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ФЕР'!$21:$21</definedName>
    <definedName name="_xlnm.Print_Area" localSheetId="0">'Смета 12 гр. по ФЕР'!$A$1:$L$1377</definedName>
  </definedNames>
  <calcPr calcId="145621"/>
</workbook>
</file>

<file path=xl/calcChain.xml><?xml version="1.0" encoding="utf-8"?>
<calcChain xmlns="http://schemas.openxmlformats.org/spreadsheetml/2006/main">
  <c r="AD7" i="5" l="1"/>
  <c r="C1376" i="5"/>
  <c r="C1375" i="5"/>
  <c r="C1374" i="5"/>
  <c r="Z1371" i="5"/>
  <c r="Y1371" i="5"/>
  <c r="X1371" i="5"/>
  <c r="J1370" i="5"/>
  <c r="Z1370" i="5"/>
  <c r="Y1370" i="5"/>
  <c r="X1370" i="5"/>
  <c r="F1370" i="5"/>
  <c r="D1370" i="5"/>
  <c r="C1370" i="5"/>
  <c r="B1370" i="5"/>
  <c r="A1370" i="5"/>
  <c r="J1369" i="5"/>
  <c r="Z1369" i="5"/>
  <c r="Y1369" i="5"/>
  <c r="X1369" i="5"/>
  <c r="F1369" i="5"/>
  <c r="D1369" i="5"/>
  <c r="C1369" i="5"/>
  <c r="B1369" i="5"/>
  <c r="A1369" i="5"/>
  <c r="G1368" i="5"/>
  <c r="E1368" i="5"/>
  <c r="J1367" i="5"/>
  <c r="E1367" i="5"/>
  <c r="J1366" i="5"/>
  <c r="E1366" i="5"/>
  <c r="J1365" i="5"/>
  <c r="G1365" i="5"/>
  <c r="F1365" i="5"/>
  <c r="J1364" i="5"/>
  <c r="G1364" i="5"/>
  <c r="F1364" i="5"/>
  <c r="J1363" i="5"/>
  <c r="G1363" i="5"/>
  <c r="F1363" i="5"/>
  <c r="J1362" i="5"/>
  <c r="G1362" i="5"/>
  <c r="F1362" i="5"/>
  <c r="F1360" i="5"/>
  <c r="D1360" i="5"/>
  <c r="I1360" i="5"/>
  <c r="C1360" i="5"/>
  <c r="B1360" i="5"/>
  <c r="A1360" i="5"/>
  <c r="Z1359" i="5"/>
  <c r="Y1359" i="5"/>
  <c r="X1359" i="5"/>
  <c r="J1358" i="5"/>
  <c r="Z1358" i="5"/>
  <c r="Y1358" i="5"/>
  <c r="X1358" i="5"/>
  <c r="F1358" i="5"/>
  <c r="D1358" i="5"/>
  <c r="C1358" i="5"/>
  <c r="B1358" i="5"/>
  <c r="A1358" i="5"/>
  <c r="J1357" i="5"/>
  <c r="Z1357" i="5"/>
  <c r="Y1357" i="5"/>
  <c r="X1357" i="5"/>
  <c r="F1357" i="5"/>
  <c r="D1357" i="5"/>
  <c r="C1357" i="5"/>
  <c r="B1357" i="5"/>
  <c r="A1357" i="5"/>
  <c r="G1356" i="5"/>
  <c r="E1356" i="5"/>
  <c r="J1355" i="5"/>
  <c r="E1355" i="5"/>
  <c r="J1354" i="5"/>
  <c r="E1354" i="5"/>
  <c r="J1353" i="5"/>
  <c r="G1353" i="5"/>
  <c r="F1353" i="5"/>
  <c r="J1352" i="5"/>
  <c r="G1352" i="5"/>
  <c r="F1352" i="5"/>
  <c r="J1351" i="5"/>
  <c r="G1351" i="5"/>
  <c r="F1351" i="5"/>
  <c r="J1350" i="5"/>
  <c r="G1350" i="5"/>
  <c r="F1350" i="5"/>
  <c r="F1348" i="5"/>
  <c r="D1348" i="5"/>
  <c r="I1348" i="5"/>
  <c r="C1348" i="5"/>
  <c r="B1348" i="5"/>
  <c r="A1348" i="5"/>
  <c r="Z1347" i="5"/>
  <c r="Y1347" i="5"/>
  <c r="X1347" i="5"/>
  <c r="G1346" i="5"/>
  <c r="E1346" i="5"/>
  <c r="J1345" i="5"/>
  <c r="E1345" i="5"/>
  <c r="J1344" i="5"/>
  <c r="E1344" i="5"/>
  <c r="J1343" i="5"/>
  <c r="G1343" i="5"/>
  <c r="F1343" i="5"/>
  <c r="J1342" i="5"/>
  <c r="G1342" i="5"/>
  <c r="F1342" i="5"/>
  <c r="J1341" i="5"/>
  <c r="G1341" i="5"/>
  <c r="F1341" i="5"/>
  <c r="J1340" i="5"/>
  <c r="G1340" i="5"/>
  <c r="F1340" i="5"/>
  <c r="F1338" i="5"/>
  <c r="D1338" i="5"/>
  <c r="I1338" i="5"/>
  <c r="C1338" i="5"/>
  <c r="B1338" i="5"/>
  <c r="A1338" i="5"/>
  <c r="Z1337" i="5"/>
  <c r="Y1337" i="5"/>
  <c r="X1337" i="5"/>
  <c r="G1336" i="5"/>
  <c r="E1336" i="5"/>
  <c r="J1335" i="5"/>
  <c r="E1335" i="5"/>
  <c r="J1334" i="5"/>
  <c r="E1334" i="5"/>
  <c r="J1333" i="5"/>
  <c r="G1333" i="5"/>
  <c r="F1333" i="5"/>
  <c r="J1332" i="5"/>
  <c r="G1332" i="5"/>
  <c r="F1332" i="5"/>
  <c r="J1331" i="5"/>
  <c r="G1331" i="5"/>
  <c r="F1331" i="5"/>
  <c r="J1330" i="5"/>
  <c r="G1330" i="5"/>
  <c r="F1330" i="5"/>
  <c r="F1328" i="5"/>
  <c r="D1328" i="5"/>
  <c r="I1328" i="5"/>
  <c r="C1328" i="5"/>
  <c r="B1328" i="5"/>
  <c r="A1328" i="5"/>
  <c r="Z1327" i="5"/>
  <c r="Y1327" i="5"/>
  <c r="X1327" i="5"/>
  <c r="J1326" i="5"/>
  <c r="Z1326" i="5"/>
  <c r="Y1326" i="5"/>
  <c r="X1326" i="5"/>
  <c r="F1326" i="5"/>
  <c r="D1326" i="5"/>
  <c r="C1326" i="5"/>
  <c r="B1326" i="5"/>
  <c r="A1326" i="5"/>
  <c r="G1325" i="5"/>
  <c r="E1325" i="5"/>
  <c r="J1324" i="5"/>
  <c r="E1324" i="5"/>
  <c r="J1323" i="5"/>
  <c r="E1323" i="5"/>
  <c r="J1322" i="5"/>
  <c r="G1322" i="5"/>
  <c r="F1322" i="5"/>
  <c r="J1321" i="5"/>
  <c r="G1321" i="5"/>
  <c r="F1321" i="5"/>
  <c r="J1320" i="5"/>
  <c r="G1320" i="5"/>
  <c r="F1320" i="5"/>
  <c r="J1319" i="5"/>
  <c r="G1319" i="5"/>
  <c r="F1319" i="5"/>
  <c r="F1318" i="5"/>
  <c r="E1318" i="5"/>
  <c r="D1318" i="5"/>
  <c r="I1318" i="5"/>
  <c r="C1318" i="5"/>
  <c r="B1318" i="5"/>
  <c r="A1318" i="5"/>
  <c r="Z1317" i="5"/>
  <c r="Y1317" i="5"/>
  <c r="X1317" i="5"/>
  <c r="J1316" i="5"/>
  <c r="Z1316" i="5"/>
  <c r="Y1316" i="5"/>
  <c r="X1316" i="5"/>
  <c r="F1316" i="5"/>
  <c r="D1316" i="5"/>
  <c r="C1316" i="5"/>
  <c r="B1316" i="5"/>
  <c r="A1316" i="5"/>
  <c r="J1315" i="5"/>
  <c r="Z1315" i="5"/>
  <c r="Y1315" i="5"/>
  <c r="X1315" i="5"/>
  <c r="F1315" i="5"/>
  <c r="D1315" i="5"/>
  <c r="C1315" i="5"/>
  <c r="B1315" i="5"/>
  <c r="A1315" i="5"/>
  <c r="G1314" i="5"/>
  <c r="E1314" i="5"/>
  <c r="J1313" i="5"/>
  <c r="E1313" i="5"/>
  <c r="J1312" i="5"/>
  <c r="E1312" i="5"/>
  <c r="J1311" i="5"/>
  <c r="G1311" i="5"/>
  <c r="F1311" i="5"/>
  <c r="J1310" i="5"/>
  <c r="G1310" i="5"/>
  <c r="F1310" i="5"/>
  <c r="J1309" i="5"/>
  <c r="G1309" i="5"/>
  <c r="F1309" i="5"/>
  <c r="J1308" i="5"/>
  <c r="G1308" i="5"/>
  <c r="F1308" i="5"/>
  <c r="F1306" i="5"/>
  <c r="D1306" i="5"/>
  <c r="I1306" i="5"/>
  <c r="C1306" i="5"/>
  <c r="B1306" i="5"/>
  <c r="A1306" i="5"/>
  <c r="Z1305" i="5"/>
  <c r="Y1305" i="5"/>
  <c r="X1305" i="5"/>
  <c r="J1304" i="5"/>
  <c r="Z1304" i="5"/>
  <c r="Y1304" i="5"/>
  <c r="X1304" i="5"/>
  <c r="F1304" i="5"/>
  <c r="D1304" i="5"/>
  <c r="C1304" i="5"/>
  <c r="B1304" i="5"/>
  <c r="A1304" i="5"/>
  <c r="J1303" i="5"/>
  <c r="Z1303" i="5"/>
  <c r="Y1303" i="5"/>
  <c r="X1303" i="5"/>
  <c r="F1303" i="5"/>
  <c r="D1303" i="5"/>
  <c r="C1303" i="5"/>
  <c r="B1303" i="5"/>
  <c r="A1303" i="5"/>
  <c r="G1302" i="5"/>
  <c r="E1302" i="5"/>
  <c r="J1301" i="5"/>
  <c r="E1301" i="5"/>
  <c r="J1300" i="5"/>
  <c r="E1300" i="5"/>
  <c r="J1299" i="5"/>
  <c r="G1299" i="5"/>
  <c r="F1299" i="5"/>
  <c r="J1298" i="5"/>
  <c r="G1298" i="5"/>
  <c r="F1298" i="5"/>
  <c r="J1297" i="5"/>
  <c r="G1297" i="5"/>
  <c r="F1297" i="5"/>
  <c r="J1296" i="5"/>
  <c r="G1296" i="5"/>
  <c r="F1296" i="5"/>
  <c r="F1294" i="5"/>
  <c r="D1294" i="5"/>
  <c r="I1294" i="5"/>
  <c r="C1294" i="5"/>
  <c r="B1294" i="5"/>
  <c r="A1294" i="5"/>
  <c r="Z1293" i="5"/>
  <c r="Y1293" i="5"/>
  <c r="X1293" i="5"/>
  <c r="J1292" i="5"/>
  <c r="Z1292" i="5"/>
  <c r="Y1292" i="5"/>
  <c r="X1292" i="5"/>
  <c r="F1292" i="5"/>
  <c r="D1292" i="5"/>
  <c r="C1292" i="5"/>
  <c r="B1292" i="5"/>
  <c r="A1292" i="5"/>
  <c r="J1291" i="5"/>
  <c r="Z1291" i="5"/>
  <c r="Y1291" i="5"/>
  <c r="X1291" i="5"/>
  <c r="F1291" i="5"/>
  <c r="D1291" i="5"/>
  <c r="C1291" i="5"/>
  <c r="B1291" i="5"/>
  <c r="A1291" i="5"/>
  <c r="J1290" i="5"/>
  <c r="Z1290" i="5"/>
  <c r="Y1290" i="5"/>
  <c r="X1290" i="5"/>
  <c r="F1290" i="5"/>
  <c r="D1290" i="5"/>
  <c r="C1290" i="5"/>
  <c r="B1290" i="5"/>
  <c r="A1290" i="5"/>
  <c r="J1289" i="5"/>
  <c r="Z1289" i="5"/>
  <c r="Y1289" i="5"/>
  <c r="X1289" i="5"/>
  <c r="F1289" i="5"/>
  <c r="D1289" i="5"/>
  <c r="C1289" i="5"/>
  <c r="B1289" i="5"/>
  <c r="A1289" i="5"/>
  <c r="J1288" i="5"/>
  <c r="Z1288" i="5"/>
  <c r="Y1288" i="5"/>
  <c r="X1288" i="5"/>
  <c r="F1288" i="5"/>
  <c r="D1288" i="5"/>
  <c r="C1288" i="5"/>
  <c r="B1288" i="5"/>
  <c r="A1288" i="5"/>
  <c r="J1287" i="5"/>
  <c r="Z1287" i="5"/>
  <c r="Y1287" i="5"/>
  <c r="X1287" i="5"/>
  <c r="F1287" i="5"/>
  <c r="D1287" i="5"/>
  <c r="C1287" i="5"/>
  <c r="B1287" i="5"/>
  <c r="A1287" i="5"/>
  <c r="G1286" i="5"/>
  <c r="E1286" i="5"/>
  <c r="J1285" i="5"/>
  <c r="E1285" i="5"/>
  <c r="J1284" i="5"/>
  <c r="E1284" i="5"/>
  <c r="J1283" i="5"/>
  <c r="G1283" i="5"/>
  <c r="F1283" i="5"/>
  <c r="J1282" i="5"/>
  <c r="G1282" i="5"/>
  <c r="F1282" i="5"/>
  <c r="J1281" i="5"/>
  <c r="G1281" i="5"/>
  <c r="F1281" i="5"/>
  <c r="J1280" i="5"/>
  <c r="G1280" i="5"/>
  <c r="F1280" i="5"/>
  <c r="F1279" i="5"/>
  <c r="E1279" i="5"/>
  <c r="D1279" i="5"/>
  <c r="I1279" i="5"/>
  <c r="C1279" i="5"/>
  <c r="B1279" i="5"/>
  <c r="A1279" i="5"/>
  <c r="Z1278" i="5"/>
  <c r="Y1278" i="5"/>
  <c r="X1278" i="5"/>
  <c r="J1277" i="5"/>
  <c r="Z1277" i="5"/>
  <c r="Y1277" i="5"/>
  <c r="X1277" i="5"/>
  <c r="F1277" i="5"/>
  <c r="D1277" i="5"/>
  <c r="C1277" i="5"/>
  <c r="B1277" i="5"/>
  <c r="A1277" i="5"/>
  <c r="J1276" i="5"/>
  <c r="Z1276" i="5"/>
  <c r="Y1276" i="5"/>
  <c r="X1276" i="5"/>
  <c r="F1276" i="5"/>
  <c r="D1276" i="5"/>
  <c r="C1276" i="5"/>
  <c r="B1276" i="5"/>
  <c r="A1276" i="5"/>
  <c r="G1275" i="5"/>
  <c r="E1275" i="5"/>
  <c r="J1274" i="5"/>
  <c r="E1274" i="5"/>
  <c r="J1273" i="5"/>
  <c r="E1273" i="5"/>
  <c r="J1272" i="5"/>
  <c r="G1272" i="5"/>
  <c r="F1272" i="5"/>
  <c r="J1271" i="5"/>
  <c r="G1271" i="5"/>
  <c r="F1271" i="5"/>
  <c r="J1270" i="5"/>
  <c r="G1270" i="5"/>
  <c r="F1270" i="5"/>
  <c r="F1269" i="5"/>
  <c r="E1269" i="5"/>
  <c r="D1269" i="5"/>
  <c r="I1269" i="5"/>
  <c r="C1269" i="5"/>
  <c r="B1269" i="5"/>
  <c r="A1269" i="5"/>
  <c r="Z1268" i="5"/>
  <c r="Y1268" i="5"/>
  <c r="X1268" i="5"/>
  <c r="G1267" i="5"/>
  <c r="E1267" i="5"/>
  <c r="J1266" i="5"/>
  <c r="E1266" i="5"/>
  <c r="J1265" i="5"/>
  <c r="E1265" i="5"/>
  <c r="J1264" i="5"/>
  <c r="G1264" i="5"/>
  <c r="F1264" i="5"/>
  <c r="J1263" i="5"/>
  <c r="G1263" i="5"/>
  <c r="F1263" i="5"/>
  <c r="F1262" i="5"/>
  <c r="E1262" i="5"/>
  <c r="D1262" i="5"/>
  <c r="I1262" i="5"/>
  <c r="C1262" i="5"/>
  <c r="B1262" i="5"/>
  <c r="A1262" i="5"/>
  <c r="Z1261" i="5"/>
  <c r="Y1261" i="5"/>
  <c r="X1261" i="5"/>
  <c r="G1260" i="5"/>
  <c r="E1260" i="5"/>
  <c r="J1259" i="5"/>
  <c r="E1259" i="5"/>
  <c r="J1258" i="5"/>
  <c r="E1258" i="5"/>
  <c r="J1257" i="5"/>
  <c r="G1257" i="5"/>
  <c r="F1257" i="5"/>
  <c r="J1256" i="5"/>
  <c r="G1256" i="5"/>
  <c r="F1256" i="5"/>
  <c r="J1255" i="5"/>
  <c r="G1255" i="5"/>
  <c r="F1255" i="5"/>
  <c r="F1254" i="5"/>
  <c r="E1254" i="5"/>
  <c r="D1254" i="5"/>
  <c r="I1254" i="5"/>
  <c r="C1254" i="5"/>
  <c r="B1254" i="5"/>
  <c r="A1254" i="5"/>
  <c r="A1253" i="5"/>
  <c r="Z1250" i="5"/>
  <c r="Y1250" i="5"/>
  <c r="X1250" i="5"/>
  <c r="J1249" i="5"/>
  <c r="Z1249" i="5"/>
  <c r="Y1249" i="5"/>
  <c r="X1249" i="5"/>
  <c r="F1249" i="5"/>
  <c r="D1249" i="5"/>
  <c r="C1249" i="5"/>
  <c r="B1249" i="5"/>
  <c r="A1249" i="5"/>
  <c r="J1248" i="5"/>
  <c r="Z1248" i="5"/>
  <c r="Y1248" i="5"/>
  <c r="X1248" i="5"/>
  <c r="F1248" i="5"/>
  <c r="D1248" i="5"/>
  <c r="C1248" i="5"/>
  <c r="B1248" i="5"/>
  <c r="A1248" i="5"/>
  <c r="G1247" i="5"/>
  <c r="E1247" i="5"/>
  <c r="J1246" i="5"/>
  <c r="E1246" i="5"/>
  <c r="J1245" i="5"/>
  <c r="E1245" i="5"/>
  <c r="J1244" i="5"/>
  <c r="G1244" i="5"/>
  <c r="F1244" i="5"/>
  <c r="J1243" i="5"/>
  <c r="G1243" i="5"/>
  <c r="F1243" i="5"/>
  <c r="J1242" i="5"/>
  <c r="G1242" i="5"/>
  <c r="F1242" i="5"/>
  <c r="J1241" i="5"/>
  <c r="G1241" i="5"/>
  <c r="F1241" i="5"/>
  <c r="F1240" i="5"/>
  <c r="E1240" i="5"/>
  <c r="D1240" i="5"/>
  <c r="I1240" i="5"/>
  <c r="C1240" i="5"/>
  <c r="B1240" i="5"/>
  <c r="A1240" i="5"/>
  <c r="Z1239" i="5"/>
  <c r="Y1239" i="5"/>
  <c r="X1239" i="5"/>
  <c r="J1238" i="5"/>
  <c r="Z1238" i="5"/>
  <c r="Y1238" i="5"/>
  <c r="X1238" i="5"/>
  <c r="F1238" i="5"/>
  <c r="D1238" i="5"/>
  <c r="C1238" i="5"/>
  <c r="B1238" i="5"/>
  <c r="A1238" i="5"/>
  <c r="J1237" i="5"/>
  <c r="Z1237" i="5"/>
  <c r="Y1237" i="5"/>
  <c r="X1237" i="5"/>
  <c r="F1237" i="5"/>
  <c r="D1237" i="5"/>
  <c r="C1237" i="5"/>
  <c r="B1237" i="5"/>
  <c r="A1237" i="5"/>
  <c r="G1236" i="5"/>
  <c r="E1236" i="5"/>
  <c r="J1235" i="5"/>
  <c r="E1235" i="5"/>
  <c r="J1234" i="5"/>
  <c r="E1234" i="5"/>
  <c r="J1233" i="5"/>
  <c r="G1233" i="5"/>
  <c r="F1233" i="5"/>
  <c r="J1232" i="5"/>
  <c r="G1232" i="5"/>
  <c r="F1232" i="5"/>
  <c r="J1231" i="5"/>
  <c r="G1231" i="5"/>
  <c r="F1231" i="5"/>
  <c r="J1230" i="5"/>
  <c r="G1230" i="5"/>
  <c r="F1230" i="5"/>
  <c r="F1229" i="5"/>
  <c r="E1229" i="5"/>
  <c r="D1229" i="5"/>
  <c r="I1229" i="5"/>
  <c r="C1229" i="5"/>
  <c r="B1229" i="5"/>
  <c r="A1229" i="5"/>
  <c r="A1228" i="5"/>
  <c r="Z1226" i="5"/>
  <c r="Y1226" i="5"/>
  <c r="X1226" i="5"/>
  <c r="J1225" i="5"/>
  <c r="Z1225" i="5"/>
  <c r="Y1225" i="5"/>
  <c r="X1225" i="5"/>
  <c r="F1225" i="5"/>
  <c r="D1225" i="5"/>
  <c r="B1225" i="5"/>
  <c r="A1225" i="5"/>
  <c r="J1224" i="5"/>
  <c r="Z1224" i="5"/>
  <c r="Y1224" i="5"/>
  <c r="X1224" i="5"/>
  <c r="F1224" i="5"/>
  <c r="D1224" i="5"/>
  <c r="C1224" i="5"/>
  <c r="B1224" i="5"/>
  <c r="A1224" i="5"/>
  <c r="G1223" i="5"/>
  <c r="E1223" i="5"/>
  <c r="J1222" i="5"/>
  <c r="E1222" i="5"/>
  <c r="J1221" i="5"/>
  <c r="E1221" i="5"/>
  <c r="J1220" i="5"/>
  <c r="G1220" i="5"/>
  <c r="F1220" i="5"/>
  <c r="J1219" i="5"/>
  <c r="G1219" i="5"/>
  <c r="F1219" i="5"/>
  <c r="J1218" i="5"/>
  <c r="G1218" i="5"/>
  <c r="F1218" i="5"/>
  <c r="J1217" i="5"/>
  <c r="G1217" i="5"/>
  <c r="F1217" i="5"/>
  <c r="F1215" i="5"/>
  <c r="D1215" i="5"/>
  <c r="I1215" i="5"/>
  <c r="C1215" i="5"/>
  <c r="B1215" i="5"/>
  <c r="A1215" i="5"/>
  <c r="Z1214" i="5"/>
  <c r="Y1214" i="5"/>
  <c r="X1214" i="5"/>
  <c r="J1213" i="5"/>
  <c r="Z1213" i="5"/>
  <c r="Y1213" i="5"/>
  <c r="X1213" i="5"/>
  <c r="F1213" i="5"/>
  <c r="D1213" i="5"/>
  <c r="C1213" i="5"/>
  <c r="B1213" i="5"/>
  <c r="A1213" i="5"/>
  <c r="J1212" i="5"/>
  <c r="Z1212" i="5"/>
  <c r="Y1212" i="5"/>
  <c r="X1212" i="5"/>
  <c r="F1212" i="5"/>
  <c r="D1212" i="5"/>
  <c r="C1212" i="5"/>
  <c r="B1212" i="5"/>
  <c r="A1212" i="5"/>
  <c r="G1211" i="5"/>
  <c r="E1211" i="5"/>
  <c r="J1210" i="5"/>
  <c r="E1210" i="5"/>
  <c r="J1209" i="5"/>
  <c r="E1209" i="5"/>
  <c r="J1208" i="5"/>
  <c r="G1208" i="5"/>
  <c r="F1208" i="5"/>
  <c r="F1207" i="5"/>
  <c r="E1207" i="5"/>
  <c r="D1207" i="5"/>
  <c r="I1207" i="5"/>
  <c r="C1207" i="5"/>
  <c r="B1207" i="5"/>
  <c r="A1207" i="5"/>
  <c r="Z1206" i="5"/>
  <c r="Y1206" i="5"/>
  <c r="X1206" i="5"/>
  <c r="J1205" i="5"/>
  <c r="Z1205" i="5"/>
  <c r="Y1205" i="5"/>
  <c r="X1205" i="5"/>
  <c r="F1205" i="5"/>
  <c r="D1205" i="5"/>
  <c r="B1205" i="5"/>
  <c r="A1205" i="5"/>
  <c r="J1204" i="5"/>
  <c r="Z1204" i="5"/>
  <c r="Y1204" i="5"/>
  <c r="X1204" i="5"/>
  <c r="F1204" i="5"/>
  <c r="D1204" i="5"/>
  <c r="B1204" i="5"/>
  <c r="A1204" i="5"/>
  <c r="J1203" i="5"/>
  <c r="Z1203" i="5"/>
  <c r="Y1203" i="5"/>
  <c r="X1203" i="5"/>
  <c r="F1203" i="5"/>
  <c r="D1203" i="5"/>
  <c r="B1203" i="5"/>
  <c r="A1203" i="5"/>
  <c r="J1202" i="5"/>
  <c r="Z1202" i="5"/>
  <c r="Y1202" i="5"/>
  <c r="X1202" i="5"/>
  <c r="F1202" i="5"/>
  <c r="D1202" i="5"/>
  <c r="C1202" i="5"/>
  <c r="B1202" i="5"/>
  <c r="A1202" i="5"/>
  <c r="G1201" i="5"/>
  <c r="E1201" i="5"/>
  <c r="J1200" i="5"/>
  <c r="E1200" i="5"/>
  <c r="J1199" i="5"/>
  <c r="E1199" i="5"/>
  <c r="J1198" i="5"/>
  <c r="G1198" i="5"/>
  <c r="F1198" i="5"/>
  <c r="J1197" i="5"/>
  <c r="G1197" i="5"/>
  <c r="F1197" i="5"/>
  <c r="J1196" i="5"/>
  <c r="G1196" i="5"/>
  <c r="F1196" i="5"/>
  <c r="J1195" i="5"/>
  <c r="G1195" i="5"/>
  <c r="F1195" i="5"/>
  <c r="F1193" i="5"/>
  <c r="D1193" i="5"/>
  <c r="I1193" i="5"/>
  <c r="C1193" i="5"/>
  <c r="B1193" i="5"/>
  <c r="A1193" i="5"/>
  <c r="Z1192" i="5"/>
  <c r="Y1192" i="5"/>
  <c r="X1192" i="5"/>
  <c r="J1191" i="5"/>
  <c r="Z1191" i="5"/>
  <c r="Y1191" i="5"/>
  <c r="X1191" i="5"/>
  <c r="F1191" i="5"/>
  <c r="D1191" i="5"/>
  <c r="C1191" i="5"/>
  <c r="B1191" i="5"/>
  <c r="A1191" i="5"/>
  <c r="J1190" i="5"/>
  <c r="Z1190" i="5"/>
  <c r="Y1190" i="5"/>
  <c r="X1190" i="5"/>
  <c r="F1190" i="5"/>
  <c r="D1190" i="5"/>
  <c r="B1190" i="5"/>
  <c r="A1190" i="5"/>
  <c r="J1189" i="5"/>
  <c r="Z1189" i="5"/>
  <c r="Y1189" i="5"/>
  <c r="X1189" i="5"/>
  <c r="F1189" i="5"/>
  <c r="D1189" i="5"/>
  <c r="B1189" i="5"/>
  <c r="A1189" i="5"/>
  <c r="J1188" i="5"/>
  <c r="Z1188" i="5"/>
  <c r="Y1188" i="5"/>
  <c r="X1188" i="5"/>
  <c r="F1188" i="5"/>
  <c r="D1188" i="5"/>
  <c r="B1188" i="5"/>
  <c r="A1188" i="5"/>
  <c r="G1187" i="5"/>
  <c r="E1187" i="5"/>
  <c r="J1186" i="5"/>
  <c r="E1186" i="5"/>
  <c r="J1185" i="5"/>
  <c r="E1185" i="5"/>
  <c r="J1184" i="5"/>
  <c r="G1184" i="5"/>
  <c r="F1184" i="5"/>
  <c r="J1183" i="5"/>
  <c r="G1183" i="5"/>
  <c r="F1183" i="5"/>
  <c r="J1182" i="5"/>
  <c r="G1182" i="5"/>
  <c r="F1182" i="5"/>
  <c r="J1181" i="5"/>
  <c r="G1181" i="5"/>
  <c r="F1181" i="5"/>
  <c r="F1179" i="5"/>
  <c r="D1179" i="5"/>
  <c r="I1179" i="5"/>
  <c r="C1179" i="5"/>
  <c r="B1179" i="5"/>
  <c r="A1179" i="5"/>
  <c r="A1178" i="5"/>
  <c r="Z1176" i="5"/>
  <c r="Y1176" i="5"/>
  <c r="X1176" i="5"/>
  <c r="J1175" i="5"/>
  <c r="Z1175" i="5"/>
  <c r="Y1175" i="5"/>
  <c r="X1175" i="5"/>
  <c r="F1175" i="5"/>
  <c r="D1175" i="5"/>
  <c r="C1175" i="5"/>
  <c r="B1175" i="5"/>
  <c r="A1175" i="5"/>
  <c r="G1174" i="5"/>
  <c r="E1174" i="5"/>
  <c r="J1173" i="5"/>
  <c r="E1173" i="5"/>
  <c r="J1172" i="5"/>
  <c r="E1172" i="5"/>
  <c r="J1171" i="5"/>
  <c r="G1171" i="5"/>
  <c r="F1171" i="5"/>
  <c r="J1170" i="5"/>
  <c r="G1170" i="5"/>
  <c r="F1170" i="5"/>
  <c r="J1169" i="5"/>
  <c r="G1169" i="5"/>
  <c r="F1169" i="5"/>
  <c r="J1168" i="5"/>
  <c r="G1168" i="5"/>
  <c r="F1168" i="5"/>
  <c r="F1166" i="5"/>
  <c r="D1166" i="5"/>
  <c r="I1166" i="5"/>
  <c r="C1166" i="5"/>
  <c r="B1166" i="5"/>
  <c r="A1166" i="5"/>
  <c r="Z1165" i="5"/>
  <c r="Y1165" i="5"/>
  <c r="X1165" i="5"/>
  <c r="J1164" i="5"/>
  <c r="Z1164" i="5"/>
  <c r="Y1164" i="5"/>
  <c r="X1164" i="5"/>
  <c r="F1164" i="5"/>
  <c r="D1164" i="5"/>
  <c r="C1164" i="5"/>
  <c r="B1164" i="5"/>
  <c r="A1164" i="5"/>
  <c r="J1163" i="5"/>
  <c r="Z1163" i="5"/>
  <c r="Y1163" i="5"/>
  <c r="X1163" i="5"/>
  <c r="F1163" i="5"/>
  <c r="D1163" i="5"/>
  <c r="C1163" i="5"/>
  <c r="B1163" i="5"/>
  <c r="A1163" i="5"/>
  <c r="J1162" i="5"/>
  <c r="Z1162" i="5"/>
  <c r="Y1162" i="5"/>
  <c r="X1162" i="5"/>
  <c r="F1162" i="5"/>
  <c r="D1162" i="5"/>
  <c r="C1162" i="5"/>
  <c r="B1162" i="5"/>
  <c r="A1162" i="5"/>
  <c r="J1161" i="5"/>
  <c r="Z1161" i="5"/>
  <c r="Y1161" i="5"/>
  <c r="X1161" i="5"/>
  <c r="F1161" i="5"/>
  <c r="D1161" i="5"/>
  <c r="C1161" i="5"/>
  <c r="B1161" i="5"/>
  <c r="A1161" i="5"/>
  <c r="J1160" i="5"/>
  <c r="Z1160" i="5"/>
  <c r="Y1160" i="5"/>
  <c r="X1160" i="5"/>
  <c r="F1160" i="5"/>
  <c r="D1160" i="5"/>
  <c r="C1160" i="5"/>
  <c r="B1160" i="5"/>
  <c r="A1160" i="5"/>
  <c r="G1159" i="5"/>
  <c r="E1159" i="5"/>
  <c r="J1158" i="5"/>
  <c r="E1158" i="5"/>
  <c r="J1157" i="5"/>
  <c r="E1157" i="5"/>
  <c r="J1156" i="5"/>
  <c r="G1156" i="5"/>
  <c r="F1156" i="5"/>
  <c r="J1155" i="5"/>
  <c r="G1155" i="5"/>
  <c r="F1155" i="5"/>
  <c r="J1154" i="5"/>
  <c r="G1154" i="5"/>
  <c r="F1154" i="5"/>
  <c r="J1153" i="5"/>
  <c r="G1153" i="5"/>
  <c r="F1153" i="5"/>
  <c r="F1151" i="5"/>
  <c r="D1151" i="5"/>
  <c r="I1151" i="5"/>
  <c r="C1151" i="5"/>
  <c r="B1151" i="5"/>
  <c r="A1151" i="5"/>
  <c r="Z1150" i="5"/>
  <c r="Y1150" i="5"/>
  <c r="X1150" i="5"/>
  <c r="J1149" i="5"/>
  <c r="Z1149" i="5"/>
  <c r="Y1149" i="5"/>
  <c r="X1149" i="5"/>
  <c r="F1149" i="5"/>
  <c r="D1149" i="5"/>
  <c r="C1149" i="5"/>
  <c r="B1149" i="5"/>
  <c r="A1149" i="5"/>
  <c r="J1148" i="5"/>
  <c r="Z1148" i="5"/>
  <c r="Y1148" i="5"/>
  <c r="X1148" i="5"/>
  <c r="F1148" i="5"/>
  <c r="D1148" i="5"/>
  <c r="C1148" i="5"/>
  <c r="B1148" i="5"/>
  <c r="A1148" i="5"/>
  <c r="G1147" i="5"/>
  <c r="E1147" i="5"/>
  <c r="J1146" i="5"/>
  <c r="E1146" i="5"/>
  <c r="J1145" i="5"/>
  <c r="E1145" i="5"/>
  <c r="J1144" i="5"/>
  <c r="G1144" i="5"/>
  <c r="F1144" i="5"/>
  <c r="J1143" i="5"/>
  <c r="G1143" i="5"/>
  <c r="F1143" i="5"/>
  <c r="J1142" i="5"/>
  <c r="G1142" i="5"/>
  <c r="F1142" i="5"/>
  <c r="J1141" i="5"/>
  <c r="G1141" i="5"/>
  <c r="F1141" i="5"/>
  <c r="F1139" i="5"/>
  <c r="D1139" i="5"/>
  <c r="I1139" i="5"/>
  <c r="C1139" i="5"/>
  <c r="B1139" i="5"/>
  <c r="A1139" i="5"/>
  <c r="Z1138" i="5"/>
  <c r="Y1138" i="5"/>
  <c r="X1138" i="5"/>
  <c r="J1137" i="5"/>
  <c r="Z1137" i="5"/>
  <c r="Y1137" i="5"/>
  <c r="X1137" i="5"/>
  <c r="F1137" i="5"/>
  <c r="D1137" i="5"/>
  <c r="C1137" i="5"/>
  <c r="B1137" i="5"/>
  <c r="A1137" i="5"/>
  <c r="J1136" i="5"/>
  <c r="Z1136" i="5"/>
  <c r="Y1136" i="5"/>
  <c r="X1136" i="5"/>
  <c r="F1136" i="5"/>
  <c r="D1136" i="5"/>
  <c r="C1136" i="5"/>
  <c r="B1136" i="5"/>
  <c r="A1136" i="5"/>
  <c r="G1135" i="5"/>
  <c r="E1135" i="5"/>
  <c r="J1134" i="5"/>
  <c r="E1134" i="5"/>
  <c r="J1133" i="5"/>
  <c r="E1133" i="5"/>
  <c r="J1132" i="5"/>
  <c r="G1132" i="5"/>
  <c r="F1132" i="5"/>
  <c r="J1131" i="5"/>
  <c r="G1131" i="5"/>
  <c r="F1131" i="5"/>
  <c r="J1130" i="5"/>
  <c r="G1130" i="5"/>
  <c r="F1130" i="5"/>
  <c r="J1129" i="5"/>
  <c r="G1129" i="5"/>
  <c r="F1129" i="5"/>
  <c r="F1127" i="5"/>
  <c r="D1127" i="5"/>
  <c r="I1127" i="5"/>
  <c r="C1127" i="5"/>
  <c r="B1127" i="5"/>
  <c r="A1127" i="5"/>
  <c r="Z1126" i="5"/>
  <c r="Y1126" i="5"/>
  <c r="X1126" i="5"/>
  <c r="J1125" i="5"/>
  <c r="Z1125" i="5"/>
  <c r="Y1125" i="5"/>
  <c r="X1125" i="5"/>
  <c r="F1125" i="5"/>
  <c r="D1125" i="5"/>
  <c r="C1125" i="5"/>
  <c r="B1125" i="5"/>
  <c r="A1125" i="5"/>
  <c r="J1124" i="5"/>
  <c r="Z1124" i="5"/>
  <c r="Y1124" i="5"/>
  <c r="X1124" i="5"/>
  <c r="F1124" i="5"/>
  <c r="D1124" i="5"/>
  <c r="C1124" i="5"/>
  <c r="B1124" i="5"/>
  <c r="A1124" i="5"/>
  <c r="J1123" i="5"/>
  <c r="Z1123" i="5"/>
  <c r="Y1123" i="5"/>
  <c r="X1123" i="5"/>
  <c r="F1123" i="5"/>
  <c r="D1123" i="5"/>
  <c r="C1123" i="5"/>
  <c r="B1123" i="5"/>
  <c r="A1123" i="5"/>
  <c r="G1122" i="5"/>
  <c r="E1122" i="5"/>
  <c r="J1121" i="5"/>
  <c r="E1121" i="5"/>
  <c r="J1120" i="5"/>
  <c r="E1120" i="5"/>
  <c r="J1119" i="5"/>
  <c r="G1119" i="5"/>
  <c r="F1119" i="5"/>
  <c r="J1118" i="5"/>
  <c r="G1118" i="5"/>
  <c r="F1118" i="5"/>
  <c r="J1117" i="5"/>
  <c r="G1117" i="5"/>
  <c r="F1117" i="5"/>
  <c r="J1116" i="5"/>
  <c r="G1116" i="5"/>
  <c r="F1116" i="5"/>
  <c r="F1114" i="5"/>
  <c r="D1114" i="5"/>
  <c r="I1114" i="5"/>
  <c r="C1114" i="5"/>
  <c r="B1114" i="5"/>
  <c r="A1114" i="5"/>
  <c r="A1113" i="5"/>
  <c r="Z1111" i="5"/>
  <c r="Y1111" i="5"/>
  <c r="X1111" i="5"/>
  <c r="J1110" i="5"/>
  <c r="Z1110" i="5"/>
  <c r="Y1110" i="5"/>
  <c r="X1110" i="5"/>
  <c r="F1110" i="5"/>
  <c r="D1110" i="5"/>
  <c r="C1110" i="5"/>
  <c r="B1110" i="5"/>
  <c r="A1110" i="5"/>
  <c r="G1109" i="5"/>
  <c r="E1109" i="5"/>
  <c r="J1108" i="5"/>
  <c r="E1108" i="5"/>
  <c r="J1107" i="5"/>
  <c r="E1107" i="5"/>
  <c r="J1106" i="5"/>
  <c r="G1106" i="5"/>
  <c r="F1106" i="5"/>
  <c r="J1105" i="5"/>
  <c r="G1105" i="5"/>
  <c r="F1105" i="5"/>
  <c r="J1104" i="5"/>
  <c r="G1104" i="5"/>
  <c r="F1104" i="5"/>
  <c r="J1103" i="5"/>
  <c r="G1103" i="5"/>
  <c r="F1103" i="5"/>
  <c r="F1101" i="5"/>
  <c r="D1101" i="5"/>
  <c r="I1101" i="5"/>
  <c r="C1101" i="5"/>
  <c r="B1101" i="5"/>
  <c r="A1101" i="5"/>
  <c r="Z1100" i="5"/>
  <c r="Y1100" i="5"/>
  <c r="X1100" i="5"/>
  <c r="G1099" i="5"/>
  <c r="E1099" i="5"/>
  <c r="J1098" i="5"/>
  <c r="E1098" i="5"/>
  <c r="J1097" i="5"/>
  <c r="E1097" i="5"/>
  <c r="J1096" i="5"/>
  <c r="G1096" i="5"/>
  <c r="F1096" i="5"/>
  <c r="J1095" i="5"/>
  <c r="G1095" i="5"/>
  <c r="F1095" i="5"/>
  <c r="J1094" i="5"/>
  <c r="G1094" i="5"/>
  <c r="F1094" i="5"/>
  <c r="F1092" i="5"/>
  <c r="D1092" i="5"/>
  <c r="I1092" i="5"/>
  <c r="C1092" i="5"/>
  <c r="B1092" i="5"/>
  <c r="A1092" i="5"/>
  <c r="Z1091" i="5"/>
  <c r="Y1091" i="5"/>
  <c r="X1091" i="5"/>
  <c r="G1090" i="5"/>
  <c r="E1090" i="5"/>
  <c r="J1089" i="5"/>
  <c r="E1089" i="5"/>
  <c r="J1088" i="5"/>
  <c r="E1088" i="5"/>
  <c r="J1087" i="5"/>
  <c r="G1087" i="5"/>
  <c r="F1087" i="5"/>
  <c r="J1086" i="5"/>
  <c r="G1086" i="5"/>
  <c r="F1086" i="5"/>
  <c r="J1085" i="5"/>
  <c r="G1085" i="5"/>
  <c r="F1085" i="5"/>
  <c r="F1083" i="5"/>
  <c r="D1083" i="5"/>
  <c r="I1083" i="5"/>
  <c r="C1083" i="5"/>
  <c r="B1083" i="5"/>
  <c r="A1083" i="5"/>
  <c r="A1082" i="5"/>
  <c r="Z1080" i="5"/>
  <c r="Y1080" i="5"/>
  <c r="X1080" i="5"/>
  <c r="J1079" i="5"/>
  <c r="Z1079" i="5"/>
  <c r="Y1079" i="5"/>
  <c r="X1079" i="5"/>
  <c r="F1079" i="5"/>
  <c r="D1079" i="5"/>
  <c r="B1079" i="5"/>
  <c r="A1079" i="5"/>
  <c r="J1078" i="5"/>
  <c r="Z1078" i="5"/>
  <c r="Y1078" i="5"/>
  <c r="X1078" i="5"/>
  <c r="F1078" i="5"/>
  <c r="D1078" i="5"/>
  <c r="B1078" i="5"/>
  <c r="A1078" i="5"/>
  <c r="G1077" i="5"/>
  <c r="E1077" i="5"/>
  <c r="J1076" i="5"/>
  <c r="E1076" i="5"/>
  <c r="J1075" i="5"/>
  <c r="E1075" i="5"/>
  <c r="J1074" i="5"/>
  <c r="G1074" i="5"/>
  <c r="F1074" i="5"/>
  <c r="J1073" i="5"/>
  <c r="G1073" i="5"/>
  <c r="F1073" i="5"/>
  <c r="J1072" i="5"/>
  <c r="G1072" i="5"/>
  <c r="F1072" i="5"/>
  <c r="F1070" i="5"/>
  <c r="D1070" i="5"/>
  <c r="I1070" i="5"/>
  <c r="C1070" i="5"/>
  <c r="B1070" i="5"/>
  <c r="A1070" i="5"/>
  <c r="Z1069" i="5"/>
  <c r="Y1069" i="5"/>
  <c r="X1069" i="5"/>
  <c r="J1068" i="5"/>
  <c r="Z1068" i="5"/>
  <c r="Y1068" i="5"/>
  <c r="X1068" i="5"/>
  <c r="F1068" i="5"/>
  <c r="D1068" i="5"/>
  <c r="B1068" i="5"/>
  <c r="A1068" i="5"/>
  <c r="J1067" i="5"/>
  <c r="Z1067" i="5"/>
  <c r="Y1067" i="5"/>
  <c r="X1067" i="5"/>
  <c r="F1067" i="5"/>
  <c r="D1067" i="5"/>
  <c r="B1067" i="5"/>
  <c r="A1067" i="5"/>
  <c r="J1066" i="5"/>
  <c r="Z1066" i="5"/>
  <c r="Y1066" i="5"/>
  <c r="X1066" i="5"/>
  <c r="F1066" i="5"/>
  <c r="D1066" i="5"/>
  <c r="B1066" i="5"/>
  <c r="A1066" i="5"/>
  <c r="J1065" i="5"/>
  <c r="Z1065" i="5"/>
  <c r="Y1065" i="5"/>
  <c r="X1065" i="5"/>
  <c r="F1065" i="5"/>
  <c r="D1065" i="5"/>
  <c r="C1065" i="5"/>
  <c r="B1065" i="5"/>
  <c r="A1065" i="5"/>
  <c r="G1064" i="5"/>
  <c r="E1064" i="5"/>
  <c r="J1063" i="5"/>
  <c r="E1063" i="5"/>
  <c r="J1062" i="5"/>
  <c r="E1062" i="5"/>
  <c r="J1061" i="5"/>
  <c r="G1061" i="5"/>
  <c r="F1061" i="5"/>
  <c r="J1060" i="5"/>
  <c r="G1060" i="5"/>
  <c r="F1060" i="5"/>
  <c r="J1059" i="5"/>
  <c r="G1059" i="5"/>
  <c r="F1059" i="5"/>
  <c r="J1058" i="5"/>
  <c r="G1058" i="5"/>
  <c r="F1058" i="5"/>
  <c r="F1056" i="5"/>
  <c r="D1056" i="5"/>
  <c r="I1056" i="5"/>
  <c r="C1056" i="5"/>
  <c r="B1056" i="5"/>
  <c r="A1056" i="5"/>
  <c r="Z1055" i="5"/>
  <c r="Y1055" i="5"/>
  <c r="X1055" i="5"/>
  <c r="J1054" i="5"/>
  <c r="Z1054" i="5"/>
  <c r="Y1054" i="5"/>
  <c r="X1054" i="5"/>
  <c r="F1054" i="5"/>
  <c r="D1054" i="5"/>
  <c r="C1054" i="5"/>
  <c r="B1054" i="5"/>
  <c r="A1054" i="5"/>
  <c r="J1053" i="5"/>
  <c r="Z1053" i="5"/>
  <c r="Y1053" i="5"/>
  <c r="X1053" i="5"/>
  <c r="F1053" i="5"/>
  <c r="D1053" i="5"/>
  <c r="C1053" i="5"/>
  <c r="B1053" i="5"/>
  <c r="A1053" i="5"/>
  <c r="J1052" i="5"/>
  <c r="Z1052" i="5"/>
  <c r="Y1052" i="5"/>
  <c r="X1052" i="5"/>
  <c r="F1052" i="5"/>
  <c r="D1052" i="5"/>
  <c r="C1052" i="5"/>
  <c r="B1052" i="5"/>
  <c r="A1052" i="5"/>
  <c r="G1051" i="5"/>
  <c r="E1051" i="5"/>
  <c r="J1050" i="5"/>
  <c r="E1050" i="5"/>
  <c r="J1049" i="5"/>
  <c r="E1049" i="5"/>
  <c r="J1048" i="5"/>
  <c r="G1048" i="5"/>
  <c r="F1048" i="5"/>
  <c r="J1047" i="5"/>
  <c r="G1047" i="5"/>
  <c r="F1047" i="5"/>
  <c r="J1046" i="5"/>
  <c r="G1046" i="5"/>
  <c r="F1046" i="5"/>
  <c r="J1045" i="5"/>
  <c r="G1045" i="5"/>
  <c r="F1045" i="5"/>
  <c r="F1043" i="5"/>
  <c r="D1043" i="5"/>
  <c r="I1043" i="5"/>
  <c r="C1043" i="5"/>
  <c r="B1043" i="5"/>
  <c r="A1043" i="5"/>
  <c r="Z1042" i="5"/>
  <c r="Y1042" i="5"/>
  <c r="X1042" i="5"/>
  <c r="J1041" i="5"/>
  <c r="Z1041" i="5"/>
  <c r="Y1041" i="5"/>
  <c r="X1041" i="5"/>
  <c r="F1041" i="5"/>
  <c r="D1041" i="5"/>
  <c r="C1041" i="5"/>
  <c r="B1041" i="5"/>
  <c r="A1041" i="5"/>
  <c r="J1040" i="5"/>
  <c r="Z1040" i="5"/>
  <c r="Y1040" i="5"/>
  <c r="X1040" i="5"/>
  <c r="F1040" i="5"/>
  <c r="D1040" i="5"/>
  <c r="C1040" i="5"/>
  <c r="B1040" i="5"/>
  <c r="A1040" i="5"/>
  <c r="J1039" i="5"/>
  <c r="Z1039" i="5"/>
  <c r="Y1039" i="5"/>
  <c r="X1039" i="5"/>
  <c r="F1039" i="5"/>
  <c r="D1039" i="5"/>
  <c r="C1039" i="5"/>
  <c r="B1039" i="5"/>
  <c r="A1039" i="5"/>
  <c r="J1038" i="5"/>
  <c r="Z1038" i="5"/>
  <c r="Y1038" i="5"/>
  <c r="X1038" i="5"/>
  <c r="F1038" i="5"/>
  <c r="D1038" i="5"/>
  <c r="C1038" i="5"/>
  <c r="B1038" i="5"/>
  <c r="A1038" i="5"/>
  <c r="G1037" i="5"/>
  <c r="E1037" i="5"/>
  <c r="J1036" i="5"/>
  <c r="E1036" i="5"/>
  <c r="J1035" i="5"/>
  <c r="E1035" i="5"/>
  <c r="J1034" i="5"/>
  <c r="G1034" i="5"/>
  <c r="F1034" i="5"/>
  <c r="J1033" i="5"/>
  <c r="G1033" i="5"/>
  <c r="F1033" i="5"/>
  <c r="J1032" i="5"/>
  <c r="G1032" i="5"/>
  <c r="F1032" i="5"/>
  <c r="J1031" i="5"/>
  <c r="G1031" i="5"/>
  <c r="F1031" i="5"/>
  <c r="F1029" i="5"/>
  <c r="D1029" i="5"/>
  <c r="I1029" i="5"/>
  <c r="C1029" i="5"/>
  <c r="B1029" i="5"/>
  <c r="A1029" i="5"/>
  <c r="Z1028" i="5"/>
  <c r="Y1028" i="5"/>
  <c r="X1028" i="5"/>
  <c r="J1027" i="5"/>
  <c r="Z1027" i="5"/>
  <c r="Y1027" i="5"/>
  <c r="X1027" i="5"/>
  <c r="F1027" i="5"/>
  <c r="D1027" i="5"/>
  <c r="C1027" i="5"/>
  <c r="B1027" i="5"/>
  <c r="A1027" i="5"/>
  <c r="G1026" i="5"/>
  <c r="E1026" i="5"/>
  <c r="J1025" i="5"/>
  <c r="E1025" i="5"/>
  <c r="J1024" i="5"/>
  <c r="E1024" i="5"/>
  <c r="J1023" i="5"/>
  <c r="G1023" i="5"/>
  <c r="F1023" i="5"/>
  <c r="J1022" i="5"/>
  <c r="G1022" i="5"/>
  <c r="F1022" i="5"/>
  <c r="J1021" i="5"/>
  <c r="G1021" i="5"/>
  <c r="F1021" i="5"/>
  <c r="J1020" i="5"/>
  <c r="G1020" i="5"/>
  <c r="F1020" i="5"/>
  <c r="F1018" i="5"/>
  <c r="D1018" i="5"/>
  <c r="I1018" i="5"/>
  <c r="C1018" i="5"/>
  <c r="B1018" i="5"/>
  <c r="A1018" i="5"/>
  <c r="Z1017" i="5"/>
  <c r="Y1017" i="5"/>
  <c r="X1017" i="5"/>
  <c r="G1016" i="5"/>
  <c r="E1016" i="5"/>
  <c r="J1015" i="5"/>
  <c r="E1015" i="5"/>
  <c r="J1014" i="5"/>
  <c r="E1014" i="5"/>
  <c r="J1013" i="5"/>
  <c r="G1013" i="5"/>
  <c r="F1013" i="5"/>
  <c r="F1011" i="5"/>
  <c r="D1011" i="5"/>
  <c r="I1011" i="5"/>
  <c r="C1011" i="5"/>
  <c r="B1011" i="5"/>
  <c r="A1011" i="5"/>
  <c r="Z1010" i="5"/>
  <c r="Y1010" i="5"/>
  <c r="X1010" i="5"/>
  <c r="G1009" i="5"/>
  <c r="E1009" i="5"/>
  <c r="J1008" i="5"/>
  <c r="E1008" i="5"/>
  <c r="J1007" i="5"/>
  <c r="E1007" i="5"/>
  <c r="J1006" i="5"/>
  <c r="G1006" i="5"/>
  <c r="F1006" i="5"/>
  <c r="F1004" i="5"/>
  <c r="D1004" i="5"/>
  <c r="I1004" i="5"/>
  <c r="C1004" i="5"/>
  <c r="B1004" i="5"/>
  <c r="A1004" i="5"/>
  <c r="Z1003" i="5"/>
  <c r="Y1003" i="5"/>
  <c r="X1003" i="5"/>
  <c r="J1002" i="5"/>
  <c r="Z1002" i="5"/>
  <c r="Y1002" i="5"/>
  <c r="X1002" i="5"/>
  <c r="F1002" i="5"/>
  <c r="D1002" i="5"/>
  <c r="C1002" i="5"/>
  <c r="B1002" i="5"/>
  <c r="A1002" i="5"/>
  <c r="J1001" i="5"/>
  <c r="Z1001" i="5"/>
  <c r="Y1001" i="5"/>
  <c r="X1001" i="5"/>
  <c r="F1001" i="5"/>
  <c r="D1001" i="5"/>
  <c r="C1001" i="5"/>
  <c r="B1001" i="5"/>
  <c r="A1001" i="5"/>
  <c r="G1000" i="5"/>
  <c r="E1000" i="5"/>
  <c r="J999" i="5"/>
  <c r="E999" i="5"/>
  <c r="J998" i="5"/>
  <c r="E998" i="5"/>
  <c r="J997" i="5"/>
  <c r="G997" i="5"/>
  <c r="F997" i="5"/>
  <c r="J996" i="5"/>
  <c r="G996" i="5"/>
  <c r="F996" i="5"/>
  <c r="J995" i="5"/>
  <c r="G995" i="5"/>
  <c r="F995" i="5"/>
  <c r="J994" i="5"/>
  <c r="G994" i="5"/>
  <c r="F994" i="5"/>
  <c r="F992" i="5"/>
  <c r="D992" i="5"/>
  <c r="I992" i="5"/>
  <c r="C992" i="5"/>
  <c r="B992" i="5"/>
  <c r="A992" i="5"/>
  <c r="A991" i="5"/>
  <c r="A990" i="5"/>
  <c r="Z987" i="5"/>
  <c r="Y987" i="5"/>
  <c r="W987" i="5"/>
  <c r="G986" i="5"/>
  <c r="E986" i="5"/>
  <c r="J985" i="5"/>
  <c r="E985" i="5"/>
  <c r="J984" i="5"/>
  <c r="E984" i="5"/>
  <c r="J983" i="5"/>
  <c r="G983" i="5"/>
  <c r="F983" i="5"/>
  <c r="J982" i="5"/>
  <c r="G982" i="5"/>
  <c r="F982" i="5"/>
  <c r="J981" i="5"/>
  <c r="G981" i="5"/>
  <c r="F981" i="5"/>
  <c r="J980" i="5"/>
  <c r="G980" i="5"/>
  <c r="F980" i="5"/>
  <c r="F979" i="5"/>
  <c r="E979" i="5"/>
  <c r="D979" i="5"/>
  <c r="I979" i="5"/>
  <c r="C979" i="5"/>
  <c r="B979" i="5"/>
  <c r="A979" i="5"/>
  <c r="Z978" i="5"/>
  <c r="Y978" i="5"/>
  <c r="X978" i="5"/>
  <c r="J977" i="5"/>
  <c r="Z977" i="5"/>
  <c r="Y977" i="5"/>
  <c r="X977" i="5"/>
  <c r="F977" i="5"/>
  <c r="D977" i="5"/>
  <c r="C977" i="5"/>
  <c r="B977" i="5"/>
  <c r="A977" i="5"/>
  <c r="J976" i="5"/>
  <c r="Z976" i="5"/>
  <c r="Y976" i="5"/>
  <c r="X976" i="5"/>
  <c r="F976" i="5"/>
  <c r="D976" i="5"/>
  <c r="C976" i="5"/>
  <c r="B976" i="5"/>
  <c r="A976" i="5"/>
  <c r="G975" i="5"/>
  <c r="E975" i="5"/>
  <c r="J974" i="5"/>
  <c r="E974" i="5"/>
  <c r="J973" i="5"/>
  <c r="E973" i="5"/>
  <c r="J972" i="5"/>
  <c r="G972" i="5"/>
  <c r="F972" i="5"/>
  <c r="J971" i="5"/>
  <c r="G971" i="5"/>
  <c r="F971" i="5"/>
  <c r="J970" i="5"/>
  <c r="G970" i="5"/>
  <c r="F970" i="5"/>
  <c r="J969" i="5"/>
  <c r="G969" i="5"/>
  <c r="F969" i="5"/>
  <c r="F968" i="5"/>
  <c r="E968" i="5"/>
  <c r="D968" i="5"/>
  <c r="I968" i="5"/>
  <c r="C968" i="5"/>
  <c r="B968" i="5"/>
  <c r="A968" i="5"/>
  <c r="Z967" i="5"/>
  <c r="Y967" i="5"/>
  <c r="X967" i="5"/>
  <c r="J966" i="5"/>
  <c r="Z966" i="5"/>
  <c r="Y966" i="5"/>
  <c r="X966" i="5"/>
  <c r="F966" i="5"/>
  <c r="D966" i="5"/>
  <c r="C966" i="5"/>
  <c r="B966" i="5"/>
  <c r="A966" i="5"/>
  <c r="J965" i="5"/>
  <c r="Z965" i="5"/>
  <c r="Y965" i="5"/>
  <c r="X965" i="5"/>
  <c r="F965" i="5"/>
  <c r="D965" i="5"/>
  <c r="C965" i="5"/>
  <c r="B965" i="5"/>
  <c r="A965" i="5"/>
  <c r="G964" i="5"/>
  <c r="E964" i="5"/>
  <c r="J963" i="5"/>
  <c r="E963" i="5"/>
  <c r="J962" i="5"/>
  <c r="E962" i="5"/>
  <c r="J961" i="5"/>
  <c r="G961" i="5"/>
  <c r="F961" i="5"/>
  <c r="J960" i="5"/>
  <c r="G960" i="5"/>
  <c r="F960" i="5"/>
  <c r="J959" i="5"/>
  <c r="G959" i="5"/>
  <c r="F959" i="5"/>
  <c r="J958" i="5"/>
  <c r="G958" i="5"/>
  <c r="F958" i="5"/>
  <c r="F957" i="5"/>
  <c r="E957" i="5"/>
  <c r="D957" i="5"/>
  <c r="I957" i="5"/>
  <c r="C957" i="5"/>
  <c r="B957" i="5"/>
  <c r="A957" i="5"/>
  <c r="Z956" i="5"/>
  <c r="Y956" i="5"/>
  <c r="X956" i="5"/>
  <c r="J955" i="5"/>
  <c r="Z955" i="5"/>
  <c r="Y955" i="5"/>
  <c r="X955" i="5"/>
  <c r="F955" i="5"/>
  <c r="D955" i="5"/>
  <c r="C955" i="5"/>
  <c r="B955" i="5"/>
  <c r="A955" i="5"/>
  <c r="J954" i="5"/>
  <c r="Z954" i="5"/>
  <c r="Y954" i="5"/>
  <c r="X954" i="5"/>
  <c r="F954" i="5"/>
  <c r="D954" i="5"/>
  <c r="C954" i="5"/>
  <c r="B954" i="5"/>
  <c r="A954" i="5"/>
  <c r="G953" i="5"/>
  <c r="E953" i="5"/>
  <c r="J952" i="5"/>
  <c r="E952" i="5"/>
  <c r="J951" i="5"/>
  <c r="E951" i="5"/>
  <c r="J950" i="5"/>
  <c r="G950" i="5"/>
  <c r="F950" i="5"/>
  <c r="J949" i="5"/>
  <c r="G949" i="5"/>
  <c r="F949" i="5"/>
  <c r="J948" i="5"/>
  <c r="G948" i="5"/>
  <c r="F948" i="5"/>
  <c r="J947" i="5"/>
  <c r="G947" i="5"/>
  <c r="F947" i="5"/>
  <c r="F946" i="5"/>
  <c r="E946" i="5"/>
  <c r="D946" i="5"/>
  <c r="I946" i="5"/>
  <c r="C946" i="5"/>
  <c r="B946" i="5"/>
  <c r="A946" i="5"/>
  <c r="Z945" i="5"/>
  <c r="Y945" i="5"/>
  <c r="X945" i="5"/>
  <c r="J944" i="5"/>
  <c r="Z944" i="5"/>
  <c r="Y944" i="5"/>
  <c r="X944" i="5"/>
  <c r="F944" i="5"/>
  <c r="D944" i="5"/>
  <c r="C944" i="5"/>
  <c r="B944" i="5"/>
  <c r="A944" i="5"/>
  <c r="J943" i="5"/>
  <c r="Z943" i="5"/>
  <c r="Y943" i="5"/>
  <c r="X943" i="5"/>
  <c r="F943" i="5"/>
  <c r="D943" i="5"/>
  <c r="C943" i="5"/>
  <c r="B943" i="5"/>
  <c r="A943" i="5"/>
  <c r="G942" i="5"/>
  <c r="E942" i="5"/>
  <c r="J941" i="5"/>
  <c r="E941" i="5"/>
  <c r="J940" i="5"/>
  <c r="E940" i="5"/>
  <c r="J939" i="5"/>
  <c r="G939" i="5"/>
  <c r="F939" i="5"/>
  <c r="J938" i="5"/>
  <c r="G938" i="5"/>
  <c r="F938" i="5"/>
  <c r="J937" i="5"/>
  <c r="G937" i="5"/>
  <c r="F937" i="5"/>
  <c r="J936" i="5"/>
  <c r="G936" i="5"/>
  <c r="F936" i="5"/>
  <c r="F935" i="5"/>
  <c r="E935" i="5"/>
  <c r="D935" i="5"/>
  <c r="I935" i="5"/>
  <c r="C935" i="5"/>
  <c r="B935" i="5"/>
  <c r="A935" i="5"/>
  <c r="Z934" i="5"/>
  <c r="Y934" i="5"/>
  <c r="X934" i="5"/>
  <c r="J933" i="5"/>
  <c r="Z933" i="5"/>
  <c r="Y933" i="5"/>
  <c r="X933" i="5"/>
  <c r="F933" i="5"/>
  <c r="D933" i="5"/>
  <c r="C933" i="5"/>
  <c r="B933" i="5"/>
  <c r="A933" i="5"/>
  <c r="J932" i="5"/>
  <c r="Z932" i="5"/>
  <c r="Y932" i="5"/>
  <c r="X932" i="5"/>
  <c r="F932" i="5"/>
  <c r="D932" i="5"/>
  <c r="C932" i="5"/>
  <c r="B932" i="5"/>
  <c r="A932" i="5"/>
  <c r="G931" i="5"/>
  <c r="E931" i="5"/>
  <c r="J930" i="5"/>
  <c r="E930" i="5"/>
  <c r="J929" i="5"/>
  <c r="E929" i="5"/>
  <c r="J928" i="5"/>
  <c r="G928" i="5"/>
  <c r="F928" i="5"/>
  <c r="J927" i="5"/>
  <c r="G927" i="5"/>
  <c r="F927" i="5"/>
  <c r="J926" i="5"/>
  <c r="G926" i="5"/>
  <c r="F926" i="5"/>
  <c r="J925" i="5"/>
  <c r="G925" i="5"/>
  <c r="F925" i="5"/>
  <c r="F924" i="5"/>
  <c r="E924" i="5"/>
  <c r="D924" i="5"/>
  <c r="I924" i="5"/>
  <c r="C924" i="5"/>
  <c r="B924" i="5"/>
  <c r="A924" i="5"/>
  <c r="Z923" i="5"/>
  <c r="Y923" i="5"/>
  <c r="X923" i="5"/>
  <c r="J922" i="5"/>
  <c r="Z922" i="5"/>
  <c r="Y922" i="5"/>
  <c r="X922" i="5"/>
  <c r="F922" i="5"/>
  <c r="D922" i="5"/>
  <c r="C922" i="5"/>
  <c r="B922" i="5"/>
  <c r="A922" i="5"/>
  <c r="J921" i="5"/>
  <c r="Z921" i="5"/>
  <c r="Y921" i="5"/>
  <c r="X921" i="5"/>
  <c r="F921" i="5"/>
  <c r="D921" i="5"/>
  <c r="C921" i="5"/>
  <c r="B921" i="5"/>
  <c r="A921" i="5"/>
  <c r="G920" i="5"/>
  <c r="E920" i="5"/>
  <c r="J919" i="5"/>
  <c r="E919" i="5"/>
  <c r="J918" i="5"/>
  <c r="E918" i="5"/>
  <c r="J917" i="5"/>
  <c r="G917" i="5"/>
  <c r="F917" i="5"/>
  <c r="J916" i="5"/>
  <c r="G916" i="5"/>
  <c r="F916" i="5"/>
  <c r="J915" i="5"/>
  <c r="G915" i="5"/>
  <c r="F915" i="5"/>
  <c r="J914" i="5"/>
  <c r="G914" i="5"/>
  <c r="F914" i="5"/>
  <c r="F913" i="5"/>
  <c r="E913" i="5"/>
  <c r="D913" i="5"/>
  <c r="I913" i="5"/>
  <c r="C913" i="5"/>
  <c r="B913" i="5"/>
  <c r="A913" i="5"/>
  <c r="Z912" i="5"/>
  <c r="Y912" i="5"/>
  <c r="X912" i="5"/>
  <c r="J911" i="5"/>
  <c r="Z911" i="5"/>
  <c r="Y911" i="5"/>
  <c r="X911" i="5"/>
  <c r="F911" i="5"/>
  <c r="D911" i="5"/>
  <c r="C911" i="5"/>
  <c r="B911" i="5"/>
  <c r="A911" i="5"/>
  <c r="J910" i="5"/>
  <c r="Z910" i="5"/>
  <c r="Y910" i="5"/>
  <c r="X910" i="5"/>
  <c r="F910" i="5"/>
  <c r="D910" i="5"/>
  <c r="C910" i="5"/>
  <c r="B910" i="5"/>
  <c r="A910" i="5"/>
  <c r="G909" i="5"/>
  <c r="E909" i="5"/>
  <c r="J908" i="5"/>
  <c r="E908" i="5"/>
  <c r="J907" i="5"/>
  <c r="E907" i="5"/>
  <c r="J906" i="5"/>
  <c r="G906" i="5"/>
  <c r="F906" i="5"/>
  <c r="J905" i="5"/>
  <c r="G905" i="5"/>
  <c r="F905" i="5"/>
  <c r="J904" i="5"/>
  <c r="G904" i="5"/>
  <c r="F904" i="5"/>
  <c r="J903" i="5"/>
  <c r="G903" i="5"/>
  <c r="F903" i="5"/>
  <c r="F902" i="5"/>
  <c r="E902" i="5"/>
  <c r="D902" i="5"/>
  <c r="I902" i="5"/>
  <c r="C902" i="5"/>
  <c r="B902" i="5"/>
  <c r="A902" i="5"/>
  <c r="Z901" i="5"/>
  <c r="Y901" i="5"/>
  <c r="X901" i="5"/>
  <c r="J900" i="5"/>
  <c r="Z900" i="5"/>
  <c r="Y900" i="5"/>
  <c r="X900" i="5"/>
  <c r="F900" i="5"/>
  <c r="D900" i="5"/>
  <c r="C900" i="5"/>
  <c r="B900" i="5"/>
  <c r="A900" i="5"/>
  <c r="J899" i="5"/>
  <c r="Z899" i="5"/>
  <c r="Y899" i="5"/>
  <c r="X899" i="5"/>
  <c r="F899" i="5"/>
  <c r="D899" i="5"/>
  <c r="C899" i="5"/>
  <c r="B899" i="5"/>
  <c r="A899" i="5"/>
  <c r="G898" i="5"/>
  <c r="E898" i="5"/>
  <c r="J897" i="5"/>
  <c r="E897" i="5"/>
  <c r="J896" i="5"/>
  <c r="E896" i="5"/>
  <c r="J895" i="5"/>
  <c r="G895" i="5"/>
  <c r="F895" i="5"/>
  <c r="J894" i="5"/>
  <c r="G894" i="5"/>
  <c r="F894" i="5"/>
  <c r="J893" i="5"/>
  <c r="G893" i="5"/>
  <c r="F893" i="5"/>
  <c r="J892" i="5"/>
  <c r="G892" i="5"/>
  <c r="F892" i="5"/>
  <c r="F891" i="5"/>
  <c r="E891" i="5"/>
  <c r="D891" i="5"/>
  <c r="I891" i="5"/>
  <c r="C891" i="5"/>
  <c r="B891" i="5"/>
  <c r="A891" i="5"/>
  <c r="Z890" i="5"/>
  <c r="Y890" i="5"/>
  <c r="X890" i="5"/>
  <c r="J889" i="5"/>
  <c r="Z889" i="5"/>
  <c r="Y889" i="5"/>
  <c r="X889" i="5"/>
  <c r="F889" i="5"/>
  <c r="D889" i="5"/>
  <c r="C889" i="5"/>
  <c r="B889" i="5"/>
  <c r="A889" i="5"/>
  <c r="J888" i="5"/>
  <c r="Z888" i="5"/>
  <c r="Y888" i="5"/>
  <c r="X888" i="5"/>
  <c r="F888" i="5"/>
  <c r="D888" i="5"/>
  <c r="C888" i="5"/>
  <c r="B888" i="5"/>
  <c r="A888" i="5"/>
  <c r="G887" i="5"/>
  <c r="E887" i="5"/>
  <c r="J886" i="5"/>
  <c r="E886" i="5"/>
  <c r="J885" i="5"/>
  <c r="E885" i="5"/>
  <c r="J884" i="5"/>
  <c r="G884" i="5"/>
  <c r="F884" i="5"/>
  <c r="J883" i="5"/>
  <c r="G883" i="5"/>
  <c r="F883" i="5"/>
  <c r="J882" i="5"/>
  <c r="G882" i="5"/>
  <c r="F882" i="5"/>
  <c r="J881" i="5"/>
  <c r="G881" i="5"/>
  <c r="F881" i="5"/>
  <c r="F879" i="5"/>
  <c r="D879" i="5"/>
  <c r="I879" i="5"/>
  <c r="C879" i="5"/>
  <c r="B879" i="5"/>
  <c r="A879" i="5"/>
  <c r="Z878" i="5"/>
  <c r="Y878" i="5"/>
  <c r="X878" i="5"/>
  <c r="J877" i="5"/>
  <c r="Z877" i="5"/>
  <c r="Y877" i="5"/>
  <c r="X877" i="5"/>
  <c r="F877" i="5"/>
  <c r="D877" i="5"/>
  <c r="C877" i="5"/>
  <c r="B877" i="5"/>
  <c r="A877" i="5"/>
  <c r="J876" i="5"/>
  <c r="Z876" i="5"/>
  <c r="Y876" i="5"/>
  <c r="X876" i="5"/>
  <c r="F876" i="5"/>
  <c r="D876" i="5"/>
  <c r="C876" i="5"/>
  <c r="B876" i="5"/>
  <c r="A876" i="5"/>
  <c r="G875" i="5"/>
  <c r="E875" i="5"/>
  <c r="J874" i="5"/>
  <c r="E874" i="5"/>
  <c r="J873" i="5"/>
  <c r="E873" i="5"/>
  <c r="J872" i="5"/>
  <c r="G872" i="5"/>
  <c r="F872" i="5"/>
  <c r="J871" i="5"/>
  <c r="G871" i="5"/>
  <c r="F871" i="5"/>
  <c r="J870" i="5"/>
  <c r="G870" i="5"/>
  <c r="F870" i="5"/>
  <c r="J869" i="5"/>
  <c r="G869" i="5"/>
  <c r="F869" i="5"/>
  <c r="F867" i="5"/>
  <c r="D867" i="5"/>
  <c r="I867" i="5"/>
  <c r="C867" i="5"/>
  <c r="B867" i="5"/>
  <c r="A867" i="5"/>
  <c r="Z866" i="5"/>
  <c r="Y866" i="5"/>
  <c r="X866" i="5"/>
  <c r="J865" i="5"/>
  <c r="Z865" i="5"/>
  <c r="Y865" i="5"/>
  <c r="X865" i="5"/>
  <c r="F865" i="5"/>
  <c r="D865" i="5"/>
  <c r="C865" i="5"/>
  <c r="B865" i="5"/>
  <c r="A865" i="5"/>
  <c r="J864" i="5"/>
  <c r="Z864" i="5"/>
  <c r="Y864" i="5"/>
  <c r="X864" i="5"/>
  <c r="F864" i="5"/>
  <c r="D864" i="5"/>
  <c r="C864" i="5"/>
  <c r="B864" i="5"/>
  <c r="A864" i="5"/>
  <c r="G863" i="5"/>
  <c r="E863" i="5"/>
  <c r="J862" i="5"/>
  <c r="E862" i="5"/>
  <c r="J861" i="5"/>
  <c r="E861" i="5"/>
  <c r="J860" i="5"/>
  <c r="G860" i="5"/>
  <c r="F860" i="5"/>
  <c r="J859" i="5"/>
  <c r="G859" i="5"/>
  <c r="F859" i="5"/>
  <c r="J858" i="5"/>
  <c r="G858" i="5"/>
  <c r="F858" i="5"/>
  <c r="J857" i="5"/>
  <c r="G857" i="5"/>
  <c r="F857" i="5"/>
  <c r="F856" i="5"/>
  <c r="E856" i="5"/>
  <c r="D856" i="5"/>
  <c r="I856" i="5"/>
  <c r="C856" i="5"/>
  <c r="B856" i="5"/>
  <c r="A856" i="5"/>
  <c r="A855" i="5"/>
  <c r="Z853" i="5"/>
  <c r="Y853" i="5"/>
  <c r="X853" i="5"/>
  <c r="J852" i="5"/>
  <c r="Z852" i="5"/>
  <c r="Y852" i="5"/>
  <c r="X852" i="5"/>
  <c r="F852" i="5"/>
  <c r="D852" i="5"/>
  <c r="C852" i="5"/>
  <c r="B852" i="5"/>
  <c r="A852" i="5"/>
  <c r="J851" i="5"/>
  <c r="Z851" i="5"/>
  <c r="Y851" i="5"/>
  <c r="X851" i="5"/>
  <c r="F851" i="5"/>
  <c r="D851" i="5"/>
  <c r="C851" i="5"/>
  <c r="B851" i="5"/>
  <c r="A851" i="5"/>
  <c r="G850" i="5"/>
  <c r="E850" i="5"/>
  <c r="J849" i="5"/>
  <c r="E849" i="5"/>
  <c r="J848" i="5"/>
  <c r="E848" i="5"/>
  <c r="J847" i="5"/>
  <c r="G847" i="5"/>
  <c r="F847" i="5"/>
  <c r="J846" i="5"/>
  <c r="G846" i="5"/>
  <c r="F846" i="5"/>
  <c r="J845" i="5"/>
  <c r="G845" i="5"/>
  <c r="F845" i="5"/>
  <c r="J844" i="5"/>
  <c r="G844" i="5"/>
  <c r="F844" i="5"/>
  <c r="F842" i="5"/>
  <c r="D842" i="5"/>
  <c r="I842" i="5"/>
  <c r="C842" i="5"/>
  <c r="B842" i="5"/>
  <c r="A842" i="5"/>
  <c r="Z841" i="5"/>
  <c r="Y841" i="5"/>
  <c r="X841" i="5"/>
  <c r="G840" i="5"/>
  <c r="E840" i="5"/>
  <c r="J839" i="5"/>
  <c r="E839" i="5"/>
  <c r="J838" i="5"/>
  <c r="E838" i="5"/>
  <c r="J837" i="5"/>
  <c r="G837" i="5"/>
  <c r="F837" i="5"/>
  <c r="J836" i="5"/>
  <c r="G836" i="5"/>
  <c r="F836" i="5"/>
  <c r="J835" i="5"/>
  <c r="G835" i="5"/>
  <c r="F835" i="5"/>
  <c r="J834" i="5"/>
  <c r="G834" i="5"/>
  <c r="F834" i="5"/>
  <c r="F832" i="5"/>
  <c r="D832" i="5"/>
  <c r="I832" i="5"/>
  <c r="C832" i="5"/>
  <c r="B832" i="5"/>
  <c r="A832" i="5"/>
  <c r="Z831" i="5"/>
  <c r="Y831" i="5"/>
  <c r="X831" i="5"/>
  <c r="J830" i="5"/>
  <c r="Z830" i="5"/>
  <c r="Y830" i="5"/>
  <c r="X830" i="5"/>
  <c r="F830" i="5"/>
  <c r="D830" i="5"/>
  <c r="C830" i="5"/>
  <c r="B830" i="5"/>
  <c r="A830" i="5"/>
  <c r="J829" i="5"/>
  <c r="Z829" i="5"/>
  <c r="Y829" i="5"/>
  <c r="X829" i="5"/>
  <c r="F829" i="5"/>
  <c r="D829" i="5"/>
  <c r="C829" i="5"/>
  <c r="B829" i="5"/>
  <c r="A829" i="5"/>
  <c r="G828" i="5"/>
  <c r="E828" i="5"/>
  <c r="J827" i="5"/>
  <c r="E827" i="5"/>
  <c r="J826" i="5"/>
  <c r="E826" i="5"/>
  <c r="J825" i="5"/>
  <c r="G825" i="5"/>
  <c r="F825" i="5"/>
  <c r="J824" i="5"/>
  <c r="G824" i="5"/>
  <c r="F824" i="5"/>
  <c r="J823" i="5"/>
  <c r="G823" i="5"/>
  <c r="F823" i="5"/>
  <c r="J822" i="5"/>
  <c r="G822" i="5"/>
  <c r="F822" i="5"/>
  <c r="F821" i="5"/>
  <c r="E821" i="5"/>
  <c r="D821" i="5"/>
  <c r="I821" i="5"/>
  <c r="C821" i="5"/>
  <c r="B821" i="5"/>
  <c r="A821" i="5"/>
  <c r="Z820" i="5"/>
  <c r="Y820" i="5"/>
  <c r="X820" i="5"/>
  <c r="J819" i="5"/>
  <c r="Z819" i="5"/>
  <c r="Y819" i="5"/>
  <c r="X819" i="5"/>
  <c r="F819" i="5"/>
  <c r="D819" i="5"/>
  <c r="C819" i="5"/>
  <c r="B819" i="5"/>
  <c r="A819" i="5"/>
  <c r="J818" i="5"/>
  <c r="Z818" i="5"/>
  <c r="Y818" i="5"/>
  <c r="X818" i="5"/>
  <c r="F818" i="5"/>
  <c r="D818" i="5"/>
  <c r="B818" i="5"/>
  <c r="A818" i="5"/>
  <c r="G817" i="5"/>
  <c r="E817" i="5"/>
  <c r="J816" i="5"/>
  <c r="E816" i="5"/>
  <c r="J815" i="5"/>
  <c r="E815" i="5"/>
  <c r="J814" i="5"/>
  <c r="G814" i="5"/>
  <c r="F814" i="5"/>
  <c r="J813" i="5"/>
  <c r="G813" i="5"/>
  <c r="F813" i="5"/>
  <c r="J812" i="5"/>
  <c r="G812" i="5"/>
  <c r="F812" i="5"/>
  <c r="F810" i="5"/>
  <c r="D810" i="5"/>
  <c r="I810" i="5"/>
  <c r="C810" i="5"/>
  <c r="B810" i="5"/>
  <c r="A810" i="5"/>
  <c r="Z809" i="5"/>
  <c r="Y809" i="5"/>
  <c r="X809" i="5"/>
  <c r="J808" i="5"/>
  <c r="Z808" i="5"/>
  <c r="Y808" i="5"/>
  <c r="X808" i="5"/>
  <c r="F808" i="5"/>
  <c r="D808" i="5"/>
  <c r="C808" i="5"/>
  <c r="B808" i="5"/>
  <c r="A808" i="5"/>
  <c r="J807" i="5"/>
  <c r="Z807" i="5"/>
  <c r="Y807" i="5"/>
  <c r="X807" i="5"/>
  <c r="F807" i="5"/>
  <c r="D807" i="5"/>
  <c r="C807" i="5"/>
  <c r="B807" i="5"/>
  <c r="A807" i="5"/>
  <c r="G806" i="5"/>
  <c r="E806" i="5"/>
  <c r="J805" i="5"/>
  <c r="E805" i="5"/>
  <c r="J804" i="5"/>
  <c r="E804" i="5"/>
  <c r="J803" i="5"/>
  <c r="G803" i="5"/>
  <c r="F803" i="5"/>
  <c r="J802" i="5"/>
  <c r="G802" i="5"/>
  <c r="F802" i="5"/>
  <c r="J801" i="5"/>
  <c r="G801" i="5"/>
  <c r="F801" i="5"/>
  <c r="J800" i="5"/>
  <c r="G800" i="5"/>
  <c r="F800" i="5"/>
  <c r="F799" i="5"/>
  <c r="E799" i="5"/>
  <c r="D799" i="5"/>
  <c r="I799" i="5"/>
  <c r="C799" i="5"/>
  <c r="B799" i="5"/>
  <c r="A799" i="5"/>
  <c r="Z798" i="5"/>
  <c r="Y798" i="5"/>
  <c r="X798" i="5"/>
  <c r="J797" i="5"/>
  <c r="Z797" i="5"/>
  <c r="Y797" i="5"/>
  <c r="X797" i="5"/>
  <c r="F797" i="5"/>
  <c r="D797" i="5"/>
  <c r="C797" i="5"/>
  <c r="B797" i="5"/>
  <c r="A797" i="5"/>
  <c r="J796" i="5"/>
  <c r="Z796" i="5"/>
  <c r="Y796" i="5"/>
  <c r="X796" i="5"/>
  <c r="F796" i="5"/>
  <c r="D796" i="5"/>
  <c r="C796" i="5"/>
  <c r="B796" i="5"/>
  <c r="A796" i="5"/>
  <c r="G795" i="5"/>
  <c r="E795" i="5"/>
  <c r="J794" i="5"/>
  <c r="E794" i="5"/>
  <c r="J793" i="5"/>
  <c r="E793" i="5"/>
  <c r="J792" i="5"/>
  <c r="G792" i="5"/>
  <c r="F792" i="5"/>
  <c r="J791" i="5"/>
  <c r="G791" i="5"/>
  <c r="F791" i="5"/>
  <c r="J790" i="5"/>
  <c r="G790" i="5"/>
  <c r="F790" i="5"/>
  <c r="J789" i="5"/>
  <c r="G789" i="5"/>
  <c r="F789" i="5"/>
  <c r="F788" i="5"/>
  <c r="E788" i="5"/>
  <c r="D788" i="5"/>
  <c r="I788" i="5"/>
  <c r="C788" i="5"/>
  <c r="B788" i="5"/>
  <c r="A788" i="5"/>
  <c r="Z787" i="5"/>
  <c r="Y787" i="5"/>
  <c r="X787" i="5"/>
  <c r="G786" i="5"/>
  <c r="E786" i="5"/>
  <c r="J785" i="5"/>
  <c r="E785" i="5"/>
  <c r="J784" i="5"/>
  <c r="E784" i="5"/>
  <c r="J783" i="5"/>
  <c r="G783" i="5"/>
  <c r="F783" i="5"/>
  <c r="J782" i="5"/>
  <c r="G782" i="5"/>
  <c r="F782" i="5"/>
  <c r="F780" i="5"/>
  <c r="D780" i="5"/>
  <c r="I780" i="5"/>
  <c r="C780" i="5"/>
  <c r="B780" i="5"/>
  <c r="A780" i="5"/>
  <c r="Z779" i="5"/>
  <c r="Y779" i="5"/>
  <c r="X779" i="5"/>
  <c r="J778" i="5"/>
  <c r="Z778" i="5"/>
  <c r="Y778" i="5"/>
  <c r="X778" i="5"/>
  <c r="F778" i="5"/>
  <c r="D778" i="5"/>
  <c r="C778" i="5"/>
  <c r="B778" i="5"/>
  <c r="A778" i="5"/>
  <c r="J777" i="5"/>
  <c r="Z777" i="5"/>
  <c r="Y777" i="5"/>
  <c r="X777" i="5"/>
  <c r="F777" i="5"/>
  <c r="D777" i="5"/>
  <c r="C777" i="5"/>
  <c r="B777" i="5"/>
  <c r="A777" i="5"/>
  <c r="G776" i="5"/>
  <c r="E776" i="5"/>
  <c r="J775" i="5"/>
  <c r="E775" i="5"/>
  <c r="J774" i="5"/>
  <c r="E774" i="5"/>
  <c r="J773" i="5"/>
  <c r="G773" i="5"/>
  <c r="F773" i="5"/>
  <c r="J772" i="5"/>
  <c r="G772" i="5"/>
  <c r="F772" i="5"/>
  <c r="J771" i="5"/>
  <c r="G771" i="5"/>
  <c r="F771" i="5"/>
  <c r="J770" i="5"/>
  <c r="G770" i="5"/>
  <c r="F770" i="5"/>
  <c r="F768" i="5"/>
  <c r="D768" i="5"/>
  <c r="I768" i="5"/>
  <c r="C768" i="5"/>
  <c r="B768" i="5"/>
  <c r="A768" i="5"/>
  <c r="A767" i="5"/>
  <c r="Z765" i="5"/>
  <c r="Y765" i="5"/>
  <c r="X765" i="5"/>
  <c r="J764" i="5"/>
  <c r="Z764" i="5"/>
  <c r="Y764" i="5"/>
  <c r="X764" i="5"/>
  <c r="F764" i="5"/>
  <c r="D764" i="5"/>
  <c r="C764" i="5"/>
  <c r="B764" i="5"/>
  <c r="A764" i="5"/>
  <c r="J763" i="5"/>
  <c r="Z763" i="5"/>
  <c r="Y763" i="5"/>
  <c r="X763" i="5"/>
  <c r="F763" i="5"/>
  <c r="D763" i="5"/>
  <c r="C763" i="5"/>
  <c r="B763" i="5"/>
  <c r="A763" i="5"/>
  <c r="G762" i="5"/>
  <c r="E762" i="5"/>
  <c r="J761" i="5"/>
  <c r="E761" i="5"/>
  <c r="J760" i="5"/>
  <c r="E760" i="5"/>
  <c r="J759" i="5"/>
  <c r="G759" i="5"/>
  <c r="F759" i="5"/>
  <c r="J758" i="5"/>
  <c r="G758" i="5"/>
  <c r="F758" i="5"/>
  <c r="J757" i="5"/>
  <c r="G757" i="5"/>
  <c r="F757" i="5"/>
  <c r="J756" i="5"/>
  <c r="G756" i="5"/>
  <c r="F756" i="5"/>
  <c r="F754" i="5"/>
  <c r="D754" i="5"/>
  <c r="I754" i="5"/>
  <c r="C754" i="5"/>
  <c r="B754" i="5"/>
  <c r="A754" i="5"/>
  <c r="Z753" i="5"/>
  <c r="Y753" i="5"/>
  <c r="X753" i="5"/>
  <c r="G752" i="5"/>
  <c r="E752" i="5"/>
  <c r="J751" i="5"/>
  <c r="E751" i="5"/>
  <c r="J750" i="5"/>
  <c r="E750" i="5"/>
  <c r="J749" i="5"/>
  <c r="G749" i="5"/>
  <c r="F749" i="5"/>
  <c r="J748" i="5"/>
  <c r="G748" i="5"/>
  <c r="F748" i="5"/>
  <c r="J747" i="5"/>
  <c r="G747" i="5"/>
  <c r="F747" i="5"/>
  <c r="J746" i="5"/>
  <c r="G746" i="5"/>
  <c r="F746" i="5"/>
  <c r="F744" i="5"/>
  <c r="D744" i="5"/>
  <c r="I744" i="5"/>
  <c r="C744" i="5"/>
  <c r="B744" i="5"/>
  <c r="A744" i="5"/>
  <c r="Z743" i="5"/>
  <c r="Y743" i="5"/>
  <c r="X743" i="5"/>
  <c r="J742" i="5"/>
  <c r="Z742" i="5"/>
  <c r="Y742" i="5"/>
  <c r="X742" i="5"/>
  <c r="F742" i="5"/>
  <c r="D742" i="5"/>
  <c r="B742" i="5"/>
  <c r="A742" i="5"/>
  <c r="J741" i="5"/>
  <c r="Z741" i="5"/>
  <c r="Y741" i="5"/>
  <c r="X741" i="5"/>
  <c r="F741" i="5"/>
  <c r="D741" i="5"/>
  <c r="B741" i="5"/>
  <c r="A741" i="5"/>
  <c r="J740" i="5"/>
  <c r="Z740" i="5"/>
  <c r="Y740" i="5"/>
  <c r="X740" i="5"/>
  <c r="F740" i="5"/>
  <c r="D740" i="5"/>
  <c r="C740" i="5"/>
  <c r="B740" i="5"/>
  <c r="A740" i="5"/>
  <c r="G739" i="5"/>
  <c r="E739" i="5"/>
  <c r="J738" i="5"/>
  <c r="E738" i="5"/>
  <c r="J737" i="5"/>
  <c r="E737" i="5"/>
  <c r="J736" i="5"/>
  <c r="G736" i="5"/>
  <c r="F736" i="5"/>
  <c r="J735" i="5"/>
  <c r="G735" i="5"/>
  <c r="F735" i="5"/>
  <c r="J734" i="5"/>
  <c r="G734" i="5"/>
  <c r="F734" i="5"/>
  <c r="J733" i="5"/>
  <c r="G733" i="5"/>
  <c r="F733" i="5"/>
  <c r="F732" i="5"/>
  <c r="E732" i="5"/>
  <c r="D732" i="5"/>
  <c r="I732" i="5"/>
  <c r="C732" i="5"/>
  <c r="B732" i="5"/>
  <c r="A732" i="5"/>
  <c r="Z731" i="5"/>
  <c r="Y731" i="5"/>
  <c r="X731" i="5"/>
  <c r="J730" i="5"/>
  <c r="Z730" i="5"/>
  <c r="Y730" i="5"/>
  <c r="X730" i="5"/>
  <c r="F730" i="5"/>
  <c r="D730" i="5"/>
  <c r="C730" i="5"/>
  <c r="B730" i="5"/>
  <c r="A730" i="5"/>
  <c r="J729" i="5"/>
  <c r="Z729" i="5"/>
  <c r="Y729" i="5"/>
  <c r="X729" i="5"/>
  <c r="F729" i="5"/>
  <c r="D729" i="5"/>
  <c r="C729" i="5"/>
  <c r="B729" i="5"/>
  <c r="A729" i="5"/>
  <c r="G728" i="5"/>
  <c r="E728" i="5"/>
  <c r="J727" i="5"/>
  <c r="E727" i="5"/>
  <c r="J726" i="5"/>
  <c r="E726" i="5"/>
  <c r="J725" i="5"/>
  <c r="G725" i="5"/>
  <c r="F725" i="5"/>
  <c r="J724" i="5"/>
  <c r="G724" i="5"/>
  <c r="F724" i="5"/>
  <c r="J723" i="5"/>
  <c r="G723" i="5"/>
  <c r="F723" i="5"/>
  <c r="J722" i="5"/>
  <c r="G722" i="5"/>
  <c r="F722" i="5"/>
  <c r="F721" i="5"/>
  <c r="E721" i="5"/>
  <c r="D721" i="5"/>
  <c r="I721" i="5"/>
  <c r="C721" i="5"/>
  <c r="B721" i="5"/>
  <c r="A721" i="5"/>
  <c r="Z720" i="5"/>
  <c r="Y720" i="5"/>
  <c r="X720" i="5"/>
  <c r="J719" i="5"/>
  <c r="Z719" i="5"/>
  <c r="Y719" i="5"/>
  <c r="X719" i="5"/>
  <c r="F719" i="5"/>
  <c r="D719" i="5"/>
  <c r="C719" i="5"/>
  <c r="B719" i="5"/>
  <c r="A719" i="5"/>
  <c r="G718" i="5"/>
  <c r="E718" i="5"/>
  <c r="J717" i="5"/>
  <c r="E717" i="5"/>
  <c r="J716" i="5"/>
  <c r="E716" i="5"/>
  <c r="J715" i="5"/>
  <c r="G715" i="5"/>
  <c r="F715" i="5"/>
  <c r="J714" i="5"/>
  <c r="G714" i="5"/>
  <c r="F714" i="5"/>
  <c r="J713" i="5"/>
  <c r="G713" i="5"/>
  <c r="F713" i="5"/>
  <c r="J712" i="5"/>
  <c r="G712" i="5"/>
  <c r="F712" i="5"/>
  <c r="F711" i="5"/>
  <c r="E711" i="5"/>
  <c r="D711" i="5"/>
  <c r="I711" i="5"/>
  <c r="C711" i="5"/>
  <c r="B711" i="5"/>
  <c r="A711" i="5"/>
  <c r="Z710" i="5"/>
  <c r="Y710" i="5"/>
  <c r="X710" i="5"/>
  <c r="J709" i="5"/>
  <c r="Z709" i="5"/>
  <c r="Y709" i="5"/>
  <c r="X709" i="5"/>
  <c r="F709" i="5"/>
  <c r="D709" i="5"/>
  <c r="C709" i="5"/>
  <c r="B709" i="5"/>
  <c r="A709" i="5"/>
  <c r="J708" i="5"/>
  <c r="Z708" i="5"/>
  <c r="Y708" i="5"/>
  <c r="X708" i="5"/>
  <c r="F708" i="5"/>
  <c r="D708" i="5"/>
  <c r="C708" i="5"/>
  <c r="B708" i="5"/>
  <c r="A708" i="5"/>
  <c r="G707" i="5"/>
  <c r="E707" i="5"/>
  <c r="J706" i="5"/>
  <c r="E706" i="5"/>
  <c r="J705" i="5"/>
  <c r="E705" i="5"/>
  <c r="J704" i="5"/>
  <c r="G704" i="5"/>
  <c r="F704" i="5"/>
  <c r="J703" i="5"/>
  <c r="G703" i="5"/>
  <c r="F703" i="5"/>
  <c r="J702" i="5"/>
  <c r="G702" i="5"/>
  <c r="F702" i="5"/>
  <c r="J701" i="5"/>
  <c r="G701" i="5"/>
  <c r="F701" i="5"/>
  <c r="F700" i="5"/>
  <c r="E700" i="5"/>
  <c r="D700" i="5"/>
  <c r="I700" i="5"/>
  <c r="C700" i="5"/>
  <c r="B700" i="5"/>
  <c r="A700" i="5"/>
  <c r="Z699" i="5"/>
  <c r="Y699" i="5"/>
  <c r="X699" i="5"/>
  <c r="J698" i="5"/>
  <c r="Z698" i="5"/>
  <c r="Y698" i="5"/>
  <c r="X698" i="5"/>
  <c r="F698" i="5"/>
  <c r="D698" i="5"/>
  <c r="C698" i="5"/>
  <c r="B698" i="5"/>
  <c r="A698" i="5"/>
  <c r="J697" i="5"/>
  <c r="Z697" i="5"/>
  <c r="Y697" i="5"/>
  <c r="X697" i="5"/>
  <c r="F697" i="5"/>
  <c r="D697" i="5"/>
  <c r="C697" i="5"/>
  <c r="B697" i="5"/>
  <c r="A697" i="5"/>
  <c r="G696" i="5"/>
  <c r="E696" i="5"/>
  <c r="J695" i="5"/>
  <c r="E695" i="5"/>
  <c r="J694" i="5"/>
  <c r="E694" i="5"/>
  <c r="J693" i="5"/>
  <c r="G693" i="5"/>
  <c r="F693" i="5"/>
  <c r="J692" i="5"/>
  <c r="G692" i="5"/>
  <c r="F692" i="5"/>
  <c r="J691" i="5"/>
  <c r="G691" i="5"/>
  <c r="F691" i="5"/>
  <c r="J690" i="5"/>
  <c r="G690" i="5"/>
  <c r="F690" i="5"/>
  <c r="F689" i="5"/>
  <c r="E689" i="5"/>
  <c r="D689" i="5"/>
  <c r="I689" i="5"/>
  <c r="C689" i="5"/>
  <c r="B689" i="5"/>
  <c r="A689" i="5"/>
  <c r="Z688" i="5"/>
  <c r="Y688" i="5"/>
  <c r="X688" i="5"/>
  <c r="J687" i="5"/>
  <c r="Z687" i="5"/>
  <c r="Y687" i="5"/>
  <c r="X687" i="5"/>
  <c r="F687" i="5"/>
  <c r="D687" i="5"/>
  <c r="C687" i="5"/>
  <c r="B687" i="5"/>
  <c r="A687" i="5"/>
  <c r="J686" i="5"/>
  <c r="Z686" i="5"/>
  <c r="Y686" i="5"/>
  <c r="X686" i="5"/>
  <c r="F686" i="5"/>
  <c r="D686" i="5"/>
  <c r="C686" i="5"/>
  <c r="B686" i="5"/>
  <c r="A686" i="5"/>
  <c r="G685" i="5"/>
  <c r="E685" i="5"/>
  <c r="J684" i="5"/>
  <c r="E684" i="5"/>
  <c r="J683" i="5"/>
  <c r="E683" i="5"/>
  <c r="J682" i="5"/>
  <c r="G682" i="5"/>
  <c r="F682" i="5"/>
  <c r="J681" i="5"/>
  <c r="G681" i="5"/>
  <c r="F681" i="5"/>
  <c r="J680" i="5"/>
  <c r="G680" i="5"/>
  <c r="F680" i="5"/>
  <c r="J679" i="5"/>
  <c r="G679" i="5"/>
  <c r="F679" i="5"/>
  <c r="F678" i="5"/>
  <c r="E678" i="5"/>
  <c r="D678" i="5"/>
  <c r="I678" i="5"/>
  <c r="C678" i="5"/>
  <c r="B678" i="5"/>
  <c r="A678" i="5"/>
  <c r="Z677" i="5"/>
  <c r="Y677" i="5"/>
  <c r="X677" i="5"/>
  <c r="J676" i="5"/>
  <c r="Z676" i="5"/>
  <c r="Y676" i="5"/>
  <c r="X676" i="5"/>
  <c r="F676" i="5"/>
  <c r="D676" i="5"/>
  <c r="C676" i="5"/>
  <c r="B676" i="5"/>
  <c r="A676" i="5"/>
  <c r="J675" i="5"/>
  <c r="Z675" i="5"/>
  <c r="Y675" i="5"/>
  <c r="X675" i="5"/>
  <c r="F675" i="5"/>
  <c r="D675" i="5"/>
  <c r="C675" i="5"/>
  <c r="B675" i="5"/>
  <c r="A675" i="5"/>
  <c r="G674" i="5"/>
  <c r="E674" i="5"/>
  <c r="J673" i="5"/>
  <c r="E673" i="5"/>
  <c r="J672" i="5"/>
  <c r="E672" i="5"/>
  <c r="J671" i="5"/>
  <c r="G671" i="5"/>
  <c r="F671" i="5"/>
  <c r="J670" i="5"/>
  <c r="G670" i="5"/>
  <c r="F670" i="5"/>
  <c r="J669" i="5"/>
  <c r="G669" i="5"/>
  <c r="F669" i="5"/>
  <c r="J668" i="5"/>
  <c r="G668" i="5"/>
  <c r="F668" i="5"/>
  <c r="F667" i="5"/>
  <c r="E667" i="5"/>
  <c r="D667" i="5"/>
  <c r="I667" i="5"/>
  <c r="C667" i="5"/>
  <c r="B667" i="5"/>
  <c r="A667" i="5"/>
  <c r="Z666" i="5"/>
  <c r="Y666" i="5"/>
  <c r="X666" i="5"/>
  <c r="J665" i="5"/>
  <c r="Z665" i="5"/>
  <c r="Y665" i="5"/>
  <c r="X665" i="5"/>
  <c r="F665" i="5"/>
  <c r="D665" i="5"/>
  <c r="C665" i="5"/>
  <c r="B665" i="5"/>
  <c r="A665" i="5"/>
  <c r="J664" i="5"/>
  <c r="Z664" i="5"/>
  <c r="Y664" i="5"/>
  <c r="X664" i="5"/>
  <c r="F664" i="5"/>
  <c r="D664" i="5"/>
  <c r="C664" i="5"/>
  <c r="B664" i="5"/>
  <c r="A664" i="5"/>
  <c r="G663" i="5"/>
  <c r="E663" i="5"/>
  <c r="J662" i="5"/>
  <c r="E662" i="5"/>
  <c r="J661" i="5"/>
  <c r="E661" i="5"/>
  <c r="J660" i="5"/>
  <c r="G660" i="5"/>
  <c r="F660" i="5"/>
  <c r="J659" i="5"/>
  <c r="G659" i="5"/>
  <c r="F659" i="5"/>
  <c r="J658" i="5"/>
  <c r="G658" i="5"/>
  <c r="F658" i="5"/>
  <c r="J657" i="5"/>
  <c r="G657" i="5"/>
  <c r="F657" i="5"/>
  <c r="F655" i="5"/>
  <c r="D655" i="5"/>
  <c r="I655" i="5"/>
  <c r="C655" i="5"/>
  <c r="B655" i="5"/>
  <c r="A655" i="5"/>
  <c r="Z654" i="5"/>
  <c r="Y654" i="5"/>
  <c r="X654" i="5"/>
  <c r="J653" i="5"/>
  <c r="Z653" i="5"/>
  <c r="Y653" i="5"/>
  <c r="X653" i="5"/>
  <c r="F653" i="5"/>
  <c r="D653" i="5"/>
  <c r="C653" i="5"/>
  <c r="B653" i="5"/>
  <c r="A653" i="5"/>
  <c r="J652" i="5"/>
  <c r="Z652" i="5"/>
  <c r="Y652" i="5"/>
  <c r="X652" i="5"/>
  <c r="F652" i="5"/>
  <c r="D652" i="5"/>
  <c r="C652" i="5"/>
  <c r="B652" i="5"/>
  <c r="A652" i="5"/>
  <c r="G651" i="5"/>
  <c r="E651" i="5"/>
  <c r="J650" i="5"/>
  <c r="E650" i="5"/>
  <c r="J649" i="5"/>
  <c r="E649" i="5"/>
  <c r="J648" i="5"/>
  <c r="G648" i="5"/>
  <c r="F648" i="5"/>
  <c r="J647" i="5"/>
  <c r="G647" i="5"/>
  <c r="F647" i="5"/>
  <c r="J646" i="5"/>
  <c r="G646" i="5"/>
  <c r="F646" i="5"/>
  <c r="J645" i="5"/>
  <c r="G645" i="5"/>
  <c r="F645" i="5"/>
  <c r="F643" i="5"/>
  <c r="D643" i="5"/>
  <c r="I643" i="5"/>
  <c r="C643" i="5"/>
  <c r="B643" i="5"/>
  <c r="A643" i="5"/>
  <c r="Z642" i="5"/>
  <c r="Y642" i="5"/>
  <c r="X642" i="5"/>
  <c r="G641" i="5"/>
  <c r="E641" i="5"/>
  <c r="J640" i="5"/>
  <c r="E640" i="5"/>
  <c r="J639" i="5"/>
  <c r="E639" i="5"/>
  <c r="J638" i="5"/>
  <c r="G638" i="5"/>
  <c r="F638" i="5"/>
  <c r="F636" i="5"/>
  <c r="D636" i="5"/>
  <c r="I636" i="5"/>
  <c r="C636" i="5"/>
  <c r="B636" i="5"/>
  <c r="A636" i="5"/>
  <c r="Z635" i="5"/>
  <c r="Y635" i="5"/>
  <c r="X635" i="5"/>
  <c r="G634" i="5"/>
  <c r="E634" i="5"/>
  <c r="J633" i="5"/>
  <c r="E633" i="5"/>
  <c r="J632" i="5"/>
  <c r="E632" i="5"/>
  <c r="J631" i="5"/>
  <c r="G631" i="5"/>
  <c r="F631" i="5"/>
  <c r="F629" i="5"/>
  <c r="D629" i="5"/>
  <c r="I629" i="5"/>
  <c r="C629" i="5"/>
  <c r="B629" i="5"/>
  <c r="A629" i="5"/>
  <c r="A628" i="5"/>
  <c r="Z626" i="5"/>
  <c r="Y626" i="5"/>
  <c r="X626" i="5"/>
  <c r="J625" i="5"/>
  <c r="Z625" i="5"/>
  <c r="Y625" i="5"/>
  <c r="X625" i="5"/>
  <c r="F625" i="5"/>
  <c r="D625" i="5"/>
  <c r="C625" i="5"/>
  <c r="B625" i="5"/>
  <c r="A625" i="5"/>
  <c r="J624" i="5"/>
  <c r="Z624" i="5"/>
  <c r="Y624" i="5"/>
  <c r="X624" i="5"/>
  <c r="F624" i="5"/>
  <c r="D624" i="5"/>
  <c r="C624" i="5"/>
  <c r="B624" i="5"/>
  <c r="A624" i="5"/>
  <c r="G623" i="5"/>
  <c r="E623" i="5"/>
  <c r="J622" i="5"/>
  <c r="E622" i="5"/>
  <c r="J621" i="5"/>
  <c r="E621" i="5"/>
  <c r="J620" i="5"/>
  <c r="G620" i="5"/>
  <c r="F620" i="5"/>
  <c r="J619" i="5"/>
  <c r="G619" i="5"/>
  <c r="F619" i="5"/>
  <c r="J618" i="5"/>
  <c r="G618" i="5"/>
  <c r="F618" i="5"/>
  <c r="J617" i="5"/>
  <c r="G617" i="5"/>
  <c r="F617" i="5"/>
  <c r="F615" i="5"/>
  <c r="D615" i="5"/>
  <c r="I615" i="5"/>
  <c r="C615" i="5"/>
  <c r="B615" i="5"/>
  <c r="A615" i="5"/>
  <c r="Z614" i="5"/>
  <c r="Y614" i="5"/>
  <c r="X614" i="5"/>
  <c r="G613" i="5"/>
  <c r="E613" i="5"/>
  <c r="J612" i="5"/>
  <c r="E612" i="5"/>
  <c r="J611" i="5"/>
  <c r="E611" i="5"/>
  <c r="J610" i="5"/>
  <c r="G610" i="5"/>
  <c r="F610" i="5"/>
  <c r="J609" i="5"/>
  <c r="G609" i="5"/>
  <c r="F609" i="5"/>
  <c r="J608" i="5"/>
  <c r="G608" i="5"/>
  <c r="F608" i="5"/>
  <c r="J607" i="5"/>
  <c r="G607" i="5"/>
  <c r="F607" i="5"/>
  <c r="F605" i="5"/>
  <c r="D605" i="5"/>
  <c r="I605" i="5"/>
  <c r="C605" i="5"/>
  <c r="B605" i="5"/>
  <c r="A605" i="5"/>
  <c r="Z604" i="5"/>
  <c r="Y604" i="5"/>
  <c r="X604" i="5"/>
  <c r="J603" i="5"/>
  <c r="Z603" i="5"/>
  <c r="Y603" i="5"/>
  <c r="X603" i="5"/>
  <c r="F603" i="5"/>
  <c r="D603" i="5"/>
  <c r="C603" i="5"/>
  <c r="B603" i="5"/>
  <c r="A603" i="5"/>
  <c r="G602" i="5"/>
  <c r="E602" i="5"/>
  <c r="J601" i="5"/>
  <c r="E601" i="5"/>
  <c r="J600" i="5"/>
  <c r="E600" i="5"/>
  <c r="J599" i="5"/>
  <c r="G599" i="5"/>
  <c r="F599" i="5"/>
  <c r="J598" i="5"/>
  <c r="G598" i="5"/>
  <c r="F598" i="5"/>
  <c r="J597" i="5"/>
  <c r="G597" i="5"/>
  <c r="F597" i="5"/>
  <c r="J596" i="5"/>
  <c r="G596" i="5"/>
  <c r="F596" i="5"/>
  <c r="F595" i="5"/>
  <c r="E595" i="5"/>
  <c r="D595" i="5"/>
  <c r="I595" i="5"/>
  <c r="C595" i="5"/>
  <c r="B595" i="5"/>
  <c r="A595" i="5"/>
  <c r="Z594" i="5"/>
  <c r="Y594" i="5"/>
  <c r="X594" i="5"/>
  <c r="J593" i="5"/>
  <c r="Z593" i="5"/>
  <c r="Y593" i="5"/>
  <c r="X593" i="5"/>
  <c r="F593" i="5"/>
  <c r="D593" i="5"/>
  <c r="C593" i="5"/>
  <c r="B593" i="5"/>
  <c r="A593" i="5"/>
  <c r="G592" i="5"/>
  <c r="E592" i="5"/>
  <c r="J591" i="5"/>
  <c r="E591" i="5"/>
  <c r="J590" i="5"/>
  <c r="E590" i="5"/>
  <c r="J589" i="5"/>
  <c r="G589" i="5"/>
  <c r="F589" i="5"/>
  <c r="J588" i="5"/>
  <c r="G588" i="5"/>
  <c r="F588" i="5"/>
  <c r="J587" i="5"/>
  <c r="G587" i="5"/>
  <c r="F587" i="5"/>
  <c r="J586" i="5"/>
  <c r="G586" i="5"/>
  <c r="F586" i="5"/>
  <c r="F585" i="5"/>
  <c r="E585" i="5"/>
  <c r="D585" i="5"/>
  <c r="I585" i="5"/>
  <c r="C585" i="5"/>
  <c r="B585" i="5"/>
  <c r="A585" i="5"/>
  <c r="Z584" i="5"/>
  <c r="Y584" i="5"/>
  <c r="X584" i="5"/>
  <c r="J583" i="5"/>
  <c r="Z583" i="5"/>
  <c r="Y583" i="5"/>
  <c r="X583" i="5"/>
  <c r="F583" i="5"/>
  <c r="D583" i="5"/>
  <c r="C583" i="5"/>
  <c r="B583" i="5"/>
  <c r="A583" i="5"/>
  <c r="G582" i="5"/>
  <c r="E582" i="5"/>
  <c r="J581" i="5"/>
  <c r="E581" i="5"/>
  <c r="J580" i="5"/>
  <c r="E580" i="5"/>
  <c r="J579" i="5"/>
  <c r="G579" i="5"/>
  <c r="F579" i="5"/>
  <c r="J578" i="5"/>
  <c r="G578" i="5"/>
  <c r="F578" i="5"/>
  <c r="J577" i="5"/>
  <c r="G577" i="5"/>
  <c r="F577" i="5"/>
  <c r="J576" i="5"/>
  <c r="G576" i="5"/>
  <c r="F576" i="5"/>
  <c r="F575" i="5"/>
  <c r="E575" i="5"/>
  <c r="D575" i="5"/>
  <c r="I575" i="5"/>
  <c r="C575" i="5"/>
  <c r="B575" i="5"/>
  <c r="A575" i="5"/>
  <c r="Z574" i="5"/>
  <c r="Y574" i="5"/>
  <c r="X574" i="5"/>
  <c r="J573" i="5"/>
  <c r="Z573" i="5"/>
  <c r="Y573" i="5"/>
  <c r="X573" i="5"/>
  <c r="F573" i="5"/>
  <c r="D573" i="5"/>
  <c r="C573" i="5"/>
  <c r="B573" i="5"/>
  <c r="A573" i="5"/>
  <c r="J572" i="5"/>
  <c r="Z572" i="5"/>
  <c r="Y572" i="5"/>
  <c r="X572" i="5"/>
  <c r="F572" i="5"/>
  <c r="D572" i="5"/>
  <c r="C572" i="5"/>
  <c r="B572" i="5"/>
  <c r="A572" i="5"/>
  <c r="G571" i="5"/>
  <c r="E571" i="5"/>
  <c r="J570" i="5"/>
  <c r="E570" i="5"/>
  <c r="J569" i="5"/>
  <c r="E569" i="5"/>
  <c r="J568" i="5"/>
  <c r="G568" i="5"/>
  <c r="F568" i="5"/>
  <c r="J567" i="5"/>
  <c r="G567" i="5"/>
  <c r="F567" i="5"/>
  <c r="J566" i="5"/>
  <c r="G566" i="5"/>
  <c r="F566" i="5"/>
  <c r="J565" i="5"/>
  <c r="G565" i="5"/>
  <c r="F565" i="5"/>
  <c r="F564" i="5"/>
  <c r="E564" i="5"/>
  <c r="D564" i="5"/>
  <c r="I564" i="5"/>
  <c r="C564" i="5"/>
  <c r="B564" i="5"/>
  <c r="A564" i="5"/>
  <c r="Z563" i="5"/>
  <c r="Y563" i="5"/>
  <c r="X563" i="5"/>
  <c r="J562" i="5"/>
  <c r="Z562" i="5"/>
  <c r="Y562" i="5"/>
  <c r="X562" i="5"/>
  <c r="F562" i="5"/>
  <c r="D562" i="5"/>
  <c r="C562" i="5"/>
  <c r="B562" i="5"/>
  <c r="A562" i="5"/>
  <c r="J561" i="5"/>
  <c r="Z561" i="5"/>
  <c r="Y561" i="5"/>
  <c r="X561" i="5"/>
  <c r="F561" i="5"/>
  <c r="D561" i="5"/>
  <c r="C561" i="5"/>
  <c r="B561" i="5"/>
  <c r="A561" i="5"/>
  <c r="G560" i="5"/>
  <c r="E560" i="5"/>
  <c r="J559" i="5"/>
  <c r="E559" i="5"/>
  <c r="J558" i="5"/>
  <c r="E558" i="5"/>
  <c r="J557" i="5"/>
  <c r="G557" i="5"/>
  <c r="F557" i="5"/>
  <c r="J556" i="5"/>
  <c r="G556" i="5"/>
  <c r="F556" i="5"/>
  <c r="J555" i="5"/>
  <c r="G555" i="5"/>
  <c r="F555" i="5"/>
  <c r="J554" i="5"/>
  <c r="G554" i="5"/>
  <c r="F554" i="5"/>
  <c r="F553" i="5"/>
  <c r="E553" i="5"/>
  <c r="D553" i="5"/>
  <c r="I553" i="5"/>
  <c r="C553" i="5"/>
  <c r="B553" i="5"/>
  <c r="A553" i="5"/>
  <c r="Z552" i="5"/>
  <c r="Y552" i="5"/>
  <c r="X552" i="5"/>
  <c r="J551" i="5"/>
  <c r="Z551" i="5"/>
  <c r="Y551" i="5"/>
  <c r="X551" i="5"/>
  <c r="F551" i="5"/>
  <c r="D551" i="5"/>
  <c r="C551" i="5"/>
  <c r="B551" i="5"/>
  <c r="A551" i="5"/>
  <c r="J550" i="5"/>
  <c r="Z550" i="5"/>
  <c r="Y550" i="5"/>
  <c r="X550" i="5"/>
  <c r="F550" i="5"/>
  <c r="D550" i="5"/>
  <c r="C550" i="5"/>
  <c r="B550" i="5"/>
  <c r="A550" i="5"/>
  <c r="G549" i="5"/>
  <c r="E549" i="5"/>
  <c r="J548" i="5"/>
  <c r="E548" i="5"/>
  <c r="J547" i="5"/>
  <c r="E547" i="5"/>
  <c r="J546" i="5"/>
  <c r="G546" i="5"/>
  <c r="F546" i="5"/>
  <c r="J545" i="5"/>
  <c r="G545" i="5"/>
  <c r="F545" i="5"/>
  <c r="J544" i="5"/>
  <c r="G544" i="5"/>
  <c r="F544" i="5"/>
  <c r="J543" i="5"/>
  <c r="G543" i="5"/>
  <c r="F543" i="5"/>
  <c r="F542" i="5"/>
  <c r="E542" i="5"/>
  <c r="D542" i="5"/>
  <c r="I542" i="5"/>
  <c r="C542" i="5"/>
  <c r="B542" i="5"/>
  <c r="A542" i="5"/>
  <c r="Z541" i="5"/>
  <c r="Y541" i="5"/>
  <c r="X541" i="5"/>
  <c r="J540" i="5"/>
  <c r="Z540" i="5"/>
  <c r="Y540" i="5"/>
  <c r="X540" i="5"/>
  <c r="F540" i="5"/>
  <c r="D540" i="5"/>
  <c r="C540" i="5"/>
  <c r="B540" i="5"/>
  <c r="A540" i="5"/>
  <c r="J539" i="5"/>
  <c r="Z539" i="5"/>
  <c r="Y539" i="5"/>
  <c r="X539" i="5"/>
  <c r="F539" i="5"/>
  <c r="D539" i="5"/>
  <c r="C539" i="5"/>
  <c r="B539" i="5"/>
  <c r="A539" i="5"/>
  <c r="G538" i="5"/>
  <c r="E538" i="5"/>
  <c r="J537" i="5"/>
  <c r="E537" i="5"/>
  <c r="J536" i="5"/>
  <c r="E536" i="5"/>
  <c r="J535" i="5"/>
  <c r="G535" i="5"/>
  <c r="F535" i="5"/>
  <c r="J534" i="5"/>
  <c r="G534" i="5"/>
  <c r="F534" i="5"/>
  <c r="J533" i="5"/>
  <c r="G533" i="5"/>
  <c r="F533" i="5"/>
  <c r="J532" i="5"/>
  <c r="G532" i="5"/>
  <c r="F532" i="5"/>
  <c r="F531" i="5"/>
  <c r="E531" i="5"/>
  <c r="D531" i="5"/>
  <c r="I531" i="5"/>
  <c r="C531" i="5"/>
  <c r="B531" i="5"/>
  <c r="A531" i="5"/>
  <c r="Z530" i="5"/>
  <c r="Y530" i="5"/>
  <c r="X530" i="5"/>
  <c r="J529" i="5"/>
  <c r="Z529" i="5"/>
  <c r="Y529" i="5"/>
  <c r="X529" i="5"/>
  <c r="F529" i="5"/>
  <c r="D529" i="5"/>
  <c r="C529" i="5"/>
  <c r="B529" i="5"/>
  <c r="A529" i="5"/>
  <c r="G528" i="5"/>
  <c r="E528" i="5"/>
  <c r="J527" i="5"/>
  <c r="E527" i="5"/>
  <c r="J526" i="5"/>
  <c r="E526" i="5"/>
  <c r="J525" i="5"/>
  <c r="G525" i="5"/>
  <c r="F525" i="5"/>
  <c r="J524" i="5"/>
  <c r="G524" i="5"/>
  <c r="F524" i="5"/>
  <c r="J523" i="5"/>
  <c r="G523" i="5"/>
  <c r="F523" i="5"/>
  <c r="J522" i="5"/>
  <c r="G522" i="5"/>
  <c r="F522" i="5"/>
  <c r="F520" i="5"/>
  <c r="D520" i="5"/>
  <c r="I520" i="5"/>
  <c r="C520" i="5"/>
  <c r="B520" i="5"/>
  <c r="A520" i="5"/>
  <c r="Z519" i="5"/>
  <c r="Y519" i="5"/>
  <c r="X519" i="5"/>
  <c r="J518" i="5"/>
  <c r="Z518" i="5"/>
  <c r="Y518" i="5"/>
  <c r="X518" i="5"/>
  <c r="F518" i="5"/>
  <c r="D518" i="5"/>
  <c r="C518" i="5"/>
  <c r="B518" i="5"/>
  <c r="A518" i="5"/>
  <c r="J517" i="5"/>
  <c r="Z517" i="5"/>
  <c r="Y517" i="5"/>
  <c r="X517" i="5"/>
  <c r="F517" i="5"/>
  <c r="D517" i="5"/>
  <c r="C517" i="5"/>
  <c r="B517" i="5"/>
  <c r="A517" i="5"/>
  <c r="G516" i="5"/>
  <c r="E516" i="5"/>
  <c r="J515" i="5"/>
  <c r="E515" i="5"/>
  <c r="J514" i="5"/>
  <c r="E514" i="5"/>
  <c r="J513" i="5"/>
  <c r="G513" i="5"/>
  <c r="F513" i="5"/>
  <c r="J512" i="5"/>
  <c r="G512" i="5"/>
  <c r="F512" i="5"/>
  <c r="J511" i="5"/>
  <c r="G511" i="5"/>
  <c r="F511" i="5"/>
  <c r="J510" i="5"/>
  <c r="G510" i="5"/>
  <c r="F510" i="5"/>
  <c r="F508" i="5"/>
  <c r="D508" i="5"/>
  <c r="I508" i="5"/>
  <c r="C508" i="5"/>
  <c r="B508" i="5"/>
  <c r="A508" i="5"/>
  <c r="Z507" i="5"/>
  <c r="Y507" i="5"/>
  <c r="X507" i="5"/>
  <c r="G506" i="5"/>
  <c r="E506" i="5"/>
  <c r="J505" i="5"/>
  <c r="E505" i="5"/>
  <c r="J504" i="5"/>
  <c r="E504" i="5"/>
  <c r="J503" i="5"/>
  <c r="G503" i="5"/>
  <c r="F503" i="5"/>
  <c r="F501" i="5"/>
  <c r="D501" i="5"/>
  <c r="I501" i="5"/>
  <c r="C501" i="5"/>
  <c r="B501" i="5"/>
  <c r="A501" i="5"/>
  <c r="Z500" i="5"/>
  <c r="Y500" i="5"/>
  <c r="X500" i="5"/>
  <c r="G499" i="5"/>
  <c r="E499" i="5"/>
  <c r="J498" i="5"/>
  <c r="E498" i="5"/>
  <c r="J497" i="5"/>
  <c r="E497" i="5"/>
  <c r="J496" i="5"/>
  <c r="G496" i="5"/>
  <c r="F496" i="5"/>
  <c r="F494" i="5"/>
  <c r="D494" i="5"/>
  <c r="I494" i="5"/>
  <c r="C494" i="5"/>
  <c r="B494" i="5"/>
  <c r="A494" i="5"/>
  <c r="Z493" i="5"/>
  <c r="Y493" i="5"/>
  <c r="X493" i="5"/>
  <c r="G492" i="5"/>
  <c r="E492" i="5"/>
  <c r="J491" i="5"/>
  <c r="E491" i="5"/>
  <c r="J490" i="5"/>
  <c r="E490" i="5"/>
  <c r="J489" i="5"/>
  <c r="G489" i="5"/>
  <c r="F489" i="5"/>
  <c r="F487" i="5"/>
  <c r="D487" i="5"/>
  <c r="I487" i="5"/>
  <c r="C487" i="5"/>
  <c r="B487" i="5"/>
  <c r="A487" i="5"/>
  <c r="A486" i="5"/>
  <c r="A485" i="5"/>
  <c r="Z483" i="5"/>
  <c r="Y483" i="5"/>
  <c r="X483" i="5"/>
  <c r="J482" i="5"/>
  <c r="G482" i="5"/>
  <c r="F482" i="5"/>
  <c r="U482" i="5"/>
  <c r="S482" i="5"/>
  <c r="E482" i="5"/>
  <c r="D482" i="5"/>
  <c r="I482" i="5"/>
  <c r="C482" i="5"/>
  <c r="B482" i="5"/>
  <c r="A482" i="5"/>
  <c r="Z481" i="5"/>
  <c r="Y481" i="5"/>
  <c r="X481" i="5"/>
  <c r="J480" i="5"/>
  <c r="G480" i="5"/>
  <c r="F480" i="5"/>
  <c r="U480" i="5"/>
  <c r="S480" i="5"/>
  <c r="E480" i="5"/>
  <c r="D480" i="5"/>
  <c r="I480" i="5"/>
  <c r="C480" i="5"/>
  <c r="B480" i="5"/>
  <c r="A480" i="5"/>
  <c r="Z479" i="5"/>
  <c r="Y479" i="5"/>
  <c r="X479" i="5"/>
  <c r="J478" i="5"/>
  <c r="Z478" i="5"/>
  <c r="Y478" i="5"/>
  <c r="X478" i="5"/>
  <c r="F478" i="5"/>
  <c r="D478" i="5"/>
  <c r="C478" i="5"/>
  <c r="B478" i="5"/>
  <c r="A478" i="5"/>
  <c r="J477" i="5"/>
  <c r="Z477" i="5"/>
  <c r="Y477" i="5"/>
  <c r="X477" i="5"/>
  <c r="F477" i="5"/>
  <c r="D477" i="5"/>
  <c r="C477" i="5"/>
  <c r="B477" i="5"/>
  <c r="A477" i="5"/>
  <c r="G476" i="5"/>
  <c r="E476" i="5"/>
  <c r="J475" i="5"/>
  <c r="E475" i="5"/>
  <c r="J474" i="5"/>
  <c r="E474" i="5"/>
  <c r="J473" i="5"/>
  <c r="G473" i="5"/>
  <c r="F473" i="5"/>
  <c r="J472" i="5"/>
  <c r="G472" i="5"/>
  <c r="F472" i="5"/>
  <c r="J471" i="5"/>
  <c r="G471" i="5"/>
  <c r="F471" i="5"/>
  <c r="J470" i="5"/>
  <c r="G470" i="5"/>
  <c r="F470" i="5"/>
  <c r="F468" i="5"/>
  <c r="D468" i="5"/>
  <c r="I468" i="5"/>
  <c r="C468" i="5"/>
  <c r="B468" i="5"/>
  <c r="A468" i="5"/>
  <c r="Z467" i="5"/>
  <c r="Y467" i="5"/>
  <c r="X467" i="5"/>
  <c r="J466" i="5"/>
  <c r="Z466" i="5"/>
  <c r="Y466" i="5"/>
  <c r="X466" i="5"/>
  <c r="F466" i="5"/>
  <c r="D466" i="5"/>
  <c r="C466" i="5"/>
  <c r="B466" i="5"/>
  <c r="A466" i="5"/>
  <c r="J465" i="5"/>
  <c r="Z465" i="5"/>
  <c r="Y465" i="5"/>
  <c r="X465" i="5"/>
  <c r="F465" i="5"/>
  <c r="D465" i="5"/>
  <c r="C465" i="5"/>
  <c r="B465" i="5"/>
  <c r="A465" i="5"/>
  <c r="G464" i="5"/>
  <c r="E464" i="5"/>
  <c r="J463" i="5"/>
  <c r="E463" i="5"/>
  <c r="J462" i="5"/>
  <c r="E462" i="5"/>
  <c r="J461" i="5"/>
  <c r="G461" i="5"/>
  <c r="F461" i="5"/>
  <c r="J460" i="5"/>
  <c r="G460" i="5"/>
  <c r="F460" i="5"/>
  <c r="J459" i="5"/>
  <c r="G459" i="5"/>
  <c r="F459" i="5"/>
  <c r="F457" i="5"/>
  <c r="D457" i="5"/>
  <c r="I457" i="5"/>
  <c r="C457" i="5"/>
  <c r="B457" i="5"/>
  <c r="A457" i="5"/>
  <c r="Z456" i="5"/>
  <c r="Y456" i="5"/>
  <c r="X456" i="5"/>
  <c r="J455" i="5"/>
  <c r="Z455" i="5"/>
  <c r="Y455" i="5"/>
  <c r="X455" i="5"/>
  <c r="F455" i="5"/>
  <c r="D455" i="5"/>
  <c r="C455" i="5"/>
  <c r="B455" i="5"/>
  <c r="A455" i="5"/>
  <c r="J454" i="5"/>
  <c r="Z454" i="5"/>
  <c r="Y454" i="5"/>
  <c r="X454" i="5"/>
  <c r="F454" i="5"/>
  <c r="D454" i="5"/>
  <c r="C454" i="5"/>
  <c r="B454" i="5"/>
  <c r="A454" i="5"/>
  <c r="G453" i="5"/>
  <c r="E453" i="5"/>
  <c r="J452" i="5"/>
  <c r="E452" i="5"/>
  <c r="J451" i="5"/>
  <c r="E451" i="5"/>
  <c r="J450" i="5"/>
  <c r="G450" i="5"/>
  <c r="F450" i="5"/>
  <c r="J449" i="5"/>
  <c r="G449" i="5"/>
  <c r="F449" i="5"/>
  <c r="J448" i="5"/>
  <c r="G448" i="5"/>
  <c r="F448" i="5"/>
  <c r="J447" i="5"/>
  <c r="G447" i="5"/>
  <c r="F447" i="5"/>
  <c r="F445" i="5"/>
  <c r="D445" i="5"/>
  <c r="I445" i="5"/>
  <c r="C445" i="5"/>
  <c r="B445" i="5"/>
  <c r="A445" i="5"/>
  <c r="Z444" i="5"/>
  <c r="Y444" i="5"/>
  <c r="X444" i="5"/>
  <c r="G443" i="5"/>
  <c r="E443" i="5"/>
  <c r="J442" i="5"/>
  <c r="E442" i="5"/>
  <c r="J441" i="5"/>
  <c r="E441" i="5"/>
  <c r="J440" i="5"/>
  <c r="G440" i="5"/>
  <c r="F440" i="5"/>
  <c r="J439" i="5"/>
  <c r="G439" i="5"/>
  <c r="F439" i="5"/>
  <c r="J438" i="5"/>
  <c r="G438" i="5"/>
  <c r="F438" i="5"/>
  <c r="F436" i="5"/>
  <c r="D436" i="5"/>
  <c r="I436" i="5"/>
  <c r="C436" i="5"/>
  <c r="B436" i="5"/>
  <c r="A436" i="5"/>
  <c r="Z435" i="5"/>
  <c r="Y435" i="5"/>
  <c r="X435" i="5"/>
  <c r="J434" i="5"/>
  <c r="Z434" i="5"/>
  <c r="Y434" i="5"/>
  <c r="X434" i="5"/>
  <c r="F434" i="5"/>
  <c r="D434" i="5"/>
  <c r="C434" i="5"/>
  <c r="B434" i="5"/>
  <c r="A434" i="5"/>
  <c r="G433" i="5"/>
  <c r="E433" i="5"/>
  <c r="J432" i="5"/>
  <c r="E432" i="5"/>
  <c r="J431" i="5"/>
  <c r="E431" i="5"/>
  <c r="J430" i="5"/>
  <c r="G430" i="5"/>
  <c r="F430" i="5"/>
  <c r="J429" i="5"/>
  <c r="G429" i="5"/>
  <c r="F429" i="5"/>
  <c r="J428" i="5"/>
  <c r="G428" i="5"/>
  <c r="F428" i="5"/>
  <c r="J427" i="5"/>
  <c r="G427" i="5"/>
  <c r="F427" i="5"/>
  <c r="F425" i="5"/>
  <c r="D425" i="5"/>
  <c r="I425" i="5"/>
  <c r="C425" i="5"/>
  <c r="B425" i="5"/>
  <c r="A425" i="5"/>
  <c r="Z424" i="5"/>
  <c r="Y424" i="5"/>
  <c r="X424" i="5"/>
  <c r="J423" i="5"/>
  <c r="Z423" i="5"/>
  <c r="Y423" i="5"/>
  <c r="X423" i="5"/>
  <c r="F423" i="5"/>
  <c r="D423" i="5"/>
  <c r="C423" i="5"/>
  <c r="B423" i="5"/>
  <c r="A423" i="5"/>
  <c r="J422" i="5"/>
  <c r="Z422" i="5"/>
  <c r="Y422" i="5"/>
  <c r="X422" i="5"/>
  <c r="F422" i="5"/>
  <c r="D422" i="5"/>
  <c r="C422" i="5"/>
  <c r="B422" i="5"/>
  <c r="A422" i="5"/>
  <c r="J421" i="5"/>
  <c r="Z421" i="5"/>
  <c r="Y421" i="5"/>
  <c r="X421" i="5"/>
  <c r="F421" i="5"/>
  <c r="D421" i="5"/>
  <c r="C421" i="5"/>
  <c r="B421" i="5"/>
  <c r="A421" i="5"/>
  <c r="J420" i="5"/>
  <c r="Z420" i="5"/>
  <c r="Y420" i="5"/>
  <c r="X420" i="5"/>
  <c r="F420" i="5"/>
  <c r="D420" i="5"/>
  <c r="C420" i="5"/>
  <c r="B420" i="5"/>
  <c r="A420" i="5"/>
  <c r="G419" i="5"/>
  <c r="E419" i="5"/>
  <c r="J418" i="5"/>
  <c r="E418" i="5"/>
  <c r="J417" i="5"/>
  <c r="E417" i="5"/>
  <c r="J416" i="5"/>
  <c r="G416" i="5"/>
  <c r="F416" i="5"/>
  <c r="J415" i="5"/>
  <c r="G415" i="5"/>
  <c r="F415" i="5"/>
  <c r="J414" i="5"/>
  <c r="G414" i="5"/>
  <c r="F414" i="5"/>
  <c r="J413" i="5"/>
  <c r="G413" i="5"/>
  <c r="F413" i="5"/>
  <c r="F411" i="5"/>
  <c r="D411" i="5"/>
  <c r="I411" i="5"/>
  <c r="C411" i="5"/>
  <c r="B411" i="5"/>
  <c r="A411" i="5"/>
  <c r="Z410" i="5"/>
  <c r="Y410" i="5"/>
  <c r="X410" i="5"/>
  <c r="J409" i="5"/>
  <c r="Z409" i="5"/>
  <c r="Y409" i="5"/>
  <c r="X409" i="5"/>
  <c r="F409" i="5"/>
  <c r="D409" i="5"/>
  <c r="C409" i="5"/>
  <c r="B409" i="5"/>
  <c r="A409" i="5"/>
  <c r="J408" i="5"/>
  <c r="Z408" i="5"/>
  <c r="Y408" i="5"/>
  <c r="X408" i="5"/>
  <c r="F408" i="5"/>
  <c r="D408" i="5"/>
  <c r="C408" i="5"/>
  <c r="B408" i="5"/>
  <c r="A408" i="5"/>
  <c r="G407" i="5"/>
  <c r="E407" i="5"/>
  <c r="J406" i="5"/>
  <c r="E406" i="5"/>
  <c r="J405" i="5"/>
  <c r="E405" i="5"/>
  <c r="J404" i="5"/>
  <c r="G404" i="5"/>
  <c r="F404" i="5"/>
  <c r="J403" i="5"/>
  <c r="G403" i="5"/>
  <c r="F403" i="5"/>
  <c r="J402" i="5"/>
  <c r="G402" i="5"/>
  <c r="F402" i="5"/>
  <c r="J401" i="5"/>
  <c r="G401" i="5"/>
  <c r="F401" i="5"/>
  <c r="F399" i="5"/>
  <c r="D399" i="5"/>
  <c r="I399" i="5"/>
  <c r="C399" i="5"/>
  <c r="B399" i="5"/>
  <c r="A399" i="5"/>
  <c r="Z398" i="5"/>
  <c r="Y398" i="5"/>
  <c r="X398" i="5"/>
  <c r="G397" i="5"/>
  <c r="E397" i="5"/>
  <c r="J396" i="5"/>
  <c r="E396" i="5"/>
  <c r="J395" i="5"/>
  <c r="E395" i="5"/>
  <c r="J394" i="5"/>
  <c r="G394" i="5"/>
  <c r="F394" i="5"/>
  <c r="F393" i="5"/>
  <c r="E393" i="5"/>
  <c r="D393" i="5"/>
  <c r="I393" i="5"/>
  <c r="C393" i="5"/>
  <c r="B393" i="5"/>
  <c r="A393" i="5"/>
  <c r="Z392" i="5"/>
  <c r="Y392" i="5"/>
  <c r="X392" i="5"/>
  <c r="G391" i="5"/>
  <c r="E391" i="5"/>
  <c r="J390" i="5"/>
  <c r="E390" i="5"/>
  <c r="J389" i="5"/>
  <c r="E389" i="5"/>
  <c r="J388" i="5"/>
  <c r="G388" i="5"/>
  <c r="F388" i="5"/>
  <c r="J387" i="5"/>
  <c r="G387" i="5"/>
  <c r="F387" i="5"/>
  <c r="J386" i="5"/>
  <c r="G386" i="5"/>
  <c r="F386" i="5"/>
  <c r="J385" i="5"/>
  <c r="G385" i="5"/>
  <c r="F385" i="5"/>
  <c r="F383" i="5"/>
  <c r="D383" i="5"/>
  <c r="I383" i="5"/>
  <c r="C383" i="5"/>
  <c r="B383" i="5"/>
  <c r="A383" i="5"/>
  <c r="Z382" i="5"/>
  <c r="Y382" i="5"/>
  <c r="X382" i="5"/>
  <c r="J381" i="5"/>
  <c r="Z381" i="5"/>
  <c r="Y381" i="5"/>
  <c r="X381" i="5"/>
  <c r="F381" i="5"/>
  <c r="D381" i="5"/>
  <c r="C381" i="5"/>
  <c r="B381" i="5"/>
  <c r="A381" i="5"/>
  <c r="J380" i="5"/>
  <c r="Z380" i="5"/>
  <c r="Y380" i="5"/>
  <c r="X380" i="5"/>
  <c r="F380" i="5"/>
  <c r="D380" i="5"/>
  <c r="C380" i="5"/>
  <c r="B380" i="5"/>
  <c r="A380" i="5"/>
  <c r="G379" i="5"/>
  <c r="E379" i="5"/>
  <c r="J378" i="5"/>
  <c r="E378" i="5"/>
  <c r="J377" i="5"/>
  <c r="E377" i="5"/>
  <c r="J376" i="5"/>
  <c r="G376" i="5"/>
  <c r="F376" i="5"/>
  <c r="J375" i="5"/>
  <c r="G375" i="5"/>
  <c r="F375" i="5"/>
  <c r="J374" i="5"/>
  <c r="G374" i="5"/>
  <c r="F374" i="5"/>
  <c r="J373" i="5"/>
  <c r="G373" i="5"/>
  <c r="F373" i="5"/>
  <c r="F372" i="5"/>
  <c r="E372" i="5"/>
  <c r="D372" i="5"/>
  <c r="I372" i="5"/>
  <c r="C372" i="5"/>
  <c r="B372" i="5"/>
  <c r="A372" i="5"/>
  <c r="Z371" i="5"/>
  <c r="Y371" i="5"/>
  <c r="X371" i="5"/>
  <c r="J370" i="5"/>
  <c r="Z370" i="5"/>
  <c r="Y370" i="5"/>
  <c r="X370" i="5"/>
  <c r="F370" i="5"/>
  <c r="D370" i="5"/>
  <c r="C370" i="5"/>
  <c r="B370" i="5"/>
  <c r="A370" i="5"/>
  <c r="J369" i="5"/>
  <c r="Z369" i="5"/>
  <c r="Y369" i="5"/>
  <c r="X369" i="5"/>
  <c r="F369" i="5"/>
  <c r="D369" i="5"/>
  <c r="C369" i="5"/>
  <c r="B369" i="5"/>
  <c r="A369" i="5"/>
  <c r="G368" i="5"/>
  <c r="E368" i="5"/>
  <c r="J367" i="5"/>
  <c r="E367" i="5"/>
  <c r="J366" i="5"/>
  <c r="E366" i="5"/>
  <c r="J365" i="5"/>
  <c r="G365" i="5"/>
  <c r="F365" i="5"/>
  <c r="J364" i="5"/>
  <c r="G364" i="5"/>
  <c r="F364" i="5"/>
  <c r="J363" i="5"/>
  <c r="G363" i="5"/>
  <c r="F363" i="5"/>
  <c r="J362" i="5"/>
  <c r="G362" i="5"/>
  <c r="F362" i="5"/>
  <c r="F360" i="5"/>
  <c r="D360" i="5"/>
  <c r="I360" i="5"/>
  <c r="C360" i="5"/>
  <c r="B360" i="5"/>
  <c r="A360" i="5"/>
  <c r="Z359" i="5"/>
  <c r="Y359" i="5"/>
  <c r="X359" i="5"/>
  <c r="J358" i="5"/>
  <c r="Z358" i="5"/>
  <c r="Y358" i="5"/>
  <c r="X358" i="5"/>
  <c r="F358" i="5"/>
  <c r="D358" i="5"/>
  <c r="C358" i="5"/>
  <c r="B358" i="5"/>
  <c r="A358" i="5"/>
  <c r="J357" i="5"/>
  <c r="Z357" i="5"/>
  <c r="Y357" i="5"/>
  <c r="X357" i="5"/>
  <c r="F357" i="5"/>
  <c r="D357" i="5"/>
  <c r="C357" i="5"/>
  <c r="B357" i="5"/>
  <c r="A357" i="5"/>
  <c r="G356" i="5"/>
  <c r="E356" i="5"/>
  <c r="J355" i="5"/>
  <c r="E355" i="5"/>
  <c r="J354" i="5"/>
  <c r="E354" i="5"/>
  <c r="J353" i="5"/>
  <c r="G353" i="5"/>
  <c r="F353" i="5"/>
  <c r="J352" i="5"/>
  <c r="G352" i="5"/>
  <c r="F352" i="5"/>
  <c r="J351" i="5"/>
  <c r="G351" i="5"/>
  <c r="F351" i="5"/>
  <c r="J350" i="5"/>
  <c r="G350" i="5"/>
  <c r="F350" i="5"/>
  <c r="F349" i="5"/>
  <c r="E349" i="5"/>
  <c r="D349" i="5"/>
  <c r="I349" i="5"/>
  <c r="C349" i="5"/>
  <c r="B349" i="5"/>
  <c r="A349" i="5"/>
  <c r="Z348" i="5"/>
  <c r="Y348" i="5"/>
  <c r="X348" i="5"/>
  <c r="J347" i="5"/>
  <c r="Z347" i="5"/>
  <c r="Y347" i="5"/>
  <c r="X347" i="5"/>
  <c r="F347" i="5"/>
  <c r="D347" i="5"/>
  <c r="C347" i="5"/>
  <c r="B347" i="5"/>
  <c r="A347" i="5"/>
  <c r="J346" i="5"/>
  <c r="Z346" i="5"/>
  <c r="Y346" i="5"/>
  <c r="X346" i="5"/>
  <c r="F346" i="5"/>
  <c r="D346" i="5"/>
  <c r="C346" i="5"/>
  <c r="B346" i="5"/>
  <c r="A346" i="5"/>
  <c r="J345" i="5"/>
  <c r="Z345" i="5"/>
  <c r="Y345" i="5"/>
  <c r="X345" i="5"/>
  <c r="F345" i="5"/>
  <c r="D345" i="5"/>
  <c r="C345" i="5"/>
  <c r="B345" i="5"/>
  <c r="A345" i="5"/>
  <c r="J344" i="5"/>
  <c r="Z344" i="5"/>
  <c r="Y344" i="5"/>
  <c r="X344" i="5"/>
  <c r="F344" i="5"/>
  <c r="D344" i="5"/>
  <c r="C344" i="5"/>
  <c r="B344" i="5"/>
  <c r="A344" i="5"/>
  <c r="G343" i="5"/>
  <c r="E343" i="5"/>
  <c r="J342" i="5"/>
  <c r="E342" i="5"/>
  <c r="J341" i="5"/>
  <c r="E341" i="5"/>
  <c r="J340" i="5"/>
  <c r="G340" i="5"/>
  <c r="F340" i="5"/>
  <c r="J339" i="5"/>
  <c r="G339" i="5"/>
  <c r="F339" i="5"/>
  <c r="J338" i="5"/>
  <c r="G338" i="5"/>
  <c r="F338" i="5"/>
  <c r="J337" i="5"/>
  <c r="G337" i="5"/>
  <c r="F337" i="5"/>
  <c r="F335" i="5"/>
  <c r="D335" i="5"/>
  <c r="I335" i="5"/>
  <c r="C335" i="5"/>
  <c r="B335" i="5"/>
  <c r="A335" i="5"/>
  <c r="Z334" i="5"/>
  <c r="Y334" i="5"/>
  <c r="X334" i="5"/>
  <c r="G333" i="5"/>
  <c r="E333" i="5"/>
  <c r="J332" i="5"/>
  <c r="E332" i="5"/>
  <c r="J331" i="5"/>
  <c r="E331" i="5"/>
  <c r="J330" i="5"/>
  <c r="G330" i="5"/>
  <c r="F330" i="5"/>
  <c r="J329" i="5"/>
  <c r="G329" i="5"/>
  <c r="F329" i="5"/>
  <c r="J328" i="5"/>
  <c r="G328" i="5"/>
  <c r="F328" i="5"/>
  <c r="J327" i="5"/>
  <c r="G327" i="5"/>
  <c r="F327" i="5"/>
  <c r="F325" i="5"/>
  <c r="D325" i="5"/>
  <c r="I325" i="5"/>
  <c r="C325" i="5"/>
  <c r="B325" i="5"/>
  <c r="A325" i="5"/>
  <c r="Z324" i="5"/>
  <c r="Y324" i="5"/>
  <c r="X324" i="5"/>
  <c r="J323" i="5"/>
  <c r="Z323" i="5"/>
  <c r="Y323" i="5"/>
  <c r="X323" i="5"/>
  <c r="F323" i="5"/>
  <c r="D323" i="5"/>
  <c r="C323" i="5"/>
  <c r="B323" i="5"/>
  <c r="A323" i="5"/>
  <c r="J322" i="5"/>
  <c r="Z322" i="5"/>
  <c r="Y322" i="5"/>
  <c r="X322" i="5"/>
  <c r="F322" i="5"/>
  <c r="D322" i="5"/>
  <c r="C322" i="5"/>
  <c r="B322" i="5"/>
  <c r="A322" i="5"/>
  <c r="G321" i="5"/>
  <c r="E321" i="5"/>
  <c r="J320" i="5"/>
  <c r="E320" i="5"/>
  <c r="J319" i="5"/>
  <c r="E319" i="5"/>
  <c r="J318" i="5"/>
  <c r="G318" i="5"/>
  <c r="F318" i="5"/>
  <c r="J317" i="5"/>
  <c r="G317" i="5"/>
  <c r="F317" i="5"/>
  <c r="J316" i="5"/>
  <c r="G316" i="5"/>
  <c r="F316" i="5"/>
  <c r="J315" i="5"/>
  <c r="G315" i="5"/>
  <c r="F315" i="5"/>
  <c r="F313" i="5"/>
  <c r="D313" i="5"/>
  <c r="I313" i="5"/>
  <c r="C313" i="5"/>
  <c r="B313" i="5"/>
  <c r="A313" i="5"/>
  <c r="Z312" i="5"/>
  <c r="Y312" i="5"/>
  <c r="X312" i="5"/>
  <c r="J311" i="5"/>
  <c r="Z311" i="5"/>
  <c r="Y311" i="5"/>
  <c r="X311" i="5"/>
  <c r="F311" i="5"/>
  <c r="D311" i="5"/>
  <c r="C311" i="5"/>
  <c r="B311" i="5"/>
  <c r="A311" i="5"/>
  <c r="J310" i="5"/>
  <c r="Z310" i="5"/>
  <c r="Y310" i="5"/>
  <c r="X310" i="5"/>
  <c r="F310" i="5"/>
  <c r="D310" i="5"/>
  <c r="C310" i="5"/>
  <c r="B310" i="5"/>
  <c r="A310" i="5"/>
  <c r="G309" i="5"/>
  <c r="E309" i="5"/>
  <c r="J308" i="5"/>
  <c r="E308" i="5"/>
  <c r="J307" i="5"/>
  <c r="E307" i="5"/>
  <c r="J306" i="5"/>
  <c r="G306" i="5"/>
  <c r="F306" i="5"/>
  <c r="J305" i="5"/>
  <c r="G305" i="5"/>
  <c r="F305" i="5"/>
  <c r="J304" i="5"/>
  <c r="G304" i="5"/>
  <c r="F304" i="5"/>
  <c r="J303" i="5"/>
  <c r="G303" i="5"/>
  <c r="F303" i="5"/>
  <c r="F301" i="5"/>
  <c r="D301" i="5"/>
  <c r="I301" i="5"/>
  <c r="C301" i="5"/>
  <c r="B301" i="5"/>
  <c r="A301" i="5"/>
  <c r="Z300" i="5"/>
  <c r="Y300" i="5"/>
  <c r="X300" i="5"/>
  <c r="J299" i="5"/>
  <c r="Z299" i="5"/>
  <c r="Y299" i="5"/>
  <c r="X299" i="5"/>
  <c r="F299" i="5"/>
  <c r="D299" i="5"/>
  <c r="C299" i="5"/>
  <c r="B299" i="5"/>
  <c r="A299" i="5"/>
  <c r="J298" i="5"/>
  <c r="Z298" i="5"/>
  <c r="Y298" i="5"/>
  <c r="X298" i="5"/>
  <c r="F298" i="5"/>
  <c r="D298" i="5"/>
  <c r="C298" i="5"/>
  <c r="B298" i="5"/>
  <c r="A298" i="5"/>
  <c r="G297" i="5"/>
  <c r="E297" i="5"/>
  <c r="J296" i="5"/>
  <c r="E296" i="5"/>
  <c r="J295" i="5"/>
  <c r="E295" i="5"/>
  <c r="J294" i="5"/>
  <c r="G294" i="5"/>
  <c r="F294" i="5"/>
  <c r="J293" i="5"/>
  <c r="G293" i="5"/>
  <c r="F293" i="5"/>
  <c r="J292" i="5"/>
  <c r="G292" i="5"/>
  <c r="F292" i="5"/>
  <c r="F290" i="5"/>
  <c r="D290" i="5"/>
  <c r="I290" i="5"/>
  <c r="C290" i="5"/>
  <c r="B290" i="5"/>
  <c r="A290" i="5"/>
  <c r="Z289" i="5"/>
  <c r="Y289" i="5"/>
  <c r="X289" i="5"/>
  <c r="J288" i="5"/>
  <c r="Z288" i="5"/>
  <c r="Y288" i="5"/>
  <c r="X288" i="5"/>
  <c r="F288" i="5"/>
  <c r="D288" i="5"/>
  <c r="C288" i="5"/>
  <c r="B288" i="5"/>
  <c r="A288" i="5"/>
  <c r="J287" i="5"/>
  <c r="Z287" i="5"/>
  <c r="Y287" i="5"/>
  <c r="X287" i="5"/>
  <c r="F287" i="5"/>
  <c r="D287" i="5"/>
  <c r="C287" i="5"/>
  <c r="B287" i="5"/>
  <c r="A287" i="5"/>
  <c r="G286" i="5"/>
  <c r="E286" i="5"/>
  <c r="J285" i="5"/>
  <c r="E285" i="5"/>
  <c r="J284" i="5"/>
  <c r="E284" i="5"/>
  <c r="J283" i="5"/>
  <c r="G283" i="5"/>
  <c r="F283" i="5"/>
  <c r="J282" i="5"/>
  <c r="G282" i="5"/>
  <c r="F282" i="5"/>
  <c r="J281" i="5"/>
  <c r="G281" i="5"/>
  <c r="F281" i="5"/>
  <c r="J280" i="5"/>
  <c r="G280" i="5"/>
  <c r="F280" i="5"/>
  <c r="F278" i="5"/>
  <c r="D278" i="5"/>
  <c r="I278" i="5"/>
  <c r="C278" i="5"/>
  <c r="B278" i="5"/>
  <c r="A278" i="5"/>
  <c r="Z277" i="5"/>
  <c r="Y277" i="5"/>
  <c r="X277" i="5"/>
  <c r="J276" i="5"/>
  <c r="Z276" i="5"/>
  <c r="Y276" i="5"/>
  <c r="X276" i="5"/>
  <c r="F276" i="5"/>
  <c r="D276" i="5"/>
  <c r="C276" i="5"/>
  <c r="B276" i="5"/>
  <c r="A276" i="5"/>
  <c r="J275" i="5"/>
  <c r="Z275" i="5"/>
  <c r="Y275" i="5"/>
  <c r="X275" i="5"/>
  <c r="F275" i="5"/>
  <c r="D275" i="5"/>
  <c r="C275" i="5"/>
  <c r="B275" i="5"/>
  <c r="A275" i="5"/>
  <c r="G274" i="5"/>
  <c r="E274" i="5"/>
  <c r="J273" i="5"/>
  <c r="E273" i="5"/>
  <c r="J272" i="5"/>
  <c r="E272" i="5"/>
  <c r="J271" i="5"/>
  <c r="G271" i="5"/>
  <c r="F271" i="5"/>
  <c r="J270" i="5"/>
  <c r="G270" i="5"/>
  <c r="F270" i="5"/>
  <c r="J269" i="5"/>
  <c r="G269" i="5"/>
  <c r="F269" i="5"/>
  <c r="J268" i="5"/>
  <c r="G268" i="5"/>
  <c r="F268" i="5"/>
  <c r="F267" i="5"/>
  <c r="E267" i="5"/>
  <c r="D267" i="5"/>
  <c r="I267" i="5"/>
  <c r="C267" i="5"/>
  <c r="B267" i="5"/>
  <c r="A267" i="5"/>
  <c r="Z266" i="5"/>
  <c r="Y266" i="5"/>
  <c r="X266" i="5"/>
  <c r="J265" i="5"/>
  <c r="Z265" i="5"/>
  <c r="Y265" i="5"/>
  <c r="X265" i="5"/>
  <c r="F265" i="5"/>
  <c r="D265" i="5"/>
  <c r="C265" i="5"/>
  <c r="B265" i="5"/>
  <c r="A265" i="5"/>
  <c r="J264" i="5"/>
  <c r="Z264" i="5"/>
  <c r="Y264" i="5"/>
  <c r="X264" i="5"/>
  <c r="F264" i="5"/>
  <c r="D264" i="5"/>
  <c r="C264" i="5"/>
  <c r="B264" i="5"/>
  <c r="A264" i="5"/>
  <c r="G263" i="5"/>
  <c r="E263" i="5"/>
  <c r="J262" i="5"/>
  <c r="E262" i="5"/>
  <c r="J261" i="5"/>
  <c r="E261" i="5"/>
  <c r="J260" i="5"/>
  <c r="G260" i="5"/>
  <c r="F260" i="5"/>
  <c r="J259" i="5"/>
  <c r="G259" i="5"/>
  <c r="F259" i="5"/>
  <c r="J258" i="5"/>
  <c r="G258" i="5"/>
  <c r="F258" i="5"/>
  <c r="F256" i="5"/>
  <c r="D256" i="5"/>
  <c r="I256" i="5"/>
  <c r="C256" i="5"/>
  <c r="B256" i="5"/>
  <c r="A256" i="5"/>
  <c r="Z255" i="5"/>
  <c r="Y255" i="5"/>
  <c r="X255" i="5"/>
  <c r="J254" i="5"/>
  <c r="Z254" i="5"/>
  <c r="Y254" i="5"/>
  <c r="X254" i="5"/>
  <c r="F254" i="5"/>
  <c r="D254" i="5"/>
  <c r="C254" i="5"/>
  <c r="B254" i="5"/>
  <c r="A254" i="5"/>
  <c r="J253" i="5"/>
  <c r="Z253" i="5"/>
  <c r="Y253" i="5"/>
  <c r="X253" i="5"/>
  <c r="F253" i="5"/>
  <c r="D253" i="5"/>
  <c r="C253" i="5"/>
  <c r="B253" i="5"/>
  <c r="A253" i="5"/>
  <c r="G252" i="5"/>
  <c r="E252" i="5"/>
  <c r="J251" i="5"/>
  <c r="E251" i="5"/>
  <c r="J250" i="5"/>
  <c r="E250" i="5"/>
  <c r="J249" i="5"/>
  <c r="G249" i="5"/>
  <c r="F249" i="5"/>
  <c r="J248" i="5"/>
  <c r="G248" i="5"/>
  <c r="F248" i="5"/>
  <c r="J247" i="5"/>
  <c r="G247" i="5"/>
  <c r="F247" i="5"/>
  <c r="J246" i="5"/>
  <c r="G246" i="5"/>
  <c r="F246" i="5"/>
  <c r="F244" i="5"/>
  <c r="D244" i="5"/>
  <c r="I244" i="5"/>
  <c r="C244" i="5"/>
  <c r="B244" i="5"/>
  <c r="A244" i="5"/>
  <c r="Z243" i="5"/>
  <c r="Y243" i="5"/>
  <c r="X243" i="5"/>
  <c r="G242" i="5"/>
  <c r="E242" i="5"/>
  <c r="J241" i="5"/>
  <c r="E241" i="5"/>
  <c r="J240" i="5"/>
  <c r="E240" i="5"/>
  <c r="J239" i="5"/>
  <c r="G239" i="5"/>
  <c r="F239" i="5"/>
  <c r="J238" i="5"/>
  <c r="G238" i="5"/>
  <c r="F238" i="5"/>
  <c r="J237" i="5"/>
  <c r="G237" i="5"/>
  <c r="F237" i="5"/>
  <c r="J236" i="5"/>
  <c r="G236" i="5"/>
  <c r="F236" i="5"/>
  <c r="F234" i="5"/>
  <c r="D234" i="5"/>
  <c r="I234" i="5"/>
  <c r="C234" i="5"/>
  <c r="B234" i="5"/>
  <c r="A234" i="5"/>
  <c r="Z233" i="5"/>
  <c r="Y233" i="5"/>
  <c r="X233" i="5"/>
  <c r="J232" i="5"/>
  <c r="Z232" i="5"/>
  <c r="Y232" i="5"/>
  <c r="X232" i="5"/>
  <c r="F232" i="5"/>
  <c r="D232" i="5"/>
  <c r="C232" i="5"/>
  <c r="B232" i="5"/>
  <c r="A232" i="5"/>
  <c r="J231" i="5"/>
  <c r="Z231" i="5"/>
  <c r="Y231" i="5"/>
  <c r="X231" i="5"/>
  <c r="F231" i="5"/>
  <c r="D231" i="5"/>
  <c r="C231" i="5"/>
  <c r="B231" i="5"/>
  <c r="A231" i="5"/>
  <c r="G230" i="5"/>
  <c r="E230" i="5"/>
  <c r="J229" i="5"/>
  <c r="E229" i="5"/>
  <c r="J228" i="5"/>
  <c r="E228" i="5"/>
  <c r="J227" i="5"/>
  <c r="G227" i="5"/>
  <c r="F227" i="5"/>
  <c r="J226" i="5"/>
  <c r="G226" i="5"/>
  <c r="F226" i="5"/>
  <c r="J225" i="5"/>
  <c r="G225" i="5"/>
  <c r="F225" i="5"/>
  <c r="J224" i="5"/>
  <c r="G224" i="5"/>
  <c r="F224" i="5"/>
  <c r="F223" i="5"/>
  <c r="E223" i="5"/>
  <c r="D223" i="5"/>
  <c r="I223" i="5"/>
  <c r="C223" i="5"/>
  <c r="B223" i="5"/>
  <c r="A223" i="5"/>
  <c r="Z222" i="5"/>
  <c r="Y222" i="5"/>
  <c r="X222" i="5"/>
  <c r="J221" i="5"/>
  <c r="Z221" i="5"/>
  <c r="Y221" i="5"/>
  <c r="X221" i="5"/>
  <c r="F221" i="5"/>
  <c r="D221" i="5"/>
  <c r="C221" i="5"/>
  <c r="B221" i="5"/>
  <c r="A221" i="5"/>
  <c r="J220" i="5"/>
  <c r="Z220" i="5"/>
  <c r="Y220" i="5"/>
  <c r="X220" i="5"/>
  <c r="F220" i="5"/>
  <c r="D220" i="5"/>
  <c r="C220" i="5"/>
  <c r="B220" i="5"/>
  <c r="A220" i="5"/>
  <c r="G219" i="5"/>
  <c r="E219" i="5"/>
  <c r="J218" i="5"/>
  <c r="E218" i="5"/>
  <c r="J217" i="5"/>
  <c r="E217" i="5"/>
  <c r="J216" i="5"/>
  <c r="G216" i="5"/>
  <c r="F216" i="5"/>
  <c r="J215" i="5"/>
  <c r="G215" i="5"/>
  <c r="F215" i="5"/>
  <c r="J214" i="5"/>
  <c r="G214" i="5"/>
  <c r="F214" i="5"/>
  <c r="J213" i="5"/>
  <c r="G213" i="5"/>
  <c r="F213" i="5"/>
  <c r="F211" i="5"/>
  <c r="D211" i="5"/>
  <c r="I211" i="5"/>
  <c r="C211" i="5"/>
  <c r="B211" i="5"/>
  <c r="A211" i="5"/>
  <c r="Z210" i="5"/>
  <c r="Y210" i="5"/>
  <c r="X210" i="5"/>
  <c r="J209" i="5"/>
  <c r="Z209" i="5"/>
  <c r="Y209" i="5"/>
  <c r="X209" i="5"/>
  <c r="F209" i="5"/>
  <c r="D209" i="5"/>
  <c r="C209" i="5"/>
  <c r="B209" i="5"/>
  <c r="A209" i="5"/>
  <c r="J208" i="5"/>
  <c r="Z208" i="5"/>
  <c r="Y208" i="5"/>
  <c r="X208" i="5"/>
  <c r="F208" i="5"/>
  <c r="D208" i="5"/>
  <c r="C208" i="5"/>
  <c r="B208" i="5"/>
  <c r="A208" i="5"/>
  <c r="J207" i="5"/>
  <c r="Z207" i="5"/>
  <c r="Y207" i="5"/>
  <c r="X207" i="5"/>
  <c r="F207" i="5"/>
  <c r="D207" i="5"/>
  <c r="C207" i="5"/>
  <c r="B207" i="5"/>
  <c r="A207" i="5"/>
  <c r="J206" i="5"/>
  <c r="Z206" i="5"/>
  <c r="Y206" i="5"/>
  <c r="X206" i="5"/>
  <c r="F206" i="5"/>
  <c r="D206" i="5"/>
  <c r="C206" i="5"/>
  <c r="B206" i="5"/>
  <c r="A206" i="5"/>
  <c r="J205" i="5"/>
  <c r="Z205" i="5"/>
  <c r="Y205" i="5"/>
  <c r="X205" i="5"/>
  <c r="F205" i="5"/>
  <c r="D205" i="5"/>
  <c r="C205" i="5"/>
  <c r="B205" i="5"/>
  <c r="A205" i="5"/>
  <c r="G204" i="5"/>
  <c r="E204" i="5"/>
  <c r="J203" i="5"/>
  <c r="E203" i="5"/>
  <c r="J202" i="5"/>
  <c r="E202" i="5"/>
  <c r="J201" i="5"/>
  <c r="G201" i="5"/>
  <c r="F201" i="5"/>
  <c r="J200" i="5"/>
  <c r="G200" i="5"/>
  <c r="F200" i="5"/>
  <c r="J199" i="5"/>
  <c r="G199" i="5"/>
  <c r="F199" i="5"/>
  <c r="J198" i="5"/>
  <c r="G198" i="5"/>
  <c r="F198" i="5"/>
  <c r="F196" i="5"/>
  <c r="D196" i="5"/>
  <c r="I196" i="5"/>
  <c r="C196" i="5"/>
  <c r="B196" i="5"/>
  <c r="A196" i="5"/>
  <c r="Z195" i="5"/>
  <c r="Y195" i="5"/>
  <c r="X195" i="5"/>
  <c r="J194" i="5"/>
  <c r="Z194" i="5"/>
  <c r="Y194" i="5"/>
  <c r="X194" i="5"/>
  <c r="F194" i="5"/>
  <c r="D194" i="5"/>
  <c r="C194" i="5"/>
  <c r="B194" i="5"/>
  <c r="A194" i="5"/>
  <c r="J193" i="5"/>
  <c r="Z193" i="5"/>
  <c r="Y193" i="5"/>
  <c r="X193" i="5"/>
  <c r="F193" i="5"/>
  <c r="D193" i="5"/>
  <c r="C193" i="5"/>
  <c r="B193" i="5"/>
  <c r="A193" i="5"/>
  <c r="G192" i="5"/>
  <c r="E192" i="5"/>
  <c r="J191" i="5"/>
  <c r="E191" i="5"/>
  <c r="J190" i="5"/>
  <c r="E190" i="5"/>
  <c r="J189" i="5"/>
  <c r="G189" i="5"/>
  <c r="F189" i="5"/>
  <c r="J188" i="5"/>
  <c r="G188" i="5"/>
  <c r="F188" i="5"/>
  <c r="J187" i="5"/>
  <c r="G187" i="5"/>
  <c r="F187" i="5"/>
  <c r="J186" i="5"/>
  <c r="G186" i="5"/>
  <c r="F186" i="5"/>
  <c r="F185" i="5"/>
  <c r="E185" i="5"/>
  <c r="D185" i="5"/>
  <c r="I185" i="5"/>
  <c r="C185" i="5"/>
  <c r="B185" i="5"/>
  <c r="A185" i="5"/>
  <c r="Z184" i="5"/>
  <c r="Y184" i="5"/>
  <c r="X184" i="5"/>
  <c r="J183" i="5"/>
  <c r="Z183" i="5"/>
  <c r="Y183" i="5"/>
  <c r="X183" i="5"/>
  <c r="F183" i="5"/>
  <c r="D183" i="5"/>
  <c r="C183" i="5"/>
  <c r="B183" i="5"/>
  <c r="A183" i="5"/>
  <c r="J182" i="5"/>
  <c r="Z182" i="5"/>
  <c r="Y182" i="5"/>
  <c r="X182" i="5"/>
  <c r="F182" i="5"/>
  <c r="D182" i="5"/>
  <c r="C182" i="5"/>
  <c r="B182" i="5"/>
  <c r="A182" i="5"/>
  <c r="J181" i="5"/>
  <c r="Z181" i="5"/>
  <c r="Y181" i="5"/>
  <c r="X181" i="5"/>
  <c r="F181" i="5"/>
  <c r="D181" i="5"/>
  <c r="C181" i="5"/>
  <c r="B181" i="5"/>
  <c r="A181" i="5"/>
  <c r="J180" i="5"/>
  <c r="Z180" i="5"/>
  <c r="Y180" i="5"/>
  <c r="X180" i="5"/>
  <c r="F180" i="5"/>
  <c r="D180" i="5"/>
  <c r="C180" i="5"/>
  <c r="B180" i="5"/>
  <c r="A180" i="5"/>
  <c r="G179" i="5"/>
  <c r="E179" i="5"/>
  <c r="J178" i="5"/>
  <c r="E178" i="5"/>
  <c r="J177" i="5"/>
  <c r="E177" i="5"/>
  <c r="J176" i="5"/>
  <c r="G176" i="5"/>
  <c r="F176" i="5"/>
  <c r="J175" i="5"/>
  <c r="G175" i="5"/>
  <c r="F175" i="5"/>
  <c r="J174" i="5"/>
  <c r="G174" i="5"/>
  <c r="F174" i="5"/>
  <c r="J173" i="5"/>
  <c r="G173" i="5"/>
  <c r="F173" i="5"/>
  <c r="F172" i="5"/>
  <c r="E172" i="5"/>
  <c r="D172" i="5"/>
  <c r="I172" i="5"/>
  <c r="C172" i="5"/>
  <c r="B172" i="5"/>
  <c r="A172" i="5"/>
  <c r="Z171" i="5"/>
  <c r="Y171" i="5"/>
  <c r="X171" i="5"/>
  <c r="J170" i="5"/>
  <c r="Z170" i="5"/>
  <c r="Y170" i="5"/>
  <c r="X170" i="5"/>
  <c r="F170" i="5"/>
  <c r="D170" i="5"/>
  <c r="C170" i="5"/>
  <c r="B170" i="5"/>
  <c r="A170" i="5"/>
  <c r="J169" i="5"/>
  <c r="Z169" i="5"/>
  <c r="Y169" i="5"/>
  <c r="X169" i="5"/>
  <c r="F169" i="5"/>
  <c r="D169" i="5"/>
  <c r="C169" i="5"/>
  <c r="B169" i="5"/>
  <c r="A169" i="5"/>
  <c r="J168" i="5"/>
  <c r="Z168" i="5"/>
  <c r="Y168" i="5"/>
  <c r="X168" i="5"/>
  <c r="F168" i="5"/>
  <c r="D168" i="5"/>
  <c r="C168" i="5"/>
  <c r="B168" i="5"/>
  <c r="A168" i="5"/>
  <c r="J167" i="5"/>
  <c r="Z167" i="5"/>
  <c r="Y167" i="5"/>
  <c r="X167" i="5"/>
  <c r="F167" i="5"/>
  <c r="D167" i="5"/>
  <c r="C167" i="5"/>
  <c r="B167" i="5"/>
  <c r="A167" i="5"/>
  <c r="J166" i="5"/>
  <c r="Z166" i="5"/>
  <c r="Y166" i="5"/>
  <c r="X166" i="5"/>
  <c r="F166" i="5"/>
  <c r="D166" i="5"/>
  <c r="C166" i="5"/>
  <c r="B166" i="5"/>
  <c r="A166" i="5"/>
  <c r="G165" i="5"/>
  <c r="E165" i="5"/>
  <c r="J164" i="5"/>
  <c r="E164" i="5"/>
  <c r="J163" i="5"/>
  <c r="E163" i="5"/>
  <c r="J162" i="5"/>
  <c r="G162" i="5"/>
  <c r="F162" i="5"/>
  <c r="J161" i="5"/>
  <c r="G161" i="5"/>
  <c r="F161" i="5"/>
  <c r="J160" i="5"/>
  <c r="G160" i="5"/>
  <c r="F160" i="5"/>
  <c r="J159" i="5"/>
  <c r="G159" i="5"/>
  <c r="F159" i="5"/>
  <c r="F157" i="5"/>
  <c r="D157" i="5"/>
  <c r="I157" i="5"/>
  <c r="C157" i="5"/>
  <c r="B157" i="5"/>
  <c r="A157" i="5"/>
  <c r="Z156" i="5"/>
  <c r="Y156" i="5"/>
  <c r="X156" i="5"/>
  <c r="J155" i="5"/>
  <c r="Z155" i="5"/>
  <c r="Y155" i="5"/>
  <c r="X155" i="5"/>
  <c r="F155" i="5"/>
  <c r="D155" i="5"/>
  <c r="C155" i="5"/>
  <c r="B155" i="5"/>
  <c r="A155" i="5"/>
  <c r="J154" i="5"/>
  <c r="Z154" i="5"/>
  <c r="Y154" i="5"/>
  <c r="X154" i="5"/>
  <c r="F154" i="5"/>
  <c r="D154" i="5"/>
  <c r="C154" i="5"/>
  <c r="B154" i="5"/>
  <c r="A154" i="5"/>
  <c r="G153" i="5"/>
  <c r="E153" i="5"/>
  <c r="J152" i="5"/>
  <c r="E152" i="5"/>
  <c r="J151" i="5"/>
  <c r="E151" i="5"/>
  <c r="J150" i="5"/>
  <c r="G150" i="5"/>
  <c r="F150" i="5"/>
  <c r="J149" i="5"/>
  <c r="G149" i="5"/>
  <c r="F149" i="5"/>
  <c r="J148" i="5"/>
  <c r="G148" i="5"/>
  <c r="F148" i="5"/>
  <c r="J147" i="5"/>
  <c r="G147" i="5"/>
  <c r="F147" i="5"/>
  <c r="F145" i="5"/>
  <c r="D145" i="5"/>
  <c r="I145" i="5"/>
  <c r="C145" i="5"/>
  <c r="B145" i="5"/>
  <c r="A145" i="5"/>
  <c r="Z144" i="5"/>
  <c r="Y144" i="5"/>
  <c r="X144" i="5"/>
  <c r="G143" i="5"/>
  <c r="E143" i="5"/>
  <c r="J142" i="5"/>
  <c r="E142" i="5"/>
  <c r="J141" i="5"/>
  <c r="E141" i="5"/>
  <c r="J140" i="5"/>
  <c r="G140" i="5"/>
  <c r="F140" i="5"/>
  <c r="J139" i="5"/>
  <c r="G139" i="5"/>
  <c r="F139" i="5"/>
  <c r="J138" i="5"/>
  <c r="G138" i="5"/>
  <c r="F138" i="5"/>
  <c r="J137" i="5"/>
  <c r="G137" i="5"/>
  <c r="F137" i="5"/>
  <c r="F135" i="5"/>
  <c r="D135" i="5"/>
  <c r="I135" i="5"/>
  <c r="C135" i="5"/>
  <c r="B135" i="5"/>
  <c r="A135" i="5"/>
  <c r="Z134" i="5"/>
  <c r="Y134" i="5"/>
  <c r="X134" i="5"/>
  <c r="J133" i="5"/>
  <c r="Z133" i="5"/>
  <c r="Y133" i="5"/>
  <c r="X133" i="5"/>
  <c r="F133" i="5"/>
  <c r="D133" i="5"/>
  <c r="C133" i="5"/>
  <c r="B133" i="5"/>
  <c r="A133" i="5"/>
  <c r="J132" i="5"/>
  <c r="Z132" i="5"/>
  <c r="Y132" i="5"/>
  <c r="X132" i="5"/>
  <c r="F132" i="5"/>
  <c r="D132" i="5"/>
  <c r="C132" i="5"/>
  <c r="B132" i="5"/>
  <c r="A132" i="5"/>
  <c r="G131" i="5"/>
  <c r="E131" i="5"/>
  <c r="J130" i="5"/>
  <c r="E130" i="5"/>
  <c r="J129" i="5"/>
  <c r="E129" i="5"/>
  <c r="J128" i="5"/>
  <c r="G128" i="5"/>
  <c r="F128" i="5"/>
  <c r="J127" i="5"/>
  <c r="G127" i="5"/>
  <c r="F127" i="5"/>
  <c r="J126" i="5"/>
  <c r="G126" i="5"/>
  <c r="F126" i="5"/>
  <c r="J125" i="5"/>
  <c r="G125" i="5"/>
  <c r="F125" i="5"/>
  <c r="F124" i="5"/>
  <c r="E124" i="5"/>
  <c r="D124" i="5"/>
  <c r="I124" i="5"/>
  <c r="C124" i="5"/>
  <c r="B124" i="5"/>
  <c r="A124" i="5"/>
  <c r="Z123" i="5"/>
  <c r="Y123" i="5"/>
  <c r="X123" i="5"/>
  <c r="J122" i="5"/>
  <c r="Z122" i="5"/>
  <c r="Y122" i="5"/>
  <c r="X122" i="5"/>
  <c r="F122" i="5"/>
  <c r="D122" i="5"/>
  <c r="C122" i="5"/>
  <c r="B122" i="5"/>
  <c r="A122" i="5"/>
  <c r="J121" i="5"/>
  <c r="Z121" i="5"/>
  <c r="Y121" i="5"/>
  <c r="X121" i="5"/>
  <c r="F121" i="5"/>
  <c r="D121" i="5"/>
  <c r="C121" i="5"/>
  <c r="B121" i="5"/>
  <c r="A121" i="5"/>
  <c r="J120" i="5"/>
  <c r="Z120" i="5"/>
  <c r="Y120" i="5"/>
  <c r="X120" i="5"/>
  <c r="F120" i="5"/>
  <c r="D120" i="5"/>
  <c r="C120" i="5"/>
  <c r="B120" i="5"/>
  <c r="A120" i="5"/>
  <c r="J119" i="5"/>
  <c r="Z119" i="5"/>
  <c r="Y119" i="5"/>
  <c r="X119" i="5"/>
  <c r="F119" i="5"/>
  <c r="D119" i="5"/>
  <c r="C119" i="5"/>
  <c r="B119" i="5"/>
  <c r="A119" i="5"/>
  <c r="G118" i="5"/>
  <c r="E118" i="5"/>
  <c r="J117" i="5"/>
  <c r="E117" i="5"/>
  <c r="J116" i="5"/>
  <c r="E116" i="5"/>
  <c r="J115" i="5"/>
  <c r="G115" i="5"/>
  <c r="F115" i="5"/>
  <c r="J114" i="5"/>
  <c r="G114" i="5"/>
  <c r="F114" i="5"/>
  <c r="J113" i="5"/>
  <c r="G113" i="5"/>
  <c r="F113" i="5"/>
  <c r="J112" i="5"/>
  <c r="G112" i="5"/>
  <c r="F112" i="5"/>
  <c r="F111" i="5"/>
  <c r="E111" i="5"/>
  <c r="D111" i="5"/>
  <c r="I111" i="5"/>
  <c r="C111" i="5"/>
  <c r="B111" i="5"/>
  <c r="A111" i="5"/>
  <c r="Z110" i="5"/>
  <c r="Y110" i="5"/>
  <c r="X110" i="5"/>
  <c r="J109" i="5"/>
  <c r="Z109" i="5"/>
  <c r="Y109" i="5"/>
  <c r="X109" i="5"/>
  <c r="F109" i="5"/>
  <c r="D109" i="5"/>
  <c r="C109" i="5"/>
  <c r="B109" i="5"/>
  <c r="A109" i="5"/>
  <c r="J108" i="5"/>
  <c r="Z108" i="5"/>
  <c r="Y108" i="5"/>
  <c r="X108" i="5"/>
  <c r="F108" i="5"/>
  <c r="D108" i="5"/>
  <c r="C108" i="5"/>
  <c r="B108" i="5"/>
  <c r="A108" i="5"/>
  <c r="J107" i="5"/>
  <c r="Z107" i="5"/>
  <c r="Y107" i="5"/>
  <c r="X107" i="5"/>
  <c r="F107" i="5"/>
  <c r="D107" i="5"/>
  <c r="C107" i="5"/>
  <c r="B107" i="5"/>
  <c r="A107" i="5"/>
  <c r="G106" i="5"/>
  <c r="E106" i="5"/>
  <c r="J105" i="5"/>
  <c r="E105" i="5"/>
  <c r="J104" i="5"/>
  <c r="E104" i="5"/>
  <c r="J103" i="5"/>
  <c r="G103" i="5"/>
  <c r="F103" i="5"/>
  <c r="J102" i="5"/>
  <c r="G102" i="5"/>
  <c r="F102" i="5"/>
  <c r="J101" i="5"/>
  <c r="G101" i="5"/>
  <c r="F101" i="5"/>
  <c r="J100" i="5"/>
  <c r="G100" i="5"/>
  <c r="F100" i="5"/>
  <c r="F98" i="5"/>
  <c r="D98" i="5"/>
  <c r="I98" i="5"/>
  <c r="C98" i="5"/>
  <c r="B98" i="5"/>
  <c r="A98" i="5"/>
  <c r="Z97" i="5"/>
  <c r="Y97" i="5"/>
  <c r="X97" i="5"/>
  <c r="J96" i="5"/>
  <c r="Z96" i="5"/>
  <c r="Y96" i="5"/>
  <c r="X96" i="5"/>
  <c r="F96" i="5"/>
  <c r="D96" i="5"/>
  <c r="C96" i="5"/>
  <c r="B96" i="5"/>
  <c r="A96" i="5"/>
  <c r="J95" i="5"/>
  <c r="Z95" i="5"/>
  <c r="Y95" i="5"/>
  <c r="X95" i="5"/>
  <c r="F95" i="5"/>
  <c r="D95" i="5"/>
  <c r="C95" i="5"/>
  <c r="B95" i="5"/>
  <c r="A95" i="5"/>
  <c r="G94" i="5"/>
  <c r="E94" i="5"/>
  <c r="J93" i="5"/>
  <c r="E93" i="5"/>
  <c r="J92" i="5"/>
  <c r="E92" i="5"/>
  <c r="J91" i="5"/>
  <c r="G91" i="5"/>
  <c r="F91" i="5"/>
  <c r="J90" i="5"/>
  <c r="G90" i="5"/>
  <c r="F90" i="5"/>
  <c r="J89" i="5"/>
  <c r="G89" i="5"/>
  <c r="F89" i="5"/>
  <c r="J88" i="5"/>
  <c r="G88" i="5"/>
  <c r="F88" i="5"/>
  <c r="F86" i="5"/>
  <c r="D86" i="5"/>
  <c r="I86" i="5"/>
  <c r="C86" i="5"/>
  <c r="B86" i="5"/>
  <c r="A86" i="5"/>
  <c r="Z85" i="5"/>
  <c r="Y85" i="5"/>
  <c r="X85" i="5"/>
  <c r="J84" i="5"/>
  <c r="Z84" i="5"/>
  <c r="Y84" i="5"/>
  <c r="X84" i="5"/>
  <c r="F84" i="5"/>
  <c r="D84" i="5"/>
  <c r="C84" i="5"/>
  <c r="B84" i="5"/>
  <c r="A84" i="5"/>
  <c r="G83" i="5"/>
  <c r="E83" i="5"/>
  <c r="J82" i="5"/>
  <c r="E82" i="5"/>
  <c r="J81" i="5"/>
  <c r="E81" i="5"/>
  <c r="J80" i="5"/>
  <c r="G80" i="5"/>
  <c r="F80" i="5"/>
  <c r="J79" i="5"/>
  <c r="G79" i="5"/>
  <c r="F79" i="5"/>
  <c r="J78" i="5"/>
  <c r="G78" i="5"/>
  <c r="F78" i="5"/>
  <c r="J77" i="5"/>
  <c r="G77" i="5"/>
  <c r="F77" i="5"/>
  <c r="F75" i="5"/>
  <c r="D75" i="5"/>
  <c r="I75" i="5"/>
  <c r="C75" i="5"/>
  <c r="B75" i="5"/>
  <c r="A75" i="5"/>
  <c r="Z74" i="5"/>
  <c r="Y74" i="5"/>
  <c r="X74" i="5"/>
  <c r="J73" i="5"/>
  <c r="Z73" i="5"/>
  <c r="Y73" i="5"/>
  <c r="X73" i="5"/>
  <c r="F73" i="5"/>
  <c r="D73" i="5"/>
  <c r="C73" i="5"/>
  <c r="B73" i="5"/>
  <c r="A73" i="5"/>
  <c r="J72" i="5"/>
  <c r="Z72" i="5"/>
  <c r="Y72" i="5"/>
  <c r="X72" i="5"/>
  <c r="F72" i="5"/>
  <c r="D72" i="5"/>
  <c r="C72" i="5"/>
  <c r="B72" i="5"/>
  <c r="A72" i="5"/>
  <c r="G71" i="5"/>
  <c r="E71" i="5"/>
  <c r="J70" i="5"/>
  <c r="E70" i="5"/>
  <c r="J69" i="5"/>
  <c r="E69" i="5"/>
  <c r="J68" i="5"/>
  <c r="G68" i="5"/>
  <c r="F68" i="5"/>
  <c r="J67" i="5"/>
  <c r="G67" i="5"/>
  <c r="F67" i="5"/>
  <c r="J66" i="5"/>
  <c r="G66" i="5"/>
  <c r="F66" i="5"/>
  <c r="J65" i="5"/>
  <c r="G65" i="5"/>
  <c r="F65" i="5"/>
  <c r="F64" i="5"/>
  <c r="E64" i="5"/>
  <c r="D64" i="5"/>
  <c r="I64" i="5"/>
  <c r="C64" i="5"/>
  <c r="B64" i="5"/>
  <c r="A64" i="5"/>
  <c r="Z63" i="5"/>
  <c r="Y63" i="5"/>
  <c r="X63" i="5"/>
  <c r="J62" i="5"/>
  <c r="Z62" i="5"/>
  <c r="Y62" i="5"/>
  <c r="X62" i="5"/>
  <c r="F62" i="5"/>
  <c r="D62" i="5"/>
  <c r="C62" i="5"/>
  <c r="B62" i="5"/>
  <c r="A62" i="5"/>
  <c r="J61" i="5"/>
  <c r="Z61" i="5"/>
  <c r="Y61" i="5"/>
  <c r="X61" i="5"/>
  <c r="F61" i="5"/>
  <c r="D61" i="5"/>
  <c r="C61" i="5"/>
  <c r="B61" i="5"/>
  <c r="A61" i="5"/>
  <c r="G60" i="5"/>
  <c r="E60" i="5"/>
  <c r="J59" i="5"/>
  <c r="E59" i="5"/>
  <c r="J58" i="5"/>
  <c r="E58" i="5"/>
  <c r="J57" i="5"/>
  <c r="G57" i="5"/>
  <c r="F57" i="5"/>
  <c r="J56" i="5"/>
  <c r="G56" i="5"/>
  <c r="F56" i="5"/>
  <c r="J55" i="5"/>
  <c r="G55" i="5"/>
  <c r="F55" i="5"/>
  <c r="J54" i="5"/>
  <c r="G54" i="5"/>
  <c r="F54" i="5"/>
  <c r="F53" i="5"/>
  <c r="E53" i="5"/>
  <c r="D53" i="5"/>
  <c r="I53" i="5"/>
  <c r="C53" i="5"/>
  <c r="B53" i="5"/>
  <c r="A53" i="5"/>
  <c r="Z52" i="5"/>
  <c r="Y52" i="5"/>
  <c r="X52" i="5"/>
  <c r="J51" i="5"/>
  <c r="Z51" i="5"/>
  <c r="Y51" i="5"/>
  <c r="X51" i="5"/>
  <c r="F51" i="5"/>
  <c r="D51" i="5"/>
  <c r="C51" i="5"/>
  <c r="B51" i="5"/>
  <c r="A51" i="5"/>
  <c r="G50" i="5"/>
  <c r="E50" i="5"/>
  <c r="J49" i="5"/>
  <c r="E49" i="5"/>
  <c r="J48" i="5"/>
  <c r="E48" i="5"/>
  <c r="J47" i="5"/>
  <c r="G47" i="5"/>
  <c r="F47" i="5"/>
  <c r="J46" i="5"/>
  <c r="G46" i="5"/>
  <c r="F46" i="5"/>
  <c r="J45" i="5"/>
  <c r="G45" i="5"/>
  <c r="F45" i="5"/>
  <c r="J44" i="5"/>
  <c r="G44" i="5"/>
  <c r="F44" i="5"/>
  <c r="F42" i="5"/>
  <c r="D42" i="5"/>
  <c r="I42" i="5"/>
  <c r="C42" i="5"/>
  <c r="B42" i="5"/>
  <c r="A42" i="5"/>
  <c r="Z41" i="5"/>
  <c r="Y41" i="5"/>
  <c r="X41" i="5"/>
  <c r="J40" i="5"/>
  <c r="Z40" i="5"/>
  <c r="Y40" i="5"/>
  <c r="X40" i="5"/>
  <c r="F40" i="5"/>
  <c r="D40" i="5"/>
  <c r="C40" i="5"/>
  <c r="B40" i="5"/>
  <c r="A40" i="5"/>
  <c r="J39" i="5"/>
  <c r="Z39" i="5"/>
  <c r="Y39" i="5"/>
  <c r="X39" i="5"/>
  <c r="F39" i="5"/>
  <c r="D39" i="5"/>
  <c r="C39" i="5"/>
  <c r="B39" i="5"/>
  <c r="A39" i="5"/>
  <c r="J38" i="5"/>
  <c r="Z38" i="5"/>
  <c r="Y38" i="5"/>
  <c r="X38" i="5"/>
  <c r="F38" i="5"/>
  <c r="D38" i="5"/>
  <c r="C38" i="5"/>
  <c r="B38" i="5"/>
  <c r="A38" i="5"/>
  <c r="G37" i="5"/>
  <c r="E37" i="5"/>
  <c r="J36" i="5"/>
  <c r="E36" i="5"/>
  <c r="J35" i="5"/>
  <c r="E35" i="5"/>
  <c r="J34" i="5"/>
  <c r="G34" i="5"/>
  <c r="F34" i="5"/>
  <c r="J33" i="5"/>
  <c r="G33" i="5"/>
  <c r="F33" i="5"/>
  <c r="J32" i="5"/>
  <c r="G32" i="5"/>
  <c r="F32" i="5"/>
  <c r="F30" i="5"/>
  <c r="D30" i="5"/>
  <c r="I30" i="5"/>
  <c r="C30" i="5"/>
  <c r="B30" i="5"/>
  <c r="A30" i="5"/>
  <c r="Z29" i="5"/>
  <c r="Y29" i="5"/>
  <c r="X29" i="5"/>
  <c r="G28" i="5"/>
  <c r="E28" i="5"/>
  <c r="J27" i="5"/>
  <c r="E27" i="5"/>
  <c r="J26" i="5"/>
  <c r="E26" i="5"/>
  <c r="J25" i="5"/>
  <c r="G25" i="5"/>
  <c r="F25" i="5"/>
  <c r="F23" i="5"/>
  <c r="D23" i="5"/>
  <c r="I23" i="5"/>
  <c r="C23" i="5"/>
  <c r="B23" i="5"/>
  <c r="A23" i="5"/>
  <c r="A22" i="5"/>
  <c r="B7" i="5"/>
  <c r="B5" i="5"/>
  <c r="A1" i="5"/>
  <c r="G14" i="5" l="1"/>
  <c r="G15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A1007" i="4"/>
  <c r="A1008" i="4"/>
  <c r="A1009" i="4"/>
  <c r="A1010" i="4"/>
  <c r="A1011" i="4"/>
  <c r="A1012" i="4"/>
  <c r="A1013" i="4"/>
  <c r="A1014" i="4"/>
  <c r="A1015" i="4"/>
  <c r="A1016" i="4"/>
  <c r="A1017" i="4"/>
  <c r="A1018" i="4"/>
  <c r="A1019" i="4"/>
  <c r="A1020" i="4"/>
  <c r="A1021" i="4"/>
  <c r="A1022" i="4"/>
  <c r="A1023" i="4"/>
  <c r="A1024" i="4"/>
  <c r="A1025" i="4"/>
  <c r="A1026" i="4"/>
  <c r="A1027" i="4"/>
  <c r="A1028" i="4"/>
  <c r="A1029" i="4"/>
  <c r="A1030" i="4"/>
  <c r="A1031" i="4"/>
  <c r="A1032" i="4"/>
  <c r="A1033" i="4"/>
  <c r="A1034" i="4"/>
  <c r="A1035" i="4"/>
  <c r="A1036" i="4"/>
  <c r="A1037" i="4"/>
  <c r="A1038" i="4"/>
  <c r="A1039" i="4"/>
  <c r="A1040" i="4"/>
  <c r="A1041" i="4"/>
  <c r="A1042" i="4"/>
  <c r="A1043" i="4"/>
  <c r="A1044" i="4"/>
  <c r="A1045" i="4"/>
  <c r="A1046" i="4"/>
  <c r="A1047" i="4"/>
  <c r="A1048" i="4"/>
  <c r="A1049" i="4"/>
  <c r="A1050" i="4"/>
  <c r="A1051" i="4"/>
  <c r="A1052" i="4"/>
  <c r="A1053" i="4"/>
  <c r="A1054" i="4"/>
  <c r="A1055" i="4"/>
  <c r="A1056" i="4"/>
  <c r="A1057" i="4"/>
  <c r="A1058" i="4"/>
  <c r="A1059" i="4"/>
  <c r="A1060" i="4"/>
  <c r="A1061" i="4"/>
  <c r="A1062" i="4"/>
  <c r="A1063" i="4"/>
  <c r="A1064" i="4"/>
  <c r="A1065" i="4"/>
  <c r="A1066" i="4"/>
  <c r="A1067" i="4"/>
  <c r="A1068" i="4"/>
  <c r="A1069" i="4"/>
  <c r="A1070" i="4"/>
  <c r="A1071" i="4"/>
  <c r="A1072" i="4"/>
  <c r="A1073" i="4"/>
  <c r="A1074" i="4"/>
  <c r="A1075" i="4"/>
  <c r="A1076" i="4"/>
  <c r="A1077" i="4"/>
  <c r="A1078" i="4"/>
  <c r="A1079" i="4"/>
  <c r="A1080" i="4"/>
  <c r="A1081" i="4"/>
  <c r="A1082" i="4"/>
  <c r="A1083" i="4"/>
  <c r="A1084" i="4"/>
  <c r="A1085" i="4"/>
  <c r="A1086" i="4"/>
  <c r="A1087" i="4"/>
  <c r="A1088" i="4"/>
  <c r="A1089" i="4"/>
  <c r="A1090" i="4"/>
  <c r="A1091" i="4"/>
  <c r="A1092" i="4"/>
  <c r="A1093" i="4"/>
  <c r="A1094" i="4"/>
  <c r="A1095" i="4"/>
  <c r="A1096" i="4"/>
  <c r="A1097" i="4"/>
  <c r="A1098" i="4"/>
  <c r="A1099" i="4"/>
  <c r="A1100" i="4"/>
  <c r="A1101" i="4"/>
  <c r="A1102" i="4"/>
  <c r="A1103" i="4"/>
  <c r="A1104" i="4"/>
  <c r="A1105" i="4"/>
  <c r="A1106" i="4"/>
  <c r="A1107" i="4"/>
  <c r="A1108" i="4"/>
  <c r="A1109" i="4"/>
  <c r="A1110" i="4"/>
  <c r="A1111" i="4"/>
  <c r="A1112" i="4"/>
  <c r="A1113" i="4"/>
  <c r="A1114" i="4"/>
  <c r="A1115" i="4"/>
  <c r="A1116" i="4"/>
  <c r="A1117" i="4"/>
  <c r="A1118" i="4"/>
  <c r="A1119" i="4"/>
  <c r="A1120" i="4"/>
  <c r="A1121" i="4"/>
  <c r="A1122" i="4"/>
  <c r="A1123" i="4"/>
  <c r="A1124" i="4"/>
  <c r="A1125" i="4"/>
  <c r="A1126" i="4"/>
  <c r="A1127" i="4"/>
  <c r="A1128" i="4"/>
  <c r="A1129" i="4"/>
  <c r="A1130" i="4"/>
  <c r="A1131" i="4"/>
  <c r="A1132" i="4"/>
  <c r="A1133" i="4"/>
  <c r="A1134" i="4"/>
  <c r="A1135" i="4"/>
  <c r="A1136" i="4"/>
  <c r="A1137" i="4"/>
  <c r="A1138" i="4"/>
  <c r="A1139" i="4"/>
  <c r="A1140" i="4"/>
  <c r="A1141" i="4"/>
  <c r="A1142" i="4"/>
  <c r="A1143" i="4"/>
  <c r="A1144" i="4"/>
  <c r="A1145" i="4"/>
  <c r="A1146" i="4"/>
  <c r="A1147" i="4"/>
  <c r="A1148" i="4"/>
  <c r="A1149" i="4"/>
  <c r="A1150" i="4"/>
  <c r="A1151" i="4"/>
  <c r="A1152" i="4"/>
  <c r="A1153" i="4"/>
  <c r="A1154" i="4"/>
  <c r="A1155" i="4"/>
  <c r="A1156" i="4"/>
  <c r="A1157" i="4"/>
  <c r="A1158" i="4"/>
  <c r="A1159" i="4"/>
  <c r="A1160" i="4"/>
  <c r="A1161" i="4"/>
  <c r="A1162" i="4"/>
  <c r="A1163" i="4"/>
  <c r="A1164" i="4"/>
  <c r="A1165" i="4"/>
  <c r="A1166" i="4"/>
  <c r="A1167" i="4"/>
  <c r="A1168" i="4"/>
  <c r="A1169" i="4"/>
  <c r="A1170" i="4"/>
  <c r="A1171" i="4"/>
  <c r="A1172" i="4"/>
  <c r="A1173" i="4"/>
  <c r="A1174" i="4"/>
  <c r="A1175" i="4"/>
  <c r="A1176" i="4"/>
  <c r="A1177" i="4"/>
  <c r="A1178" i="4"/>
  <c r="A1179" i="4"/>
  <c r="A1180" i="4"/>
  <c r="A1181" i="4"/>
  <c r="A1182" i="4"/>
  <c r="A1183" i="4"/>
  <c r="A1184" i="4"/>
  <c r="A1185" i="4"/>
  <c r="A1186" i="4"/>
  <c r="A1187" i="4"/>
  <c r="A1188" i="4"/>
  <c r="A1189" i="4"/>
  <c r="A1190" i="4"/>
  <c r="A1191" i="4"/>
  <c r="A1192" i="4"/>
  <c r="A1193" i="4"/>
  <c r="A1194" i="4"/>
  <c r="A1195" i="4"/>
  <c r="A1196" i="4"/>
  <c r="A1197" i="4"/>
  <c r="A1198" i="4"/>
  <c r="A1199" i="4"/>
  <c r="A1200" i="4"/>
  <c r="A1201" i="4"/>
  <c r="A1202" i="4"/>
  <c r="A1203" i="4"/>
  <c r="A1204" i="4"/>
  <c r="A1205" i="4"/>
  <c r="A1206" i="4"/>
  <c r="A1207" i="4"/>
  <c r="A1208" i="4"/>
  <c r="A1209" i="4"/>
  <c r="A1210" i="4"/>
  <c r="A1211" i="4"/>
  <c r="A1212" i="4"/>
  <c r="A1213" i="4"/>
  <c r="A1214" i="4"/>
  <c r="A1215" i="4"/>
  <c r="A1216" i="4"/>
  <c r="A1217" i="4"/>
  <c r="A1218" i="4"/>
  <c r="A1219" i="4"/>
  <c r="A1220" i="4"/>
  <c r="A1221" i="4"/>
  <c r="A1222" i="4"/>
  <c r="A1223" i="4"/>
  <c r="A1224" i="4"/>
  <c r="A1225" i="4"/>
  <c r="A1226" i="4"/>
  <c r="A1227" i="4"/>
  <c r="A1228" i="4"/>
  <c r="A1229" i="4"/>
  <c r="A1230" i="4"/>
  <c r="A1231" i="4"/>
  <c r="A1232" i="4"/>
  <c r="A1233" i="4"/>
  <c r="A1234" i="4"/>
  <c r="A1235" i="4"/>
  <c r="A1236" i="4"/>
  <c r="A1237" i="4"/>
  <c r="A1238" i="4"/>
  <c r="A1239" i="4"/>
  <c r="A1240" i="4"/>
  <c r="A1241" i="4"/>
  <c r="A1242" i="4"/>
  <c r="A1243" i="4"/>
  <c r="A1244" i="4"/>
  <c r="A1245" i="4"/>
  <c r="A1246" i="4"/>
  <c r="A1247" i="4"/>
  <c r="A1248" i="4"/>
  <c r="A1249" i="4"/>
  <c r="A1250" i="4"/>
  <c r="A1251" i="4"/>
  <c r="A1252" i="4"/>
  <c r="A1253" i="4"/>
  <c r="A1254" i="4"/>
  <c r="A1255" i="4"/>
  <c r="A1256" i="4"/>
  <c r="A1257" i="4"/>
  <c r="A1258" i="4"/>
  <c r="A1259" i="4"/>
  <c r="A1260" i="4"/>
  <c r="A1261" i="4"/>
  <c r="A1262" i="4"/>
  <c r="A1263" i="4"/>
  <c r="A1264" i="4"/>
  <c r="A1265" i="4"/>
  <c r="A1266" i="4"/>
  <c r="A1267" i="4"/>
  <c r="A1268" i="4"/>
  <c r="A1269" i="4"/>
  <c r="A1270" i="4"/>
  <c r="A1271" i="4"/>
  <c r="A1272" i="4"/>
  <c r="A1273" i="4"/>
  <c r="A1274" i="4"/>
  <c r="A1275" i="4"/>
  <c r="A1276" i="4"/>
  <c r="A1277" i="4"/>
  <c r="A1278" i="4"/>
  <c r="A1279" i="4"/>
  <c r="A1280" i="4"/>
  <c r="A1281" i="4"/>
  <c r="A1282" i="4"/>
  <c r="A1283" i="4"/>
  <c r="A1284" i="4"/>
  <c r="A1285" i="4"/>
  <c r="A1286" i="4"/>
  <c r="A1287" i="4"/>
  <c r="A1288" i="4"/>
  <c r="A1289" i="4"/>
  <c r="A1290" i="4"/>
  <c r="A1291" i="4"/>
  <c r="A1292" i="4"/>
  <c r="A1293" i="4"/>
  <c r="A1294" i="4"/>
  <c r="A1295" i="4"/>
  <c r="A1296" i="4"/>
  <c r="A1297" i="4"/>
  <c r="A1298" i="4"/>
  <c r="A1299" i="4"/>
  <c r="A1300" i="4"/>
  <c r="A1301" i="4"/>
  <c r="A1302" i="4"/>
  <c r="A1303" i="4"/>
  <c r="A1304" i="4"/>
  <c r="A1305" i="4"/>
  <c r="A1306" i="4"/>
  <c r="A1307" i="4"/>
  <c r="A1308" i="4"/>
  <c r="A1309" i="4"/>
  <c r="A1310" i="4"/>
  <c r="A1311" i="4"/>
  <c r="A1312" i="4"/>
  <c r="A1313" i="4"/>
  <c r="A1314" i="4"/>
  <c r="A1315" i="4"/>
  <c r="A1316" i="4"/>
  <c r="A1317" i="4"/>
  <c r="A1318" i="4"/>
  <c r="A1319" i="4"/>
  <c r="A1320" i="4"/>
  <c r="A1321" i="4"/>
  <c r="A1322" i="4"/>
  <c r="A1323" i="4"/>
  <c r="A1324" i="4"/>
  <c r="A1325" i="4"/>
  <c r="A1326" i="4"/>
  <c r="A1327" i="4"/>
  <c r="A1328" i="4"/>
  <c r="A1329" i="4"/>
  <c r="A1330" i="4"/>
  <c r="A1331" i="4"/>
  <c r="A1332" i="4"/>
  <c r="A1333" i="4"/>
  <c r="A1334" i="4"/>
  <c r="A1335" i="4"/>
  <c r="A1336" i="4"/>
  <c r="A1337" i="4"/>
  <c r="A1338" i="4"/>
  <c r="A1339" i="4"/>
  <c r="A1340" i="4"/>
  <c r="A1341" i="4"/>
  <c r="A1342" i="4"/>
  <c r="A1343" i="4"/>
  <c r="A1344" i="4"/>
  <c r="A1345" i="4"/>
  <c r="A1346" i="4"/>
  <c r="A1347" i="4"/>
  <c r="A1348" i="4"/>
  <c r="A1349" i="4"/>
  <c r="A1350" i="4"/>
  <c r="A1351" i="4"/>
  <c r="A1352" i="4"/>
  <c r="A1353" i="4"/>
  <c r="A1354" i="4"/>
  <c r="A1355" i="4"/>
  <c r="A1356" i="4"/>
  <c r="A1357" i="4"/>
  <c r="A1358" i="4"/>
  <c r="A1359" i="4"/>
  <c r="A1360" i="4"/>
  <c r="A1361" i="4"/>
  <c r="A1362" i="4"/>
  <c r="A1363" i="4"/>
  <c r="A1364" i="4"/>
  <c r="A1365" i="4"/>
  <c r="A1366" i="4"/>
  <c r="A1367" i="4"/>
  <c r="A1368" i="4"/>
  <c r="A1369" i="4"/>
  <c r="A1370" i="4"/>
  <c r="A1371" i="4"/>
  <c r="A1372" i="4"/>
  <c r="A1373" i="4"/>
  <c r="A1374" i="4"/>
  <c r="A1375" i="4"/>
  <c r="A1376" i="4"/>
  <c r="A1377" i="4"/>
  <c r="A1378" i="4"/>
  <c r="A1379" i="4"/>
  <c r="A1380" i="4"/>
  <c r="A1381" i="4"/>
  <c r="A1382" i="4"/>
  <c r="A1383" i="4"/>
  <c r="A1384" i="4"/>
  <c r="A1385" i="4"/>
  <c r="A1386" i="4"/>
  <c r="A1387" i="4"/>
  <c r="A1388" i="4"/>
  <c r="A1389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X129" i="3"/>
  <c r="CY129" i="3"/>
  <c r="CZ129" i="3"/>
  <c r="DA129" i="3"/>
  <c r="A130" i="3"/>
  <c r="CX130" i="3"/>
  <c r="CY130" i="3"/>
  <c r="CZ130" i="3"/>
  <c r="DA130" i="3"/>
  <c r="A131" i="3"/>
  <c r="CX131" i="3"/>
  <c r="CY131" i="3"/>
  <c r="CZ131" i="3"/>
  <c r="DA131" i="3"/>
  <c r="A132" i="3"/>
  <c r="CX132" i="3"/>
  <c r="CY132" i="3"/>
  <c r="CZ132" i="3"/>
  <c r="DA132" i="3"/>
  <c r="A133" i="3"/>
  <c r="CX133" i="3"/>
  <c r="CY133" i="3"/>
  <c r="CZ133" i="3"/>
  <c r="DA133" i="3"/>
  <c r="A134" i="3"/>
  <c r="CX134" i="3"/>
  <c r="CY134" i="3"/>
  <c r="CZ134" i="3"/>
  <c r="DA134" i="3"/>
  <c r="A135" i="3"/>
  <c r="CX135" i="3"/>
  <c r="CY135" i="3"/>
  <c r="CZ135" i="3"/>
  <c r="DA135" i="3"/>
  <c r="A136" i="3"/>
  <c r="CX136" i="3"/>
  <c r="CY136" i="3"/>
  <c r="CZ136" i="3"/>
  <c r="DA136" i="3"/>
  <c r="A137" i="3"/>
  <c r="CX137" i="3"/>
  <c r="CY137" i="3"/>
  <c r="CZ137" i="3"/>
  <c r="DA137" i="3"/>
  <c r="A138" i="3"/>
  <c r="CX138" i="3"/>
  <c r="CY138" i="3"/>
  <c r="CZ138" i="3"/>
  <c r="DA138" i="3"/>
  <c r="A139" i="3"/>
  <c r="CX139" i="3"/>
  <c r="CY139" i="3"/>
  <c r="CZ139" i="3"/>
  <c r="DA139" i="3"/>
  <c r="A140" i="3"/>
  <c r="CX140" i="3"/>
  <c r="CY140" i="3"/>
  <c r="CZ140" i="3"/>
  <c r="DA140" i="3"/>
  <c r="A141" i="3"/>
  <c r="CX141" i="3"/>
  <c r="CY141" i="3"/>
  <c r="CZ141" i="3"/>
  <c r="DA141" i="3"/>
  <c r="A142" i="3"/>
  <c r="CX142" i="3"/>
  <c r="CY142" i="3"/>
  <c r="CZ142" i="3"/>
  <c r="DA142" i="3"/>
  <c r="A143" i="3"/>
  <c r="CX143" i="3"/>
  <c r="CY143" i="3"/>
  <c r="CZ143" i="3"/>
  <c r="DA143" i="3"/>
  <c r="A144" i="3"/>
  <c r="CX144" i="3"/>
  <c r="CY144" i="3"/>
  <c r="CZ144" i="3"/>
  <c r="DA144" i="3"/>
  <c r="A145" i="3"/>
  <c r="CX145" i="3"/>
  <c r="CY145" i="3"/>
  <c r="CZ145" i="3"/>
  <c r="DA145" i="3"/>
  <c r="A146" i="3"/>
  <c r="CX146" i="3"/>
  <c r="CY146" i="3"/>
  <c r="CZ146" i="3"/>
  <c r="DA146" i="3"/>
  <c r="A147" i="3"/>
  <c r="CX147" i="3"/>
  <c r="CY147" i="3"/>
  <c r="CZ147" i="3"/>
  <c r="DA147" i="3"/>
  <c r="A148" i="3"/>
  <c r="CX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X186" i="3"/>
  <c r="CY186" i="3"/>
  <c r="CZ186" i="3"/>
  <c r="DA186" i="3"/>
  <c r="A187" i="3"/>
  <c r="CX187" i="3"/>
  <c r="CY187" i="3"/>
  <c r="CZ187" i="3"/>
  <c r="DA187" i="3"/>
  <c r="A188" i="3"/>
  <c r="CX188" i="3"/>
  <c r="CY188" i="3"/>
  <c r="CZ188" i="3"/>
  <c r="DA188" i="3"/>
  <c r="A189" i="3"/>
  <c r="CX189" i="3"/>
  <c r="CY189" i="3"/>
  <c r="CZ189" i="3"/>
  <c r="DA189" i="3"/>
  <c r="A190" i="3"/>
  <c r="CX190" i="3"/>
  <c r="CY190" i="3"/>
  <c r="CZ190" i="3"/>
  <c r="DA190" i="3"/>
  <c r="A191" i="3"/>
  <c r="CX191" i="3"/>
  <c r="CY191" i="3"/>
  <c r="CZ191" i="3"/>
  <c r="DA191" i="3"/>
  <c r="A192" i="3"/>
  <c r="CX192" i="3"/>
  <c r="CY192" i="3"/>
  <c r="CZ192" i="3"/>
  <c r="DA192" i="3"/>
  <c r="A193" i="3"/>
  <c r="CX193" i="3"/>
  <c r="CY193" i="3"/>
  <c r="CZ193" i="3"/>
  <c r="DA193" i="3"/>
  <c r="A194" i="3"/>
  <c r="CX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X214" i="3"/>
  <c r="CY214" i="3"/>
  <c r="CZ214" i="3"/>
  <c r="DA214" i="3"/>
  <c r="A215" i="3"/>
  <c r="CX215" i="3"/>
  <c r="CY215" i="3"/>
  <c r="CZ215" i="3"/>
  <c r="DA215" i="3"/>
  <c r="A216" i="3"/>
  <c r="CX216" i="3"/>
  <c r="CY216" i="3"/>
  <c r="CZ216" i="3"/>
  <c r="DA216" i="3"/>
  <c r="A217" i="3"/>
  <c r="CX217" i="3"/>
  <c r="CY217" i="3"/>
  <c r="CZ217" i="3"/>
  <c r="DA217" i="3"/>
  <c r="A218" i="3"/>
  <c r="CX218" i="3"/>
  <c r="CY218" i="3"/>
  <c r="CZ218" i="3"/>
  <c r="DA218" i="3"/>
  <c r="A219" i="3"/>
  <c r="CX219" i="3"/>
  <c r="CY219" i="3"/>
  <c r="CZ219" i="3"/>
  <c r="DA219" i="3"/>
  <c r="A220" i="3"/>
  <c r="CX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X290" i="3"/>
  <c r="CY290" i="3"/>
  <c r="CZ290" i="3"/>
  <c r="DA290" i="3"/>
  <c r="A291" i="3"/>
  <c r="CX291" i="3"/>
  <c r="CY291" i="3"/>
  <c r="CZ291" i="3"/>
  <c r="DA291" i="3"/>
  <c r="A292" i="3"/>
  <c r="CX292" i="3"/>
  <c r="CY292" i="3"/>
  <c r="CZ292" i="3"/>
  <c r="DA292" i="3"/>
  <c r="A293" i="3"/>
  <c r="CX293" i="3"/>
  <c r="CY293" i="3"/>
  <c r="CZ293" i="3"/>
  <c r="DA293" i="3"/>
  <c r="A294" i="3"/>
  <c r="CX294" i="3"/>
  <c r="CY294" i="3"/>
  <c r="CZ294" i="3"/>
  <c r="DA294" i="3"/>
  <c r="A295" i="3"/>
  <c r="CX295" i="3"/>
  <c r="CY295" i="3"/>
  <c r="CZ295" i="3"/>
  <c r="DA295" i="3"/>
  <c r="A296" i="3"/>
  <c r="CX296" i="3"/>
  <c r="CY296" i="3"/>
  <c r="CZ296" i="3"/>
  <c r="DA296" i="3"/>
  <c r="A297" i="3"/>
  <c r="CX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X307" i="3"/>
  <c r="CY307" i="3"/>
  <c r="CZ307" i="3"/>
  <c r="DA307" i="3"/>
  <c r="A308" i="3"/>
  <c r="CX308" i="3"/>
  <c r="CY308" i="3"/>
  <c r="CZ308" i="3"/>
  <c r="DA308" i="3"/>
  <c r="A309" i="3"/>
  <c r="CX309" i="3"/>
  <c r="CY309" i="3"/>
  <c r="CZ309" i="3"/>
  <c r="DA309" i="3"/>
  <c r="A310" i="3"/>
  <c r="CX310" i="3"/>
  <c r="CY310" i="3"/>
  <c r="CZ310" i="3"/>
  <c r="DA310" i="3"/>
  <c r="A311" i="3"/>
  <c r="CX311" i="3"/>
  <c r="CY311" i="3"/>
  <c r="CZ311" i="3"/>
  <c r="DA311" i="3"/>
  <c r="A312" i="3"/>
  <c r="CX312" i="3"/>
  <c r="CY312" i="3"/>
  <c r="CZ312" i="3"/>
  <c r="DA312" i="3"/>
  <c r="A313" i="3"/>
  <c r="CX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X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Y339" i="3"/>
  <c r="CZ339" i="3"/>
  <c r="DA339" i="3"/>
  <c r="A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Y386" i="3"/>
  <c r="CZ386" i="3"/>
  <c r="DA386" i="3"/>
  <c r="A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Y390" i="3"/>
  <c r="CZ390" i="3"/>
  <c r="DA390" i="3"/>
  <c r="A391" i="3"/>
  <c r="CY391" i="3"/>
  <c r="CZ391" i="3"/>
  <c r="DA391" i="3"/>
  <c r="A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X403" i="3"/>
  <c r="CY403" i="3"/>
  <c r="CZ403" i="3"/>
  <c r="DA403" i="3"/>
  <c r="A404" i="3"/>
  <c r="CX404" i="3"/>
  <c r="CY404" i="3"/>
  <c r="CZ404" i="3"/>
  <c r="DA404" i="3"/>
  <c r="A405" i="3"/>
  <c r="CX405" i="3"/>
  <c r="CY405" i="3"/>
  <c r="CZ405" i="3"/>
  <c r="DA405" i="3"/>
  <c r="A406" i="3"/>
  <c r="CX406" i="3"/>
  <c r="CY406" i="3"/>
  <c r="CZ406" i="3"/>
  <c r="DA406" i="3"/>
  <c r="A407" i="3"/>
  <c r="CX407" i="3"/>
  <c r="CY407" i="3"/>
  <c r="CZ407" i="3"/>
  <c r="DA407" i="3"/>
  <c r="A408" i="3"/>
  <c r="CX408" i="3"/>
  <c r="CY408" i="3"/>
  <c r="CZ408" i="3"/>
  <c r="DA408" i="3"/>
  <c r="A409" i="3"/>
  <c r="CX409" i="3"/>
  <c r="CY409" i="3"/>
  <c r="CZ409" i="3"/>
  <c r="DA409" i="3"/>
  <c r="A410" i="3"/>
  <c r="CX410" i="3"/>
  <c r="CY410" i="3"/>
  <c r="CZ410" i="3"/>
  <c r="DA410" i="3"/>
  <c r="A411" i="3"/>
  <c r="CX411" i="3"/>
  <c r="CY411" i="3"/>
  <c r="CZ411" i="3"/>
  <c r="DA411" i="3"/>
  <c r="A412" i="3"/>
  <c r="CX412" i="3"/>
  <c r="CY412" i="3"/>
  <c r="CZ412" i="3"/>
  <c r="DA412" i="3"/>
  <c r="A413" i="3"/>
  <c r="CX413" i="3"/>
  <c r="CY413" i="3"/>
  <c r="CZ413" i="3"/>
  <c r="DA413" i="3"/>
  <c r="A414" i="3"/>
  <c r="CX414" i="3"/>
  <c r="CY414" i="3"/>
  <c r="CZ414" i="3"/>
  <c r="DA414" i="3"/>
  <c r="A415" i="3"/>
  <c r="CX415" i="3"/>
  <c r="CY415" i="3"/>
  <c r="CZ415" i="3"/>
  <c r="DA415" i="3"/>
  <c r="A416" i="3"/>
  <c r="CX416" i="3"/>
  <c r="CY416" i="3"/>
  <c r="CZ416" i="3"/>
  <c r="DA416" i="3"/>
  <c r="A417" i="3"/>
  <c r="CX417" i="3"/>
  <c r="CY417" i="3"/>
  <c r="CZ417" i="3"/>
  <c r="DA417" i="3"/>
  <c r="A418" i="3"/>
  <c r="CX418" i="3"/>
  <c r="CY418" i="3"/>
  <c r="CZ418" i="3"/>
  <c r="DA418" i="3"/>
  <c r="A419" i="3"/>
  <c r="CX419" i="3"/>
  <c r="CY419" i="3"/>
  <c r="CZ419" i="3"/>
  <c r="DA419" i="3"/>
  <c r="A420" i="3"/>
  <c r="CX420" i="3"/>
  <c r="CY420" i="3"/>
  <c r="CZ420" i="3"/>
  <c r="DA420" i="3"/>
  <c r="A421" i="3"/>
  <c r="CX421" i="3"/>
  <c r="CY421" i="3"/>
  <c r="CZ421" i="3"/>
  <c r="DA421" i="3"/>
  <c r="A422" i="3"/>
  <c r="CX422" i="3"/>
  <c r="CY422" i="3"/>
  <c r="CZ422" i="3"/>
  <c r="DA422" i="3"/>
  <c r="A423" i="3"/>
  <c r="CX423" i="3"/>
  <c r="CY423" i="3"/>
  <c r="CZ423" i="3"/>
  <c r="DA423" i="3"/>
  <c r="A424" i="3"/>
  <c r="CX424" i="3"/>
  <c r="CY424" i="3"/>
  <c r="CZ424" i="3"/>
  <c r="DA424" i="3"/>
  <c r="A425" i="3"/>
  <c r="CX425" i="3"/>
  <c r="CY425" i="3"/>
  <c r="CZ425" i="3"/>
  <c r="DA425" i="3"/>
  <c r="A426" i="3"/>
  <c r="CX426" i="3"/>
  <c r="CY426" i="3"/>
  <c r="CZ426" i="3"/>
  <c r="DA426" i="3"/>
  <c r="A427" i="3"/>
  <c r="CX427" i="3"/>
  <c r="CY427" i="3"/>
  <c r="CZ427" i="3"/>
  <c r="DA427" i="3"/>
  <c r="A428" i="3"/>
  <c r="CX428" i="3"/>
  <c r="CY428" i="3"/>
  <c r="CZ428" i="3"/>
  <c r="DA428" i="3"/>
  <c r="A429" i="3"/>
  <c r="CX429" i="3"/>
  <c r="CY429" i="3"/>
  <c r="CZ429" i="3"/>
  <c r="DA429" i="3"/>
  <c r="A430" i="3"/>
  <c r="CX430" i="3"/>
  <c r="CY430" i="3"/>
  <c r="CZ430" i="3"/>
  <c r="DA430" i="3"/>
  <c r="A431" i="3"/>
  <c r="CX431" i="3"/>
  <c r="CY431" i="3"/>
  <c r="CZ431" i="3"/>
  <c r="DA431" i="3"/>
  <c r="A432" i="3"/>
  <c r="CX432" i="3"/>
  <c r="CY432" i="3"/>
  <c r="CZ432" i="3"/>
  <c r="DA432" i="3"/>
  <c r="A433" i="3"/>
  <c r="CX433" i="3"/>
  <c r="CY433" i="3"/>
  <c r="CZ433" i="3"/>
  <c r="DA433" i="3"/>
  <c r="A434" i="3"/>
  <c r="CX434" i="3"/>
  <c r="CY434" i="3"/>
  <c r="CZ434" i="3"/>
  <c r="DA434" i="3"/>
  <c r="A435" i="3"/>
  <c r="CX435" i="3"/>
  <c r="CY435" i="3"/>
  <c r="CZ435" i="3"/>
  <c r="DA435" i="3"/>
  <c r="A436" i="3"/>
  <c r="CX436" i="3"/>
  <c r="CY436" i="3"/>
  <c r="CZ436" i="3"/>
  <c r="DA436" i="3"/>
  <c r="A437" i="3"/>
  <c r="CX437" i="3"/>
  <c r="CY437" i="3"/>
  <c r="CZ437" i="3"/>
  <c r="DA437" i="3"/>
  <c r="A438" i="3"/>
  <c r="CX438" i="3"/>
  <c r="CY438" i="3"/>
  <c r="CZ438" i="3"/>
  <c r="DA438" i="3"/>
  <c r="A439" i="3"/>
  <c r="CX439" i="3"/>
  <c r="CY439" i="3"/>
  <c r="CZ439" i="3"/>
  <c r="DA439" i="3"/>
  <c r="A440" i="3"/>
  <c r="CX440" i="3"/>
  <c r="CY440" i="3"/>
  <c r="CZ440" i="3"/>
  <c r="DA440" i="3"/>
  <c r="A441" i="3"/>
  <c r="CX441" i="3"/>
  <c r="CY441" i="3"/>
  <c r="CZ441" i="3"/>
  <c r="DA441" i="3"/>
  <c r="A442" i="3"/>
  <c r="CX442" i="3"/>
  <c r="CY442" i="3"/>
  <c r="CZ442" i="3"/>
  <c r="DA442" i="3"/>
  <c r="A443" i="3"/>
  <c r="CX443" i="3"/>
  <c r="CY443" i="3"/>
  <c r="CZ443" i="3"/>
  <c r="DA443" i="3"/>
  <c r="A444" i="3"/>
  <c r="CX444" i="3"/>
  <c r="CY444" i="3"/>
  <c r="CZ444" i="3"/>
  <c r="DA444" i="3"/>
  <c r="A445" i="3"/>
  <c r="CX445" i="3"/>
  <c r="CY445" i="3"/>
  <c r="CZ445" i="3"/>
  <c r="DA445" i="3"/>
  <c r="A446" i="3"/>
  <c r="CX446" i="3"/>
  <c r="CY446" i="3"/>
  <c r="CZ446" i="3"/>
  <c r="DA446" i="3"/>
  <c r="A447" i="3"/>
  <c r="CX447" i="3"/>
  <c r="CY447" i="3"/>
  <c r="CZ447" i="3"/>
  <c r="DA447" i="3"/>
  <c r="A448" i="3"/>
  <c r="CX448" i="3"/>
  <c r="CY448" i="3"/>
  <c r="CZ448" i="3"/>
  <c r="DA448" i="3"/>
  <c r="A449" i="3"/>
  <c r="CX449" i="3"/>
  <c r="CY449" i="3"/>
  <c r="CZ449" i="3"/>
  <c r="DA449" i="3"/>
  <c r="A450" i="3"/>
  <c r="CX450" i="3"/>
  <c r="CY450" i="3"/>
  <c r="CZ450" i="3"/>
  <c r="DA450" i="3"/>
  <c r="A451" i="3"/>
  <c r="CX451" i="3"/>
  <c r="CY451" i="3"/>
  <c r="CZ451" i="3"/>
  <c r="DA451" i="3"/>
  <c r="A452" i="3"/>
  <c r="CX452" i="3"/>
  <c r="CY452" i="3"/>
  <c r="CZ452" i="3"/>
  <c r="DA452" i="3"/>
  <c r="A453" i="3"/>
  <c r="CX453" i="3"/>
  <c r="CY453" i="3"/>
  <c r="CZ453" i="3"/>
  <c r="DA453" i="3"/>
  <c r="A454" i="3"/>
  <c r="CX454" i="3"/>
  <c r="CY454" i="3"/>
  <c r="CZ454" i="3"/>
  <c r="DA454" i="3"/>
  <c r="A455" i="3"/>
  <c r="CX455" i="3"/>
  <c r="CY455" i="3"/>
  <c r="CZ455" i="3"/>
  <c r="DA455" i="3"/>
  <c r="A456" i="3"/>
  <c r="CX456" i="3"/>
  <c r="CY456" i="3"/>
  <c r="CZ456" i="3"/>
  <c r="DA456" i="3"/>
  <c r="A457" i="3"/>
  <c r="CX457" i="3"/>
  <c r="CY457" i="3"/>
  <c r="CZ457" i="3"/>
  <c r="DA457" i="3"/>
  <c r="A458" i="3"/>
  <c r="CX458" i="3"/>
  <c r="CY458" i="3"/>
  <c r="CZ458" i="3"/>
  <c r="DA458" i="3"/>
  <c r="A459" i="3"/>
  <c r="CX459" i="3"/>
  <c r="CY459" i="3"/>
  <c r="CZ459" i="3"/>
  <c r="DA459" i="3"/>
  <c r="A460" i="3"/>
  <c r="CX460" i="3"/>
  <c r="CY460" i="3"/>
  <c r="CZ460" i="3"/>
  <c r="DA460" i="3"/>
  <c r="A461" i="3"/>
  <c r="CX461" i="3"/>
  <c r="CY461" i="3"/>
  <c r="CZ461" i="3"/>
  <c r="DA461" i="3"/>
  <c r="A462" i="3"/>
  <c r="CX462" i="3"/>
  <c r="CY462" i="3"/>
  <c r="CZ462" i="3"/>
  <c r="DA462" i="3"/>
  <c r="A463" i="3"/>
  <c r="CX463" i="3"/>
  <c r="CY463" i="3"/>
  <c r="CZ463" i="3"/>
  <c r="DA463" i="3"/>
  <c r="A464" i="3"/>
  <c r="CX464" i="3"/>
  <c r="CY464" i="3"/>
  <c r="CZ464" i="3"/>
  <c r="DA464" i="3"/>
  <c r="A465" i="3"/>
  <c r="CX465" i="3"/>
  <c r="CY465" i="3"/>
  <c r="CZ465" i="3"/>
  <c r="DA465" i="3"/>
  <c r="A466" i="3"/>
  <c r="CX466" i="3"/>
  <c r="CY466" i="3"/>
  <c r="CZ466" i="3"/>
  <c r="DA466" i="3"/>
  <c r="A467" i="3"/>
  <c r="CX467" i="3"/>
  <c r="CY467" i="3"/>
  <c r="CZ467" i="3"/>
  <c r="DA467" i="3"/>
  <c r="A468" i="3"/>
  <c r="CX468" i="3"/>
  <c r="CY468" i="3"/>
  <c r="CZ468" i="3"/>
  <c r="DA468" i="3"/>
  <c r="A469" i="3"/>
  <c r="CX469" i="3"/>
  <c r="CY469" i="3"/>
  <c r="CZ469" i="3"/>
  <c r="DA469" i="3"/>
  <c r="A470" i="3"/>
  <c r="CX470" i="3"/>
  <c r="CY470" i="3"/>
  <c r="CZ470" i="3"/>
  <c r="DA470" i="3"/>
  <c r="A471" i="3"/>
  <c r="CX471" i="3"/>
  <c r="CY471" i="3"/>
  <c r="CZ471" i="3"/>
  <c r="DA471" i="3"/>
  <c r="A472" i="3"/>
  <c r="CX472" i="3"/>
  <c r="CY472" i="3"/>
  <c r="CZ472" i="3"/>
  <c r="DA472" i="3"/>
  <c r="A473" i="3"/>
  <c r="CX473" i="3"/>
  <c r="CY473" i="3"/>
  <c r="CZ473" i="3"/>
  <c r="DA473" i="3"/>
  <c r="A474" i="3"/>
  <c r="CX474" i="3"/>
  <c r="CY474" i="3"/>
  <c r="CZ474" i="3"/>
  <c r="DA474" i="3"/>
  <c r="A475" i="3"/>
  <c r="CX475" i="3"/>
  <c r="CY475" i="3"/>
  <c r="CZ475" i="3"/>
  <c r="DA475" i="3"/>
  <c r="A476" i="3"/>
  <c r="CX476" i="3"/>
  <c r="CY476" i="3"/>
  <c r="CZ476" i="3"/>
  <c r="DA476" i="3"/>
  <c r="A477" i="3"/>
  <c r="CX477" i="3"/>
  <c r="CY477" i="3"/>
  <c r="CZ477" i="3"/>
  <c r="DA477" i="3"/>
  <c r="A478" i="3"/>
  <c r="CX478" i="3"/>
  <c r="CY478" i="3"/>
  <c r="CZ478" i="3"/>
  <c r="DA478" i="3"/>
  <c r="A479" i="3"/>
  <c r="CX479" i="3"/>
  <c r="CY479" i="3"/>
  <c r="CZ479" i="3"/>
  <c r="DA479" i="3"/>
  <c r="A480" i="3"/>
  <c r="CX480" i="3"/>
  <c r="CY480" i="3"/>
  <c r="CZ480" i="3"/>
  <c r="DA480" i="3"/>
  <c r="A481" i="3"/>
  <c r="CX481" i="3"/>
  <c r="CY481" i="3"/>
  <c r="CZ481" i="3"/>
  <c r="DA481" i="3"/>
  <c r="A482" i="3"/>
  <c r="CX482" i="3"/>
  <c r="CY482" i="3"/>
  <c r="CZ482" i="3"/>
  <c r="DA482" i="3"/>
  <c r="A483" i="3"/>
  <c r="CX483" i="3"/>
  <c r="CY483" i="3"/>
  <c r="CZ483" i="3"/>
  <c r="DA483" i="3"/>
  <c r="A484" i="3"/>
  <c r="CX484" i="3"/>
  <c r="CY484" i="3"/>
  <c r="CZ484" i="3"/>
  <c r="DA484" i="3"/>
  <c r="A485" i="3"/>
  <c r="CX485" i="3"/>
  <c r="CY485" i="3"/>
  <c r="CZ485" i="3"/>
  <c r="DA485" i="3"/>
  <c r="A486" i="3"/>
  <c r="CX486" i="3"/>
  <c r="CY486" i="3"/>
  <c r="CZ486" i="3"/>
  <c r="DA486" i="3"/>
  <c r="A487" i="3"/>
  <c r="CX487" i="3"/>
  <c r="CY487" i="3"/>
  <c r="CZ487" i="3"/>
  <c r="DA487" i="3"/>
  <c r="A488" i="3"/>
  <c r="CX488" i="3"/>
  <c r="CY488" i="3"/>
  <c r="CZ488" i="3"/>
  <c r="DA488" i="3"/>
  <c r="A489" i="3"/>
  <c r="CX489" i="3"/>
  <c r="CY489" i="3"/>
  <c r="CZ489" i="3"/>
  <c r="DA489" i="3"/>
  <c r="A490" i="3"/>
  <c r="CX490" i="3"/>
  <c r="CY490" i="3"/>
  <c r="CZ490" i="3"/>
  <c r="DA490" i="3"/>
  <c r="A491" i="3"/>
  <c r="CX491" i="3"/>
  <c r="CY491" i="3"/>
  <c r="CZ491" i="3"/>
  <c r="DA491" i="3"/>
  <c r="A492" i="3"/>
  <c r="CX492" i="3"/>
  <c r="CY492" i="3"/>
  <c r="CZ492" i="3"/>
  <c r="DA492" i="3"/>
  <c r="A493" i="3"/>
  <c r="CX493" i="3"/>
  <c r="CY493" i="3"/>
  <c r="CZ493" i="3"/>
  <c r="DA493" i="3"/>
  <c r="A494" i="3"/>
  <c r="CX494" i="3"/>
  <c r="CY494" i="3"/>
  <c r="CZ494" i="3"/>
  <c r="DA494" i="3"/>
  <c r="A495" i="3"/>
  <c r="CX495" i="3"/>
  <c r="CY495" i="3"/>
  <c r="CZ495" i="3"/>
  <c r="DA495" i="3"/>
  <c r="A496" i="3"/>
  <c r="CX496" i="3"/>
  <c r="CY496" i="3"/>
  <c r="CZ496" i="3"/>
  <c r="DA496" i="3"/>
  <c r="A497" i="3"/>
  <c r="CX497" i="3"/>
  <c r="CY497" i="3"/>
  <c r="CZ497" i="3"/>
  <c r="DA497" i="3"/>
  <c r="A498" i="3"/>
  <c r="CX498" i="3"/>
  <c r="CY498" i="3"/>
  <c r="CZ498" i="3"/>
  <c r="DA498" i="3"/>
  <c r="A499" i="3"/>
  <c r="CX499" i="3"/>
  <c r="CY499" i="3"/>
  <c r="CZ499" i="3"/>
  <c r="DA499" i="3"/>
  <c r="A500" i="3"/>
  <c r="CX500" i="3"/>
  <c r="CY500" i="3"/>
  <c r="CZ500" i="3"/>
  <c r="DA500" i="3"/>
  <c r="A501" i="3"/>
  <c r="CX501" i="3"/>
  <c r="CY501" i="3"/>
  <c r="CZ501" i="3"/>
  <c r="DA501" i="3"/>
  <c r="A502" i="3"/>
  <c r="CX502" i="3"/>
  <c r="CY502" i="3"/>
  <c r="CZ502" i="3"/>
  <c r="DA502" i="3"/>
  <c r="A503" i="3"/>
  <c r="CX503" i="3"/>
  <c r="CY503" i="3"/>
  <c r="CZ503" i="3"/>
  <c r="DA503" i="3"/>
  <c r="A504" i="3"/>
  <c r="CX504" i="3"/>
  <c r="CY504" i="3"/>
  <c r="CZ504" i="3"/>
  <c r="DA504" i="3"/>
  <c r="A505" i="3"/>
  <c r="CX505" i="3"/>
  <c r="CY505" i="3"/>
  <c r="CZ505" i="3"/>
  <c r="DA505" i="3"/>
  <c r="A506" i="3"/>
  <c r="CX506" i="3"/>
  <c r="CY506" i="3"/>
  <c r="CZ506" i="3"/>
  <c r="DA506" i="3"/>
  <c r="A507" i="3"/>
  <c r="CX507" i="3"/>
  <c r="CY507" i="3"/>
  <c r="CZ507" i="3"/>
  <c r="DA507" i="3"/>
  <c r="A508" i="3"/>
  <c r="CX508" i="3"/>
  <c r="CY508" i="3"/>
  <c r="CZ508" i="3"/>
  <c r="DA508" i="3"/>
  <c r="A509" i="3"/>
  <c r="CX509" i="3"/>
  <c r="CY509" i="3"/>
  <c r="CZ509" i="3"/>
  <c r="DA509" i="3"/>
  <c r="A510" i="3"/>
  <c r="CX510" i="3"/>
  <c r="CY510" i="3"/>
  <c r="CZ510" i="3"/>
  <c r="DA510" i="3"/>
  <c r="A511" i="3"/>
  <c r="CX511" i="3"/>
  <c r="CY511" i="3"/>
  <c r="CZ511" i="3"/>
  <c r="DA511" i="3"/>
  <c r="A512" i="3"/>
  <c r="CX512" i="3"/>
  <c r="CY512" i="3"/>
  <c r="CZ512" i="3"/>
  <c r="DA512" i="3"/>
  <c r="A513" i="3"/>
  <c r="CX513" i="3"/>
  <c r="CY513" i="3"/>
  <c r="CZ513" i="3"/>
  <c r="DA513" i="3"/>
  <c r="A514" i="3"/>
  <c r="CX514" i="3"/>
  <c r="CY514" i="3"/>
  <c r="CZ514" i="3"/>
  <c r="DA514" i="3"/>
  <c r="A515" i="3"/>
  <c r="CX515" i="3"/>
  <c r="CY515" i="3"/>
  <c r="CZ515" i="3"/>
  <c r="DA515" i="3"/>
  <c r="A516" i="3"/>
  <c r="CX516" i="3"/>
  <c r="CY516" i="3"/>
  <c r="CZ516" i="3"/>
  <c r="DA516" i="3"/>
  <c r="A517" i="3"/>
  <c r="CX517" i="3"/>
  <c r="CY517" i="3"/>
  <c r="CZ517" i="3"/>
  <c r="DA517" i="3"/>
  <c r="A518" i="3"/>
  <c r="CX518" i="3"/>
  <c r="CY518" i="3"/>
  <c r="CZ518" i="3"/>
  <c r="DA518" i="3"/>
  <c r="A519" i="3"/>
  <c r="CX519" i="3"/>
  <c r="CY519" i="3"/>
  <c r="CZ519" i="3"/>
  <c r="DA519" i="3"/>
  <c r="A520" i="3"/>
  <c r="CX520" i="3"/>
  <c r="CY520" i="3"/>
  <c r="CZ520" i="3"/>
  <c r="DA520" i="3"/>
  <c r="A521" i="3"/>
  <c r="CX521" i="3"/>
  <c r="CY521" i="3"/>
  <c r="CZ521" i="3"/>
  <c r="DA521" i="3"/>
  <c r="A522" i="3"/>
  <c r="CX522" i="3"/>
  <c r="CY522" i="3"/>
  <c r="CZ522" i="3"/>
  <c r="DA522" i="3"/>
  <c r="A523" i="3"/>
  <c r="CX523" i="3"/>
  <c r="CY523" i="3"/>
  <c r="CZ523" i="3"/>
  <c r="DA523" i="3"/>
  <c r="A524" i="3"/>
  <c r="CX524" i="3"/>
  <c r="CY524" i="3"/>
  <c r="CZ524" i="3"/>
  <c r="DA524" i="3"/>
  <c r="A525" i="3"/>
  <c r="CX525" i="3"/>
  <c r="CY525" i="3"/>
  <c r="CZ525" i="3"/>
  <c r="DA525" i="3"/>
  <c r="A526" i="3"/>
  <c r="CX526" i="3"/>
  <c r="CY526" i="3"/>
  <c r="CZ526" i="3"/>
  <c r="DA526" i="3"/>
  <c r="A527" i="3"/>
  <c r="CX527" i="3"/>
  <c r="CY527" i="3"/>
  <c r="CZ527" i="3"/>
  <c r="DA527" i="3"/>
  <c r="A528" i="3"/>
  <c r="CX528" i="3"/>
  <c r="CY528" i="3"/>
  <c r="CZ528" i="3"/>
  <c r="DA528" i="3"/>
  <c r="A529" i="3"/>
  <c r="CX529" i="3"/>
  <c r="CY529" i="3"/>
  <c r="CZ529" i="3"/>
  <c r="DA529" i="3"/>
  <c r="A530" i="3"/>
  <c r="CX530" i="3"/>
  <c r="CY530" i="3"/>
  <c r="CZ530" i="3"/>
  <c r="DA530" i="3"/>
  <c r="A531" i="3"/>
  <c r="CX531" i="3"/>
  <c r="CY531" i="3"/>
  <c r="CZ531" i="3"/>
  <c r="DA531" i="3"/>
  <c r="A532" i="3"/>
  <c r="CX532" i="3"/>
  <c r="CY532" i="3"/>
  <c r="CZ532" i="3"/>
  <c r="DA532" i="3"/>
  <c r="A533" i="3"/>
  <c r="CX533" i="3"/>
  <c r="CY533" i="3"/>
  <c r="CZ533" i="3"/>
  <c r="DA533" i="3"/>
  <c r="A534" i="3"/>
  <c r="CX534" i="3"/>
  <c r="CY534" i="3"/>
  <c r="CZ534" i="3"/>
  <c r="DA534" i="3"/>
  <c r="A535" i="3"/>
  <c r="CX535" i="3"/>
  <c r="CY535" i="3"/>
  <c r="CZ535" i="3"/>
  <c r="DA535" i="3"/>
  <c r="A536" i="3"/>
  <c r="CX536" i="3"/>
  <c r="CY536" i="3"/>
  <c r="CZ536" i="3"/>
  <c r="DA536" i="3"/>
  <c r="A537" i="3"/>
  <c r="CX537" i="3"/>
  <c r="CY537" i="3"/>
  <c r="CZ537" i="3"/>
  <c r="DA537" i="3"/>
  <c r="A538" i="3"/>
  <c r="CX538" i="3"/>
  <c r="CY538" i="3"/>
  <c r="CZ538" i="3"/>
  <c r="DA538" i="3"/>
  <c r="A539" i="3"/>
  <c r="CX539" i="3"/>
  <c r="CY539" i="3"/>
  <c r="CZ539" i="3"/>
  <c r="DA539" i="3"/>
  <c r="A540" i="3"/>
  <c r="CX540" i="3"/>
  <c r="CY540" i="3"/>
  <c r="CZ540" i="3"/>
  <c r="DA540" i="3"/>
  <c r="A541" i="3"/>
  <c r="CX541" i="3"/>
  <c r="CY541" i="3"/>
  <c r="CZ541" i="3"/>
  <c r="DA541" i="3"/>
  <c r="A542" i="3"/>
  <c r="CX542" i="3"/>
  <c r="CY542" i="3"/>
  <c r="CZ542" i="3"/>
  <c r="DA542" i="3"/>
  <c r="A543" i="3"/>
  <c r="CX543" i="3"/>
  <c r="CY543" i="3"/>
  <c r="CZ543" i="3"/>
  <c r="DA543" i="3"/>
  <c r="A544" i="3"/>
  <c r="CX544" i="3"/>
  <c r="CY544" i="3"/>
  <c r="CZ544" i="3"/>
  <c r="DA544" i="3"/>
  <c r="A545" i="3"/>
  <c r="CX545" i="3"/>
  <c r="CY545" i="3"/>
  <c r="CZ545" i="3"/>
  <c r="DA545" i="3"/>
  <c r="A546" i="3"/>
  <c r="CX546" i="3"/>
  <c r="CY546" i="3"/>
  <c r="CZ546" i="3"/>
  <c r="DA546" i="3"/>
  <c r="A547" i="3"/>
  <c r="CX547" i="3"/>
  <c r="CY547" i="3"/>
  <c r="CZ547" i="3"/>
  <c r="DA547" i="3"/>
  <c r="A548" i="3"/>
  <c r="CX548" i="3"/>
  <c r="CY548" i="3"/>
  <c r="CZ548" i="3"/>
  <c r="DA548" i="3"/>
  <c r="A549" i="3"/>
  <c r="CX549" i="3"/>
  <c r="CY549" i="3"/>
  <c r="CZ549" i="3"/>
  <c r="DA549" i="3"/>
  <c r="A550" i="3"/>
  <c r="CX550" i="3"/>
  <c r="CY550" i="3"/>
  <c r="CZ550" i="3"/>
  <c r="DA550" i="3"/>
  <c r="A551" i="3"/>
  <c r="CX551" i="3"/>
  <c r="CY551" i="3"/>
  <c r="CZ551" i="3"/>
  <c r="DA551" i="3"/>
  <c r="A552" i="3"/>
  <c r="CX552" i="3"/>
  <c r="CY552" i="3"/>
  <c r="CZ552" i="3"/>
  <c r="DA552" i="3"/>
  <c r="A553" i="3"/>
  <c r="CX553" i="3"/>
  <c r="CY553" i="3"/>
  <c r="CZ553" i="3"/>
  <c r="DA553" i="3"/>
  <c r="A554" i="3"/>
  <c r="CX554" i="3"/>
  <c r="CY554" i="3"/>
  <c r="CZ554" i="3"/>
  <c r="DA554" i="3"/>
  <c r="A555" i="3"/>
  <c r="CX555" i="3"/>
  <c r="CY555" i="3"/>
  <c r="CZ555" i="3"/>
  <c r="DA555" i="3"/>
  <c r="A556" i="3"/>
  <c r="CX556" i="3"/>
  <c r="CY556" i="3"/>
  <c r="CZ556" i="3"/>
  <c r="DA556" i="3"/>
  <c r="A557" i="3"/>
  <c r="CX557" i="3"/>
  <c r="CY557" i="3"/>
  <c r="CZ557" i="3"/>
  <c r="DA557" i="3"/>
  <c r="A558" i="3"/>
  <c r="CX558" i="3"/>
  <c r="CY558" i="3"/>
  <c r="CZ558" i="3"/>
  <c r="DA558" i="3"/>
  <c r="A559" i="3"/>
  <c r="CX559" i="3"/>
  <c r="CY559" i="3"/>
  <c r="CZ559" i="3"/>
  <c r="DA559" i="3"/>
  <c r="A560" i="3"/>
  <c r="CX560" i="3"/>
  <c r="CY560" i="3"/>
  <c r="CZ560" i="3"/>
  <c r="DA560" i="3"/>
  <c r="A561" i="3"/>
  <c r="CY561" i="3"/>
  <c r="CZ561" i="3"/>
  <c r="DA561" i="3"/>
  <c r="A562" i="3"/>
  <c r="CY562" i="3"/>
  <c r="CZ562" i="3"/>
  <c r="DA562" i="3"/>
  <c r="A563" i="3"/>
  <c r="CY563" i="3"/>
  <c r="CZ563" i="3"/>
  <c r="DA563" i="3"/>
  <c r="A564" i="3"/>
  <c r="CY564" i="3"/>
  <c r="CZ564" i="3"/>
  <c r="DA564" i="3"/>
  <c r="A565" i="3"/>
  <c r="CY565" i="3"/>
  <c r="CZ565" i="3"/>
  <c r="DA565" i="3"/>
  <c r="A566" i="3"/>
  <c r="CY566" i="3"/>
  <c r="CZ566" i="3"/>
  <c r="DA566" i="3"/>
  <c r="A567" i="3"/>
  <c r="CY567" i="3"/>
  <c r="CZ567" i="3"/>
  <c r="DA567" i="3"/>
  <c r="A568" i="3"/>
  <c r="CY568" i="3"/>
  <c r="CZ568" i="3"/>
  <c r="DA568" i="3"/>
  <c r="A569" i="3"/>
  <c r="CY569" i="3"/>
  <c r="CZ569" i="3"/>
  <c r="DA569" i="3"/>
  <c r="A570" i="3"/>
  <c r="CY570" i="3"/>
  <c r="CZ570" i="3"/>
  <c r="DA570" i="3"/>
  <c r="A571" i="3"/>
  <c r="CY571" i="3"/>
  <c r="CZ571" i="3"/>
  <c r="DA571" i="3"/>
  <c r="A572" i="3"/>
  <c r="CY572" i="3"/>
  <c r="CZ572" i="3"/>
  <c r="DA572" i="3"/>
  <c r="A573" i="3"/>
  <c r="CY573" i="3"/>
  <c r="CZ573" i="3"/>
  <c r="DA573" i="3"/>
  <c r="A574" i="3"/>
  <c r="CY574" i="3"/>
  <c r="CZ574" i="3"/>
  <c r="DA574" i="3"/>
  <c r="A575" i="3"/>
  <c r="CY575" i="3"/>
  <c r="CZ575" i="3"/>
  <c r="DA575" i="3"/>
  <c r="A576" i="3"/>
  <c r="CY576" i="3"/>
  <c r="CZ576" i="3"/>
  <c r="DA576" i="3"/>
  <c r="A577" i="3"/>
  <c r="CY577" i="3"/>
  <c r="CZ577" i="3"/>
  <c r="DA577" i="3"/>
  <c r="A578" i="3"/>
  <c r="CY578" i="3"/>
  <c r="CZ578" i="3"/>
  <c r="DA578" i="3"/>
  <c r="A579" i="3"/>
  <c r="CY579" i="3"/>
  <c r="CZ579" i="3"/>
  <c r="DA579" i="3"/>
  <c r="A580" i="3"/>
  <c r="CY580" i="3"/>
  <c r="CZ580" i="3"/>
  <c r="DA580" i="3"/>
  <c r="A581" i="3"/>
  <c r="CY581" i="3"/>
  <c r="CZ581" i="3"/>
  <c r="DA581" i="3"/>
  <c r="A582" i="3"/>
  <c r="CY582" i="3"/>
  <c r="CZ582" i="3"/>
  <c r="DA582" i="3"/>
  <c r="A583" i="3"/>
  <c r="CY583" i="3"/>
  <c r="CZ583" i="3"/>
  <c r="DA583" i="3"/>
  <c r="A584" i="3"/>
  <c r="CY584" i="3"/>
  <c r="CZ584" i="3"/>
  <c r="DA584" i="3"/>
  <c r="A585" i="3"/>
  <c r="CY585" i="3"/>
  <c r="CZ585" i="3"/>
  <c r="DA585" i="3"/>
  <c r="A586" i="3"/>
  <c r="CY586" i="3"/>
  <c r="CZ586" i="3"/>
  <c r="DA586" i="3"/>
  <c r="A587" i="3"/>
  <c r="CY587" i="3"/>
  <c r="CZ587" i="3"/>
  <c r="DA587" i="3"/>
  <c r="A588" i="3"/>
  <c r="CY588" i="3"/>
  <c r="CZ588" i="3"/>
  <c r="DA588" i="3"/>
  <c r="A589" i="3"/>
  <c r="CY589" i="3"/>
  <c r="CZ589" i="3"/>
  <c r="DA589" i="3"/>
  <c r="A590" i="3"/>
  <c r="CY590" i="3"/>
  <c r="CZ590" i="3"/>
  <c r="DA590" i="3"/>
  <c r="A591" i="3"/>
  <c r="CY591" i="3"/>
  <c r="CZ591" i="3"/>
  <c r="DA591" i="3"/>
  <c r="A592" i="3"/>
  <c r="CY592" i="3"/>
  <c r="CZ592" i="3"/>
  <c r="DA592" i="3"/>
  <c r="A593" i="3"/>
  <c r="CY593" i="3"/>
  <c r="CZ593" i="3"/>
  <c r="DA593" i="3"/>
  <c r="A594" i="3"/>
  <c r="CY594" i="3"/>
  <c r="CZ594" i="3"/>
  <c r="DA594" i="3"/>
  <c r="A595" i="3"/>
  <c r="CY595" i="3"/>
  <c r="CZ595" i="3"/>
  <c r="DA595" i="3"/>
  <c r="A596" i="3"/>
  <c r="CY596" i="3"/>
  <c r="CZ596" i="3"/>
  <c r="DA596" i="3"/>
  <c r="A597" i="3"/>
  <c r="CY597" i="3"/>
  <c r="CZ597" i="3"/>
  <c r="DA597" i="3"/>
  <c r="A598" i="3"/>
  <c r="CY598" i="3"/>
  <c r="CZ598" i="3"/>
  <c r="DA598" i="3"/>
  <c r="A599" i="3"/>
  <c r="CY599" i="3"/>
  <c r="CZ599" i="3"/>
  <c r="DA599" i="3"/>
  <c r="A600" i="3"/>
  <c r="CY600" i="3"/>
  <c r="CZ600" i="3"/>
  <c r="DA600" i="3"/>
  <c r="A601" i="3"/>
  <c r="CY601" i="3"/>
  <c r="CZ601" i="3"/>
  <c r="DA601" i="3"/>
  <c r="A602" i="3"/>
  <c r="CY602" i="3"/>
  <c r="CZ602" i="3"/>
  <c r="DA602" i="3"/>
  <c r="A603" i="3"/>
  <c r="CX603" i="3"/>
  <c r="CY603" i="3"/>
  <c r="CZ603" i="3"/>
  <c r="DA603" i="3"/>
  <c r="A604" i="3"/>
  <c r="CX604" i="3"/>
  <c r="CY604" i="3"/>
  <c r="CZ604" i="3"/>
  <c r="DA604" i="3"/>
  <c r="A605" i="3"/>
  <c r="CX605" i="3"/>
  <c r="CY605" i="3"/>
  <c r="CZ605" i="3"/>
  <c r="DA605" i="3"/>
  <c r="A606" i="3"/>
  <c r="CX606" i="3"/>
  <c r="CY606" i="3"/>
  <c r="CZ606" i="3"/>
  <c r="DA606" i="3"/>
  <c r="A607" i="3"/>
  <c r="CX607" i="3"/>
  <c r="CY607" i="3"/>
  <c r="CZ607" i="3"/>
  <c r="DA607" i="3"/>
  <c r="A608" i="3"/>
  <c r="CX608" i="3"/>
  <c r="CY608" i="3"/>
  <c r="CZ608" i="3"/>
  <c r="DA608" i="3"/>
  <c r="A609" i="3"/>
  <c r="CX609" i="3"/>
  <c r="CY609" i="3"/>
  <c r="CZ609" i="3"/>
  <c r="DA609" i="3"/>
  <c r="A610" i="3"/>
  <c r="CX610" i="3"/>
  <c r="CY610" i="3"/>
  <c r="CZ610" i="3"/>
  <c r="DA610" i="3"/>
  <c r="A611" i="3"/>
  <c r="CX611" i="3"/>
  <c r="CY611" i="3"/>
  <c r="CZ611" i="3"/>
  <c r="DA611" i="3"/>
  <c r="A612" i="3"/>
  <c r="CX612" i="3"/>
  <c r="CY612" i="3"/>
  <c r="CZ612" i="3"/>
  <c r="DA612" i="3"/>
  <c r="A613" i="3"/>
  <c r="CX613" i="3"/>
  <c r="CY613" i="3"/>
  <c r="CZ613" i="3"/>
  <c r="DA613" i="3"/>
  <c r="A614" i="3"/>
  <c r="CX614" i="3"/>
  <c r="CY614" i="3"/>
  <c r="CZ614" i="3"/>
  <c r="DA614" i="3"/>
  <c r="A615" i="3"/>
  <c r="CX615" i="3"/>
  <c r="CY615" i="3"/>
  <c r="CZ615" i="3"/>
  <c r="DA615" i="3"/>
  <c r="A616" i="3"/>
  <c r="CX616" i="3"/>
  <c r="CY616" i="3"/>
  <c r="CZ616" i="3"/>
  <c r="DA616" i="3"/>
  <c r="A617" i="3"/>
  <c r="CX617" i="3"/>
  <c r="CY617" i="3"/>
  <c r="CZ617" i="3"/>
  <c r="DA617" i="3"/>
  <c r="A618" i="3"/>
  <c r="CX618" i="3"/>
  <c r="CY618" i="3"/>
  <c r="CZ618" i="3"/>
  <c r="DA618" i="3"/>
  <c r="A619" i="3"/>
  <c r="CX619" i="3"/>
  <c r="CY619" i="3"/>
  <c r="CZ619" i="3"/>
  <c r="DA619" i="3"/>
  <c r="A620" i="3"/>
  <c r="CX620" i="3"/>
  <c r="CY620" i="3"/>
  <c r="CZ620" i="3"/>
  <c r="DA620" i="3"/>
  <c r="A621" i="3"/>
  <c r="CX621" i="3"/>
  <c r="CY621" i="3"/>
  <c r="CZ621" i="3"/>
  <c r="DA621" i="3"/>
  <c r="A622" i="3"/>
  <c r="CX622" i="3"/>
  <c r="CY622" i="3"/>
  <c r="CZ622" i="3"/>
  <c r="DA622" i="3"/>
  <c r="A623" i="3"/>
  <c r="CX623" i="3"/>
  <c r="CY623" i="3"/>
  <c r="CZ623" i="3"/>
  <c r="DA623" i="3"/>
  <c r="A624" i="3"/>
  <c r="CX624" i="3"/>
  <c r="CY624" i="3"/>
  <c r="CZ624" i="3"/>
  <c r="DA624" i="3"/>
  <c r="A625" i="3"/>
  <c r="CX625" i="3"/>
  <c r="CY625" i="3"/>
  <c r="CZ625" i="3"/>
  <c r="DA625" i="3"/>
  <c r="A626" i="3"/>
  <c r="CX626" i="3"/>
  <c r="CY626" i="3"/>
  <c r="CZ626" i="3"/>
  <c r="DA626" i="3"/>
  <c r="A627" i="3"/>
  <c r="CX627" i="3"/>
  <c r="CY627" i="3"/>
  <c r="CZ627" i="3"/>
  <c r="DA627" i="3"/>
  <c r="A628" i="3"/>
  <c r="CX628" i="3"/>
  <c r="CY628" i="3"/>
  <c r="CZ628" i="3"/>
  <c r="DA628" i="3"/>
  <c r="A629" i="3"/>
  <c r="CX629" i="3"/>
  <c r="CY629" i="3"/>
  <c r="CZ629" i="3"/>
  <c r="DA629" i="3"/>
  <c r="A630" i="3"/>
  <c r="CX630" i="3"/>
  <c r="CY630" i="3"/>
  <c r="CZ630" i="3"/>
  <c r="DA630" i="3"/>
  <c r="A631" i="3"/>
  <c r="CX631" i="3"/>
  <c r="CY631" i="3"/>
  <c r="CZ631" i="3"/>
  <c r="DA631" i="3"/>
  <c r="A632" i="3"/>
  <c r="CX632" i="3"/>
  <c r="CY632" i="3"/>
  <c r="CZ632" i="3"/>
  <c r="DA632" i="3"/>
  <c r="A633" i="3"/>
  <c r="CX633" i="3"/>
  <c r="CY633" i="3"/>
  <c r="CZ633" i="3"/>
  <c r="DA633" i="3"/>
  <c r="A634" i="3"/>
  <c r="CX634" i="3"/>
  <c r="CY634" i="3"/>
  <c r="CZ634" i="3"/>
  <c r="DA634" i="3"/>
  <c r="A635" i="3"/>
  <c r="CX635" i="3"/>
  <c r="CY635" i="3"/>
  <c r="CZ635" i="3"/>
  <c r="DA635" i="3"/>
  <c r="A636" i="3"/>
  <c r="CX636" i="3"/>
  <c r="CY636" i="3"/>
  <c r="CZ636" i="3"/>
  <c r="DA636" i="3"/>
  <c r="A637" i="3"/>
  <c r="CX637" i="3"/>
  <c r="CY637" i="3"/>
  <c r="CZ637" i="3"/>
  <c r="DA637" i="3"/>
  <c r="A638" i="3"/>
  <c r="CX638" i="3"/>
  <c r="CY638" i="3"/>
  <c r="CZ638" i="3"/>
  <c r="DA638" i="3"/>
  <c r="A639" i="3"/>
  <c r="CX639" i="3"/>
  <c r="CY639" i="3"/>
  <c r="CZ639" i="3"/>
  <c r="DA639" i="3"/>
  <c r="A640" i="3"/>
  <c r="CX640" i="3"/>
  <c r="CY640" i="3"/>
  <c r="CZ640" i="3"/>
  <c r="DA640" i="3"/>
  <c r="A641" i="3"/>
  <c r="CX641" i="3"/>
  <c r="CY641" i="3"/>
  <c r="CZ641" i="3"/>
  <c r="DA641" i="3"/>
  <c r="A642" i="3"/>
  <c r="CX642" i="3"/>
  <c r="CY642" i="3"/>
  <c r="CZ642" i="3"/>
  <c r="DA642" i="3"/>
  <c r="A643" i="3"/>
  <c r="CX643" i="3"/>
  <c r="CY643" i="3"/>
  <c r="CZ643" i="3"/>
  <c r="DA643" i="3"/>
  <c r="A644" i="3"/>
  <c r="CX644" i="3"/>
  <c r="CY644" i="3"/>
  <c r="CZ644" i="3"/>
  <c r="DA644" i="3"/>
  <c r="A645" i="3"/>
  <c r="CX645" i="3"/>
  <c r="CY645" i="3"/>
  <c r="CZ645" i="3"/>
  <c r="DA645" i="3"/>
  <c r="A646" i="3"/>
  <c r="CX646" i="3"/>
  <c r="CY646" i="3"/>
  <c r="CZ646" i="3"/>
  <c r="DA646" i="3"/>
  <c r="A647" i="3"/>
  <c r="CX647" i="3"/>
  <c r="CY647" i="3"/>
  <c r="CZ647" i="3"/>
  <c r="DA647" i="3"/>
  <c r="A648" i="3"/>
  <c r="CX648" i="3"/>
  <c r="CY648" i="3"/>
  <c r="CZ648" i="3"/>
  <c r="DA648" i="3"/>
  <c r="A649" i="3"/>
  <c r="CX649" i="3"/>
  <c r="CY649" i="3"/>
  <c r="CZ649" i="3"/>
  <c r="DA649" i="3"/>
  <c r="A650" i="3"/>
  <c r="CX650" i="3"/>
  <c r="CY650" i="3"/>
  <c r="CZ650" i="3"/>
  <c r="DA650" i="3"/>
  <c r="A651" i="3"/>
  <c r="CX651" i="3"/>
  <c r="CY651" i="3"/>
  <c r="CZ651" i="3"/>
  <c r="DA651" i="3"/>
  <c r="A652" i="3"/>
  <c r="CX652" i="3"/>
  <c r="CY652" i="3"/>
  <c r="CZ652" i="3"/>
  <c r="DA652" i="3"/>
  <c r="A653" i="3"/>
  <c r="CX653" i="3"/>
  <c r="CY653" i="3"/>
  <c r="CZ653" i="3"/>
  <c r="DA653" i="3"/>
  <c r="A654" i="3"/>
  <c r="CX654" i="3"/>
  <c r="CY654" i="3"/>
  <c r="CZ654" i="3"/>
  <c r="DA654" i="3"/>
  <c r="A655" i="3"/>
  <c r="CX655" i="3"/>
  <c r="CY655" i="3"/>
  <c r="CZ655" i="3"/>
  <c r="DA655" i="3"/>
  <c r="A656" i="3"/>
  <c r="CX656" i="3"/>
  <c r="CY656" i="3"/>
  <c r="CZ656" i="3"/>
  <c r="DA656" i="3"/>
  <c r="A657" i="3"/>
  <c r="CX657" i="3"/>
  <c r="CY657" i="3"/>
  <c r="CZ657" i="3"/>
  <c r="DA657" i="3"/>
  <c r="A658" i="3"/>
  <c r="CX658" i="3"/>
  <c r="CY658" i="3"/>
  <c r="CZ658" i="3"/>
  <c r="DA658" i="3"/>
  <c r="A659" i="3"/>
  <c r="CX659" i="3"/>
  <c r="CY659" i="3"/>
  <c r="CZ659" i="3"/>
  <c r="DA659" i="3"/>
  <c r="A660" i="3"/>
  <c r="CX660" i="3"/>
  <c r="CY660" i="3"/>
  <c r="CZ660" i="3"/>
  <c r="DA660" i="3"/>
  <c r="A661" i="3"/>
  <c r="CX661" i="3"/>
  <c r="CY661" i="3"/>
  <c r="CZ661" i="3"/>
  <c r="DA661" i="3"/>
  <c r="A662" i="3"/>
  <c r="CX662" i="3"/>
  <c r="CY662" i="3"/>
  <c r="CZ662" i="3"/>
  <c r="DA662" i="3"/>
  <c r="A663" i="3"/>
  <c r="CX663" i="3"/>
  <c r="CY663" i="3"/>
  <c r="CZ663" i="3"/>
  <c r="DA663" i="3"/>
  <c r="A664" i="3"/>
  <c r="CX664" i="3"/>
  <c r="CY664" i="3"/>
  <c r="CZ664" i="3"/>
  <c r="DA664" i="3"/>
  <c r="A665" i="3"/>
  <c r="CX665" i="3"/>
  <c r="CY665" i="3"/>
  <c r="CZ665" i="3"/>
  <c r="DA665" i="3"/>
  <c r="A666" i="3"/>
  <c r="CX666" i="3"/>
  <c r="CY666" i="3"/>
  <c r="CZ666" i="3"/>
  <c r="DA666" i="3"/>
  <c r="A667" i="3"/>
  <c r="CX667" i="3"/>
  <c r="CY667" i="3"/>
  <c r="CZ667" i="3"/>
  <c r="DA667" i="3"/>
  <c r="A668" i="3"/>
  <c r="CX668" i="3"/>
  <c r="CY668" i="3"/>
  <c r="CZ668" i="3"/>
  <c r="DA668" i="3"/>
  <c r="A669" i="3"/>
  <c r="CX669" i="3"/>
  <c r="CY669" i="3"/>
  <c r="CZ669" i="3"/>
  <c r="DA669" i="3"/>
  <c r="A670" i="3"/>
  <c r="CX670" i="3"/>
  <c r="CY670" i="3"/>
  <c r="CZ670" i="3"/>
  <c r="DA670" i="3"/>
  <c r="A671" i="3"/>
  <c r="CX671" i="3"/>
  <c r="CY671" i="3"/>
  <c r="CZ671" i="3"/>
  <c r="DA671" i="3"/>
  <c r="A672" i="3"/>
  <c r="CX672" i="3"/>
  <c r="CY672" i="3"/>
  <c r="CZ672" i="3"/>
  <c r="DA672" i="3"/>
  <c r="A673" i="3"/>
  <c r="CX673" i="3"/>
  <c r="CY673" i="3"/>
  <c r="CZ673" i="3"/>
  <c r="DA673" i="3"/>
  <c r="A674" i="3"/>
  <c r="CX674" i="3"/>
  <c r="CY674" i="3"/>
  <c r="CZ674" i="3"/>
  <c r="DA674" i="3"/>
  <c r="A675" i="3"/>
  <c r="CX675" i="3"/>
  <c r="CY675" i="3"/>
  <c r="CZ675" i="3"/>
  <c r="DA675" i="3"/>
  <c r="A676" i="3"/>
  <c r="CX676" i="3"/>
  <c r="CY676" i="3"/>
  <c r="CZ676" i="3"/>
  <c r="DA676" i="3"/>
  <c r="A677" i="3"/>
  <c r="CX677" i="3"/>
  <c r="CY677" i="3"/>
  <c r="CZ677" i="3"/>
  <c r="DA677" i="3"/>
  <c r="A678" i="3"/>
  <c r="CX678" i="3"/>
  <c r="CY678" i="3"/>
  <c r="CZ678" i="3"/>
  <c r="DA678" i="3"/>
  <c r="A679" i="3"/>
  <c r="CX679" i="3"/>
  <c r="CY679" i="3"/>
  <c r="CZ679" i="3"/>
  <c r="DA679" i="3"/>
  <c r="A680" i="3"/>
  <c r="CX680" i="3"/>
  <c r="CY680" i="3"/>
  <c r="CZ680" i="3"/>
  <c r="DA680" i="3"/>
  <c r="A681" i="3"/>
  <c r="CX681" i="3"/>
  <c r="CY681" i="3"/>
  <c r="CZ681" i="3"/>
  <c r="DA681" i="3"/>
  <c r="A682" i="3"/>
  <c r="CX682" i="3"/>
  <c r="CY682" i="3"/>
  <c r="CZ682" i="3"/>
  <c r="DA682" i="3"/>
  <c r="A683" i="3"/>
  <c r="CX683" i="3"/>
  <c r="CY683" i="3"/>
  <c r="CZ683" i="3"/>
  <c r="DA683" i="3"/>
  <c r="A684" i="3"/>
  <c r="CX684" i="3"/>
  <c r="CY684" i="3"/>
  <c r="CZ684" i="3"/>
  <c r="DA684" i="3"/>
  <c r="A685" i="3"/>
  <c r="CX685" i="3"/>
  <c r="CY685" i="3"/>
  <c r="CZ685" i="3"/>
  <c r="DA685" i="3"/>
  <c r="A686" i="3"/>
  <c r="CX686" i="3"/>
  <c r="CY686" i="3"/>
  <c r="CZ686" i="3"/>
  <c r="DA686" i="3"/>
  <c r="A687" i="3"/>
  <c r="CX687" i="3"/>
  <c r="CY687" i="3"/>
  <c r="CZ687" i="3"/>
  <c r="DA687" i="3"/>
  <c r="A688" i="3"/>
  <c r="CX688" i="3"/>
  <c r="CY688" i="3"/>
  <c r="CZ688" i="3"/>
  <c r="DA688" i="3"/>
  <c r="A689" i="3"/>
  <c r="CX689" i="3"/>
  <c r="CY689" i="3"/>
  <c r="CZ689" i="3"/>
  <c r="DA689" i="3"/>
  <c r="A690" i="3"/>
  <c r="CX690" i="3"/>
  <c r="CY690" i="3"/>
  <c r="CZ690" i="3"/>
  <c r="DA690" i="3"/>
  <c r="A691" i="3"/>
  <c r="CX691" i="3"/>
  <c r="CY691" i="3"/>
  <c r="CZ691" i="3"/>
  <c r="DA691" i="3"/>
  <c r="A692" i="3"/>
  <c r="CX692" i="3"/>
  <c r="CY692" i="3"/>
  <c r="CZ692" i="3"/>
  <c r="DA692" i="3"/>
  <c r="A693" i="3"/>
  <c r="CX693" i="3"/>
  <c r="CY693" i="3"/>
  <c r="CZ693" i="3"/>
  <c r="DA693" i="3"/>
  <c r="A694" i="3"/>
  <c r="CX694" i="3"/>
  <c r="CY694" i="3"/>
  <c r="CZ694" i="3"/>
  <c r="DA694" i="3"/>
  <c r="A695" i="3"/>
  <c r="CX695" i="3"/>
  <c r="CY695" i="3"/>
  <c r="CZ695" i="3"/>
  <c r="DA695" i="3"/>
  <c r="A696" i="3"/>
  <c r="CX696" i="3"/>
  <c r="CY696" i="3"/>
  <c r="CZ696" i="3"/>
  <c r="DA696" i="3"/>
  <c r="A697" i="3"/>
  <c r="CX697" i="3"/>
  <c r="CY697" i="3"/>
  <c r="CZ697" i="3"/>
  <c r="DA697" i="3"/>
  <c r="A698" i="3"/>
  <c r="CX698" i="3"/>
  <c r="CY698" i="3"/>
  <c r="CZ698" i="3"/>
  <c r="DA698" i="3"/>
  <c r="A699" i="3"/>
  <c r="CX699" i="3"/>
  <c r="CY699" i="3"/>
  <c r="CZ699" i="3"/>
  <c r="DA699" i="3"/>
  <c r="A700" i="3"/>
  <c r="CX700" i="3"/>
  <c r="CY700" i="3"/>
  <c r="CZ700" i="3"/>
  <c r="DA700" i="3"/>
  <c r="A701" i="3"/>
  <c r="CX701" i="3"/>
  <c r="CY701" i="3"/>
  <c r="CZ701" i="3"/>
  <c r="DA701" i="3"/>
  <c r="A702" i="3"/>
  <c r="CX702" i="3"/>
  <c r="CY702" i="3"/>
  <c r="CZ702" i="3"/>
  <c r="DA702" i="3"/>
  <c r="A703" i="3"/>
  <c r="CX703" i="3"/>
  <c r="CY703" i="3"/>
  <c r="CZ703" i="3"/>
  <c r="DA703" i="3"/>
  <c r="A704" i="3"/>
  <c r="CX704" i="3"/>
  <c r="CY704" i="3"/>
  <c r="CZ704" i="3"/>
  <c r="DA704" i="3"/>
  <c r="A705" i="3"/>
  <c r="CX705" i="3"/>
  <c r="CY705" i="3"/>
  <c r="CZ705" i="3"/>
  <c r="DA705" i="3"/>
  <c r="A706" i="3"/>
  <c r="CX706" i="3"/>
  <c r="CY706" i="3"/>
  <c r="CZ706" i="3"/>
  <c r="DA706" i="3"/>
  <c r="A707" i="3"/>
  <c r="CX707" i="3"/>
  <c r="CY707" i="3"/>
  <c r="CZ707" i="3"/>
  <c r="DA707" i="3"/>
  <c r="A708" i="3"/>
  <c r="CX708" i="3"/>
  <c r="CY708" i="3"/>
  <c r="CZ708" i="3"/>
  <c r="DA708" i="3"/>
  <c r="A709" i="3"/>
  <c r="CX709" i="3"/>
  <c r="CY709" i="3"/>
  <c r="CZ709" i="3"/>
  <c r="DA709" i="3"/>
  <c r="A710" i="3"/>
  <c r="CX710" i="3"/>
  <c r="CY710" i="3"/>
  <c r="CZ710" i="3"/>
  <c r="DA710" i="3"/>
  <c r="A711" i="3"/>
  <c r="CX711" i="3"/>
  <c r="CY711" i="3"/>
  <c r="CZ711" i="3"/>
  <c r="DA711" i="3"/>
  <c r="A712" i="3"/>
  <c r="CX712" i="3"/>
  <c r="CY712" i="3"/>
  <c r="CZ712" i="3"/>
  <c r="DA712" i="3"/>
  <c r="A713" i="3"/>
  <c r="CX713" i="3"/>
  <c r="CY713" i="3"/>
  <c r="CZ713" i="3"/>
  <c r="DA713" i="3"/>
  <c r="A714" i="3"/>
  <c r="CX714" i="3"/>
  <c r="CY714" i="3"/>
  <c r="CZ714" i="3"/>
  <c r="DA714" i="3"/>
  <c r="A715" i="3"/>
  <c r="CX715" i="3"/>
  <c r="CY715" i="3"/>
  <c r="CZ715" i="3"/>
  <c r="DA715" i="3"/>
  <c r="A716" i="3"/>
  <c r="CX716" i="3"/>
  <c r="CY716" i="3"/>
  <c r="CZ716" i="3"/>
  <c r="DA716" i="3"/>
  <c r="A717" i="3"/>
  <c r="CX717" i="3"/>
  <c r="CY717" i="3"/>
  <c r="CZ717" i="3"/>
  <c r="DA717" i="3"/>
  <c r="A718" i="3"/>
  <c r="CX718" i="3"/>
  <c r="CY718" i="3"/>
  <c r="CZ718" i="3"/>
  <c r="DA718" i="3"/>
  <c r="A719" i="3"/>
  <c r="CX719" i="3"/>
  <c r="CY719" i="3"/>
  <c r="CZ719" i="3"/>
  <c r="DA719" i="3"/>
  <c r="A720" i="3"/>
  <c r="CX720" i="3"/>
  <c r="CY720" i="3"/>
  <c r="CZ720" i="3"/>
  <c r="DA720" i="3"/>
  <c r="A721" i="3"/>
  <c r="CX721" i="3"/>
  <c r="CY721" i="3"/>
  <c r="CZ721" i="3"/>
  <c r="DA721" i="3"/>
  <c r="A722" i="3"/>
  <c r="CX722" i="3"/>
  <c r="CY722" i="3"/>
  <c r="CZ722" i="3"/>
  <c r="DA722" i="3"/>
  <c r="A723" i="3"/>
  <c r="CX723" i="3"/>
  <c r="CY723" i="3"/>
  <c r="CZ723" i="3"/>
  <c r="DA723" i="3"/>
  <c r="A724" i="3"/>
  <c r="CX724" i="3"/>
  <c r="CY724" i="3"/>
  <c r="CZ724" i="3"/>
  <c r="DA724" i="3"/>
  <c r="A725" i="3"/>
  <c r="CX725" i="3"/>
  <c r="CY725" i="3"/>
  <c r="CZ725" i="3"/>
  <c r="DA725" i="3"/>
  <c r="A726" i="3"/>
  <c r="CX726" i="3"/>
  <c r="CY726" i="3"/>
  <c r="CZ726" i="3"/>
  <c r="DA726" i="3"/>
  <c r="A727" i="3"/>
  <c r="CX727" i="3"/>
  <c r="CY727" i="3"/>
  <c r="CZ727" i="3"/>
  <c r="DA727" i="3"/>
  <c r="A728" i="3"/>
  <c r="CX728" i="3"/>
  <c r="CY728" i="3"/>
  <c r="CZ728" i="3"/>
  <c r="DA728" i="3"/>
  <c r="A729" i="3"/>
  <c r="CX729" i="3"/>
  <c r="CY729" i="3"/>
  <c r="CZ729" i="3"/>
  <c r="DA729" i="3"/>
  <c r="A730" i="3"/>
  <c r="CX730" i="3"/>
  <c r="CY730" i="3"/>
  <c r="CZ730" i="3"/>
  <c r="DA730" i="3"/>
  <c r="A731" i="3"/>
  <c r="CX731" i="3"/>
  <c r="CY731" i="3"/>
  <c r="CZ731" i="3"/>
  <c r="DA731" i="3"/>
  <c r="A732" i="3"/>
  <c r="CX732" i="3"/>
  <c r="CY732" i="3"/>
  <c r="CZ732" i="3"/>
  <c r="DA732" i="3"/>
  <c r="A733" i="3"/>
  <c r="CX733" i="3"/>
  <c r="CY733" i="3"/>
  <c r="CZ733" i="3"/>
  <c r="DA733" i="3"/>
  <c r="A734" i="3"/>
  <c r="CX734" i="3"/>
  <c r="CY734" i="3"/>
  <c r="CZ734" i="3"/>
  <c r="DA734" i="3"/>
  <c r="A735" i="3"/>
  <c r="CX735" i="3"/>
  <c r="CY735" i="3"/>
  <c r="CZ735" i="3"/>
  <c r="DA735" i="3"/>
  <c r="A736" i="3"/>
  <c r="CX736" i="3"/>
  <c r="CY736" i="3"/>
  <c r="CZ736" i="3"/>
  <c r="DA736" i="3"/>
  <c r="A737" i="3"/>
  <c r="CX737" i="3"/>
  <c r="CY737" i="3"/>
  <c r="CZ737" i="3"/>
  <c r="DA737" i="3"/>
  <c r="A738" i="3"/>
  <c r="CX738" i="3"/>
  <c r="CY738" i="3"/>
  <c r="CZ738" i="3"/>
  <c r="DA738" i="3"/>
  <c r="A739" i="3"/>
  <c r="CX739" i="3"/>
  <c r="CY739" i="3"/>
  <c r="CZ739" i="3"/>
  <c r="DA739" i="3"/>
  <c r="A740" i="3"/>
  <c r="CX740" i="3"/>
  <c r="CY740" i="3"/>
  <c r="CZ740" i="3"/>
  <c r="DA740" i="3"/>
  <c r="A741" i="3"/>
  <c r="CX741" i="3"/>
  <c r="CY741" i="3"/>
  <c r="CZ741" i="3"/>
  <c r="DA741" i="3"/>
  <c r="A742" i="3"/>
  <c r="CX742" i="3"/>
  <c r="CY742" i="3"/>
  <c r="CZ742" i="3"/>
  <c r="DA742" i="3"/>
  <c r="A743" i="3"/>
  <c r="CX743" i="3"/>
  <c r="CY743" i="3"/>
  <c r="CZ743" i="3"/>
  <c r="DA743" i="3"/>
  <c r="A744" i="3"/>
  <c r="CX744" i="3"/>
  <c r="CY744" i="3"/>
  <c r="CZ744" i="3"/>
  <c r="DA744" i="3"/>
  <c r="A745" i="3"/>
  <c r="CX745" i="3"/>
  <c r="CY745" i="3"/>
  <c r="CZ745" i="3"/>
  <c r="DA745" i="3"/>
  <c r="A746" i="3"/>
  <c r="CX746" i="3"/>
  <c r="CY746" i="3"/>
  <c r="CZ746" i="3"/>
  <c r="DA746" i="3"/>
  <c r="A747" i="3"/>
  <c r="CX747" i="3"/>
  <c r="CY747" i="3"/>
  <c r="CZ747" i="3"/>
  <c r="DA747" i="3"/>
  <c r="A748" i="3"/>
  <c r="CX748" i="3"/>
  <c r="CY748" i="3"/>
  <c r="CZ748" i="3"/>
  <c r="DA748" i="3"/>
  <c r="A749" i="3"/>
  <c r="CX749" i="3"/>
  <c r="CY749" i="3"/>
  <c r="CZ749" i="3"/>
  <c r="DA749" i="3"/>
  <c r="A750" i="3"/>
  <c r="CX750" i="3"/>
  <c r="CY750" i="3"/>
  <c r="CZ750" i="3"/>
  <c r="DA750" i="3"/>
  <c r="A751" i="3"/>
  <c r="CX751" i="3"/>
  <c r="CY751" i="3"/>
  <c r="CZ751" i="3"/>
  <c r="DA751" i="3"/>
  <c r="A752" i="3"/>
  <c r="CX752" i="3"/>
  <c r="CY752" i="3"/>
  <c r="CZ752" i="3"/>
  <c r="DA752" i="3"/>
  <c r="A753" i="3"/>
  <c r="CX753" i="3"/>
  <c r="CY753" i="3"/>
  <c r="CZ753" i="3"/>
  <c r="DA753" i="3"/>
  <c r="A754" i="3"/>
  <c r="CX754" i="3"/>
  <c r="CY754" i="3"/>
  <c r="CZ754" i="3"/>
  <c r="DA754" i="3"/>
  <c r="A755" i="3"/>
  <c r="CX755" i="3"/>
  <c r="CY755" i="3"/>
  <c r="CZ755" i="3"/>
  <c r="DA755" i="3"/>
  <c r="A756" i="3"/>
  <c r="CX756" i="3"/>
  <c r="CY756" i="3"/>
  <c r="CZ756" i="3"/>
  <c r="DA756" i="3"/>
  <c r="A757" i="3"/>
  <c r="CX757" i="3"/>
  <c r="CY757" i="3"/>
  <c r="CZ757" i="3"/>
  <c r="DA757" i="3"/>
  <c r="A758" i="3"/>
  <c r="CX758" i="3"/>
  <c r="CY758" i="3"/>
  <c r="CZ758" i="3"/>
  <c r="DA758" i="3"/>
  <c r="A759" i="3"/>
  <c r="CX759" i="3"/>
  <c r="CY759" i="3"/>
  <c r="CZ759" i="3"/>
  <c r="DA759" i="3"/>
  <c r="A760" i="3"/>
  <c r="CX760" i="3"/>
  <c r="CY760" i="3"/>
  <c r="CZ760" i="3"/>
  <c r="DA760" i="3"/>
  <c r="A761" i="3"/>
  <c r="CX761" i="3"/>
  <c r="CY761" i="3"/>
  <c r="CZ761" i="3"/>
  <c r="DA761" i="3"/>
  <c r="A762" i="3"/>
  <c r="CX762" i="3"/>
  <c r="CY762" i="3"/>
  <c r="CZ762" i="3"/>
  <c r="DA762" i="3"/>
  <c r="A763" i="3"/>
  <c r="CY763" i="3"/>
  <c r="CZ763" i="3"/>
  <c r="DA763" i="3"/>
  <c r="A764" i="3"/>
  <c r="CY764" i="3"/>
  <c r="CZ764" i="3"/>
  <c r="DA764" i="3"/>
  <c r="A765" i="3"/>
  <c r="CY765" i="3"/>
  <c r="CZ765" i="3"/>
  <c r="DA765" i="3"/>
  <c r="A766" i="3"/>
  <c r="CY766" i="3"/>
  <c r="CZ766" i="3"/>
  <c r="DA766" i="3"/>
  <c r="A767" i="3"/>
  <c r="CY767" i="3"/>
  <c r="CZ767" i="3"/>
  <c r="DA767" i="3"/>
  <c r="A768" i="3"/>
  <c r="CY768" i="3"/>
  <c r="CZ768" i="3"/>
  <c r="DA768" i="3"/>
  <c r="A769" i="3"/>
  <c r="CY769" i="3"/>
  <c r="CZ769" i="3"/>
  <c r="DA769" i="3"/>
  <c r="A770" i="3"/>
  <c r="CY770" i="3"/>
  <c r="CZ770" i="3"/>
  <c r="DA770" i="3"/>
  <c r="A771" i="3"/>
  <c r="CY771" i="3"/>
  <c r="CZ771" i="3"/>
  <c r="DA771" i="3"/>
  <c r="A772" i="3"/>
  <c r="CY772" i="3"/>
  <c r="CZ772" i="3"/>
  <c r="DA772" i="3"/>
  <c r="A773" i="3"/>
  <c r="CY773" i="3"/>
  <c r="CZ773" i="3"/>
  <c r="DA773" i="3"/>
  <c r="A774" i="3"/>
  <c r="CY774" i="3"/>
  <c r="CZ774" i="3"/>
  <c r="DA774" i="3"/>
  <c r="A775" i="3"/>
  <c r="CY775" i="3"/>
  <c r="CZ775" i="3"/>
  <c r="DA775" i="3"/>
  <c r="A776" i="3"/>
  <c r="CY776" i="3"/>
  <c r="CZ776" i="3"/>
  <c r="DA776" i="3"/>
  <c r="A777" i="3"/>
  <c r="CY777" i="3"/>
  <c r="CZ777" i="3"/>
  <c r="DA777" i="3"/>
  <c r="A778" i="3"/>
  <c r="CY778" i="3"/>
  <c r="CZ778" i="3"/>
  <c r="DA778" i="3"/>
  <c r="A779" i="3"/>
  <c r="CY779" i="3"/>
  <c r="CZ779" i="3"/>
  <c r="DA779" i="3"/>
  <c r="A780" i="3"/>
  <c r="CY780" i="3"/>
  <c r="CZ780" i="3"/>
  <c r="DA780" i="3"/>
  <c r="A781" i="3"/>
  <c r="CY781" i="3"/>
  <c r="CZ781" i="3"/>
  <c r="DA781" i="3"/>
  <c r="A782" i="3"/>
  <c r="CY782" i="3"/>
  <c r="CZ782" i="3"/>
  <c r="DA782" i="3"/>
  <c r="A783" i="3"/>
  <c r="CY783" i="3"/>
  <c r="CZ783" i="3"/>
  <c r="DA783" i="3"/>
  <c r="A784" i="3"/>
  <c r="CY784" i="3"/>
  <c r="CZ784" i="3"/>
  <c r="DA784" i="3"/>
  <c r="A785" i="3"/>
  <c r="CY785" i="3"/>
  <c r="CZ785" i="3"/>
  <c r="DA785" i="3"/>
  <c r="A786" i="3"/>
  <c r="CY786" i="3"/>
  <c r="CZ786" i="3"/>
  <c r="DA786" i="3"/>
  <c r="A787" i="3"/>
  <c r="CY787" i="3"/>
  <c r="CZ787" i="3"/>
  <c r="DA787" i="3"/>
  <c r="A788" i="3"/>
  <c r="CY788" i="3"/>
  <c r="CZ788" i="3"/>
  <c r="DA788" i="3"/>
  <c r="A789" i="3"/>
  <c r="CY789" i="3"/>
  <c r="CZ789" i="3"/>
  <c r="DA789" i="3"/>
  <c r="A790" i="3"/>
  <c r="CY790" i="3"/>
  <c r="CZ790" i="3"/>
  <c r="DA790" i="3"/>
  <c r="A791" i="3"/>
  <c r="CX791" i="3"/>
  <c r="CY791" i="3"/>
  <c r="CZ791" i="3"/>
  <c r="DA791" i="3"/>
  <c r="A792" i="3"/>
  <c r="CX792" i="3"/>
  <c r="CY792" i="3"/>
  <c r="CZ792" i="3"/>
  <c r="DA792" i="3"/>
  <c r="A793" i="3"/>
  <c r="CX793" i="3"/>
  <c r="CY793" i="3"/>
  <c r="CZ793" i="3"/>
  <c r="DA793" i="3"/>
  <c r="A794" i="3"/>
  <c r="CX794" i="3"/>
  <c r="CY794" i="3"/>
  <c r="CZ794" i="3"/>
  <c r="DA794" i="3"/>
  <c r="A795" i="3"/>
  <c r="CX795" i="3"/>
  <c r="CY795" i="3"/>
  <c r="CZ795" i="3"/>
  <c r="DA795" i="3"/>
  <c r="A796" i="3"/>
  <c r="CX796" i="3"/>
  <c r="CY796" i="3"/>
  <c r="CZ796" i="3"/>
  <c r="DA796" i="3"/>
  <c r="A797" i="3"/>
  <c r="CX797" i="3"/>
  <c r="CY797" i="3"/>
  <c r="CZ797" i="3"/>
  <c r="DA797" i="3"/>
  <c r="A798" i="3"/>
  <c r="CX798" i="3"/>
  <c r="CY798" i="3"/>
  <c r="CZ798" i="3"/>
  <c r="DA798" i="3"/>
  <c r="A799" i="3"/>
  <c r="CX799" i="3"/>
  <c r="CY799" i="3"/>
  <c r="CZ799" i="3"/>
  <c r="DA799" i="3"/>
  <c r="A800" i="3"/>
  <c r="CX800" i="3"/>
  <c r="CY800" i="3"/>
  <c r="CZ800" i="3"/>
  <c r="DA800" i="3"/>
  <c r="A801" i="3"/>
  <c r="CX801" i="3"/>
  <c r="CY801" i="3"/>
  <c r="CZ801" i="3"/>
  <c r="DA801" i="3"/>
  <c r="A802" i="3"/>
  <c r="CX802" i="3"/>
  <c r="CY802" i="3"/>
  <c r="CZ802" i="3"/>
  <c r="DA802" i="3"/>
  <c r="A803" i="3"/>
  <c r="CX803" i="3"/>
  <c r="CY803" i="3"/>
  <c r="CZ803" i="3"/>
  <c r="DA803" i="3"/>
  <c r="A804" i="3"/>
  <c r="CX804" i="3"/>
  <c r="CY804" i="3"/>
  <c r="CZ804" i="3"/>
  <c r="DA804" i="3"/>
  <c r="A805" i="3"/>
  <c r="CX805" i="3"/>
  <c r="CY805" i="3"/>
  <c r="CZ805" i="3"/>
  <c r="DA805" i="3"/>
  <c r="A806" i="3"/>
  <c r="CX806" i="3"/>
  <c r="CY806" i="3"/>
  <c r="CZ806" i="3"/>
  <c r="DA806" i="3"/>
  <c r="A807" i="3"/>
  <c r="CX807" i="3"/>
  <c r="CY807" i="3"/>
  <c r="CZ807" i="3"/>
  <c r="DA807" i="3"/>
  <c r="A808" i="3"/>
  <c r="CX808" i="3"/>
  <c r="CY808" i="3"/>
  <c r="CZ808" i="3"/>
  <c r="DA808" i="3"/>
  <c r="A809" i="3"/>
  <c r="CX809" i="3"/>
  <c r="CY809" i="3"/>
  <c r="CZ809" i="3"/>
  <c r="DA809" i="3"/>
  <c r="A810" i="3"/>
  <c r="CX810" i="3"/>
  <c r="CY810" i="3"/>
  <c r="CZ810" i="3"/>
  <c r="DA810" i="3"/>
  <c r="A811" i="3"/>
  <c r="CX811" i="3"/>
  <c r="CY811" i="3"/>
  <c r="CZ811" i="3"/>
  <c r="DA811" i="3"/>
  <c r="A812" i="3"/>
  <c r="CX812" i="3"/>
  <c r="CY812" i="3"/>
  <c r="CZ812" i="3"/>
  <c r="DA812" i="3"/>
  <c r="A813" i="3"/>
  <c r="CX813" i="3"/>
  <c r="CY813" i="3"/>
  <c r="CZ813" i="3"/>
  <c r="DA813" i="3"/>
  <c r="A814" i="3"/>
  <c r="CX814" i="3"/>
  <c r="CY814" i="3"/>
  <c r="CZ814" i="3"/>
  <c r="DA814" i="3"/>
  <c r="A815" i="3"/>
  <c r="CX815" i="3"/>
  <c r="CY815" i="3"/>
  <c r="CZ815" i="3"/>
  <c r="DA815" i="3"/>
  <c r="A816" i="3"/>
  <c r="CX816" i="3"/>
  <c r="CY816" i="3"/>
  <c r="CZ816" i="3"/>
  <c r="DA816" i="3"/>
  <c r="A817" i="3"/>
  <c r="CX817" i="3"/>
  <c r="CY817" i="3"/>
  <c r="CZ817" i="3"/>
  <c r="DA817" i="3"/>
  <c r="A818" i="3"/>
  <c r="CX818" i="3"/>
  <c r="CY818" i="3"/>
  <c r="CZ818" i="3"/>
  <c r="DA818" i="3"/>
  <c r="A819" i="3"/>
  <c r="CX819" i="3"/>
  <c r="CY819" i="3"/>
  <c r="CZ819" i="3"/>
  <c r="DA819" i="3"/>
  <c r="A820" i="3"/>
  <c r="CX820" i="3"/>
  <c r="CY820" i="3"/>
  <c r="CZ820" i="3"/>
  <c r="DA820" i="3"/>
  <c r="A821" i="3"/>
  <c r="CX821" i="3"/>
  <c r="CY821" i="3"/>
  <c r="CZ821" i="3"/>
  <c r="DA821" i="3"/>
  <c r="A822" i="3"/>
  <c r="CX822" i="3"/>
  <c r="CY822" i="3"/>
  <c r="CZ822" i="3"/>
  <c r="DA822" i="3"/>
  <c r="A823" i="3"/>
  <c r="CX823" i="3"/>
  <c r="CY823" i="3"/>
  <c r="CZ823" i="3"/>
  <c r="DA823" i="3"/>
  <c r="A824" i="3"/>
  <c r="CX824" i="3"/>
  <c r="CY824" i="3"/>
  <c r="CZ824" i="3"/>
  <c r="DA824" i="3"/>
  <c r="A825" i="3"/>
  <c r="CX825" i="3"/>
  <c r="CY825" i="3"/>
  <c r="CZ825" i="3"/>
  <c r="DA825" i="3"/>
  <c r="A826" i="3"/>
  <c r="CY826" i="3"/>
  <c r="CZ826" i="3"/>
  <c r="DA826" i="3"/>
  <c r="A827" i="3"/>
  <c r="CY827" i="3"/>
  <c r="CZ827" i="3"/>
  <c r="DA827" i="3"/>
  <c r="A828" i="3"/>
  <c r="CY828" i="3"/>
  <c r="CZ828" i="3"/>
  <c r="DA828" i="3"/>
  <c r="A829" i="3"/>
  <c r="CY829" i="3"/>
  <c r="CZ829" i="3"/>
  <c r="DA829" i="3"/>
  <c r="A830" i="3"/>
  <c r="CY830" i="3"/>
  <c r="CZ830" i="3"/>
  <c r="DA830" i="3"/>
  <c r="A831" i="3"/>
  <c r="CY831" i="3"/>
  <c r="CZ831" i="3"/>
  <c r="DA831" i="3"/>
  <c r="A832" i="3"/>
  <c r="CY832" i="3"/>
  <c r="CZ832" i="3"/>
  <c r="DA832" i="3"/>
  <c r="A833" i="3"/>
  <c r="CY833" i="3"/>
  <c r="CZ833" i="3"/>
  <c r="DA833" i="3"/>
  <c r="A834" i="3"/>
  <c r="CY834" i="3"/>
  <c r="CZ834" i="3"/>
  <c r="DA834" i="3"/>
  <c r="A835" i="3"/>
  <c r="CX835" i="3"/>
  <c r="CY835" i="3"/>
  <c r="CZ835" i="3"/>
  <c r="DA835" i="3"/>
  <c r="A836" i="3"/>
  <c r="CX836" i="3"/>
  <c r="CY836" i="3"/>
  <c r="CZ836" i="3"/>
  <c r="DA836" i="3"/>
  <c r="A837" i="3"/>
  <c r="CX837" i="3"/>
  <c r="CY837" i="3"/>
  <c r="CZ837" i="3"/>
  <c r="DA837" i="3"/>
  <c r="A838" i="3"/>
  <c r="CX838" i="3"/>
  <c r="CY838" i="3"/>
  <c r="CZ838" i="3"/>
  <c r="DA838" i="3"/>
  <c r="A839" i="3"/>
  <c r="CX839" i="3"/>
  <c r="CY839" i="3"/>
  <c r="CZ839" i="3"/>
  <c r="DA839" i="3"/>
  <c r="A840" i="3"/>
  <c r="CX840" i="3"/>
  <c r="CY840" i="3"/>
  <c r="CZ840" i="3"/>
  <c r="DA840" i="3"/>
  <c r="A841" i="3"/>
  <c r="CX841" i="3"/>
  <c r="CY841" i="3"/>
  <c r="CZ841" i="3"/>
  <c r="DA841" i="3"/>
  <c r="A842" i="3"/>
  <c r="CX842" i="3"/>
  <c r="CY842" i="3"/>
  <c r="CZ842" i="3"/>
  <c r="DA842" i="3"/>
  <c r="A843" i="3"/>
  <c r="CX843" i="3"/>
  <c r="CY843" i="3"/>
  <c r="CZ843" i="3"/>
  <c r="DA843" i="3"/>
  <c r="A844" i="3"/>
  <c r="CX844" i="3"/>
  <c r="CY844" i="3"/>
  <c r="CZ844" i="3"/>
  <c r="DA844" i="3"/>
  <c r="A845" i="3"/>
  <c r="CX845" i="3"/>
  <c r="CY845" i="3"/>
  <c r="CZ845" i="3"/>
  <c r="DA845" i="3"/>
  <c r="A846" i="3"/>
  <c r="CX846" i="3"/>
  <c r="CY846" i="3"/>
  <c r="CZ846" i="3"/>
  <c r="DA846" i="3"/>
  <c r="A847" i="3"/>
  <c r="CX847" i="3"/>
  <c r="CY847" i="3"/>
  <c r="CZ847" i="3"/>
  <c r="DA847" i="3"/>
  <c r="A848" i="3"/>
  <c r="CX848" i="3"/>
  <c r="CY848" i="3"/>
  <c r="CZ848" i="3"/>
  <c r="DA848" i="3"/>
  <c r="A849" i="3"/>
  <c r="CX849" i="3"/>
  <c r="CY849" i="3"/>
  <c r="CZ849" i="3"/>
  <c r="DA849" i="3"/>
  <c r="A850" i="3"/>
  <c r="CX850" i="3"/>
  <c r="CY850" i="3"/>
  <c r="CZ850" i="3"/>
  <c r="DA850" i="3"/>
  <c r="A851" i="3"/>
  <c r="CX851" i="3"/>
  <c r="CY851" i="3"/>
  <c r="CZ851" i="3"/>
  <c r="DA851" i="3"/>
  <c r="A852" i="3"/>
  <c r="CX852" i="3"/>
  <c r="CY852" i="3"/>
  <c r="CZ852" i="3"/>
  <c r="DA852" i="3"/>
  <c r="A853" i="3"/>
  <c r="CX853" i="3"/>
  <c r="CY853" i="3"/>
  <c r="CZ853" i="3"/>
  <c r="DA853" i="3"/>
  <c r="A854" i="3"/>
  <c r="CX854" i="3"/>
  <c r="CY854" i="3"/>
  <c r="CZ854" i="3"/>
  <c r="DA854" i="3"/>
  <c r="A855" i="3"/>
  <c r="CX855" i="3"/>
  <c r="CY855" i="3"/>
  <c r="CZ855" i="3"/>
  <c r="DA855" i="3"/>
  <c r="A856" i="3"/>
  <c r="CX856" i="3"/>
  <c r="CY856" i="3"/>
  <c r="CZ856" i="3"/>
  <c r="DA856" i="3"/>
  <c r="A857" i="3"/>
  <c r="CY857" i="3"/>
  <c r="CZ857" i="3"/>
  <c r="DA857" i="3"/>
  <c r="A858" i="3"/>
  <c r="CY858" i="3"/>
  <c r="CZ858" i="3"/>
  <c r="DA858" i="3"/>
  <c r="A859" i="3"/>
  <c r="CY859" i="3"/>
  <c r="CZ859" i="3"/>
  <c r="DA859" i="3"/>
  <c r="A860" i="3"/>
  <c r="CY860" i="3"/>
  <c r="CZ860" i="3"/>
  <c r="DA860" i="3"/>
  <c r="A861" i="3"/>
  <c r="CY861" i="3"/>
  <c r="CZ861" i="3"/>
  <c r="DA861" i="3"/>
  <c r="A862" i="3"/>
  <c r="CY862" i="3"/>
  <c r="CZ862" i="3"/>
  <c r="DA862" i="3"/>
  <c r="A863" i="3"/>
  <c r="CY863" i="3"/>
  <c r="CZ863" i="3"/>
  <c r="DA863" i="3"/>
  <c r="A864" i="3"/>
  <c r="CY864" i="3"/>
  <c r="CZ864" i="3"/>
  <c r="DA864" i="3"/>
  <c r="A865" i="3"/>
  <c r="CY865" i="3"/>
  <c r="CZ865" i="3"/>
  <c r="DA865" i="3"/>
  <c r="A866" i="3"/>
  <c r="CY866" i="3"/>
  <c r="CZ866" i="3"/>
  <c r="DA866" i="3"/>
  <c r="A867" i="3"/>
  <c r="CY867" i="3"/>
  <c r="CZ867" i="3"/>
  <c r="DA867" i="3"/>
  <c r="A868" i="3"/>
  <c r="CY868" i="3"/>
  <c r="CZ868" i="3"/>
  <c r="DA868" i="3"/>
  <c r="A869" i="3"/>
  <c r="CY869" i="3"/>
  <c r="CZ869" i="3"/>
  <c r="DA869" i="3"/>
  <c r="A870" i="3"/>
  <c r="CY870" i="3"/>
  <c r="CZ870" i="3"/>
  <c r="DA870" i="3"/>
  <c r="A871" i="3"/>
  <c r="CY871" i="3"/>
  <c r="CZ871" i="3"/>
  <c r="DA871" i="3"/>
  <c r="A872" i="3"/>
  <c r="CY872" i="3"/>
  <c r="CZ872" i="3"/>
  <c r="DA872" i="3"/>
  <c r="A873" i="3"/>
  <c r="CY873" i="3"/>
  <c r="CZ873" i="3"/>
  <c r="DA873" i="3"/>
  <c r="A874" i="3"/>
  <c r="CX874" i="3"/>
  <c r="CY874" i="3"/>
  <c r="CZ874" i="3"/>
  <c r="DA874" i="3"/>
  <c r="A875" i="3"/>
  <c r="CX875" i="3"/>
  <c r="CY875" i="3"/>
  <c r="CZ875" i="3"/>
  <c r="DA875" i="3"/>
  <c r="A876" i="3"/>
  <c r="CX876" i="3"/>
  <c r="CY876" i="3"/>
  <c r="CZ876" i="3"/>
  <c r="DA876" i="3"/>
  <c r="A877" i="3"/>
  <c r="CX877" i="3"/>
  <c r="CY877" i="3"/>
  <c r="CZ877" i="3"/>
  <c r="DA877" i="3"/>
  <c r="A878" i="3"/>
  <c r="CX878" i="3"/>
  <c r="CY878" i="3"/>
  <c r="CZ878" i="3"/>
  <c r="DA878" i="3"/>
  <c r="A879" i="3"/>
  <c r="CX879" i="3"/>
  <c r="CY879" i="3"/>
  <c r="CZ879" i="3"/>
  <c r="DA879" i="3"/>
  <c r="A880" i="3"/>
  <c r="CX880" i="3"/>
  <c r="CY880" i="3"/>
  <c r="CZ880" i="3"/>
  <c r="DA880" i="3"/>
  <c r="A881" i="3"/>
  <c r="CX881" i="3"/>
  <c r="CY881" i="3"/>
  <c r="CZ881" i="3"/>
  <c r="DA881" i="3"/>
  <c r="A882" i="3"/>
  <c r="CX882" i="3"/>
  <c r="CY882" i="3"/>
  <c r="CZ882" i="3"/>
  <c r="DA882" i="3"/>
  <c r="A883" i="3"/>
  <c r="CX883" i="3"/>
  <c r="CY883" i="3"/>
  <c r="CZ883" i="3"/>
  <c r="DA883" i="3"/>
  <c r="A884" i="3"/>
  <c r="CX884" i="3"/>
  <c r="CY884" i="3"/>
  <c r="CZ884" i="3"/>
  <c r="DA884" i="3"/>
  <c r="A885" i="3"/>
  <c r="CX885" i="3"/>
  <c r="CY885" i="3"/>
  <c r="CZ885" i="3"/>
  <c r="DA885" i="3"/>
  <c r="A886" i="3"/>
  <c r="CX886" i="3"/>
  <c r="CY886" i="3"/>
  <c r="CZ886" i="3"/>
  <c r="DA886" i="3"/>
  <c r="A887" i="3"/>
  <c r="CX887" i="3"/>
  <c r="CY887" i="3"/>
  <c r="CZ887" i="3"/>
  <c r="DA887" i="3"/>
  <c r="A888" i="3"/>
  <c r="CX888" i="3"/>
  <c r="CY888" i="3"/>
  <c r="CZ888" i="3"/>
  <c r="DA888" i="3"/>
  <c r="A889" i="3"/>
  <c r="CX889" i="3"/>
  <c r="CY889" i="3"/>
  <c r="CZ889" i="3"/>
  <c r="DA889" i="3"/>
  <c r="A890" i="3"/>
  <c r="CX890" i="3"/>
  <c r="CY890" i="3"/>
  <c r="CZ890" i="3"/>
  <c r="DA890" i="3"/>
  <c r="A891" i="3"/>
  <c r="CX891" i="3"/>
  <c r="CY891" i="3"/>
  <c r="CZ891" i="3"/>
  <c r="DA891" i="3"/>
  <c r="A892" i="3"/>
  <c r="CX892" i="3"/>
  <c r="CY892" i="3"/>
  <c r="CZ892" i="3"/>
  <c r="DA892" i="3"/>
  <c r="A893" i="3"/>
  <c r="CX893" i="3"/>
  <c r="CY893" i="3"/>
  <c r="CZ893" i="3"/>
  <c r="DA893" i="3"/>
  <c r="A894" i="3"/>
  <c r="CX894" i="3"/>
  <c r="CY894" i="3"/>
  <c r="CZ894" i="3"/>
  <c r="DA894" i="3"/>
  <c r="A895" i="3"/>
  <c r="CX895" i="3"/>
  <c r="CY895" i="3"/>
  <c r="CZ895" i="3"/>
  <c r="DA895" i="3"/>
  <c r="A896" i="3"/>
  <c r="CX896" i="3"/>
  <c r="CY896" i="3"/>
  <c r="CZ896" i="3"/>
  <c r="DA896" i="3"/>
  <c r="A897" i="3"/>
  <c r="CY897" i="3"/>
  <c r="CZ897" i="3"/>
  <c r="DA897" i="3"/>
  <c r="A898" i="3"/>
  <c r="CY898" i="3"/>
  <c r="CZ898" i="3"/>
  <c r="DA898" i="3"/>
  <c r="A899" i="3"/>
  <c r="CY899" i="3"/>
  <c r="CZ899" i="3"/>
  <c r="DA899" i="3"/>
  <c r="A900" i="3"/>
  <c r="CY900" i="3"/>
  <c r="CZ900" i="3"/>
  <c r="DA900" i="3"/>
  <c r="A901" i="3"/>
  <c r="CY901" i="3"/>
  <c r="CZ901" i="3"/>
  <c r="DA901" i="3"/>
  <c r="A902" i="3"/>
  <c r="CY902" i="3"/>
  <c r="CZ902" i="3"/>
  <c r="DA902" i="3"/>
  <c r="A903" i="3"/>
  <c r="CY903" i="3"/>
  <c r="CZ903" i="3"/>
  <c r="DA903" i="3"/>
  <c r="A904" i="3"/>
  <c r="CY904" i="3"/>
  <c r="CZ904" i="3"/>
  <c r="DA904" i="3"/>
  <c r="A905" i="3"/>
  <c r="CY905" i="3"/>
  <c r="CZ905" i="3"/>
  <c r="DA905" i="3"/>
  <c r="A906" i="3"/>
  <c r="CY906" i="3"/>
  <c r="CZ906" i="3"/>
  <c r="DA906" i="3"/>
  <c r="A907" i="3"/>
  <c r="CY907" i="3"/>
  <c r="CZ907" i="3"/>
  <c r="DA907" i="3"/>
  <c r="A908" i="3"/>
  <c r="CY908" i="3"/>
  <c r="CZ908" i="3"/>
  <c r="DA908" i="3"/>
  <c r="A909" i="3"/>
  <c r="CY909" i="3"/>
  <c r="CZ909" i="3"/>
  <c r="DA909" i="3"/>
  <c r="A910" i="3"/>
  <c r="CY910" i="3"/>
  <c r="CZ910" i="3"/>
  <c r="DA910" i="3"/>
  <c r="A911" i="3"/>
  <c r="CY911" i="3"/>
  <c r="CZ911" i="3"/>
  <c r="DA911" i="3"/>
  <c r="A912" i="3"/>
  <c r="CY912" i="3"/>
  <c r="CZ912" i="3"/>
  <c r="DA912" i="3"/>
  <c r="A913" i="3"/>
  <c r="CY913" i="3"/>
  <c r="CZ913" i="3"/>
  <c r="DA913" i="3"/>
  <c r="A914" i="3"/>
  <c r="CY914" i="3"/>
  <c r="CZ914" i="3"/>
  <c r="DA914" i="3"/>
  <c r="A915" i="3"/>
  <c r="CY915" i="3"/>
  <c r="CZ915" i="3"/>
  <c r="DA915" i="3"/>
  <c r="A916" i="3"/>
  <c r="CY916" i="3"/>
  <c r="CZ916" i="3"/>
  <c r="DA916" i="3"/>
  <c r="A917" i="3"/>
  <c r="CX917" i="3"/>
  <c r="CY917" i="3"/>
  <c r="CZ917" i="3"/>
  <c r="DA917" i="3"/>
  <c r="A918" i="3"/>
  <c r="CX918" i="3"/>
  <c r="CY918" i="3"/>
  <c r="CZ918" i="3"/>
  <c r="DA918" i="3"/>
  <c r="A919" i="3"/>
  <c r="CX919" i="3"/>
  <c r="CY919" i="3"/>
  <c r="CZ919" i="3"/>
  <c r="DA919" i="3"/>
  <c r="A920" i="3"/>
  <c r="CX920" i="3"/>
  <c r="CY920" i="3"/>
  <c r="CZ920" i="3"/>
  <c r="DA920" i="3"/>
  <c r="A921" i="3"/>
  <c r="CX921" i="3"/>
  <c r="CY921" i="3"/>
  <c r="CZ921" i="3"/>
  <c r="DA921" i="3"/>
  <c r="A922" i="3"/>
  <c r="CX922" i="3"/>
  <c r="CY922" i="3"/>
  <c r="CZ922" i="3"/>
  <c r="DA922" i="3"/>
  <c r="A923" i="3"/>
  <c r="CX923" i="3"/>
  <c r="CY923" i="3"/>
  <c r="CZ923" i="3"/>
  <c r="DA923" i="3"/>
  <c r="A924" i="3"/>
  <c r="CX924" i="3"/>
  <c r="CY924" i="3"/>
  <c r="CZ924" i="3"/>
  <c r="DA924" i="3"/>
  <c r="A925" i="3"/>
  <c r="CX925" i="3"/>
  <c r="CY925" i="3"/>
  <c r="CZ925" i="3"/>
  <c r="DA925" i="3"/>
  <c r="A926" i="3"/>
  <c r="CX926" i="3"/>
  <c r="CY926" i="3"/>
  <c r="CZ926" i="3"/>
  <c r="DA926" i="3"/>
  <c r="A927" i="3"/>
  <c r="CX927" i="3"/>
  <c r="CY927" i="3"/>
  <c r="CZ927" i="3"/>
  <c r="DA927" i="3"/>
  <c r="A928" i="3"/>
  <c r="CX928" i="3"/>
  <c r="CY928" i="3"/>
  <c r="CZ928" i="3"/>
  <c r="DA928" i="3"/>
  <c r="A929" i="3"/>
  <c r="CX929" i="3"/>
  <c r="CY929" i="3"/>
  <c r="CZ929" i="3"/>
  <c r="DA929" i="3"/>
  <c r="A930" i="3"/>
  <c r="CX930" i="3"/>
  <c r="CY930" i="3"/>
  <c r="CZ930" i="3"/>
  <c r="DA930" i="3"/>
  <c r="A931" i="3"/>
  <c r="CX931" i="3"/>
  <c r="CY931" i="3"/>
  <c r="CZ931" i="3"/>
  <c r="DA931" i="3"/>
  <c r="A932" i="3"/>
  <c r="CX932" i="3"/>
  <c r="CY932" i="3"/>
  <c r="CZ932" i="3"/>
  <c r="DA932" i="3"/>
  <c r="A933" i="3"/>
  <c r="CX933" i="3"/>
  <c r="CY933" i="3"/>
  <c r="CZ933" i="3"/>
  <c r="DA933" i="3"/>
  <c r="A934" i="3"/>
  <c r="CX934" i="3"/>
  <c r="CY934" i="3"/>
  <c r="CZ934" i="3"/>
  <c r="DA934" i="3"/>
  <c r="A935" i="3"/>
  <c r="CX935" i="3"/>
  <c r="CY935" i="3"/>
  <c r="CZ935" i="3"/>
  <c r="DA935" i="3"/>
  <c r="A936" i="3"/>
  <c r="CX936" i="3"/>
  <c r="CY936" i="3"/>
  <c r="CZ936" i="3"/>
  <c r="DA936" i="3"/>
  <c r="A937" i="3"/>
  <c r="CX937" i="3"/>
  <c r="CY937" i="3"/>
  <c r="CZ937" i="3"/>
  <c r="DA937" i="3"/>
  <c r="A938" i="3"/>
  <c r="CX938" i="3"/>
  <c r="CY938" i="3"/>
  <c r="CZ938" i="3"/>
  <c r="DA938" i="3"/>
  <c r="A939" i="3"/>
  <c r="CX939" i="3"/>
  <c r="CY939" i="3"/>
  <c r="CZ939" i="3"/>
  <c r="DA939" i="3"/>
  <c r="A940" i="3"/>
  <c r="CX940" i="3"/>
  <c r="CY940" i="3"/>
  <c r="CZ940" i="3"/>
  <c r="DA940" i="3"/>
  <c r="A941" i="3"/>
  <c r="CX941" i="3"/>
  <c r="CY941" i="3"/>
  <c r="CZ941" i="3"/>
  <c r="DA941" i="3"/>
  <c r="A942" i="3"/>
  <c r="CX942" i="3"/>
  <c r="CY942" i="3"/>
  <c r="CZ942" i="3"/>
  <c r="DA942" i="3"/>
  <c r="A943" i="3"/>
  <c r="CX943" i="3"/>
  <c r="CY943" i="3"/>
  <c r="CZ943" i="3"/>
  <c r="DA943" i="3"/>
  <c r="A944" i="3"/>
  <c r="CX944" i="3"/>
  <c r="CY944" i="3"/>
  <c r="CZ944" i="3"/>
  <c r="DA944" i="3"/>
  <c r="A945" i="3"/>
  <c r="CX945" i="3"/>
  <c r="CY945" i="3"/>
  <c r="CZ945" i="3"/>
  <c r="DA945" i="3"/>
  <c r="A946" i="3"/>
  <c r="CX946" i="3"/>
  <c r="CY946" i="3"/>
  <c r="CZ946" i="3"/>
  <c r="DA946" i="3"/>
  <c r="A947" i="3"/>
  <c r="CX947" i="3"/>
  <c r="CY947" i="3"/>
  <c r="CZ947" i="3"/>
  <c r="DA947" i="3"/>
  <c r="A948" i="3"/>
  <c r="CX948" i="3"/>
  <c r="CY948" i="3"/>
  <c r="CZ948" i="3"/>
  <c r="DA948" i="3"/>
  <c r="A949" i="3"/>
  <c r="CX949" i="3"/>
  <c r="CY949" i="3"/>
  <c r="CZ949" i="3"/>
  <c r="DA949" i="3"/>
  <c r="A950" i="3"/>
  <c r="CX950" i="3"/>
  <c r="CY950" i="3"/>
  <c r="CZ950" i="3"/>
  <c r="DA950" i="3"/>
  <c r="A951" i="3"/>
  <c r="CX951" i="3"/>
  <c r="CY951" i="3"/>
  <c r="CZ951" i="3"/>
  <c r="DA951" i="3"/>
  <c r="A952" i="3"/>
  <c r="CX952" i="3"/>
  <c r="CY952" i="3"/>
  <c r="CZ952" i="3"/>
  <c r="DA952" i="3"/>
  <c r="A953" i="3"/>
  <c r="CX953" i="3"/>
  <c r="CY953" i="3"/>
  <c r="CZ953" i="3"/>
  <c r="DA953" i="3"/>
  <c r="A954" i="3"/>
  <c r="CX954" i="3"/>
  <c r="CY954" i="3"/>
  <c r="CZ954" i="3"/>
  <c r="DA954" i="3"/>
  <c r="A955" i="3"/>
  <c r="CX955" i="3"/>
  <c r="CY955" i="3"/>
  <c r="CZ955" i="3"/>
  <c r="DA955" i="3"/>
  <c r="A956" i="3"/>
  <c r="CX956" i="3"/>
  <c r="CY956" i="3"/>
  <c r="CZ956" i="3"/>
  <c r="DA956" i="3"/>
  <c r="A957" i="3"/>
  <c r="CX957" i="3"/>
  <c r="CY957" i="3"/>
  <c r="CZ957" i="3"/>
  <c r="DA957" i="3"/>
  <c r="A958" i="3"/>
  <c r="CX958" i="3"/>
  <c r="CY958" i="3"/>
  <c r="CZ958" i="3"/>
  <c r="DA958" i="3"/>
  <c r="A959" i="3"/>
  <c r="CX959" i="3"/>
  <c r="CY959" i="3"/>
  <c r="CZ959" i="3"/>
  <c r="DA959" i="3"/>
  <c r="A960" i="3"/>
  <c r="CX960" i="3"/>
  <c r="CY960" i="3"/>
  <c r="CZ960" i="3"/>
  <c r="DA960" i="3"/>
  <c r="A961" i="3"/>
  <c r="CX961" i="3"/>
  <c r="CY961" i="3"/>
  <c r="CZ961" i="3"/>
  <c r="DA961" i="3"/>
  <c r="A962" i="3"/>
  <c r="CX962" i="3"/>
  <c r="CY962" i="3"/>
  <c r="CZ962" i="3"/>
  <c r="DA962" i="3"/>
  <c r="A963" i="3"/>
  <c r="CX963" i="3"/>
  <c r="CY963" i="3"/>
  <c r="CZ963" i="3"/>
  <c r="DA963" i="3"/>
  <c r="A964" i="3"/>
  <c r="CX964" i="3"/>
  <c r="CY964" i="3"/>
  <c r="CZ964" i="3"/>
  <c r="DA964" i="3"/>
  <c r="A965" i="3"/>
  <c r="CX965" i="3"/>
  <c r="CY965" i="3"/>
  <c r="CZ965" i="3"/>
  <c r="DA965" i="3"/>
  <c r="A966" i="3"/>
  <c r="CX966" i="3"/>
  <c r="CY966" i="3"/>
  <c r="CZ966" i="3"/>
  <c r="DA966" i="3"/>
  <c r="A967" i="3"/>
  <c r="CX967" i="3"/>
  <c r="CY967" i="3"/>
  <c r="CZ967" i="3"/>
  <c r="DA967" i="3"/>
  <c r="A968" i="3"/>
  <c r="CX968" i="3"/>
  <c r="CY968" i="3"/>
  <c r="CZ968" i="3"/>
  <c r="DA968" i="3"/>
  <c r="A969" i="3"/>
  <c r="CX969" i="3"/>
  <c r="CY969" i="3"/>
  <c r="CZ969" i="3"/>
  <c r="DA969" i="3"/>
  <c r="A970" i="3"/>
  <c r="CX970" i="3"/>
  <c r="CY970" i="3"/>
  <c r="CZ970" i="3"/>
  <c r="DA970" i="3"/>
  <c r="A971" i="3"/>
  <c r="CX971" i="3"/>
  <c r="CY971" i="3"/>
  <c r="CZ971" i="3"/>
  <c r="DA971" i="3"/>
  <c r="A972" i="3"/>
  <c r="CX972" i="3"/>
  <c r="CY972" i="3"/>
  <c r="CZ972" i="3"/>
  <c r="DA972" i="3"/>
  <c r="A973" i="3"/>
  <c r="CX973" i="3"/>
  <c r="CY973" i="3"/>
  <c r="CZ973" i="3"/>
  <c r="DA973" i="3"/>
  <c r="A974" i="3"/>
  <c r="CX974" i="3"/>
  <c r="CY974" i="3"/>
  <c r="CZ974" i="3"/>
  <c r="DA974" i="3"/>
  <c r="A975" i="3"/>
  <c r="CX975" i="3"/>
  <c r="CY975" i="3"/>
  <c r="CZ975" i="3"/>
  <c r="DA975" i="3"/>
  <c r="A976" i="3"/>
  <c r="CX976" i="3"/>
  <c r="CY976" i="3"/>
  <c r="CZ976" i="3"/>
  <c r="DA976" i="3"/>
  <c r="A977" i="3"/>
  <c r="CX977" i="3"/>
  <c r="CY977" i="3"/>
  <c r="CZ977" i="3"/>
  <c r="DA977" i="3"/>
  <c r="A978" i="3"/>
  <c r="CX978" i="3"/>
  <c r="CY978" i="3"/>
  <c r="CZ978" i="3"/>
  <c r="DA978" i="3"/>
  <c r="A979" i="3"/>
  <c r="CX979" i="3"/>
  <c r="CY979" i="3"/>
  <c r="CZ979" i="3"/>
  <c r="DA979" i="3"/>
  <c r="A980" i="3"/>
  <c r="CX980" i="3"/>
  <c r="CY980" i="3"/>
  <c r="CZ980" i="3"/>
  <c r="DA980" i="3"/>
  <c r="A981" i="3"/>
  <c r="CX981" i="3"/>
  <c r="CY981" i="3"/>
  <c r="CZ981" i="3"/>
  <c r="DA981" i="3"/>
  <c r="A982" i="3"/>
  <c r="CX982" i="3"/>
  <c r="CY982" i="3"/>
  <c r="CZ982" i="3"/>
  <c r="DA982" i="3"/>
  <c r="A983" i="3"/>
  <c r="CX983" i="3"/>
  <c r="CY983" i="3"/>
  <c r="CZ983" i="3"/>
  <c r="DA983" i="3"/>
  <c r="A984" i="3"/>
  <c r="CX984" i="3"/>
  <c r="CY984" i="3"/>
  <c r="CZ984" i="3"/>
  <c r="DA984" i="3"/>
  <c r="A985" i="3"/>
  <c r="CX985" i="3"/>
  <c r="CY985" i="3"/>
  <c r="CZ985" i="3"/>
  <c r="DA985" i="3"/>
  <c r="A986" i="3"/>
  <c r="CX986" i="3"/>
  <c r="CY986" i="3"/>
  <c r="CZ986" i="3"/>
  <c r="DA986" i="3"/>
  <c r="A987" i="3"/>
  <c r="CX987" i="3"/>
  <c r="CY987" i="3"/>
  <c r="CZ987" i="3"/>
  <c r="DA987" i="3"/>
  <c r="A988" i="3"/>
  <c r="CX988" i="3"/>
  <c r="CY988" i="3"/>
  <c r="CZ988" i="3"/>
  <c r="DA988" i="3"/>
  <c r="A989" i="3"/>
  <c r="CX989" i="3"/>
  <c r="CY989" i="3"/>
  <c r="CZ989" i="3"/>
  <c r="DA989" i="3"/>
  <c r="A990" i="3"/>
  <c r="CX990" i="3"/>
  <c r="CY990" i="3"/>
  <c r="CZ990" i="3"/>
  <c r="DA990" i="3"/>
  <c r="A991" i="3"/>
  <c r="CX991" i="3"/>
  <c r="CY991" i="3"/>
  <c r="CZ991" i="3"/>
  <c r="DA991" i="3"/>
  <c r="A992" i="3"/>
  <c r="CX992" i="3"/>
  <c r="CY992" i="3"/>
  <c r="CZ992" i="3"/>
  <c r="DA992" i="3"/>
  <c r="A993" i="3"/>
  <c r="CX993" i="3"/>
  <c r="CY993" i="3"/>
  <c r="CZ993" i="3"/>
  <c r="DA993" i="3"/>
  <c r="A994" i="3"/>
  <c r="CX994" i="3"/>
  <c r="CY994" i="3"/>
  <c r="CZ994" i="3"/>
  <c r="DA994" i="3"/>
  <c r="A995" i="3"/>
  <c r="CX995" i="3"/>
  <c r="CY995" i="3"/>
  <c r="CZ995" i="3"/>
  <c r="DA995" i="3"/>
  <c r="A996" i="3"/>
  <c r="CX996" i="3"/>
  <c r="CY996" i="3"/>
  <c r="CZ996" i="3"/>
  <c r="DA996" i="3"/>
  <c r="A997" i="3"/>
  <c r="CX997" i="3"/>
  <c r="CY997" i="3"/>
  <c r="CZ997" i="3"/>
  <c r="DA997" i="3"/>
  <c r="A998" i="3"/>
  <c r="CX998" i="3"/>
  <c r="CY998" i="3"/>
  <c r="CZ998" i="3"/>
  <c r="DA998" i="3"/>
  <c r="A999" i="3"/>
  <c r="CX999" i="3"/>
  <c r="CY999" i="3"/>
  <c r="CZ999" i="3"/>
  <c r="DA999" i="3"/>
  <c r="A1000" i="3"/>
  <c r="CX1000" i="3"/>
  <c r="CY1000" i="3"/>
  <c r="CZ1000" i="3"/>
  <c r="DA1000" i="3"/>
  <c r="A1001" i="3"/>
  <c r="CX1001" i="3"/>
  <c r="CY1001" i="3"/>
  <c r="CZ1001" i="3"/>
  <c r="DA1001" i="3"/>
  <c r="A1002" i="3"/>
  <c r="CX1002" i="3"/>
  <c r="CY1002" i="3"/>
  <c r="CZ1002" i="3"/>
  <c r="DA1002" i="3"/>
  <c r="A1003" i="3"/>
  <c r="CX1003" i="3"/>
  <c r="CY1003" i="3"/>
  <c r="CZ1003" i="3"/>
  <c r="DA1003" i="3"/>
  <c r="A1004" i="3"/>
  <c r="CX1004" i="3"/>
  <c r="CY1004" i="3"/>
  <c r="CZ1004" i="3"/>
  <c r="DA1004" i="3"/>
  <c r="A1005" i="3"/>
  <c r="CX1005" i="3"/>
  <c r="CY1005" i="3"/>
  <c r="CZ1005" i="3"/>
  <c r="DA1005" i="3"/>
  <c r="A1006" i="3"/>
  <c r="CX1006" i="3"/>
  <c r="CY1006" i="3"/>
  <c r="CZ1006" i="3"/>
  <c r="DA1006" i="3"/>
  <c r="A1007" i="3"/>
  <c r="CX1007" i="3"/>
  <c r="CY1007" i="3"/>
  <c r="CZ1007" i="3"/>
  <c r="DA1007" i="3"/>
  <c r="A1008" i="3"/>
  <c r="CX1008" i="3"/>
  <c r="CY1008" i="3"/>
  <c r="CZ1008" i="3"/>
  <c r="DA1008" i="3"/>
  <c r="A1009" i="3"/>
  <c r="CX1009" i="3"/>
  <c r="CY1009" i="3"/>
  <c r="CZ1009" i="3"/>
  <c r="DA1009" i="3"/>
  <c r="A1010" i="3"/>
  <c r="CX1010" i="3"/>
  <c r="CY1010" i="3"/>
  <c r="CZ1010" i="3"/>
  <c r="DA1010" i="3"/>
  <c r="A1011" i="3"/>
  <c r="CX1011" i="3"/>
  <c r="CY1011" i="3"/>
  <c r="CZ1011" i="3"/>
  <c r="DA1011" i="3"/>
  <c r="A1012" i="3"/>
  <c r="CX1012" i="3"/>
  <c r="CY1012" i="3"/>
  <c r="CZ1012" i="3"/>
  <c r="DA1012" i="3"/>
  <c r="A1013" i="3"/>
  <c r="CX1013" i="3"/>
  <c r="CY1013" i="3"/>
  <c r="CZ1013" i="3"/>
  <c r="DA1013" i="3"/>
  <c r="A1014" i="3"/>
  <c r="CX1014" i="3"/>
  <c r="CY1014" i="3"/>
  <c r="CZ1014" i="3"/>
  <c r="DA1014" i="3"/>
  <c r="A1015" i="3"/>
  <c r="CX1015" i="3"/>
  <c r="CY1015" i="3"/>
  <c r="CZ1015" i="3"/>
  <c r="DA1015" i="3"/>
  <c r="A1016" i="3"/>
  <c r="CX1016" i="3"/>
  <c r="CY1016" i="3"/>
  <c r="CZ1016" i="3"/>
  <c r="DA1016" i="3"/>
  <c r="A1017" i="3"/>
  <c r="CX1017" i="3"/>
  <c r="CY1017" i="3"/>
  <c r="CZ1017" i="3"/>
  <c r="DA1017" i="3"/>
  <c r="A1018" i="3"/>
  <c r="CX1018" i="3"/>
  <c r="CY1018" i="3"/>
  <c r="CZ1018" i="3"/>
  <c r="DA1018" i="3"/>
  <c r="A1019" i="3"/>
  <c r="CX1019" i="3"/>
  <c r="CY1019" i="3"/>
  <c r="CZ1019" i="3"/>
  <c r="DA1019" i="3"/>
  <c r="A1020" i="3"/>
  <c r="CX1020" i="3"/>
  <c r="CY1020" i="3"/>
  <c r="CZ1020" i="3"/>
  <c r="DA1020" i="3"/>
  <c r="A1021" i="3"/>
  <c r="CX1021" i="3"/>
  <c r="CY1021" i="3"/>
  <c r="CZ1021" i="3"/>
  <c r="DA1021" i="3"/>
  <c r="A1022" i="3"/>
  <c r="CX1022" i="3"/>
  <c r="CY1022" i="3"/>
  <c r="CZ1022" i="3"/>
  <c r="DA1022" i="3"/>
  <c r="A1023" i="3"/>
  <c r="CX1023" i="3"/>
  <c r="CY1023" i="3"/>
  <c r="CZ1023" i="3"/>
  <c r="DA1023" i="3"/>
  <c r="A1024" i="3"/>
  <c r="CX1024" i="3"/>
  <c r="CY1024" i="3"/>
  <c r="CZ1024" i="3"/>
  <c r="DA1024" i="3"/>
  <c r="A1025" i="3"/>
  <c r="CX1025" i="3"/>
  <c r="CY1025" i="3"/>
  <c r="CZ1025" i="3"/>
  <c r="DA1025" i="3"/>
  <c r="A1026" i="3"/>
  <c r="CX1026" i="3"/>
  <c r="CY1026" i="3"/>
  <c r="CZ1026" i="3"/>
  <c r="DA1026" i="3"/>
  <c r="A1027" i="3"/>
  <c r="CX1027" i="3"/>
  <c r="CY1027" i="3"/>
  <c r="CZ1027" i="3"/>
  <c r="DA1027" i="3"/>
  <c r="A1028" i="3"/>
  <c r="CX1028" i="3"/>
  <c r="CY1028" i="3"/>
  <c r="CZ1028" i="3"/>
  <c r="DA1028" i="3"/>
  <c r="A1029" i="3"/>
  <c r="CX1029" i="3"/>
  <c r="CY1029" i="3"/>
  <c r="CZ1029" i="3"/>
  <c r="DA1029" i="3"/>
  <c r="A1030" i="3"/>
  <c r="CX1030" i="3"/>
  <c r="CY1030" i="3"/>
  <c r="CZ1030" i="3"/>
  <c r="DA1030" i="3"/>
  <c r="A1031" i="3"/>
  <c r="CX1031" i="3"/>
  <c r="CY1031" i="3"/>
  <c r="CZ1031" i="3"/>
  <c r="DA1031" i="3"/>
  <c r="A1032" i="3"/>
  <c r="CX1032" i="3"/>
  <c r="CY1032" i="3"/>
  <c r="CZ1032" i="3"/>
  <c r="DA1032" i="3"/>
  <c r="A1033" i="3"/>
  <c r="CX1033" i="3"/>
  <c r="CY1033" i="3"/>
  <c r="CZ1033" i="3"/>
  <c r="DA1033" i="3"/>
  <c r="A1034" i="3"/>
  <c r="CX1034" i="3"/>
  <c r="CY1034" i="3"/>
  <c r="CZ1034" i="3"/>
  <c r="DA1034" i="3"/>
  <c r="A1035" i="3"/>
  <c r="CX1035" i="3"/>
  <c r="CY1035" i="3"/>
  <c r="CZ1035" i="3"/>
  <c r="DA1035" i="3"/>
  <c r="A1036" i="3"/>
  <c r="CX1036" i="3"/>
  <c r="CY1036" i="3"/>
  <c r="CZ1036" i="3"/>
  <c r="DA1036" i="3"/>
  <c r="A1037" i="3"/>
  <c r="CX1037" i="3"/>
  <c r="CY1037" i="3"/>
  <c r="CZ1037" i="3"/>
  <c r="DA1037" i="3"/>
  <c r="A1038" i="3"/>
  <c r="CX1038" i="3"/>
  <c r="CY1038" i="3"/>
  <c r="CZ1038" i="3"/>
  <c r="DA1038" i="3"/>
  <c r="A1039" i="3"/>
  <c r="CX1039" i="3"/>
  <c r="CY1039" i="3"/>
  <c r="CZ1039" i="3"/>
  <c r="DA1039" i="3"/>
  <c r="A1040" i="3"/>
  <c r="CX1040" i="3"/>
  <c r="CY1040" i="3"/>
  <c r="CZ1040" i="3"/>
  <c r="DA1040" i="3"/>
  <c r="A1041" i="3"/>
  <c r="CX1041" i="3"/>
  <c r="CY1041" i="3"/>
  <c r="CZ1041" i="3"/>
  <c r="DA1041" i="3"/>
  <c r="A1042" i="3"/>
  <c r="CX1042" i="3"/>
  <c r="CY1042" i="3"/>
  <c r="CZ1042" i="3"/>
  <c r="DA1042" i="3"/>
  <c r="A1043" i="3"/>
  <c r="CX1043" i="3"/>
  <c r="CY1043" i="3"/>
  <c r="CZ1043" i="3"/>
  <c r="DA1043" i="3"/>
  <c r="A1044" i="3"/>
  <c r="CX1044" i="3"/>
  <c r="CY1044" i="3"/>
  <c r="CZ1044" i="3"/>
  <c r="DA1044" i="3"/>
  <c r="A1045" i="3"/>
  <c r="CX1045" i="3"/>
  <c r="CY1045" i="3"/>
  <c r="CZ1045" i="3"/>
  <c r="DA1045" i="3"/>
  <c r="A1046" i="3"/>
  <c r="CX1046" i="3"/>
  <c r="CY1046" i="3"/>
  <c r="CZ1046" i="3"/>
  <c r="DA1046" i="3"/>
  <c r="A1047" i="3"/>
  <c r="CX1047" i="3"/>
  <c r="CY1047" i="3"/>
  <c r="CZ1047" i="3"/>
  <c r="DA1047" i="3"/>
  <c r="A1048" i="3"/>
  <c r="CX1048" i="3"/>
  <c r="CY1048" i="3"/>
  <c r="CZ1048" i="3"/>
  <c r="DA1048" i="3"/>
  <c r="A1049" i="3"/>
  <c r="CX1049" i="3"/>
  <c r="CY1049" i="3"/>
  <c r="CZ1049" i="3"/>
  <c r="DA1049" i="3"/>
  <c r="A1050" i="3"/>
  <c r="CX1050" i="3"/>
  <c r="CY1050" i="3"/>
  <c r="CZ1050" i="3"/>
  <c r="DA1050" i="3"/>
  <c r="A1051" i="3"/>
  <c r="CX1051" i="3"/>
  <c r="CY1051" i="3"/>
  <c r="CZ1051" i="3"/>
  <c r="DA1051" i="3"/>
  <c r="A1052" i="3"/>
  <c r="CX1052" i="3"/>
  <c r="CY1052" i="3"/>
  <c r="CZ1052" i="3"/>
  <c r="DA1052" i="3"/>
  <c r="A1053" i="3"/>
  <c r="CX1053" i="3"/>
  <c r="CY1053" i="3"/>
  <c r="CZ1053" i="3"/>
  <c r="DA1053" i="3"/>
  <c r="A1054" i="3"/>
  <c r="CX1054" i="3"/>
  <c r="CY1054" i="3"/>
  <c r="CZ1054" i="3"/>
  <c r="DA1054" i="3"/>
  <c r="A1055" i="3"/>
  <c r="CX1055" i="3"/>
  <c r="CY1055" i="3"/>
  <c r="CZ1055" i="3"/>
  <c r="DA1055" i="3"/>
  <c r="A1056" i="3"/>
  <c r="CX1056" i="3"/>
  <c r="CY1056" i="3"/>
  <c r="CZ1056" i="3"/>
  <c r="DA1056" i="3"/>
  <c r="A1057" i="3"/>
  <c r="CX1057" i="3"/>
  <c r="CY1057" i="3"/>
  <c r="CZ1057" i="3"/>
  <c r="DA1057" i="3"/>
  <c r="A1058" i="3"/>
  <c r="CX1058" i="3"/>
  <c r="CY1058" i="3"/>
  <c r="CZ1058" i="3"/>
  <c r="DA1058" i="3"/>
  <c r="A1059" i="3"/>
  <c r="CX1059" i="3"/>
  <c r="CY1059" i="3"/>
  <c r="CZ1059" i="3"/>
  <c r="DA1059" i="3"/>
  <c r="A1060" i="3"/>
  <c r="CX1060" i="3"/>
  <c r="CY1060" i="3"/>
  <c r="CZ1060" i="3"/>
  <c r="DA1060" i="3"/>
  <c r="A1061" i="3"/>
  <c r="CX1061" i="3"/>
  <c r="CY1061" i="3"/>
  <c r="CZ1061" i="3"/>
  <c r="DA1061" i="3"/>
  <c r="A1062" i="3"/>
  <c r="CX1062" i="3"/>
  <c r="CY1062" i="3"/>
  <c r="CZ1062" i="3"/>
  <c r="DA1062" i="3"/>
  <c r="A1063" i="3"/>
  <c r="CX1063" i="3"/>
  <c r="CY1063" i="3"/>
  <c r="CZ1063" i="3"/>
  <c r="DA1063" i="3"/>
  <c r="A1064" i="3"/>
  <c r="CX1064" i="3"/>
  <c r="CY1064" i="3"/>
  <c r="CZ1064" i="3"/>
  <c r="DA1064" i="3"/>
  <c r="A1065" i="3"/>
  <c r="CX1065" i="3"/>
  <c r="CY1065" i="3"/>
  <c r="CZ1065" i="3"/>
  <c r="DA1065" i="3"/>
  <c r="A1066" i="3"/>
  <c r="CX1066" i="3"/>
  <c r="CY1066" i="3"/>
  <c r="CZ1066" i="3"/>
  <c r="DA1066" i="3"/>
  <c r="A1067" i="3"/>
  <c r="CX1067" i="3"/>
  <c r="CY1067" i="3"/>
  <c r="CZ1067" i="3"/>
  <c r="DA1067" i="3"/>
  <c r="A1068" i="3"/>
  <c r="CX1068" i="3"/>
  <c r="CY1068" i="3"/>
  <c r="CZ1068" i="3"/>
  <c r="DA1068" i="3"/>
  <c r="A1069" i="3"/>
  <c r="CX1069" i="3"/>
  <c r="CY1069" i="3"/>
  <c r="CZ1069" i="3"/>
  <c r="DA1069" i="3"/>
  <c r="A1070" i="3"/>
  <c r="CX1070" i="3"/>
  <c r="CY1070" i="3"/>
  <c r="CZ1070" i="3"/>
  <c r="DA1070" i="3"/>
  <c r="A1071" i="3"/>
  <c r="CX1071" i="3"/>
  <c r="CY1071" i="3"/>
  <c r="CZ1071" i="3"/>
  <c r="DA1071" i="3"/>
  <c r="A1072" i="3"/>
  <c r="CX1072" i="3"/>
  <c r="CY1072" i="3"/>
  <c r="CZ1072" i="3"/>
  <c r="DA1072" i="3"/>
  <c r="A1073" i="3"/>
  <c r="CX1073" i="3"/>
  <c r="CY1073" i="3"/>
  <c r="CZ1073" i="3"/>
  <c r="DA1073" i="3"/>
  <c r="A1074" i="3"/>
  <c r="CX1074" i="3"/>
  <c r="CY1074" i="3"/>
  <c r="CZ1074" i="3"/>
  <c r="DA1074" i="3"/>
  <c r="A1075" i="3"/>
  <c r="CX1075" i="3"/>
  <c r="CY1075" i="3"/>
  <c r="CZ1075" i="3"/>
  <c r="DA1075" i="3"/>
  <c r="A1076" i="3"/>
  <c r="CX1076" i="3"/>
  <c r="CY1076" i="3"/>
  <c r="CZ1076" i="3"/>
  <c r="DA1076" i="3"/>
  <c r="A1077" i="3"/>
  <c r="CX1077" i="3"/>
  <c r="CY1077" i="3"/>
  <c r="CZ1077" i="3"/>
  <c r="DA1077" i="3"/>
  <c r="A1078" i="3"/>
  <c r="CX1078" i="3"/>
  <c r="CY1078" i="3"/>
  <c r="CZ1078" i="3"/>
  <c r="DA1078" i="3"/>
  <c r="A1079" i="3"/>
  <c r="CX1079" i="3"/>
  <c r="CY1079" i="3"/>
  <c r="CZ1079" i="3"/>
  <c r="DA1079" i="3"/>
  <c r="A1080" i="3"/>
  <c r="CX1080" i="3"/>
  <c r="CY1080" i="3"/>
  <c r="CZ1080" i="3"/>
  <c r="DA1080" i="3"/>
  <c r="A1081" i="3"/>
  <c r="CX1081" i="3"/>
  <c r="CY1081" i="3"/>
  <c r="CZ1081" i="3"/>
  <c r="DA1081" i="3"/>
  <c r="A1082" i="3"/>
  <c r="CX1082" i="3"/>
  <c r="CY1082" i="3"/>
  <c r="CZ1082" i="3"/>
  <c r="DA1082" i="3"/>
  <c r="A1083" i="3"/>
  <c r="CX1083" i="3"/>
  <c r="CY1083" i="3"/>
  <c r="CZ1083" i="3"/>
  <c r="DA1083" i="3"/>
  <c r="A1084" i="3"/>
  <c r="CX1084" i="3"/>
  <c r="CY1084" i="3"/>
  <c r="CZ1084" i="3"/>
  <c r="DA1084" i="3"/>
  <c r="A1085" i="3"/>
  <c r="CX1085" i="3"/>
  <c r="CY1085" i="3"/>
  <c r="CZ1085" i="3"/>
  <c r="DA1085" i="3"/>
  <c r="A1086" i="3"/>
  <c r="CX1086" i="3"/>
  <c r="CY1086" i="3"/>
  <c r="CZ1086" i="3"/>
  <c r="DA1086" i="3"/>
  <c r="A1087" i="3"/>
  <c r="CX1087" i="3"/>
  <c r="CY1087" i="3"/>
  <c r="CZ1087" i="3"/>
  <c r="DA1087" i="3"/>
  <c r="A1088" i="3"/>
  <c r="CX1088" i="3"/>
  <c r="CY1088" i="3"/>
  <c r="CZ1088" i="3"/>
  <c r="DA1088" i="3"/>
  <c r="A1089" i="3"/>
  <c r="CX1089" i="3"/>
  <c r="CY1089" i="3"/>
  <c r="CZ1089" i="3"/>
  <c r="DA1089" i="3"/>
  <c r="A1090" i="3"/>
  <c r="CX1090" i="3"/>
  <c r="CY1090" i="3"/>
  <c r="CZ1090" i="3"/>
  <c r="DA1090" i="3"/>
  <c r="A1091" i="3"/>
  <c r="CX1091" i="3"/>
  <c r="CY1091" i="3"/>
  <c r="CZ1091" i="3"/>
  <c r="DA1091" i="3"/>
  <c r="A1092" i="3"/>
  <c r="CX1092" i="3"/>
  <c r="CY1092" i="3"/>
  <c r="CZ1092" i="3"/>
  <c r="DA1092" i="3"/>
  <c r="A1093" i="3"/>
  <c r="CX1093" i="3"/>
  <c r="CY1093" i="3"/>
  <c r="CZ1093" i="3"/>
  <c r="DA1093" i="3"/>
  <c r="A1094" i="3"/>
  <c r="CX1094" i="3"/>
  <c r="CY1094" i="3"/>
  <c r="CZ1094" i="3"/>
  <c r="DA1094" i="3"/>
  <c r="A1095" i="3"/>
  <c r="CX1095" i="3"/>
  <c r="CY1095" i="3"/>
  <c r="CZ1095" i="3"/>
  <c r="DA1095" i="3"/>
  <c r="A1096" i="3"/>
  <c r="CX1096" i="3"/>
  <c r="CY1096" i="3"/>
  <c r="CZ1096" i="3"/>
  <c r="DA1096" i="3"/>
  <c r="A1097" i="3"/>
  <c r="CX1097" i="3"/>
  <c r="CY1097" i="3"/>
  <c r="CZ1097" i="3"/>
  <c r="DA1097" i="3"/>
  <c r="A1098" i="3"/>
  <c r="CY1098" i="3"/>
  <c r="CZ1098" i="3"/>
  <c r="DA1098" i="3"/>
  <c r="A1099" i="3"/>
  <c r="CY1099" i="3"/>
  <c r="CZ1099" i="3"/>
  <c r="DA1099" i="3"/>
  <c r="A1100" i="3"/>
  <c r="CY1100" i="3"/>
  <c r="CZ1100" i="3"/>
  <c r="DA1100" i="3"/>
  <c r="A1101" i="3"/>
  <c r="CY1101" i="3"/>
  <c r="CZ1101" i="3"/>
  <c r="DA1101" i="3"/>
  <c r="A1102" i="3"/>
  <c r="CY1102" i="3"/>
  <c r="CZ1102" i="3"/>
  <c r="DA1102" i="3"/>
  <c r="A1103" i="3"/>
  <c r="CY1103" i="3"/>
  <c r="CZ1103" i="3"/>
  <c r="DA1103" i="3"/>
  <c r="A1104" i="3"/>
  <c r="CY1104" i="3"/>
  <c r="CZ1104" i="3"/>
  <c r="DA1104" i="3"/>
  <c r="A1105" i="3"/>
  <c r="CY1105" i="3"/>
  <c r="CZ1105" i="3"/>
  <c r="DA1105" i="3"/>
  <c r="A1106" i="3"/>
  <c r="CY1106" i="3"/>
  <c r="CZ1106" i="3"/>
  <c r="DA1106" i="3"/>
  <c r="A1107" i="3"/>
  <c r="CY1107" i="3"/>
  <c r="CZ1107" i="3"/>
  <c r="DA1107" i="3"/>
  <c r="A1108" i="3"/>
  <c r="CY1108" i="3"/>
  <c r="CZ1108" i="3"/>
  <c r="DA1108" i="3"/>
  <c r="A1109" i="3"/>
  <c r="CY1109" i="3"/>
  <c r="CZ1109" i="3"/>
  <c r="DA1109" i="3"/>
  <c r="A1110" i="3"/>
  <c r="CY1110" i="3"/>
  <c r="CZ1110" i="3"/>
  <c r="DA1110" i="3"/>
  <c r="A1111" i="3"/>
  <c r="CY1111" i="3"/>
  <c r="CZ1111" i="3"/>
  <c r="DA1111" i="3"/>
  <c r="A1112" i="3"/>
  <c r="CY1112" i="3"/>
  <c r="CZ1112" i="3"/>
  <c r="DA1112" i="3"/>
  <c r="A1113" i="3"/>
  <c r="CY1113" i="3"/>
  <c r="CZ1113" i="3"/>
  <c r="DA1113" i="3"/>
  <c r="A1114" i="3"/>
  <c r="CY1114" i="3"/>
  <c r="CZ1114" i="3"/>
  <c r="DA1114" i="3"/>
  <c r="A1115" i="3"/>
  <c r="CY1115" i="3"/>
  <c r="CZ1115" i="3"/>
  <c r="DA1115" i="3"/>
  <c r="A1116" i="3"/>
  <c r="CY1116" i="3"/>
  <c r="CZ1116" i="3"/>
  <c r="DA1116" i="3"/>
  <c r="A1117" i="3"/>
  <c r="CY1117" i="3"/>
  <c r="CZ1117" i="3"/>
  <c r="DA1117" i="3"/>
  <c r="A1118" i="3"/>
  <c r="CY1118" i="3"/>
  <c r="CZ1118" i="3"/>
  <c r="DA1118" i="3"/>
  <c r="A1119" i="3"/>
  <c r="CY1119" i="3"/>
  <c r="CZ1119" i="3"/>
  <c r="DA1119" i="3"/>
  <c r="A1120" i="3"/>
  <c r="CY1120" i="3"/>
  <c r="CZ1120" i="3"/>
  <c r="DA1120" i="3"/>
  <c r="A1121" i="3"/>
  <c r="CY1121" i="3"/>
  <c r="CZ1121" i="3"/>
  <c r="DA1121" i="3"/>
  <c r="A1122" i="3"/>
  <c r="CY1122" i="3"/>
  <c r="CZ1122" i="3"/>
  <c r="DA1122" i="3"/>
  <c r="A1123" i="3"/>
  <c r="CY1123" i="3"/>
  <c r="CZ1123" i="3"/>
  <c r="DA1123" i="3"/>
  <c r="A1124" i="3"/>
  <c r="CY1124" i="3"/>
  <c r="CZ1124" i="3"/>
  <c r="DA1124" i="3"/>
  <c r="A1125" i="3"/>
  <c r="CY1125" i="3"/>
  <c r="CZ1125" i="3"/>
  <c r="DA1125" i="3"/>
  <c r="A1126" i="3"/>
  <c r="CY1126" i="3"/>
  <c r="CZ1126" i="3"/>
  <c r="DA1126" i="3"/>
  <c r="A1127" i="3"/>
  <c r="CY1127" i="3"/>
  <c r="CZ1127" i="3"/>
  <c r="DA1127" i="3"/>
  <c r="A1128" i="3"/>
  <c r="CY1128" i="3"/>
  <c r="CZ1128" i="3"/>
  <c r="DA1128" i="3"/>
  <c r="A1129" i="3"/>
  <c r="CY1129" i="3"/>
  <c r="CZ1129" i="3"/>
  <c r="DA1129" i="3"/>
  <c r="A1130" i="3"/>
  <c r="CY1130" i="3"/>
  <c r="CZ1130" i="3"/>
  <c r="DA1130" i="3"/>
  <c r="A1131" i="3"/>
  <c r="CY1131" i="3"/>
  <c r="CZ1131" i="3"/>
  <c r="DA1131" i="3"/>
  <c r="A1132" i="3"/>
  <c r="CY1132" i="3"/>
  <c r="CZ1132" i="3"/>
  <c r="DA1132" i="3"/>
  <c r="A1133" i="3"/>
  <c r="CY1133" i="3"/>
  <c r="CZ1133" i="3"/>
  <c r="DA1133" i="3"/>
  <c r="A1134" i="3"/>
  <c r="CY1134" i="3"/>
  <c r="CZ1134" i="3"/>
  <c r="DA1134" i="3"/>
  <c r="A1135" i="3"/>
  <c r="CY1135" i="3"/>
  <c r="CZ1135" i="3"/>
  <c r="DA1135" i="3"/>
  <c r="A1136" i="3"/>
  <c r="CY1136" i="3"/>
  <c r="CZ1136" i="3"/>
  <c r="DA1136" i="3"/>
  <c r="A1137" i="3"/>
  <c r="CY1137" i="3"/>
  <c r="CZ1137" i="3"/>
  <c r="DA1137" i="3"/>
  <c r="A1138" i="3"/>
  <c r="CY1138" i="3"/>
  <c r="CZ1138" i="3"/>
  <c r="DA1138" i="3"/>
  <c r="A1139" i="3"/>
  <c r="CY1139" i="3"/>
  <c r="CZ1139" i="3"/>
  <c r="DA1139" i="3"/>
  <c r="A1140" i="3"/>
  <c r="CY1140" i="3"/>
  <c r="CZ1140" i="3"/>
  <c r="DA1140" i="3"/>
  <c r="A1141" i="3"/>
  <c r="CY1141" i="3"/>
  <c r="CZ1141" i="3"/>
  <c r="DA1141" i="3"/>
  <c r="A1142" i="3"/>
  <c r="CY1142" i="3"/>
  <c r="CZ1142" i="3"/>
  <c r="DA1142" i="3"/>
  <c r="A1143" i="3"/>
  <c r="CY1143" i="3"/>
  <c r="CZ1143" i="3"/>
  <c r="DA1143" i="3"/>
  <c r="A1144" i="3"/>
  <c r="CY1144" i="3"/>
  <c r="CZ1144" i="3"/>
  <c r="DA1144" i="3"/>
  <c r="A1145" i="3"/>
  <c r="CY1145" i="3"/>
  <c r="CZ1145" i="3"/>
  <c r="DA1145" i="3"/>
  <c r="A1146" i="3"/>
  <c r="CY1146" i="3"/>
  <c r="CZ1146" i="3"/>
  <c r="DA1146" i="3"/>
  <c r="A1147" i="3"/>
  <c r="CY1147" i="3"/>
  <c r="CZ1147" i="3"/>
  <c r="DA1147" i="3"/>
  <c r="A1148" i="3"/>
  <c r="CY1148" i="3"/>
  <c r="CZ1148" i="3"/>
  <c r="DA1148" i="3"/>
  <c r="A1149" i="3"/>
  <c r="CY1149" i="3"/>
  <c r="CZ1149" i="3"/>
  <c r="DA1149" i="3"/>
  <c r="A1150" i="3"/>
  <c r="CY1150" i="3"/>
  <c r="CZ1150" i="3"/>
  <c r="DA1150" i="3"/>
  <c r="A1151" i="3"/>
  <c r="CY1151" i="3"/>
  <c r="CZ1151" i="3"/>
  <c r="DA1151" i="3"/>
  <c r="A1152" i="3"/>
  <c r="CY1152" i="3"/>
  <c r="CZ1152" i="3"/>
  <c r="DA1152" i="3"/>
  <c r="A1153" i="3"/>
  <c r="CY1153" i="3"/>
  <c r="CZ1153" i="3"/>
  <c r="DA1153" i="3"/>
  <c r="A1154" i="3"/>
  <c r="CY1154" i="3"/>
  <c r="CZ1154" i="3"/>
  <c r="DA1154" i="3"/>
  <c r="A1155" i="3"/>
  <c r="CY1155" i="3"/>
  <c r="CZ1155" i="3"/>
  <c r="DA1155" i="3"/>
  <c r="A1156" i="3"/>
  <c r="CY1156" i="3"/>
  <c r="CZ1156" i="3"/>
  <c r="DA1156" i="3"/>
  <c r="A1157" i="3"/>
  <c r="CY1157" i="3"/>
  <c r="CZ1157" i="3"/>
  <c r="DA1157" i="3"/>
  <c r="A1158" i="3"/>
  <c r="CY1158" i="3"/>
  <c r="CZ1158" i="3"/>
  <c r="DA1158" i="3"/>
  <c r="A1159" i="3"/>
  <c r="CY1159" i="3"/>
  <c r="CZ1159" i="3"/>
  <c r="DA1159" i="3"/>
  <c r="A1160" i="3"/>
  <c r="CY1160" i="3"/>
  <c r="CZ1160" i="3"/>
  <c r="DA1160" i="3"/>
  <c r="A1161" i="3"/>
  <c r="CY1161" i="3"/>
  <c r="CZ1161" i="3"/>
  <c r="DA1161" i="3"/>
  <c r="A1162" i="3"/>
  <c r="CY1162" i="3"/>
  <c r="CZ1162" i="3"/>
  <c r="DA1162" i="3"/>
  <c r="A1163" i="3"/>
  <c r="CY1163" i="3"/>
  <c r="CZ1163" i="3"/>
  <c r="DA1163" i="3"/>
  <c r="A1164" i="3"/>
  <c r="CY1164" i="3"/>
  <c r="CZ1164" i="3"/>
  <c r="DA1164" i="3"/>
  <c r="A1165" i="3"/>
  <c r="CY1165" i="3"/>
  <c r="CZ1165" i="3"/>
  <c r="DA1165" i="3"/>
  <c r="A1166" i="3"/>
  <c r="CY1166" i="3"/>
  <c r="CZ1166" i="3"/>
  <c r="DA1166" i="3"/>
  <c r="A1167" i="3"/>
  <c r="CY1167" i="3"/>
  <c r="CZ1167" i="3"/>
  <c r="DA1167" i="3"/>
  <c r="A1168" i="3"/>
  <c r="CY1168" i="3"/>
  <c r="CZ1168" i="3"/>
  <c r="DA1168" i="3"/>
  <c r="A1169" i="3"/>
  <c r="CY1169" i="3"/>
  <c r="CZ1169" i="3"/>
  <c r="DA1169" i="3"/>
  <c r="A1170" i="3"/>
  <c r="CY1170" i="3"/>
  <c r="CZ1170" i="3"/>
  <c r="DA1170" i="3"/>
  <c r="A1171" i="3"/>
  <c r="CY1171" i="3"/>
  <c r="CZ1171" i="3"/>
  <c r="DA1171" i="3"/>
  <c r="A1172" i="3"/>
  <c r="CY1172" i="3"/>
  <c r="CZ1172" i="3"/>
  <c r="DA1172" i="3"/>
  <c r="A1173" i="3"/>
  <c r="CY1173" i="3"/>
  <c r="CZ1173" i="3"/>
  <c r="DA1173" i="3"/>
  <c r="A1174" i="3"/>
  <c r="CY1174" i="3"/>
  <c r="CZ1174" i="3"/>
  <c r="DA1174" i="3"/>
  <c r="A1175" i="3"/>
  <c r="CY1175" i="3"/>
  <c r="CZ1175" i="3"/>
  <c r="DA1175" i="3"/>
  <c r="A1176" i="3"/>
  <c r="CY1176" i="3"/>
  <c r="CZ1176" i="3"/>
  <c r="DA1176" i="3"/>
  <c r="A1177" i="3"/>
  <c r="CY1177" i="3"/>
  <c r="CZ1177" i="3"/>
  <c r="DA1177" i="3"/>
  <c r="A1178" i="3"/>
  <c r="CY1178" i="3"/>
  <c r="CZ1178" i="3"/>
  <c r="DA1178" i="3"/>
  <c r="A1179" i="3"/>
  <c r="CY1179" i="3"/>
  <c r="CZ1179" i="3"/>
  <c r="DA1179" i="3"/>
  <c r="A1180" i="3"/>
  <c r="CY1180" i="3"/>
  <c r="CZ1180" i="3"/>
  <c r="DA1180" i="3"/>
  <c r="A1181" i="3"/>
  <c r="CY1181" i="3"/>
  <c r="CZ1181" i="3"/>
  <c r="DA1181" i="3"/>
  <c r="A1182" i="3"/>
  <c r="CY1182" i="3"/>
  <c r="CZ1182" i="3"/>
  <c r="DA1182" i="3"/>
  <c r="A1183" i="3"/>
  <c r="CY1183" i="3"/>
  <c r="CZ1183" i="3"/>
  <c r="DA1183" i="3"/>
  <c r="A1184" i="3"/>
  <c r="CY1184" i="3"/>
  <c r="CZ1184" i="3"/>
  <c r="DA1184" i="3"/>
  <c r="A1185" i="3"/>
  <c r="CY1185" i="3"/>
  <c r="CZ1185" i="3"/>
  <c r="DA1185" i="3"/>
  <c r="A1186" i="3"/>
  <c r="CY1186" i="3"/>
  <c r="CZ1186" i="3"/>
  <c r="DA1186" i="3"/>
  <c r="A1187" i="3"/>
  <c r="CY1187" i="3"/>
  <c r="CZ1187" i="3"/>
  <c r="DA1187" i="3"/>
  <c r="A1188" i="3"/>
  <c r="CY1188" i="3"/>
  <c r="CZ1188" i="3"/>
  <c r="DA1188" i="3"/>
  <c r="A1189" i="3"/>
  <c r="CY1189" i="3"/>
  <c r="CZ1189" i="3"/>
  <c r="DA1189" i="3"/>
  <c r="A1190" i="3"/>
  <c r="CY1190" i="3"/>
  <c r="CZ1190" i="3"/>
  <c r="DA1190" i="3"/>
  <c r="A1191" i="3"/>
  <c r="CY1191" i="3"/>
  <c r="CZ1191" i="3"/>
  <c r="DA1191" i="3"/>
  <c r="A1192" i="3"/>
  <c r="CY1192" i="3"/>
  <c r="CZ1192" i="3"/>
  <c r="DA1192" i="3"/>
  <c r="A1193" i="3"/>
  <c r="CY1193" i="3"/>
  <c r="CZ1193" i="3"/>
  <c r="DA1193" i="3"/>
  <c r="A1194" i="3"/>
  <c r="CY1194" i="3"/>
  <c r="CZ1194" i="3"/>
  <c r="DA1194" i="3"/>
  <c r="A1195" i="3"/>
  <c r="CY1195" i="3"/>
  <c r="CZ1195" i="3"/>
  <c r="DA1195" i="3"/>
  <c r="A1196" i="3"/>
  <c r="CY1196" i="3"/>
  <c r="CZ1196" i="3"/>
  <c r="DA1196" i="3"/>
  <c r="A1197" i="3"/>
  <c r="CY1197" i="3"/>
  <c r="CZ1197" i="3"/>
  <c r="DA1197" i="3"/>
  <c r="A1198" i="3"/>
  <c r="CY1198" i="3"/>
  <c r="CZ1198" i="3"/>
  <c r="DA1198" i="3"/>
  <c r="A1199" i="3"/>
  <c r="CY1199" i="3"/>
  <c r="CZ1199" i="3"/>
  <c r="DA1199" i="3"/>
  <c r="A1200" i="3"/>
  <c r="CY1200" i="3"/>
  <c r="CZ1200" i="3"/>
  <c r="DA1200" i="3"/>
  <c r="A1201" i="3"/>
  <c r="CY1201" i="3"/>
  <c r="CZ1201" i="3"/>
  <c r="DA1201" i="3"/>
  <c r="A1202" i="3"/>
  <c r="CY1202" i="3"/>
  <c r="CZ1202" i="3"/>
  <c r="DA1202" i="3"/>
  <c r="A1203" i="3"/>
  <c r="CY1203" i="3"/>
  <c r="CZ1203" i="3"/>
  <c r="DA1203" i="3"/>
  <c r="A1204" i="3"/>
  <c r="CY1204" i="3"/>
  <c r="CZ1204" i="3"/>
  <c r="DA1204" i="3"/>
  <c r="A1205" i="3"/>
  <c r="CY1205" i="3"/>
  <c r="CZ1205" i="3"/>
  <c r="DA1205" i="3"/>
  <c r="A1206" i="3"/>
  <c r="CY1206" i="3"/>
  <c r="CZ1206" i="3"/>
  <c r="DA1206" i="3"/>
  <c r="A1207" i="3"/>
  <c r="CY1207" i="3"/>
  <c r="CZ1207" i="3"/>
  <c r="DA1207" i="3"/>
  <c r="A1208" i="3"/>
  <c r="CY1208" i="3"/>
  <c r="CZ1208" i="3"/>
  <c r="DA1208" i="3"/>
  <c r="A1209" i="3"/>
  <c r="CY1209" i="3"/>
  <c r="CZ1209" i="3"/>
  <c r="DA1209" i="3"/>
  <c r="A1210" i="3"/>
  <c r="CY1210" i="3"/>
  <c r="CZ1210" i="3"/>
  <c r="DA1210" i="3"/>
  <c r="A1211" i="3"/>
  <c r="CY1211" i="3"/>
  <c r="CZ1211" i="3"/>
  <c r="DA1211" i="3"/>
  <c r="A1212" i="3"/>
  <c r="CY1212" i="3"/>
  <c r="CZ1212" i="3"/>
  <c r="DA1212" i="3"/>
  <c r="A1213" i="3"/>
  <c r="CY1213" i="3"/>
  <c r="CZ1213" i="3"/>
  <c r="DA1213" i="3"/>
  <c r="A1214" i="3"/>
  <c r="CY1214" i="3"/>
  <c r="CZ1214" i="3"/>
  <c r="DA1214" i="3"/>
  <c r="A1215" i="3"/>
  <c r="CY1215" i="3"/>
  <c r="CZ1215" i="3"/>
  <c r="DA1215" i="3"/>
  <c r="A1216" i="3"/>
  <c r="CY1216" i="3"/>
  <c r="CZ1216" i="3"/>
  <c r="DA1216" i="3"/>
  <c r="A1217" i="3"/>
  <c r="CY1217" i="3"/>
  <c r="CZ1217" i="3"/>
  <c r="DA1217" i="3"/>
  <c r="A1218" i="3"/>
  <c r="CY1218" i="3"/>
  <c r="CZ1218" i="3"/>
  <c r="DA1218" i="3"/>
  <c r="A1219" i="3"/>
  <c r="CY1219" i="3"/>
  <c r="CZ1219" i="3"/>
  <c r="DA1219" i="3"/>
  <c r="A1220" i="3"/>
  <c r="CY1220" i="3"/>
  <c r="CZ1220" i="3"/>
  <c r="DA1220" i="3"/>
  <c r="A1221" i="3"/>
  <c r="CY1221" i="3"/>
  <c r="CZ1221" i="3"/>
  <c r="DA1221" i="3"/>
  <c r="A1222" i="3"/>
  <c r="CY1222" i="3"/>
  <c r="CZ1222" i="3"/>
  <c r="DA1222" i="3"/>
  <c r="A1223" i="3"/>
  <c r="CY1223" i="3"/>
  <c r="CZ1223" i="3"/>
  <c r="DA1223" i="3"/>
  <c r="A1224" i="3"/>
  <c r="CY1224" i="3"/>
  <c r="CZ1224" i="3"/>
  <c r="DA1224" i="3"/>
  <c r="A1225" i="3"/>
  <c r="CY1225" i="3"/>
  <c r="CZ1225" i="3"/>
  <c r="DA1225" i="3"/>
  <c r="A1226" i="3"/>
  <c r="CY1226" i="3"/>
  <c r="CZ1226" i="3"/>
  <c r="DA1226" i="3"/>
  <c r="A1227" i="3"/>
  <c r="CY1227" i="3"/>
  <c r="CZ1227" i="3"/>
  <c r="DA1227" i="3"/>
  <c r="A1228" i="3"/>
  <c r="CY1228" i="3"/>
  <c r="CZ1228" i="3"/>
  <c r="DA1228" i="3"/>
  <c r="A1229" i="3"/>
  <c r="CY1229" i="3"/>
  <c r="CZ1229" i="3"/>
  <c r="DA1229" i="3"/>
  <c r="A1230" i="3"/>
  <c r="CY1230" i="3"/>
  <c r="CZ1230" i="3"/>
  <c r="DA1230" i="3"/>
  <c r="A1231" i="3"/>
  <c r="CY1231" i="3"/>
  <c r="CZ1231" i="3"/>
  <c r="DA1231" i="3"/>
  <c r="A1232" i="3"/>
  <c r="CY1232" i="3"/>
  <c r="CZ1232" i="3"/>
  <c r="DA1232" i="3"/>
  <c r="A1233" i="3"/>
  <c r="CY1233" i="3"/>
  <c r="CZ1233" i="3"/>
  <c r="DA1233" i="3"/>
  <c r="A1234" i="3"/>
  <c r="CY1234" i="3"/>
  <c r="CZ1234" i="3"/>
  <c r="DA1234" i="3"/>
  <c r="A1235" i="3"/>
  <c r="CY1235" i="3"/>
  <c r="CZ1235" i="3"/>
  <c r="DA1235" i="3"/>
  <c r="A1236" i="3"/>
  <c r="CY1236" i="3"/>
  <c r="CZ1236" i="3"/>
  <c r="DA1236" i="3"/>
  <c r="A1237" i="3"/>
  <c r="CY1237" i="3"/>
  <c r="CZ1237" i="3"/>
  <c r="DA1237" i="3"/>
  <c r="A1238" i="3"/>
  <c r="CY1238" i="3"/>
  <c r="CZ1238" i="3"/>
  <c r="DA1238" i="3"/>
  <c r="A1239" i="3"/>
  <c r="CY1239" i="3"/>
  <c r="CZ1239" i="3"/>
  <c r="DA1239" i="3"/>
  <c r="A1240" i="3"/>
  <c r="CY1240" i="3"/>
  <c r="CZ1240" i="3"/>
  <c r="DA1240" i="3"/>
  <c r="A1241" i="3"/>
  <c r="CY1241" i="3"/>
  <c r="CZ1241" i="3"/>
  <c r="DA1241" i="3"/>
  <c r="A1242" i="3"/>
  <c r="CY1242" i="3"/>
  <c r="CZ1242" i="3"/>
  <c r="DA1242" i="3"/>
  <c r="A1243" i="3"/>
  <c r="CY1243" i="3"/>
  <c r="CZ1243" i="3"/>
  <c r="DA1243" i="3"/>
  <c r="A1244" i="3"/>
  <c r="CY1244" i="3"/>
  <c r="CZ1244" i="3"/>
  <c r="DA1244" i="3"/>
  <c r="A1245" i="3"/>
  <c r="CY1245" i="3"/>
  <c r="CZ1245" i="3"/>
  <c r="DA1245" i="3"/>
  <c r="A1246" i="3"/>
  <c r="CY1246" i="3"/>
  <c r="CZ1246" i="3"/>
  <c r="DA1246" i="3"/>
  <c r="A1247" i="3"/>
  <c r="CY1247" i="3"/>
  <c r="CZ1247" i="3"/>
  <c r="DA1247" i="3"/>
  <c r="A1248" i="3"/>
  <c r="CY1248" i="3"/>
  <c r="CZ1248" i="3"/>
  <c r="DA1248" i="3"/>
  <c r="A1249" i="3"/>
  <c r="CY1249" i="3"/>
  <c r="CZ1249" i="3"/>
  <c r="DA1249" i="3"/>
  <c r="A1250" i="3"/>
  <c r="CY1250" i="3"/>
  <c r="CZ1250" i="3"/>
  <c r="DA1250" i="3"/>
  <c r="A1251" i="3"/>
  <c r="CY1251" i="3"/>
  <c r="CZ1251" i="3"/>
  <c r="DA1251" i="3"/>
  <c r="A1252" i="3"/>
  <c r="CY1252" i="3"/>
  <c r="CZ1252" i="3"/>
  <c r="DA1252" i="3"/>
  <c r="A1253" i="3"/>
  <c r="CY1253" i="3"/>
  <c r="CZ1253" i="3"/>
  <c r="DA1253" i="3"/>
  <c r="A1254" i="3"/>
  <c r="CY1254" i="3"/>
  <c r="CZ1254" i="3"/>
  <c r="DA1254" i="3"/>
  <c r="A1255" i="3"/>
  <c r="CY1255" i="3"/>
  <c r="CZ1255" i="3"/>
  <c r="DA1255" i="3"/>
  <c r="A1256" i="3"/>
  <c r="CY1256" i="3"/>
  <c r="CZ1256" i="3"/>
  <c r="DA1256" i="3"/>
  <c r="A1257" i="3"/>
  <c r="CY1257" i="3"/>
  <c r="CZ1257" i="3"/>
  <c r="DA1257" i="3"/>
  <c r="A1258" i="3"/>
  <c r="CY1258" i="3"/>
  <c r="CZ1258" i="3"/>
  <c r="DA1258" i="3"/>
  <c r="A1259" i="3"/>
  <c r="CY1259" i="3"/>
  <c r="CZ1259" i="3"/>
  <c r="DA1259" i="3"/>
  <c r="A1260" i="3"/>
  <c r="CY1260" i="3"/>
  <c r="CZ1260" i="3"/>
  <c r="DA1260" i="3"/>
  <c r="A1261" i="3"/>
  <c r="CY1261" i="3"/>
  <c r="CZ1261" i="3"/>
  <c r="DA1261" i="3"/>
  <c r="A1262" i="3"/>
  <c r="CY1262" i="3"/>
  <c r="CZ1262" i="3"/>
  <c r="DA1262" i="3"/>
  <c r="A1263" i="3"/>
  <c r="CY1263" i="3"/>
  <c r="CZ1263" i="3"/>
  <c r="DA1263" i="3"/>
  <c r="A1264" i="3"/>
  <c r="CY1264" i="3"/>
  <c r="CZ1264" i="3"/>
  <c r="DA1264" i="3"/>
  <c r="A1265" i="3"/>
  <c r="CY1265" i="3"/>
  <c r="CZ1265" i="3"/>
  <c r="DA1265" i="3"/>
  <c r="A1266" i="3"/>
  <c r="CY1266" i="3"/>
  <c r="CZ1266" i="3"/>
  <c r="DA1266" i="3"/>
  <c r="A1267" i="3"/>
  <c r="CY1267" i="3"/>
  <c r="CZ1267" i="3"/>
  <c r="DA1267" i="3"/>
  <c r="A1268" i="3"/>
  <c r="CY1268" i="3"/>
  <c r="CZ1268" i="3"/>
  <c r="DA1268" i="3"/>
  <c r="A1269" i="3"/>
  <c r="CY1269" i="3"/>
  <c r="CZ1269" i="3"/>
  <c r="DA1269" i="3"/>
  <c r="A1270" i="3"/>
  <c r="CY1270" i="3"/>
  <c r="CZ1270" i="3"/>
  <c r="DA1270" i="3"/>
  <c r="A1271" i="3"/>
  <c r="CY1271" i="3"/>
  <c r="CZ1271" i="3"/>
  <c r="DA1271" i="3"/>
  <c r="A1272" i="3"/>
  <c r="CY1272" i="3"/>
  <c r="CZ1272" i="3"/>
  <c r="DA1272" i="3"/>
  <c r="A1273" i="3"/>
  <c r="CY1273" i="3"/>
  <c r="CZ1273" i="3"/>
  <c r="DA1273" i="3"/>
  <c r="A1274" i="3"/>
  <c r="CY1274" i="3"/>
  <c r="CZ1274" i="3"/>
  <c r="DA1274" i="3"/>
  <c r="A1275" i="3"/>
  <c r="CY1275" i="3"/>
  <c r="CZ1275" i="3"/>
  <c r="DA1275" i="3"/>
  <c r="A1276" i="3"/>
  <c r="CY1276" i="3"/>
  <c r="CZ1276" i="3"/>
  <c r="DA1276" i="3"/>
  <c r="A1277" i="3"/>
  <c r="CY1277" i="3"/>
  <c r="CZ1277" i="3"/>
  <c r="DA1277" i="3"/>
  <c r="A1278" i="3"/>
  <c r="CY1278" i="3"/>
  <c r="CZ1278" i="3"/>
  <c r="DA1278" i="3"/>
  <c r="A1279" i="3"/>
  <c r="CY1279" i="3"/>
  <c r="CZ1279" i="3"/>
  <c r="DA1279" i="3"/>
  <c r="A1280" i="3"/>
  <c r="CY1280" i="3"/>
  <c r="CZ1280" i="3"/>
  <c r="DA1280" i="3"/>
  <c r="A1281" i="3"/>
  <c r="CY1281" i="3"/>
  <c r="CZ1281" i="3"/>
  <c r="DA1281" i="3"/>
  <c r="A1282" i="3"/>
  <c r="CY1282" i="3"/>
  <c r="CZ1282" i="3"/>
  <c r="DA1282" i="3"/>
  <c r="A1283" i="3"/>
  <c r="CY1283" i="3"/>
  <c r="CZ1283" i="3"/>
  <c r="DA1283" i="3"/>
  <c r="A1284" i="3"/>
  <c r="CY1284" i="3"/>
  <c r="CZ1284" i="3"/>
  <c r="DA1284" i="3"/>
  <c r="A1285" i="3"/>
  <c r="CY1285" i="3"/>
  <c r="CZ1285" i="3"/>
  <c r="DA1285" i="3"/>
  <c r="A1286" i="3"/>
  <c r="CY1286" i="3"/>
  <c r="CZ1286" i="3"/>
  <c r="DA1286" i="3"/>
  <c r="A1287" i="3"/>
  <c r="CY1287" i="3"/>
  <c r="CZ1287" i="3"/>
  <c r="DA1287" i="3"/>
  <c r="A1288" i="3"/>
  <c r="CY1288" i="3"/>
  <c r="CZ1288" i="3"/>
  <c r="DA1288" i="3"/>
  <c r="A1289" i="3"/>
  <c r="CY1289" i="3"/>
  <c r="CZ1289" i="3"/>
  <c r="DA1289" i="3"/>
  <c r="A1290" i="3"/>
  <c r="CY1290" i="3"/>
  <c r="CZ1290" i="3"/>
  <c r="DA1290" i="3"/>
  <c r="A1291" i="3"/>
  <c r="CY1291" i="3"/>
  <c r="CZ1291" i="3"/>
  <c r="DA1291" i="3"/>
  <c r="A1292" i="3"/>
  <c r="CY1292" i="3"/>
  <c r="CZ1292" i="3"/>
  <c r="DA1292" i="3"/>
  <c r="A1293" i="3"/>
  <c r="CY1293" i="3"/>
  <c r="CZ1293" i="3"/>
  <c r="DA1293" i="3"/>
  <c r="A1294" i="3"/>
  <c r="CY1294" i="3"/>
  <c r="CZ1294" i="3"/>
  <c r="DA1294" i="3"/>
  <c r="A1295" i="3"/>
  <c r="CY1295" i="3"/>
  <c r="CZ1295" i="3"/>
  <c r="DA1295" i="3"/>
  <c r="A1296" i="3"/>
  <c r="CY1296" i="3"/>
  <c r="CZ1296" i="3"/>
  <c r="DA1296" i="3"/>
  <c r="A1297" i="3"/>
  <c r="CY1297" i="3"/>
  <c r="CZ1297" i="3"/>
  <c r="DA1297" i="3"/>
  <c r="A1298" i="3"/>
  <c r="CY1298" i="3"/>
  <c r="CZ1298" i="3"/>
  <c r="DA1298" i="3"/>
  <c r="A1299" i="3"/>
  <c r="CY1299" i="3"/>
  <c r="CZ1299" i="3"/>
  <c r="DA1299" i="3"/>
  <c r="A1300" i="3"/>
  <c r="CY1300" i="3"/>
  <c r="CZ1300" i="3"/>
  <c r="DA1300" i="3"/>
  <c r="A1301" i="3"/>
  <c r="CY1301" i="3"/>
  <c r="CZ1301" i="3"/>
  <c r="DA1301" i="3"/>
  <c r="A1302" i="3"/>
  <c r="CY1302" i="3"/>
  <c r="CZ1302" i="3"/>
  <c r="DA1302" i="3"/>
  <c r="A1303" i="3"/>
  <c r="CY1303" i="3"/>
  <c r="CZ1303" i="3"/>
  <c r="DA1303" i="3"/>
  <c r="A1304" i="3"/>
  <c r="CY1304" i="3"/>
  <c r="CZ1304" i="3"/>
  <c r="DA1304" i="3"/>
  <c r="A1305" i="3"/>
  <c r="CY1305" i="3"/>
  <c r="CZ1305" i="3"/>
  <c r="DA1305" i="3"/>
  <c r="A1306" i="3"/>
  <c r="CX1306" i="3"/>
  <c r="CY1306" i="3"/>
  <c r="CZ1306" i="3"/>
  <c r="DA1306" i="3"/>
  <c r="A1307" i="3"/>
  <c r="CX1307" i="3"/>
  <c r="CY1307" i="3"/>
  <c r="CZ1307" i="3"/>
  <c r="DA1307" i="3"/>
  <c r="A1308" i="3"/>
  <c r="CX1308" i="3"/>
  <c r="CY1308" i="3"/>
  <c r="CZ1308" i="3"/>
  <c r="DA1308" i="3"/>
  <c r="A1309" i="3"/>
  <c r="CY1309" i="3"/>
  <c r="CZ1309" i="3"/>
  <c r="DA1309" i="3"/>
  <c r="A1310" i="3"/>
  <c r="CY1310" i="3"/>
  <c r="CZ1310" i="3"/>
  <c r="DA1310" i="3"/>
  <c r="A1311" i="3"/>
  <c r="CY1311" i="3"/>
  <c r="CZ1311" i="3"/>
  <c r="DA1311" i="3"/>
  <c r="A1312" i="3"/>
  <c r="CY1312" i="3"/>
  <c r="CZ1312" i="3"/>
  <c r="DA1312" i="3"/>
  <c r="A1313" i="3"/>
  <c r="CY1313" i="3"/>
  <c r="CZ1313" i="3"/>
  <c r="DA1313" i="3"/>
  <c r="A1314" i="3"/>
  <c r="CY1314" i="3"/>
  <c r="CZ1314" i="3"/>
  <c r="DA1314" i="3"/>
  <c r="A1315" i="3"/>
  <c r="CY1315" i="3"/>
  <c r="CZ1315" i="3"/>
  <c r="DA1315" i="3"/>
  <c r="A1316" i="3"/>
  <c r="CY1316" i="3"/>
  <c r="CZ1316" i="3"/>
  <c r="DA1316" i="3"/>
  <c r="A1317" i="3"/>
  <c r="CY1317" i="3"/>
  <c r="CZ1317" i="3"/>
  <c r="DA1317" i="3"/>
  <c r="A1318" i="3"/>
  <c r="CY1318" i="3"/>
  <c r="CZ1318" i="3"/>
  <c r="DA1318" i="3"/>
  <c r="A1319" i="3"/>
  <c r="CX1319" i="3"/>
  <c r="CY1319" i="3"/>
  <c r="CZ1319" i="3"/>
  <c r="DA1319" i="3"/>
  <c r="A1320" i="3"/>
  <c r="CX1320" i="3"/>
  <c r="CY1320" i="3"/>
  <c r="CZ1320" i="3"/>
  <c r="DA1320" i="3"/>
  <c r="A1321" i="3"/>
  <c r="CX1321" i="3"/>
  <c r="CY1321" i="3"/>
  <c r="CZ1321" i="3"/>
  <c r="DA1321" i="3"/>
  <c r="A1322" i="3"/>
  <c r="CX1322" i="3"/>
  <c r="CY1322" i="3"/>
  <c r="CZ1322" i="3"/>
  <c r="DA1322" i="3"/>
  <c r="A1323" i="3"/>
  <c r="CX1323" i="3"/>
  <c r="CY1323" i="3"/>
  <c r="CZ1323" i="3"/>
  <c r="DA1323" i="3"/>
  <c r="A1324" i="3"/>
  <c r="CX1324" i="3"/>
  <c r="CY1324" i="3"/>
  <c r="CZ1324" i="3"/>
  <c r="DA1324" i="3"/>
  <c r="A1325" i="3"/>
  <c r="CX1325" i="3"/>
  <c r="CY1325" i="3"/>
  <c r="CZ1325" i="3"/>
  <c r="DA1325" i="3"/>
  <c r="A1326" i="3"/>
  <c r="CX1326" i="3"/>
  <c r="CY1326" i="3"/>
  <c r="CZ1326" i="3"/>
  <c r="DA1326" i="3"/>
  <c r="A1327" i="3"/>
  <c r="CX1327" i="3"/>
  <c r="CY1327" i="3"/>
  <c r="CZ1327" i="3"/>
  <c r="DA1327" i="3"/>
  <c r="A1328" i="3"/>
  <c r="CX1328" i="3"/>
  <c r="CY1328" i="3"/>
  <c r="CZ1328" i="3"/>
  <c r="DA1328" i="3"/>
  <c r="A1329" i="3"/>
  <c r="CX1329" i="3"/>
  <c r="CY1329" i="3"/>
  <c r="CZ1329" i="3"/>
  <c r="DA1329" i="3"/>
  <c r="A1330" i="3"/>
  <c r="CX1330" i="3"/>
  <c r="CY1330" i="3"/>
  <c r="CZ1330" i="3"/>
  <c r="DA1330" i="3"/>
  <c r="A1331" i="3"/>
  <c r="CX1331" i="3"/>
  <c r="CY1331" i="3"/>
  <c r="CZ1331" i="3"/>
  <c r="DA1331" i="3"/>
  <c r="A1332" i="3"/>
  <c r="CX1332" i="3"/>
  <c r="CY1332" i="3"/>
  <c r="CZ1332" i="3"/>
  <c r="DA1332" i="3"/>
  <c r="A1333" i="3"/>
  <c r="CX1333" i="3"/>
  <c r="CY1333" i="3"/>
  <c r="CZ1333" i="3"/>
  <c r="DA1333" i="3"/>
  <c r="A1334" i="3"/>
  <c r="CX1334" i="3"/>
  <c r="CY1334" i="3"/>
  <c r="CZ1334" i="3"/>
  <c r="DA1334" i="3"/>
  <c r="A1335" i="3"/>
  <c r="CX1335" i="3"/>
  <c r="CY1335" i="3"/>
  <c r="CZ1335" i="3"/>
  <c r="DA1335" i="3"/>
  <c r="A1336" i="3"/>
  <c r="CX1336" i="3"/>
  <c r="CY1336" i="3"/>
  <c r="CZ1336" i="3"/>
  <c r="DA1336" i="3"/>
  <c r="A1337" i="3"/>
  <c r="CX1337" i="3"/>
  <c r="CY1337" i="3"/>
  <c r="CZ1337" i="3"/>
  <c r="DA1337" i="3"/>
  <c r="A1338" i="3"/>
  <c r="CX1338" i="3"/>
  <c r="CY1338" i="3"/>
  <c r="CZ1338" i="3"/>
  <c r="DA1338" i="3"/>
  <c r="A1339" i="3"/>
  <c r="CX1339" i="3"/>
  <c r="CY1339" i="3"/>
  <c r="CZ1339" i="3"/>
  <c r="DA1339" i="3"/>
  <c r="A1340" i="3"/>
  <c r="CX1340" i="3"/>
  <c r="CY1340" i="3"/>
  <c r="CZ1340" i="3"/>
  <c r="DA1340" i="3"/>
  <c r="A1341" i="3"/>
  <c r="CX1341" i="3"/>
  <c r="CY1341" i="3"/>
  <c r="CZ1341" i="3"/>
  <c r="DA1341" i="3"/>
  <c r="A1342" i="3"/>
  <c r="CX1342" i="3"/>
  <c r="CY1342" i="3"/>
  <c r="CZ1342" i="3"/>
  <c r="DA1342" i="3"/>
  <c r="A1343" i="3"/>
  <c r="CX1343" i="3"/>
  <c r="CY1343" i="3"/>
  <c r="CZ1343" i="3"/>
  <c r="DA1343" i="3"/>
  <c r="A1344" i="3"/>
  <c r="CX1344" i="3"/>
  <c r="CY1344" i="3"/>
  <c r="CZ1344" i="3"/>
  <c r="DA1344" i="3"/>
  <c r="A1345" i="3"/>
  <c r="CX1345" i="3"/>
  <c r="CY1345" i="3"/>
  <c r="CZ1345" i="3"/>
  <c r="DA1345" i="3"/>
  <c r="A1346" i="3"/>
  <c r="CX1346" i="3"/>
  <c r="CY1346" i="3"/>
  <c r="CZ1346" i="3"/>
  <c r="DA1346" i="3"/>
  <c r="A1347" i="3"/>
  <c r="CX1347" i="3"/>
  <c r="CY1347" i="3"/>
  <c r="CZ1347" i="3"/>
  <c r="DA1347" i="3"/>
  <c r="A1348" i="3"/>
  <c r="CX1348" i="3"/>
  <c r="CY1348" i="3"/>
  <c r="CZ1348" i="3"/>
  <c r="DA1348" i="3"/>
  <c r="A1349" i="3"/>
  <c r="CX1349" i="3"/>
  <c r="CY1349" i="3"/>
  <c r="CZ1349" i="3"/>
  <c r="DA1349" i="3"/>
  <c r="A1350" i="3"/>
  <c r="CX1350" i="3"/>
  <c r="CY1350" i="3"/>
  <c r="CZ1350" i="3"/>
  <c r="DA1350" i="3"/>
  <c r="A1351" i="3"/>
  <c r="CX1351" i="3"/>
  <c r="CY1351" i="3"/>
  <c r="CZ1351" i="3"/>
  <c r="DA1351" i="3"/>
  <c r="A1352" i="3"/>
  <c r="CX1352" i="3"/>
  <c r="CY1352" i="3"/>
  <c r="CZ1352" i="3"/>
  <c r="DA1352" i="3"/>
  <c r="A1353" i="3"/>
  <c r="CX1353" i="3"/>
  <c r="CY1353" i="3"/>
  <c r="CZ1353" i="3"/>
  <c r="DA1353" i="3"/>
  <c r="A1354" i="3"/>
  <c r="CX1354" i="3"/>
  <c r="CY1354" i="3"/>
  <c r="CZ1354" i="3"/>
  <c r="DA1354" i="3"/>
  <c r="A1355" i="3"/>
  <c r="CX1355" i="3"/>
  <c r="CY1355" i="3"/>
  <c r="CZ1355" i="3"/>
  <c r="DA1355" i="3"/>
  <c r="A1356" i="3"/>
  <c r="CX1356" i="3"/>
  <c r="CY1356" i="3"/>
  <c r="CZ1356" i="3"/>
  <c r="DA1356" i="3"/>
  <c r="A1357" i="3"/>
  <c r="CX1357" i="3"/>
  <c r="CY1357" i="3"/>
  <c r="CZ1357" i="3"/>
  <c r="DA1357" i="3"/>
  <c r="A1358" i="3"/>
  <c r="CX1358" i="3"/>
  <c r="CY1358" i="3"/>
  <c r="CZ1358" i="3"/>
  <c r="DA1358" i="3"/>
  <c r="A1359" i="3"/>
  <c r="CX1359" i="3"/>
  <c r="CY1359" i="3"/>
  <c r="CZ1359" i="3"/>
  <c r="DA1359" i="3"/>
  <c r="A1360" i="3"/>
  <c r="CX1360" i="3"/>
  <c r="CY1360" i="3"/>
  <c r="CZ1360" i="3"/>
  <c r="DA1360" i="3"/>
  <c r="A1361" i="3"/>
  <c r="CX1361" i="3"/>
  <c r="CY1361" i="3"/>
  <c r="CZ1361" i="3"/>
  <c r="DA1361" i="3"/>
  <c r="A1362" i="3"/>
  <c r="CX1362" i="3"/>
  <c r="CY1362" i="3"/>
  <c r="CZ1362" i="3"/>
  <c r="DA1362" i="3"/>
  <c r="A1363" i="3"/>
  <c r="CX1363" i="3"/>
  <c r="CY1363" i="3"/>
  <c r="CZ1363" i="3"/>
  <c r="DA1363" i="3"/>
  <c r="A1364" i="3"/>
  <c r="CX1364" i="3"/>
  <c r="CY1364" i="3"/>
  <c r="CZ1364" i="3"/>
  <c r="DA1364" i="3"/>
  <c r="A1365" i="3"/>
  <c r="CX1365" i="3"/>
  <c r="CY1365" i="3"/>
  <c r="CZ1365" i="3"/>
  <c r="DA1365" i="3"/>
  <c r="A1366" i="3"/>
  <c r="CX1366" i="3"/>
  <c r="CY1366" i="3"/>
  <c r="CZ1366" i="3"/>
  <c r="DA1366" i="3"/>
  <c r="A1367" i="3"/>
  <c r="CX1367" i="3"/>
  <c r="CY1367" i="3"/>
  <c r="CZ1367" i="3"/>
  <c r="DA1367" i="3"/>
  <c r="A1368" i="3"/>
  <c r="CX1368" i="3"/>
  <c r="CY1368" i="3"/>
  <c r="CZ1368" i="3"/>
  <c r="DA1368" i="3"/>
  <c r="A1369" i="3"/>
  <c r="CX1369" i="3"/>
  <c r="CY1369" i="3"/>
  <c r="CZ1369" i="3"/>
  <c r="DA1369" i="3"/>
  <c r="A1370" i="3"/>
  <c r="CX1370" i="3"/>
  <c r="CY1370" i="3"/>
  <c r="CZ1370" i="3"/>
  <c r="DA1370" i="3"/>
  <c r="A1371" i="3"/>
  <c r="CX1371" i="3"/>
  <c r="CY1371" i="3"/>
  <c r="CZ1371" i="3"/>
  <c r="DA1371" i="3"/>
  <c r="A1372" i="3"/>
  <c r="CX1372" i="3"/>
  <c r="CY1372" i="3"/>
  <c r="CZ1372" i="3"/>
  <c r="DA1372" i="3"/>
  <c r="A1373" i="3"/>
  <c r="CX1373" i="3"/>
  <c r="CY1373" i="3"/>
  <c r="CZ1373" i="3"/>
  <c r="DA1373" i="3"/>
  <c r="A1374" i="3"/>
  <c r="CX1374" i="3"/>
  <c r="CY1374" i="3"/>
  <c r="CZ1374" i="3"/>
  <c r="DA1374" i="3"/>
  <c r="A1375" i="3"/>
  <c r="CX1375" i="3"/>
  <c r="CY1375" i="3"/>
  <c r="CZ1375" i="3"/>
  <c r="DA1375" i="3"/>
  <c r="A1376" i="3"/>
  <c r="CX1376" i="3"/>
  <c r="CY1376" i="3"/>
  <c r="CZ1376" i="3"/>
  <c r="DA1376" i="3"/>
  <c r="A1377" i="3"/>
  <c r="CX1377" i="3"/>
  <c r="CY1377" i="3"/>
  <c r="CZ1377" i="3"/>
  <c r="DA1377" i="3"/>
  <c r="A1378" i="3"/>
  <c r="CX1378" i="3"/>
  <c r="CY1378" i="3"/>
  <c r="CZ1378" i="3"/>
  <c r="DA1378" i="3"/>
  <c r="A1379" i="3"/>
  <c r="CX1379" i="3"/>
  <c r="CY1379" i="3"/>
  <c r="CZ1379" i="3"/>
  <c r="DA1379" i="3"/>
  <c r="A1380" i="3"/>
  <c r="CX1380" i="3"/>
  <c r="CY1380" i="3"/>
  <c r="CZ1380" i="3"/>
  <c r="DA1380" i="3"/>
  <c r="A1381" i="3"/>
  <c r="CX1381" i="3"/>
  <c r="CY1381" i="3"/>
  <c r="CZ1381" i="3"/>
  <c r="DA1381" i="3"/>
  <c r="A1382" i="3"/>
  <c r="CX1382" i="3"/>
  <c r="CY1382" i="3"/>
  <c r="CZ1382" i="3"/>
  <c r="DA1382" i="3"/>
  <c r="A1383" i="3"/>
  <c r="CX1383" i="3"/>
  <c r="CY1383" i="3"/>
  <c r="CZ1383" i="3"/>
  <c r="DA1383" i="3"/>
  <c r="A1384" i="3"/>
  <c r="CX1384" i="3"/>
  <c r="CY1384" i="3"/>
  <c r="CZ1384" i="3"/>
  <c r="DA1384" i="3"/>
  <c r="A1385" i="3"/>
  <c r="CX1385" i="3"/>
  <c r="CY1385" i="3"/>
  <c r="CZ1385" i="3"/>
  <c r="DA1385" i="3"/>
  <c r="A1386" i="3"/>
  <c r="CX1386" i="3"/>
  <c r="CY1386" i="3"/>
  <c r="CZ1386" i="3"/>
  <c r="DA1386" i="3"/>
  <c r="A1387" i="3"/>
  <c r="CX1387" i="3"/>
  <c r="CY1387" i="3"/>
  <c r="CZ1387" i="3"/>
  <c r="DA1387" i="3"/>
  <c r="A1388" i="3"/>
  <c r="CX1388" i="3"/>
  <c r="CY1388" i="3"/>
  <c r="CZ1388" i="3"/>
  <c r="DA1388" i="3"/>
  <c r="A1389" i="3"/>
  <c r="CX1389" i="3"/>
  <c r="CY1389" i="3"/>
  <c r="CZ1389" i="3"/>
  <c r="DA1389" i="3"/>
  <c r="A1390" i="3"/>
  <c r="CX1390" i="3"/>
  <c r="CY1390" i="3"/>
  <c r="CZ1390" i="3"/>
  <c r="DA1390" i="3"/>
  <c r="A1391" i="3"/>
  <c r="CX1391" i="3"/>
  <c r="CY1391" i="3"/>
  <c r="CZ1391" i="3"/>
  <c r="DA1391" i="3"/>
  <c r="A1392" i="3"/>
  <c r="CX1392" i="3"/>
  <c r="CY1392" i="3"/>
  <c r="CZ1392" i="3"/>
  <c r="DA1392" i="3"/>
  <c r="A1393" i="3"/>
  <c r="CX1393" i="3"/>
  <c r="CY1393" i="3"/>
  <c r="CZ1393" i="3"/>
  <c r="DA1393" i="3"/>
  <c r="A1394" i="3"/>
  <c r="CX1394" i="3"/>
  <c r="CY1394" i="3"/>
  <c r="CZ1394" i="3"/>
  <c r="DA1394" i="3"/>
  <c r="A1395" i="3"/>
  <c r="CX1395" i="3"/>
  <c r="CY1395" i="3"/>
  <c r="CZ1395" i="3"/>
  <c r="DA1395" i="3"/>
  <c r="A1396" i="3"/>
  <c r="CX1396" i="3"/>
  <c r="CY1396" i="3"/>
  <c r="CZ1396" i="3"/>
  <c r="DA1396" i="3"/>
  <c r="A1397" i="3"/>
  <c r="CX1397" i="3"/>
  <c r="CY1397" i="3"/>
  <c r="CZ1397" i="3"/>
  <c r="DA1397" i="3"/>
  <c r="A1398" i="3"/>
  <c r="CX1398" i="3"/>
  <c r="CY1398" i="3"/>
  <c r="CZ1398" i="3"/>
  <c r="DA1398" i="3"/>
  <c r="A1399" i="3"/>
  <c r="CX1399" i="3"/>
  <c r="CY1399" i="3"/>
  <c r="CZ1399" i="3"/>
  <c r="DA1399" i="3"/>
  <c r="A1400" i="3"/>
  <c r="CX1400" i="3"/>
  <c r="CY1400" i="3"/>
  <c r="CZ1400" i="3"/>
  <c r="DA1400" i="3"/>
  <c r="A1401" i="3"/>
  <c r="CX1401" i="3"/>
  <c r="CY1401" i="3"/>
  <c r="CZ1401" i="3"/>
  <c r="DA1401" i="3"/>
  <c r="A1402" i="3"/>
  <c r="CY1402" i="3"/>
  <c r="CZ1402" i="3"/>
  <c r="DA1402" i="3"/>
  <c r="A1403" i="3"/>
  <c r="CY1403" i="3"/>
  <c r="CZ1403" i="3"/>
  <c r="DA1403" i="3"/>
  <c r="A1404" i="3"/>
  <c r="CY1404" i="3"/>
  <c r="CZ1404" i="3"/>
  <c r="DA1404" i="3"/>
  <c r="A1405" i="3"/>
  <c r="CY1405" i="3"/>
  <c r="CZ1405" i="3"/>
  <c r="DA1405" i="3"/>
  <c r="A1406" i="3"/>
  <c r="CY1406" i="3"/>
  <c r="CZ1406" i="3"/>
  <c r="DA1406" i="3"/>
  <c r="A1407" i="3"/>
  <c r="CY1407" i="3"/>
  <c r="CZ1407" i="3"/>
  <c r="DA1407" i="3"/>
  <c r="A1408" i="3"/>
  <c r="CY1408" i="3"/>
  <c r="CZ1408" i="3"/>
  <c r="DA1408" i="3"/>
  <c r="A1409" i="3"/>
  <c r="CY1409" i="3"/>
  <c r="CZ1409" i="3"/>
  <c r="DA1409" i="3"/>
  <c r="A1410" i="3"/>
  <c r="CY1410" i="3"/>
  <c r="CZ1410" i="3"/>
  <c r="DA1410" i="3"/>
  <c r="A1411" i="3"/>
  <c r="CY1411" i="3"/>
  <c r="CZ1411" i="3"/>
  <c r="DA1411" i="3"/>
  <c r="A1412" i="3"/>
  <c r="CY1412" i="3"/>
  <c r="CZ1412" i="3"/>
  <c r="DA1412" i="3"/>
  <c r="A1413" i="3"/>
  <c r="CY1413" i="3"/>
  <c r="CZ1413" i="3"/>
  <c r="DA1413" i="3"/>
  <c r="A1414" i="3"/>
  <c r="CY1414" i="3"/>
  <c r="CZ1414" i="3"/>
  <c r="DA1414" i="3"/>
  <c r="A1415" i="3"/>
  <c r="CY1415" i="3"/>
  <c r="CZ1415" i="3"/>
  <c r="DA1415" i="3"/>
  <c r="A1416" i="3"/>
  <c r="CY1416" i="3"/>
  <c r="CZ1416" i="3"/>
  <c r="DA1416" i="3"/>
  <c r="A1417" i="3"/>
  <c r="CY1417" i="3"/>
  <c r="CZ1417" i="3"/>
  <c r="DA1417" i="3"/>
  <c r="A1418" i="3"/>
  <c r="CY1418" i="3"/>
  <c r="CZ1418" i="3"/>
  <c r="DA1418" i="3"/>
  <c r="A1419" i="3"/>
  <c r="CY1419" i="3"/>
  <c r="CZ1419" i="3"/>
  <c r="DA1419" i="3"/>
  <c r="A1420" i="3"/>
  <c r="CY1420" i="3"/>
  <c r="CZ1420" i="3"/>
  <c r="DA1420" i="3"/>
  <c r="A1421" i="3"/>
  <c r="CY1421" i="3"/>
  <c r="CZ1421" i="3"/>
  <c r="DA1421" i="3"/>
  <c r="A1422" i="3"/>
  <c r="CY1422" i="3"/>
  <c r="CZ1422" i="3"/>
  <c r="DA1422" i="3"/>
  <c r="A1423" i="3"/>
  <c r="CX1423" i="3"/>
  <c r="CY1423" i="3"/>
  <c r="CZ1423" i="3"/>
  <c r="DA1423" i="3"/>
  <c r="A1424" i="3"/>
  <c r="CX1424" i="3"/>
  <c r="CY1424" i="3"/>
  <c r="CZ1424" i="3"/>
  <c r="DA1424" i="3"/>
  <c r="A1425" i="3"/>
  <c r="CX1425" i="3"/>
  <c r="CY1425" i="3"/>
  <c r="CZ1425" i="3"/>
  <c r="DA1425" i="3"/>
  <c r="A1426" i="3"/>
  <c r="CX1426" i="3"/>
  <c r="CY1426" i="3"/>
  <c r="CZ1426" i="3"/>
  <c r="DA1426" i="3"/>
  <c r="A1427" i="3"/>
  <c r="CX1427" i="3"/>
  <c r="CY1427" i="3"/>
  <c r="CZ1427" i="3"/>
  <c r="DA1427" i="3"/>
  <c r="A1428" i="3"/>
  <c r="CX1428" i="3"/>
  <c r="CY1428" i="3"/>
  <c r="CZ1428" i="3"/>
  <c r="DA1428" i="3"/>
  <c r="A1429" i="3"/>
  <c r="CX1429" i="3"/>
  <c r="CY1429" i="3"/>
  <c r="CZ1429" i="3"/>
  <c r="DA1429" i="3"/>
  <c r="A1430" i="3"/>
  <c r="CX1430" i="3"/>
  <c r="CY1430" i="3"/>
  <c r="CZ1430" i="3"/>
  <c r="DA1430" i="3"/>
  <c r="A1431" i="3"/>
  <c r="CY1431" i="3"/>
  <c r="CZ1431" i="3"/>
  <c r="DA1431" i="3"/>
  <c r="A1432" i="3"/>
  <c r="CY1432" i="3"/>
  <c r="CZ1432" i="3"/>
  <c r="DA1432" i="3"/>
  <c r="A1433" i="3"/>
  <c r="CY1433" i="3"/>
  <c r="CZ1433" i="3"/>
  <c r="DA1433" i="3"/>
  <c r="A1434" i="3"/>
  <c r="CY1434" i="3"/>
  <c r="CZ1434" i="3"/>
  <c r="DA1434" i="3"/>
  <c r="A1435" i="3"/>
  <c r="CY1435" i="3"/>
  <c r="CZ1435" i="3"/>
  <c r="DA1435" i="3"/>
  <c r="A1436" i="3"/>
  <c r="CY1436" i="3"/>
  <c r="CZ1436" i="3"/>
  <c r="DA1436" i="3"/>
  <c r="A1437" i="3"/>
  <c r="CY1437" i="3"/>
  <c r="CZ1437" i="3"/>
  <c r="DA1437" i="3"/>
  <c r="A1438" i="3"/>
  <c r="CY1438" i="3"/>
  <c r="CZ1438" i="3"/>
  <c r="DA1438" i="3"/>
  <c r="A1439" i="3"/>
  <c r="CY1439" i="3"/>
  <c r="CZ1439" i="3"/>
  <c r="DA1439" i="3"/>
  <c r="A1440" i="3"/>
  <c r="CY1440" i="3"/>
  <c r="CZ1440" i="3"/>
  <c r="DA1440" i="3"/>
  <c r="A1441" i="3"/>
  <c r="CY1441" i="3"/>
  <c r="CZ1441" i="3"/>
  <c r="DA1441" i="3"/>
  <c r="A1442" i="3"/>
  <c r="CY1442" i="3"/>
  <c r="CZ1442" i="3"/>
  <c r="DA1442" i="3"/>
  <c r="A1443" i="3"/>
  <c r="CY1443" i="3"/>
  <c r="CZ1443" i="3"/>
  <c r="DA1443" i="3"/>
  <c r="A1444" i="3"/>
  <c r="CY1444" i="3"/>
  <c r="CZ1444" i="3"/>
  <c r="DA1444" i="3"/>
  <c r="A1445" i="3"/>
  <c r="CY1445" i="3"/>
  <c r="CZ1445" i="3"/>
  <c r="DA1445" i="3"/>
  <c r="A1446" i="3"/>
  <c r="CY1446" i="3"/>
  <c r="CZ1446" i="3"/>
  <c r="DA1446" i="3"/>
  <c r="A1447" i="3"/>
  <c r="CY1447" i="3"/>
  <c r="CZ1447" i="3"/>
  <c r="DA1447" i="3"/>
  <c r="A1448" i="3"/>
  <c r="CY1448" i="3"/>
  <c r="CZ1448" i="3"/>
  <c r="DA1448" i="3"/>
  <c r="A1449" i="3"/>
  <c r="CY1449" i="3"/>
  <c r="CZ1449" i="3"/>
  <c r="DA1449" i="3"/>
  <c r="A1450" i="3"/>
  <c r="CY1450" i="3"/>
  <c r="CZ1450" i="3"/>
  <c r="DA1450" i="3"/>
  <c r="A1451" i="3"/>
  <c r="CY1451" i="3"/>
  <c r="CZ1451" i="3"/>
  <c r="DA1451" i="3"/>
  <c r="A1452" i="3"/>
  <c r="CY1452" i="3"/>
  <c r="CZ1452" i="3"/>
  <c r="DA1452" i="3"/>
  <c r="A1453" i="3"/>
  <c r="CY1453" i="3"/>
  <c r="CZ1453" i="3"/>
  <c r="DA1453" i="3"/>
  <c r="A1454" i="3"/>
  <c r="CY1454" i="3"/>
  <c r="CZ1454" i="3"/>
  <c r="DA1454" i="3"/>
  <c r="A1455" i="3"/>
  <c r="CY1455" i="3"/>
  <c r="CZ1455" i="3"/>
  <c r="DA1455" i="3"/>
  <c r="A1456" i="3"/>
  <c r="CY1456" i="3"/>
  <c r="CZ1456" i="3"/>
  <c r="DA1456" i="3"/>
  <c r="A1457" i="3"/>
  <c r="CY1457" i="3"/>
  <c r="CZ1457" i="3"/>
  <c r="DA1457" i="3"/>
  <c r="A1458" i="3"/>
  <c r="CY1458" i="3"/>
  <c r="CZ1458" i="3"/>
  <c r="DA1458" i="3"/>
  <c r="A1459" i="3"/>
  <c r="CY1459" i="3"/>
  <c r="CZ1459" i="3"/>
  <c r="DA1459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AD28" i="1"/>
  <c r="CR28" i="1" s="1"/>
  <c r="AE28" i="1"/>
  <c r="AF28" i="1"/>
  <c r="AG28" i="1"/>
  <c r="CU28" i="1" s="1"/>
  <c r="T28" i="1" s="1"/>
  <c r="AH28" i="1"/>
  <c r="CV28" i="1" s="1"/>
  <c r="AI28" i="1"/>
  <c r="AJ28" i="1"/>
  <c r="CX28" i="1" s="1"/>
  <c r="W28" i="1" s="1"/>
  <c r="CQ28" i="1"/>
  <c r="CS28" i="1"/>
  <c r="CW28" i="1"/>
  <c r="V28" i="1" s="1"/>
  <c r="FR28" i="1"/>
  <c r="GL28" i="1"/>
  <c r="GO28" i="1"/>
  <c r="GP28" i="1"/>
  <c r="GV28" i="1"/>
  <c r="C29" i="1"/>
  <c r="D29" i="1"/>
  <c r="I29" i="1"/>
  <c r="AC29" i="1"/>
  <c r="AD29" i="1"/>
  <c r="AE29" i="1"/>
  <c r="AF29" i="1"/>
  <c r="AG29" i="1"/>
  <c r="CU29" i="1" s="1"/>
  <c r="T29" i="1" s="1"/>
  <c r="AH29" i="1"/>
  <c r="CV29" i="1" s="1"/>
  <c r="U29" i="1" s="1"/>
  <c r="AI29" i="1"/>
  <c r="CW29" i="1" s="1"/>
  <c r="V29" i="1" s="1"/>
  <c r="AJ29" i="1"/>
  <c r="CQ29" i="1"/>
  <c r="P29" i="1" s="1"/>
  <c r="CT29" i="1"/>
  <c r="S29" i="1" s="1"/>
  <c r="K32" i="5" s="1"/>
  <c r="CX29" i="1"/>
  <c r="W29" i="1" s="1"/>
  <c r="FR29" i="1"/>
  <c r="GL29" i="1"/>
  <c r="GO29" i="1"/>
  <c r="GP29" i="1"/>
  <c r="GV29" i="1"/>
  <c r="GX29" i="1" s="1"/>
  <c r="I30" i="1"/>
  <c r="AC30" i="1"/>
  <c r="AE30" i="1"/>
  <c r="AF30" i="1"/>
  <c r="AG30" i="1"/>
  <c r="CU30" i="1" s="1"/>
  <c r="AH30" i="1"/>
  <c r="CV30" i="1" s="1"/>
  <c r="AI30" i="1"/>
  <c r="CW30" i="1" s="1"/>
  <c r="V30" i="1" s="1"/>
  <c r="AJ30" i="1"/>
  <c r="CX30" i="1" s="1"/>
  <c r="W30" i="1" s="1"/>
  <c r="FR30" i="1"/>
  <c r="GL30" i="1"/>
  <c r="GO30" i="1"/>
  <c r="GP30" i="1"/>
  <c r="GV30" i="1"/>
  <c r="I31" i="1"/>
  <c r="E39" i="5" s="1"/>
  <c r="AC31" i="1"/>
  <c r="AE31" i="1"/>
  <c r="AD31" i="1" s="1"/>
  <c r="AF31" i="1"/>
  <c r="AG31" i="1"/>
  <c r="CU31" i="1" s="1"/>
  <c r="T31" i="1" s="1"/>
  <c r="AH31" i="1"/>
  <c r="AI31" i="1"/>
  <c r="AJ31" i="1"/>
  <c r="CX31" i="1" s="1"/>
  <c r="CS31" i="1"/>
  <c r="R31" i="1" s="1"/>
  <c r="GK31" i="1" s="1"/>
  <c r="CV31" i="1"/>
  <c r="CW31" i="1"/>
  <c r="FR31" i="1"/>
  <c r="GL31" i="1"/>
  <c r="GO31" i="1"/>
  <c r="GP31" i="1"/>
  <c r="GV31" i="1"/>
  <c r="GX31" i="1"/>
  <c r="I32" i="1"/>
  <c r="E40" i="5" s="1"/>
  <c r="AC32" i="1"/>
  <c r="AE32" i="1"/>
  <c r="AF32" i="1"/>
  <c r="AG32" i="1"/>
  <c r="CU32" i="1" s="1"/>
  <c r="T32" i="1" s="1"/>
  <c r="AH32" i="1"/>
  <c r="AI32" i="1"/>
  <c r="CW32" i="1" s="1"/>
  <c r="AJ32" i="1"/>
  <c r="CX32" i="1" s="1"/>
  <c r="W32" i="1" s="1"/>
  <c r="CQ32" i="1"/>
  <c r="P32" i="1" s="1"/>
  <c r="CV32" i="1"/>
  <c r="FR32" i="1"/>
  <c r="GL32" i="1"/>
  <c r="GO32" i="1"/>
  <c r="GP32" i="1"/>
  <c r="GV32" i="1"/>
  <c r="GX32" i="1" s="1"/>
  <c r="C33" i="1"/>
  <c r="D33" i="1"/>
  <c r="I33" i="1"/>
  <c r="V33" i="1"/>
  <c r="AC33" i="1"/>
  <c r="AE33" i="1"/>
  <c r="AF33" i="1"/>
  <c r="AG33" i="1"/>
  <c r="CU33" i="1" s="1"/>
  <c r="AH33" i="1"/>
  <c r="CV33" i="1" s="1"/>
  <c r="AI33" i="1"/>
  <c r="AJ33" i="1"/>
  <c r="CS33" i="1"/>
  <c r="R33" i="1" s="1"/>
  <c r="CT33" i="1"/>
  <c r="S33" i="1" s="1"/>
  <c r="K44" i="5" s="1"/>
  <c r="CW33" i="1"/>
  <c r="CX33" i="1"/>
  <c r="W33" i="1" s="1"/>
  <c r="FR33" i="1"/>
  <c r="GL33" i="1"/>
  <c r="GO33" i="1"/>
  <c r="GP33" i="1"/>
  <c r="GV33" i="1"/>
  <c r="GX33" i="1" s="1"/>
  <c r="I34" i="1"/>
  <c r="AC34" i="1"/>
  <c r="H51" i="5" s="1"/>
  <c r="W51" i="5" s="1"/>
  <c r="AE34" i="1"/>
  <c r="AD34" i="1" s="1"/>
  <c r="AF34" i="1"/>
  <c r="AG34" i="1"/>
  <c r="CU34" i="1" s="1"/>
  <c r="T34" i="1" s="1"/>
  <c r="AH34" i="1"/>
  <c r="CV34" i="1" s="1"/>
  <c r="U34" i="1" s="1"/>
  <c r="AI34" i="1"/>
  <c r="CW34" i="1" s="1"/>
  <c r="V34" i="1" s="1"/>
  <c r="AJ34" i="1"/>
  <c r="CX34" i="1" s="1"/>
  <c r="CS34" i="1"/>
  <c r="R34" i="1" s="1"/>
  <c r="GK34" i="1" s="1"/>
  <c r="FR34" i="1"/>
  <c r="GL34" i="1"/>
  <c r="GO34" i="1"/>
  <c r="GP34" i="1"/>
  <c r="GV34" i="1"/>
  <c r="GX34" i="1" s="1"/>
  <c r="C35" i="1"/>
  <c r="D35" i="1"/>
  <c r="AC35" i="1"/>
  <c r="AD35" i="1"/>
  <c r="AE35" i="1"/>
  <c r="H56" i="5" s="1"/>
  <c r="R56" i="5" s="1"/>
  <c r="AF35" i="1"/>
  <c r="AG35" i="1"/>
  <c r="CU35" i="1" s="1"/>
  <c r="T35" i="1" s="1"/>
  <c r="AH35" i="1"/>
  <c r="CV35" i="1" s="1"/>
  <c r="U35" i="1" s="1"/>
  <c r="AI35" i="1"/>
  <c r="CW35" i="1" s="1"/>
  <c r="V35" i="1" s="1"/>
  <c r="AJ35" i="1"/>
  <c r="CX35" i="1" s="1"/>
  <c r="W35" i="1" s="1"/>
  <c r="CS35" i="1"/>
  <c r="R35" i="1" s="1"/>
  <c r="CT35" i="1"/>
  <c r="S35" i="1" s="1"/>
  <c r="K54" i="5" s="1"/>
  <c r="FR35" i="1"/>
  <c r="GL35" i="1"/>
  <c r="GO35" i="1"/>
  <c r="GP35" i="1"/>
  <c r="GV35" i="1"/>
  <c r="GX35" i="1" s="1"/>
  <c r="I36" i="1"/>
  <c r="E61" i="5" s="1"/>
  <c r="AC36" i="1"/>
  <c r="AE36" i="1"/>
  <c r="AF36" i="1"/>
  <c r="AG36" i="1"/>
  <c r="CU36" i="1" s="1"/>
  <c r="AH36" i="1"/>
  <c r="AI36" i="1"/>
  <c r="CW36" i="1" s="1"/>
  <c r="V36" i="1" s="1"/>
  <c r="AJ36" i="1"/>
  <c r="CV36" i="1"/>
  <c r="U36" i="1" s="1"/>
  <c r="CX36" i="1"/>
  <c r="W36" i="1" s="1"/>
  <c r="FR36" i="1"/>
  <c r="GL36" i="1"/>
  <c r="GO36" i="1"/>
  <c r="GP36" i="1"/>
  <c r="GV36" i="1"/>
  <c r="GX36" i="1" s="1"/>
  <c r="I37" i="1"/>
  <c r="E62" i="5" s="1"/>
  <c r="U37" i="1"/>
  <c r="AC37" i="1"/>
  <c r="AE37" i="1"/>
  <c r="AD37" i="1" s="1"/>
  <c r="AF37" i="1"/>
  <c r="AG37" i="1"/>
  <c r="CU37" i="1" s="1"/>
  <c r="T37" i="1" s="1"/>
  <c r="AH37" i="1"/>
  <c r="AI37" i="1"/>
  <c r="CW37" i="1" s="1"/>
  <c r="V37" i="1" s="1"/>
  <c r="AJ37" i="1"/>
  <c r="CX37" i="1" s="1"/>
  <c r="W37" i="1" s="1"/>
  <c r="CQ37" i="1"/>
  <c r="P37" i="1" s="1"/>
  <c r="CS37" i="1"/>
  <c r="R37" i="1" s="1"/>
  <c r="CV37" i="1"/>
  <c r="FR37" i="1"/>
  <c r="GL37" i="1"/>
  <c r="GO37" i="1"/>
  <c r="GP37" i="1"/>
  <c r="GV37" i="1"/>
  <c r="GX37" i="1" s="1"/>
  <c r="C38" i="1"/>
  <c r="D38" i="1"/>
  <c r="AC38" i="1"/>
  <c r="AD38" i="1"/>
  <c r="AE38" i="1"/>
  <c r="AF38" i="1"/>
  <c r="AG38" i="1"/>
  <c r="AH38" i="1"/>
  <c r="CV38" i="1" s="1"/>
  <c r="U38" i="1" s="1"/>
  <c r="AI38" i="1"/>
  <c r="CW38" i="1" s="1"/>
  <c r="V38" i="1" s="1"/>
  <c r="AJ38" i="1"/>
  <c r="CX38" i="1" s="1"/>
  <c r="W38" i="1" s="1"/>
  <c r="CT38" i="1"/>
  <c r="S38" i="1" s="1"/>
  <c r="K65" i="5" s="1"/>
  <c r="CU38" i="1"/>
  <c r="T38" i="1" s="1"/>
  <c r="FR38" i="1"/>
  <c r="GL38" i="1"/>
  <c r="GO38" i="1"/>
  <c r="GP38" i="1"/>
  <c r="GV38" i="1"/>
  <c r="GX38" i="1"/>
  <c r="I39" i="1"/>
  <c r="E72" i="5" s="1"/>
  <c r="AC39" i="1"/>
  <c r="AE39" i="1"/>
  <c r="AF39" i="1"/>
  <c r="AG39" i="1"/>
  <c r="CU39" i="1" s="1"/>
  <c r="AH39" i="1"/>
  <c r="AI39" i="1"/>
  <c r="CW39" i="1" s="1"/>
  <c r="V39" i="1" s="1"/>
  <c r="AJ39" i="1"/>
  <c r="CX39" i="1" s="1"/>
  <c r="W39" i="1" s="1"/>
  <c r="CV39" i="1"/>
  <c r="U39" i="1" s="1"/>
  <c r="FR39" i="1"/>
  <c r="GL39" i="1"/>
  <c r="GO39" i="1"/>
  <c r="GP39" i="1"/>
  <c r="GV39" i="1"/>
  <c r="GX39" i="1" s="1"/>
  <c r="I40" i="1"/>
  <c r="E73" i="5" s="1"/>
  <c r="V40" i="1"/>
  <c r="AC40" i="1"/>
  <c r="AE40" i="1"/>
  <c r="AD40" i="1" s="1"/>
  <c r="AF40" i="1"/>
  <c r="AG40" i="1"/>
  <c r="AH40" i="1"/>
  <c r="AI40" i="1"/>
  <c r="CW40" i="1" s="1"/>
  <c r="AJ40" i="1"/>
  <c r="CX40" i="1" s="1"/>
  <c r="W40" i="1" s="1"/>
  <c r="CQ40" i="1"/>
  <c r="P40" i="1" s="1"/>
  <c r="CS40" i="1"/>
  <c r="R40" i="1" s="1"/>
  <c r="GK40" i="1" s="1"/>
  <c r="CU40" i="1"/>
  <c r="T40" i="1" s="1"/>
  <c r="CV40" i="1"/>
  <c r="U40" i="1" s="1"/>
  <c r="FR40" i="1"/>
  <c r="GL40" i="1"/>
  <c r="GO40" i="1"/>
  <c r="GP40" i="1"/>
  <c r="GV40" i="1"/>
  <c r="GX40" i="1" s="1"/>
  <c r="C41" i="1"/>
  <c r="D41" i="1"/>
  <c r="I41" i="1"/>
  <c r="AC41" i="1"/>
  <c r="AE41" i="1"/>
  <c r="AF41" i="1"/>
  <c r="AG41" i="1"/>
  <c r="CU41" i="1" s="1"/>
  <c r="T41" i="1" s="1"/>
  <c r="AH41" i="1"/>
  <c r="AI41" i="1"/>
  <c r="AJ41" i="1"/>
  <c r="CX41" i="1" s="1"/>
  <c r="CS41" i="1"/>
  <c r="CV41" i="1"/>
  <c r="CW41" i="1"/>
  <c r="FR41" i="1"/>
  <c r="GL41" i="1"/>
  <c r="GO41" i="1"/>
  <c r="GP41" i="1"/>
  <c r="GV41" i="1"/>
  <c r="AC42" i="1"/>
  <c r="AE42" i="1"/>
  <c r="AD42" i="1" s="1"/>
  <c r="AF42" i="1"/>
  <c r="AG42" i="1"/>
  <c r="CU42" i="1" s="1"/>
  <c r="AH42" i="1"/>
  <c r="CV42" i="1" s="1"/>
  <c r="AI42" i="1"/>
  <c r="CW42" i="1" s="1"/>
  <c r="AJ42" i="1"/>
  <c r="CX42" i="1" s="1"/>
  <c r="CQ42" i="1"/>
  <c r="CS42" i="1"/>
  <c r="FR42" i="1"/>
  <c r="GL42" i="1"/>
  <c r="GO42" i="1"/>
  <c r="GP42" i="1"/>
  <c r="GV42" i="1"/>
  <c r="C43" i="1"/>
  <c r="D43" i="1"/>
  <c r="I43" i="1"/>
  <c r="AC43" i="1"/>
  <c r="AE43" i="1"/>
  <c r="AF43" i="1"/>
  <c r="AG43" i="1"/>
  <c r="CU43" i="1" s="1"/>
  <c r="AH43" i="1"/>
  <c r="AI43" i="1"/>
  <c r="CW43" i="1" s="1"/>
  <c r="V43" i="1" s="1"/>
  <c r="AJ43" i="1"/>
  <c r="CX43" i="1" s="1"/>
  <c r="W43" i="1" s="1"/>
  <c r="CT43" i="1"/>
  <c r="S43" i="1" s="1"/>
  <c r="K88" i="5" s="1"/>
  <c r="CV43" i="1"/>
  <c r="U43" i="1" s="1"/>
  <c r="FR43" i="1"/>
  <c r="GL43" i="1"/>
  <c r="GO43" i="1"/>
  <c r="GP43" i="1"/>
  <c r="GV43" i="1"/>
  <c r="GX43" i="1" s="1"/>
  <c r="AC44" i="1"/>
  <c r="AE44" i="1"/>
  <c r="AD44" i="1" s="1"/>
  <c r="AF44" i="1"/>
  <c r="AG44" i="1"/>
  <c r="AH44" i="1"/>
  <c r="CV44" i="1" s="1"/>
  <c r="AI44" i="1"/>
  <c r="CW44" i="1" s="1"/>
  <c r="AJ44" i="1"/>
  <c r="CX44" i="1" s="1"/>
  <c r="CQ44" i="1"/>
  <c r="CS44" i="1"/>
  <c r="CU44" i="1"/>
  <c r="FR44" i="1"/>
  <c r="GL44" i="1"/>
  <c r="GO44" i="1"/>
  <c r="GP44" i="1"/>
  <c r="GV44" i="1"/>
  <c r="AC45" i="1"/>
  <c r="AE45" i="1"/>
  <c r="CS45" i="1" s="1"/>
  <c r="AF45" i="1"/>
  <c r="AG45" i="1"/>
  <c r="CU45" i="1" s="1"/>
  <c r="AH45" i="1"/>
  <c r="CV45" i="1" s="1"/>
  <c r="AI45" i="1"/>
  <c r="CW45" i="1" s="1"/>
  <c r="AJ45" i="1"/>
  <c r="CT45" i="1"/>
  <c r="CX45" i="1"/>
  <c r="FR45" i="1"/>
  <c r="GL45" i="1"/>
  <c r="GO45" i="1"/>
  <c r="GP45" i="1"/>
  <c r="GV45" i="1"/>
  <c r="C46" i="1"/>
  <c r="D46" i="1"/>
  <c r="I46" i="1"/>
  <c r="AC46" i="1"/>
  <c r="AE46" i="1"/>
  <c r="AF46" i="1"/>
  <c r="AG46" i="1"/>
  <c r="CU46" i="1" s="1"/>
  <c r="T46" i="1" s="1"/>
  <c r="AH46" i="1"/>
  <c r="CV46" i="1" s="1"/>
  <c r="AI46" i="1"/>
  <c r="CW46" i="1" s="1"/>
  <c r="AJ46" i="1"/>
  <c r="CX46" i="1" s="1"/>
  <c r="CQ46" i="1"/>
  <c r="P46" i="1" s="1"/>
  <c r="K103" i="5" s="1"/>
  <c r="CS46" i="1"/>
  <c r="FR46" i="1"/>
  <c r="GL46" i="1"/>
  <c r="GO46" i="1"/>
  <c r="GP46" i="1"/>
  <c r="GV46" i="1"/>
  <c r="AC47" i="1"/>
  <c r="AE47" i="1"/>
  <c r="AD47" i="1" s="1"/>
  <c r="AF47" i="1"/>
  <c r="AG47" i="1"/>
  <c r="CU47" i="1" s="1"/>
  <c r="AH47" i="1"/>
  <c r="AI47" i="1"/>
  <c r="AJ47" i="1"/>
  <c r="CX47" i="1" s="1"/>
  <c r="CS47" i="1"/>
  <c r="CV47" i="1"/>
  <c r="CW47" i="1"/>
  <c r="FR47" i="1"/>
  <c r="GL47" i="1"/>
  <c r="GO47" i="1"/>
  <c r="GP47" i="1"/>
  <c r="GV47" i="1"/>
  <c r="AC48" i="1"/>
  <c r="AE48" i="1"/>
  <c r="AD48" i="1" s="1"/>
  <c r="AF48" i="1"/>
  <c r="AG48" i="1"/>
  <c r="CU48" i="1" s="1"/>
  <c r="AH48" i="1"/>
  <c r="CV48" i="1" s="1"/>
  <c r="AI48" i="1"/>
  <c r="CW48" i="1" s="1"/>
  <c r="AJ48" i="1"/>
  <c r="CX48" i="1" s="1"/>
  <c r="CQ48" i="1"/>
  <c r="FR48" i="1"/>
  <c r="GL48" i="1"/>
  <c r="GO48" i="1"/>
  <c r="GP48" i="1"/>
  <c r="GV48" i="1"/>
  <c r="AC49" i="1"/>
  <c r="AD49" i="1"/>
  <c r="CR49" i="1" s="1"/>
  <c r="AE49" i="1"/>
  <c r="CS49" i="1" s="1"/>
  <c r="AF49" i="1"/>
  <c r="AG49" i="1"/>
  <c r="CU49" i="1" s="1"/>
  <c r="AH49" i="1"/>
  <c r="CV49" i="1" s="1"/>
  <c r="AI49" i="1"/>
  <c r="CW49" i="1" s="1"/>
  <c r="AJ49" i="1"/>
  <c r="CX49" i="1" s="1"/>
  <c r="CQ49" i="1"/>
  <c r="FR49" i="1"/>
  <c r="GL49" i="1"/>
  <c r="GO49" i="1"/>
  <c r="GP49" i="1"/>
  <c r="GV49" i="1"/>
  <c r="C50" i="1"/>
  <c r="D50" i="1"/>
  <c r="AC50" i="1"/>
  <c r="AE50" i="1"/>
  <c r="AF50" i="1"/>
  <c r="AG50" i="1"/>
  <c r="CU50" i="1" s="1"/>
  <c r="T50" i="1" s="1"/>
  <c r="AH50" i="1"/>
  <c r="AI50" i="1"/>
  <c r="CW50" i="1" s="1"/>
  <c r="V50" i="1" s="1"/>
  <c r="AJ50" i="1"/>
  <c r="CX50" i="1" s="1"/>
  <c r="W50" i="1" s="1"/>
  <c r="CT50" i="1"/>
  <c r="S50" i="1" s="1"/>
  <c r="K112" i="5" s="1"/>
  <c r="CV50" i="1"/>
  <c r="U50" i="1" s="1"/>
  <c r="FR50" i="1"/>
  <c r="GL50" i="1"/>
  <c r="GO50" i="1"/>
  <c r="GP50" i="1"/>
  <c r="GV50" i="1"/>
  <c r="GX50" i="1"/>
  <c r="I51" i="1"/>
  <c r="AC51" i="1"/>
  <c r="AE51" i="1"/>
  <c r="AD51" i="1" s="1"/>
  <c r="AF51" i="1"/>
  <c r="AG51" i="1"/>
  <c r="AH51" i="1"/>
  <c r="CV51" i="1" s="1"/>
  <c r="U51" i="1" s="1"/>
  <c r="AI51" i="1"/>
  <c r="CW51" i="1" s="1"/>
  <c r="V51" i="1" s="1"/>
  <c r="AJ51" i="1"/>
  <c r="CX51" i="1" s="1"/>
  <c r="CS51" i="1"/>
  <c r="R51" i="1" s="1"/>
  <c r="GK51" i="1" s="1"/>
  <c r="CU51" i="1"/>
  <c r="T51" i="1" s="1"/>
  <c r="FR51" i="1"/>
  <c r="GL51" i="1"/>
  <c r="GO51" i="1"/>
  <c r="GP51" i="1"/>
  <c r="GV51" i="1"/>
  <c r="GX51" i="1" s="1"/>
  <c r="I52" i="1"/>
  <c r="E120" i="5" s="1"/>
  <c r="U52" i="1"/>
  <c r="AC52" i="1"/>
  <c r="AE52" i="1"/>
  <c r="AF52" i="1"/>
  <c r="AG52" i="1"/>
  <c r="CU52" i="1" s="1"/>
  <c r="T52" i="1" s="1"/>
  <c r="AH52" i="1"/>
  <c r="AI52" i="1"/>
  <c r="CW52" i="1" s="1"/>
  <c r="V52" i="1" s="1"/>
  <c r="AJ52" i="1"/>
  <c r="CX52" i="1" s="1"/>
  <c r="W52" i="1" s="1"/>
  <c r="CV52" i="1"/>
  <c r="FR52" i="1"/>
  <c r="GL52" i="1"/>
  <c r="GO52" i="1"/>
  <c r="GP52" i="1"/>
  <c r="GV52" i="1"/>
  <c r="GX52" i="1" s="1"/>
  <c r="I53" i="1"/>
  <c r="AC53" i="1"/>
  <c r="AE53" i="1"/>
  <c r="AF53" i="1"/>
  <c r="AG53" i="1"/>
  <c r="AH53" i="1"/>
  <c r="CV53" i="1" s="1"/>
  <c r="AI53" i="1"/>
  <c r="CW53" i="1" s="1"/>
  <c r="AJ53" i="1"/>
  <c r="CX53" i="1" s="1"/>
  <c r="W53" i="1" s="1"/>
  <c r="CQ53" i="1"/>
  <c r="CU53" i="1"/>
  <c r="FR53" i="1"/>
  <c r="GL53" i="1"/>
  <c r="GO53" i="1"/>
  <c r="GP53" i="1"/>
  <c r="GV53" i="1"/>
  <c r="I54" i="1"/>
  <c r="E122" i="5" s="1"/>
  <c r="AC54" i="1"/>
  <c r="AE54" i="1"/>
  <c r="AD54" i="1" s="1"/>
  <c r="AF54" i="1"/>
  <c r="AG54" i="1"/>
  <c r="CU54" i="1" s="1"/>
  <c r="T54" i="1" s="1"/>
  <c r="AH54" i="1"/>
  <c r="AI54" i="1"/>
  <c r="AJ54" i="1"/>
  <c r="CX54" i="1" s="1"/>
  <c r="W54" i="1" s="1"/>
  <c r="CR54" i="1"/>
  <c r="Q54" i="1" s="1"/>
  <c r="CS54" i="1"/>
  <c r="CV54" i="1"/>
  <c r="CW54" i="1"/>
  <c r="V54" i="1" s="1"/>
  <c r="FR54" i="1"/>
  <c r="GL54" i="1"/>
  <c r="GO54" i="1"/>
  <c r="GP54" i="1"/>
  <c r="GV54" i="1"/>
  <c r="C55" i="1"/>
  <c r="D55" i="1"/>
  <c r="AC55" i="1"/>
  <c r="H128" i="5" s="1"/>
  <c r="AE55" i="1"/>
  <c r="AF55" i="1"/>
  <c r="AG55" i="1"/>
  <c r="CU55" i="1" s="1"/>
  <c r="T55" i="1" s="1"/>
  <c r="AH55" i="1"/>
  <c r="AI55" i="1"/>
  <c r="CW55" i="1" s="1"/>
  <c r="V55" i="1" s="1"/>
  <c r="AJ55" i="1"/>
  <c r="CX55" i="1" s="1"/>
  <c r="W55" i="1" s="1"/>
  <c r="CQ55" i="1"/>
  <c r="P55" i="1" s="1"/>
  <c r="CV55" i="1"/>
  <c r="U55" i="1" s="1"/>
  <c r="FR55" i="1"/>
  <c r="GL55" i="1"/>
  <c r="GO55" i="1"/>
  <c r="GP55" i="1"/>
  <c r="GV55" i="1"/>
  <c r="GX55" i="1" s="1"/>
  <c r="I56" i="1"/>
  <c r="AC56" i="1"/>
  <c r="AD56" i="1"/>
  <c r="CR56" i="1" s="1"/>
  <c r="AE56" i="1"/>
  <c r="CS56" i="1" s="1"/>
  <c r="R56" i="1" s="1"/>
  <c r="GK56" i="1" s="1"/>
  <c r="AF56" i="1"/>
  <c r="AG56" i="1"/>
  <c r="AH56" i="1"/>
  <c r="CV56" i="1" s="1"/>
  <c r="AI56" i="1"/>
  <c r="CW56" i="1" s="1"/>
  <c r="AJ56" i="1"/>
  <c r="CX56" i="1" s="1"/>
  <c r="CT56" i="1"/>
  <c r="S56" i="1" s="1"/>
  <c r="CU56" i="1"/>
  <c r="T56" i="1" s="1"/>
  <c r="FR56" i="1"/>
  <c r="GL56" i="1"/>
  <c r="GO56" i="1"/>
  <c r="GP56" i="1"/>
  <c r="GV56" i="1"/>
  <c r="GX56" i="1"/>
  <c r="I57" i="1"/>
  <c r="E133" i="5" s="1"/>
  <c r="AC57" i="1"/>
  <c r="AE57" i="1"/>
  <c r="AD57" i="1" s="1"/>
  <c r="CR57" i="1" s="1"/>
  <c r="AF57" i="1"/>
  <c r="AG57" i="1"/>
  <c r="CU57" i="1" s="1"/>
  <c r="AH57" i="1"/>
  <c r="AI57" i="1"/>
  <c r="CW57" i="1" s="1"/>
  <c r="AJ57" i="1"/>
  <c r="CS57" i="1"/>
  <c r="R57" i="1" s="1"/>
  <c r="GK57" i="1" s="1"/>
  <c r="CV57" i="1"/>
  <c r="CX57" i="1"/>
  <c r="W57" i="1" s="1"/>
  <c r="FR57" i="1"/>
  <c r="GL57" i="1"/>
  <c r="GO57" i="1"/>
  <c r="GP57" i="1"/>
  <c r="GV57" i="1"/>
  <c r="C58" i="1"/>
  <c r="D58" i="1"/>
  <c r="I58" i="1"/>
  <c r="AC58" i="1"/>
  <c r="AD58" i="1"/>
  <c r="AE58" i="1"/>
  <c r="AF58" i="1"/>
  <c r="AG58" i="1"/>
  <c r="CU58" i="1" s="1"/>
  <c r="T58" i="1" s="1"/>
  <c r="AH58" i="1"/>
  <c r="CV58" i="1" s="1"/>
  <c r="U58" i="1" s="1"/>
  <c r="AI58" i="1"/>
  <c r="AJ58" i="1"/>
  <c r="CQ58" i="1"/>
  <c r="P58" i="1" s="1"/>
  <c r="CS58" i="1"/>
  <c r="R58" i="1" s="1"/>
  <c r="CW58" i="1"/>
  <c r="V58" i="1" s="1"/>
  <c r="CX58" i="1"/>
  <c r="W58" i="1" s="1"/>
  <c r="FR58" i="1"/>
  <c r="GL58" i="1"/>
  <c r="GO58" i="1"/>
  <c r="GP58" i="1"/>
  <c r="GV58" i="1"/>
  <c r="C59" i="1"/>
  <c r="D59" i="1"/>
  <c r="I59" i="1"/>
  <c r="AC59" i="1"/>
  <c r="H150" i="5" s="1"/>
  <c r="AE59" i="1"/>
  <c r="AF59" i="1"/>
  <c r="AG59" i="1"/>
  <c r="CU59" i="1" s="1"/>
  <c r="T59" i="1" s="1"/>
  <c r="AH59" i="1"/>
  <c r="AI59" i="1"/>
  <c r="CW59" i="1" s="1"/>
  <c r="V59" i="1" s="1"/>
  <c r="AJ59" i="1"/>
  <c r="CX59" i="1" s="1"/>
  <c r="W59" i="1" s="1"/>
  <c r="CQ59" i="1"/>
  <c r="P59" i="1" s="1"/>
  <c r="CV59" i="1"/>
  <c r="U59" i="1" s="1"/>
  <c r="FR59" i="1"/>
  <c r="GL59" i="1"/>
  <c r="GO59" i="1"/>
  <c r="GP59" i="1"/>
  <c r="GV59" i="1"/>
  <c r="GX59" i="1" s="1"/>
  <c r="I60" i="1"/>
  <c r="E154" i="5" s="1"/>
  <c r="AC60" i="1"/>
  <c r="AD60" i="1"/>
  <c r="CR60" i="1" s="1"/>
  <c r="AE60" i="1"/>
  <c r="AF60" i="1"/>
  <c r="AG60" i="1"/>
  <c r="CU60" i="1" s="1"/>
  <c r="T60" i="1" s="1"/>
  <c r="AH60" i="1"/>
  <c r="CV60" i="1" s="1"/>
  <c r="AI60" i="1"/>
  <c r="AJ60" i="1"/>
  <c r="CX60" i="1" s="1"/>
  <c r="CS60" i="1"/>
  <c r="R60" i="1" s="1"/>
  <c r="GK60" i="1" s="1"/>
  <c r="CT60" i="1"/>
  <c r="S60" i="1" s="1"/>
  <c r="CW60" i="1"/>
  <c r="V60" i="1" s="1"/>
  <c r="FR60" i="1"/>
  <c r="GL60" i="1"/>
  <c r="GO60" i="1"/>
  <c r="GP60" i="1"/>
  <c r="GV60" i="1"/>
  <c r="GX60" i="1" s="1"/>
  <c r="I61" i="1"/>
  <c r="E155" i="5" s="1"/>
  <c r="AC61" i="1"/>
  <c r="AE61" i="1"/>
  <c r="AD61" i="1" s="1"/>
  <c r="CR61" i="1" s="1"/>
  <c r="Q61" i="1" s="1"/>
  <c r="AF61" i="1"/>
  <c r="CT61" i="1" s="1"/>
  <c r="S61" i="1" s="1"/>
  <c r="AG61" i="1"/>
  <c r="CU61" i="1" s="1"/>
  <c r="AH61" i="1"/>
  <c r="AI61" i="1"/>
  <c r="CW61" i="1" s="1"/>
  <c r="V61" i="1" s="1"/>
  <c r="AJ61" i="1"/>
  <c r="CV61" i="1"/>
  <c r="U61" i="1" s="1"/>
  <c r="CX61" i="1"/>
  <c r="W61" i="1" s="1"/>
  <c r="FR61" i="1"/>
  <c r="GL61" i="1"/>
  <c r="GO61" i="1"/>
  <c r="GP61" i="1"/>
  <c r="GV61" i="1"/>
  <c r="GX61" i="1" s="1"/>
  <c r="C62" i="1"/>
  <c r="D62" i="1"/>
  <c r="I62" i="1"/>
  <c r="I66" i="1" s="1"/>
  <c r="AC62" i="1"/>
  <c r="AE62" i="1"/>
  <c r="AF62" i="1"/>
  <c r="AG62" i="1"/>
  <c r="AH62" i="1"/>
  <c r="CV62" i="1" s="1"/>
  <c r="AI62" i="1"/>
  <c r="AJ62" i="1"/>
  <c r="CX62" i="1" s="1"/>
  <c r="W62" i="1" s="1"/>
  <c r="CQ62" i="1"/>
  <c r="P62" i="1" s="1"/>
  <c r="CU62" i="1"/>
  <c r="T62" i="1" s="1"/>
  <c r="CW62" i="1"/>
  <c r="V62" i="1" s="1"/>
  <c r="FR62" i="1"/>
  <c r="GL62" i="1"/>
  <c r="GO62" i="1"/>
  <c r="GP62" i="1"/>
  <c r="GV62" i="1"/>
  <c r="I63" i="1"/>
  <c r="E166" i="5" s="1"/>
  <c r="AC63" i="1"/>
  <c r="AE63" i="1"/>
  <c r="AD63" i="1" s="1"/>
  <c r="CR63" i="1" s="1"/>
  <c r="Q63" i="1" s="1"/>
  <c r="AF63" i="1"/>
  <c r="AG63" i="1"/>
  <c r="CU63" i="1" s="1"/>
  <c r="AH63" i="1"/>
  <c r="AI63" i="1"/>
  <c r="CW63" i="1" s="1"/>
  <c r="V63" i="1" s="1"/>
  <c r="AJ63" i="1"/>
  <c r="CX63" i="1" s="1"/>
  <c r="W63" i="1" s="1"/>
  <c r="CT63" i="1"/>
  <c r="S63" i="1" s="1"/>
  <c r="CV63" i="1"/>
  <c r="U63" i="1" s="1"/>
  <c r="FR63" i="1"/>
  <c r="GL63" i="1"/>
  <c r="GO63" i="1"/>
  <c r="GP63" i="1"/>
  <c r="GV63" i="1"/>
  <c r="GX63" i="1"/>
  <c r="I64" i="1"/>
  <c r="E167" i="5" s="1"/>
  <c r="AC64" i="1"/>
  <c r="H167" i="5" s="1"/>
  <c r="W167" i="5" s="1"/>
  <c r="AD64" i="1"/>
  <c r="AE64" i="1"/>
  <c r="AF64" i="1"/>
  <c r="AG64" i="1"/>
  <c r="CU64" i="1" s="1"/>
  <c r="T64" i="1" s="1"/>
  <c r="AH64" i="1"/>
  <c r="CV64" i="1" s="1"/>
  <c r="U64" i="1" s="1"/>
  <c r="AI64" i="1"/>
  <c r="AJ64" i="1"/>
  <c r="CX64" i="1" s="1"/>
  <c r="CQ64" i="1"/>
  <c r="P64" i="1" s="1"/>
  <c r="CR64" i="1"/>
  <c r="Q64" i="1" s="1"/>
  <c r="CS64" i="1"/>
  <c r="R64" i="1" s="1"/>
  <c r="GK64" i="1" s="1"/>
  <c r="CW64" i="1"/>
  <c r="V64" i="1" s="1"/>
  <c r="FR64" i="1"/>
  <c r="GL64" i="1"/>
  <c r="GO64" i="1"/>
  <c r="GP64" i="1"/>
  <c r="GV64" i="1"/>
  <c r="GX64" i="1" s="1"/>
  <c r="AC65" i="1"/>
  <c r="AE65" i="1"/>
  <c r="CS65" i="1" s="1"/>
  <c r="AF65" i="1"/>
  <c r="CT65" i="1" s="1"/>
  <c r="AG65" i="1"/>
  <c r="AH65" i="1"/>
  <c r="AI65" i="1"/>
  <c r="CW65" i="1" s="1"/>
  <c r="AJ65" i="1"/>
  <c r="CU65" i="1"/>
  <c r="CV65" i="1"/>
  <c r="CX65" i="1"/>
  <c r="FR65" i="1"/>
  <c r="GL65" i="1"/>
  <c r="GO65" i="1"/>
  <c r="GP65" i="1"/>
  <c r="GV65" i="1"/>
  <c r="AC66" i="1"/>
  <c r="AE66" i="1"/>
  <c r="AD66" i="1" s="1"/>
  <c r="CR66" i="1" s="1"/>
  <c r="AF66" i="1"/>
  <c r="AG66" i="1"/>
  <c r="AH66" i="1"/>
  <c r="CV66" i="1" s="1"/>
  <c r="AI66" i="1"/>
  <c r="AJ66" i="1"/>
  <c r="CX66" i="1" s="1"/>
  <c r="W66" i="1" s="1"/>
  <c r="CQ66" i="1"/>
  <c r="CU66" i="1"/>
  <c r="CW66" i="1"/>
  <c r="FR66" i="1"/>
  <c r="GL66" i="1"/>
  <c r="GO66" i="1"/>
  <c r="GP66" i="1"/>
  <c r="GV66" i="1"/>
  <c r="AC67" i="1"/>
  <c r="AE67" i="1"/>
  <c r="AD67" i="1" s="1"/>
  <c r="CR67" i="1" s="1"/>
  <c r="AF67" i="1"/>
  <c r="AG67" i="1"/>
  <c r="CU67" i="1" s="1"/>
  <c r="AH67" i="1"/>
  <c r="CV67" i="1" s="1"/>
  <c r="AI67" i="1"/>
  <c r="CW67" i="1" s="1"/>
  <c r="AJ67" i="1"/>
  <c r="CS67" i="1"/>
  <c r="CT67" i="1"/>
  <c r="CX67" i="1"/>
  <c r="FR67" i="1"/>
  <c r="GL67" i="1"/>
  <c r="GO67" i="1"/>
  <c r="GP67" i="1"/>
  <c r="GV67" i="1"/>
  <c r="C68" i="1"/>
  <c r="D68" i="1"/>
  <c r="AC68" i="1"/>
  <c r="H176" i="5" s="1"/>
  <c r="AE68" i="1"/>
  <c r="AF68" i="1"/>
  <c r="CT68" i="1" s="1"/>
  <c r="S68" i="1" s="1"/>
  <c r="AG68" i="1"/>
  <c r="AH68" i="1"/>
  <c r="AI68" i="1"/>
  <c r="CW68" i="1" s="1"/>
  <c r="V68" i="1" s="1"/>
  <c r="AJ68" i="1"/>
  <c r="CX68" i="1" s="1"/>
  <c r="W68" i="1" s="1"/>
  <c r="CQ68" i="1"/>
  <c r="P68" i="1" s="1"/>
  <c r="K176" i="5" s="1"/>
  <c r="CU68" i="1"/>
  <c r="T68" i="1" s="1"/>
  <c r="CV68" i="1"/>
  <c r="U68" i="1" s="1"/>
  <c r="FR68" i="1"/>
  <c r="GL68" i="1"/>
  <c r="GO68" i="1"/>
  <c r="GP68" i="1"/>
  <c r="GV68" i="1"/>
  <c r="GX68" i="1" s="1"/>
  <c r="I69" i="1"/>
  <c r="E180" i="5" s="1"/>
  <c r="AC69" i="1"/>
  <c r="AE69" i="1"/>
  <c r="AD69" i="1" s="1"/>
  <c r="CR69" i="1" s="1"/>
  <c r="AF69" i="1"/>
  <c r="AG69" i="1"/>
  <c r="CU69" i="1" s="1"/>
  <c r="T69" i="1" s="1"/>
  <c r="AH69" i="1"/>
  <c r="CV69" i="1" s="1"/>
  <c r="AI69" i="1"/>
  <c r="AJ69" i="1"/>
  <c r="CX69" i="1" s="1"/>
  <c r="W69" i="1" s="1"/>
  <c r="CS69" i="1"/>
  <c r="R69" i="1" s="1"/>
  <c r="GK69" i="1" s="1"/>
  <c r="CW69" i="1"/>
  <c r="V69" i="1" s="1"/>
  <c r="FR69" i="1"/>
  <c r="GL69" i="1"/>
  <c r="GO69" i="1"/>
  <c r="GP69" i="1"/>
  <c r="GV69" i="1"/>
  <c r="GX69" i="1" s="1"/>
  <c r="I70" i="1"/>
  <c r="E181" i="5" s="1"/>
  <c r="AC70" i="1"/>
  <c r="AE70" i="1"/>
  <c r="AD70" i="1" s="1"/>
  <c r="AF70" i="1"/>
  <c r="AG70" i="1"/>
  <c r="AH70" i="1"/>
  <c r="CV70" i="1" s="1"/>
  <c r="U70" i="1" s="1"/>
  <c r="AI70" i="1"/>
  <c r="CW70" i="1" s="1"/>
  <c r="V70" i="1" s="1"/>
  <c r="AJ70" i="1"/>
  <c r="CX70" i="1" s="1"/>
  <c r="CR70" i="1"/>
  <c r="Q70" i="1" s="1"/>
  <c r="CU70" i="1"/>
  <c r="T70" i="1" s="1"/>
  <c r="FR70" i="1"/>
  <c r="GL70" i="1"/>
  <c r="GO70" i="1"/>
  <c r="GP70" i="1"/>
  <c r="GV70" i="1"/>
  <c r="GX70" i="1" s="1"/>
  <c r="I71" i="1"/>
  <c r="E182" i="5" s="1"/>
  <c r="AC71" i="1"/>
  <c r="AE71" i="1"/>
  <c r="CS71" i="1" s="1"/>
  <c r="AF71" i="1"/>
  <c r="AG71" i="1"/>
  <c r="CU71" i="1" s="1"/>
  <c r="T71" i="1" s="1"/>
  <c r="AH71" i="1"/>
  <c r="CV71" i="1" s="1"/>
  <c r="AI71" i="1"/>
  <c r="CW71" i="1" s="1"/>
  <c r="AJ71" i="1"/>
  <c r="CQ71" i="1"/>
  <c r="CX71" i="1"/>
  <c r="W71" i="1" s="1"/>
  <c r="FR71" i="1"/>
  <c r="GL71" i="1"/>
  <c r="GO71" i="1"/>
  <c r="GP71" i="1"/>
  <c r="GV71" i="1"/>
  <c r="I72" i="1"/>
  <c r="E183" i="5" s="1"/>
  <c r="AC72" i="1"/>
  <c r="AD72" i="1"/>
  <c r="CR72" i="1" s="1"/>
  <c r="Q72" i="1" s="1"/>
  <c r="AE72" i="1"/>
  <c r="CS72" i="1" s="1"/>
  <c r="R72" i="1" s="1"/>
  <c r="GK72" i="1" s="1"/>
  <c r="AF72" i="1"/>
  <c r="AG72" i="1"/>
  <c r="CU72" i="1" s="1"/>
  <c r="T72" i="1" s="1"/>
  <c r="AH72" i="1"/>
  <c r="CV72" i="1" s="1"/>
  <c r="U72" i="1" s="1"/>
  <c r="AI72" i="1"/>
  <c r="AJ72" i="1"/>
  <c r="CT72" i="1"/>
  <c r="S72" i="1" s="1"/>
  <c r="CW72" i="1"/>
  <c r="V72" i="1" s="1"/>
  <c r="CX72" i="1"/>
  <c r="W72" i="1" s="1"/>
  <c r="FR72" i="1"/>
  <c r="GL72" i="1"/>
  <c r="GO72" i="1"/>
  <c r="GP72" i="1"/>
  <c r="GV72" i="1"/>
  <c r="GX72" i="1"/>
  <c r="C73" i="1"/>
  <c r="D73" i="1"/>
  <c r="AC73" i="1"/>
  <c r="H189" i="5" s="1"/>
  <c r="AE73" i="1"/>
  <c r="AF73" i="1"/>
  <c r="AG73" i="1"/>
  <c r="AH73" i="1"/>
  <c r="AI73" i="1"/>
  <c r="CW73" i="1" s="1"/>
  <c r="V73" i="1" s="1"/>
  <c r="AJ73" i="1"/>
  <c r="CX73" i="1" s="1"/>
  <c r="W73" i="1" s="1"/>
  <c r="CU73" i="1"/>
  <c r="T73" i="1" s="1"/>
  <c r="CV73" i="1"/>
  <c r="U73" i="1" s="1"/>
  <c r="FR73" i="1"/>
  <c r="GL73" i="1"/>
  <c r="GO73" i="1"/>
  <c r="GP73" i="1"/>
  <c r="GV73" i="1"/>
  <c r="GX73" i="1" s="1"/>
  <c r="I74" i="1"/>
  <c r="E193" i="5" s="1"/>
  <c r="AC74" i="1"/>
  <c r="AD74" i="1"/>
  <c r="CR74" i="1" s="1"/>
  <c r="Q74" i="1" s="1"/>
  <c r="AE74" i="1"/>
  <c r="CS74" i="1" s="1"/>
  <c r="R74" i="1" s="1"/>
  <c r="GK74" i="1" s="1"/>
  <c r="AF74" i="1"/>
  <c r="AG74" i="1"/>
  <c r="AH74" i="1"/>
  <c r="CV74" i="1" s="1"/>
  <c r="U74" i="1" s="1"/>
  <c r="AI74" i="1"/>
  <c r="CW74" i="1" s="1"/>
  <c r="V74" i="1" s="1"/>
  <c r="AJ74" i="1"/>
  <c r="CQ74" i="1"/>
  <c r="P74" i="1" s="1"/>
  <c r="CT74" i="1"/>
  <c r="S74" i="1" s="1"/>
  <c r="CU74" i="1"/>
  <c r="T74" i="1" s="1"/>
  <c r="CX74" i="1"/>
  <c r="W74" i="1" s="1"/>
  <c r="FR74" i="1"/>
  <c r="GL74" i="1"/>
  <c r="GO74" i="1"/>
  <c r="GP74" i="1"/>
  <c r="GV74" i="1"/>
  <c r="GX74" i="1" s="1"/>
  <c r="I75" i="1"/>
  <c r="E194" i="5" s="1"/>
  <c r="AC75" i="1"/>
  <c r="AE75" i="1"/>
  <c r="AD75" i="1" s="1"/>
  <c r="CR75" i="1" s="1"/>
  <c r="Q75" i="1" s="1"/>
  <c r="AF75" i="1"/>
  <c r="AG75" i="1"/>
  <c r="CU75" i="1" s="1"/>
  <c r="AH75" i="1"/>
  <c r="CV75" i="1" s="1"/>
  <c r="AI75" i="1"/>
  <c r="AJ75" i="1"/>
  <c r="CS75" i="1"/>
  <c r="CW75" i="1"/>
  <c r="CX75" i="1"/>
  <c r="W75" i="1" s="1"/>
  <c r="FR75" i="1"/>
  <c r="GL75" i="1"/>
  <c r="GO75" i="1"/>
  <c r="GP75" i="1"/>
  <c r="GV75" i="1"/>
  <c r="GX75" i="1" s="1"/>
  <c r="C76" i="1"/>
  <c r="D76" i="1"/>
  <c r="I76" i="1"/>
  <c r="I78" i="1" s="1"/>
  <c r="E206" i="5" s="1"/>
  <c r="AC76" i="1"/>
  <c r="AE76" i="1"/>
  <c r="AF76" i="1"/>
  <c r="CT76" i="1" s="1"/>
  <c r="S76" i="1" s="1"/>
  <c r="K198" i="5" s="1"/>
  <c r="AG76" i="1"/>
  <c r="AH76" i="1"/>
  <c r="CV76" i="1" s="1"/>
  <c r="AI76" i="1"/>
  <c r="CW76" i="1" s="1"/>
  <c r="V76" i="1" s="1"/>
  <c r="AJ76" i="1"/>
  <c r="CQ76" i="1"/>
  <c r="CU76" i="1"/>
  <c r="T76" i="1" s="1"/>
  <c r="CX76" i="1"/>
  <c r="W76" i="1" s="1"/>
  <c r="FR76" i="1"/>
  <c r="GL76" i="1"/>
  <c r="GO76" i="1"/>
  <c r="GP76" i="1"/>
  <c r="GV76" i="1"/>
  <c r="AC77" i="1"/>
  <c r="AD77" i="1"/>
  <c r="CR77" i="1" s="1"/>
  <c r="AE77" i="1"/>
  <c r="AF77" i="1"/>
  <c r="AG77" i="1"/>
  <c r="CU77" i="1" s="1"/>
  <c r="AH77" i="1"/>
  <c r="CV77" i="1" s="1"/>
  <c r="AI77" i="1"/>
  <c r="AJ77" i="1"/>
  <c r="CX77" i="1" s="1"/>
  <c r="CS77" i="1"/>
  <c r="CT77" i="1"/>
  <c r="CW77" i="1"/>
  <c r="FR77" i="1"/>
  <c r="GL77" i="1"/>
  <c r="GO77" i="1"/>
  <c r="GP77" i="1"/>
  <c r="GV77" i="1"/>
  <c r="AC78" i="1"/>
  <c r="AE78" i="1"/>
  <c r="AD78" i="1" s="1"/>
  <c r="AB78" i="1" s="1"/>
  <c r="AF78" i="1"/>
  <c r="CT78" i="1" s="1"/>
  <c r="S78" i="1" s="1"/>
  <c r="AG78" i="1"/>
  <c r="CU78" i="1" s="1"/>
  <c r="AH78" i="1"/>
  <c r="AI78" i="1"/>
  <c r="CW78" i="1" s="1"/>
  <c r="AJ78" i="1"/>
  <c r="CV78" i="1"/>
  <c r="CX78" i="1"/>
  <c r="FR78" i="1"/>
  <c r="GL78" i="1"/>
  <c r="GO78" i="1"/>
  <c r="GP78" i="1"/>
  <c r="GV78" i="1"/>
  <c r="AC79" i="1"/>
  <c r="AE79" i="1"/>
  <c r="AD79" i="1" s="1"/>
  <c r="CR79" i="1" s="1"/>
  <c r="AF79" i="1"/>
  <c r="AG79" i="1"/>
  <c r="AH79" i="1"/>
  <c r="AI79" i="1"/>
  <c r="CW79" i="1" s="1"/>
  <c r="AJ79" i="1"/>
  <c r="CX79" i="1" s="1"/>
  <c r="CQ79" i="1"/>
  <c r="CS79" i="1"/>
  <c r="CU79" i="1"/>
  <c r="CV79" i="1"/>
  <c r="FR79" i="1"/>
  <c r="GL79" i="1"/>
  <c r="GO79" i="1"/>
  <c r="GP79" i="1"/>
  <c r="GV79" i="1"/>
  <c r="AC80" i="1"/>
  <c r="AE80" i="1"/>
  <c r="CS80" i="1" s="1"/>
  <c r="AF80" i="1"/>
  <c r="AG80" i="1"/>
  <c r="CU80" i="1" s="1"/>
  <c r="AH80" i="1"/>
  <c r="AI80" i="1"/>
  <c r="CW80" i="1" s="1"/>
  <c r="AJ80" i="1"/>
  <c r="CX80" i="1" s="1"/>
  <c r="CQ80" i="1"/>
  <c r="CV80" i="1"/>
  <c r="FR80" i="1"/>
  <c r="GL80" i="1"/>
  <c r="GO80" i="1"/>
  <c r="GP80" i="1"/>
  <c r="GV80" i="1"/>
  <c r="I81" i="1"/>
  <c r="E209" i="5" s="1"/>
  <c r="AC81" i="1"/>
  <c r="AD81" i="1"/>
  <c r="CR81" i="1" s="1"/>
  <c r="Q81" i="1" s="1"/>
  <c r="AE81" i="1"/>
  <c r="AF81" i="1"/>
  <c r="AG81" i="1"/>
  <c r="CU81" i="1" s="1"/>
  <c r="T81" i="1" s="1"/>
  <c r="AH81" i="1"/>
  <c r="CV81" i="1" s="1"/>
  <c r="U81" i="1" s="1"/>
  <c r="AI81" i="1"/>
  <c r="CW81" i="1" s="1"/>
  <c r="V81" i="1" s="1"/>
  <c r="AJ81" i="1"/>
  <c r="CX81" i="1" s="1"/>
  <c r="CQ81" i="1"/>
  <c r="CS81" i="1"/>
  <c r="R81" i="1" s="1"/>
  <c r="GK81" i="1" s="1"/>
  <c r="CT81" i="1"/>
  <c r="FR81" i="1"/>
  <c r="GL81" i="1"/>
  <c r="GO81" i="1"/>
  <c r="GP81" i="1"/>
  <c r="GV81" i="1"/>
  <c r="GX81" i="1" s="1"/>
  <c r="C82" i="1"/>
  <c r="D82" i="1"/>
  <c r="I82" i="1"/>
  <c r="I83" i="1" s="1"/>
  <c r="E220" i="5" s="1"/>
  <c r="AC82" i="1"/>
  <c r="AD82" i="1"/>
  <c r="AE82" i="1"/>
  <c r="AF82" i="1"/>
  <c r="AG82" i="1"/>
  <c r="AH82" i="1"/>
  <c r="CV82" i="1" s="1"/>
  <c r="U82" i="1" s="1"/>
  <c r="AI82" i="1"/>
  <c r="CW82" i="1" s="1"/>
  <c r="V82" i="1" s="1"/>
  <c r="AJ82" i="1"/>
  <c r="CQ82" i="1"/>
  <c r="CT82" i="1"/>
  <c r="S82" i="1" s="1"/>
  <c r="K213" i="5" s="1"/>
  <c r="CU82" i="1"/>
  <c r="T82" i="1" s="1"/>
  <c r="CX82" i="1"/>
  <c r="W82" i="1" s="1"/>
  <c r="FR82" i="1"/>
  <c r="GL82" i="1"/>
  <c r="GO82" i="1"/>
  <c r="GP82" i="1"/>
  <c r="GV82" i="1"/>
  <c r="GX82" i="1" s="1"/>
  <c r="AC83" i="1"/>
  <c r="AD83" i="1"/>
  <c r="CR83" i="1" s="1"/>
  <c r="AE83" i="1"/>
  <c r="AF83" i="1"/>
  <c r="AG83" i="1"/>
  <c r="CU83" i="1" s="1"/>
  <c r="AH83" i="1"/>
  <c r="CV83" i="1" s="1"/>
  <c r="AI83" i="1"/>
  <c r="AJ83" i="1"/>
  <c r="CX83" i="1" s="1"/>
  <c r="CQ83" i="1"/>
  <c r="CS83" i="1"/>
  <c r="CW83" i="1"/>
  <c r="FR83" i="1"/>
  <c r="GL83" i="1"/>
  <c r="GO83" i="1"/>
  <c r="GP83" i="1"/>
  <c r="GV83" i="1"/>
  <c r="AC84" i="1"/>
  <c r="AE84" i="1"/>
  <c r="AD84" i="1" s="1"/>
  <c r="CR84" i="1" s="1"/>
  <c r="AF84" i="1"/>
  <c r="AG84" i="1"/>
  <c r="CU84" i="1" s="1"/>
  <c r="AH84" i="1"/>
  <c r="CV84" i="1" s="1"/>
  <c r="AI84" i="1"/>
  <c r="CW84" i="1" s="1"/>
  <c r="AJ84" i="1"/>
  <c r="CS84" i="1"/>
  <c r="CT84" i="1"/>
  <c r="CX84" i="1"/>
  <c r="FR84" i="1"/>
  <c r="GL84" i="1"/>
  <c r="GO84" i="1"/>
  <c r="GP84" i="1"/>
  <c r="GV84" i="1"/>
  <c r="C85" i="1"/>
  <c r="D85" i="1"/>
  <c r="AC85" i="1"/>
  <c r="AE85" i="1"/>
  <c r="AF85" i="1"/>
  <c r="CT85" i="1" s="1"/>
  <c r="S85" i="1" s="1"/>
  <c r="AG85" i="1"/>
  <c r="AH85" i="1"/>
  <c r="AI85" i="1"/>
  <c r="CW85" i="1" s="1"/>
  <c r="V85" i="1" s="1"/>
  <c r="AJ85" i="1"/>
  <c r="CX85" i="1" s="1"/>
  <c r="W85" i="1" s="1"/>
  <c r="CU85" i="1"/>
  <c r="T85" i="1" s="1"/>
  <c r="CV85" i="1"/>
  <c r="U85" i="1" s="1"/>
  <c r="FR85" i="1"/>
  <c r="GL85" i="1"/>
  <c r="GO85" i="1"/>
  <c r="GP85" i="1"/>
  <c r="GV85" i="1"/>
  <c r="GX85" i="1" s="1"/>
  <c r="I86" i="1"/>
  <c r="AC86" i="1"/>
  <c r="AD86" i="1"/>
  <c r="CR86" i="1" s="1"/>
  <c r="AE86" i="1"/>
  <c r="AF86" i="1"/>
  <c r="AG86" i="1"/>
  <c r="CU86" i="1" s="1"/>
  <c r="T86" i="1" s="1"/>
  <c r="AH86" i="1"/>
  <c r="CV86" i="1" s="1"/>
  <c r="AI86" i="1"/>
  <c r="AJ86" i="1"/>
  <c r="CS86" i="1"/>
  <c r="R86" i="1" s="1"/>
  <c r="GK86" i="1" s="1"/>
  <c r="CT86" i="1"/>
  <c r="S86" i="1" s="1"/>
  <c r="CW86" i="1"/>
  <c r="CX86" i="1"/>
  <c r="W86" i="1" s="1"/>
  <c r="FR86" i="1"/>
  <c r="GL86" i="1"/>
  <c r="GO86" i="1"/>
  <c r="GP86" i="1"/>
  <c r="GV86" i="1"/>
  <c r="GX86" i="1" s="1"/>
  <c r="I87" i="1"/>
  <c r="E232" i="5" s="1"/>
  <c r="AC87" i="1"/>
  <c r="AE87" i="1"/>
  <c r="AD87" i="1" s="1"/>
  <c r="CR87" i="1" s="1"/>
  <c r="Q87" i="1" s="1"/>
  <c r="AF87" i="1"/>
  <c r="AG87" i="1"/>
  <c r="CU87" i="1" s="1"/>
  <c r="AH87" i="1"/>
  <c r="CV87" i="1" s="1"/>
  <c r="U87" i="1" s="1"/>
  <c r="AI87" i="1"/>
  <c r="CW87" i="1" s="1"/>
  <c r="V87" i="1" s="1"/>
  <c r="AJ87" i="1"/>
  <c r="CS87" i="1"/>
  <c r="R87" i="1" s="1"/>
  <c r="GK87" i="1" s="1"/>
  <c r="CT87" i="1"/>
  <c r="S87" i="1" s="1"/>
  <c r="CX87" i="1"/>
  <c r="W87" i="1" s="1"/>
  <c r="FR87" i="1"/>
  <c r="GL87" i="1"/>
  <c r="GO87" i="1"/>
  <c r="GP87" i="1"/>
  <c r="GV87" i="1"/>
  <c r="GX87" i="1" s="1"/>
  <c r="C88" i="1"/>
  <c r="D88" i="1"/>
  <c r="I88" i="1"/>
  <c r="AC88" i="1"/>
  <c r="AE88" i="1"/>
  <c r="H238" i="5" s="1"/>
  <c r="R238" i="5" s="1"/>
  <c r="AF88" i="1"/>
  <c r="AG88" i="1"/>
  <c r="AH88" i="1"/>
  <c r="CV88" i="1" s="1"/>
  <c r="AI88" i="1"/>
  <c r="CW88" i="1" s="1"/>
  <c r="V88" i="1" s="1"/>
  <c r="AJ88" i="1"/>
  <c r="CX88" i="1" s="1"/>
  <c r="W88" i="1" s="1"/>
  <c r="CQ88" i="1"/>
  <c r="CT88" i="1"/>
  <c r="S88" i="1" s="1"/>
  <c r="K236" i="5" s="1"/>
  <c r="CU88" i="1"/>
  <c r="FR88" i="1"/>
  <c r="GL88" i="1"/>
  <c r="GO88" i="1"/>
  <c r="GP88" i="1"/>
  <c r="GV88" i="1"/>
  <c r="C89" i="1"/>
  <c r="D89" i="1"/>
  <c r="I89" i="1"/>
  <c r="AC89" i="1"/>
  <c r="AE89" i="1"/>
  <c r="AF89" i="1"/>
  <c r="AG89" i="1"/>
  <c r="AH89" i="1"/>
  <c r="AI89" i="1"/>
  <c r="CW89" i="1" s="1"/>
  <c r="V89" i="1" s="1"/>
  <c r="AJ89" i="1"/>
  <c r="CX89" i="1" s="1"/>
  <c r="W89" i="1" s="1"/>
  <c r="CQ89" i="1"/>
  <c r="P89" i="1" s="1"/>
  <c r="CU89" i="1"/>
  <c r="T89" i="1" s="1"/>
  <c r="CV89" i="1"/>
  <c r="U89" i="1" s="1"/>
  <c r="FR89" i="1"/>
  <c r="GL89" i="1"/>
  <c r="GO89" i="1"/>
  <c r="GP89" i="1"/>
  <c r="GV89" i="1"/>
  <c r="GX89" i="1" s="1"/>
  <c r="AC90" i="1"/>
  <c r="AD90" i="1"/>
  <c r="CR90" i="1" s="1"/>
  <c r="AE90" i="1"/>
  <c r="CS90" i="1" s="1"/>
  <c r="AF90" i="1"/>
  <c r="AG90" i="1"/>
  <c r="AH90" i="1"/>
  <c r="CV90" i="1" s="1"/>
  <c r="AI90" i="1"/>
  <c r="CW90" i="1" s="1"/>
  <c r="AJ90" i="1"/>
  <c r="CT90" i="1"/>
  <c r="CU90" i="1"/>
  <c r="CX90" i="1"/>
  <c r="FR90" i="1"/>
  <c r="GL90" i="1"/>
  <c r="GO90" i="1"/>
  <c r="GP90" i="1"/>
  <c r="GV90" i="1"/>
  <c r="AC91" i="1"/>
  <c r="AE91" i="1"/>
  <c r="AD91" i="1" s="1"/>
  <c r="CR91" i="1" s="1"/>
  <c r="AF91" i="1"/>
  <c r="AG91" i="1"/>
  <c r="CU91" i="1" s="1"/>
  <c r="AH91" i="1"/>
  <c r="AI91" i="1"/>
  <c r="CW91" i="1" s="1"/>
  <c r="AJ91" i="1"/>
  <c r="CX91" i="1" s="1"/>
  <c r="CT91" i="1"/>
  <c r="CV91" i="1"/>
  <c r="FR91" i="1"/>
  <c r="GL91" i="1"/>
  <c r="GO91" i="1"/>
  <c r="GP91" i="1"/>
  <c r="GV91" i="1"/>
  <c r="C92" i="1"/>
  <c r="D92" i="1"/>
  <c r="I92" i="1"/>
  <c r="AC92" i="1"/>
  <c r="AE92" i="1"/>
  <c r="H260" i="5" s="1"/>
  <c r="R260" i="5" s="1"/>
  <c r="AF92" i="1"/>
  <c r="AG92" i="1"/>
  <c r="AH92" i="1"/>
  <c r="CV92" i="1" s="1"/>
  <c r="AI92" i="1"/>
  <c r="AJ92" i="1"/>
  <c r="CX92" i="1" s="1"/>
  <c r="W92" i="1" s="1"/>
  <c r="CQ92" i="1"/>
  <c r="P92" i="1" s="1"/>
  <c r="CU92" i="1"/>
  <c r="T92" i="1" s="1"/>
  <c r="CW92" i="1"/>
  <c r="V92" i="1" s="1"/>
  <c r="FR92" i="1"/>
  <c r="GL92" i="1"/>
  <c r="GO92" i="1"/>
  <c r="GP92" i="1"/>
  <c r="GV92" i="1"/>
  <c r="I93" i="1"/>
  <c r="E264" i="5" s="1"/>
  <c r="AC93" i="1"/>
  <c r="AE93" i="1"/>
  <c r="AD93" i="1" s="1"/>
  <c r="AF93" i="1"/>
  <c r="AG93" i="1"/>
  <c r="CU93" i="1" s="1"/>
  <c r="T93" i="1" s="1"/>
  <c r="AH93" i="1"/>
  <c r="CV93" i="1" s="1"/>
  <c r="U93" i="1" s="1"/>
  <c r="AI93" i="1"/>
  <c r="AJ93" i="1"/>
  <c r="CX93" i="1" s="1"/>
  <c r="CR93" i="1"/>
  <c r="Q93" i="1" s="1"/>
  <c r="CS93" i="1"/>
  <c r="CW93" i="1"/>
  <c r="V93" i="1" s="1"/>
  <c r="FR93" i="1"/>
  <c r="GL93" i="1"/>
  <c r="GO93" i="1"/>
  <c r="GP93" i="1"/>
  <c r="GV93" i="1"/>
  <c r="GX93" i="1" s="1"/>
  <c r="I94" i="1"/>
  <c r="E265" i="5" s="1"/>
  <c r="AC94" i="1"/>
  <c r="AE94" i="1"/>
  <c r="AD94" i="1" s="1"/>
  <c r="AF94" i="1"/>
  <c r="AG94" i="1"/>
  <c r="AH94" i="1"/>
  <c r="CV94" i="1" s="1"/>
  <c r="U94" i="1" s="1"/>
  <c r="AI94" i="1"/>
  <c r="CW94" i="1" s="1"/>
  <c r="V94" i="1" s="1"/>
  <c r="AJ94" i="1"/>
  <c r="CX94" i="1" s="1"/>
  <c r="CQ94" i="1"/>
  <c r="CS94" i="1"/>
  <c r="R94" i="1" s="1"/>
  <c r="GK94" i="1" s="1"/>
  <c r="CU94" i="1"/>
  <c r="T94" i="1" s="1"/>
  <c r="FR94" i="1"/>
  <c r="GL94" i="1"/>
  <c r="GO94" i="1"/>
  <c r="GP94" i="1"/>
  <c r="GV94" i="1"/>
  <c r="GX94" i="1" s="1"/>
  <c r="C95" i="1"/>
  <c r="D95" i="1"/>
  <c r="AC95" i="1"/>
  <c r="H271" i="5" s="1"/>
  <c r="AD95" i="1"/>
  <c r="AE95" i="1"/>
  <c r="H270" i="5" s="1"/>
  <c r="R270" i="5" s="1"/>
  <c r="AF95" i="1"/>
  <c r="AG95" i="1"/>
  <c r="CU95" i="1" s="1"/>
  <c r="T95" i="1" s="1"/>
  <c r="AH95" i="1"/>
  <c r="CV95" i="1" s="1"/>
  <c r="U95" i="1" s="1"/>
  <c r="AI95" i="1"/>
  <c r="AJ95" i="1"/>
  <c r="CQ95" i="1"/>
  <c r="P95" i="1" s="1"/>
  <c r="CS95" i="1"/>
  <c r="R95" i="1" s="1"/>
  <c r="CW95" i="1"/>
  <c r="V95" i="1" s="1"/>
  <c r="CX95" i="1"/>
  <c r="W95" i="1" s="1"/>
  <c r="FR95" i="1"/>
  <c r="GL95" i="1"/>
  <c r="GO95" i="1"/>
  <c r="GP95" i="1"/>
  <c r="GV95" i="1"/>
  <c r="GX95" i="1"/>
  <c r="I96" i="1"/>
  <c r="E275" i="5" s="1"/>
  <c r="AC96" i="1"/>
  <c r="AE96" i="1"/>
  <c r="AD96" i="1" s="1"/>
  <c r="AF96" i="1"/>
  <c r="AG96" i="1"/>
  <c r="CU96" i="1" s="1"/>
  <c r="T96" i="1" s="1"/>
  <c r="AH96" i="1"/>
  <c r="CV96" i="1" s="1"/>
  <c r="U96" i="1" s="1"/>
  <c r="AI96" i="1"/>
  <c r="AJ96" i="1"/>
  <c r="CR96" i="1"/>
  <c r="Q96" i="1" s="1"/>
  <c r="CS96" i="1"/>
  <c r="CW96" i="1"/>
  <c r="V96" i="1" s="1"/>
  <c r="CX96" i="1"/>
  <c r="FR96" i="1"/>
  <c r="GL96" i="1"/>
  <c r="GO96" i="1"/>
  <c r="GP96" i="1"/>
  <c r="GV96" i="1"/>
  <c r="I97" i="1"/>
  <c r="AC97" i="1"/>
  <c r="AE97" i="1"/>
  <c r="AD97" i="1" s="1"/>
  <c r="AF97" i="1"/>
  <c r="AG97" i="1"/>
  <c r="CU97" i="1" s="1"/>
  <c r="T97" i="1" s="1"/>
  <c r="AH97" i="1"/>
  <c r="CV97" i="1" s="1"/>
  <c r="AI97" i="1"/>
  <c r="CW97" i="1" s="1"/>
  <c r="AJ97" i="1"/>
  <c r="CX97" i="1" s="1"/>
  <c r="CQ97" i="1"/>
  <c r="FR97" i="1"/>
  <c r="GL97" i="1"/>
  <c r="GO97" i="1"/>
  <c r="GP97" i="1"/>
  <c r="GV97" i="1"/>
  <c r="GX97" i="1" s="1"/>
  <c r="C98" i="1"/>
  <c r="D98" i="1"/>
  <c r="I98" i="1"/>
  <c r="AC98" i="1"/>
  <c r="AE98" i="1"/>
  <c r="CS98" i="1" s="1"/>
  <c r="R98" i="1" s="1"/>
  <c r="AF98" i="1"/>
  <c r="AG98" i="1"/>
  <c r="CU98" i="1" s="1"/>
  <c r="AH98" i="1"/>
  <c r="CV98" i="1" s="1"/>
  <c r="U98" i="1" s="1"/>
  <c r="AI98" i="1"/>
  <c r="CW98" i="1" s="1"/>
  <c r="V98" i="1" s="1"/>
  <c r="AJ98" i="1"/>
  <c r="CX98" i="1" s="1"/>
  <c r="CT98" i="1"/>
  <c r="S98" i="1" s="1"/>
  <c r="K280" i="5" s="1"/>
  <c r="FR98" i="1"/>
  <c r="GL98" i="1"/>
  <c r="GO98" i="1"/>
  <c r="GP98" i="1"/>
  <c r="GV98" i="1"/>
  <c r="AC99" i="1"/>
  <c r="AD99" i="1"/>
  <c r="AB99" i="1" s="1"/>
  <c r="AE99" i="1"/>
  <c r="AF99" i="1"/>
  <c r="AG99" i="1"/>
  <c r="CU99" i="1" s="1"/>
  <c r="AH99" i="1"/>
  <c r="CV99" i="1" s="1"/>
  <c r="AI99" i="1"/>
  <c r="AJ99" i="1"/>
  <c r="CX99" i="1" s="1"/>
  <c r="CQ99" i="1"/>
  <c r="CR99" i="1"/>
  <c r="CS99" i="1"/>
  <c r="CW99" i="1"/>
  <c r="FR99" i="1"/>
  <c r="GL99" i="1"/>
  <c r="GO99" i="1"/>
  <c r="GP99" i="1"/>
  <c r="GV99" i="1"/>
  <c r="AC100" i="1"/>
  <c r="AE100" i="1"/>
  <c r="CS100" i="1" s="1"/>
  <c r="AF100" i="1"/>
  <c r="AG100" i="1"/>
  <c r="CU100" i="1" s="1"/>
  <c r="AH100" i="1"/>
  <c r="AI100" i="1"/>
  <c r="CW100" i="1" s="1"/>
  <c r="AJ100" i="1"/>
  <c r="CV100" i="1"/>
  <c r="CX100" i="1"/>
  <c r="FR100" i="1"/>
  <c r="GL100" i="1"/>
  <c r="GO100" i="1"/>
  <c r="GP100" i="1"/>
  <c r="GV100" i="1"/>
  <c r="C101" i="1"/>
  <c r="D101" i="1"/>
  <c r="I101" i="1"/>
  <c r="AC101" i="1"/>
  <c r="CQ101" i="1" s="1"/>
  <c r="AE101" i="1"/>
  <c r="AF101" i="1"/>
  <c r="AG101" i="1"/>
  <c r="CU101" i="1" s="1"/>
  <c r="T101" i="1" s="1"/>
  <c r="AH101" i="1"/>
  <c r="AI101" i="1"/>
  <c r="CW101" i="1" s="1"/>
  <c r="AJ101" i="1"/>
  <c r="CX101" i="1" s="1"/>
  <c r="W101" i="1" s="1"/>
  <c r="CT101" i="1"/>
  <c r="S101" i="1" s="1"/>
  <c r="K292" i="5" s="1"/>
  <c r="CV101" i="1"/>
  <c r="FR101" i="1"/>
  <c r="GL101" i="1"/>
  <c r="GO101" i="1"/>
  <c r="GP101" i="1"/>
  <c r="GV101" i="1"/>
  <c r="I102" i="1"/>
  <c r="E298" i="5" s="1"/>
  <c r="AC102" i="1"/>
  <c r="AE102" i="1"/>
  <c r="AD102" i="1" s="1"/>
  <c r="CR102" i="1" s="1"/>
  <c r="Q102" i="1" s="1"/>
  <c r="AF102" i="1"/>
  <c r="AG102" i="1"/>
  <c r="CU102" i="1" s="1"/>
  <c r="T102" i="1" s="1"/>
  <c r="AH102" i="1"/>
  <c r="CV102" i="1" s="1"/>
  <c r="AI102" i="1"/>
  <c r="AJ102" i="1"/>
  <c r="CX102" i="1" s="1"/>
  <c r="W102" i="1" s="1"/>
  <c r="CQ102" i="1"/>
  <c r="CW102" i="1"/>
  <c r="V102" i="1" s="1"/>
  <c r="FR102" i="1"/>
  <c r="GL102" i="1"/>
  <c r="GO102" i="1"/>
  <c r="GP102" i="1"/>
  <c r="GV102" i="1"/>
  <c r="GX102" i="1" s="1"/>
  <c r="AC103" i="1"/>
  <c r="AE103" i="1"/>
  <c r="CS103" i="1" s="1"/>
  <c r="AF103" i="1"/>
  <c r="AG103" i="1"/>
  <c r="CU103" i="1" s="1"/>
  <c r="AH103" i="1"/>
  <c r="AI103" i="1"/>
  <c r="CW103" i="1" s="1"/>
  <c r="AJ103" i="1"/>
  <c r="CT103" i="1"/>
  <c r="CV103" i="1"/>
  <c r="CX103" i="1"/>
  <c r="FR103" i="1"/>
  <c r="GL103" i="1"/>
  <c r="GO103" i="1"/>
  <c r="GP103" i="1"/>
  <c r="GV103" i="1"/>
  <c r="C104" i="1"/>
  <c r="D104" i="1"/>
  <c r="I104" i="1"/>
  <c r="GX104" i="1" s="1"/>
  <c r="AC104" i="1"/>
  <c r="AE104" i="1"/>
  <c r="H305" i="5" s="1"/>
  <c r="R305" i="5" s="1"/>
  <c r="AF104" i="1"/>
  <c r="AG104" i="1"/>
  <c r="AH104" i="1"/>
  <c r="CV104" i="1" s="1"/>
  <c r="AI104" i="1"/>
  <c r="CW104" i="1" s="1"/>
  <c r="V104" i="1" s="1"/>
  <c r="AJ104" i="1"/>
  <c r="CX104" i="1" s="1"/>
  <c r="W104" i="1" s="1"/>
  <c r="CQ104" i="1"/>
  <c r="CU104" i="1"/>
  <c r="T104" i="1" s="1"/>
  <c r="FR104" i="1"/>
  <c r="GL104" i="1"/>
  <c r="GO104" i="1"/>
  <c r="GP104" i="1"/>
  <c r="GV104" i="1"/>
  <c r="I105" i="1"/>
  <c r="E310" i="5" s="1"/>
  <c r="AC105" i="1"/>
  <c r="AE105" i="1"/>
  <c r="AF105" i="1"/>
  <c r="AG105" i="1"/>
  <c r="CU105" i="1" s="1"/>
  <c r="T105" i="1" s="1"/>
  <c r="AH105" i="1"/>
  <c r="AI105" i="1"/>
  <c r="CW105" i="1" s="1"/>
  <c r="AJ105" i="1"/>
  <c r="CX105" i="1" s="1"/>
  <c r="W105" i="1" s="1"/>
  <c r="CT105" i="1"/>
  <c r="S105" i="1" s="1"/>
  <c r="CV105" i="1"/>
  <c r="FR105" i="1"/>
  <c r="GL105" i="1"/>
  <c r="GO105" i="1"/>
  <c r="GP105" i="1"/>
  <c r="GV105" i="1"/>
  <c r="I106" i="1"/>
  <c r="E311" i="5" s="1"/>
  <c r="AC106" i="1"/>
  <c r="H311" i="5" s="1"/>
  <c r="W311" i="5" s="1"/>
  <c r="AD106" i="1"/>
  <c r="AE106" i="1"/>
  <c r="AF106" i="1"/>
  <c r="AG106" i="1"/>
  <c r="CU106" i="1" s="1"/>
  <c r="T106" i="1" s="1"/>
  <c r="AH106" i="1"/>
  <c r="AI106" i="1"/>
  <c r="AJ106" i="1"/>
  <c r="CX106" i="1" s="1"/>
  <c r="CQ106" i="1"/>
  <c r="P106" i="1" s="1"/>
  <c r="CR106" i="1"/>
  <c r="Q106" i="1" s="1"/>
  <c r="CS106" i="1"/>
  <c r="R106" i="1" s="1"/>
  <c r="GK106" i="1" s="1"/>
  <c r="CV106" i="1"/>
  <c r="U106" i="1" s="1"/>
  <c r="CW106" i="1"/>
  <c r="V106" i="1" s="1"/>
  <c r="FR106" i="1"/>
  <c r="GL106" i="1"/>
  <c r="GO106" i="1"/>
  <c r="GP106" i="1"/>
  <c r="GV106" i="1"/>
  <c r="GX106" i="1"/>
  <c r="C107" i="1"/>
  <c r="D107" i="1"/>
  <c r="I107" i="1"/>
  <c r="AC107" i="1"/>
  <c r="AE107" i="1"/>
  <c r="AF107" i="1"/>
  <c r="AG107" i="1"/>
  <c r="CU107" i="1" s="1"/>
  <c r="T107" i="1" s="1"/>
  <c r="AH107" i="1"/>
  <c r="CV107" i="1" s="1"/>
  <c r="U107" i="1" s="1"/>
  <c r="AI107" i="1"/>
  <c r="CW107" i="1" s="1"/>
  <c r="V107" i="1" s="1"/>
  <c r="AJ107" i="1"/>
  <c r="CS107" i="1"/>
  <c r="R107" i="1" s="1"/>
  <c r="CT107" i="1"/>
  <c r="S107" i="1" s="1"/>
  <c r="K315" i="5" s="1"/>
  <c r="CX107" i="1"/>
  <c r="W107" i="1" s="1"/>
  <c r="FR107" i="1"/>
  <c r="GL107" i="1"/>
  <c r="GO107" i="1"/>
  <c r="GP107" i="1"/>
  <c r="GV107" i="1"/>
  <c r="GX107" i="1" s="1"/>
  <c r="I108" i="1"/>
  <c r="AC108" i="1"/>
  <c r="AE108" i="1"/>
  <c r="AD108" i="1" s="1"/>
  <c r="AF108" i="1"/>
  <c r="AG108" i="1"/>
  <c r="AH108" i="1"/>
  <c r="CV108" i="1" s="1"/>
  <c r="AI108" i="1"/>
  <c r="AJ108" i="1"/>
  <c r="CX108" i="1" s="1"/>
  <c r="CQ108" i="1"/>
  <c r="CS108" i="1"/>
  <c r="R108" i="1" s="1"/>
  <c r="GK108" i="1" s="1"/>
  <c r="CU108" i="1"/>
  <c r="T108" i="1" s="1"/>
  <c r="CW108" i="1"/>
  <c r="V108" i="1" s="1"/>
  <c r="FR108" i="1"/>
  <c r="GL108" i="1"/>
  <c r="GO108" i="1"/>
  <c r="GP108" i="1"/>
  <c r="GV108" i="1"/>
  <c r="AC109" i="1"/>
  <c r="AD109" i="1"/>
  <c r="CR109" i="1" s="1"/>
  <c r="AE109" i="1"/>
  <c r="CS109" i="1" s="1"/>
  <c r="AF109" i="1"/>
  <c r="AG109" i="1"/>
  <c r="AH109" i="1"/>
  <c r="CV109" i="1" s="1"/>
  <c r="AI109" i="1"/>
  <c r="CW109" i="1" s="1"/>
  <c r="AJ109" i="1"/>
  <c r="CT109" i="1"/>
  <c r="CU109" i="1"/>
  <c r="CX109" i="1"/>
  <c r="FR109" i="1"/>
  <c r="GL109" i="1"/>
  <c r="GO109" i="1"/>
  <c r="GP109" i="1"/>
  <c r="GV109" i="1"/>
  <c r="C110" i="1"/>
  <c r="D110" i="1"/>
  <c r="I110" i="1"/>
  <c r="AC110" i="1"/>
  <c r="H330" i="5" s="1"/>
  <c r="AE110" i="1"/>
  <c r="H329" i="5" s="1"/>
  <c r="R329" i="5" s="1"/>
  <c r="AF110" i="1"/>
  <c r="AG110" i="1"/>
  <c r="AH110" i="1"/>
  <c r="CV110" i="1" s="1"/>
  <c r="U110" i="1" s="1"/>
  <c r="AI110" i="1"/>
  <c r="AJ110" i="1"/>
  <c r="CX110" i="1" s="1"/>
  <c r="CQ110" i="1"/>
  <c r="P110" i="1" s="1"/>
  <c r="K330" i="5" s="1"/>
  <c r="CS110" i="1"/>
  <c r="R110" i="1" s="1"/>
  <c r="CU110" i="1"/>
  <c r="T110" i="1" s="1"/>
  <c r="CW110" i="1"/>
  <c r="V110" i="1" s="1"/>
  <c r="FR110" i="1"/>
  <c r="GL110" i="1"/>
  <c r="GO110" i="1"/>
  <c r="GP110" i="1"/>
  <c r="GV110" i="1"/>
  <c r="GX110" i="1" s="1"/>
  <c r="C111" i="1"/>
  <c r="D111" i="1"/>
  <c r="I111" i="1"/>
  <c r="I112" i="1" s="1"/>
  <c r="E344" i="5" s="1"/>
  <c r="AC111" i="1"/>
  <c r="AE111" i="1"/>
  <c r="AF111" i="1"/>
  <c r="AG111" i="1"/>
  <c r="CU111" i="1" s="1"/>
  <c r="AH111" i="1"/>
  <c r="AI111" i="1"/>
  <c r="CW111" i="1" s="1"/>
  <c r="AJ111" i="1"/>
  <c r="CS111" i="1"/>
  <c r="R111" i="1" s="1"/>
  <c r="CV111" i="1"/>
  <c r="CX111" i="1"/>
  <c r="W111" i="1" s="1"/>
  <c r="FR111" i="1"/>
  <c r="GL111" i="1"/>
  <c r="GO111" i="1"/>
  <c r="GP111" i="1"/>
  <c r="GV111" i="1"/>
  <c r="GX111" i="1" s="1"/>
  <c r="AC112" i="1"/>
  <c r="AE112" i="1"/>
  <c r="AD112" i="1" s="1"/>
  <c r="AF112" i="1"/>
  <c r="AG112" i="1"/>
  <c r="CU112" i="1" s="1"/>
  <c r="AH112" i="1"/>
  <c r="CV112" i="1" s="1"/>
  <c r="U112" i="1" s="1"/>
  <c r="AI112" i="1"/>
  <c r="CW112" i="1" s="1"/>
  <c r="AJ112" i="1"/>
  <c r="CX112" i="1" s="1"/>
  <c r="CQ112" i="1"/>
  <c r="CS112" i="1"/>
  <c r="FR112" i="1"/>
  <c r="GL112" i="1"/>
  <c r="GO112" i="1"/>
  <c r="GP112" i="1"/>
  <c r="GV112" i="1"/>
  <c r="AC113" i="1"/>
  <c r="AE113" i="1"/>
  <c r="CS113" i="1" s="1"/>
  <c r="AF113" i="1"/>
  <c r="AG113" i="1"/>
  <c r="CU113" i="1" s="1"/>
  <c r="AH113" i="1"/>
  <c r="AI113" i="1"/>
  <c r="CW113" i="1" s="1"/>
  <c r="AJ113" i="1"/>
  <c r="CX113" i="1" s="1"/>
  <c r="CQ113" i="1"/>
  <c r="CV113" i="1"/>
  <c r="FR113" i="1"/>
  <c r="GL113" i="1"/>
  <c r="GO113" i="1"/>
  <c r="GP113" i="1"/>
  <c r="GV113" i="1"/>
  <c r="AC114" i="1"/>
  <c r="AD114" i="1"/>
  <c r="CR114" i="1" s="1"/>
  <c r="AE114" i="1"/>
  <c r="CS114" i="1" s="1"/>
  <c r="AF114" i="1"/>
  <c r="AG114" i="1"/>
  <c r="AH114" i="1"/>
  <c r="CV114" i="1" s="1"/>
  <c r="AI114" i="1"/>
  <c r="CW114" i="1" s="1"/>
  <c r="AJ114" i="1"/>
  <c r="CX114" i="1" s="1"/>
  <c r="CT114" i="1"/>
  <c r="CU114" i="1"/>
  <c r="FR114" i="1"/>
  <c r="GL114" i="1"/>
  <c r="GO114" i="1"/>
  <c r="GP114" i="1"/>
  <c r="GV114" i="1"/>
  <c r="I115" i="1"/>
  <c r="E347" i="5" s="1"/>
  <c r="AC115" i="1"/>
  <c r="AE115" i="1"/>
  <c r="AD115" i="1" s="1"/>
  <c r="AF115" i="1"/>
  <c r="AG115" i="1"/>
  <c r="CU115" i="1" s="1"/>
  <c r="AH115" i="1"/>
  <c r="CV115" i="1" s="1"/>
  <c r="U115" i="1" s="1"/>
  <c r="AI115" i="1"/>
  <c r="CW115" i="1" s="1"/>
  <c r="AJ115" i="1"/>
  <c r="CX115" i="1" s="1"/>
  <c r="CS115" i="1"/>
  <c r="R115" i="1" s="1"/>
  <c r="GK115" i="1" s="1"/>
  <c r="CT115" i="1"/>
  <c r="FR115" i="1"/>
  <c r="GL115" i="1"/>
  <c r="GO115" i="1"/>
  <c r="GP115" i="1"/>
  <c r="GV115" i="1"/>
  <c r="C116" i="1"/>
  <c r="D116" i="1"/>
  <c r="AC116" i="1"/>
  <c r="AE116" i="1"/>
  <c r="AF116" i="1"/>
  <c r="AG116" i="1"/>
  <c r="AH116" i="1"/>
  <c r="CV116" i="1" s="1"/>
  <c r="U116" i="1" s="1"/>
  <c r="AI116" i="1"/>
  <c r="CW116" i="1" s="1"/>
  <c r="V116" i="1" s="1"/>
  <c r="AJ116" i="1"/>
  <c r="CT116" i="1"/>
  <c r="S116" i="1" s="1"/>
  <c r="K350" i="5" s="1"/>
  <c r="CU116" i="1"/>
  <c r="T116" i="1" s="1"/>
  <c r="CX116" i="1"/>
  <c r="W116" i="1" s="1"/>
  <c r="FR116" i="1"/>
  <c r="GL116" i="1"/>
  <c r="GO116" i="1"/>
  <c r="GP116" i="1"/>
  <c r="GV116" i="1"/>
  <c r="GX116" i="1" s="1"/>
  <c r="I117" i="1"/>
  <c r="AC117" i="1"/>
  <c r="AE117" i="1"/>
  <c r="AD117" i="1" s="1"/>
  <c r="CR117" i="1" s="1"/>
  <c r="Q117" i="1" s="1"/>
  <c r="AF117" i="1"/>
  <c r="AG117" i="1"/>
  <c r="AH117" i="1"/>
  <c r="CV117" i="1" s="1"/>
  <c r="AI117" i="1"/>
  <c r="AJ117" i="1"/>
  <c r="CX117" i="1" s="1"/>
  <c r="W117" i="1" s="1"/>
  <c r="CQ117" i="1"/>
  <c r="P117" i="1" s="1"/>
  <c r="CU117" i="1"/>
  <c r="T117" i="1" s="1"/>
  <c r="CW117" i="1"/>
  <c r="V117" i="1" s="1"/>
  <c r="FR117" i="1"/>
  <c r="GL117" i="1"/>
  <c r="GO117" i="1"/>
  <c r="GP117" i="1"/>
  <c r="GV117" i="1"/>
  <c r="I118" i="1"/>
  <c r="E358" i="5" s="1"/>
  <c r="AC118" i="1"/>
  <c r="AE118" i="1"/>
  <c r="AD118" i="1" s="1"/>
  <c r="CR118" i="1" s="1"/>
  <c r="Q118" i="1" s="1"/>
  <c r="AF118" i="1"/>
  <c r="AG118" i="1"/>
  <c r="CU118" i="1" s="1"/>
  <c r="AH118" i="1"/>
  <c r="AI118" i="1"/>
  <c r="CW118" i="1" s="1"/>
  <c r="V118" i="1" s="1"/>
  <c r="AJ118" i="1"/>
  <c r="CX118" i="1" s="1"/>
  <c r="W118" i="1" s="1"/>
  <c r="CT118" i="1"/>
  <c r="S118" i="1" s="1"/>
  <c r="CV118" i="1"/>
  <c r="U118" i="1" s="1"/>
  <c r="FR118" i="1"/>
  <c r="GL118" i="1"/>
  <c r="GO118" i="1"/>
  <c r="GP118" i="1"/>
  <c r="GV118" i="1"/>
  <c r="GX118" i="1"/>
  <c r="C119" i="1"/>
  <c r="D119" i="1"/>
  <c r="I119" i="1"/>
  <c r="AC119" i="1"/>
  <c r="AE119" i="1"/>
  <c r="H364" i="5" s="1"/>
  <c r="R364" i="5" s="1"/>
  <c r="AF119" i="1"/>
  <c r="AG119" i="1"/>
  <c r="CU119" i="1" s="1"/>
  <c r="T119" i="1" s="1"/>
  <c r="AH119" i="1"/>
  <c r="CV119" i="1" s="1"/>
  <c r="AI119" i="1"/>
  <c r="AJ119" i="1"/>
  <c r="CX119" i="1" s="1"/>
  <c r="W119" i="1" s="1"/>
  <c r="CS119" i="1"/>
  <c r="R119" i="1" s="1"/>
  <c r="CW119" i="1"/>
  <c r="FR119" i="1"/>
  <c r="GL119" i="1"/>
  <c r="GO119" i="1"/>
  <c r="GP119" i="1"/>
  <c r="GV119" i="1"/>
  <c r="GX119" i="1" s="1"/>
  <c r="AC120" i="1"/>
  <c r="AE120" i="1"/>
  <c r="AD120" i="1" s="1"/>
  <c r="CR120" i="1" s="1"/>
  <c r="AF120" i="1"/>
  <c r="CT120" i="1" s="1"/>
  <c r="AG120" i="1"/>
  <c r="CU120" i="1" s="1"/>
  <c r="AH120" i="1"/>
  <c r="AI120" i="1"/>
  <c r="CW120" i="1" s="1"/>
  <c r="AJ120" i="1"/>
  <c r="CV120" i="1"/>
  <c r="CX120" i="1"/>
  <c r="FR120" i="1"/>
  <c r="GL120" i="1"/>
  <c r="GO120" i="1"/>
  <c r="GP120" i="1"/>
  <c r="GV120" i="1"/>
  <c r="I121" i="1"/>
  <c r="E370" i="5" s="1"/>
  <c r="P121" i="1"/>
  <c r="AC121" i="1"/>
  <c r="AE121" i="1"/>
  <c r="AD121" i="1" s="1"/>
  <c r="AF121" i="1"/>
  <c r="AG121" i="1"/>
  <c r="CU121" i="1" s="1"/>
  <c r="T121" i="1" s="1"/>
  <c r="AH121" i="1"/>
  <c r="AI121" i="1"/>
  <c r="CW121" i="1" s="1"/>
  <c r="V121" i="1" s="1"/>
  <c r="AJ121" i="1"/>
  <c r="CX121" i="1" s="1"/>
  <c r="W121" i="1" s="1"/>
  <c r="CQ121" i="1"/>
  <c r="CV121" i="1"/>
  <c r="U121" i="1" s="1"/>
  <c r="FR121" i="1"/>
  <c r="GL121" i="1"/>
  <c r="GO121" i="1"/>
  <c r="GP121" i="1"/>
  <c r="GV121" i="1"/>
  <c r="GX121" i="1" s="1"/>
  <c r="C122" i="1"/>
  <c r="D122" i="1"/>
  <c r="AC122" i="1"/>
  <c r="AD122" i="1"/>
  <c r="AE122" i="1"/>
  <c r="H375" i="5" s="1"/>
  <c r="R375" i="5" s="1"/>
  <c r="AF122" i="1"/>
  <c r="AG122" i="1"/>
  <c r="AH122" i="1"/>
  <c r="CV122" i="1" s="1"/>
  <c r="U122" i="1" s="1"/>
  <c r="AI122" i="1"/>
  <c r="CW122" i="1" s="1"/>
  <c r="V122" i="1" s="1"/>
  <c r="AJ122" i="1"/>
  <c r="CX122" i="1" s="1"/>
  <c r="W122" i="1" s="1"/>
  <c r="CT122" i="1"/>
  <c r="S122" i="1" s="1"/>
  <c r="K373" i="5" s="1"/>
  <c r="CU122" i="1"/>
  <c r="T122" i="1" s="1"/>
  <c r="FR122" i="1"/>
  <c r="GL122" i="1"/>
  <c r="GO122" i="1"/>
  <c r="GP122" i="1"/>
  <c r="GV122" i="1"/>
  <c r="GX122" i="1" s="1"/>
  <c r="I123" i="1"/>
  <c r="E380" i="5" s="1"/>
  <c r="AC123" i="1"/>
  <c r="AE123" i="1"/>
  <c r="AD123" i="1" s="1"/>
  <c r="AB123" i="1" s="1"/>
  <c r="AF123" i="1"/>
  <c r="CT123" i="1" s="1"/>
  <c r="S123" i="1" s="1"/>
  <c r="AG123" i="1"/>
  <c r="CU123" i="1" s="1"/>
  <c r="AH123" i="1"/>
  <c r="AI123" i="1"/>
  <c r="CW123" i="1" s="1"/>
  <c r="V123" i="1" s="1"/>
  <c r="AJ123" i="1"/>
  <c r="CX123" i="1" s="1"/>
  <c r="W123" i="1" s="1"/>
  <c r="CV123" i="1"/>
  <c r="U123" i="1" s="1"/>
  <c r="FR123" i="1"/>
  <c r="GL123" i="1"/>
  <c r="GO123" i="1"/>
  <c r="GP123" i="1"/>
  <c r="GV123" i="1"/>
  <c r="GX123" i="1" s="1"/>
  <c r="I124" i="1"/>
  <c r="E381" i="5" s="1"/>
  <c r="AC124" i="1"/>
  <c r="AE124" i="1"/>
  <c r="AD124" i="1" s="1"/>
  <c r="CR124" i="1" s="1"/>
  <c r="Q124" i="1" s="1"/>
  <c r="AF124" i="1"/>
  <c r="AG124" i="1"/>
  <c r="AH124" i="1"/>
  <c r="CV124" i="1" s="1"/>
  <c r="U124" i="1" s="1"/>
  <c r="AI124" i="1"/>
  <c r="CW124" i="1" s="1"/>
  <c r="V124" i="1" s="1"/>
  <c r="AJ124" i="1"/>
  <c r="CX124" i="1" s="1"/>
  <c r="W124" i="1" s="1"/>
  <c r="CQ124" i="1"/>
  <c r="P124" i="1" s="1"/>
  <c r="CS124" i="1"/>
  <c r="R124" i="1" s="1"/>
  <c r="GK124" i="1" s="1"/>
  <c r="CU124" i="1"/>
  <c r="T124" i="1" s="1"/>
  <c r="FR124" i="1"/>
  <c r="GL124" i="1"/>
  <c r="GO124" i="1"/>
  <c r="GP124" i="1"/>
  <c r="GV124" i="1"/>
  <c r="GX124" i="1" s="1"/>
  <c r="C125" i="1"/>
  <c r="D125" i="1"/>
  <c r="I125" i="1"/>
  <c r="AC125" i="1"/>
  <c r="AE125" i="1"/>
  <c r="AF125" i="1"/>
  <c r="AG125" i="1"/>
  <c r="CU125" i="1" s="1"/>
  <c r="T125" i="1" s="1"/>
  <c r="AH125" i="1"/>
  <c r="AI125" i="1"/>
  <c r="AJ125" i="1"/>
  <c r="CX125" i="1" s="1"/>
  <c r="W125" i="1" s="1"/>
  <c r="CV125" i="1"/>
  <c r="U125" i="1" s="1"/>
  <c r="CW125" i="1"/>
  <c r="V125" i="1" s="1"/>
  <c r="FR125" i="1"/>
  <c r="GL125" i="1"/>
  <c r="GO125" i="1"/>
  <c r="GP125" i="1"/>
  <c r="GV125" i="1"/>
  <c r="GX125" i="1"/>
  <c r="C126" i="1"/>
  <c r="D126" i="1"/>
  <c r="AC126" i="1"/>
  <c r="AE126" i="1"/>
  <c r="CS126" i="1" s="1"/>
  <c r="R126" i="1" s="1"/>
  <c r="AF126" i="1"/>
  <c r="AG126" i="1"/>
  <c r="CU126" i="1" s="1"/>
  <c r="T126" i="1" s="1"/>
  <c r="AH126" i="1"/>
  <c r="AI126" i="1"/>
  <c r="CW126" i="1" s="1"/>
  <c r="V126" i="1" s="1"/>
  <c r="AJ126" i="1"/>
  <c r="CX126" i="1" s="1"/>
  <c r="W126" i="1" s="1"/>
  <c r="CQ126" i="1"/>
  <c r="P126" i="1" s="1"/>
  <c r="CV126" i="1"/>
  <c r="U126" i="1" s="1"/>
  <c r="FR126" i="1"/>
  <c r="GK126" i="1"/>
  <c r="GL126" i="1"/>
  <c r="GO126" i="1"/>
  <c r="GP126" i="1"/>
  <c r="GV126" i="1"/>
  <c r="GX126" i="1" s="1"/>
  <c r="C127" i="1"/>
  <c r="D127" i="1"/>
  <c r="I127" i="1"/>
  <c r="AC127" i="1"/>
  <c r="AE127" i="1"/>
  <c r="H403" i="5" s="1"/>
  <c r="R403" i="5" s="1"/>
  <c r="AF127" i="1"/>
  <c r="AG127" i="1"/>
  <c r="AH127" i="1"/>
  <c r="CV127" i="1" s="1"/>
  <c r="U127" i="1" s="1"/>
  <c r="AI127" i="1"/>
  <c r="CW127" i="1" s="1"/>
  <c r="V127" i="1" s="1"/>
  <c r="AJ127" i="1"/>
  <c r="CX127" i="1" s="1"/>
  <c r="CQ127" i="1"/>
  <c r="CS127" i="1"/>
  <c r="R127" i="1" s="1"/>
  <c r="CU127" i="1"/>
  <c r="T127" i="1" s="1"/>
  <c r="FR127" i="1"/>
  <c r="GL127" i="1"/>
  <c r="GO127" i="1"/>
  <c r="GP127" i="1"/>
  <c r="GV127" i="1"/>
  <c r="GX127" i="1" s="1"/>
  <c r="AC128" i="1"/>
  <c r="AD128" i="1"/>
  <c r="CR128" i="1" s="1"/>
  <c r="AE128" i="1"/>
  <c r="CS128" i="1" s="1"/>
  <c r="AF128" i="1"/>
  <c r="AG128" i="1"/>
  <c r="CU128" i="1" s="1"/>
  <c r="AH128" i="1"/>
  <c r="CV128" i="1" s="1"/>
  <c r="AI128" i="1"/>
  <c r="CW128" i="1" s="1"/>
  <c r="AJ128" i="1"/>
  <c r="CT128" i="1"/>
  <c r="CX128" i="1"/>
  <c r="FR128" i="1"/>
  <c r="GL128" i="1"/>
  <c r="GO128" i="1"/>
  <c r="GP128" i="1"/>
  <c r="GV128" i="1"/>
  <c r="I129" i="1"/>
  <c r="AC129" i="1"/>
  <c r="AD129" i="1"/>
  <c r="CR129" i="1" s="1"/>
  <c r="AE129" i="1"/>
  <c r="AF129" i="1"/>
  <c r="AG129" i="1"/>
  <c r="CU129" i="1" s="1"/>
  <c r="AH129" i="1"/>
  <c r="CV129" i="1" s="1"/>
  <c r="AI129" i="1"/>
  <c r="CW129" i="1" s="1"/>
  <c r="V129" i="1" s="1"/>
  <c r="AJ129" i="1"/>
  <c r="CQ129" i="1"/>
  <c r="CS129" i="1"/>
  <c r="R129" i="1" s="1"/>
  <c r="GK129" i="1" s="1"/>
  <c r="CT129" i="1"/>
  <c r="S129" i="1" s="1"/>
  <c r="CX129" i="1"/>
  <c r="W129" i="1" s="1"/>
  <c r="FR129" i="1"/>
  <c r="GL129" i="1"/>
  <c r="GO129" i="1"/>
  <c r="GP129" i="1"/>
  <c r="GV129" i="1"/>
  <c r="C130" i="1"/>
  <c r="D130" i="1"/>
  <c r="I130" i="1"/>
  <c r="AC130" i="1"/>
  <c r="AE130" i="1"/>
  <c r="AF130" i="1"/>
  <c r="CT130" i="1" s="1"/>
  <c r="S130" i="1" s="1"/>
  <c r="AG130" i="1"/>
  <c r="AH130" i="1"/>
  <c r="AI130" i="1"/>
  <c r="CW130" i="1" s="1"/>
  <c r="V130" i="1" s="1"/>
  <c r="AJ130" i="1"/>
  <c r="CX130" i="1" s="1"/>
  <c r="W130" i="1" s="1"/>
  <c r="CU130" i="1"/>
  <c r="T130" i="1" s="1"/>
  <c r="CV130" i="1"/>
  <c r="FR130" i="1"/>
  <c r="GL130" i="1"/>
  <c r="GO130" i="1"/>
  <c r="GP130" i="1"/>
  <c r="GV130" i="1"/>
  <c r="GX130" i="1" s="1"/>
  <c r="AC131" i="1"/>
  <c r="AE131" i="1"/>
  <c r="AD131" i="1" s="1"/>
  <c r="AF131" i="1"/>
  <c r="AG131" i="1"/>
  <c r="AH131" i="1"/>
  <c r="AI131" i="1"/>
  <c r="CW131" i="1" s="1"/>
  <c r="AJ131" i="1"/>
  <c r="CX131" i="1" s="1"/>
  <c r="CU131" i="1"/>
  <c r="CV131" i="1"/>
  <c r="FR131" i="1"/>
  <c r="GL131" i="1"/>
  <c r="GO131" i="1"/>
  <c r="GP131" i="1"/>
  <c r="GV131" i="1"/>
  <c r="AC132" i="1"/>
  <c r="AD132" i="1"/>
  <c r="CR132" i="1" s="1"/>
  <c r="AE132" i="1"/>
  <c r="CS132" i="1" s="1"/>
  <c r="AF132" i="1"/>
  <c r="AG132" i="1"/>
  <c r="AH132" i="1"/>
  <c r="CV132" i="1" s="1"/>
  <c r="AI132" i="1"/>
  <c r="CW132" i="1" s="1"/>
  <c r="AJ132" i="1"/>
  <c r="CQ132" i="1"/>
  <c r="CT132" i="1"/>
  <c r="CU132" i="1"/>
  <c r="CX132" i="1"/>
  <c r="FR132" i="1"/>
  <c r="GL132" i="1"/>
  <c r="GO132" i="1"/>
  <c r="GP132" i="1"/>
  <c r="GV132" i="1"/>
  <c r="I133" i="1"/>
  <c r="E422" i="5" s="1"/>
  <c r="AC133" i="1"/>
  <c r="AE133" i="1"/>
  <c r="AD133" i="1" s="1"/>
  <c r="CR133" i="1" s="1"/>
  <c r="Q133" i="1" s="1"/>
  <c r="AF133" i="1"/>
  <c r="AG133" i="1"/>
  <c r="CU133" i="1" s="1"/>
  <c r="AH133" i="1"/>
  <c r="CV133" i="1" s="1"/>
  <c r="AI133" i="1"/>
  <c r="AJ133" i="1"/>
  <c r="CS133" i="1"/>
  <c r="CW133" i="1"/>
  <c r="CX133" i="1"/>
  <c r="W133" i="1" s="1"/>
  <c r="FR133" i="1"/>
  <c r="GL133" i="1"/>
  <c r="GO133" i="1"/>
  <c r="GP133" i="1"/>
  <c r="GV133" i="1"/>
  <c r="GX133" i="1" s="1"/>
  <c r="AC134" i="1"/>
  <c r="AE134" i="1"/>
  <c r="AD134" i="1" s="1"/>
  <c r="AF134" i="1"/>
  <c r="AG134" i="1"/>
  <c r="CU134" i="1" s="1"/>
  <c r="AH134" i="1"/>
  <c r="AI134" i="1"/>
  <c r="AJ134" i="1"/>
  <c r="CX134" i="1" s="1"/>
  <c r="CV134" i="1"/>
  <c r="CW134" i="1"/>
  <c r="FR134" i="1"/>
  <c r="GL134" i="1"/>
  <c r="GO134" i="1"/>
  <c r="GP134" i="1"/>
  <c r="GV134" i="1"/>
  <c r="C135" i="1"/>
  <c r="D135" i="1"/>
  <c r="I135" i="1"/>
  <c r="AC135" i="1"/>
  <c r="AD135" i="1"/>
  <c r="AE135" i="1"/>
  <c r="H429" i="5" s="1"/>
  <c r="R429" i="5" s="1"/>
  <c r="AF135" i="1"/>
  <c r="AG135" i="1"/>
  <c r="CU135" i="1" s="1"/>
  <c r="T135" i="1" s="1"/>
  <c r="AH135" i="1"/>
  <c r="CV135" i="1" s="1"/>
  <c r="U135" i="1" s="1"/>
  <c r="AI135" i="1"/>
  <c r="AJ135" i="1"/>
  <c r="CT135" i="1"/>
  <c r="S135" i="1" s="1"/>
  <c r="K427" i="5" s="1"/>
  <c r="CW135" i="1"/>
  <c r="V135" i="1" s="1"/>
  <c r="CX135" i="1"/>
  <c r="W135" i="1" s="1"/>
  <c r="FR135" i="1"/>
  <c r="GL135" i="1"/>
  <c r="GO135" i="1"/>
  <c r="GP135" i="1"/>
  <c r="GV135" i="1"/>
  <c r="GX135" i="1"/>
  <c r="I136" i="1"/>
  <c r="E434" i="5" s="1"/>
  <c r="AC136" i="1"/>
  <c r="AE136" i="1"/>
  <c r="AD136" i="1" s="1"/>
  <c r="AF136" i="1"/>
  <c r="AG136" i="1"/>
  <c r="CU136" i="1" s="1"/>
  <c r="T136" i="1" s="1"/>
  <c r="AH136" i="1"/>
  <c r="AI136" i="1"/>
  <c r="AJ136" i="1"/>
  <c r="CX136" i="1" s="1"/>
  <c r="W136" i="1" s="1"/>
  <c r="CS136" i="1"/>
  <c r="R136" i="1" s="1"/>
  <c r="GK136" i="1" s="1"/>
  <c r="CV136" i="1"/>
  <c r="CW136" i="1"/>
  <c r="FR136" i="1"/>
  <c r="GL136" i="1"/>
  <c r="GO136" i="1"/>
  <c r="GP136" i="1"/>
  <c r="GV136" i="1"/>
  <c r="GX136" i="1" s="1"/>
  <c r="C137" i="1"/>
  <c r="D137" i="1"/>
  <c r="I137" i="1"/>
  <c r="AC137" i="1"/>
  <c r="AE137" i="1"/>
  <c r="H440" i="5" s="1"/>
  <c r="R440" i="5" s="1"/>
  <c r="AF137" i="1"/>
  <c r="CT137" i="1" s="1"/>
  <c r="S137" i="1" s="1"/>
  <c r="K438" i="5" s="1"/>
  <c r="AG137" i="1"/>
  <c r="CU137" i="1" s="1"/>
  <c r="AH137" i="1"/>
  <c r="CV137" i="1" s="1"/>
  <c r="AI137" i="1"/>
  <c r="AJ137" i="1"/>
  <c r="CW137" i="1"/>
  <c r="V137" i="1" s="1"/>
  <c r="CX137" i="1"/>
  <c r="W137" i="1" s="1"/>
  <c r="FR137" i="1"/>
  <c r="GL137" i="1"/>
  <c r="GO137" i="1"/>
  <c r="GP137" i="1"/>
  <c r="GV137" i="1"/>
  <c r="C138" i="1"/>
  <c r="D138" i="1"/>
  <c r="I138" i="1"/>
  <c r="AC138" i="1"/>
  <c r="H450" i="5" s="1"/>
  <c r="AD138" i="1"/>
  <c r="AE138" i="1"/>
  <c r="AF138" i="1"/>
  <c r="AG138" i="1"/>
  <c r="CU138" i="1" s="1"/>
  <c r="T138" i="1" s="1"/>
  <c r="AH138" i="1"/>
  <c r="CV138" i="1" s="1"/>
  <c r="U138" i="1" s="1"/>
  <c r="AI138" i="1"/>
  <c r="CW138" i="1" s="1"/>
  <c r="V138" i="1" s="1"/>
  <c r="AJ138" i="1"/>
  <c r="CQ138" i="1"/>
  <c r="P138" i="1" s="1"/>
  <c r="K450" i="5" s="1"/>
  <c r="CT138" i="1"/>
  <c r="S138" i="1" s="1"/>
  <c r="CX138" i="1"/>
  <c r="W138" i="1" s="1"/>
  <c r="FR138" i="1"/>
  <c r="GL138" i="1"/>
  <c r="GO138" i="1"/>
  <c r="GP138" i="1"/>
  <c r="GV138" i="1"/>
  <c r="GX138" i="1" s="1"/>
  <c r="I139" i="1"/>
  <c r="E454" i="5" s="1"/>
  <c r="AC139" i="1"/>
  <c r="AE139" i="1"/>
  <c r="CS139" i="1" s="1"/>
  <c r="R139" i="1" s="1"/>
  <c r="GK139" i="1" s="1"/>
  <c r="AF139" i="1"/>
  <c r="AG139" i="1"/>
  <c r="CU139" i="1" s="1"/>
  <c r="AH139" i="1"/>
  <c r="CV139" i="1" s="1"/>
  <c r="AI139" i="1"/>
  <c r="AJ139" i="1"/>
  <c r="CT139" i="1"/>
  <c r="CW139" i="1"/>
  <c r="V139" i="1" s="1"/>
  <c r="CX139" i="1"/>
  <c r="W139" i="1" s="1"/>
  <c r="FR139" i="1"/>
  <c r="GL139" i="1"/>
  <c r="GO139" i="1"/>
  <c r="GP139" i="1"/>
  <c r="GV139" i="1"/>
  <c r="I140" i="1"/>
  <c r="E455" i="5" s="1"/>
  <c r="AC140" i="1"/>
  <c r="AE140" i="1"/>
  <c r="AD140" i="1" s="1"/>
  <c r="CR140" i="1" s="1"/>
  <c r="Q140" i="1" s="1"/>
  <c r="AF140" i="1"/>
  <c r="AG140" i="1"/>
  <c r="CU140" i="1" s="1"/>
  <c r="AH140" i="1"/>
  <c r="AI140" i="1"/>
  <c r="CW140" i="1" s="1"/>
  <c r="V140" i="1" s="1"/>
  <c r="AJ140" i="1"/>
  <c r="CV140" i="1"/>
  <c r="U140" i="1" s="1"/>
  <c r="CX140" i="1"/>
  <c r="FR140" i="1"/>
  <c r="GL140" i="1"/>
  <c r="GO140" i="1"/>
  <c r="GP140" i="1"/>
  <c r="GV140" i="1"/>
  <c r="C141" i="1"/>
  <c r="D141" i="1"/>
  <c r="I141" i="1"/>
  <c r="AC141" i="1"/>
  <c r="AD141" i="1"/>
  <c r="AE141" i="1"/>
  <c r="H461" i="5" s="1"/>
  <c r="R461" i="5" s="1"/>
  <c r="AF141" i="1"/>
  <c r="AG141" i="1"/>
  <c r="CU141" i="1" s="1"/>
  <c r="AH141" i="1"/>
  <c r="CV141" i="1" s="1"/>
  <c r="U141" i="1" s="1"/>
  <c r="AI141" i="1"/>
  <c r="AJ141" i="1"/>
  <c r="CQ141" i="1"/>
  <c r="P141" i="1" s="1"/>
  <c r="CS141" i="1"/>
  <c r="R141" i="1" s="1"/>
  <c r="CW141" i="1"/>
  <c r="V141" i="1" s="1"/>
  <c r="CX141" i="1"/>
  <c r="W141" i="1" s="1"/>
  <c r="FR141" i="1"/>
  <c r="GL141" i="1"/>
  <c r="GO141" i="1"/>
  <c r="GP141" i="1"/>
  <c r="GV141" i="1"/>
  <c r="AC142" i="1"/>
  <c r="AE142" i="1"/>
  <c r="AD142" i="1" s="1"/>
  <c r="CR142" i="1" s="1"/>
  <c r="AF142" i="1"/>
  <c r="AG142" i="1"/>
  <c r="CU142" i="1" s="1"/>
  <c r="AH142" i="1"/>
  <c r="CV142" i="1" s="1"/>
  <c r="AI142" i="1"/>
  <c r="CW142" i="1" s="1"/>
  <c r="AJ142" i="1"/>
  <c r="CT142" i="1"/>
  <c r="CX142" i="1"/>
  <c r="FR142" i="1"/>
  <c r="GL142" i="1"/>
  <c r="GO142" i="1"/>
  <c r="GP142" i="1"/>
  <c r="GV142" i="1"/>
  <c r="I143" i="1"/>
  <c r="AC143" i="1"/>
  <c r="AE143" i="1"/>
  <c r="AD143" i="1" s="1"/>
  <c r="AF143" i="1"/>
  <c r="AG143" i="1"/>
  <c r="CU143" i="1" s="1"/>
  <c r="T143" i="1" s="1"/>
  <c r="AH143" i="1"/>
  <c r="CV143" i="1" s="1"/>
  <c r="U143" i="1" s="1"/>
  <c r="AI143" i="1"/>
  <c r="AJ143" i="1"/>
  <c r="CX143" i="1" s="1"/>
  <c r="CQ143" i="1"/>
  <c r="CS143" i="1"/>
  <c r="R143" i="1" s="1"/>
  <c r="GK143" i="1" s="1"/>
  <c r="CW143" i="1"/>
  <c r="V143" i="1" s="1"/>
  <c r="FR143" i="1"/>
  <c r="GL143" i="1"/>
  <c r="GO143" i="1"/>
  <c r="GP143" i="1"/>
  <c r="GV143" i="1"/>
  <c r="GX143" i="1" s="1"/>
  <c r="C144" i="1"/>
  <c r="D144" i="1"/>
  <c r="I144" i="1"/>
  <c r="AC144" i="1"/>
  <c r="AE144" i="1"/>
  <c r="AF144" i="1"/>
  <c r="AG144" i="1"/>
  <c r="CU144" i="1" s="1"/>
  <c r="AH144" i="1"/>
  <c r="AI144" i="1"/>
  <c r="CW144" i="1" s="1"/>
  <c r="AJ144" i="1"/>
  <c r="CS144" i="1"/>
  <c r="R144" i="1" s="1"/>
  <c r="CV144" i="1"/>
  <c r="CX144" i="1"/>
  <c r="FR144" i="1"/>
  <c r="GL144" i="1"/>
  <c r="GO144" i="1"/>
  <c r="GP144" i="1"/>
  <c r="GV144" i="1"/>
  <c r="GX144" i="1" s="1"/>
  <c r="AC145" i="1"/>
  <c r="AE145" i="1"/>
  <c r="AD145" i="1" s="1"/>
  <c r="CR145" i="1" s="1"/>
  <c r="AF145" i="1"/>
  <c r="AG145" i="1"/>
  <c r="AH145" i="1"/>
  <c r="CV145" i="1" s="1"/>
  <c r="AI145" i="1"/>
  <c r="CW145" i="1" s="1"/>
  <c r="AJ145" i="1"/>
  <c r="CX145" i="1" s="1"/>
  <c r="CQ145" i="1"/>
  <c r="CS145" i="1"/>
  <c r="CU145" i="1"/>
  <c r="FR145" i="1"/>
  <c r="GL145" i="1"/>
  <c r="GO145" i="1"/>
  <c r="GP145" i="1"/>
  <c r="GV145" i="1"/>
  <c r="AC146" i="1"/>
  <c r="AE146" i="1"/>
  <c r="CS146" i="1" s="1"/>
  <c r="AF146" i="1"/>
  <c r="AG146" i="1"/>
  <c r="AH146" i="1"/>
  <c r="CV146" i="1" s="1"/>
  <c r="AI146" i="1"/>
  <c r="CW146" i="1" s="1"/>
  <c r="AJ146" i="1"/>
  <c r="CT146" i="1"/>
  <c r="CU146" i="1"/>
  <c r="CX146" i="1"/>
  <c r="FR146" i="1"/>
  <c r="GL146" i="1"/>
  <c r="GO146" i="1"/>
  <c r="GP146" i="1"/>
  <c r="GV146" i="1"/>
  <c r="O147" i="1"/>
  <c r="P147" i="1"/>
  <c r="Q147" i="1"/>
  <c r="R147" i="1"/>
  <c r="GK147" i="1" s="1"/>
  <c r="S147" i="1"/>
  <c r="T147" i="1"/>
  <c r="U147" i="1"/>
  <c r="L481" i="5" s="1"/>
  <c r="Q481" i="5" s="1"/>
  <c r="V147" i="1"/>
  <c r="W147" i="1"/>
  <c r="X147" i="1"/>
  <c r="T480" i="5" s="1"/>
  <c r="Y147" i="1"/>
  <c r="V480" i="5" s="1"/>
  <c r="AB147" i="1"/>
  <c r="H480" i="5" s="1"/>
  <c r="AC147" i="1"/>
  <c r="AD147" i="1"/>
  <c r="AE147" i="1"/>
  <c r="AF147" i="1"/>
  <c r="AG147" i="1"/>
  <c r="AH147" i="1"/>
  <c r="AI147" i="1"/>
  <c r="AJ147" i="1"/>
  <c r="CP147" i="1"/>
  <c r="GN147" i="1" s="1"/>
  <c r="FR147" i="1"/>
  <c r="GL147" i="1"/>
  <c r="GM147" i="1"/>
  <c r="K480" i="5" s="1"/>
  <c r="J481" i="5" s="1"/>
  <c r="P481" i="5" s="1"/>
  <c r="GO147" i="1"/>
  <c r="GP147" i="1"/>
  <c r="GV147" i="1"/>
  <c r="GX147" i="1" s="1"/>
  <c r="O148" i="1"/>
  <c r="P148" i="1"/>
  <c r="Q148" i="1"/>
  <c r="R148" i="1"/>
  <c r="GK148" i="1" s="1"/>
  <c r="S148" i="1"/>
  <c r="T148" i="1"/>
  <c r="U148" i="1"/>
  <c r="L483" i="5" s="1"/>
  <c r="Q483" i="5" s="1"/>
  <c r="V148" i="1"/>
  <c r="W148" i="1"/>
  <c r="X148" i="1"/>
  <c r="T482" i="5" s="1"/>
  <c r="Y148" i="1"/>
  <c r="V482" i="5" s="1"/>
  <c r="AB148" i="1"/>
  <c r="H482" i="5" s="1"/>
  <c r="G483" i="5" s="1"/>
  <c r="O483" i="5" s="1"/>
  <c r="AC148" i="1"/>
  <c r="AD148" i="1"/>
  <c r="AE148" i="1"/>
  <c r="AF148" i="1"/>
  <c r="AG148" i="1"/>
  <c r="AH148" i="1"/>
  <c r="AI148" i="1"/>
  <c r="AJ148" i="1"/>
  <c r="CP148" i="1"/>
  <c r="GN148" i="1" s="1"/>
  <c r="FR148" i="1"/>
  <c r="GL148" i="1"/>
  <c r="GM148" i="1"/>
  <c r="K482" i="5" s="1"/>
  <c r="J483" i="5" s="1"/>
  <c r="P483" i="5" s="1"/>
  <c r="GO148" i="1"/>
  <c r="GP148" i="1"/>
  <c r="GV148" i="1"/>
  <c r="GX148" i="1" s="1"/>
  <c r="B150" i="1"/>
  <c r="B26" i="1" s="1"/>
  <c r="C150" i="1"/>
  <c r="C26" i="1" s="1"/>
  <c r="D150" i="1"/>
  <c r="D26" i="1" s="1"/>
  <c r="F150" i="1"/>
  <c r="F26" i="1" s="1"/>
  <c r="G150" i="1"/>
  <c r="BX150" i="1"/>
  <c r="CC150" i="1"/>
  <c r="CC26" i="1" s="1"/>
  <c r="CK150" i="1"/>
  <c r="CK26" i="1" s="1"/>
  <c r="CL150" i="1"/>
  <c r="CL26" i="1" s="1"/>
  <c r="D179" i="1"/>
  <c r="E181" i="1"/>
  <c r="Z181" i="1"/>
  <c r="AA181" i="1"/>
  <c r="AB181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BD181" i="1"/>
  <c r="BE181" i="1"/>
  <c r="BF181" i="1"/>
  <c r="BG181" i="1"/>
  <c r="BH181" i="1"/>
  <c r="BI181" i="1"/>
  <c r="BJ181" i="1"/>
  <c r="BK181" i="1"/>
  <c r="BL181" i="1"/>
  <c r="BM181" i="1"/>
  <c r="BN181" i="1"/>
  <c r="BO181" i="1"/>
  <c r="BP181" i="1"/>
  <c r="BQ181" i="1"/>
  <c r="BR181" i="1"/>
  <c r="BS181" i="1"/>
  <c r="BT181" i="1"/>
  <c r="BU181" i="1"/>
  <c r="BV181" i="1"/>
  <c r="BW181" i="1"/>
  <c r="BX181" i="1"/>
  <c r="BY181" i="1"/>
  <c r="BZ181" i="1"/>
  <c r="CA181" i="1"/>
  <c r="CB181" i="1"/>
  <c r="CC181" i="1"/>
  <c r="CD181" i="1"/>
  <c r="CE181" i="1"/>
  <c r="CF181" i="1"/>
  <c r="CG181" i="1"/>
  <c r="CH181" i="1"/>
  <c r="CI181" i="1"/>
  <c r="CJ181" i="1"/>
  <c r="CK181" i="1"/>
  <c r="CL181" i="1"/>
  <c r="CM181" i="1"/>
  <c r="CN181" i="1"/>
  <c r="CO181" i="1"/>
  <c r="CP181" i="1"/>
  <c r="CQ181" i="1"/>
  <c r="CR181" i="1"/>
  <c r="CS181" i="1"/>
  <c r="CT181" i="1"/>
  <c r="CU181" i="1"/>
  <c r="CV181" i="1"/>
  <c r="CW181" i="1"/>
  <c r="CX181" i="1"/>
  <c r="CY181" i="1"/>
  <c r="CZ181" i="1"/>
  <c r="DA181" i="1"/>
  <c r="DB181" i="1"/>
  <c r="DC181" i="1"/>
  <c r="DD181" i="1"/>
  <c r="DE181" i="1"/>
  <c r="DF181" i="1"/>
  <c r="DG181" i="1"/>
  <c r="DH181" i="1"/>
  <c r="DI181" i="1"/>
  <c r="DJ181" i="1"/>
  <c r="DK181" i="1"/>
  <c r="DL181" i="1"/>
  <c r="DM181" i="1"/>
  <c r="DN181" i="1"/>
  <c r="DO181" i="1"/>
  <c r="DP181" i="1"/>
  <c r="DQ181" i="1"/>
  <c r="DR181" i="1"/>
  <c r="DS181" i="1"/>
  <c r="DT181" i="1"/>
  <c r="DU181" i="1"/>
  <c r="DV181" i="1"/>
  <c r="DW181" i="1"/>
  <c r="DX181" i="1"/>
  <c r="DY181" i="1"/>
  <c r="DZ181" i="1"/>
  <c r="EA181" i="1"/>
  <c r="EB181" i="1"/>
  <c r="EC181" i="1"/>
  <c r="ED181" i="1"/>
  <c r="EE181" i="1"/>
  <c r="EF181" i="1"/>
  <c r="EG181" i="1"/>
  <c r="EH181" i="1"/>
  <c r="EI181" i="1"/>
  <c r="EJ181" i="1"/>
  <c r="EK181" i="1"/>
  <c r="EL181" i="1"/>
  <c r="EM181" i="1"/>
  <c r="EN181" i="1"/>
  <c r="EO181" i="1"/>
  <c r="EP181" i="1"/>
  <c r="EQ181" i="1"/>
  <c r="ER181" i="1"/>
  <c r="ES181" i="1"/>
  <c r="ET181" i="1"/>
  <c r="EU181" i="1"/>
  <c r="EV181" i="1"/>
  <c r="EW181" i="1"/>
  <c r="EX181" i="1"/>
  <c r="EY181" i="1"/>
  <c r="EZ181" i="1"/>
  <c r="FA181" i="1"/>
  <c r="FB181" i="1"/>
  <c r="FC181" i="1"/>
  <c r="FD181" i="1"/>
  <c r="FE181" i="1"/>
  <c r="FF181" i="1"/>
  <c r="FG181" i="1"/>
  <c r="FH181" i="1"/>
  <c r="FI181" i="1"/>
  <c r="FJ181" i="1"/>
  <c r="FK181" i="1"/>
  <c r="FL181" i="1"/>
  <c r="FM181" i="1"/>
  <c r="FN181" i="1"/>
  <c r="FO181" i="1"/>
  <c r="FP181" i="1"/>
  <c r="FQ181" i="1"/>
  <c r="FR181" i="1"/>
  <c r="FS181" i="1"/>
  <c r="FT181" i="1"/>
  <c r="FU181" i="1"/>
  <c r="FV181" i="1"/>
  <c r="FW181" i="1"/>
  <c r="FX181" i="1"/>
  <c r="FY181" i="1"/>
  <c r="FZ181" i="1"/>
  <c r="GA181" i="1"/>
  <c r="GB181" i="1"/>
  <c r="GC181" i="1"/>
  <c r="GD181" i="1"/>
  <c r="GE181" i="1"/>
  <c r="GF181" i="1"/>
  <c r="GG181" i="1"/>
  <c r="GH181" i="1"/>
  <c r="GI181" i="1"/>
  <c r="GJ181" i="1"/>
  <c r="GK181" i="1"/>
  <c r="GL181" i="1"/>
  <c r="GM181" i="1"/>
  <c r="GN181" i="1"/>
  <c r="GO181" i="1"/>
  <c r="GP181" i="1"/>
  <c r="GQ181" i="1"/>
  <c r="GR181" i="1"/>
  <c r="GS181" i="1"/>
  <c r="GT181" i="1"/>
  <c r="GU181" i="1"/>
  <c r="GV181" i="1"/>
  <c r="GW181" i="1"/>
  <c r="GX181" i="1"/>
  <c r="D183" i="1"/>
  <c r="E185" i="1"/>
  <c r="Z185" i="1"/>
  <c r="AA185" i="1"/>
  <c r="AM185" i="1"/>
  <c r="AN185" i="1"/>
  <c r="BD185" i="1"/>
  <c r="BE185" i="1"/>
  <c r="BF185" i="1"/>
  <c r="BG185" i="1"/>
  <c r="BH185" i="1"/>
  <c r="BI185" i="1"/>
  <c r="BJ185" i="1"/>
  <c r="BK185" i="1"/>
  <c r="BL185" i="1"/>
  <c r="BM185" i="1"/>
  <c r="BN185" i="1"/>
  <c r="BO185" i="1"/>
  <c r="BP185" i="1"/>
  <c r="BQ185" i="1"/>
  <c r="BR185" i="1"/>
  <c r="BS185" i="1"/>
  <c r="BT185" i="1"/>
  <c r="BU185" i="1"/>
  <c r="BV185" i="1"/>
  <c r="BW185" i="1"/>
  <c r="CM185" i="1"/>
  <c r="CN185" i="1"/>
  <c r="CO185" i="1"/>
  <c r="CP185" i="1"/>
  <c r="CQ185" i="1"/>
  <c r="CR185" i="1"/>
  <c r="CS185" i="1"/>
  <c r="CT185" i="1"/>
  <c r="CU185" i="1"/>
  <c r="CV185" i="1"/>
  <c r="CW185" i="1"/>
  <c r="CX185" i="1"/>
  <c r="CY185" i="1"/>
  <c r="CZ185" i="1"/>
  <c r="DA185" i="1"/>
  <c r="DB185" i="1"/>
  <c r="DC185" i="1"/>
  <c r="DD185" i="1"/>
  <c r="DE185" i="1"/>
  <c r="DF185" i="1"/>
  <c r="DG185" i="1"/>
  <c r="DH185" i="1"/>
  <c r="DI185" i="1"/>
  <c r="DJ185" i="1"/>
  <c r="DK185" i="1"/>
  <c r="DL185" i="1"/>
  <c r="DM185" i="1"/>
  <c r="DN185" i="1"/>
  <c r="DO185" i="1"/>
  <c r="DP185" i="1"/>
  <c r="DQ185" i="1"/>
  <c r="DR185" i="1"/>
  <c r="DS185" i="1"/>
  <c r="DT185" i="1"/>
  <c r="DU185" i="1"/>
  <c r="DV185" i="1"/>
  <c r="DW185" i="1"/>
  <c r="DX185" i="1"/>
  <c r="DY185" i="1"/>
  <c r="DZ185" i="1"/>
  <c r="EA185" i="1"/>
  <c r="EB185" i="1"/>
  <c r="EC185" i="1"/>
  <c r="ED185" i="1"/>
  <c r="EE185" i="1"/>
  <c r="EF185" i="1"/>
  <c r="EG185" i="1"/>
  <c r="EH185" i="1"/>
  <c r="EI185" i="1"/>
  <c r="EJ185" i="1"/>
  <c r="EK185" i="1"/>
  <c r="EL185" i="1"/>
  <c r="EM185" i="1"/>
  <c r="EN185" i="1"/>
  <c r="EO185" i="1"/>
  <c r="EP185" i="1"/>
  <c r="EQ185" i="1"/>
  <c r="ER185" i="1"/>
  <c r="ES185" i="1"/>
  <c r="ET185" i="1"/>
  <c r="EU185" i="1"/>
  <c r="EV185" i="1"/>
  <c r="EW185" i="1"/>
  <c r="EX185" i="1"/>
  <c r="EY185" i="1"/>
  <c r="EZ185" i="1"/>
  <c r="FA185" i="1"/>
  <c r="FB185" i="1"/>
  <c r="FC185" i="1"/>
  <c r="FD185" i="1"/>
  <c r="FE185" i="1"/>
  <c r="FF185" i="1"/>
  <c r="FG185" i="1"/>
  <c r="FH185" i="1"/>
  <c r="FI185" i="1"/>
  <c r="FJ185" i="1"/>
  <c r="FK185" i="1"/>
  <c r="FL185" i="1"/>
  <c r="FM185" i="1"/>
  <c r="FN185" i="1"/>
  <c r="FO185" i="1"/>
  <c r="FP185" i="1"/>
  <c r="FQ185" i="1"/>
  <c r="FR185" i="1"/>
  <c r="FS185" i="1"/>
  <c r="FT185" i="1"/>
  <c r="FU185" i="1"/>
  <c r="FV185" i="1"/>
  <c r="FW185" i="1"/>
  <c r="FX185" i="1"/>
  <c r="FY185" i="1"/>
  <c r="FZ185" i="1"/>
  <c r="GA185" i="1"/>
  <c r="GB185" i="1"/>
  <c r="GC185" i="1"/>
  <c r="GD185" i="1"/>
  <c r="GE185" i="1"/>
  <c r="GF185" i="1"/>
  <c r="GG185" i="1"/>
  <c r="GH185" i="1"/>
  <c r="GI185" i="1"/>
  <c r="GJ185" i="1"/>
  <c r="GK185" i="1"/>
  <c r="GL185" i="1"/>
  <c r="GM185" i="1"/>
  <c r="GN185" i="1"/>
  <c r="GO185" i="1"/>
  <c r="GP185" i="1"/>
  <c r="GQ185" i="1"/>
  <c r="GR185" i="1"/>
  <c r="GS185" i="1"/>
  <c r="GT185" i="1"/>
  <c r="GU185" i="1"/>
  <c r="GV185" i="1"/>
  <c r="GW185" i="1"/>
  <c r="GX185" i="1"/>
  <c r="C187" i="1"/>
  <c r="D187" i="1"/>
  <c r="I187" i="1"/>
  <c r="AC187" i="1"/>
  <c r="CQ187" i="1" s="1"/>
  <c r="P187" i="1" s="1"/>
  <c r="AE187" i="1"/>
  <c r="AF187" i="1"/>
  <c r="AG187" i="1"/>
  <c r="CU187" i="1" s="1"/>
  <c r="T187" i="1" s="1"/>
  <c r="AH187" i="1"/>
  <c r="AI187" i="1"/>
  <c r="CW187" i="1" s="1"/>
  <c r="V187" i="1" s="1"/>
  <c r="AJ187" i="1"/>
  <c r="CX187" i="1" s="1"/>
  <c r="W187" i="1" s="1"/>
  <c r="CV187" i="1"/>
  <c r="U187" i="1" s="1"/>
  <c r="FR187" i="1"/>
  <c r="GL187" i="1"/>
  <c r="GO187" i="1"/>
  <c r="GP187" i="1"/>
  <c r="GV187" i="1"/>
  <c r="GX187" i="1" s="1"/>
  <c r="C188" i="1"/>
  <c r="D188" i="1"/>
  <c r="I188" i="1"/>
  <c r="AC188" i="1"/>
  <c r="AE188" i="1"/>
  <c r="AF188" i="1"/>
  <c r="AG188" i="1"/>
  <c r="CU188" i="1" s="1"/>
  <c r="AH188" i="1"/>
  <c r="CV188" i="1" s="1"/>
  <c r="AI188" i="1"/>
  <c r="AJ188" i="1"/>
  <c r="CW188" i="1"/>
  <c r="V188" i="1" s="1"/>
  <c r="CX188" i="1"/>
  <c r="W188" i="1" s="1"/>
  <c r="FR188" i="1"/>
  <c r="GL188" i="1"/>
  <c r="GO188" i="1"/>
  <c r="GP188" i="1"/>
  <c r="GV188" i="1"/>
  <c r="C189" i="1"/>
  <c r="D189" i="1"/>
  <c r="I189" i="1"/>
  <c r="AC189" i="1"/>
  <c r="AE189" i="1"/>
  <c r="AF189" i="1"/>
  <c r="AG189" i="1"/>
  <c r="AH189" i="1"/>
  <c r="CV189" i="1" s="1"/>
  <c r="U189" i="1" s="1"/>
  <c r="AI189" i="1"/>
  <c r="CW189" i="1" s="1"/>
  <c r="V189" i="1" s="1"/>
  <c r="AJ189" i="1"/>
  <c r="CQ189" i="1"/>
  <c r="P189" i="1" s="1"/>
  <c r="CT189" i="1"/>
  <c r="S189" i="1" s="1"/>
  <c r="K503" i="5" s="1"/>
  <c r="CU189" i="1"/>
  <c r="T189" i="1" s="1"/>
  <c r="CX189" i="1"/>
  <c r="W189" i="1" s="1"/>
  <c r="FR189" i="1"/>
  <c r="GL189" i="1"/>
  <c r="GO189" i="1"/>
  <c r="GP189" i="1"/>
  <c r="GV189" i="1"/>
  <c r="GX189" i="1" s="1"/>
  <c r="C190" i="1"/>
  <c r="D190" i="1"/>
  <c r="I190" i="1"/>
  <c r="AC190" i="1"/>
  <c r="H513" i="5" s="1"/>
  <c r="AE190" i="1"/>
  <c r="AF190" i="1"/>
  <c r="AG190" i="1"/>
  <c r="AH190" i="1"/>
  <c r="AI190" i="1"/>
  <c r="CW190" i="1" s="1"/>
  <c r="V190" i="1" s="1"/>
  <c r="AJ190" i="1"/>
  <c r="CX190" i="1" s="1"/>
  <c r="W190" i="1" s="1"/>
  <c r="CU190" i="1"/>
  <c r="T190" i="1" s="1"/>
  <c r="CV190" i="1"/>
  <c r="U190" i="1" s="1"/>
  <c r="FR190" i="1"/>
  <c r="GL190" i="1"/>
  <c r="GO190" i="1"/>
  <c r="GP190" i="1"/>
  <c r="GV190" i="1"/>
  <c r="GX190" i="1" s="1"/>
  <c r="AC191" i="1"/>
  <c r="AE191" i="1"/>
  <c r="AF191" i="1"/>
  <c r="AG191" i="1"/>
  <c r="AH191" i="1"/>
  <c r="CV191" i="1" s="1"/>
  <c r="AI191" i="1"/>
  <c r="CW191" i="1" s="1"/>
  <c r="AJ191" i="1"/>
  <c r="CQ191" i="1"/>
  <c r="CU191" i="1"/>
  <c r="CX191" i="1"/>
  <c r="FR191" i="1"/>
  <c r="GL191" i="1"/>
  <c r="GO191" i="1"/>
  <c r="GP191" i="1"/>
  <c r="GV191" i="1"/>
  <c r="I192" i="1"/>
  <c r="E518" i="5" s="1"/>
  <c r="AC192" i="1"/>
  <c r="AD192" i="1"/>
  <c r="CR192" i="1" s="1"/>
  <c r="Q192" i="1" s="1"/>
  <c r="AE192" i="1"/>
  <c r="AF192" i="1"/>
  <c r="AG192" i="1"/>
  <c r="CU192" i="1" s="1"/>
  <c r="T192" i="1" s="1"/>
  <c r="AH192" i="1"/>
  <c r="CV192" i="1" s="1"/>
  <c r="U192" i="1" s="1"/>
  <c r="AI192" i="1"/>
  <c r="AJ192" i="1"/>
  <c r="CS192" i="1"/>
  <c r="R192" i="1" s="1"/>
  <c r="GK192" i="1" s="1"/>
  <c r="CT192" i="1"/>
  <c r="S192" i="1" s="1"/>
  <c r="CW192" i="1"/>
  <c r="CX192" i="1"/>
  <c r="W192" i="1" s="1"/>
  <c r="FR192" i="1"/>
  <c r="GL192" i="1"/>
  <c r="GO192" i="1"/>
  <c r="GP192" i="1"/>
  <c r="GV192" i="1"/>
  <c r="GX192" i="1" s="1"/>
  <c r="C193" i="1"/>
  <c r="D193" i="1"/>
  <c r="I193" i="1"/>
  <c r="AC193" i="1"/>
  <c r="AE193" i="1"/>
  <c r="AD193" i="1" s="1"/>
  <c r="AF193" i="1"/>
  <c r="AG193" i="1"/>
  <c r="CU193" i="1" s="1"/>
  <c r="T193" i="1" s="1"/>
  <c r="AH193" i="1"/>
  <c r="CV193" i="1" s="1"/>
  <c r="AI193" i="1"/>
  <c r="CW193" i="1" s="1"/>
  <c r="AJ193" i="1"/>
  <c r="CQ193" i="1"/>
  <c r="P193" i="1" s="1"/>
  <c r="K525" i="5" s="1"/>
  <c r="CX193" i="1"/>
  <c r="FR193" i="1"/>
  <c r="GL193" i="1"/>
  <c r="GO193" i="1"/>
  <c r="GP193" i="1"/>
  <c r="GV193" i="1"/>
  <c r="AC194" i="1"/>
  <c r="AD194" i="1"/>
  <c r="CR194" i="1" s="1"/>
  <c r="AE194" i="1"/>
  <c r="AF194" i="1"/>
  <c r="AG194" i="1"/>
  <c r="CU194" i="1" s="1"/>
  <c r="AH194" i="1"/>
  <c r="CV194" i="1" s="1"/>
  <c r="AI194" i="1"/>
  <c r="AJ194" i="1"/>
  <c r="CS194" i="1"/>
  <c r="CT194" i="1"/>
  <c r="CW194" i="1"/>
  <c r="CX194" i="1"/>
  <c r="FR194" i="1"/>
  <c r="GL194" i="1"/>
  <c r="GO194" i="1"/>
  <c r="GP194" i="1"/>
  <c r="GV194" i="1"/>
  <c r="C195" i="1"/>
  <c r="D195" i="1"/>
  <c r="AC195" i="1"/>
  <c r="AE195" i="1"/>
  <c r="AF195" i="1"/>
  <c r="AG195" i="1"/>
  <c r="AH195" i="1"/>
  <c r="AI195" i="1"/>
  <c r="CW195" i="1" s="1"/>
  <c r="V195" i="1" s="1"/>
  <c r="AJ195" i="1"/>
  <c r="CX195" i="1" s="1"/>
  <c r="W195" i="1" s="1"/>
  <c r="CU195" i="1"/>
  <c r="T195" i="1" s="1"/>
  <c r="CV195" i="1"/>
  <c r="U195" i="1" s="1"/>
  <c r="FR195" i="1"/>
  <c r="GL195" i="1"/>
  <c r="GO195" i="1"/>
  <c r="GP195" i="1"/>
  <c r="GV195" i="1"/>
  <c r="GX195" i="1" s="1"/>
  <c r="I196" i="1"/>
  <c r="E539" i="5" s="1"/>
  <c r="AC196" i="1"/>
  <c r="AD196" i="1"/>
  <c r="CR196" i="1" s="1"/>
  <c r="Q196" i="1" s="1"/>
  <c r="AE196" i="1"/>
  <c r="CS196" i="1" s="1"/>
  <c r="R196" i="1" s="1"/>
  <c r="GK196" i="1" s="1"/>
  <c r="AF196" i="1"/>
  <c r="AG196" i="1"/>
  <c r="AH196" i="1"/>
  <c r="CV196" i="1" s="1"/>
  <c r="U196" i="1" s="1"/>
  <c r="AI196" i="1"/>
  <c r="CW196" i="1" s="1"/>
  <c r="V196" i="1" s="1"/>
  <c r="AJ196" i="1"/>
  <c r="CQ196" i="1"/>
  <c r="CT196" i="1"/>
  <c r="S196" i="1" s="1"/>
  <c r="CU196" i="1"/>
  <c r="T196" i="1" s="1"/>
  <c r="CX196" i="1"/>
  <c r="W196" i="1" s="1"/>
  <c r="FR196" i="1"/>
  <c r="GL196" i="1"/>
  <c r="GO196" i="1"/>
  <c r="GP196" i="1"/>
  <c r="GV196" i="1"/>
  <c r="I197" i="1"/>
  <c r="E540" i="5" s="1"/>
  <c r="AC197" i="1"/>
  <c r="AD197" i="1"/>
  <c r="CR197" i="1" s="1"/>
  <c r="AE197" i="1"/>
  <c r="AF197" i="1"/>
  <c r="AG197" i="1"/>
  <c r="CU197" i="1" s="1"/>
  <c r="AH197" i="1"/>
  <c r="CV197" i="1" s="1"/>
  <c r="AI197" i="1"/>
  <c r="AJ197" i="1"/>
  <c r="CS197" i="1"/>
  <c r="CW197" i="1"/>
  <c r="CX197" i="1"/>
  <c r="W197" i="1" s="1"/>
  <c r="FR197" i="1"/>
  <c r="GL197" i="1"/>
  <c r="GO197" i="1"/>
  <c r="GP197" i="1"/>
  <c r="GV197" i="1"/>
  <c r="GX197" i="1" s="1"/>
  <c r="C198" i="1"/>
  <c r="D198" i="1"/>
  <c r="AC198" i="1"/>
  <c r="H546" i="5" s="1"/>
  <c r="AE198" i="1"/>
  <c r="AF198" i="1"/>
  <c r="AG198" i="1"/>
  <c r="AH198" i="1"/>
  <c r="CV198" i="1" s="1"/>
  <c r="U198" i="1" s="1"/>
  <c r="AI198" i="1"/>
  <c r="CW198" i="1" s="1"/>
  <c r="V198" i="1" s="1"/>
  <c r="AJ198" i="1"/>
  <c r="CX198" i="1" s="1"/>
  <c r="W198" i="1" s="1"/>
  <c r="CU198" i="1"/>
  <c r="T198" i="1" s="1"/>
  <c r="FR198" i="1"/>
  <c r="GL198" i="1"/>
  <c r="GO198" i="1"/>
  <c r="GP198" i="1"/>
  <c r="GV198" i="1"/>
  <c r="GX198" i="1" s="1"/>
  <c r="I199" i="1"/>
  <c r="E550" i="5" s="1"/>
  <c r="AC199" i="1"/>
  <c r="CQ199" i="1" s="1"/>
  <c r="P199" i="1" s="1"/>
  <c r="AD199" i="1"/>
  <c r="CR199" i="1" s="1"/>
  <c r="AE199" i="1"/>
  <c r="CS199" i="1" s="1"/>
  <c r="AF199" i="1"/>
  <c r="AG199" i="1"/>
  <c r="CU199" i="1" s="1"/>
  <c r="T199" i="1" s="1"/>
  <c r="AH199" i="1"/>
  <c r="CV199" i="1" s="1"/>
  <c r="AI199" i="1"/>
  <c r="CW199" i="1" s="1"/>
  <c r="AJ199" i="1"/>
  <c r="CX199" i="1"/>
  <c r="W199" i="1" s="1"/>
  <c r="FR199" i="1"/>
  <c r="GL199" i="1"/>
  <c r="GO199" i="1"/>
  <c r="GP199" i="1"/>
  <c r="GV199" i="1"/>
  <c r="GX199" i="1" s="1"/>
  <c r="I200" i="1"/>
  <c r="E551" i="5" s="1"/>
  <c r="AC200" i="1"/>
  <c r="AD200" i="1"/>
  <c r="CR200" i="1" s="1"/>
  <c r="Q200" i="1" s="1"/>
  <c r="AE200" i="1"/>
  <c r="CS200" i="1" s="1"/>
  <c r="R200" i="1" s="1"/>
  <c r="GK200" i="1" s="1"/>
  <c r="AF200" i="1"/>
  <c r="AG200" i="1"/>
  <c r="CU200" i="1" s="1"/>
  <c r="AH200" i="1"/>
  <c r="CV200" i="1" s="1"/>
  <c r="U200" i="1" s="1"/>
  <c r="AI200" i="1"/>
  <c r="AJ200" i="1"/>
  <c r="CT200" i="1"/>
  <c r="S200" i="1" s="1"/>
  <c r="CW200" i="1"/>
  <c r="V200" i="1" s="1"/>
  <c r="CX200" i="1"/>
  <c r="W200" i="1" s="1"/>
  <c r="FR200" i="1"/>
  <c r="GL200" i="1"/>
  <c r="GO200" i="1"/>
  <c r="GP200" i="1"/>
  <c r="GV200" i="1"/>
  <c r="GX200" i="1"/>
  <c r="C201" i="1"/>
  <c r="D201" i="1"/>
  <c r="AC201" i="1"/>
  <c r="H557" i="5" s="1"/>
  <c r="AE201" i="1"/>
  <c r="AF201" i="1"/>
  <c r="AG201" i="1"/>
  <c r="CU201" i="1" s="1"/>
  <c r="T201" i="1" s="1"/>
  <c r="AH201" i="1"/>
  <c r="AI201" i="1"/>
  <c r="CW201" i="1" s="1"/>
  <c r="V201" i="1" s="1"/>
  <c r="AJ201" i="1"/>
  <c r="CX201" i="1" s="1"/>
  <c r="W201" i="1" s="1"/>
  <c r="CQ201" i="1"/>
  <c r="P201" i="1" s="1"/>
  <c r="K557" i="5" s="1"/>
  <c r="CV201" i="1"/>
  <c r="U201" i="1" s="1"/>
  <c r="FR201" i="1"/>
  <c r="GL201" i="1"/>
  <c r="GO201" i="1"/>
  <c r="GP201" i="1"/>
  <c r="GV201" i="1"/>
  <c r="GX201" i="1" s="1"/>
  <c r="I202" i="1"/>
  <c r="E561" i="5" s="1"/>
  <c r="AC202" i="1"/>
  <c r="AE202" i="1"/>
  <c r="CS202" i="1" s="1"/>
  <c r="R202" i="1" s="1"/>
  <c r="GK202" i="1" s="1"/>
  <c r="AF202" i="1"/>
  <c r="AG202" i="1"/>
  <c r="AH202" i="1"/>
  <c r="CV202" i="1" s="1"/>
  <c r="U202" i="1" s="1"/>
  <c r="AI202" i="1"/>
  <c r="CW202" i="1" s="1"/>
  <c r="V202" i="1" s="1"/>
  <c r="AJ202" i="1"/>
  <c r="CQ202" i="1"/>
  <c r="CT202" i="1"/>
  <c r="S202" i="1" s="1"/>
  <c r="CU202" i="1"/>
  <c r="T202" i="1" s="1"/>
  <c r="CX202" i="1"/>
  <c r="W202" i="1" s="1"/>
  <c r="FR202" i="1"/>
  <c r="GL202" i="1"/>
  <c r="GO202" i="1"/>
  <c r="GP202" i="1"/>
  <c r="GV202" i="1"/>
  <c r="I203" i="1"/>
  <c r="E562" i="5" s="1"/>
  <c r="AC203" i="1"/>
  <c r="AD203" i="1"/>
  <c r="CR203" i="1" s="1"/>
  <c r="AE203" i="1"/>
  <c r="AF203" i="1"/>
  <c r="AG203" i="1"/>
  <c r="CU203" i="1" s="1"/>
  <c r="T203" i="1" s="1"/>
  <c r="AH203" i="1"/>
  <c r="CV203" i="1" s="1"/>
  <c r="AI203" i="1"/>
  <c r="AJ203" i="1"/>
  <c r="CS203" i="1"/>
  <c r="R203" i="1" s="1"/>
  <c r="GK203" i="1" s="1"/>
  <c r="CW203" i="1"/>
  <c r="CX203" i="1"/>
  <c r="W203" i="1" s="1"/>
  <c r="FR203" i="1"/>
  <c r="GL203" i="1"/>
  <c r="GO203" i="1"/>
  <c r="GP203" i="1"/>
  <c r="GV203" i="1"/>
  <c r="GX203" i="1" s="1"/>
  <c r="C204" i="1"/>
  <c r="D204" i="1"/>
  <c r="AC204" i="1"/>
  <c r="H568" i="5" s="1"/>
  <c r="AE204" i="1"/>
  <c r="AF204" i="1"/>
  <c r="AG204" i="1"/>
  <c r="CU204" i="1" s="1"/>
  <c r="T204" i="1" s="1"/>
  <c r="AH204" i="1"/>
  <c r="CV204" i="1" s="1"/>
  <c r="U204" i="1" s="1"/>
  <c r="AI204" i="1"/>
  <c r="CW204" i="1" s="1"/>
  <c r="V204" i="1" s="1"/>
  <c r="AJ204" i="1"/>
  <c r="CX204" i="1" s="1"/>
  <c r="W204" i="1" s="1"/>
  <c r="CQ204" i="1"/>
  <c r="P204" i="1" s="1"/>
  <c r="K568" i="5" s="1"/>
  <c r="FR204" i="1"/>
  <c r="GL204" i="1"/>
  <c r="GO204" i="1"/>
  <c r="GP204" i="1"/>
  <c r="GV204" i="1"/>
  <c r="GX204" i="1" s="1"/>
  <c r="I205" i="1"/>
  <c r="E572" i="5" s="1"/>
  <c r="AC205" i="1"/>
  <c r="AD205" i="1"/>
  <c r="CR205" i="1" s="1"/>
  <c r="AE205" i="1"/>
  <c r="CS205" i="1" s="1"/>
  <c r="AF205" i="1"/>
  <c r="AG205" i="1"/>
  <c r="CU205" i="1" s="1"/>
  <c r="T205" i="1" s="1"/>
  <c r="AH205" i="1"/>
  <c r="CV205" i="1" s="1"/>
  <c r="AI205" i="1"/>
  <c r="CW205" i="1" s="1"/>
  <c r="AJ205" i="1"/>
  <c r="CX205" i="1" s="1"/>
  <c r="W205" i="1" s="1"/>
  <c r="CQ205" i="1"/>
  <c r="P205" i="1" s="1"/>
  <c r="FR205" i="1"/>
  <c r="GL205" i="1"/>
  <c r="GO205" i="1"/>
  <c r="GP205" i="1"/>
  <c r="GV205" i="1"/>
  <c r="I206" i="1"/>
  <c r="E573" i="5" s="1"/>
  <c r="AC206" i="1"/>
  <c r="H573" i="5" s="1"/>
  <c r="W573" i="5" s="1"/>
  <c r="AD206" i="1"/>
  <c r="CR206" i="1" s="1"/>
  <c r="Q206" i="1" s="1"/>
  <c r="AE206" i="1"/>
  <c r="AF206" i="1"/>
  <c r="AG206" i="1"/>
  <c r="CU206" i="1" s="1"/>
  <c r="T206" i="1" s="1"/>
  <c r="AH206" i="1"/>
  <c r="CV206" i="1" s="1"/>
  <c r="U206" i="1" s="1"/>
  <c r="AI206" i="1"/>
  <c r="AJ206" i="1"/>
  <c r="CS206" i="1"/>
  <c r="R206" i="1" s="1"/>
  <c r="GK206" i="1" s="1"/>
  <c r="CT206" i="1"/>
  <c r="S206" i="1" s="1"/>
  <c r="CW206" i="1"/>
  <c r="V206" i="1" s="1"/>
  <c r="CX206" i="1"/>
  <c r="W206" i="1" s="1"/>
  <c r="FR206" i="1"/>
  <c r="GL206" i="1"/>
  <c r="GO206" i="1"/>
  <c r="GP206" i="1"/>
  <c r="GV206" i="1"/>
  <c r="GX206" i="1" s="1"/>
  <c r="C207" i="1"/>
  <c r="D207" i="1"/>
  <c r="AC207" i="1"/>
  <c r="H579" i="5" s="1"/>
  <c r="AE207" i="1"/>
  <c r="AF207" i="1"/>
  <c r="AG207" i="1"/>
  <c r="CU207" i="1" s="1"/>
  <c r="T207" i="1" s="1"/>
  <c r="AH207" i="1"/>
  <c r="CV207" i="1" s="1"/>
  <c r="U207" i="1" s="1"/>
  <c r="AI207" i="1"/>
  <c r="CW207" i="1" s="1"/>
  <c r="V207" i="1" s="1"/>
  <c r="AJ207" i="1"/>
  <c r="CX207" i="1" s="1"/>
  <c r="W207" i="1" s="1"/>
  <c r="CQ207" i="1"/>
  <c r="P207" i="1" s="1"/>
  <c r="K579" i="5" s="1"/>
  <c r="FR207" i="1"/>
  <c r="GL207" i="1"/>
  <c r="GO207" i="1"/>
  <c r="GP207" i="1"/>
  <c r="GV207" i="1"/>
  <c r="GX207" i="1" s="1"/>
  <c r="I208" i="1"/>
  <c r="E583" i="5" s="1"/>
  <c r="P208" i="1"/>
  <c r="CP208" i="1" s="1"/>
  <c r="O208" i="1" s="1"/>
  <c r="K583" i="5" s="1"/>
  <c r="AC208" i="1"/>
  <c r="AD208" i="1"/>
  <c r="CR208" i="1" s="1"/>
  <c r="Q208" i="1" s="1"/>
  <c r="AE208" i="1"/>
  <c r="CS208" i="1" s="1"/>
  <c r="R208" i="1" s="1"/>
  <c r="AF208" i="1"/>
  <c r="AG208" i="1"/>
  <c r="AH208" i="1"/>
  <c r="CV208" i="1" s="1"/>
  <c r="U208" i="1" s="1"/>
  <c r="AI208" i="1"/>
  <c r="CW208" i="1" s="1"/>
  <c r="V208" i="1" s="1"/>
  <c r="AJ208" i="1"/>
  <c r="CQ208" i="1"/>
  <c r="CT208" i="1"/>
  <c r="S208" i="1" s="1"/>
  <c r="CU208" i="1"/>
  <c r="T208" i="1" s="1"/>
  <c r="CX208" i="1"/>
  <c r="W208" i="1" s="1"/>
  <c r="FR208" i="1"/>
  <c r="GK208" i="1"/>
  <c r="GL208" i="1"/>
  <c r="GO208" i="1"/>
  <c r="GP208" i="1"/>
  <c r="GV208" i="1"/>
  <c r="GX208" i="1" s="1"/>
  <c r="C209" i="1"/>
  <c r="D209" i="1"/>
  <c r="AC209" i="1"/>
  <c r="AE209" i="1"/>
  <c r="AF209" i="1"/>
  <c r="AG209" i="1"/>
  <c r="CU209" i="1" s="1"/>
  <c r="T209" i="1" s="1"/>
  <c r="AH209" i="1"/>
  <c r="CV209" i="1" s="1"/>
  <c r="U209" i="1" s="1"/>
  <c r="AI209" i="1"/>
  <c r="CW209" i="1" s="1"/>
  <c r="V209" i="1" s="1"/>
  <c r="AJ209" i="1"/>
  <c r="CX209" i="1" s="1"/>
  <c r="W209" i="1" s="1"/>
  <c r="FR209" i="1"/>
  <c r="GL209" i="1"/>
  <c r="GO209" i="1"/>
  <c r="GP209" i="1"/>
  <c r="GV209" i="1"/>
  <c r="GX209" i="1" s="1"/>
  <c r="I210" i="1"/>
  <c r="E593" i="5" s="1"/>
  <c r="AC210" i="1"/>
  <c r="AE210" i="1"/>
  <c r="CS210" i="1" s="1"/>
  <c r="R210" i="1" s="1"/>
  <c r="GK210" i="1" s="1"/>
  <c r="AF210" i="1"/>
  <c r="AG210" i="1"/>
  <c r="AH210" i="1"/>
  <c r="CV210" i="1" s="1"/>
  <c r="U210" i="1" s="1"/>
  <c r="AI210" i="1"/>
  <c r="CW210" i="1" s="1"/>
  <c r="V210" i="1" s="1"/>
  <c r="AJ210" i="1"/>
  <c r="CX210" i="1" s="1"/>
  <c r="W210" i="1" s="1"/>
  <c r="CU210" i="1"/>
  <c r="T210" i="1" s="1"/>
  <c r="FR210" i="1"/>
  <c r="GL210" i="1"/>
  <c r="GO210" i="1"/>
  <c r="GP210" i="1"/>
  <c r="GV210" i="1"/>
  <c r="GX210" i="1" s="1"/>
  <c r="C211" i="1"/>
  <c r="D211" i="1"/>
  <c r="AC211" i="1"/>
  <c r="AD211" i="1"/>
  <c r="AE211" i="1"/>
  <c r="H598" i="5" s="1"/>
  <c r="R598" i="5" s="1"/>
  <c r="AF211" i="1"/>
  <c r="AG211" i="1"/>
  <c r="CU211" i="1" s="1"/>
  <c r="T211" i="1" s="1"/>
  <c r="AH211" i="1"/>
  <c r="CV211" i="1" s="1"/>
  <c r="U211" i="1" s="1"/>
  <c r="AI211" i="1"/>
  <c r="AJ211" i="1"/>
  <c r="CS211" i="1"/>
  <c r="R211" i="1" s="1"/>
  <c r="CW211" i="1"/>
  <c r="V211" i="1" s="1"/>
  <c r="CX211" i="1"/>
  <c r="W211" i="1" s="1"/>
  <c r="FR211" i="1"/>
  <c r="GL211" i="1"/>
  <c r="GO211" i="1"/>
  <c r="GP211" i="1"/>
  <c r="GV211" i="1"/>
  <c r="GX211" i="1"/>
  <c r="I212" i="1"/>
  <c r="E603" i="5" s="1"/>
  <c r="AC212" i="1"/>
  <c r="AE212" i="1"/>
  <c r="AD212" i="1" s="1"/>
  <c r="CR212" i="1" s="1"/>
  <c r="AF212" i="1"/>
  <c r="AG212" i="1"/>
  <c r="CU212" i="1" s="1"/>
  <c r="AH212" i="1"/>
  <c r="AI212" i="1"/>
  <c r="CW212" i="1" s="1"/>
  <c r="AJ212" i="1"/>
  <c r="CX212" i="1" s="1"/>
  <c r="CS212" i="1"/>
  <c r="R212" i="1" s="1"/>
  <c r="CV212" i="1"/>
  <c r="FR212" i="1"/>
  <c r="GL212" i="1"/>
  <c r="GO212" i="1"/>
  <c r="GP212" i="1"/>
  <c r="GV212" i="1"/>
  <c r="C213" i="1"/>
  <c r="D213" i="1"/>
  <c r="I213" i="1"/>
  <c r="AC213" i="1"/>
  <c r="AD213" i="1"/>
  <c r="AE213" i="1"/>
  <c r="H609" i="5" s="1"/>
  <c r="R609" i="5" s="1"/>
  <c r="AF213" i="1"/>
  <c r="AG213" i="1"/>
  <c r="CU213" i="1" s="1"/>
  <c r="AH213" i="1"/>
  <c r="CV213" i="1" s="1"/>
  <c r="U213" i="1" s="1"/>
  <c r="AI213" i="1"/>
  <c r="AJ213" i="1"/>
  <c r="CX213" i="1" s="1"/>
  <c r="W213" i="1" s="1"/>
  <c r="CS213" i="1"/>
  <c r="R213" i="1" s="1"/>
  <c r="CW213" i="1"/>
  <c r="V213" i="1" s="1"/>
  <c r="FR213" i="1"/>
  <c r="GL213" i="1"/>
  <c r="GO213" i="1"/>
  <c r="GP213" i="1"/>
  <c r="GV213" i="1"/>
  <c r="C214" i="1"/>
  <c r="D214" i="1"/>
  <c r="I214" i="1"/>
  <c r="I216" i="1" s="1"/>
  <c r="E625" i="5" s="1"/>
  <c r="AC214" i="1"/>
  <c r="H620" i="5" s="1"/>
  <c r="AD214" i="1"/>
  <c r="AE214" i="1"/>
  <c r="AF214" i="1"/>
  <c r="AG214" i="1"/>
  <c r="CU214" i="1" s="1"/>
  <c r="T214" i="1" s="1"/>
  <c r="AH214" i="1"/>
  <c r="CV214" i="1" s="1"/>
  <c r="U214" i="1" s="1"/>
  <c r="AI214" i="1"/>
  <c r="CW214" i="1" s="1"/>
  <c r="V214" i="1" s="1"/>
  <c r="AJ214" i="1"/>
  <c r="CQ214" i="1"/>
  <c r="P214" i="1" s="1"/>
  <c r="CT214" i="1"/>
  <c r="S214" i="1" s="1"/>
  <c r="CX214" i="1"/>
  <c r="W214" i="1" s="1"/>
  <c r="FR214" i="1"/>
  <c r="GL214" i="1"/>
  <c r="GO214" i="1"/>
  <c r="GP214" i="1"/>
  <c r="GV214" i="1"/>
  <c r="GX214" i="1" s="1"/>
  <c r="I215" i="1"/>
  <c r="E624" i="5" s="1"/>
  <c r="AC215" i="1"/>
  <c r="AD215" i="1"/>
  <c r="CR215" i="1" s="1"/>
  <c r="Q215" i="1" s="1"/>
  <c r="AE215" i="1"/>
  <c r="AF215" i="1"/>
  <c r="AG215" i="1"/>
  <c r="CU215" i="1" s="1"/>
  <c r="T215" i="1" s="1"/>
  <c r="AH215" i="1"/>
  <c r="CV215" i="1" s="1"/>
  <c r="U215" i="1" s="1"/>
  <c r="AI215" i="1"/>
  <c r="AJ215" i="1"/>
  <c r="CX215" i="1" s="1"/>
  <c r="W215" i="1" s="1"/>
  <c r="CS215" i="1"/>
  <c r="R215" i="1" s="1"/>
  <c r="GK215" i="1" s="1"/>
  <c r="CW215" i="1"/>
  <c r="V215" i="1" s="1"/>
  <c r="FR215" i="1"/>
  <c r="GL215" i="1"/>
  <c r="GO215" i="1"/>
  <c r="GP215" i="1"/>
  <c r="GV215" i="1"/>
  <c r="GX215" i="1" s="1"/>
  <c r="AC216" i="1"/>
  <c r="AE216" i="1"/>
  <c r="AF216" i="1"/>
  <c r="AG216" i="1"/>
  <c r="CU216" i="1" s="1"/>
  <c r="AH216" i="1"/>
  <c r="AI216" i="1"/>
  <c r="AJ216" i="1"/>
  <c r="CX216" i="1" s="1"/>
  <c r="CV216" i="1"/>
  <c r="U216" i="1" s="1"/>
  <c r="CW216" i="1"/>
  <c r="V216" i="1" s="1"/>
  <c r="FR216" i="1"/>
  <c r="GL216" i="1"/>
  <c r="GO216" i="1"/>
  <c r="GP216" i="1"/>
  <c r="GV216" i="1"/>
  <c r="B218" i="1"/>
  <c r="B185" i="1" s="1"/>
  <c r="C218" i="1"/>
  <c r="C185" i="1" s="1"/>
  <c r="D218" i="1"/>
  <c r="D185" i="1" s="1"/>
  <c r="F218" i="1"/>
  <c r="F185" i="1" s="1"/>
  <c r="G218" i="1"/>
  <c r="AO218" i="1"/>
  <c r="BX218" i="1"/>
  <c r="BX185" i="1" s="1"/>
  <c r="CK218" i="1"/>
  <c r="CL218" i="1"/>
  <c r="CL185" i="1" s="1"/>
  <c r="D247" i="1"/>
  <c r="E249" i="1"/>
  <c r="Z249" i="1"/>
  <c r="AA249" i="1"/>
  <c r="AM249" i="1"/>
  <c r="AN249" i="1"/>
  <c r="BD249" i="1"/>
  <c r="BE249" i="1"/>
  <c r="BF249" i="1"/>
  <c r="BG249" i="1"/>
  <c r="BH249" i="1"/>
  <c r="BI249" i="1"/>
  <c r="BJ249" i="1"/>
  <c r="BK249" i="1"/>
  <c r="BL249" i="1"/>
  <c r="BM249" i="1"/>
  <c r="BN249" i="1"/>
  <c r="BO249" i="1"/>
  <c r="BP249" i="1"/>
  <c r="BQ249" i="1"/>
  <c r="BR249" i="1"/>
  <c r="BS249" i="1"/>
  <c r="BT249" i="1"/>
  <c r="BU249" i="1"/>
  <c r="BV249" i="1"/>
  <c r="BW249" i="1"/>
  <c r="CM249" i="1"/>
  <c r="CN249" i="1"/>
  <c r="CO249" i="1"/>
  <c r="CP249" i="1"/>
  <c r="CQ249" i="1"/>
  <c r="CR249" i="1"/>
  <c r="CS249" i="1"/>
  <c r="CT249" i="1"/>
  <c r="CU249" i="1"/>
  <c r="CV249" i="1"/>
  <c r="CW249" i="1"/>
  <c r="CX249" i="1"/>
  <c r="CY249" i="1"/>
  <c r="CZ249" i="1"/>
  <c r="DA249" i="1"/>
  <c r="DB249" i="1"/>
  <c r="DC249" i="1"/>
  <c r="DD249" i="1"/>
  <c r="DE249" i="1"/>
  <c r="DF249" i="1"/>
  <c r="DG249" i="1"/>
  <c r="DH249" i="1"/>
  <c r="DI249" i="1"/>
  <c r="DJ249" i="1"/>
  <c r="DK249" i="1"/>
  <c r="DL249" i="1"/>
  <c r="DM249" i="1"/>
  <c r="DN249" i="1"/>
  <c r="DO249" i="1"/>
  <c r="DP249" i="1"/>
  <c r="DQ249" i="1"/>
  <c r="DR249" i="1"/>
  <c r="DS249" i="1"/>
  <c r="DT249" i="1"/>
  <c r="DU249" i="1"/>
  <c r="DV249" i="1"/>
  <c r="DW249" i="1"/>
  <c r="DX249" i="1"/>
  <c r="DY249" i="1"/>
  <c r="DZ249" i="1"/>
  <c r="EA249" i="1"/>
  <c r="EB249" i="1"/>
  <c r="EC249" i="1"/>
  <c r="ED249" i="1"/>
  <c r="EE249" i="1"/>
  <c r="EF249" i="1"/>
  <c r="EG249" i="1"/>
  <c r="EH249" i="1"/>
  <c r="EI249" i="1"/>
  <c r="EJ249" i="1"/>
  <c r="EK249" i="1"/>
  <c r="EL249" i="1"/>
  <c r="EM249" i="1"/>
  <c r="EN249" i="1"/>
  <c r="EO249" i="1"/>
  <c r="EP249" i="1"/>
  <c r="EQ249" i="1"/>
  <c r="ER249" i="1"/>
  <c r="ES249" i="1"/>
  <c r="ET249" i="1"/>
  <c r="EU249" i="1"/>
  <c r="EV249" i="1"/>
  <c r="EW249" i="1"/>
  <c r="EX249" i="1"/>
  <c r="EY249" i="1"/>
  <c r="EZ249" i="1"/>
  <c r="FA249" i="1"/>
  <c r="FB249" i="1"/>
  <c r="FC249" i="1"/>
  <c r="FD249" i="1"/>
  <c r="FE249" i="1"/>
  <c r="FF249" i="1"/>
  <c r="FG249" i="1"/>
  <c r="FH249" i="1"/>
  <c r="FI249" i="1"/>
  <c r="FJ249" i="1"/>
  <c r="FK249" i="1"/>
  <c r="FL249" i="1"/>
  <c r="FM249" i="1"/>
  <c r="FN249" i="1"/>
  <c r="FO249" i="1"/>
  <c r="FP249" i="1"/>
  <c r="FQ249" i="1"/>
  <c r="FR249" i="1"/>
  <c r="FS249" i="1"/>
  <c r="FT249" i="1"/>
  <c r="FU249" i="1"/>
  <c r="FV249" i="1"/>
  <c r="FW249" i="1"/>
  <c r="FX249" i="1"/>
  <c r="FY249" i="1"/>
  <c r="FZ249" i="1"/>
  <c r="GA249" i="1"/>
  <c r="GB249" i="1"/>
  <c r="GC249" i="1"/>
  <c r="GD249" i="1"/>
  <c r="GE249" i="1"/>
  <c r="GF249" i="1"/>
  <c r="GG249" i="1"/>
  <c r="GH249" i="1"/>
  <c r="GI249" i="1"/>
  <c r="GJ249" i="1"/>
  <c r="GK249" i="1"/>
  <c r="GL249" i="1"/>
  <c r="GM249" i="1"/>
  <c r="GN249" i="1"/>
  <c r="GO249" i="1"/>
  <c r="GP249" i="1"/>
  <c r="GQ249" i="1"/>
  <c r="GR249" i="1"/>
  <c r="GS249" i="1"/>
  <c r="GT249" i="1"/>
  <c r="GU249" i="1"/>
  <c r="GV249" i="1"/>
  <c r="GW249" i="1"/>
  <c r="GX249" i="1"/>
  <c r="C251" i="1"/>
  <c r="D251" i="1"/>
  <c r="I251" i="1"/>
  <c r="R251" i="1"/>
  <c r="GK251" i="1" s="1"/>
  <c r="AC251" i="1"/>
  <c r="AD251" i="1"/>
  <c r="AE251" i="1"/>
  <c r="AF251" i="1"/>
  <c r="AG251" i="1"/>
  <c r="AH251" i="1"/>
  <c r="CV251" i="1" s="1"/>
  <c r="U251" i="1" s="1"/>
  <c r="AI251" i="1"/>
  <c r="AJ251" i="1"/>
  <c r="CX251" i="1" s="1"/>
  <c r="W251" i="1" s="1"/>
  <c r="CQ251" i="1"/>
  <c r="P251" i="1" s="1"/>
  <c r="CR251" i="1"/>
  <c r="Q251" i="1" s="1"/>
  <c r="CS251" i="1"/>
  <c r="CU251" i="1"/>
  <c r="T251" i="1" s="1"/>
  <c r="CW251" i="1"/>
  <c r="V251" i="1" s="1"/>
  <c r="FR251" i="1"/>
  <c r="GL251" i="1"/>
  <c r="GO251" i="1"/>
  <c r="GP251" i="1"/>
  <c r="GV251" i="1"/>
  <c r="GX251" i="1" s="1"/>
  <c r="C252" i="1"/>
  <c r="D252" i="1"/>
  <c r="I252" i="1"/>
  <c r="AC252" i="1"/>
  <c r="CQ252" i="1" s="1"/>
  <c r="AE252" i="1"/>
  <c r="AF252" i="1"/>
  <c r="AG252" i="1"/>
  <c r="CU252" i="1" s="1"/>
  <c r="T252" i="1" s="1"/>
  <c r="AH252" i="1"/>
  <c r="AI252" i="1"/>
  <c r="CW252" i="1" s="1"/>
  <c r="V252" i="1" s="1"/>
  <c r="AJ252" i="1"/>
  <c r="CV252" i="1"/>
  <c r="U252" i="1" s="1"/>
  <c r="CX252" i="1"/>
  <c r="W252" i="1" s="1"/>
  <c r="FR252" i="1"/>
  <c r="GL252" i="1"/>
  <c r="GO252" i="1"/>
  <c r="GP252" i="1"/>
  <c r="GV252" i="1"/>
  <c r="GX252" i="1" s="1"/>
  <c r="C253" i="1"/>
  <c r="D253" i="1"/>
  <c r="I253" i="1"/>
  <c r="I255" i="1" s="1"/>
  <c r="E653" i="5" s="1"/>
  <c r="AC253" i="1"/>
  <c r="AD253" i="1"/>
  <c r="AE253" i="1"/>
  <c r="H647" i="5" s="1"/>
  <c r="R647" i="5" s="1"/>
  <c r="AF253" i="1"/>
  <c r="AG253" i="1"/>
  <c r="CU253" i="1" s="1"/>
  <c r="T253" i="1" s="1"/>
  <c r="AH253" i="1"/>
  <c r="CV253" i="1" s="1"/>
  <c r="U253" i="1" s="1"/>
  <c r="AI253" i="1"/>
  <c r="AJ253" i="1"/>
  <c r="CX253" i="1" s="1"/>
  <c r="CQ253" i="1"/>
  <c r="P253" i="1" s="1"/>
  <c r="K648" i="5" s="1"/>
  <c r="CS253" i="1"/>
  <c r="R253" i="1" s="1"/>
  <c r="CT253" i="1"/>
  <c r="S253" i="1" s="1"/>
  <c r="K645" i="5" s="1"/>
  <c r="CW253" i="1"/>
  <c r="V253" i="1" s="1"/>
  <c r="FR253" i="1"/>
  <c r="GL253" i="1"/>
  <c r="GO253" i="1"/>
  <c r="GP253" i="1"/>
  <c r="GV253" i="1"/>
  <c r="GX253" i="1" s="1"/>
  <c r="I254" i="1"/>
  <c r="E652" i="5" s="1"/>
  <c r="AC254" i="1"/>
  <c r="AE254" i="1"/>
  <c r="AD254" i="1" s="1"/>
  <c r="CR254" i="1" s="1"/>
  <c r="AF254" i="1"/>
  <c r="AB254" i="1" s="1"/>
  <c r="AG254" i="1"/>
  <c r="CU254" i="1" s="1"/>
  <c r="AH254" i="1"/>
  <c r="CV254" i="1" s="1"/>
  <c r="U254" i="1" s="1"/>
  <c r="AI254" i="1"/>
  <c r="CW254" i="1" s="1"/>
  <c r="AJ254" i="1"/>
  <c r="CS254" i="1"/>
  <c r="CX254" i="1"/>
  <c r="W254" i="1" s="1"/>
  <c r="FR254" i="1"/>
  <c r="GL254" i="1"/>
  <c r="GO254" i="1"/>
  <c r="GP254" i="1"/>
  <c r="GV254" i="1"/>
  <c r="GX254" i="1" s="1"/>
  <c r="AC255" i="1"/>
  <c r="AD255" i="1"/>
  <c r="AE255" i="1"/>
  <c r="AF255" i="1"/>
  <c r="AG255" i="1"/>
  <c r="AH255" i="1"/>
  <c r="CV255" i="1" s="1"/>
  <c r="AI255" i="1"/>
  <c r="AJ255" i="1"/>
  <c r="CX255" i="1" s="1"/>
  <c r="CQ255" i="1"/>
  <c r="CR255" i="1"/>
  <c r="CS255" i="1"/>
  <c r="CU255" i="1"/>
  <c r="CW255" i="1"/>
  <c r="FR255" i="1"/>
  <c r="GL255" i="1"/>
  <c r="GO255" i="1"/>
  <c r="GP255" i="1"/>
  <c r="GV255" i="1"/>
  <c r="GX255" i="1" s="1"/>
  <c r="C256" i="1"/>
  <c r="D256" i="1"/>
  <c r="I256" i="1"/>
  <c r="I258" i="1" s="1"/>
  <c r="E664" i="5" s="1"/>
  <c r="AC256" i="1"/>
  <c r="AE256" i="1"/>
  <c r="AF256" i="1"/>
  <c r="AG256" i="1"/>
  <c r="CU256" i="1" s="1"/>
  <c r="T256" i="1" s="1"/>
  <c r="AH256" i="1"/>
  <c r="AI256" i="1"/>
  <c r="CW256" i="1" s="1"/>
  <c r="V256" i="1" s="1"/>
  <c r="AJ256" i="1"/>
  <c r="CV256" i="1"/>
  <c r="U256" i="1" s="1"/>
  <c r="CX256" i="1"/>
  <c r="W256" i="1" s="1"/>
  <c r="FR256" i="1"/>
  <c r="GL256" i="1"/>
  <c r="GO256" i="1"/>
  <c r="GP256" i="1"/>
  <c r="GV256" i="1"/>
  <c r="GX256" i="1" s="1"/>
  <c r="I257" i="1"/>
  <c r="R257" i="1" s="1"/>
  <c r="GK257" i="1" s="1"/>
  <c r="U257" i="1"/>
  <c r="AC257" i="1"/>
  <c r="AD257" i="1"/>
  <c r="AE257" i="1"/>
  <c r="AF257" i="1"/>
  <c r="AG257" i="1"/>
  <c r="AH257" i="1"/>
  <c r="AI257" i="1"/>
  <c r="AJ257" i="1"/>
  <c r="CQ257" i="1"/>
  <c r="P257" i="1" s="1"/>
  <c r="CR257" i="1"/>
  <c r="CS257" i="1"/>
  <c r="CT257" i="1"/>
  <c r="S257" i="1" s="1"/>
  <c r="CZ257" i="1" s="1"/>
  <c r="Y257" i="1" s="1"/>
  <c r="CU257" i="1"/>
  <c r="T257" i="1" s="1"/>
  <c r="CV257" i="1"/>
  <c r="CW257" i="1"/>
  <c r="CX257" i="1"/>
  <c r="W257" i="1" s="1"/>
  <c r="FR257" i="1"/>
  <c r="GL257" i="1"/>
  <c r="GO257" i="1"/>
  <c r="GP257" i="1"/>
  <c r="GV257" i="1"/>
  <c r="AC258" i="1"/>
  <c r="H664" i="5" s="1"/>
  <c r="W664" i="5" s="1"/>
  <c r="AD258" i="1"/>
  <c r="CR258" i="1" s="1"/>
  <c r="Q258" i="1" s="1"/>
  <c r="AE258" i="1"/>
  <c r="AF258" i="1"/>
  <c r="AG258" i="1"/>
  <c r="CU258" i="1" s="1"/>
  <c r="T258" i="1" s="1"/>
  <c r="AH258" i="1"/>
  <c r="CV258" i="1" s="1"/>
  <c r="U258" i="1" s="1"/>
  <c r="AI258" i="1"/>
  <c r="CW258" i="1" s="1"/>
  <c r="V258" i="1" s="1"/>
  <c r="AJ258" i="1"/>
  <c r="CX258" i="1" s="1"/>
  <c r="CQ258" i="1"/>
  <c r="P258" i="1" s="1"/>
  <c r="CS258" i="1"/>
  <c r="R258" i="1" s="1"/>
  <c r="GK258" i="1" s="1"/>
  <c r="FR258" i="1"/>
  <c r="GL258" i="1"/>
  <c r="GO258" i="1"/>
  <c r="GP258" i="1"/>
  <c r="GV258" i="1"/>
  <c r="GX258" i="1"/>
  <c r="I259" i="1"/>
  <c r="E665" i="5" s="1"/>
  <c r="AC259" i="1"/>
  <c r="AE259" i="1"/>
  <c r="AD259" i="1" s="1"/>
  <c r="CR259" i="1" s="1"/>
  <c r="Q259" i="1" s="1"/>
  <c r="AF259" i="1"/>
  <c r="AG259" i="1"/>
  <c r="CU259" i="1" s="1"/>
  <c r="T259" i="1" s="1"/>
  <c r="AH259" i="1"/>
  <c r="AI259" i="1"/>
  <c r="CW259" i="1" s="1"/>
  <c r="V259" i="1" s="1"/>
  <c r="AJ259" i="1"/>
  <c r="CX259" i="1" s="1"/>
  <c r="W259" i="1" s="1"/>
  <c r="CV259" i="1"/>
  <c r="FR259" i="1"/>
  <c r="GL259" i="1"/>
  <c r="GO259" i="1"/>
  <c r="GP259" i="1"/>
  <c r="GV259" i="1"/>
  <c r="GX259" i="1" s="1"/>
  <c r="C260" i="1"/>
  <c r="D260" i="1"/>
  <c r="AC260" i="1"/>
  <c r="H671" i="5" s="1"/>
  <c r="AE260" i="1"/>
  <c r="AF260" i="1"/>
  <c r="CT260" i="1" s="1"/>
  <c r="S260" i="1" s="1"/>
  <c r="K668" i="5" s="1"/>
  <c r="AG260" i="1"/>
  <c r="CU260" i="1" s="1"/>
  <c r="T260" i="1" s="1"/>
  <c r="AH260" i="1"/>
  <c r="AI260" i="1"/>
  <c r="CW260" i="1" s="1"/>
  <c r="V260" i="1" s="1"/>
  <c r="AJ260" i="1"/>
  <c r="CV260" i="1"/>
  <c r="U260" i="1" s="1"/>
  <c r="CX260" i="1"/>
  <c r="W260" i="1" s="1"/>
  <c r="FR260" i="1"/>
  <c r="GL260" i="1"/>
  <c r="GO260" i="1"/>
  <c r="GP260" i="1"/>
  <c r="GV260" i="1"/>
  <c r="GX260" i="1" s="1"/>
  <c r="I261" i="1"/>
  <c r="E675" i="5" s="1"/>
  <c r="AC261" i="1"/>
  <c r="H675" i="5" s="1"/>
  <c r="W675" i="5" s="1"/>
  <c r="AD261" i="1"/>
  <c r="CR261" i="1" s="1"/>
  <c r="Q261" i="1" s="1"/>
  <c r="AE261" i="1"/>
  <c r="AF261" i="1"/>
  <c r="AG261" i="1"/>
  <c r="CU261" i="1" s="1"/>
  <c r="T261" i="1" s="1"/>
  <c r="AH261" i="1"/>
  <c r="CV261" i="1" s="1"/>
  <c r="U261" i="1" s="1"/>
  <c r="AI261" i="1"/>
  <c r="CW261" i="1" s="1"/>
  <c r="V261" i="1" s="1"/>
  <c r="AJ261" i="1"/>
  <c r="CX261" i="1" s="1"/>
  <c r="W261" i="1" s="1"/>
  <c r="CQ261" i="1"/>
  <c r="P261" i="1" s="1"/>
  <c r="CS261" i="1"/>
  <c r="R261" i="1" s="1"/>
  <c r="GK261" i="1" s="1"/>
  <c r="FR261" i="1"/>
  <c r="GL261" i="1"/>
  <c r="GO261" i="1"/>
  <c r="GP261" i="1"/>
  <c r="GV261" i="1"/>
  <c r="GX261" i="1"/>
  <c r="I262" i="1"/>
  <c r="E676" i="5" s="1"/>
  <c r="AC262" i="1"/>
  <c r="AE262" i="1"/>
  <c r="AD262" i="1" s="1"/>
  <c r="CR262" i="1" s="1"/>
  <c r="Q262" i="1" s="1"/>
  <c r="AF262" i="1"/>
  <c r="AG262" i="1"/>
  <c r="CU262" i="1" s="1"/>
  <c r="T262" i="1" s="1"/>
  <c r="AH262" i="1"/>
  <c r="AI262" i="1"/>
  <c r="CW262" i="1" s="1"/>
  <c r="V262" i="1" s="1"/>
  <c r="AJ262" i="1"/>
  <c r="CX262" i="1" s="1"/>
  <c r="W262" i="1" s="1"/>
  <c r="CV262" i="1"/>
  <c r="FR262" i="1"/>
  <c r="GL262" i="1"/>
  <c r="GO262" i="1"/>
  <c r="GP262" i="1"/>
  <c r="GV262" i="1"/>
  <c r="GX262" i="1" s="1"/>
  <c r="C263" i="1"/>
  <c r="D263" i="1"/>
  <c r="AC263" i="1"/>
  <c r="H682" i="5" s="1"/>
  <c r="AE263" i="1"/>
  <c r="AF263" i="1"/>
  <c r="CT263" i="1" s="1"/>
  <c r="S263" i="1" s="1"/>
  <c r="K679" i="5" s="1"/>
  <c r="AG263" i="1"/>
  <c r="CU263" i="1" s="1"/>
  <c r="T263" i="1" s="1"/>
  <c r="AH263" i="1"/>
  <c r="AI263" i="1"/>
  <c r="CW263" i="1" s="1"/>
  <c r="V263" i="1" s="1"/>
  <c r="AJ263" i="1"/>
  <c r="CV263" i="1"/>
  <c r="U263" i="1" s="1"/>
  <c r="CX263" i="1"/>
  <c r="W263" i="1" s="1"/>
  <c r="FR263" i="1"/>
  <c r="GL263" i="1"/>
  <c r="GO263" i="1"/>
  <c r="GP263" i="1"/>
  <c r="GV263" i="1"/>
  <c r="GX263" i="1" s="1"/>
  <c r="I264" i="1"/>
  <c r="E686" i="5" s="1"/>
  <c r="AC264" i="1"/>
  <c r="H686" i="5" s="1"/>
  <c r="W686" i="5" s="1"/>
  <c r="AD264" i="1"/>
  <c r="CR264" i="1" s="1"/>
  <c r="Q264" i="1" s="1"/>
  <c r="AE264" i="1"/>
  <c r="AF264" i="1"/>
  <c r="AG264" i="1"/>
  <c r="CU264" i="1" s="1"/>
  <c r="T264" i="1" s="1"/>
  <c r="AH264" i="1"/>
  <c r="CV264" i="1" s="1"/>
  <c r="U264" i="1" s="1"/>
  <c r="AI264" i="1"/>
  <c r="CW264" i="1" s="1"/>
  <c r="V264" i="1" s="1"/>
  <c r="AJ264" i="1"/>
  <c r="CX264" i="1" s="1"/>
  <c r="W264" i="1" s="1"/>
  <c r="CQ264" i="1"/>
  <c r="P264" i="1" s="1"/>
  <c r="CS264" i="1"/>
  <c r="R264" i="1" s="1"/>
  <c r="GK264" i="1" s="1"/>
  <c r="FR264" i="1"/>
  <c r="GL264" i="1"/>
  <c r="GO264" i="1"/>
  <c r="GP264" i="1"/>
  <c r="GV264" i="1"/>
  <c r="GX264" i="1"/>
  <c r="I265" i="1"/>
  <c r="E687" i="5" s="1"/>
  <c r="AC265" i="1"/>
  <c r="AE265" i="1"/>
  <c r="AD265" i="1" s="1"/>
  <c r="CR265" i="1" s="1"/>
  <c r="Q265" i="1" s="1"/>
  <c r="AF265" i="1"/>
  <c r="AG265" i="1"/>
  <c r="CU265" i="1" s="1"/>
  <c r="T265" i="1" s="1"/>
  <c r="AH265" i="1"/>
  <c r="AI265" i="1"/>
  <c r="CW265" i="1" s="1"/>
  <c r="V265" i="1" s="1"/>
  <c r="AJ265" i="1"/>
  <c r="CX265" i="1" s="1"/>
  <c r="W265" i="1" s="1"/>
  <c r="CV265" i="1"/>
  <c r="FR265" i="1"/>
  <c r="GL265" i="1"/>
  <c r="GO265" i="1"/>
  <c r="GP265" i="1"/>
  <c r="GV265" i="1"/>
  <c r="GX265" i="1" s="1"/>
  <c r="C266" i="1"/>
  <c r="D266" i="1"/>
  <c r="AC266" i="1"/>
  <c r="H693" i="5" s="1"/>
  <c r="AE266" i="1"/>
  <c r="AF266" i="1"/>
  <c r="AG266" i="1"/>
  <c r="CU266" i="1" s="1"/>
  <c r="T266" i="1" s="1"/>
  <c r="AH266" i="1"/>
  <c r="AI266" i="1"/>
  <c r="CW266" i="1" s="1"/>
  <c r="V266" i="1" s="1"/>
  <c r="AJ266" i="1"/>
  <c r="CX266" i="1" s="1"/>
  <c r="W266" i="1" s="1"/>
  <c r="CT266" i="1"/>
  <c r="S266" i="1" s="1"/>
  <c r="K690" i="5" s="1"/>
  <c r="CV266" i="1"/>
  <c r="U266" i="1" s="1"/>
  <c r="FR266" i="1"/>
  <c r="GL266" i="1"/>
  <c r="GO266" i="1"/>
  <c r="GP266" i="1"/>
  <c r="GV266" i="1"/>
  <c r="GX266" i="1"/>
  <c r="I267" i="1"/>
  <c r="E697" i="5" s="1"/>
  <c r="AC267" i="1"/>
  <c r="AE267" i="1"/>
  <c r="AF267" i="1"/>
  <c r="AG267" i="1"/>
  <c r="AH267" i="1"/>
  <c r="AI267" i="1"/>
  <c r="CW267" i="1" s="1"/>
  <c r="V267" i="1" s="1"/>
  <c r="AJ267" i="1"/>
  <c r="CX267" i="1" s="1"/>
  <c r="W267" i="1" s="1"/>
  <c r="CQ267" i="1"/>
  <c r="P267" i="1" s="1"/>
  <c r="CU267" i="1"/>
  <c r="T267" i="1" s="1"/>
  <c r="CV267" i="1"/>
  <c r="U267" i="1" s="1"/>
  <c r="FR267" i="1"/>
  <c r="GL267" i="1"/>
  <c r="GO267" i="1"/>
  <c r="GP267" i="1"/>
  <c r="GV267" i="1"/>
  <c r="GX267" i="1"/>
  <c r="I268" i="1"/>
  <c r="E698" i="5" s="1"/>
  <c r="AC268" i="1"/>
  <c r="AE268" i="1"/>
  <c r="AD268" i="1" s="1"/>
  <c r="CR268" i="1" s="1"/>
  <c r="AF268" i="1"/>
  <c r="AG268" i="1"/>
  <c r="CU268" i="1" s="1"/>
  <c r="T268" i="1" s="1"/>
  <c r="AH268" i="1"/>
  <c r="AI268" i="1"/>
  <c r="CW268" i="1" s="1"/>
  <c r="AJ268" i="1"/>
  <c r="CQ268" i="1"/>
  <c r="P268" i="1" s="1"/>
  <c r="CV268" i="1"/>
  <c r="U268" i="1" s="1"/>
  <c r="CX268" i="1"/>
  <c r="W268" i="1" s="1"/>
  <c r="FR268" i="1"/>
  <c r="GL268" i="1"/>
  <c r="GO268" i="1"/>
  <c r="GP268" i="1"/>
  <c r="GV268" i="1"/>
  <c r="C269" i="1"/>
  <c r="D269" i="1"/>
  <c r="AC269" i="1"/>
  <c r="AE269" i="1"/>
  <c r="AF269" i="1"/>
  <c r="AG269" i="1"/>
  <c r="CU269" i="1" s="1"/>
  <c r="T269" i="1" s="1"/>
  <c r="AH269" i="1"/>
  <c r="CV269" i="1" s="1"/>
  <c r="U269" i="1" s="1"/>
  <c r="AI269" i="1"/>
  <c r="CW269" i="1" s="1"/>
  <c r="V269" i="1" s="1"/>
  <c r="AJ269" i="1"/>
  <c r="CS269" i="1"/>
  <c r="R269" i="1" s="1"/>
  <c r="CT269" i="1"/>
  <c r="S269" i="1" s="1"/>
  <c r="K701" i="5" s="1"/>
  <c r="CX269" i="1"/>
  <c r="W269" i="1" s="1"/>
  <c r="FR269" i="1"/>
  <c r="GL269" i="1"/>
  <c r="GO269" i="1"/>
  <c r="GP269" i="1"/>
  <c r="GV269" i="1"/>
  <c r="GX269" i="1" s="1"/>
  <c r="I270" i="1"/>
  <c r="E708" i="5" s="1"/>
  <c r="AC270" i="1"/>
  <c r="AE270" i="1"/>
  <c r="AD270" i="1" s="1"/>
  <c r="AF270" i="1"/>
  <c r="AG270" i="1"/>
  <c r="AH270" i="1"/>
  <c r="CV270" i="1" s="1"/>
  <c r="U270" i="1" s="1"/>
  <c r="AI270" i="1"/>
  <c r="CW270" i="1" s="1"/>
  <c r="V270" i="1" s="1"/>
  <c r="AJ270" i="1"/>
  <c r="CX270" i="1" s="1"/>
  <c r="W270" i="1" s="1"/>
  <c r="CS270" i="1"/>
  <c r="R270" i="1" s="1"/>
  <c r="GK270" i="1" s="1"/>
  <c r="CU270" i="1"/>
  <c r="T270" i="1" s="1"/>
  <c r="FR270" i="1"/>
  <c r="GL270" i="1"/>
  <c r="GO270" i="1"/>
  <c r="GP270" i="1"/>
  <c r="GV270" i="1"/>
  <c r="GX270" i="1" s="1"/>
  <c r="I271" i="1"/>
  <c r="E709" i="5" s="1"/>
  <c r="AC271" i="1"/>
  <c r="AE271" i="1"/>
  <c r="AD271" i="1" s="1"/>
  <c r="CR271" i="1" s="1"/>
  <c r="Q271" i="1" s="1"/>
  <c r="AF271" i="1"/>
  <c r="AG271" i="1"/>
  <c r="AH271" i="1"/>
  <c r="AI271" i="1"/>
  <c r="CW271" i="1" s="1"/>
  <c r="V271" i="1" s="1"/>
  <c r="AJ271" i="1"/>
  <c r="CX271" i="1" s="1"/>
  <c r="W271" i="1" s="1"/>
  <c r="CQ271" i="1"/>
  <c r="P271" i="1" s="1"/>
  <c r="CU271" i="1"/>
  <c r="T271" i="1" s="1"/>
  <c r="CV271" i="1"/>
  <c r="U271" i="1" s="1"/>
  <c r="FR271" i="1"/>
  <c r="GL271" i="1"/>
  <c r="GO271" i="1"/>
  <c r="GP271" i="1"/>
  <c r="GV271" i="1"/>
  <c r="C272" i="1"/>
  <c r="D272" i="1"/>
  <c r="AC272" i="1"/>
  <c r="AE272" i="1"/>
  <c r="AF272" i="1"/>
  <c r="AG272" i="1"/>
  <c r="CU272" i="1" s="1"/>
  <c r="T272" i="1" s="1"/>
  <c r="AH272" i="1"/>
  <c r="CV272" i="1" s="1"/>
  <c r="U272" i="1" s="1"/>
  <c r="AI272" i="1"/>
  <c r="AJ272" i="1"/>
  <c r="CX272" i="1" s="1"/>
  <c r="W272" i="1" s="1"/>
  <c r="CS272" i="1"/>
  <c r="R272" i="1" s="1"/>
  <c r="CW272" i="1"/>
  <c r="V272" i="1" s="1"/>
  <c r="FR272" i="1"/>
  <c r="GL272" i="1"/>
  <c r="GO272" i="1"/>
  <c r="GP272" i="1"/>
  <c r="GV272" i="1"/>
  <c r="GX272" i="1" s="1"/>
  <c r="I273" i="1"/>
  <c r="E719" i="5" s="1"/>
  <c r="AC273" i="1"/>
  <c r="AE273" i="1"/>
  <c r="AD273" i="1" s="1"/>
  <c r="AF273" i="1"/>
  <c r="AG273" i="1"/>
  <c r="CU273" i="1" s="1"/>
  <c r="T273" i="1" s="1"/>
  <c r="AH273" i="1"/>
  <c r="CV273" i="1" s="1"/>
  <c r="AI273" i="1"/>
  <c r="AJ273" i="1"/>
  <c r="CX273" i="1" s="1"/>
  <c r="CQ273" i="1"/>
  <c r="P273" i="1" s="1"/>
  <c r="CS273" i="1"/>
  <c r="CW273" i="1"/>
  <c r="FR273" i="1"/>
  <c r="GL273" i="1"/>
  <c r="GO273" i="1"/>
  <c r="GP273" i="1"/>
  <c r="GV273" i="1"/>
  <c r="C274" i="1"/>
  <c r="D274" i="1"/>
  <c r="AC274" i="1"/>
  <c r="AD274" i="1"/>
  <c r="AE274" i="1"/>
  <c r="H724" i="5" s="1"/>
  <c r="R724" i="5" s="1"/>
  <c r="AF274" i="1"/>
  <c r="AG274" i="1"/>
  <c r="AH274" i="1"/>
  <c r="CV274" i="1" s="1"/>
  <c r="U274" i="1" s="1"/>
  <c r="AI274" i="1"/>
  <c r="AJ274" i="1"/>
  <c r="CX274" i="1" s="1"/>
  <c r="W274" i="1" s="1"/>
  <c r="CQ274" i="1"/>
  <c r="P274" i="1" s="1"/>
  <c r="CS274" i="1"/>
  <c r="R274" i="1" s="1"/>
  <c r="CU274" i="1"/>
  <c r="T274" i="1" s="1"/>
  <c r="CW274" i="1"/>
  <c r="V274" i="1" s="1"/>
  <c r="FR274" i="1"/>
  <c r="GK274" i="1"/>
  <c r="GL274" i="1"/>
  <c r="GO274" i="1"/>
  <c r="GP274" i="1"/>
  <c r="GV274" i="1"/>
  <c r="GX274" i="1"/>
  <c r="I275" i="1"/>
  <c r="E729" i="5" s="1"/>
  <c r="AC275" i="1"/>
  <c r="AE275" i="1"/>
  <c r="AF275" i="1"/>
  <c r="AG275" i="1"/>
  <c r="CU275" i="1" s="1"/>
  <c r="T275" i="1" s="1"/>
  <c r="AH275" i="1"/>
  <c r="AI275" i="1"/>
  <c r="CW275" i="1" s="1"/>
  <c r="V275" i="1" s="1"/>
  <c r="AJ275" i="1"/>
  <c r="CX275" i="1" s="1"/>
  <c r="W275" i="1" s="1"/>
  <c r="CV275" i="1"/>
  <c r="U275" i="1" s="1"/>
  <c r="FR275" i="1"/>
  <c r="GL275" i="1"/>
  <c r="GO275" i="1"/>
  <c r="GP275" i="1"/>
  <c r="GV275" i="1"/>
  <c r="GX275" i="1" s="1"/>
  <c r="I276" i="1"/>
  <c r="AC276" i="1"/>
  <c r="AE276" i="1"/>
  <c r="AF276" i="1"/>
  <c r="AG276" i="1"/>
  <c r="AH276" i="1"/>
  <c r="AI276" i="1"/>
  <c r="CW276" i="1" s="1"/>
  <c r="AJ276" i="1"/>
  <c r="CX276" i="1" s="1"/>
  <c r="CQ276" i="1"/>
  <c r="CU276" i="1"/>
  <c r="CV276" i="1"/>
  <c r="FR276" i="1"/>
  <c r="GL276" i="1"/>
  <c r="GO276" i="1"/>
  <c r="GP276" i="1"/>
  <c r="GV276" i="1"/>
  <c r="C277" i="1"/>
  <c r="D277" i="1"/>
  <c r="AC277" i="1"/>
  <c r="AD277" i="1"/>
  <c r="AE277" i="1"/>
  <c r="H735" i="5" s="1"/>
  <c r="R735" i="5" s="1"/>
  <c r="AF277" i="1"/>
  <c r="AG277" i="1"/>
  <c r="CU277" i="1" s="1"/>
  <c r="T277" i="1" s="1"/>
  <c r="AH277" i="1"/>
  <c r="CV277" i="1" s="1"/>
  <c r="U277" i="1" s="1"/>
  <c r="AI277" i="1"/>
  <c r="CW277" i="1" s="1"/>
  <c r="V277" i="1" s="1"/>
  <c r="AJ277" i="1"/>
  <c r="CX277" i="1" s="1"/>
  <c r="W277" i="1" s="1"/>
  <c r="CS277" i="1"/>
  <c r="R277" i="1" s="1"/>
  <c r="CT277" i="1"/>
  <c r="S277" i="1" s="1"/>
  <c r="K733" i="5" s="1"/>
  <c r="FR277" i="1"/>
  <c r="GL277" i="1"/>
  <c r="GO277" i="1"/>
  <c r="GP277" i="1"/>
  <c r="GV277" i="1"/>
  <c r="GX277" i="1" s="1"/>
  <c r="I278" i="1"/>
  <c r="E740" i="5" s="1"/>
  <c r="AC278" i="1"/>
  <c r="AE278" i="1"/>
  <c r="AF278" i="1"/>
  <c r="AG278" i="1"/>
  <c r="CU278" i="1" s="1"/>
  <c r="AH278" i="1"/>
  <c r="AI278" i="1"/>
  <c r="CW278" i="1" s="1"/>
  <c r="V278" i="1" s="1"/>
  <c r="AJ278" i="1"/>
  <c r="CT278" i="1"/>
  <c r="S278" i="1" s="1"/>
  <c r="CV278" i="1"/>
  <c r="U278" i="1" s="1"/>
  <c r="CX278" i="1"/>
  <c r="W278" i="1" s="1"/>
  <c r="FR278" i="1"/>
  <c r="GL278" i="1"/>
  <c r="GO278" i="1"/>
  <c r="GP278" i="1"/>
  <c r="GV278" i="1"/>
  <c r="GX278" i="1" s="1"/>
  <c r="I279" i="1"/>
  <c r="E741" i="5" s="1"/>
  <c r="P279" i="1"/>
  <c r="AC279" i="1"/>
  <c r="AE279" i="1"/>
  <c r="AD279" i="1" s="1"/>
  <c r="CR279" i="1" s="1"/>
  <c r="Q279" i="1" s="1"/>
  <c r="AF279" i="1"/>
  <c r="AG279" i="1"/>
  <c r="AH279" i="1"/>
  <c r="AI279" i="1"/>
  <c r="CW279" i="1" s="1"/>
  <c r="V279" i="1" s="1"/>
  <c r="AJ279" i="1"/>
  <c r="CX279" i="1" s="1"/>
  <c r="CQ279" i="1"/>
  <c r="CU279" i="1"/>
  <c r="T279" i="1" s="1"/>
  <c r="CV279" i="1"/>
  <c r="FR279" i="1"/>
  <c r="GL279" i="1"/>
  <c r="GO279" i="1"/>
  <c r="GP279" i="1"/>
  <c r="GV279" i="1"/>
  <c r="GX279" i="1" s="1"/>
  <c r="I280" i="1"/>
  <c r="E742" i="5" s="1"/>
  <c r="AC280" i="1"/>
  <c r="AD280" i="1"/>
  <c r="CR280" i="1" s="1"/>
  <c r="Q280" i="1" s="1"/>
  <c r="AE280" i="1"/>
  <c r="CS280" i="1" s="1"/>
  <c r="R280" i="1" s="1"/>
  <c r="AF280" i="1"/>
  <c r="AG280" i="1"/>
  <c r="AH280" i="1"/>
  <c r="CV280" i="1" s="1"/>
  <c r="U280" i="1" s="1"/>
  <c r="AI280" i="1"/>
  <c r="CW280" i="1" s="1"/>
  <c r="V280" i="1" s="1"/>
  <c r="AJ280" i="1"/>
  <c r="CX280" i="1" s="1"/>
  <c r="W280" i="1" s="1"/>
  <c r="CQ280" i="1"/>
  <c r="P280" i="1" s="1"/>
  <c r="CT280" i="1"/>
  <c r="S280" i="1" s="1"/>
  <c r="CY280" i="1" s="1"/>
  <c r="X280" i="1" s="1"/>
  <c r="T742" i="5" s="1"/>
  <c r="CU280" i="1"/>
  <c r="T280" i="1" s="1"/>
  <c r="FR280" i="1"/>
  <c r="GK280" i="1"/>
  <c r="GL280" i="1"/>
  <c r="GO280" i="1"/>
  <c r="GP280" i="1"/>
  <c r="GV280" i="1"/>
  <c r="GX280" i="1" s="1"/>
  <c r="C281" i="1"/>
  <c r="D281" i="1"/>
  <c r="I281" i="1"/>
  <c r="R281" i="1"/>
  <c r="AC281" i="1"/>
  <c r="AD281" i="1"/>
  <c r="AE281" i="1"/>
  <c r="H748" i="5" s="1"/>
  <c r="R748" i="5" s="1"/>
  <c r="AF281" i="1"/>
  <c r="AG281" i="1"/>
  <c r="AH281" i="1"/>
  <c r="CV281" i="1" s="1"/>
  <c r="U281" i="1" s="1"/>
  <c r="AI281" i="1"/>
  <c r="CW281" i="1" s="1"/>
  <c r="V281" i="1" s="1"/>
  <c r="AJ281" i="1"/>
  <c r="CX281" i="1" s="1"/>
  <c r="CQ281" i="1"/>
  <c r="CR281" i="1"/>
  <c r="Q281" i="1" s="1"/>
  <c r="K747" i="5" s="1"/>
  <c r="CS281" i="1"/>
  <c r="CU281" i="1"/>
  <c r="T281" i="1" s="1"/>
  <c r="FR281" i="1"/>
  <c r="GL281" i="1"/>
  <c r="GO281" i="1"/>
  <c r="GP281" i="1"/>
  <c r="GV281" i="1"/>
  <c r="GX281" i="1" s="1"/>
  <c r="C282" i="1"/>
  <c r="D282" i="1"/>
  <c r="I282" i="1"/>
  <c r="AC282" i="1"/>
  <c r="AE282" i="1"/>
  <c r="AF282" i="1"/>
  <c r="AG282" i="1"/>
  <c r="CU282" i="1" s="1"/>
  <c r="AH282" i="1"/>
  <c r="AI282" i="1"/>
  <c r="CW282" i="1" s="1"/>
  <c r="V282" i="1" s="1"/>
  <c r="AJ282" i="1"/>
  <c r="CT282" i="1"/>
  <c r="S282" i="1" s="1"/>
  <c r="K756" i="5" s="1"/>
  <c r="CV282" i="1"/>
  <c r="U282" i="1" s="1"/>
  <c r="CX282" i="1"/>
  <c r="W282" i="1" s="1"/>
  <c r="FR282" i="1"/>
  <c r="GL282" i="1"/>
  <c r="GO282" i="1"/>
  <c r="GP282" i="1"/>
  <c r="GV282" i="1"/>
  <c r="GX282" i="1" s="1"/>
  <c r="AC283" i="1"/>
  <c r="AD283" i="1"/>
  <c r="AE283" i="1"/>
  <c r="AF283" i="1"/>
  <c r="AG283" i="1"/>
  <c r="CU283" i="1" s="1"/>
  <c r="AH283" i="1"/>
  <c r="CV283" i="1" s="1"/>
  <c r="AI283" i="1"/>
  <c r="AJ283" i="1"/>
  <c r="CX283" i="1" s="1"/>
  <c r="CQ283" i="1"/>
  <c r="CR283" i="1"/>
  <c r="CS283" i="1"/>
  <c r="CW283" i="1"/>
  <c r="FR283" i="1"/>
  <c r="GL283" i="1"/>
  <c r="GO283" i="1"/>
  <c r="GP283" i="1"/>
  <c r="GV283" i="1"/>
  <c r="AC284" i="1"/>
  <c r="AE284" i="1"/>
  <c r="CS284" i="1" s="1"/>
  <c r="AF284" i="1"/>
  <c r="AG284" i="1"/>
  <c r="CU284" i="1" s="1"/>
  <c r="AH284" i="1"/>
  <c r="AI284" i="1"/>
  <c r="CW284" i="1" s="1"/>
  <c r="AJ284" i="1"/>
  <c r="CX284" i="1" s="1"/>
  <c r="CV284" i="1"/>
  <c r="FR284" i="1"/>
  <c r="GL284" i="1"/>
  <c r="GO284" i="1"/>
  <c r="GP284" i="1"/>
  <c r="GV284" i="1"/>
  <c r="B286" i="1"/>
  <c r="B249" i="1" s="1"/>
  <c r="C286" i="1"/>
  <c r="C249" i="1" s="1"/>
  <c r="D286" i="1"/>
  <c r="D249" i="1" s="1"/>
  <c r="F286" i="1"/>
  <c r="F249" i="1" s="1"/>
  <c r="G286" i="1"/>
  <c r="BB286" i="1"/>
  <c r="BB249" i="1" s="1"/>
  <c r="BX286" i="1"/>
  <c r="CK286" i="1"/>
  <c r="CK249" i="1" s="1"/>
  <c r="CL286" i="1"/>
  <c r="CL249" i="1" s="1"/>
  <c r="D315" i="1"/>
  <c r="E317" i="1"/>
  <c r="G317" i="1"/>
  <c r="Z317" i="1"/>
  <c r="AA317" i="1"/>
  <c r="AM317" i="1"/>
  <c r="AN317" i="1"/>
  <c r="BD317" i="1"/>
  <c r="BE317" i="1"/>
  <c r="BF317" i="1"/>
  <c r="BG317" i="1"/>
  <c r="BH317" i="1"/>
  <c r="BI317" i="1"/>
  <c r="BJ317" i="1"/>
  <c r="BK317" i="1"/>
  <c r="BL317" i="1"/>
  <c r="BM317" i="1"/>
  <c r="BN317" i="1"/>
  <c r="BO317" i="1"/>
  <c r="BP317" i="1"/>
  <c r="BQ317" i="1"/>
  <c r="BR317" i="1"/>
  <c r="BS317" i="1"/>
  <c r="BT317" i="1"/>
  <c r="BU317" i="1"/>
  <c r="BV317" i="1"/>
  <c r="BW317" i="1"/>
  <c r="CL317" i="1"/>
  <c r="CM317" i="1"/>
  <c r="CN317" i="1"/>
  <c r="CO317" i="1"/>
  <c r="CP317" i="1"/>
  <c r="CQ317" i="1"/>
  <c r="CR317" i="1"/>
  <c r="CS317" i="1"/>
  <c r="CT317" i="1"/>
  <c r="CU317" i="1"/>
  <c r="CV317" i="1"/>
  <c r="CW317" i="1"/>
  <c r="CX317" i="1"/>
  <c r="CY317" i="1"/>
  <c r="CZ317" i="1"/>
  <c r="DA317" i="1"/>
  <c r="DB317" i="1"/>
  <c r="DC317" i="1"/>
  <c r="DD317" i="1"/>
  <c r="DE317" i="1"/>
  <c r="DF317" i="1"/>
  <c r="DG317" i="1"/>
  <c r="DH317" i="1"/>
  <c r="DI317" i="1"/>
  <c r="DJ317" i="1"/>
  <c r="DK317" i="1"/>
  <c r="DL317" i="1"/>
  <c r="DM317" i="1"/>
  <c r="DN317" i="1"/>
  <c r="DO317" i="1"/>
  <c r="DP317" i="1"/>
  <c r="DQ317" i="1"/>
  <c r="DR317" i="1"/>
  <c r="DS317" i="1"/>
  <c r="DT317" i="1"/>
  <c r="DU317" i="1"/>
  <c r="DV317" i="1"/>
  <c r="DW317" i="1"/>
  <c r="DX317" i="1"/>
  <c r="DY317" i="1"/>
  <c r="DZ317" i="1"/>
  <c r="EA317" i="1"/>
  <c r="EB317" i="1"/>
  <c r="EC317" i="1"/>
  <c r="ED317" i="1"/>
  <c r="EE317" i="1"/>
  <c r="EF317" i="1"/>
  <c r="EG317" i="1"/>
  <c r="EH317" i="1"/>
  <c r="EI317" i="1"/>
  <c r="EJ317" i="1"/>
  <c r="EK317" i="1"/>
  <c r="EL317" i="1"/>
  <c r="EM317" i="1"/>
  <c r="EN317" i="1"/>
  <c r="EO317" i="1"/>
  <c r="EP317" i="1"/>
  <c r="EQ317" i="1"/>
  <c r="ER317" i="1"/>
  <c r="ES317" i="1"/>
  <c r="ET317" i="1"/>
  <c r="EU317" i="1"/>
  <c r="EV317" i="1"/>
  <c r="EW317" i="1"/>
  <c r="EX317" i="1"/>
  <c r="EY317" i="1"/>
  <c r="EZ317" i="1"/>
  <c r="FA317" i="1"/>
  <c r="FB317" i="1"/>
  <c r="FC317" i="1"/>
  <c r="FD317" i="1"/>
  <c r="FE317" i="1"/>
  <c r="FF317" i="1"/>
  <c r="FG317" i="1"/>
  <c r="FH317" i="1"/>
  <c r="FI317" i="1"/>
  <c r="FJ317" i="1"/>
  <c r="FK317" i="1"/>
  <c r="FL317" i="1"/>
  <c r="FM317" i="1"/>
  <c r="FN317" i="1"/>
  <c r="FO317" i="1"/>
  <c r="FP317" i="1"/>
  <c r="FQ317" i="1"/>
  <c r="FR317" i="1"/>
  <c r="FS317" i="1"/>
  <c r="FT317" i="1"/>
  <c r="FU317" i="1"/>
  <c r="FV317" i="1"/>
  <c r="FW317" i="1"/>
  <c r="FX317" i="1"/>
  <c r="FY317" i="1"/>
  <c r="FZ317" i="1"/>
  <c r="GA317" i="1"/>
  <c r="GB317" i="1"/>
  <c r="GC317" i="1"/>
  <c r="GD317" i="1"/>
  <c r="GE317" i="1"/>
  <c r="GF317" i="1"/>
  <c r="GG317" i="1"/>
  <c r="GH317" i="1"/>
  <c r="GI317" i="1"/>
  <c r="GJ317" i="1"/>
  <c r="GK317" i="1"/>
  <c r="GL317" i="1"/>
  <c r="GM317" i="1"/>
  <c r="GN317" i="1"/>
  <c r="GO317" i="1"/>
  <c r="GP317" i="1"/>
  <c r="GQ317" i="1"/>
  <c r="GR317" i="1"/>
  <c r="GS317" i="1"/>
  <c r="GT317" i="1"/>
  <c r="GU317" i="1"/>
  <c r="GV317" i="1"/>
  <c r="GW317" i="1"/>
  <c r="GX317" i="1"/>
  <c r="C319" i="1"/>
  <c r="D319" i="1"/>
  <c r="I319" i="1"/>
  <c r="AC319" i="1"/>
  <c r="AD319" i="1"/>
  <c r="AE319" i="1"/>
  <c r="AF319" i="1"/>
  <c r="AG319" i="1"/>
  <c r="AH319" i="1"/>
  <c r="CV319" i="1" s="1"/>
  <c r="U319" i="1" s="1"/>
  <c r="AI319" i="1"/>
  <c r="CW319" i="1" s="1"/>
  <c r="V319" i="1" s="1"/>
  <c r="AJ319" i="1"/>
  <c r="CX319" i="1" s="1"/>
  <c r="CT319" i="1"/>
  <c r="S319" i="1" s="1"/>
  <c r="K770" i="5" s="1"/>
  <c r="CU319" i="1"/>
  <c r="T319" i="1" s="1"/>
  <c r="FR319" i="1"/>
  <c r="GL319" i="1"/>
  <c r="GO319" i="1"/>
  <c r="GP319" i="1"/>
  <c r="GV319" i="1"/>
  <c r="GX319" i="1"/>
  <c r="AC320" i="1"/>
  <c r="AE320" i="1"/>
  <c r="AF320" i="1"/>
  <c r="AG320" i="1"/>
  <c r="CU320" i="1" s="1"/>
  <c r="AH320" i="1"/>
  <c r="AI320" i="1"/>
  <c r="CW320" i="1" s="1"/>
  <c r="AJ320" i="1"/>
  <c r="CX320" i="1" s="1"/>
  <c r="CV320" i="1"/>
  <c r="FR320" i="1"/>
  <c r="GL320" i="1"/>
  <c r="GO320" i="1"/>
  <c r="GP320" i="1"/>
  <c r="GV320" i="1"/>
  <c r="AC321" i="1"/>
  <c r="AE321" i="1"/>
  <c r="AD321" i="1" s="1"/>
  <c r="CR321" i="1" s="1"/>
  <c r="AF321" i="1"/>
  <c r="AG321" i="1"/>
  <c r="AH321" i="1"/>
  <c r="CV321" i="1" s="1"/>
  <c r="AI321" i="1"/>
  <c r="CW321" i="1" s="1"/>
  <c r="AJ321" i="1"/>
  <c r="CX321" i="1" s="1"/>
  <c r="CQ321" i="1"/>
  <c r="CS321" i="1"/>
  <c r="CU321" i="1"/>
  <c r="FR321" i="1"/>
  <c r="GL321" i="1"/>
  <c r="BZ340" i="1" s="1"/>
  <c r="GO321" i="1"/>
  <c r="GP321" i="1"/>
  <c r="GV321" i="1"/>
  <c r="C322" i="1"/>
  <c r="D322" i="1"/>
  <c r="I322" i="1"/>
  <c r="AB322" i="1"/>
  <c r="AC322" i="1"/>
  <c r="CQ322" i="1" s="1"/>
  <c r="AE322" i="1"/>
  <c r="AD322" i="1" s="1"/>
  <c r="AF322" i="1"/>
  <c r="AG322" i="1"/>
  <c r="CU322" i="1" s="1"/>
  <c r="T322" i="1" s="1"/>
  <c r="AH322" i="1"/>
  <c r="CV322" i="1" s="1"/>
  <c r="AI322" i="1"/>
  <c r="CW322" i="1" s="1"/>
  <c r="AJ322" i="1"/>
  <c r="CX322" i="1" s="1"/>
  <c r="W322" i="1" s="1"/>
  <c r="CS322" i="1"/>
  <c r="R322" i="1" s="1"/>
  <c r="GK322" i="1" s="1"/>
  <c r="FR322" i="1"/>
  <c r="GL322" i="1"/>
  <c r="GO322" i="1"/>
  <c r="GP322" i="1"/>
  <c r="GV322" i="1"/>
  <c r="C323" i="1"/>
  <c r="D323" i="1"/>
  <c r="AC323" i="1"/>
  <c r="AE323" i="1"/>
  <c r="AF323" i="1"/>
  <c r="AG323" i="1"/>
  <c r="CU323" i="1" s="1"/>
  <c r="T323" i="1" s="1"/>
  <c r="AH323" i="1"/>
  <c r="AI323" i="1"/>
  <c r="CW323" i="1" s="1"/>
  <c r="V323" i="1" s="1"/>
  <c r="AJ323" i="1"/>
  <c r="CX323" i="1" s="1"/>
  <c r="W323" i="1" s="1"/>
  <c r="CV323" i="1"/>
  <c r="U323" i="1" s="1"/>
  <c r="FR323" i="1"/>
  <c r="GL323" i="1"/>
  <c r="GO323" i="1"/>
  <c r="GP323" i="1"/>
  <c r="GV323" i="1"/>
  <c r="GX323" i="1" s="1"/>
  <c r="I324" i="1"/>
  <c r="E796" i="5" s="1"/>
  <c r="AC324" i="1"/>
  <c r="AE324" i="1"/>
  <c r="CS324" i="1" s="1"/>
  <c r="R324" i="1" s="1"/>
  <c r="GK324" i="1" s="1"/>
  <c r="AF324" i="1"/>
  <c r="AG324" i="1"/>
  <c r="AH324" i="1"/>
  <c r="CV324" i="1" s="1"/>
  <c r="AI324" i="1"/>
  <c r="CW324" i="1" s="1"/>
  <c r="V324" i="1" s="1"/>
  <c r="AJ324" i="1"/>
  <c r="CT324" i="1"/>
  <c r="CU324" i="1"/>
  <c r="T324" i="1" s="1"/>
  <c r="CX324" i="1"/>
  <c r="W324" i="1" s="1"/>
  <c r="FR324" i="1"/>
  <c r="GL324" i="1"/>
  <c r="GO324" i="1"/>
  <c r="GP324" i="1"/>
  <c r="GV324" i="1"/>
  <c r="GX324" i="1" s="1"/>
  <c r="I325" i="1"/>
  <c r="E797" i="5" s="1"/>
  <c r="AC325" i="1"/>
  <c r="AE325" i="1"/>
  <c r="CS325" i="1" s="1"/>
  <c r="R325" i="1" s="1"/>
  <c r="GK325" i="1" s="1"/>
  <c r="AF325" i="1"/>
  <c r="CT325" i="1" s="1"/>
  <c r="S325" i="1" s="1"/>
  <c r="AG325" i="1"/>
  <c r="CU325" i="1" s="1"/>
  <c r="T325" i="1" s="1"/>
  <c r="AH325" i="1"/>
  <c r="CV325" i="1" s="1"/>
  <c r="U325" i="1" s="1"/>
  <c r="AI325" i="1"/>
  <c r="CW325" i="1" s="1"/>
  <c r="V325" i="1" s="1"/>
  <c r="AJ325" i="1"/>
  <c r="CX325" i="1"/>
  <c r="W325" i="1" s="1"/>
  <c r="FR325" i="1"/>
  <c r="GL325" i="1"/>
  <c r="GO325" i="1"/>
  <c r="GP325" i="1"/>
  <c r="GV325" i="1"/>
  <c r="GX325" i="1" s="1"/>
  <c r="C326" i="1"/>
  <c r="D326" i="1"/>
  <c r="AC326" i="1"/>
  <c r="AE326" i="1"/>
  <c r="AF326" i="1"/>
  <c r="AG326" i="1"/>
  <c r="CU326" i="1" s="1"/>
  <c r="T326" i="1" s="1"/>
  <c r="AH326" i="1"/>
  <c r="CV326" i="1" s="1"/>
  <c r="U326" i="1" s="1"/>
  <c r="AI326" i="1"/>
  <c r="CW326" i="1" s="1"/>
  <c r="V326" i="1" s="1"/>
  <c r="AJ326" i="1"/>
  <c r="CT326" i="1"/>
  <c r="S326" i="1" s="1"/>
  <c r="K800" i="5" s="1"/>
  <c r="CX326" i="1"/>
  <c r="W326" i="1" s="1"/>
  <c r="FR326" i="1"/>
  <c r="GL326" i="1"/>
  <c r="GO326" i="1"/>
  <c r="GP326" i="1"/>
  <c r="GV326" i="1"/>
  <c r="GX326" i="1" s="1"/>
  <c r="I327" i="1"/>
  <c r="E807" i="5" s="1"/>
  <c r="AC327" i="1"/>
  <c r="H807" i="5" s="1"/>
  <c r="W807" i="5" s="1"/>
  <c r="AD327" i="1"/>
  <c r="CR327" i="1" s="1"/>
  <c r="AE327" i="1"/>
  <c r="AF327" i="1"/>
  <c r="AG327" i="1"/>
  <c r="CU327" i="1" s="1"/>
  <c r="T327" i="1" s="1"/>
  <c r="AH327" i="1"/>
  <c r="CV327" i="1" s="1"/>
  <c r="AI327" i="1"/>
  <c r="AJ327" i="1"/>
  <c r="CX327" i="1" s="1"/>
  <c r="W327" i="1" s="1"/>
  <c r="CQ327" i="1"/>
  <c r="P327" i="1" s="1"/>
  <c r="CS327" i="1"/>
  <c r="CW327" i="1"/>
  <c r="V327" i="1" s="1"/>
  <c r="FR327" i="1"/>
  <c r="GL327" i="1"/>
  <c r="GO327" i="1"/>
  <c r="GP327" i="1"/>
  <c r="GV327" i="1"/>
  <c r="GX327" i="1" s="1"/>
  <c r="I328" i="1"/>
  <c r="E808" i="5" s="1"/>
  <c r="AC328" i="1"/>
  <c r="AE328" i="1"/>
  <c r="CS328" i="1" s="1"/>
  <c r="R328" i="1" s="1"/>
  <c r="GK328" i="1" s="1"/>
  <c r="AF328" i="1"/>
  <c r="CT328" i="1" s="1"/>
  <c r="S328" i="1" s="1"/>
  <c r="AG328" i="1"/>
  <c r="CU328" i="1" s="1"/>
  <c r="T328" i="1" s="1"/>
  <c r="AH328" i="1"/>
  <c r="CV328" i="1" s="1"/>
  <c r="U328" i="1" s="1"/>
  <c r="AI328" i="1"/>
  <c r="CW328" i="1" s="1"/>
  <c r="V328" i="1" s="1"/>
  <c r="AJ328" i="1"/>
  <c r="CX328" i="1"/>
  <c r="W328" i="1" s="1"/>
  <c r="FR328" i="1"/>
  <c r="GL328" i="1"/>
  <c r="GO328" i="1"/>
  <c r="GP328" i="1"/>
  <c r="GV328" i="1"/>
  <c r="GX328" i="1" s="1"/>
  <c r="C329" i="1"/>
  <c r="D329" i="1"/>
  <c r="I329" i="1"/>
  <c r="AC329" i="1"/>
  <c r="AE329" i="1"/>
  <c r="AF329" i="1"/>
  <c r="AG329" i="1"/>
  <c r="AH329" i="1"/>
  <c r="CV329" i="1" s="1"/>
  <c r="AI329" i="1"/>
  <c r="AJ329" i="1"/>
  <c r="CX329" i="1" s="1"/>
  <c r="CQ329" i="1"/>
  <c r="CU329" i="1"/>
  <c r="CW329" i="1"/>
  <c r="FR329" i="1"/>
  <c r="GL329" i="1"/>
  <c r="GO329" i="1"/>
  <c r="GP329" i="1"/>
  <c r="GV329" i="1"/>
  <c r="AC330" i="1"/>
  <c r="AE330" i="1"/>
  <c r="CS330" i="1" s="1"/>
  <c r="AF330" i="1"/>
  <c r="CT330" i="1" s="1"/>
  <c r="AG330" i="1"/>
  <c r="CU330" i="1" s="1"/>
  <c r="AH330" i="1"/>
  <c r="CV330" i="1" s="1"/>
  <c r="AI330" i="1"/>
  <c r="CW330" i="1" s="1"/>
  <c r="AJ330" i="1"/>
  <c r="CX330" i="1"/>
  <c r="FR330" i="1"/>
  <c r="GL330" i="1"/>
  <c r="GO330" i="1"/>
  <c r="GP330" i="1"/>
  <c r="GV330" i="1"/>
  <c r="AC331" i="1"/>
  <c r="AE331" i="1"/>
  <c r="AD331" i="1" s="1"/>
  <c r="CR331" i="1" s="1"/>
  <c r="AF331" i="1"/>
  <c r="AG331" i="1"/>
  <c r="AH331" i="1"/>
  <c r="CV331" i="1" s="1"/>
  <c r="AI331" i="1"/>
  <c r="CW331" i="1" s="1"/>
  <c r="AJ331" i="1"/>
  <c r="CX331" i="1" s="1"/>
  <c r="CQ331" i="1"/>
  <c r="CU331" i="1"/>
  <c r="FR331" i="1"/>
  <c r="GL331" i="1"/>
  <c r="GO331" i="1"/>
  <c r="GP331" i="1"/>
  <c r="GV331" i="1"/>
  <c r="C332" i="1"/>
  <c r="D332" i="1"/>
  <c r="AC332" i="1"/>
  <c r="H825" i="5" s="1"/>
  <c r="AE332" i="1"/>
  <c r="AF332" i="1"/>
  <c r="AG332" i="1"/>
  <c r="AH332" i="1"/>
  <c r="CV332" i="1" s="1"/>
  <c r="U332" i="1" s="1"/>
  <c r="AI332" i="1"/>
  <c r="AJ332" i="1"/>
  <c r="CX332" i="1" s="1"/>
  <c r="W332" i="1" s="1"/>
  <c r="CQ332" i="1"/>
  <c r="P332" i="1" s="1"/>
  <c r="K825" i="5" s="1"/>
  <c r="CU332" i="1"/>
  <c r="T332" i="1" s="1"/>
  <c r="CW332" i="1"/>
  <c r="V332" i="1" s="1"/>
  <c r="FR332" i="1"/>
  <c r="GL332" i="1"/>
  <c r="GO332" i="1"/>
  <c r="GP332" i="1"/>
  <c r="GV332" i="1"/>
  <c r="GX332" i="1" s="1"/>
  <c r="I333" i="1"/>
  <c r="E829" i="5" s="1"/>
  <c r="AC333" i="1"/>
  <c r="AE333" i="1"/>
  <c r="CS333" i="1" s="1"/>
  <c r="AF333" i="1"/>
  <c r="AG333" i="1"/>
  <c r="CU333" i="1" s="1"/>
  <c r="T333" i="1" s="1"/>
  <c r="AH333" i="1"/>
  <c r="AI333" i="1"/>
  <c r="CW333" i="1" s="1"/>
  <c r="AJ333" i="1"/>
  <c r="CT333" i="1"/>
  <c r="S333" i="1" s="1"/>
  <c r="CV333" i="1"/>
  <c r="U333" i="1" s="1"/>
  <c r="CX333" i="1"/>
  <c r="FR333" i="1"/>
  <c r="GL333" i="1"/>
  <c r="GO333" i="1"/>
  <c r="GP333" i="1"/>
  <c r="GV333" i="1"/>
  <c r="I334" i="1"/>
  <c r="E830" i="5" s="1"/>
  <c r="AC334" i="1"/>
  <c r="H830" i="5" s="1"/>
  <c r="W830" i="5" s="1"/>
  <c r="AD334" i="1"/>
  <c r="CR334" i="1" s="1"/>
  <c r="AE334" i="1"/>
  <c r="AF334" i="1"/>
  <c r="AG334" i="1"/>
  <c r="CU334" i="1" s="1"/>
  <c r="T334" i="1" s="1"/>
  <c r="AH334" i="1"/>
  <c r="CV334" i="1" s="1"/>
  <c r="AI334" i="1"/>
  <c r="AJ334" i="1"/>
  <c r="CX334" i="1" s="1"/>
  <c r="W334" i="1" s="1"/>
  <c r="CQ334" i="1"/>
  <c r="P334" i="1" s="1"/>
  <c r="CS334" i="1"/>
  <c r="CW334" i="1"/>
  <c r="FR334" i="1"/>
  <c r="GL334" i="1"/>
  <c r="GO334" i="1"/>
  <c r="GP334" i="1"/>
  <c r="GV334" i="1"/>
  <c r="GX334" i="1" s="1"/>
  <c r="C335" i="1"/>
  <c r="D335" i="1"/>
  <c r="I335" i="1"/>
  <c r="AC335" i="1"/>
  <c r="AE335" i="1"/>
  <c r="AF335" i="1"/>
  <c r="CT335" i="1" s="1"/>
  <c r="S335" i="1" s="1"/>
  <c r="K834" i="5" s="1"/>
  <c r="AG335" i="1"/>
  <c r="CU335" i="1" s="1"/>
  <c r="T335" i="1" s="1"/>
  <c r="AH335" i="1"/>
  <c r="AI335" i="1"/>
  <c r="CW335" i="1" s="1"/>
  <c r="AJ335" i="1"/>
  <c r="CX335" i="1" s="1"/>
  <c r="W335" i="1" s="1"/>
  <c r="CV335" i="1"/>
  <c r="FR335" i="1"/>
  <c r="GL335" i="1"/>
  <c r="GO335" i="1"/>
  <c r="GP335" i="1"/>
  <c r="GV335" i="1"/>
  <c r="GX335" i="1" s="1"/>
  <c r="C336" i="1"/>
  <c r="D336" i="1"/>
  <c r="I336" i="1"/>
  <c r="AC336" i="1"/>
  <c r="H847" i="5" s="1"/>
  <c r="AD336" i="1"/>
  <c r="AE336" i="1"/>
  <c r="H846" i="5" s="1"/>
  <c r="R846" i="5" s="1"/>
  <c r="AF336" i="1"/>
  <c r="AG336" i="1"/>
  <c r="CU336" i="1" s="1"/>
  <c r="T336" i="1" s="1"/>
  <c r="AH336" i="1"/>
  <c r="CV336" i="1" s="1"/>
  <c r="U336" i="1" s="1"/>
  <c r="AI336" i="1"/>
  <c r="CW336" i="1" s="1"/>
  <c r="V336" i="1" s="1"/>
  <c r="AJ336" i="1"/>
  <c r="CX336" i="1" s="1"/>
  <c r="W336" i="1" s="1"/>
  <c r="CS336" i="1"/>
  <c r="R336" i="1" s="1"/>
  <c r="FR336" i="1"/>
  <c r="GL336" i="1"/>
  <c r="GO336" i="1"/>
  <c r="GP336" i="1"/>
  <c r="GV336" i="1"/>
  <c r="GX336" i="1"/>
  <c r="AC337" i="1"/>
  <c r="AE337" i="1"/>
  <c r="CS337" i="1" s="1"/>
  <c r="AF337" i="1"/>
  <c r="AG337" i="1"/>
  <c r="CU337" i="1" s="1"/>
  <c r="AH337" i="1"/>
  <c r="AI337" i="1"/>
  <c r="CW337" i="1" s="1"/>
  <c r="AJ337" i="1"/>
  <c r="CX337" i="1" s="1"/>
  <c r="CT337" i="1"/>
  <c r="CV337" i="1"/>
  <c r="FR337" i="1"/>
  <c r="GL337" i="1"/>
  <c r="GO337" i="1"/>
  <c r="GP337" i="1"/>
  <c r="GV337" i="1"/>
  <c r="AC338" i="1"/>
  <c r="AD338" i="1"/>
  <c r="CR338" i="1" s="1"/>
  <c r="AE338" i="1"/>
  <c r="AF338" i="1"/>
  <c r="AG338" i="1"/>
  <c r="CU338" i="1" s="1"/>
  <c r="AH338" i="1"/>
  <c r="CV338" i="1" s="1"/>
  <c r="AI338" i="1"/>
  <c r="AJ338" i="1"/>
  <c r="CX338" i="1" s="1"/>
  <c r="CQ338" i="1"/>
  <c r="CS338" i="1"/>
  <c r="CW338" i="1"/>
  <c r="FR338" i="1"/>
  <c r="GL338" i="1"/>
  <c r="GO338" i="1"/>
  <c r="GP338" i="1"/>
  <c r="GV338" i="1"/>
  <c r="B340" i="1"/>
  <c r="B317" i="1" s="1"/>
  <c r="C340" i="1"/>
  <c r="C317" i="1" s="1"/>
  <c r="D340" i="1"/>
  <c r="D317" i="1" s="1"/>
  <c r="F340" i="1"/>
  <c r="F317" i="1" s="1"/>
  <c r="G340" i="1"/>
  <c r="BX340" i="1"/>
  <c r="BX317" i="1" s="1"/>
  <c r="BY340" i="1"/>
  <c r="BY317" i="1" s="1"/>
  <c r="CK340" i="1"/>
  <c r="CK317" i="1" s="1"/>
  <c r="CL340" i="1"/>
  <c r="BC340" i="1" s="1"/>
  <c r="BC317" i="1" s="1"/>
  <c r="D369" i="1"/>
  <c r="E371" i="1"/>
  <c r="Z371" i="1"/>
  <c r="AA371" i="1"/>
  <c r="AM371" i="1"/>
  <c r="AN371" i="1"/>
  <c r="BD371" i="1"/>
  <c r="BE371" i="1"/>
  <c r="BF371" i="1"/>
  <c r="BG371" i="1"/>
  <c r="BH371" i="1"/>
  <c r="BI371" i="1"/>
  <c r="BJ371" i="1"/>
  <c r="BK371" i="1"/>
  <c r="BL371" i="1"/>
  <c r="BM371" i="1"/>
  <c r="BN371" i="1"/>
  <c r="BO371" i="1"/>
  <c r="BP371" i="1"/>
  <c r="BQ371" i="1"/>
  <c r="BR371" i="1"/>
  <c r="BS371" i="1"/>
  <c r="BT371" i="1"/>
  <c r="BU371" i="1"/>
  <c r="BV371" i="1"/>
  <c r="BW371" i="1"/>
  <c r="CM371" i="1"/>
  <c r="CN371" i="1"/>
  <c r="CO371" i="1"/>
  <c r="CP371" i="1"/>
  <c r="CQ371" i="1"/>
  <c r="CR371" i="1"/>
  <c r="CS371" i="1"/>
  <c r="CT371" i="1"/>
  <c r="CU371" i="1"/>
  <c r="CV371" i="1"/>
  <c r="CW371" i="1"/>
  <c r="CX371" i="1"/>
  <c r="CY371" i="1"/>
  <c r="CZ371" i="1"/>
  <c r="DA371" i="1"/>
  <c r="DB371" i="1"/>
  <c r="DC371" i="1"/>
  <c r="DD371" i="1"/>
  <c r="DE371" i="1"/>
  <c r="DF371" i="1"/>
  <c r="DG371" i="1"/>
  <c r="DH371" i="1"/>
  <c r="DI371" i="1"/>
  <c r="DJ371" i="1"/>
  <c r="DK371" i="1"/>
  <c r="DL371" i="1"/>
  <c r="DM371" i="1"/>
  <c r="DN371" i="1"/>
  <c r="DO371" i="1"/>
  <c r="DP371" i="1"/>
  <c r="DQ371" i="1"/>
  <c r="DR371" i="1"/>
  <c r="DS371" i="1"/>
  <c r="DT371" i="1"/>
  <c r="DU371" i="1"/>
  <c r="DV371" i="1"/>
  <c r="DW371" i="1"/>
  <c r="DX371" i="1"/>
  <c r="DY371" i="1"/>
  <c r="DZ371" i="1"/>
  <c r="EA371" i="1"/>
  <c r="EB371" i="1"/>
  <c r="EC371" i="1"/>
  <c r="ED371" i="1"/>
  <c r="EE371" i="1"/>
  <c r="EF371" i="1"/>
  <c r="EG371" i="1"/>
  <c r="EH371" i="1"/>
  <c r="EI371" i="1"/>
  <c r="EJ371" i="1"/>
  <c r="EK371" i="1"/>
  <c r="EL371" i="1"/>
  <c r="EM371" i="1"/>
  <c r="EN371" i="1"/>
  <c r="EO371" i="1"/>
  <c r="EP371" i="1"/>
  <c r="EQ371" i="1"/>
  <c r="ER371" i="1"/>
  <c r="ES371" i="1"/>
  <c r="ET371" i="1"/>
  <c r="EU371" i="1"/>
  <c r="EV371" i="1"/>
  <c r="EW371" i="1"/>
  <c r="EX371" i="1"/>
  <c r="EY371" i="1"/>
  <c r="EZ371" i="1"/>
  <c r="FA371" i="1"/>
  <c r="FB371" i="1"/>
  <c r="FC371" i="1"/>
  <c r="FD371" i="1"/>
  <c r="FE371" i="1"/>
  <c r="FF371" i="1"/>
  <c r="FG371" i="1"/>
  <c r="FH371" i="1"/>
  <c r="FI371" i="1"/>
  <c r="FJ371" i="1"/>
  <c r="FK371" i="1"/>
  <c r="FL371" i="1"/>
  <c r="FM371" i="1"/>
  <c r="FN371" i="1"/>
  <c r="FO371" i="1"/>
  <c r="FP371" i="1"/>
  <c r="FQ371" i="1"/>
  <c r="FR371" i="1"/>
  <c r="FS371" i="1"/>
  <c r="FT371" i="1"/>
  <c r="FU371" i="1"/>
  <c r="FV371" i="1"/>
  <c r="FW371" i="1"/>
  <c r="FX371" i="1"/>
  <c r="FY371" i="1"/>
  <c r="FZ371" i="1"/>
  <c r="GA371" i="1"/>
  <c r="GB371" i="1"/>
  <c r="GC371" i="1"/>
  <c r="GD371" i="1"/>
  <c r="GE371" i="1"/>
  <c r="GF371" i="1"/>
  <c r="GG371" i="1"/>
  <c r="GH371" i="1"/>
  <c r="GI371" i="1"/>
  <c r="GJ371" i="1"/>
  <c r="GK371" i="1"/>
  <c r="GL371" i="1"/>
  <c r="GM371" i="1"/>
  <c r="GN371" i="1"/>
  <c r="GO371" i="1"/>
  <c r="GP371" i="1"/>
  <c r="GQ371" i="1"/>
  <c r="GR371" i="1"/>
  <c r="GS371" i="1"/>
  <c r="GT371" i="1"/>
  <c r="GU371" i="1"/>
  <c r="GV371" i="1"/>
  <c r="GW371" i="1"/>
  <c r="GX371" i="1"/>
  <c r="C373" i="1"/>
  <c r="D373" i="1"/>
  <c r="AC373" i="1"/>
  <c r="H860" i="5" s="1"/>
  <c r="AD373" i="1"/>
  <c r="AE373" i="1"/>
  <c r="H859" i="5" s="1"/>
  <c r="R859" i="5" s="1"/>
  <c r="AF373" i="1"/>
  <c r="AG373" i="1"/>
  <c r="CU373" i="1" s="1"/>
  <c r="T373" i="1" s="1"/>
  <c r="AH373" i="1"/>
  <c r="CV373" i="1" s="1"/>
  <c r="U373" i="1" s="1"/>
  <c r="AI373" i="1"/>
  <c r="AJ373" i="1"/>
  <c r="CX373" i="1" s="1"/>
  <c r="W373" i="1" s="1"/>
  <c r="CQ373" i="1"/>
  <c r="P373" i="1" s="1"/>
  <c r="CS373" i="1"/>
  <c r="R373" i="1" s="1"/>
  <c r="CW373" i="1"/>
  <c r="V373" i="1" s="1"/>
  <c r="FR373" i="1"/>
  <c r="GL373" i="1"/>
  <c r="GO373" i="1"/>
  <c r="GP373" i="1"/>
  <c r="GV373" i="1"/>
  <c r="GX373" i="1" s="1"/>
  <c r="I374" i="1"/>
  <c r="E864" i="5" s="1"/>
  <c r="AC374" i="1"/>
  <c r="AE374" i="1"/>
  <c r="AD374" i="1" s="1"/>
  <c r="CR374" i="1" s="1"/>
  <c r="Q374" i="1" s="1"/>
  <c r="AF374" i="1"/>
  <c r="CT374" i="1" s="1"/>
  <c r="S374" i="1" s="1"/>
  <c r="AG374" i="1"/>
  <c r="CU374" i="1" s="1"/>
  <c r="T374" i="1" s="1"/>
  <c r="AH374" i="1"/>
  <c r="CV374" i="1" s="1"/>
  <c r="U374" i="1" s="1"/>
  <c r="AI374" i="1"/>
  <c r="CW374" i="1" s="1"/>
  <c r="V374" i="1" s="1"/>
  <c r="AJ374" i="1"/>
  <c r="CX374" i="1"/>
  <c r="W374" i="1" s="1"/>
  <c r="FR374" i="1"/>
  <c r="GL374" i="1"/>
  <c r="GO374" i="1"/>
  <c r="GP374" i="1"/>
  <c r="GV374" i="1"/>
  <c r="GX374" i="1" s="1"/>
  <c r="I375" i="1"/>
  <c r="E865" i="5" s="1"/>
  <c r="AC375" i="1"/>
  <c r="AD375" i="1"/>
  <c r="CR375" i="1" s="1"/>
  <c r="Q375" i="1" s="1"/>
  <c r="AE375" i="1"/>
  <c r="AF375" i="1"/>
  <c r="AG375" i="1"/>
  <c r="CU375" i="1" s="1"/>
  <c r="T375" i="1" s="1"/>
  <c r="AH375" i="1"/>
  <c r="CV375" i="1" s="1"/>
  <c r="U375" i="1" s="1"/>
  <c r="AI375" i="1"/>
  <c r="CW375" i="1" s="1"/>
  <c r="V375" i="1" s="1"/>
  <c r="AJ375" i="1"/>
  <c r="CX375" i="1" s="1"/>
  <c r="W375" i="1" s="1"/>
  <c r="CQ375" i="1"/>
  <c r="P375" i="1" s="1"/>
  <c r="CS375" i="1"/>
  <c r="R375" i="1" s="1"/>
  <c r="GK375" i="1" s="1"/>
  <c r="FR375" i="1"/>
  <c r="GL375" i="1"/>
  <c r="GO375" i="1"/>
  <c r="GP375" i="1"/>
  <c r="GV375" i="1"/>
  <c r="GX375" i="1" s="1"/>
  <c r="C376" i="1"/>
  <c r="D376" i="1"/>
  <c r="I376" i="1"/>
  <c r="AC376" i="1"/>
  <c r="AE376" i="1"/>
  <c r="AF376" i="1"/>
  <c r="AG376" i="1"/>
  <c r="CU376" i="1" s="1"/>
  <c r="T376" i="1" s="1"/>
  <c r="AH376" i="1"/>
  <c r="AI376" i="1"/>
  <c r="CW376" i="1" s="1"/>
  <c r="AJ376" i="1"/>
  <c r="CT376" i="1"/>
  <c r="S376" i="1" s="1"/>
  <c r="K869" i="5" s="1"/>
  <c r="CV376" i="1"/>
  <c r="CX376" i="1"/>
  <c r="FR376" i="1"/>
  <c r="GL376" i="1"/>
  <c r="BZ408" i="1" s="1"/>
  <c r="BZ371" i="1" s="1"/>
  <c r="GO376" i="1"/>
  <c r="GP376" i="1"/>
  <c r="GV376" i="1"/>
  <c r="I377" i="1"/>
  <c r="E876" i="5" s="1"/>
  <c r="AC377" i="1"/>
  <c r="AD377" i="1"/>
  <c r="CR377" i="1" s="1"/>
  <c r="AE377" i="1"/>
  <c r="AF377" i="1"/>
  <c r="AG377" i="1"/>
  <c r="CU377" i="1" s="1"/>
  <c r="AH377" i="1"/>
  <c r="CV377" i="1" s="1"/>
  <c r="AI377" i="1"/>
  <c r="AJ377" i="1"/>
  <c r="CX377" i="1" s="1"/>
  <c r="W377" i="1" s="1"/>
  <c r="CQ377" i="1"/>
  <c r="CS377" i="1"/>
  <c r="CW377" i="1"/>
  <c r="V377" i="1" s="1"/>
  <c r="FR377" i="1"/>
  <c r="GL377" i="1"/>
  <c r="GO377" i="1"/>
  <c r="GP377" i="1"/>
  <c r="GV377" i="1"/>
  <c r="GX377" i="1" s="1"/>
  <c r="AC378" i="1"/>
  <c r="AE378" i="1"/>
  <c r="CS378" i="1" s="1"/>
  <c r="AF378" i="1"/>
  <c r="CT378" i="1" s="1"/>
  <c r="AG378" i="1"/>
  <c r="CU378" i="1" s="1"/>
  <c r="AH378" i="1"/>
  <c r="AI378" i="1"/>
  <c r="CW378" i="1" s="1"/>
  <c r="AJ378" i="1"/>
  <c r="CV378" i="1"/>
  <c r="CX378" i="1"/>
  <c r="FR378" i="1"/>
  <c r="GL378" i="1"/>
  <c r="GO378" i="1"/>
  <c r="GP378" i="1"/>
  <c r="GV378" i="1"/>
  <c r="C379" i="1"/>
  <c r="D379" i="1"/>
  <c r="I379" i="1"/>
  <c r="AC379" i="1"/>
  <c r="AE379" i="1"/>
  <c r="AF379" i="1"/>
  <c r="AG379" i="1"/>
  <c r="AH379" i="1"/>
  <c r="CV379" i="1" s="1"/>
  <c r="AI379" i="1"/>
  <c r="AJ379" i="1"/>
  <c r="CX379" i="1" s="1"/>
  <c r="W379" i="1" s="1"/>
  <c r="CQ379" i="1"/>
  <c r="CU379" i="1"/>
  <c r="T379" i="1" s="1"/>
  <c r="CW379" i="1"/>
  <c r="V379" i="1" s="1"/>
  <c r="FR379" i="1"/>
  <c r="GL379" i="1"/>
  <c r="GO379" i="1"/>
  <c r="GP379" i="1"/>
  <c r="GV379" i="1"/>
  <c r="GX379" i="1" s="1"/>
  <c r="AC380" i="1"/>
  <c r="AE380" i="1"/>
  <c r="CS380" i="1" s="1"/>
  <c r="AF380" i="1"/>
  <c r="CT380" i="1" s="1"/>
  <c r="AG380" i="1"/>
  <c r="CU380" i="1" s="1"/>
  <c r="AH380" i="1"/>
  <c r="AI380" i="1"/>
  <c r="CW380" i="1" s="1"/>
  <c r="AJ380" i="1"/>
  <c r="CV380" i="1"/>
  <c r="CX380" i="1"/>
  <c r="FR380" i="1"/>
  <c r="GL380" i="1"/>
  <c r="GO380" i="1"/>
  <c r="GP380" i="1"/>
  <c r="GV380" i="1"/>
  <c r="AC381" i="1"/>
  <c r="CQ381" i="1" s="1"/>
  <c r="AD381" i="1"/>
  <c r="CR381" i="1" s="1"/>
  <c r="AE381" i="1"/>
  <c r="AF381" i="1"/>
  <c r="AG381" i="1"/>
  <c r="CU381" i="1" s="1"/>
  <c r="AH381" i="1"/>
  <c r="CV381" i="1" s="1"/>
  <c r="AI381" i="1"/>
  <c r="CW381" i="1" s="1"/>
  <c r="AJ381" i="1"/>
  <c r="CX381" i="1" s="1"/>
  <c r="CS381" i="1"/>
  <c r="FR381" i="1"/>
  <c r="GL381" i="1"/>
  <c r="GO381" i="1"/>
  <c r="GP381" i="1"/>
  <c r="GV381" i="1"/>
  <c r="C382" i="1"/>
  <c r="D382" i="1"/>
  <c r="AC382" i="1"/>
  <c r="H895" i="5" s="1"/>
  <c r="AD382" i="1"/>
  <c r="AE382" i="1"/>
  <c r="H894" i="5" s="1"/>
  <c r="R894" i="5" s="1"/>
  <c r="AF382" i="1"/>
  <c r="AG382" i="1"/>
  <c r="CU382" i="1" s="1"/>
  <c r="T382" i="1" s="1"/>
  <c r="AH382" i="1"/>
  <c r="CV382" i="1" s="1"/>
  <c r="U382" i="1" s="1"/>
  <c r="AI382" i="1"/>
  <c r="CW382" i="1" s="1"/>
  <c r="V382" i="1" s="1"/>
  <c r="AJ382" i="1"/>
  <c r="CX382" i="1" s="1"/>
  <c r="W382" i="1" s="1"/>
  <c r="CQ382" i="1"/>
  <c r="P382" i="1" s="1"/>
  <c r="K895" i="5" s="1"/>
  <c r="CS382" i="1"/>
  <c r="R382" i="1" s="1"/>
  <c r="FR382" i="1"/>
  <c r="GL382" i="1"/>
  <c r="GO382" i="1"/>
  <c r="GP382" i="1"/>
  <c r="GV382" i="1"/>
  <c r="GX382" i="1" s="1"/>
  <c r="I383" i="1"/>
  <c r="E899" i="5" s="1"/>
  <c r="AC383" i="1"/>
  <c r="AE383" i="1"/>
  <c r="CS383" i="1" s="1"/>
  <c r="R383" i="1" s="1"/>
  <c r="GK383" i="1" s="1"/>
  <c r="AF383" i="1"/>
  <c r="AG383" i="1"/>
  <c r="CU383" i="1" s="1"/>
  <c r="T383" i="1" s="1"/>
  <c r="AH383" i="1"/>
  <c r="AI383" i="1"/>
  <c r="CW383" i="1" s="1"/>
  <c r="V383" i="1" s="1"/>
  <c r="AJ383" i="1"/>
  <c r="CV383" i="1"/>
  <c r="CX383" i="1"/>
  <c r="W383" i="1" s="1"/>
  <c r="FR383" i="1"/>
  <c r="GL383" i="1"/>
  <c r="GO383" i="1"/>
  <c r="GP383" i="1"/>
  <c r="GV383" i="1"/>
  <c r="GX383" i="1" s="1"/>
  <c r="I384" i="1"/>
  <c r="E900" i="5" s="1"/>
  <c r="AC384" i="1"/>
  <c r="AE384" i="1"/>
  <c r="AD384" i="1" s="1"/>
  <c r="CR384" i="1" s="1"/>
  <c r="Q384" i="1" s="1"/>
  <c r="AF384" i="1"/>
  <c r="AG384" i="1"/>
  <c r="AH384" i="1"/>
  <c r="CV384" i="1" s="1"/>
  <c r="U384" i="1" s="1"/>
  <c r="AI384" i="1"/>
  <c r="CW384" i="1" s="1"/>
  <c r="V384" i="1" s="1"/>
  <c r="AJ384" i="1"/>
  <c r="CX384" i="1" s="1"/>
  <c r="W384" i="1" s="1"/>
  <c r="CQ384" i="1"/>
  <c r="CU384" i="1"/>
  <c r="T384" i="1" s="1"/>
  <c r="FR384" i="1"/>
  <c r="GL384" i="1"/>
  <c r="GO384" i="1"/>
  <c r="GP384" i="1"/>
  <c r="GV384" i="1"/>
  <c r="GX384" i="1"/>
  <c r="C385" i="1"/>
  <c r="D385" i="1"/>
  <c r="AC385" i="1"/>
  <c r="H906" i="5" s="1"/>
  <c r="AE385" i="1"/>
  <c r="H905" i="5" s="1"/>
  <c r="R905" i="5" s="1"/>
  <c r="AF385" i="1"/>
  <c r="AG385" i="1"/>
  <c r="AH385" i="1"/>
  <c r="CV385" i="1" s="1"/>
  <c r="U385" i="1" s="1"/>
  <c r="AI385" i="1"/>
  <c r="CW385" i="1" s="1"/>
  <c r="V385" i="1" s="1"/>
  <c r="AJ385" i="1"/>
  <c r="CX385" i="1" s="1"/>
  <c r="W385" i="1" s="1"/>
  <c r="CQ385" i="1"/>
  <c r="P385" i="1" s="1"/>
  <c r="K906" i="5" s="1"/>
  <c r="CU385" i="1"/>
  <c r="T385" i="1" s="1"/>
  <c r="FR385" i="1"/>
  <c r="GL385" i="1"/>
  <c r="GO385" i="1"/>
  <c r="GP385" i="1"/>
  <c r="GV385" i="1"/>
  <c r="GX385" i="1"/>
  <c r="I386" i="1"/>
  <c r="E910" i="5" s="1"/>
  <c r="AC386" i="1"/>
  <c r="AE386" i="1"/>
  <c r="AF386" i="1"/>
  <c r="CT386" i="1" s="1"/>
  <c r="S386" i="1" s="1"/>
  <c r="AG386" i="1"/>
  <c r="CU386" i="1" s="1"/>
  <c r="T386" i="1" s="1"/>
  <c r="AH386" i="1"/>
  <c r="AI386" i="1"/>
  <c r="CW386" i="1" s="1"/>
  <c r="AJ386" i="1"/>
  <c r="CX386" i="1" s="1"/>
  <c r="W386" i="1" s="1"/>
  <c r="CV386" i="1"/>
  <c r="FR386" i="1"/>
  <c r="GL386" i="1"/>
  <c r="GO386" i="1"/>
  <c r="GP386" i="1"/>
  <c r="GV386" i="1"/>
  <c r="GX386" i="1" s="1"/>
  <c r="I387" i="1"/>
  <c r="GX387" i="1" s="1"/>
  <c r="AC387" i="1"/>
  <c r="AE387" i="1"/>
  <c r="AD387" i="1" s="1"/>
  <c r="AF387" i="1"/>
  <c r="AG387" i="1"/>
  <c r="AH387" i="1"/>
  <c r="CV387" i="1" s="1"/>
  <c r="U387" i="1" s="1"/>
  <c r="AI387" i="1"/>
  <c r="CW387" i="1" s="1"/>
  <c r="V387" i="1" s="1"/>
  <c r="AJ387" i="1"/>
  <c r="CX387" i="1" s="1"/>
  <c r="CQ387" i="1"/>
  <c r="CU387" i="1"/>
  <c r="T387" i="1" s="1"/>
  <c r="FR387" i="1"/>
  <c r="GL387" i="1"/>
  <c r="GO387" i="1"/>
  <c r="GP387" i="1"/>
  <c r="GV387" i="1"/>
  <c r="C388" i="1"/>
  <c r="D388" i="1"/>
  <c r="AC388" i="1"/>
  <c r="H917" i="5" s="1"/>
  <c r="AD388" i="1"/>
  <c r="AE388" i="1"/>
  <c r="H916" i="5" s="1"/>
  <c r="R916" i="5" s="1"/>
  <c r="AF388" i="1"/>
  <c r="AG388" i="1"/>
  <c r="CU388" i="1" s="1"/>
  <c r="T388" i="1" s="1"/>
  <c r="AH388" i="1"/>
  <c r="CV388" i="1" s="1"/>
  <c r="U388" i="1" s="1"/>
  <c r="AI388" i="1"/>
  <c r="AJ388" i="1"/>
  <c r="CX388" i="1" s="1"/>
  <c r="W388" i="1" s="1"/>
  <c r="CQ388" i="1"/>
  <c r="P388" i="1" s="1"/>
  <c r="K917" i="5" s="1"/>
  <c r="CS388" i="1"/>
  <c r="R388" i="1" s="1"/>
  <c r="CW388" i="1"/>
  <c r="V388" i="1" s="1"/>
  <c r="FR388" i="1"/>
  <c r="GL388" i="1"/>
  <c r="GO388" i="1"/>
  <c r="GP388" i="1"/>
  <c r="GV388" i="1"/>
  <c r="GX388" i="1" s="1"/>
  <c r="I389" i="1"/>
  <c r="E921" i="5" s="1"/>
  <c r="W389" i="1"/>
  <c r="AC389" i="1"/>
  <c r="AE389" i="1"/>
  <c r="AF389" i="1"/>
  <c r="AG389" i="1"/>
  <c r="CU389" i="1" s="1"/>
  <c r="T389" i="1" s="1"/>
  <c r="AH389" i="1"/>
  <c r="AI389" i="1"/>
  <c r="CW389" i="1" s="1"/>
  <c r="V389" i="1" s="1"/>
  <c r="AJ389" i="1"/>
  <c r="CX389" i="1" s="1"/>
  <c r="CT389" i="1"/>
  <c r="S389" i="1" s="1"/>
  <c r="CV389" i="1"/>
  <c r="U389" i="1" s="1"/>
  <c r="FR389" i="1"/>
  <c r="GL389" i="1"/>
  <c r="GO389" i="1"/>
  <c r="GP389" i="1"/>
  <c r="GV389" i="1"/>
  <c r="GX389" i="1" s="1"/>
  <c r="I390" i="1"/>
  <c r="E922" i="5" s="1"/>
  <c r="AC390" i="1"/>
  <c r="AD390" i="1"/>
  <c r="AE390" i="1"/>
  <c r="AF390" i="1"/>
  <c r="AG390" i="1"/>
  <c r="AH390" i="1"/>
  <c r="CV390" i="1" s="1"/>
  <c r="AI390" i="1"/>
  <c r="CW390" i="1" s="1"/>
  <c r="AJ390" i="1"/>
  <c r="CX390" i="1" s="1"/>
  <c r="CQ390" i="1"/>
  <c r="CR390" i="1"/>
  <c r="CS390" i="1"/>
  <c r="CU390" i="1"/>
  <c r="FR390" i="1"/>
  <c r="GL390" i="1"/>
  <c r="GO390" i="1"/>
  <c r="GP390" i="1"/>
  <c r="GV390" i="1"/>
  <c r="C391" i="1"/>
  <c r="D391" i="1"/>
  <c r="S391" i="1"/>
  <c r="AC391" i="1"/>
  <c r="AE391" i="1"/>
  <c r="AF391" i="1"/>
  <c r="AG391" i="1"/>
  <c r="AH391" i="1"/>
  <c r="CV391" i="1" s="1"/>
  <c r="U391" i="1" s="1"/>
  <c r="AI391" i="1"/>
  <c r="CW391" i="1" s="1"/>
  <c r="V391" i="1" s="1"/>
  <c r="AJ391" i="1"/>
  <c r="CX391" i="1" s="1"/>
  <c r="W391" i="1" s="1"/>
  <c r="CT391" i="1"/>
  <c r="CU391" i="1"/>
  <c r="T391" i="1" s="1"/>
  <c r="FR391" i="1"/>
  <c r="GL391" i="1"/>
  <c r="GO391" i="1"/>
  <c r="GP391" i="1"/>
  <c r="GV391" i="1"/>
  <c r="GX391" i="1"/>
  <c r="I392" i="1"/>
  <c r="E932" i="5" s="1"/>
  <c r="AC392" i="1"/>
  <c r="AE392" i="1"/>
  <c r="AF392" i="1"/>
  <c r="AG392" i="1"/>
  <c r="CU392" i="1" s="1"/>
  <c r="AH392" i="1"/>
  <c r="AI392" i="1"/>
  <c r="CW392" i="1" s="1"/>
  <c r="V392" i="1" s="1"/>
  <c r="AJ392" i="1"/>
  <c r="CX392" i="1" s="1"/>
  <c r="W392" i="1" s="1"/>
  <c r="CV392" i="1"/>
  <c r="U392" i="1" s="1"/>
  <c r="FR392" i="1"/>
  <c r="GL392" i="1"/>
  <c r="GO392" i="1"/>
  <c r="GP392" i="1"/>
  <c r="GV392" i="1"/>
  <c r="I393" i="1"/>
  <c r="E933" i="5" s="1"/>
  <c r="AC393" i="1"/>
  <c r="AE393" i="1"/>
  <c r="AD393" i="1" s="1"/>
  <c r="AF393" i="1"/>
  <c r="AG393" i="1"/>
  <c r="CU393" i="1" s="1"/>
  <c r="T393" i="1" s="1"/>
  <c r="AH393" i="1"/>
  <c r="AI393" i="1"/>
  <c r="CW393" i="1" s="1"/>
  <c r="AJ393" i="1"/>
  <c r="CX393" i="1" s="1"/>
  <c r="CQ393" i="1"/>
  <c r="CS393" i="1"/>
  <c r="CV393" i="1"/>
  <c r="FR393" i="1"/>
  <c r="GL393" i="1"/>
  <c r="GO393" i="1"/>
  <c r="GP393" i="1"/>
  <c r="GV393" i="1"/>
  <c r="GX393" i="1" s="1"/>
  <c r="C394" i="1"/>
  <c r="D394" i="1"/>
  <c r="T394" i="1"/>
  <c r="AC394" i="1"/>
  <c r="H939" i="5" s="1"/>
  <c r="AE394" i="1"/>
  <c r="AF394" i="1"/>
  <c r="AG394" i="1"/>
  <c r="AH394" i="1"/>
  <c r="CV394" i="1" s="1"/>
  <c r="U394" i="1" s="1"/>
  <c r="AI394" i="1"/>
  <c r="CW394" i="1" s="1"/>
  <c r="V394" i="1" s="1"/>
  <c r="AJ394" i="1"/>
  <c r="CX394" i="1" s="1"/>
  <c r="W394" i="1" s="1"/>
  <c r="CQ394" i="1"/>
  <c r="P394" i="1" s="1"/>
  <c r="CU394" i="1"/>
  <c r="FR394" i="1"/>
  <c r="GL394" i="1"/>
  <c r="GO394" i="1"/>
  <c r="GP394" i="1"/>
  <c r="GV394" i="1"/>
  <c r="GX394" i="1" s="1"/>
  <c r="I395" i="1"/>
  <c r="E943" i="5" s="1"/>
  <c r="AC395" i="1"/>
  <c r="AE395" i="1"/>
  <c r="AF395" i="1"/>
  <c r="AG395" i="1"/>
  <c r="CU395" i="1" s="1"/>
  <c r="AH395" i="1"/>
  <c r="AI395" i="1"/>
  <c r="CW395" i="1" s="1"/>
  <c r="V395" i="1" s="1"/>
  <c r="AJ395" i="1"/>
  <c r="CT395" i="1"/>
  <c r="S395" i="1" s="1"/>
  <c r="CV395" i="1"/>
  <c r="U395" i="1" s="1"/>
  <c r="CX395" i="1"/>
  <c r="W395" i="1" s="1"/>
  <c r="FR395" i="1"/>
  <c r="GL395" i="1"/>
  <c r="GO395" i="1"/>
  <c r="GP395" i="1"/>
  <c r="GV395" i="1"/>
  <c r="GX395" i="1"/>
  <c r="I396" i="1"/>
  <c r="E944" i="5" s="1"/>
  <c r="AC396" i="1"/>
  <c r="H944" i="5" s="1"/>
  <c r="W944" i="5" s="1"/>
  <c r="AD396" i="1"/>
  <c r="AE396" i="1"/>
  <c r="AF396" i="1"/>
  <c r="AG396" i="1"/>
  <c r="CU396" i="1" s="1"/>
  <c r="T396" i="1" s="1"/>
  <c r="AH396" i="1"/>
  <c r="CV396" i="1" s="1"/>
  <c r="AI396" i="1"/>
  <c r="AJ396" i="1"/>
  <c r="CX396" i="1" s="1"/>
  <c r="CQ396" i="1"/>
  <c r="P396" i="1" s="1"/>
  <c r="CR396" i="1"/>
  <c r="CS396" i="1"/>
  <c r="CW396" i="1"/>
  <c r="V396" i="1" s="1"/>
  <c r="FR396" i="1"/>
  <c r="GL396" i="1"/>
  <c r="GO396" i="1"/>
  <c r="GP396" i="1"/>
  <c r="GV396" i="1"/>
  <c r="GX396" i="1" s="1"/>
  <c r="C397" i="1"/>
  <c r="D397" i="1"/>
  <c r="AC397" i="1"/>
  <c r="AD397" i="1"/>
  <c r="AE397" i="1"/>
  <c r="AF397" i="1"/>
  <c r="AG397" i="1"/>
  <c r="AH397" i="1"/>
  <c r="CV397" i="1" s="1"/>
  <c r="U397" i="1" s="1"/>
  <c r="AI397" i="1"/>
  <c r="CW397" i="1" s="1"/>
  <c r="V397" i="1" s="1"/>
  <c r="AJ397" i="1"/>
  <c r="CX397" i="1" s="1"/>
  <c r="W397" i="1" s="1"/>
  <c r="CT397" i="1"/>
  <c r="S397" i="1" s="1"/>
  <c r="CU397" i="1"/>
  <c r="T397" i="1" s="1"/>
  <c r="FR397" i="1"/>
  <c r="GL397" i="1"/>
  <c r="GO397" i="1"/>
  <c r="GP397" i="1"/>
  <c r="GV397" i="1"/>
  <c r="GX397" i="1"/>
  <c r="I398" i="1"/>
  <c r="E954" i="5" s="1"/>
  <c r="AC398" i="1"/>
  <c r="AE398" i="1"/>
  <c r="AF398" i="1"/>
  <c r="AG398" i="1"/>
  <c r="CU398" i="1" s="1"/>
  <c r="AH398" i="1"/>
  <c r="AI398" i="1"/>
  <c r="CW398" i="1" s="1"/>
  <c r="V398" i="1" s="1"/>
  <c r="AJ398" i="1"/>
  <c r="CX398" i="1" s="1"/>
  <c r="W398" i="1" s="1"/>
  <c r="CT398" i="1"/>
  <c r="S398" i="1" s="1"/>
  <c r="CV398" i="1"/>
  <c r="U398" i="1" s="1"/>
  <c r="FR398" i="1"/>
  <c r="GL398" i="1"/>
  <c r="GO398" i="1"/>
  <c r="GP398" i="1"/>
  <c r="GV398" i="1"/>
  <c r="I399" i="1"/>
  <c r="E955" i="5" s="1"/>
  <c r="AC399" i="1"/>
  <c r="AE399" i="1"/>
  <c r="AD399" i="1" s="1"/>
  <c r="AF399" i="1"/>
  <c r="AG399" i="1"/>
  <c r="CU399" i="1" s="1"/>
  <c r="T399" i="1" s="1"/>
  <c r="AH399" i="1"/>
  <c r="AI399" i="1"/>
  <c r="CW399" i="1" s="1"/>
  <c r="AJ399" i="1"/>
  <c r="CX399" i="1" s="1"/>
  <c r="CQ399" i="1"/>
  <c r="P399" i="1" s="1"/>
  <c r="CS399" i="1"/>
  <c r="CV399" i="1"/>
  <c r="FR399" i="1"/>
  <c r="GL399" i="1"/>
  <c r="GO399" i="1"/>
  <c r="GP399" i="1"/>
  <c r="GV399" i="1"/>
  <c r="GX399" i="1" s="1"/>
  <c r="C400" i="1"/>
  <c r="D400" i="1"/>
  <c r="T400" i="1"/>
  <c r="AC400" i="1"/>
  <c r="H961" i="5" s="1"/>
  <c r="AE400" i="1"/>
  <c r="AF400" i="1"/>
  <c r="AG400" i="1"/>
  <c r="AH400" i="1"/>
  <c r="CV400" i="1" s="1"/>
  <c r="U400" i="1" s="1"/>
  <c r="AI400" i="1"/>
  <c r="CW400" i="1" s="1"/>
  <c r="V400" i="1" s="1"/>
  <c r="AJ400" i="1"/>
  <c r="CX400" i="1" s="1"/>
  <c r="W400" i="1" s="1"/>
  <c r="CQ400" i="1"/>
  <c r="P400" i="1" s="1"/>
  <c r="CT400" i="1"/>
  <c r="S400" i="1" s="1"/>
  <c r="K958" i="5" s="1"/>
  <c r="CU400" i="1"/>
  <c r="FR400" i="1"/>
  <c r="GL400" i="1"/>
  <c r="GO400" i="1"/>
  <c r="GP400" i="1"/>
  <c r="GV400" i="1"/>
  <c r="GX400" i="1"/>
  <c r="I401" i="1"/>
  <c r="E965" i="5" s="1"/>
  <c r="AC401" i="1"/>
  <c r="AE401" i="1"/>
  <c r="AF401" i="1"/>
  <c r="AG401" i="1"/>
  <c r="CU401" i="1" s="1"/>
  <c r="T401" i="1" s="1"/>
  <c r="AH401" i="1"/>
  <c r="AI401" i="1"/>
  <c r="CW401" i="1" s="1"/>
  <c r="V401" i="1" s="1"/>
  <c r="AJ401" i="1"/>
  <c r="CX401" i="1" s="1"/>
  <c r="W401" i="1" s="1"/>
  <c r="CV401" i="1"/>
  <c r="U401" i="1" s="1"/>
  <c r="FR401" i="1"/>
  <c r="GL401" i="1"/>
  <c r="GO401" i="1"/>
  <c r="GP401" i="1"/>
  <c r="GV401" i="1"/>
  <c r="GX401" i="1" s="1"/>
  <c r="I402" i="1"/>
  <c r="E966" i="5" s="1"/>
  <c r="AC402" i="1"/>
  <c r="AE402" i="1"/>
  <c r="AD402" i="1" s="1"/>
  <c r="CR402" i="1" s="1"/>
  <c r="Q402" i="1" s="1"/>
  <c r="AF402" i="1"/>
  <c r="AG402" i="1"/>
  <c r="AH402" i="1"/>
  <c r="CV402" i="1" s="1"/>
  <c r="AI402" i="1"/>
  <c r="CW402" i="1" s="1"/>
  <c r="V402" i="1" s="1"/>
  <c r="AJ402" i="1"/>
  <c r="CX402" i="1" s="1"/>
  <c r="CQ402" i="1"/>
  <c r="CS402" i="1"/>
  <c r="R402" i="1" s="1"/>
  <c r="GK402" i="1" s="1"/>
  <c r="CU402" i="1"/>
  <c r="FR402" i="1"/>
  <c r="GL402" i="1"/>
  <c r="GO402" i="1"/>
  <c r="GP402" i="1"/>
  <c r="GV402" i="1"/>
  <c r="C403" i="1"/>
  <c r="D403" i="1"/>
  <c r="AC403" i="1"/>
  <c r="AD403" i="1"/>
  <c r="AE403" i="1"/>
  <c r="AF403" i="1"/>
  <c r="AG403" i="1"/>
  <c r="AH403" i="1"/>
  <c r="CV403" i="1" s="1"/>
  <c r="U403" i="1" s="1"/>
  <c r="AI403" i="1"/>
  <c r="CW403" i="1" s="1"/>
  <c r="V403" i="1" s="1"/>
  <c r="AJ403" i="1"/>
  <c r="CX403" i="1" s="1"/>
  <c r="W403" i="1" s="1"/>
  <c r="CT403" i="1"/>
  <c r="S403" i="1" s="1"/>
  <c r="CU403" i="1"/>
  <c r="T403" i="1" s="1"/>
  <c r="FR403" i="1"/>
  <c r="GL403" i="1"/>
  <c r="GO403" i="1"/>
  <c r="GP403" i="1"/>
  <c r="GV403" i="1"/>
  <c r="GX403" i="1" s="1"/>
  <c r="I404" i="1"/>
  <c r="E976" i="5" s="1"/>
  <c r="AC404" i="1"/>
  <c r="AE404" i="1"/>
  <c r="AF404" i="1"/>
  <c r="AG404" i="1"/>
  <c r="CU404" i="1" s="1"/>
  <c r="AH404" i="1"/>
  <c r="AI404" i="1"/>
  <c r="CW404" i="1" s="1"/>
  <c r="V404" i="1" s="1"/>
  <c r="AJ404" i="1"/>
  <c r="CX404" i="1" s="1"/>
  <c r="W404" i="1" s="1"/>
  <c r="CT404" i="1"/>
  <c r="S404" i="1" s="1"/>
  <c r="CV404" i="1"/>
  <c r="U404" i="1" s="1"/>
  <c r="FR404" i="1"/>
  <c r="GL404" i="1"/>
  <c r="GO404" i="1"/>
  <c r="GP404" i="1"/>
  <c r="GV404" i="1"/>
  <c r="I405" i="1"/>
  <c r="E977" i="5" s="1"/>
  <c r="AC405" i="1"/>
  <c r="AE405" i="1"/>
  <c r="AD405" i="1" s="1"/>
  <c r="AF405" i="1"/>
  <c r="AG405" i="1"/>
  <c r="CU405" i="1" s="1"/>
  <c r="T405" i="1" s="1"/>
  <c r="AH405" i="1"/>
  <c r="AI405" i="1"/>
  <c r="CW405" i="1" s="1"/>
  <c r="AJ405" i="1"/>
  <c r="CX405" i="1" s="1"/>
  <c r="CQ405" i="1"/>
  <c r="P405" i="1" s="1"/>
  <c r="CS405" i="1"/>
  <c r="CV405" i="1"/>
  <c r="U405" i="1" s="1"/>
  <c r="FR405" i="1"/>
  <c r="GL405" i="1"/>
  <c r="GO405" i="1"/>
  <c r="GP405" i="1"/>
  <c r="GV405" i="1"/>
  <c r="GX405" i="1" s="1"/>
  <c r="C406" i="1"/>
  <c r="D406" i="1"/>
  <c r="AC406" i="1"/>
  <c r="H983" i="5" s="1"/>
  <c r="AE406" i="1"/>
  <c r="AF406" i="1"/>
  <c r="AG406" i="1"/>
  <c r="AH406" i="1"/>
  <c r="CV406" i="1" s="1"/>
  <c r="U406" i="1" s="1"/>
  <c r="AI406" i="1"/>
  <c r="CW406" i="1" s="1"/>
  <c r="V406" i="1" s="1"/>
  <c r="AJ406" i="1"/>
  <c r="CX406" i="1" s="1"/>
  <c r="W406" i="1" s="1"/>
  <c r="CQ406" i="1"/>
  <c r="P406" i="1" s="1"/>
  <c r="CT406" i="1"/>
  <c r="S406" i="1" s="1"/>
  <c r="K980" i="5" s="1"/>
  <c r="CU406" i="1"/>
  <c r="T406" i="1" s="1"/>
  <c r="FR406" i="1"/>
  <c r="GL406" i="1"/>
  <c r="GN406" i="1"/>
  <c r="GP406" i="1"/>
  <c r="GV406" i="1"/>
  <c r="GX406" i="1"/>
  <c r="B408" i="1"/>
  <c r="B371" i="1" s="1"/>
  <c r="C408" i="1"/>
  <c r="C371" i="1" s="1"/>
  <c r="D408" i="1"/>
  <c r="D371" i="1" s="1"/>
  <c r="F408" i="1"/>
  <c r="F371" i="1" s="1"/>
  <c r="G408" i="1"/>
  <c r="BX408" i="1"/>
  <c r="CK408" i="1"/>
  <c r="CK371" i="1" s="1"/>
  <c r="CL408" i="1"/>
  <c r="CL371" i="1" s="1"/>
  <c r="B437" i="1"/>
  <c r="B181" i="1" s="1"/>
  <c r="C437" i="1"/>
  <c r="C181" i="1" s="1"/>
  <c r="D437" i="1"/>
  <c r="D181" i="1" s="1"/>
  <c r="F437" i="1"/>
  <c r="F181" i="1" s="1"/>
  <c r="G437" i="1"/>
  <c r="D466" i="1"/>
  <c r="E468" i="1"/>
  <c r="Z468" i="1"/>
  <c r="AA468" i="1"/>
  <c r="AB468" i="1"/>
  <c r="AC468" i="1"/>
  <c r="AD468" i="1"/>
  <c r="AE468" i="1"/>
  <c r="AF468" i="1"/>
  <c r="AG468" i="1"/>
  <c r="AH468" i="1"/>
  <c r="AI468" i="1"/>
  <c r="AJ468" i="1"/>
  <c r="AK468" i="1"/>
  <c r="AL468" i="1"/>
  <c r="AM468" i="1"/>
  <c r="AN468" i="1"/>
  <c r="BD468" i="1"/>
  <c r="BE468" i="1"/>
  <c r="BF468" i="1"/>
  <c r="BG468" i="1"/>
  <c r="BH468" i="1"/>
  <c r="BI468" i="1"/>
  <c r="BJ468" i="1"/>
  <c r="BK468" i="1"/>
  <c r="BL468" i="1"/>
  <c r="BM468" i="1"/>
  <c r="BN468" i="1"/>
  <c r="BO468" i="1"/>
  <c r="BP468" i="1"/>
  <c r="BQ468" i="1"/>
  <c r="BR468" i="1"/>
  <c r="BS468" i="1"/>
  <c r="BT468" i="1"/>
  <c r="BU468" i="1"/>
  <c r="BV468" i="1"/>
  <c r="BW468" i="1"/>
  <c r="BX468" i="1"/>
  <c r="BY468" i="1"/>
  <c r="BZ468" i="1"/>
  <c r="CA468" i="1"/>
  <c r="CB468" i="1"/>
  <c r="CC468" i="1"/>
  <c r="CD468" i="1"/>
  <c r="CE468" i="1"/>
  <c r="CF468" i="1"/>
  <c r="CG468" i="1"/>
  <c r="CH468" i="1"/>
  <c r="CI468" i="1"/>
  <c r="CJ468" i="1"/>
  <c r="CK468" i="1"/>
  <c r="CL468" i="1"/>
  <c r="CM468" i="1"/>
  <c r="CN468" i="1"/>
  <c r="CO468" i="1"/>
  <c r="CP468" i="1"/>
  <c r="CQ468" i="1"/>
  <c r="CR468" i="1"/>
  <c r="CS468" i="1"/>
  <c r="CT468" i="1"/>
  <c r="CU468" i="1"/>
  <c r="CV468" i="1"/>
  <c r="CW468" i="1"/>
  <c r="CX468" i="1"/>
  <c r="CY468" i="1"/>
  <c r="CZ468" i="1"/>
  <c r="DA468" i="1"/>
  <c r="DB468" i="1"/>
  <c r="DC468" i="1"/>
  <c r="DD468" i="1"/>
  <c r="DE468" i="1"/>
  <c r="DF468" i="1"/>
  <c r="DG468" i="1"/>
  <c r="DH468" i="1"/>
  <c r="DI468" i="1"/>
  <c r="DJ468" i="1"/>
  <c r="DK468" i="1"/>
  <c r="DL468" i="1"/>
  <c r="DM468" i="1"/>
  <c r="DN468" i="1"/>
  <c r="DO468" i="1"/>
  <c r="DP468" i="1"/>
  <c r="DQ468" i="1"/>
  <c r="DR468" i="1"/>
  <c r="DS468" i="1"/>
  <c r="DT468" i="1"/>
  <c r="DU468" i="1"/>
  <c r="DV468" i="1"/>
  <c r="DW468" i="1"/>
  <c r="DX468" i="1"/>
  <c r="DY468" i="1"/>
  <c r="DZ468" i="1"/>
  <c r="EA468" i="1"/>
  <c r="EB468" i="1"/>
  <c r="EC468" i="1"/>
  <c r="ED468" i="1"/>
  <c r="EE468" i="1"/>
  <c r="EF468" i="1"/>
  <c r="EG468" i="1"/>
  <c r="EH468" i="1"/>
  <c r="EI468" i="1"/>
  <c r="EJ468" i="1"/>
  <c r="EK468" i="1"/>
  <c r="EL468" i="1"/>
  <c r="EM468" i="1"/>
  <c r="EN468" i="1"/>
  <c r="EO468" i="1"/>
  <c r="EP468" i="1"/>
  <c r="EQ468" i="1"/>
  <c r="ER468" i="1"/>
  <c r="ES468" i="1"/>
  <c r="ET468" i="1"/>
  <c r="EU468" i="1"/>
  <c r="EV468" i="1"/>
  <c r="EW468" i="1"/>
  <c r="EX468" i="1"/>
  <c r="EY468" i="1"/>
  <c r="EZ468" i="1"/>
  <c r="FA468" i="1"/>
  <c r="FB468" i="1"/>
  <c r="FC468" i="1"/>
  <c r="FD468" i="1"/>
  <c r="FE468" i="1"/>
  <c r="FF468" i="1"/>
  <c r="FG468" i="1"/>
  <c r="FH468" i="1"/>
  <c r="FI468" i="1"/>
  <c r="FJ468" i="1"/>
  <c r="FK468" i="1"/>
  <c r="FL468" i="1"/>
  <c r="FM468" i="1"/>
  <c r="FN468" i="1"/>
  <c r="FO468" i="1"/>
  <c r="FP468" i="1"/>
  <c r="FQ468" i="1"/>
  <c r="FR468" i="1"/>
  <c r="FS468" i="1"/>
  <c r="FT468" i="1"/>
  <c r="FU468" i="1"/>
  <c r="FV468" i="1"/>
  <c r="FW468" i="1"/>
  <c r="FX468" i="1"/>
  <c r="FY468" i="1"/>
  <c r="FZ468" i="1"/>
  <c r="GA468" i="1"/>
  <c r="GB468" i="1"/>
  <c r="GC468" i="1"/>
  <c r="GD468" i="1"/>
  <c r="GE468" i="1"/>
  <c r="GF468" i="1"/>
  <c r="GG468" i="1"/>
  <c r="GH468" i="1"/>
  <c r="GI468" i="1"/>
  <c r="GJ468" i="1"/>
  <c r="GK468" i="1"/>
  <c r="GL468" i="1"/>
  <c r="GM468" i="1"/>
  <c r="GN468" i="1"/>
  <c r="GO468" i="1"/>
  <c r="GP468" i="1"/>
  <c r="GQ468" i="1"/>
  <c r="GR468" i="1"/>
  <c r="GS468" i="1"/>
  <c r="GT468" i="1"/>
  <c r="GU468" i="1"/>
  <c r="GV468" i="1"/>
  <c r="GW468" i="1"/>
  <c r="GX468" i="1"/>
  <c r="D470" i="1"/>
  <c r="E472" i="1"/>
  <c r="Z472" i="1"/>
  <c r="AA472" i="1"/>
  <c r="AM472" i="1"/>
  <c r="AN472" i="1"/>
  <c r="BD472" i="1"/>
  <c r="BE472" i="1"/>
  <c r="BF472" i="1"/>
  <c r="BG472" i="1"/>
  <c r="BH472" i="1"/>
  <c r="BI472" i="1"/>
  <c r="BJ472" i="1"/>
  <c r="BK472" i="1"/>
  <c r="BL472" i="1"/>
  <c r="BM472" i="1"/>
  <c r="BN472" i="1"/>
  <c r="BO472" i="1"/>
  <c r="BP472" i="1"/>
  <c r="BQ472" i="1"/>
  <c r="BR472" i="1"/>
  <c r="BS472" i="1"/>
  <c r="BT472" i="1"/>
  <c r="BU472" i="1"/>
  <c r="BV472" i="1"/>
  <c r="BW472" i="1"/>
  <c r="CM472" i="1"/>
  <c r="CN472" i="1"/>
  <c r="CO472" i="1"/>
  <c r="CP472" i="1"/>
  <c r="CQ472" i="1"/>
  <c r="CR472" i="1"/>
  <c r="CS472" i="1"/>
  <c r="CT472" i="1"/>
  <c r="CU472" i="1"/>
  <c r="CV472" i="1"/>
  <c r="CW472" i="1"/>
  <c r="CX472" i="1"/>
  <c r="CY472" i="1"/>
  <c r="CZ472" i="1"/>
  <c r="DA472" i="1"/>
  <c r="DB472" i="1"/>
  <c r="DC472" i="1"/>
  <c r="DD472" i="1"/>
  <c r="DE472" i="1"/>
  <c r="DF472" i="1"/>
  <c r="DG472" i="1"/>
  <c r="DH472" i="1"/>
  <c r="DI472" i="1"/>
  <c r="DJ472" i="1"/>
  <c r="DK472" i="1"/>
  <c r="DL472" i="1"/>
  <c r="DM472" i="1"/>
  <c r="DN472" i="1"/>
  <c r="DO472" i="1"/>
  <c r="DP472" i="1"/>
  <c r="DQ472" i="1"/>
  <c r="DR472" i="1"/>
  <c r="DS472" i="1"/>
  <c r="DT472" i="1"/>
  <c r="DU472" i="1"/>
  <c r="DV472" i="1"/>
  <c r="DW472" i="1"/>
  <c r="DX472" i="1"/>
  <c r="DY472" i="1"/>
  <c r="DZ472" i="1"/>
  <c r="EA472" i="1"/>
  <c r="EB472" i="1"/>
  <c r="EC472" i="1"/>
  <c r="ED472" i="1"/>
  <c r="EE472" i="1"/>
  <c r="EF472" i="1"/>
  <c r="EG472" i="1"/>
  <c r="EH472" i="1"/>
  <c r="EI472" i="1"/>
  <c r="EJ472" i="1"/>
  <c r="EK472" i="1"/>
  <c r="EL472" i="1"/>
  <c r="EM472" i="1"/>
  <c r="EN472" i="1"/>
  <c r="EO472" i="1"/>
  <c r="EP472" i="1"/>
  <c r="EQ472" i="1"/>
  <c r="ER472" i="1"/>
  <c r="ES472" i="1"/>
  <c r="ET472" i="1"/>
  <c r="EU472" i="1"/>
  <c r="EV472" i="1"/>
  <c r="EW472" i="1"/>
  <c r="EX472" i="1"/>
  <c r="EY472" i="1"/>
  <c r="EZ472" i="1"/>
  <c r="FA472" i="1"/>
  <c r="FB472" i="1"/>
  <c r="FC472" i="1"/>
  <c r="FD472" i="1"/>
  <c r="FE472" i="1"/>
  <c r="FF472" i="1"/>
  <c r="FG472" i="1"/>
  <c r="FH472" i="1"/>
  <c r="FI472" i="1"/>
  <c r="FJ472" i="1"/>
  <c r="FK472" i="1"/>
  <c r="FL472" i="1"/>
  <c r="FM472" i="1"/>
  <c r="FN472" i="1"/>
  <c r="FO472" i="1"/>
  <c r="FP472" i="1"/>
  <c r="FQ472" i="1"/>
  <c r="FR472" i="1"/>
  <c r="FS472" i="1"/>
  <c r="FT472" i="1"/>
  <c r="FU472" i="1"/>
  <c r="FV472" i="1"/>
  <c r="FW472" i="1"/>
  <c r="FX472" i="1"/>
  <c r="FY472" i="1"/>
  <c r="FZ472" i="1"/>
  <c r="GA472" i="1"/>
  <c r="GB472" i="1"/>
  <c r="GC472" i="1"/>
  <c r="GD472" i="1"/>
  <c r="GE472" i="1"/>
  <c r="GF472" i="1"/>
  <c r="GG472" i="1"/>
  <c r="GH472" i="1"/>
  <c r="GI472" i="1"/>
  <c r="GJ472" i="1"/>
  <c r="GK472" i="1"/>
  <c r="GL472" i="1"/>
  <c r="GM472" i="1"/>
  <c r="GN472" i="1"/>
  <c r="GO472" i="1"/>
  <c r="GP472" i="1"/>
  <c r="GQ472" i="1"/>
  <c r="GR472" i="1"/>
  <c r="GS472" i="1"/>
  <c r="GT472" i="1"/>
  <c r="GU472" i="1"/>
  <c r="GV472" i="1"/>
  <c r="GW472" i="1"/>
  <c r="GX472" i="1"/>
  <c r="C474" i="1"/>
  <c r="D474" i="1"/>
  <c r="I474" i="1"/>
  <c r="AC474" i="1"/>
  <c r="AD474" i="1"/>
  <c r="AE474" i="1"/>
  <c r="H996" i="5" s="1"/>
  <c r="R996" i="5" s="1"/>
  <c r="AF474" i="1"/>
  <c r="AG474" i="1"/>
  <c r="AH474" i="1"/>
  <c r="CV474" i="1" s="1"/>
  <c r="U474" i="1" s="1"/>
  <c r="AI474" i="1"/>
  <c r="CW474" i="1" s="1"/>
  <c r="V474" i="1" s="1"/>
  <c r="AJ474" i="1"/>
  <c r="CX474" i="1" s="1"/>
  <c r="W474" i="1" s="1"/>
  <c r="CQ474" i="1"/>
  <c r="CS474" i="1"/>
  <c r="R474" i="1" s="1"/>
  <c r="K996" i="5" s="1"/>
  <c r="CU474" i="1"/>
  <c r="T474" i="1" s="1"/>
  <c r="FR474" i="1"/>
  <c r="GL474" i="1"/>
  <c r="GO474" i="1"/>
  <c r="GP474" i="1"/>
  <c r="GV474" i="1"/>
  <c r="GX474" i="1"/>
  <c r="AC475" i="1"/>
  <c r="AE475" i="1"/>
  <c r="AD475" i="1" s="1"/>
  <c r="CR475" i="1" s="1"/>
  <c r="AF475" i="1"/>
  <c r="AG475" i="1"/>
  <c r="CU475" i="1" s="1"/>
  <c r="AH475" i="1"/>
  <c r="AI475" i="1"/>
  <c r="CW475" i="1" s="1"/>
  <c r="AJ475" i="1"/>
  <c r="CT475" i="1"/>
  <c r="CV475" i="1"/>
  <c r="CX475" i="1"/>
  <c r="FR475" i="1"/>
  <c r="GL475" i="1"/>
  <c r="GO475" i="1"/>
  <c r="GP475" i="1"/>
  <c r="GV475" i="1"/>
  <c r="I476" i="1"/>
  <c r="E1002" i="5" s="1"/>
  <c r="AC476" i="1"/>
  <c r="H1002" i="5" s="1"/>
  <c r="W1002" i="5" s="1"/>
  <c r="AD476" i="1"/>
  <c r="CR476" i="1" s="1"/>
  <c r="AE476" i="1"/>
  <c r="AF476" i="1"/>
  <c r="AG476" i="1"/>
  <c r="CU476" i="1" s="1"/>
  <c r="T476" i="1" s="1"/>
  <c r="AH476" i="1"/>
  <c r="CV476" i="1" s="1"/>
  <c r="AI476" i="1"/>
  <c r="AJ476" i="1"/>
  <c r="CX476" i="1" s="1"/>
  <c r="W476" i="1" s="1"/>
  <c r="CQ476" i="1"/>
  <c r="P476" i="1" s="1"/>
  <c r="CS476" i="1"/>
  <c r="CW476" i="1"/>
  <c r="FR476" i="1"/>
  <c r="GL476" i="1"/>
  <c r="GO476" i="1"/>
  <c r="GP476" i="1"/>
  <c r="GV476" i="1"/>
  <c r="GX476" i="1" s="1"/>
  <c r="C477" i="1"/>
  <c r="D477" i="1"/>
  <c r="I477" i="1"/>
  <c r="AC477" i="1"/>
  <c r="CQ477" i="1" s="1"/>
  <c r="AE477" i="1"/>
  <c r="AD477" i="1" s="1"/>
  <c r="CR477" i="1" s="1"/>
  <c r="AF477" i="1"/>
  <c r="CT477" i="1" s="1"/>
  <c r="S477" i="1" s="1"/>
  <c r="K1006" i="5" s="1"/>
  <c r="AG477" i="1"/>
  <c r="CU477" i="1" s="1"/>
  <c r="T477" i="1" s="1"/>
  <c r="AH477" i="1"/>
  <c r="AI477" i="1"/>
  <c r="CW477" i="1" s="1"/>
  <c r="AJ477" i="1"/>
  <c r="CX477" i="1" s="1"/>
  <c r="W477" i="1" s="1"/>
  <c r="CV477" i="1"/>
  <c r="FR477" i="1"/>
  <c r="BY500" i="1" s="1"/>
  <c r="AP500" i="1" s="1"/>
  <c r="GL477" i="1"/>
  <c r="GO477" i="1"/>
  <c r="GP477" i="1"/>
  <c r="GV477" i="1"/>
  <c r="GX477" i="1" s="1"/>
  <c r="C478" i="1"/>
  <c r="D478" i="1"/>
  <c r="I478" i="1"/>
  <c r="AC478" i="1"/>
  <c r="AD478" i="1"/>
  <c r="CR478" i="1" s="1"/>
  <c r="Q478" i="1" s="1"/>
  <c r="AE478" i="1"/>
  <c r="AF478" i="1"/>
  <c r="AG478" i="1"/>
  <c r="CU478" i="1" s="1"/>
  <c r="T478" i="1" s="1"/>
  <c r="AH478" i="1"/>
  <c r="CV478" i="1" s="1"/>
  <c r="U478" i="1" s="1"/>
  <c r="AI478" i="1"/>
  <c r="CW478" i="1" s="1"/>
  <c r="V478" i="1" s="1"/>
  <c r="AJ478" i="1"/>
  <c r="CX478" i="1" s="1"/>
  <c r="W478" i="1" s="1"/>
  <c r="CQ478" i="1"/>
  <c r="P478" i="1" s="1"/>
  <c r="CS478" i="1"/>
  <c r="R478" i="1" s="1"/>
  <c r="GK478" i="1" s="1"/>
  <c r="FR478" i="1"/>
  <c r="GL478" i="1"/>
  <c r="GO478" i="1"/>
  <c r="GP478" i="1"/>
  <c r="GV478" i="1"/>
  <c r="GX478" i="1"/>
  <c r="C479" i="1"/>
  <c r="D479" i="1"/>
  <c r="I479" i="1"/>
  <c r="AC479" i="1"/>
  <c r="H1023" i="5" s="1"/>
  <c r="AE479" i="1"/>
  <c r="AF479" i="1"/>
  <c r="AG479" i="1"/>
  <c r="CU479" i="1" s="1"/>
  <c r="T479" i="1" s="1"/>
  <c r="AH479" i="1"/>
  <c r="AI479" i="1"/>
  <c r="CW479" i="1" s="1"/>
  <c r="AJ479" i="1"/>
  <c r="CT479" i="1"/>
  <c r="S479" i="1" s="1"/>
  <c r="K1020" i="5" s="1"/>
  <c r="CV479" i="1"/>
  <c r="U479" i="1" s="1"/>
  <c r="CX479" i="1"/>
  <c r="FR479" i="1"/>
  <c r="GL479" i="1"/>
  <c r="GO479" i="1"/>
  <c r="GP479" i="1"/>
  <c r="GV479" i="1"/>
  <c r="I480" i="1"/>
  <c r="E1027" i="5" s="1"/>
  <c r="AC480" i="1"/>
  <c r="H1027" i="5" s="1"/>
  <c r="W1027" i="5" s="1"/>
  <c r="AD480" i="1"/>
  <c r="CR480" i="1" s="1"/>
  <c r="AE480" i="1"/>
  <c r="AF480" i="1"/>
  <c r="AG480" i="1"/>
  <c r="CU480" i="1" s="1"/>
  <c r="T480" i="1" s="1"/>
  <c r="AH480" i="1"/>
  <c r="CV480" i="1" s="1"/>
  <c r="AI480" i="1"/>
  <c r="AJ480" i="1"/>
  <c r="CX480" i="1" s="1"/>
  <c r="W480" i="1" s="1"/>
  <c r="CQ480" i="1"/>
  <c r="P480" i="1" s="1"/>
  <c r="CS480" i="1"/>
  <c r="CW480" i="1"/>
  <c r="V480" i="1" s="1"/>
  <c r="FR480" i="1"/>
  <c r="GL480" i="1"/>
  <c r="GO480" i="1"/>
  <c r="GP480" i="1"/>
  <c r="GV480" i="1"/>
  <c r="GX480" i="1" s="1"/>
  <c r="AC481" i="1"/>
  <c r="CQ481" i="1" s="1"/>
  <c r="AE481" i="1"/>
  <c r="AD481" i="1" s="1"/>
  <c r="CR481" i="1" s="1"/>
  <c r="AF481" i="1"/>
  <c r="CT481" i="1" s="1"/>
  <c r="AG481" i="1"/>
  <c r="CU481" i="1" s="1"/>
  <c r="AH481" i="1"/>
  <c r="AI481" i="1"/>
  <c r="CW481" i="1" s="1"/>
  <c r="AJ481" i="1"/>
  <c r="CV481" i="1"/>
  <c r="CX481" i="1"/>
  <c r="FR481" i="1"/>
  <c r="GL481" i="1"/>
  <c r="GO481" i="1"/>
  <c r="GP481" i="1"/>
  <c r="GV481" i="1"/>
  <c r="C482" i="1"/>
  <c r="D482" i="1"/>
  <c r="I482" i="1"/>
  <c r="I486" i="1" s="1"/>
  <c r="E1041" i="5" s="1"/>
  <c r="AC482" i="1"/>
  <c r="H1034" i="5" s="1"/>
  <c r="AD482" i="1"/>
  <c r="AE482" i="1"/>
  <c r="AF482" i="1"/>
  <c r="AG482" i="1"/>
  <c r="CU482" i="1" s="1"/>
  <c r="T482" i="1" s="1"/>
  <c r="AH482" i="1"/>
  <c r="CV482" i="1" s="1"/>
  <c r="AI482" i="1"/>
  <c r="AJ482" i="1"/>
  <c r="CX482" i="1" s="1"/>
  <c r="W482" i="1" s="1"/>
  <c r="CQ482" i="1"/>
  <c r="P482" i="1" s="1"/>
  <c r="CS482" i="1"/>
  <c r="CW482" i="1"/>
  <c r="FR482" i="1"/>
  <c r="GL482" i="1"/>
  <c r="GO482" i="1"/>
  <c r="GP482" i="1"/>
  <c r="GV482" i="1"/>
  <c r="GX482" i="1" s="1"/>
  <c r="AC483" i="1"/>
  <c r="AE483" i="1"/>
  <c r="AD483" i="1" s="1"/>
  <c r="CR483" i="1" s="1"/>
  <c r="AF483" i="1"/>
  <c r="AG483" i="1"/>
  <c r="CU483" i="1" s="1"/>
  <c r="AH483" i="1"/>
  <c r="AI483" i="1"/>
  <c r="CW483" i="1" s="1"/>
  <c r="AJ483" i="1"/>
  <c r="CV483" i="1"/>
  <c r="CX483" i="1"/>
  <c r="FR483" i="1"/>
  <c r="GL483" i="1"/>
  <c r="GO483" i="1"/>
  <c r="GP483" i="1"/>
  <c r="GV483" i="1"/>
  <c r="AC484" i="1"/>
  <c r="AE484" i="1"/>
  <c r="AD484" i="1" s="1"/>
  <c r="CR484" i="1" s="1"/>
  <c r="AF484" i="1"/>
  <c r="AG484" i="1"/>
  <c r="AH484" i="1"/>
  <c r="CV484" i="1" s="1"/>
  <c r="AI484" i="1"/>
  <c r="CW484" i="1" s="1"/>
  <c r="AJ484" i="1"/>
  <c r="CX484" i="1" s="1"/>
  <c r="CQ484" i="1"/>
  <c r="CU484" i="1"/>
  <c r="FR484" i="1"/>
  <c r="GL484" i="1"/>
  <c r="GO484" i="1"/>
  <c r="GP484" i="1"/>
  <c r="GV484" i="1"/>
  <c r="I485" i="1"/>
  <c r="E1040" i="5" s="1"/>
  <c r="AC485" i="1"/>
  <c r="AE485" i="1"/>
  <c r="CS485" i="1" s="1"/>
  <c r="AF485" i="1"/>
  <c r="AG485" i="1"/>
  <c r="CU485" i="1" s="1"/>
  <c r="T485" i="1" s="1"/>
  <c r="AH485" i="1"/>
  <c r="AI485" i="1"/>
  <c r="CW485" i="1" s="1"/>
  <c r="AJ485" i="1"/>
  <c r="CX485" i="1" s="1"/>
  <c r="CT485" i="1"/>
  <c r="S485" i="1" s="1"/>
  <c r="CV485" i="1"/>
  <c r="FR485" i="1"/>
  <c r="GL485" i="1"/>
  <c r="GO485" i="1"/>
  <c r="GP485" i="1"/>
  <c r="GV485" i="1"/>
  <c r="AC486" i="1"/>
  <c r="AE486" i="1"/>
  <c r="AF486" i="1"/>
  <c r="AG486" i="1"/>
  <c r="AH486" i="1"/>
  <c r="CV486" i="1" s="1"/>
  <c r="AI486" i="1"/>
  <c r="AJ486" i="1"/>
  <c r="CX486" i="1" s="1"/>
  <c r="CQ486" i="1"/>
  <c r="CU486" i="1"/>
  <c r="CW486" i="1"/>
  <c r="FR486" i="1"/>
  <c r="GL486" i="1"/>
  <c r="GO486" i="1"/>
  <c r="GP486" i="1"/>
  <c r="GV486" i="1"/>
  <c r="C487" i="1"/>
  <c r="D487" i="1"/>
  <c r="I487" i="1"/>
  <c r="AC487" i="1"/>
  <c r="AE487" i="1"/>
  <c r="AF487" i="1"/>
  <c r="AG487" i="1"/>
  <c r="CU487" i="1" s="1"/>
  <c r="T487" i="1" s="1"/>
  <c r="AH487" i="1"/>
  <c r="AI487" i="1"/>
  <c r="CW487" i="1" s="1"/>
  <c r="V487" i="1" s="1"/>
  <c r="AJ487" i="1"/>
  <c r="CX487" i="1" s="1"/>
  <c r="W487" i="1" s="1"/>
  <c r="CV487" i="1"/>
  <c r="FR487" i="1"/>
  <c r="GL487" i="1"/>
  <c r="GO487" i="1"/>
  <c r="GP487" i="1"/>
  <c r="GV487" i="1"/>
  <c r="GX487" i="1" s="1"/>
  <c r="I488" i="1"/>
  <c r="E1052" i="5" s="1"/>
  <c r="AC488" i="1"/>
  <c r="AD488" i="1"/>
  <c r="CR488" i="1" s="1"/>
  <c r="Q488" i="1" s="1"/>
  <c r="AE488" i="1"/>
  <c r="AF488" i="1"/>
  <c r="AG488" i="1"/>
  <c r="AH488" i="1"/>
  <c r="CV488" i="1" s="1"/>
  <c r="U488" i="1" s="1"/>
  <c r="AI488" i="1"/>
  <c r="CW488" i="1" s="1"/>
  <c r="V488" i="1" s="1"/>
  <c r="AJ488" i="1"/>
  <c r="CX488" i="1" s="1"/>
  <c r="W488" i="1" s="1"/>
  <c r="CQ488" i="1"/>
  <c r="CS488" i="1"/>
  <c r="R488" i="1" s="1"/>
  <c r="GK488" i="1" s="1"/>
  <c r="CU488" i="1"/>
  <c r="T488" i="1" s="1"/>
  <c r="FR488" i="1"/>
  <c r="GL488" i="1"/>
  <c r="GO488" i="1"/>
  <c r="GP488" i="1"/>
  <c r="GV488" i="1"/>
  <c r="GX488" i="1"/>
  <c r="AC489" i="1"/>
  <c r="AE489" i="1"/>
  <c r="AD489" i="1" s="1"/>
  <c r="CR489" i="1" s="1"/>
  <c r="AF489" i="1"/>
  <c r="AG489" i="1"/>
  <c r="CU489" i="1" s="1"/>
  <c r="AH489" i="1"/>
  <c r="AI489" i="1"/>
  <c r="CW489" i="1" s="1"/>
  <c r="AJ489" i="1"/>
  <c r="CT489" i="1"/>
  <c r="CV489" i="1"/>
  <c r="CX489" i="1"/>
  <c r="FR489" i="1"/>
  <c r="GL489" i="1"/>
  <c r="GO489" i="1"/>
  <c r="GP489" i="1"/>
  <c r="GV489" i="1"/>
  <c r="I490" i="1"/>
  <c r="E1054" i="5" s="1"/>
  <c r="AC490" i="1"/>
  <c r="AD490" i="1"/>
  <c r="CR490" i="1" s="1"/>
  <c r="AE490" i="1"/>
  <c r="AF490" i="1"/>
  <c r="AG490" i="1"/>
  <c r="CU490" i="1" s="1"/>
  <c r="AH490" i="1"/>
  <c r="CV490" i="1" s="1"/>
  <c r="AI490" i="1"/>
  <c r="AJ490" i="1"/>
  <c r="CX490" i="1" s="1"/>
  <c r="W490" i="1" s="1"/>
  <c r="CQ490" i="1"/>
  <c r="CS490" i="1"/>
  <c r="CW490" i="1"/>
  <c r="FR490" i="1"/>
  <c r="GL490" i="1"/>
  <c r="GO490" i="1"/>
  <c r="GP490" i="1"/>
  <c r="GV490" i="1"/>
  <c r="GX490" i="1" s="1"/>
  <c r="C491" i="1"/>
  <c r="D491" i="1"/>
  <c r="I491" i="1"/>
  <c r="AC491" i="1"/>
  <c r="AE491" i="1"/>
  <c r="AF491" i="1"/>
  <c r="AG491" i="1"/>
  <c r="CU491" i="1" s="1"/>
  <c r="T491" i="1" s="1"/>
  <c r="AH491" i="1"/>
  <c r="AI491" i="1"/>
  <c r="CW491" i="1" s="1"/>
  <c r="AJ491" i="1"/>
  <c r="CX491" i="1" s="1"/>
  <c r="CT491" i="1"/>
  <c r="S491" i="1" s="1"/>
  <c r="K1058" i="5" s="1"/>
  <c r="CV491" i="1"/>
  <c r="FR491" i="1"/>
  <c r="GL491" i="1"/>
  <c r="GO491" i="1"/>
  <c r="GP491" i="1"/>
  <c r="GV491" i="1"/>
  <c r="AC492" i="1"/>
  <c r="AE492" i="1"/>
  <c r="AF492" i="1"/>
  <c r="AG492" i="1"/>
  <c r="AH492" i="1"/>
  <c r="CV492" i="1" s="1"/>
  <c r="AI492" i="1"/>
  <c r="AJ492" i="1"/>
  <c r="CX492" i="1" s="1"/>
  <c r="CQ492" i="1"/>
  <c r="CU492" i="1"/>
  <c r="CW492" i="1"/>
  <c r="FR492" i="1"/>
  <c r="GL492" i="1"/>
  <c r="GO492" i="1"/>
  <c r="GP492" i="1"/>
  <c r="GV492" i="1"/>
  <c r="AC493" i="1"/>
  <c r="AE493" i="1"/>
  <c r="CS493" i="1" s="1"/>
  <c r="AF493" i="1"/>
  <c r="AG493" i="1"/>
  <c r="CU493" i="1" s="1"/>
  <c r="AH493" i="1"/>
  <c r="AI493" i="1"/>
  <c r="CW493" i="1" s="1"/>
  <c r="AJ493" i="1"/>
  <c r="CT493" i="1"/>
  <c r="CV493" i="1"/>
  <c r="CX493" i="1"/>
  <c r="FR493" i="1"/>
  <c r="GL493" i="1"/>
  <c r="GO493" i="1"/>
  <c r="GP493" i="1"/>
  <c r="GV493" i="1"/>
  <c r="AC494" i="1"/>
  <c r="AD494" i="1"/>
  <c r="CR494" i="1" s="1"/>
  <c r="AE494" i="1"/>
  <c r="AF494" i="1"/>
  <c r="AG494" i="1"/>
  <c r="CU494" i="1" s="1"/>
  <c r="AH494" i="1"/>
  <c r="CV494" i="1" s="1"/>
  <c r="AI494" i="1"/>
  <c r="AJ494" i="1"/>
  <c r="CX494" i="1" s="1"/>
  <c r="CQ494" i="1"/>
  <c r="CS494" i="1"/>
  <c r="CW494" i="1"/>
  <c r="FR494" i="1"/>
  <c r="GL494" i="1"/>
  <c r="GO494" i="1"/>
  <c r="GP494" i="1"/>
  <c r="GV494" i="1"/>
  <c r="AC495" i="1"/>
  <c r="AE495" i="1"/>
  <c r="AD495" i="1" s="1"/>
  <c r="CR495" i="1" s="1"/>
  <c r="AF495" i="1"/>
  <c r="CT495" i="1" s="1"/>
  <c r="AG495" i="1"/>
  <c r="CU495" i="1" s="1"/>
  <c r="AH495" i="1"/>
  <c r="CV495" i="1" s="1"/>
  <c r="AI495" i="1"/>
  <c r="CW495" i="1" s="1"/>
  <c r="AJ495" i="1"/>
  <c r="CX495" i="1"/>
  <c r="FR495" i="1"/>
  <c r="GL495" i="1"/>
  <c r="GO495" i="1"/>
  <c r="GP495" i="1"/>
  <c r="GV495" i="1"/>
  <c r="C496" i="1"/>
  <c r="D496" i="1"/>
  <c r="I496" i="1"/>
  <c r="AC496" i="1"/>
  <c r="AE496" i="1"/>
  <c r="AF496" i="1"/>
  <c r="AG496" i="1"/>
  <c r="AH496" i="1"/>
  <c r="CV496" i="1" s="1"/>
  <c r="AI496" i="1"/>
  <c r="AJ496" i="1"/>
  <c r="CX496" i="1" s="1"/>
  <c r="CQ496" i="1"/>
  <c r="CU496" i="1"/>
  <c r="T496" i="1" s="1"/>
  <c r="CW496" i="1"/>
  <c r="FR496" i="1"/>
  <c r="GL496" i="1"/>
  <c r="GO496" i="1"/>
  <c r="GP496" i="1"/>
  <c r="GV496" i="1"/>
  <c r="AC497" i="1"/>
  <c r="AE497" i="1"/>
  <c r="AD497" i="1" s="1"/>
  <c r="CR497" i="1" s="1"/>
  <c r="AF497" i="1"/>
  <c r="CT497" i="1" s="1"/>
  <c r="AG497" i="1"/>
  <c r="CU497" i="1" s="1"/>
  <c r="AH497" i="1"/>
  <c r="CV497" i="1" s="1"/>
  <c r="AI497" i="1"/>
  <c r="CW497" i="1" s="1"/>
  <c r="AJ497" i="1"/>
  <c r="CX497" i="1"/>
  <c r="FR497" i="1"/>
  <c r="GL497" i="1"/>
  <c r="GO497" i="1"/>
  <c r="GP497" i="1"/>
  <c r="GV497" i="1"/>
  <c r="AC498" i="1"/>
  <c r="AD498" i="1"/>
  <c r="CR498" i="1" s="1"/>
  <c r="AE498" i="1"/>
  <c r="AF498" i="1"/>
  <c r="AG498" i="1"/>
  <c r="CU498" i="1" s="1"/>
  <c r="AH498" i="1"/>
  <c r="CV498" i="1" s="1"/>
  <c r="AI498" i="1"/>
  <c r="CW498" i="1" s="1"/>
  <c r="AJ498" i="1"/>
  <c r="CX498" i="1" s="1"/>
  <c r="CQ498" i="1"/>
  <c r="CS498" i="1"/>
  <c r="FR498" i="1"/>
  <c r="GL498" i="1"/>
  <c r="GO498" i="1"/>
  <c r="GP498" i="1"/>
  <c r="GV498" i="1"/>
  <c r="B500" i="1"/>
  <c r="B472" i="1" s="1"/>
  <c r="C500" i="1"/>
  <c r="C472" i="1" s="1"/>
  <c r="D500" i="1"/>
  <c r="D472" i="1" s="1"/>
  <c r="F500" i="1"/>
  <c r="F472" i="1" s="1"/>
  <c r="G500" i="1"/>
  <c r="BX500" i="1"/>
  <c r="CD500" i="1"/>
  <c r="AU500" i="1" s="1"/>
  <c r="CK500" i="1"/>
  <c r="BB500" i="1" s="1"/>
  <c r="CL500" i="1"/>
  <c r="BC500" i="1" s="1"/>
  <c r="D529" i="1"/>
  <c r="E531" i="1"/>
  <c r="Z531" i="1"/>
  <c r="AA531" i="1"/>
  <c r="AM531" i="1"/>
  <c r="AN531" i="1"/>
  <c r="BD531" i="1"/>
  <c r="BE531" i="1"/>
  <c r="BF531" i="1"/>
  <c r="BG531" i="1"/>
  <c r="BH531" i="1"/>
  <c r="BI531" i="1"/>
  <c r="BJ531" i="1"/>
  <c r="BK531" i="1"/>
  <c r="BL531" i="1"/>
  <c r="BM531" i="1"/>
  <c r="BN531" i="1"/>
  <c r="BO531" i="1"/>
  <c r="BP531" i="1"/>
  <c r="BQ531" i="1"/>
  <c r="BR531" i="1"/>
  <c r="BS531" i="1"/>
  <c r="BT531" i="1"/>
  <c r="BU531" i="1"/>
  <c r="BV531" i="1"/>
  <c r="BW531" i="1"/>
  <c r="CM531" i="1"/>
  <c r="CN531" i="1"/>
  <c r="CO531" i="1"/>
  <c r="CP531" i="1"/>
  <c r="CQ531" i="1"/>
  <c r="CR531" i="1"/>
  <c r="CS531" i="1"/>
  <c r="CT531" i="1"/>
  <c r="CU531" i="1"/>
  <c r="CV531" i="1"/>
  <c r="CW531" i="1"/>
  <c r="CX531" i="1"/>
  <c r="CY531" i="1"/>
  <c r="CZ531" i="1"/>
  <c r="DA531" i="1"/>
  <c r="DB531" i="1"/>
  <c r="DC531" i="1"/>
  <c r="DD531" i="1"/>
  <c r="DE531" i="1"/>
  <c r="DF531" i="1"/>
  <c r="DG531" i="1"/>
  <c r="DH531" i="1"/>
  <c r="DI531" i="1"/>
  <c r="DJ531" i="1"/>
  <c r="DK531" i="1"/>
  <c r="DL531" i="1"/>
  <c r="DM531" i="1"/>
  <c r="DN531" i="1"/>
  <c r="DO531" i="1"/>
  <c r="DP531" i="1"/>
  <c r="DQ531" i="1"/>
  <c r="DR531" i="1"/>
  <c r="DS531" i="1"/>
  <c r="DT531" i="1"/>
  <c r="DU531" i="1"/>
  <c r="DV531" i="1"/>
  <c r="DW531" i="1"/>
  <c r="DX531" i="1"/>
  <c r="DY531" i="1"/>
  <c r="DZ531" i="1"/>
  <c r="EA531" i="1"/>
  <c r="EB531" i="1"/>
  <c r="EC531" i="1"/>
  <c r="ED531" i="1"/>
  <c r="EE531" i="1"/>
  <c r="EF531" i="1"/>
  <c r="EG531" i="1"/>
  <c r="EH531" i="1"/>
  <c r="EI531" i="1"/>
  <c r="EJ531" i="1"/>
  <c r="EK531" i="1"/>
  <c r="EL531" i="1"/>
  <c r="EM531" i="1"/>
  <c r="EN531" i="1"/>
  <c r="EO531" i="1"/>
  <c r="EP531" i="1"/>
  <c r="EQ531" i="1"/>
  <c r="ER531" i="1"/>
  <c r="ES531" i="1"/>
  <c r="ET531" i="1"/>
  <c r="EU531" i="1"/>
  <c r="EV531" i="1"/>
  <c r="EW531" i="1"/>
  <c r="EX531" i="1"/>
  <c r="EY531" i="1"/>
  <c r="EZ531" i="1"/>
  <c r="FA531" i="1"/>
  <c r="FB531" i="1"/>
  <c r="FC531" i="1"/>
  <c r="FD531" i="1"/>
  <c r="FE531" i="1"/>
  <c r="FF531" i="1"/>
  <c r="FG531" i="1"/>
  <c r="FH531" i="1"/>
  <c r="FI531" i="1"/>
  <c r="FJ531" i="1"/>
  <c r="FK531" i="1"/>
  <c r="FL531" i="1"/>
  <c r="FM531" i="1"/>
  <c r="FN531" i="1"/>
  <c r="FO531" i="1"/>
  <c r="FP531" i="1"/>
  <c r="FQ531" i="1"/>
  <c r="FR531" i="1"/>
  <c r="FS531" i="1"/>
  <c r="FT531" i="1"/>
  <c r="FU531" i="1"/>
  <c r="FV531" i="1"/>
  <c r="FW531" i="1"/>
  <c r="FX531" i="1"/>
  <c r="FY531" i="1"/>
  <c r="FZ531" i="1"/>
  <c r="GA531" i="1"/>
  <c r="GB531" i="1"/>
  <c r="GC531" i="1"/>
  <c r="GD531" i="1"/>
  <c r="GE531" i="1"/>
  <c r="GF531" i="1"/>
  <c r="GG531" i="1"/>
  <c r="GH531" i="1"/>
  <c r="GI531" i="1"/>
  <c r="GJ531" i="1"/>
  <c r="GK531" i="1"/>
  <c r="GL531" i="1"/>
  <c r="GM531" i="1"/>
  <c r="GN531" i="1"/>
  <c r="GO531" i="1"/>
  <c r="GP531" i="1"/>
  <c r="GQ531" i="1"/>
  <c r="GR531" i="1"/>
  <c r="GS531" i="1"/>
  <c r="GT531" i="1"/>
  <c r="GU531" i="1"/>
  <c r="GV531" i="1"/>
  <c r="GW531" i="1"/>
  <c r="GX531" i="1"/>
  <c r="C533" i="1"/>
  <c r="D533" i="1"/>
  <c r="I533" i="1"/>
  <c r="AC533" i="1"/>
  <c r="CQ533" i="1" s="1"/>
  <c r="AE533" i="1"/>
  <c r="AF533" i="1"/>
  <c r="AG533" i="1"/>
  <c r="CU533" i="1" s="1"/>
  <c r="T533" i="1" s="1"/>
  <c r="AH533" i="1"/>
  <c r="AI533" i="1"/>
  <c r="CW533" i="1" s="1"/>
  <c r="V533" i="1" s="1"/>
  <c r="AJ533" i="1"/>
  <c r="CX533" i="1" s="1"/>
  <c r="W533" i="1" s="1"/>
  <c r="CV533" i="1"/>
  <c r="U533" i="1" s="1"/>
  <c r="FR533" i="1"/>
  <c r="GL533" i="1"/>
  <c r="GO533" i="1"/>
  <c r="CC538" i="1" s="1"/>
  <c r="GP533" i="1"/>
  <c r="CD538" i="1" s="1"/>
  <c r="GV533" i="1"/>
  <c r="C534" i="1"/>
  <c r="D534" i="1"/>
  <c r="I534" i="1"/>
  <c r="AC534" i="1"/>
  <c r="CQ534" i="1" s="1"/>
  <c r="AE534" i="1"/>
  <c r="AF534" i="1"/>
  <c r="AG534" i="1"/>
  <c r="CU534" i="1" s="1"/>
  <c r="AH534" i="1"/>
  <c r="CV534" i="1" s="1"/>
  <c r="U534" i="1" s="1"/>
  <c r="AI534" i="1"/>
  <c r="CW534" i="1" s="1"/>
  <c r="V534" i="1" s="1"/>
  <c r="AJ534" i="1"/>
  <c r="CX534" i="1" s="1"/>
  <c r="W534" i="1" s="1"/>
  <c r="FR534" i="1"/>
  <c r="GL534" i="1"/>
  <c r="GO534" i="1"/>
  <c r="GP534" i="1"/>
  <c r="GV534" i="1"/>
  <c r="GX534" i="1" s="1"/>
  <c r="C535" i="1"/>
  <c r="D535" i="1"/>
  <c r="I535" i="1"/>
  <c r="AC535" i="1"/>
  <c r="AE535" i="1"/>
  <c r="AF535" i="1"/>
  <c r="AG535" i="1"/>
  <c r="CU535" i="1" s="1"/>
  <c r="AH535" i="1"/>
  <c r="CV535" i="1" s="1"/>
  <c r="AI535" i="1"/>
  <c r="CW535" i="1" s="1"/>
  <c r="V535" i="1" s="1"/>
  <c r="AJ535" i="1"/>
  <c r="CX535" i="1" s="1"/>
  <c r="W535" i="1" s="1"/>
  <c r="FR535" i="1"/>
  <c r="GL535" i="1"/>
  <c r="GO535" i="1"/>
  <c r="GP535" i="1"/>
  <c r="GV535" i="1"/>
  <c r="AC536" i="1"/>
  <c r="AD536" i="1"/>
  <c r="CR536" i="1" s="1"/>
  <c r="AE536" i="1"/>
  <c r="AF536" i="1"/>
  <c r="AG536" i="1"/>
  <c r="CU536" i="1" s="1"/>
  <c r="AH536" i="1"/>
  <c r="CV536" i="1" s="1"/>
  <c r="AI536" i="1"/>
  <c r="AJ536" i="1"/>
  <c r="CX536" i="1" s="1"/>
  <c r="CS536" i="1"/>
  <c r="CW536" i="1"/>
  <c r="FR536" i="1"/>
  <c r="GL536" i="1"/>
  <c r="BZ538" i="1" s="1"/>
  <c r="GO536" i="1"/>
  <c r="GP536" i="1"/>
  <c r="GV536" i="1"/>
  <c r="B538" i="1"/>
  <c r="B531" i="1" s="1"/>
  <c r="C538" i="1"/>
  <c r="C531" i="1" s="1"/>
  <c r="D538" i="1"/>
  <c r="D531" i="1" s="1"/>
  <c r="F538" i="1"/>
  <c r="F531" i="1" s="1"/>
  <c r="G538" i="1"/>
  <c r="BX538" i="1"/>
  <c r="CK538" i="1"/>
  <c r="CL538" i="1"/>
  <c r="D567" i="1"/>
  <c r="B569" i="1"/>
  <c r="E569" i="1"/>
  <c r="Z569" i="1"/>
  <c r="AA569" i="1"/>
  <c r="AM569" i="1"/>
  <c r="AN569" i="1"/>
  <c r="BD569" i="1"/>
  <c r="BE569" i="1"/>
  <c r="BF569" i="1"/>
  <c r="BG569" i="1"/>
  <c r="BH569" i="1"/>
  <c r="BI569" i="1"/>
  <c r="BJ569" i="1"/>
  <c r="BK569" i="1"/>
  <c r="BL569" i="1"/>
  <c r="BM569" i="1"/>
  <c r="BN569" i="1"/>
  <c r="BO569" i="1"/>
  <c r="BP569" i="1"/>
  <c r="BQ569" i="1"/>
  <c r="BR569" i="1"/>
  <c r="BS569" i="1"/>
  <c r="BT569" i="1"/>
  <c r="BU569" i="1"/>
  <c r="BV569" i="1"/>
  <c r="BW569" i="1"/>
  <c r="CM569" i="1"/>
  <c r="CN569" i="1"/>
  <c r="CO569" i="1"/>
  <c r="CP569" i="1"/>
  <c r="CQ569" i="1"/>
  <c r="CR569" i="1"/>
  <c r="CS569" i="1"/>
  <c r="CT569" i="1"/>
  <c r="CU569" i="1"/>
  <c r="CV569" i="1"/>
  <c r="CW569" i="1"/>
  <c r="CX569" i="1"/>
  <c r="CY569" i="1"/>
  <c r="CZ569" i="1"/>
  <c r="DA569" i="1"/>
  <c r="DB569" i="1"/>
  <c r="DC569" i="1"/>
  <c r="DD569" i="1"/>
  <c r="DE569" i="1"/>
  <c r="DF569" i="1"/>
  <c r="DG569" i="1"/>
  <c r="DH569" i="1"/>
  <c r="DI569" i="1"/>
  <c r="DJ569" i="1"/>
  <c r="DK569" i="1"/>
  <c r="DL569" i="1"/>
  <c r="DM569" i="1"/>
  <c r="DN569" i="1"/>
  <c r="DO569" i="1"/>
  <c r="DP569" i="1"/>
  <c r="DQ569" i="1"/>
  <c r="DR569" i="1"/>
  <c r="DS569" i="1"/>
  <c r="DT569" i="1"/>
  <c r="DU569" i="1"/>
  <c r="DV569" i="1"/>
  <c r="DW569" i="1"/>
  <c r="DX569" i="1"/>
  <c r="DY569" i="1"/>
  <c r="DZ569" i="1"/>
  <c r="EA569" i="1"/>
  <c r="EB569" i="1"/>
  <c r="EC569" i="1"/>
  <c r="ED569" i="1"/>
  <c r="EE569" i="1"/>
  <c r="EF569" i="1"/>
  <c r="EG569" i="1"/>
  <c r="EH569" i="1"/>
  <c r="EI569" i="1"/>
  <c r="EJ569" i="1"/>
  <c r="EK569" i="1"/>
  <c r="EL569" i="1"/>
  <c r="EM569" i="1"/>
  <c r="EN569" i="1"/>
  <c r="EO569" i="1"/>
  <c r="EP569" i="1"/>
  <c r="EQ569" i="1"/>
  <c r="ER569" i="1"/>
  <c r="ES569" i="1"/>
  <c r="ET569" i="1"/>
  <c r="EU569" i="1"/>
  <c r="EV569" i="1"/>
  <c r="EW569" i="1"/>
  <c r="EX569" i="1"/>
  <c r="EY569" i="1"/>
  <c r="EZ569" i="1"/>
  <c r="FA569" i="1"/>
  <c r="FB569" i="1"/>
  <c r="FC569" i="1"/>
  <c r="FD569" i="1"/>
  <c r="FE569" i="1"/>
  <c r="FF569" i="1"/>
  <c r="FG569" i="1"/>
  <c r="FH569" i="1"/>
  <c r="FI569" i="1"/>
  <c r="FJ569" i="1"/>
  <c r="FK569" i="1"/>
  <c r="FL569" i="1"/>
  <c r="FM569" i="1"/>
  <c r="FN569" i="1"/>
  <c r="FO569" i="1"/>
  <c r="FP569" i="1"/>
  <c r="FQ569" i="1"/>
  <c r="FR569" i="1"/>
  <c r="FS569" i="1"/>
  <c r="FT569" i="1"/>
  <c r="FU569" i="1"/>
  <c r="FV569" i="1"/>
  <c r="FW569" i="1"/>
  <c r="FX569" i="1"/>
  <c r="FY569" i="1"/>
  <c r="FZ569" i="1"/>
  <c r="GA569" i="1"/>
  <c r="GB569" i="1"/>
  <c r="GC569" i="1"/>
  <c r="GD569" i="1"/>
  <c r="GE569" i="1"/>
  <c r="GF569" i="1"/>
  <c r="GG569" i="1"/>
  <c r="GH569" i="1"/>
  <c r="GI569" i="1"/>
  <c r="GJ569" i="1"/>
  <c r="GK569" i="1"/>
  <c r="GL569" i="1"/>
  <c r="GM569" i="1"/>
  <c r="GN569" i="1"/>
  <c r="GO569" i="1"/>
  <c r="GP569" i="1"/>
  <c r="GQ569" i="1"/>
  <c r="GR569" i="1"/>
  <c r="GS569" i="1"/>
  <c r="GT569" i="1"/>
  <c r="GU569" i="1"/>
  <c r="GV569" i="1"/>
  <c r="GW569" i="1"/>
  <c r="GX569" i="1"/>
  <c r="C571" i="1"/>
  <c r="D571" i="1"/>
  <c r="I571" i="1"/>
  <c r="AC571" i="1"/>
  <c r="AE571" i="1"/>
  <c r="AF571" i="1"/>
  <c r="AG571" i="1"/>
  <c r="CU571" i="1" s="1"/>
  <c r="AH571" i="1"/>
  <c r="AI571" i="1"/>
  <c r="AJ571" i="1"/>
  <c r="CX571" i="1" s="1"/>
  <c r="CS571" i="1"/>
  <c r="CV571" i="1"/>
  <c r="CW571" i="1"/>
  <c r="FR571" i="1"/>
  <c r="GL571" i="1"/>
  <c r="GO571" i="1"/>
  <c r="GP571" i="1"/>
  <c r="GV571" i="1"/>
  <c r="AC572" i="1"/>
  <c r="AE572" i="1"/>
  <c r="AD572" i="1" s="1"/>
  <c r="AF572" i="1"/>
  <c r="AG572" i="1"/>
  <c r="AH572" i="1"/>
  <c r="CV572" i="1" s="1"/>
  <c r="AI572" i="1"/>
  <c r="CW572" i="1" s="1"/>
  <c r="AJ572" i="1"/>
  <c r="CX572" i="1" s="1"/>
  <c r="CQ572" i="1"/>
  <c r="CS572" i="1"/>
  <c r="CU572" i="1"/>
  <c r="FR572" i="1"/>
  <c r="GL572" i="1"/>
  <c r="GO572" i="1"/>
  <c r="GP572" i="1"/>
  <c r="GV572" i="1"/>
  <c r="AC573" i="1"/>
  <c r="AE573" i="1"/>
  <c r="AF573" i="1"/>
  <c r="AG573" i="1"/>
  <c r="CU573" i="1" s="1"/>
  <c r="AH573" i="1"/>
  <c r="AI573" i="1"/>
  <c r="CW573" i="1" s="1"/>
  <c r="AJ573" i="1"/>
  <c r="CV573" i="1"/>
  <c r="CX573" i="1"/>
  <c r="FR573" i="1"/>
  <c r="GL573" i="1"/>
  <c r="GO573" i="1"/>
  <c r="GP573" i="1"/>
  <c r="GV573" i="1"/>
  <c r="AC574" i="1"/>
  <c r="AE574" i="1"/>
  <c r="AD574" i="1" s="1"/>
  <c r="CR574" i="1" s="1"/>
  <c r="AF574" i="1"/>
  <c r="AG574" i="1"/>
  <c r="AH574" i="1"/>
  <c r="CV574" i="1" s="1"/>
  <c r="AI574" i="1"/>
  <c r="CW574" i="1" s="1"/>
  <c r="AJ574" i="1"/>
  <c r="CQ574" i="1"/>
  <c r="CT574" i="1"/>
  <c r="CU574" i="1"/>
  <c r="CX574" i="1"/>
  <c r="FR574" i="1"/>
  <c r="GL574" i="1"/>
  <c r="GO574" i="1"/>
  <c r="GP574" i="1"/>
  <c r="GV574" i="1"/>
  <c r="C575" i="1"/>
  <c r="D575" i="1"/>
  <c r="I575" i="1"/>
  <c r="AC575" i="1"/>
  <c r="H1132" i="5" s="1"/>
  <c r="AD575" i="1"/>
  <c r="AE575" i="1"/>
  <c r="AF575" i="1"/>
  <c r="AG575" i="1"/>
  <c r="CU575" i="1" s="1"/>
  <c r="T575" i="1" s="1"/>
  <c r="AH575" i="1"/>
  <c r="CV575" i="1" s="1"/>
  <c r="U575" i="1" s="1"/>
  <c r="AI575" i="1"/>
  <c r="CW575" i="1" s="1"/>
  <c r="AJ575" i="1"/>
  <c r="CQ575" i="1"/>
  <c r="P575" i="1" s="1"/>
  <c r="K1132" i="5" s="1"/>
  <c r="CT575" i="1"/>
  <c r="S575" i="1" s="1"/>
  <c r="CX575" i="1"/>
  <c r="W575" i="1" s="1"/>
  <c r="FR575" i="1"/>
  <c r="GL575" i="1"/>
  <c r="GO575" i="1"/>
  <c r="GP575" i="1"/>
  <c r="GV575" i="1"/>
  <c r="AC576" i="1"/>
  <c r="AE576" i="1"/>
  <c r="CS576" i="1" s="1"/>
  <c r="AF576" i="1"/>
  <c r="AG576" i="1"/>
  <c r="AH576" i="1"/>
  <c r="CV576" i="1" s="1"/>
  <c r="AI576" i="1"/>
  <c r="CW576" i="1" s="1"/>
  <c r="AJ576" i="1"/>
  <c r="CX576" i="1" s="1"/>
  <c r="CT576" i="1"/>
  <c r="CU576" i="1"/>
  <c r="FR576" i="1"/>
  <c r="GL576" i="1"/>
  <c r="GO576" i="1"/>
  <c r="GP576" i="1"/>
  <c r="GV576" i="1"/>
  <c r="AC577" i="1"/>
  <c r="AE577" i="1"/>
  <c r="AF577" i="1"/>
  <c r="AG577" i="1"/>
  <c r="CU577" i="1" s="1"/>
  <c r="AH577" i="1"/>
  <c r="AI577" i="1"/>
  <c r="CW577" i="1" s="1"/>
  <c r="AJ577" i="1"/>
  <c r="CX577" i="1" s="1"/>
  <c r="CV577" i="1"/>
  <c r="FR577" i="1"/>
  <c r="GL577" i="1"/>
  <c r="GO577" i="1"/>
  <c r="GP577" i="1"/>
  <c r="GV577" i="1"/>
  <c r="C578" i="1"/>
  <c r="D578" i="1"/>
  <c r="I578" i="1"/>
  <c r="AC578" i="1"/>
  <c r="H1144" i="5" s="1"/>
  <c r="AD578" i="1"/>
  <c r="AE578" i="1"/>
  <c r="AF578" i="1"/>
  <c r="AG578" i="1"/>
  <c r="CU578" i="1" s="1"/>
  <c r="AH578" i="1"/>
  <c r="CV578" i="1" s="1"/>
  <c r="AI578" i="1"/>
  <c r="AJ578" i="1"/>
  <c r="CX578" i="1" s="1"/>
  <c r="W578" i="1" s="1"/>
  <c r="CQ578" i="1"/>
  <c r="P578" i="1" s="1"/>
  <c r="CS578" i="1"/>
  <c r="R578" i="1" s="1"/>
  <c r="K1143" i="5" s="1"/>
  <c r="CW578" i="1"/>
  <c r="V578" i="1" s="1"/>
  <c r="FR578" i="1"/>
  <c r="GK578" i="1"/>
  <c r="GL578" i="1"/>
  <c r="GO578" i="1"/>
  <c r="GP578" i="1"/>
  <c r="GV578" i="1"/>
  <c r="AC579" i="1"/>
  <c r="AE579" i="1"/>
  <c r="AD579" i="1" s="1"/>
  <c r="AF579" i="1"/>
  <c r="AB579" i="1" s="1"/>
  <c r="AG579" i="1"/>
  <c r="CU579" i="1" s="1"/>
  <c r="AH579" i="1"/>
  <c r="AI579" i="1"/>
  <c r="AJ579" i="1"/>
  <c r="CX579" i="1" s="1"/>
  <c r="CR579" i="1"/>
  <c r="CS579" i="1"/>
  <c r="CV579" i="1"/>
  <c r="CW579" i="1"/>
  <c r="FR579" i="1"/>
  <c r="GL579" i="1"/>
  <c r="GO579" i="1"/>
  <c r="GP579" i="1"/>
  <c r="GV579" i="1"/>
  <c r="I580" i="1"/>
  <c r="R580" i="1"/>
  <c r="GK580" i="1" s="1"/>
  <c r="AC580" i="1"/>
  <c r="AE580" i="1"/>
  <c r="AD580" i="1" s="1"/>
  <c r="AF580" i="1"/>
  <c r="AG580" i="1"/>
  <c r="AH580" i="1"/>
  <c r="CV580" i="1" s="1"/>
  <c r="AI580" i="1"/>
  <c r="CW580" i="1" s="1"/>
  <c r="V580" i="1" s="1"/>
  <c r="AJ580" i="1"/>
  <c r="CX580" i="1" s="1"/>
  <c r="CQ580" i="1"/>
  <c r="CS580" i="1"/>
  <c r="CU580" i="1"/>
  <c r="T580" i="1" s="1"/>
  <c r="FR580" i="1"/>
  <c r="GL580" i="1"/>
  <c r="GO580" i="1"/>
  <c r="GP580" i="1"/>
  <c r="GV580" i="1"/>
  <c r="C581" i="1"/>
  <c r="D581" i="1"/>
  <c r="I581" i="1"/>
  <c r="AC581" i="1"/>
  <c r="AE581" i="1"/>
  <c r="AF581" i="1"/>
  <c r="AG581" i="1"/>
  <c r="CU581" i="1" s="1"/>
  <c r="AH581" i="1"/>
  <c r="AI581" i="1"/>
  <c r="CW581" i="1" s="1"/>
  <c r="V581" i="1" s="1"/>
  <c r="AJ581" i="1"/>
  <c r="CT581" i="1"/>
  <c r="S581" i="1" s="1"/>
  <c r="K1153" i="5" s="1"/>
  <c r="CV581" i="1"/>
  <c r="U581" i="1" s="1"/>
  <c r="CX581" i="1"/>
  <c r="W581" i="1" s="1"/>
  <c r="FR581" i="1"/>
  <c r="GL581" i="1"/>
  <c r="GO581" i="1"/>
  <c r="GP581" i="1"/>
  <c r="GV581" i="1"/>
  <c r="GX581" i="1" s="1"/>
  <c r="AC582" i="1"/>
  <c r="AD582" i="1"/>
  <c r="AE582" i="1"/>
  <c r="AF582" i="1"/>
  <c r="AG582" i="1"/>
  <c r="CU582" i="1" s="1"/>
  <c r="AH582" i="1"/>
  <c r="AI582" i="1"/>
  <c r="AJ582" i="1"/>
  <c r="CX582" i="1" s="1"/>
  <c r="CQ582" i="1"/>
  <c r="CR582" i="1"/>
  <c r="CS582" i="1"/>
  <c r="CV582" i="1"/>
  <c r="CW582" i="1"/>
  <c r="FR582" i="1"/>
  <c r="GL582" i="1"/>
  <c r="GO582" i="1"/>
  <c r="GP582" i="1"/>
  <c r="GV582" i="1"/>
  <c r="AC583" i="1"/>
  <c r="AE583" i="1"/>
  <c r="CS583" i="1" s="1"/>
  <c r="AF583" i="1"/>
  <c r="AG583" i="1"/>
  <c r="CU583" i="1" s="1"/>
  <c r="AH583" i="1"/>
  <c r="AI583" i="1"/>
  <c r="CW583" i="1" s="1"/>
  <c r="AJ583" i="1"/>
  <c r="CX583" i="1" s="1"/>
  <c r="CV583" i="1"/>
  <c r="FR583" i="1"/>
  <c r="GL583" i="1"/>
  <c r="GO583" i="1"/>
  <c r="GP583" i="1"/>
  <c r="GV583" i="1"/>
  <c r="AC584" i="1"/>
  <c r="AD584" i="1"/>
  <c r="CR584" i="1" s="1"/>
  <c r="AE584" i="1"/>
  <c r="CS584" i="1" s="1"/>
  <c r="AF584" i="1"/>
  <c r="AG584" i="1"/>
  <c r="AH584" i="1"/>
  <c r="CV584" i="1" s="1"/>
  <c r="AI584" i="1"/>
  <c r="CW584" i="1" s="1"/>
  <c r="AJ584" i="1"/>
  <c r="CX584" i="1" s="1"/>
  <c r="CT584" i="1"/>
  <c r="CU584" i="1"/>
  <c r="FR584" i="1"/>
  <c r="GL584" i="1"/>
  <c r="GO584" i="1"/>
  <c r="GP584" i="1"/>
  <c r="GV584" i="1"/>
  <c r="I585" i="1"/>
  <c r="E1163" i="5" s="1"/>
  <c r="AC585" i="1"/>
  <c r="AE585" i="1"/>
  <c r="AD585" i="1" s="1"/>
  <c r="AF585" i="1"/>
  <c r="AG585" i="1"/>
  <c r="CU585" i="1" s="1"/>
  <c r="AH585" i="1"/>
  <c r="AI585" i="1"/>
  <c r="AJ585" i="1"/>
  <c r="CX585" i="1" s="1"/>
  <c r="CR585" i="1"/>
  <c r="Q585" i="1" s="1"/>
  <c r="CS585" i="1"/>
  <c r="CV585" i="1"/>
  <c r="CW585" i="1"/>
  <c r="FR585" i="1"/>
  <c r="GL585" i="1"/>
  <c r="GO585" i="1"/>
  <c r="GP585" i="1"/>
  <c r="GV585" i="1"/>
  <c r="AC586" i="1"/>
  <c r="AD586" i="1"/>
  <c r="AB586" i="1" s="1"/>
  <c r="AE586" i="1"/>
  <c r="AF586" i="1"/>
  <c r="AG586" i="1"/>
  <c r="AH586" i="1"/>
  <c r="CV586" i="1" s="1"/>
  <c r="AI586" i="1"/>
  <c r="AJ586" i="1"/>
  <c r="CX586" i="1" s="1"/>
  <c r="CQ586" i="1"/>
  <c r="CR586" i="1"/>
  <c r="CS586" i="1"/>
  <c r="CU586" i="1"/>
  <c r="CW586" i="1"/>
  <c r="FR586" i="1"/>
  <c r="GL586" i="1"/>
  <c r="GO586" i="1"/>
  <c r="GP586" i="1"/>
  <c r="GV586" i="1"/>
  <c r="C587" i="1"/>
  <c r="D587" i="1"/>
  <c r="I587" i="1"/>
  <c r="AC587" i="1"/>
  <c r="AE587" i="1"/>
  <c r="AF587" i="1"/>
  <c r="AG587" i="1"/>
  <c r="CU587" i="1" s="1"/>
  <c r="AH587" i="1"/>
  <c r="CV587" i="1" s="1"/>
  <c r="AI587" i="1"/>
  <c r="AJ587" i="1"/>
  <c r="CS587" i="1"/>
  <c r="CT587" i="1"/>
  <c r="CW587" i="1"/>
  <c r="CX587" i="1"/>
  <c r="W587" i="1" s="1"/>
  <c r="FR587" i="1"/>
  <c r="GL587" i="1"/>
  <c r="GO587" i="1"/>
  <c r="GP587" i="1"/>
  <c r="GV587" i="1"/>
  <c r="AC588" i="1"/>
  <c r="CQ588" i="1" s="1"/>
  <c r="AE588" i="1"/>
  <c r="AD588" i="1" s="1"/>
  <c r="AF588" i="1"/>
  <c r="AG588" i="1"/>
  <c r="CU588" i="1" s="1"/>
  <c r="AH588" i="1"/>
  <c r="CV588" i="1" s="1"/>
  <c r="AI588" i="1"/>
  <c r="CW588" i="1" s="1"/>
  <c r="AJ588" i="1"/>
  <c r="CX588" i="1" s="1"/>
  <c r="CS588" i="1"/>
  <c r="FR588" i="1"/>
  <c r="BY590" i="1" s="1"/>
  <c r="AP590" i="1" s="1"/>
  <c r="AP569" i="1" s="1"/>
  <c r="GL588" i="1"/>
  <c r="GO588" i="1"/>
  <c r="GP588" i="1"/>
  <c r="GV588" i="1"/>
  <c r="B590" i="1"/>
  <c r="C590" i="1"/>
  <c r="C569" i="1" s="1"/>
  <c r="D590" i="1"/>
  <c r="D569" i="1" s="1"/>
  <c r="F590" i="1"/>
  <c r="F569" i="1" s="1"/>
  <c r="G590" i="1"/>
  <c r="BX590" i="1"/>
  <c r="CK590" i="1"/>
  <c r="BB590" i="1" s="1"/>
  <c r="BB569" i="1" s="1"/>
  <c r="CL590" i="1"/>
  <c r="CL569" i="1" s="1"/>
  <c r="D619" i="1"/>
  <c r="E621" i="1"/>
  <c r="Z621" i="1"/>
  <c r="AA621" i="1"/>
  <c r="AM621" i="1"/>
  <c r="AN621" i="1"/>
  <c r="BD621" i="1"/>
  <c r="BE621" i="1"/>
  <c r="BF621" i="1"/>
  <c r="BG621" i="1"/>
  <c r="BH621" i="1"/>
  <c r="BI621" i="1"/>
  <c r="BJ621" i="1"/>
  <c r="BK621" i="1"/>
  <c r="BL621" i="1"/>
  <c r="BM621" i="1"/>
  <c r="BN621" i="1"/>
  <c r="BO621" i="1"/>
  <c r="BP621" i="1"/>
  <c r="BQ621" i="1"/>
  <c r="BR621" i="1"/>
  <c r="BS621" i="1"/>
  <c r="BT621" i="1"/>
  <c r="BU621" i="1"/>
  <c r="BV621" i="1"/>
  <c r="BW621" i="1"/>
  <c r="CM621" i="1"/>
  <c r="CN621" i="1"/>
  <c r="CO621" i="1"/>
  <c r="CP621" i="1"/>
  <c r="CQ621" i="1"/>
  <c r="CR621" i="1"/>
  <c r="CS621" i="1"/>
  <c r="CT621" i="1"/>
  <c r="CU621" i="1"/>
  <c r="CV621" i="1"/>
  <c r="CW621" i="1"/>
  <c r="CX621" i="1"/>
  <c r="CY621" i="1"/>
  <c r="CZ621" i="1"/>
  <c r="DA621" i="1"/>
  <c r="DB621" i="1"/>
  <c r="DC621" i="1"/>
  <c r="DD621" i="1"/>
  <c r="DE621" i="1"/>
  <c r="DF621" i="1"/>
  <c r="DG621" i="1"/>
  <c r="DH621" i="1"/>
  <c r="DI621" i="1"/>
  <c r="DJ621" i="1"/>
  <c r="DK621" i="1"/>
  <c r="DL621" i="1"/>
  <c r="DM621" i="1"/>
  <c r="DN621" i="1"/>
  <c r="DO621" i="1"/>
  <c r="DP621" i="1"/>
  <c r="DQ621" i="1"/>
  <c r="DR621" i="1"/>
  <c r="DS621" i="1"/>
  <c r="DT621" i="1"/>
  <c r="DU621" i="1"/>
  <c r="DV621" i="1"/>
  <c r="DW621" i="1"/>
  <c r="DX621" i="1"/>
  <c r="DY621" i="1"/>
  <c r="DZ621" i="1"/>
  <c r="EA621" i="1"/>
  <c r="EB621" i="1"/>
  <c r="EC621" i="1"/>
  <c r="ED621" i="1"/>
  <c r="EE621" i="1"/>
  <c r="EF621" i="1"/>
  <c r="EG621" i="1"/>
  <c r="EH621" i="1"/>
  <c r="EI621" i="1"/>
  <c r="EJ621" i="1"/>
  <c r="EK621" i="1"/>
  <c r="EL621" i="1"/>
  <c r="EM621" i="1"/>
  <c r="EN621" i="1"/>
  <c r="EO621" i="1"/>
  <c r="EP621" i="1"/>
  <c r="EQ621" i="1"/>
  <c r="ER621" i="1"/>
  <c r="ES621" i="1"/>
  <c r="ET621" i="1"/>
  <c r="EU621" i="1"/>
  <c r="EV621" i="1"/>
  <c r="EW621" i="1"/>
  <c r="EX621" i="1"/>
  <c r="EY621" i="1"/>
  <c r="EZ621" i="1"/>
  <c r="FA621" i="1"/>
  <c r="FB621" i="1"/>
  <c r="FC621" i="1"/>
  <c r="FD621" i="1"/>
  <c r="FE621" i="1"/>
  <c r="FF621" i="1"/>
  <c r="FG621" i="1"/>
  <c r="FH621" i="1"/>
  <c r="FI621" i="1"/>
  <c r="FJ621" i="1"/>
  <c r="FK621" i="1"/>
  <c r="FL621" i="1"/>
  <c r="FM621" i="1"/>
  <c r="FN621" i="1"/>
  <c r="FO621" i="1"/>
  <c r="FP621" i="1"/>
  <c r="FQ621" i="1"/>
  <c r="FR621" i="1"/>
  <c r="FS621" i="1"/>
  <c r="FT621" i="1"/>
  <c r="FU621" i="1"/>
  <c r="FV621" i="1"/>
  <c r="FW621" i="1"/>
  <c r="FX621" i="1"/>
  <c r="FY621" i="1"/>
  <c r="FZ621" i="1"/>
  <c r="GA621" i="1"/>
  <c r="GB621" i="1"/>
  <c r="GC621" i="1"/>
  <c r="GD621" i="1"/>
  <c r="GE621" i="1"/>
  <c r="GF621" i="1"/>
  <c r="GG621" i="1"/>
  <c r="GH621" i="1"/>
  <c r="GI621" i="1"/>
  <c r="GJ621" i="1"/>
  <c r="GK621" i="1"/>
  <c r="GL621" i="1"/>
  <c r="GM621" i="1"/>
  <c r="GN621" i="1"/>
  <c r="GO621" i="1"/>
  <c r="GP621" i="1"/>
  <c r="GQ621" i="1"/>
  <c r="GR621" i="1"/>
  <c r="GS621" i="1"/>
  <c r="GT621" i="1"/>
  <c r="GU621" i="1"/>
  <c r="GV621" i="1"/>
  <c r="GW621" i="1"/>
  <c r="GX621" i="1"/>
  <c r="C623" i="1"/>
  <c r="D623" i="1"/>
  <c r="I623" i="1"/>
  <c r="AC623" i="1"/>
  <c r="AE623" i="1"/>
  <c r="AF623" i="1"/>
  <c r="AG623" i="1"/>
  <c r="CU623" i="1" s="1"/>
  <c r="T623" i="1" s="1"/>
  <c r="AH623" i="1"/>
  <c r="CV623" i="1" s="1"/>
  <c r="AI623" i="1"/>
  <c r="CW623" i="1" s="1"/>
  <c r="AJ623" i="1"/>
  <c r="CX623" i="1" s="1"/>
  <c r="CQ623" i="1"/>
  <c r="FR623" i="1"/>
  <c r="GL623" i="1"/>
  <c r="GO623" i="1"/>
  <c r="GP623" i="1"/>
  <c r="GV623" i="1"/>
  <c r="GX623" i="1" s="1"/>
  <c r="AC624" i="1"/>
  <c r="AD624" i="1"/>
  <c r="CR624" i="1" s="1"/>
  <c r="AE624" i="1"/>
  <c r="CS624" i="1" s="1"/>
  <c r="AF624" i="1"/>
  <c r="AG624" i="1"/>
  <c r="CU624" i="1" s="1"/>
  <c r="AH624" i="1"/>
  <c r="CV624" i="1" s="1"/>
  <c r="AI624" i="1"/>
  <c r="CW624" i="1" s="1"/>
  <c r="AJ624" i="1"/>
  <c r="CX624" i="1" s="1"/>
  <c r="FR624" i="1"/>
  <c r="GL624" i="1"/>
  <c r="GO624" i="1"/>
  <c r="GP624" i="1"/>
  <c r="GV624" i="1"/>
  <c r="I625" i="1"/>
  <c r="E1189" i="5" s="1"/>
  <c r="AC625" i="1"/>
  <c r="AD625" i="1"/>
  <c r="CR625" i="1" s="1"/>
  <c r="AE625" i="1"/>
  <c r="AF625" i="1"/>
  <c r="AG625" i="1"/>
  <c r="CU625" i="1" s="1"/>
  <c r="T625" i="1" s="1"/>
  <c r="AH625" i="1"/>
  <c r="CV625" i="1" s="1"/>
  <c r="AI625" i="1"/>
  <c r="AJ625" i="1"/>
  <c r="CX625" i="1" s="1"/>
  <c r="W625" i="1" s="1"/>
  <c r="CS625" i="1"/>
  <c r="R625" i="1" s="1"/>
  <c r="GK625" i="1" s="1"/>
  <c r="CW625" i="1"/>
  <c r="FR625" i="1"/>
  <c r="GL625" i="1"/>
  <c r="GO625" i="1"/>
  <c r="GP625" i="1"/>
  <c r="GV625" i="1"/>
  <c r="GX625" i="1"/>
  <c r="I626" i="1"/>
  <c r="E1190" i="5" s="1"/>
  <c r="AC626" i="1"/>
  <c r="AE626" i="1"/>
  <c r="CS626" i="1" s="1"/>
  <c r="AF626" i="1"/>
  <c r="AG626" i="1"/>
  <c r="CU626" i="1" s="1"/>
  <c r="T626" i="1" s="1"/>
  <c r="AH626" i="1"/>
  <c r="AI626" i="1"/>
  <c r="CW626" i="1" s="1"/>
  <c r="AJ626" i="1"/>
  <c r="CX626" i="1" s="1"/>
  <c r="CV626" i="1"/>
  <c r="U626" i="1" s="1"/>
  <c r="FR626" i="1"/>
  <c r="GL626" i="1"/>
  <c r="GO626" i="1"/>
  <c r="GP626" i="1"/>
  <c r="GV626" i="1"/>
  <c r="AC627" i="1"/>
  <c r="AD627" i="1"/>
  <c r="CR627" i="1" s="1"/>
  <c r="AE627" i="1"/>
  <c r="CS627" i="1" s="1"/>
  <c r="AF627" i="1"/>
  <c r="AG627" i="1"/>
  <c r="AH627" i="1"/>
  <c r="CV627" i="1" s="1"/>
  <c r="AI627" i="1"/>
  <c r="CW627" i="1" s="1"/>
  <c r="AJ627" i="1"/>
  <c r="CX627" i="1" s="1"/>
  <c r="CQ627" i="1"/>
  <c r="CU627" i="1"/>
  <c r="FR627" i="1"/>
  <c r="GL627" i="1"/>
  <c r="GO627" i="1"/>
  <c r="GP627" i="1"/>
  <c r="GV627" i="1"/>
  <c r="C628" i="1"/>
  <c r="D628" i="1"/>
  <c r="I628" i="1"/>
  <c r="AC628" i="1"/>
  <c r="AE628" i="1"/>
  <c r="AF628" i="1"/>
  <c r="AG628" i="1"/>
  <c r="CU628" i="1" s="1"/>
  <c r="T628" i="1" s="1"/>
  <c r="AH628" i="1"/>
  <c r="CV628" i="1" s="1"/>
  <c r="U628" i="1" s="1"/>
  <c r="AI628" i="1"/>
  <c r="CW628" i="1" s="1"/>
  <c r="AJ628" i="1"/>
  <c r="CX628" i="1" s="1"/>
  <c r="FR628" i="1"/>
  <c r="GL628" i="1"/>
  <c r="GO628" i="1"/>
  <c r="GP628" i="1"/>
  <c r="GV628" i="1"/>
  <c r="GX628" i="1" s="1"/>
  <c r="AC629" i="1"/>
  <c r="AE629" i="1"/>
  <c r="CS629" i="1" s="1"/>
  <c r="AF629" i="1"/>
  <c r="AG629" i="1"/>
  <c r="AH629" i="1"/>
  <c r="CV629" i="1" s="1"/>
  <c r="AI629" i="1"/>
  <c r="CW629" i="1" s="1"/>
  <c r="AJ629" i="1"/>
  <c r="CX629" i="1" s="1"/>
  <c r="CQ629" i="1"/>
  <c r="CU629" i="1"/>
  <c r="FR629" i="1"/>
  <c r="GL629" i="1"/>
  <c r="GO629" i="1"/>
  <c r="GP629" i="1"/>
  <c r="GV629" i="1"/>
  <c r="AC630" i="1"/>
  <c r="AE630" i="1"/>
  <c r="AF630" i="1"/>
  <c r="AG630" i="1"/>
  <c r="CU630" i="1" s="1"/>
  <c r="AH630" i="1"/>
  <c r="CV630" i="1" s="1"/>
  <c r="AI630" i="1"/>
  <c r="CW630" i="1" s="1"/>
  <c r="AJ630" i="1"/>
  <c r="CX630" i="1" s="1"/>
  <c r="CT630" i="1"/>
  <c r="FR630" i="1"/>
  <c r="GL630" i="1"/>
  <c r="GO630" i="1"/>
  <c r="GP630" i="1"/>
  <c r="GV630" i="1"/>
  <c r="AC631" i="1"/>
  <c r="AE631" i="1"/>
  <c r="AD631" i="1" s="1"/>
  <c r="CR631" i="1" s="1"/>
  <c r="AF631" i="1"/>
  <c r="AG631" i="1"/>
  <c r="CU631" i="1" s="1"/>
  <c r="AH631" i="1"/>
  <c r="CV631" i="1" s="1"/>
  <c r="AI631" i="1"/>
  <c r="CW631" i="1" s="1"/>
  <c r="AJ631" i="1"/>
  <c r="CX631" i="1" s="1"/>
  <c r="FR631" i="1"/>
  <c r="GL631" i="1"/>
  <c r="GO631" i="1"/>
  <c r="GP631" i="1"/>
  <c r="GV631" i="1"/>
  <c r="AC632" i="1"/>
  <c r="AE632" i="1"/>
  <c r="CS632" i="1" s="1"/>
  <c r="AF632" i="1"/>
  <c r="AG632" i="1"/>
  <c r="CU632" i="1" s="1"/>
  <c r="AH632" i="1"/>
  <c r="AI632" i="1"/>
  <c r="CW632" i="1" s="1"/>
  <c r="AJ632" i="1"/>
  <c r="CX632" i="1" s="1"/>
  <c r="CV632" i="1"/>
  <c r="FR632" i="1"/>
  <c r="GL632" i="1"/>
  <c r="GO632" i="1"/>
  <c r="GP632" i="1"/>
  <c r="GV632" i="1"/>
  <c r="C633" i="1"/>
  <c r="D633" i="1"/>
  <c r="AC633" i="1"/>
  <c r="CQ633" i="1" s="1"/>
  <c r="P633" i="1" s="1"/>
  <c r="AE633" i="1"/>
  <c r="CS633" i="1" s="1"/>
  <c r="R633" i="1" s="1"/>
  <c r="GK633" i="1" s="1"/>
  <c r="AF633" i="1"/>
  <c r="AG633" i="1"/>
  <c r="CU633" i="1" s="1"/>
  <c r="T633" i="1" s="1"/>
  <c r="AH633" i="1"/>
  <c r="CV633" i="1" s="1"/>
  <c r="U633" i="1" s="1"/>
  <c r="AI633" i="1"/>
  <c r="CW633" i="1" s="1"/>
  <c r="V633" i="1" s="1"/>
  <c r="AJ633" i="1"/>
  <c r="CX633" i="1" s="1"/>
  <c r="W633" i="1" s="1"/>
  <c r="FR633" i="1"/>
  <c r="GL633" i="1"/>
  <c r="GO633" i="1"/>
  <c r="GP633" i="1"/>
  <c r="GV633" i="1"/>
  <c r="GX633" i="1" s="1"/>
  <c r="I634" i="1"/>
  <c r="E1212" i="5" s="1"/>
  <c r="AC634" i="1"/>
  <c r="AE634" i="1"/>
  <c r="CS634" i="1" s="1"/>
  <c r="R634" i="1" s="1"/>
  <c r="GK634" i="1" s="1"/>
  <c r="AF634" i="1"/>
  <c r="AG634" i="1"/>
  <c r="CU634" i="1" s="1"/>
  <c r="AH634" i="1"/>
  <c r="CV634" i="1" s="1"/>
  <c r="AI634" i="1"/>
  <c r="CW634" i="1" s="1"/>
  <c r="V634" i="1" s="1"/>
  <c r="AJ634" i="1"/>
  <c r="CX634" i="1" s="1"/>
  <c r="W634" i="1" s="1"/>
  <c r="FR634" i="1"/>
  <c r="GL634" i="1"/>
  <c r="GO634" i="1"/>
  <c r="GP634" i="1"/>
  <c r="GV634" i="1"/>
  <c r="GX634" i="1"/>
  <c r="I635" i="1"/>
  <c r="E1213" i="5" s="1"/>
  <c r="AC635" i="1"/>
  <c r="AE635" i="1"/>
  <c r="CS635" i="1" s="1"/>
  <c r="R635" i="1" s="1"/>
  <c r="GK635" i="1" s="1"/>
  <c r="AF635" i="1"/>
  <c r="AG635" i="1"/>
  <c r="CU635" i="1" s="1"/>
  <c r="T635" i="1" s="1"/>
  <c r="AH635" i="1"/>
  <c r="AI635" i="1"/>
  <c r="CW635" i="1" s="1"/>
  <c r="V635" i="1" s="1"/>
  <c r="AJ635" i="1"/>
  <c r="CX635" i="1" s="1"/>
  <c r="W635" i="1" s="1"/>
  <c r="CV635" i="1"/>
  <c r="U635" i="1" s="1"/>
  <c r="FR635" i="1"/>
  <c r="GL635" i="1"/>
  <c r="GO635" i="1"/>
  <c r="GP635" i="1"/>
  <c r="GV635" i="1"/>
  <c r="C636" i="1"/>
  <c r="D636" i="1"/>
  <c r="I636" i="1"/>
  <c r="AC636" i="1"/>
  <c r="AE636" i="1"/>
  <c r="H1219" i="5" s="1"/>
  <c r="R1219" i="5" s="1"/>
  <c r="AF636" i="1"/>
  <c r="AG636" i="1"/>
  <c r="CU636" i="1" s="1"/>
  <c r="AH636" i="1"/>
  <c r="CV636" i="1" s="1"/>
  <c r="U636" i="1" s="1"/>
  <c r="AI636" i="1"/>
  <c r="CW636" i="1" s="1"/>
  <c r="V636" i="1" s="1"/>
  <c r="AJ636" i="1"/>
  <c r="CX636" i="1" s="1"/>
  <c r="W636" i="1" s="1"/>
  <c r="FR636" i="1"/>
  <c r="GL636" i="1"/>
  <c r="GO636" i="1"/>
  <c r="GP636" i="1"/>
  <c r="GV636" i="1"/>
  <c r="GX636" i="1" s="1"/>
  <c r="AC637" i="1"/>
  <c r="AE637" i="1"/>
  <c r="CS637" i="1" s="1"/>
  <c r="AF637" i="1"/>
  <c r="AG637" i="1"/>
  <c r="CU637" i="1" s="1"/>
  <c r="AH637" i="1"/>
  <c r="AI637" i="1"/>
  <c r="CW637" i="1" s="1"/>
  <c r="AJ637" i="1"/>
  <c r="CX637" i="1" s="1"/>
  <c r="CV637" i="1"/>
  <c r="FR637" i="1"/>
  <c r="GL637" i="1"/>
  <c r="GO637" i="1"/>
  <c r="GP637" i="1"/>
  <c r="GV637" i="1"/>
  <c r="AC638" i="1"/>
  <c r="AD638" i="1"/>
  <c r="CR638" i="1" s="1"/>
  <c r="AE638" i="1"/>
  <c r="CS638" i="1" s="1"/>
  <c r="AF638" i="1"/>
  <c r="AG638" i="1"/>
  <c r="AH638" i="1"/>
  <c r="CV638" i="1" s="1"/>
  <c r="AI638" i="1"/>
  <c r="CW638" i="1" s="1"/>
  <c r="AJ638" i="1"/>
  <c r="CX638" i="1" s="1"/>
  <c r="CQ638" i="1"/>
  <c r="CU638" i="1"/>
  <c r="FR638" i="1"/>
  <c r="GL638" i="1"/>
  <c r="GO638" i="1"/>
  <c r="GP638" i="1"/>
  <c r="GV638" i="1"/>
  <c r="B640" i="1"/>
  <c r="B621" i="1" s="1"/>
  <c r="C640" i="1"/>
  <c r="C621" i="1" s="1"/>
  <c r="D640" i="1"/>
  <c r="D621" i="1" s="1"/>
  <c r="F640" i="1"/>
  <c r="F621" i="1" s="1"/>
  <c r="G640" i="1"/>
  <c r="BC640" i="1"/>
  <c r="BC621" i="1" s="1"/>
  <c r="BX640" i="1"/>
  <c r="BX621" i="1" s="1"/>
  <c r="CK640" i="1"/>
  <c r="CK621" i="1" s="1"/>
  <c r="CL640" i="1"/>
  <c r="CL621" i="1" s="1"/>
  <c r="D669" i="1"/>
  <c r="E671" i="1"/>
  <c r="Z671" i="1"/>
  <c r="AA671" i="1"/>
  <c r="AM671" i="1"/>
  <c r="AN671" i="1"/>
  <c r="BD671" i="1"/>
  <c r="BE671" i="1"/>
  <c r="BF671" i="1"/>
  <c r="BG671" i="1"/>
  <c r="BH671" i="1"/>
  <c r="BI671" i="1"/>
  <c r="BJ671" i="1"/>
  <c r="BK671" i="1"/>
  <c r="BL671" i="1"/>
  <c r="BM671" i="1"/>
  <c r="BN671" i="1"/>
  <c r="BO671" i="1"/>
  <c r="BP671" i="1"/>
  <c r="BQ671" i="1"/>
  <c r="BR671" i="1"/>
  <c r="BS671" i="1"/>
  <c r="BT671" i="1"/>
  <c r="BU671" i="1"/>
  <c r="BV671" i="1"/>
  <c r="BW671" i="1"/>
  <c r="CM671" i="1"/>
  <c r="CN671" i="1"/>
  <c r="CO671" i="1"/>
  <c r="CP671" i="1"/>
  <c r="CQ671" i="1"/>
  <c r="CR671" i="1"/>
  <c r="CS671" i="1"/>
  <c r="CT671" i="1"/>
  <c r="CU671" i="1"/>
  <c r="CV671" i="1"/>
  <c r="CW671" i="1"/>
  <c r="CX671" i="1"/>
  <c r="CY671" i="1"/>
  <c r="CZ671" i="1"/>
  <c r="DA671" i="1"/>
  <c r="DB671" i="1"/>
  <c r="DC671" i="1"/>
  <c r="DD671" i="1"/>
  <c r="DE671" i="1"/>
  <c r="DF671" i="1"/>
  <c r="DG671" i="1"/>
  <c r="DH671" i="1"/>
  <c r="DI671" i="1"/>
  <c r="DJ671" i="1"/>
  <c r="DK671" i="1"/>
  <c r="DL671" i="1"/>
  <c r="DM671" i="1"/>
  <c r="DN671" i="1"/>
  <c r="DO671" i="1"/>
  <c r="DP671" i="1"/>
  <c r="DQ671" i="1"/>
  <c r="DR671" i="1"/>
  <c r="DS671" i="1"/>
  <c r="DT671" i="1"/>
  <c r="DU671" i="1"/>
  <c r="DV671" i="1"/>
  <c r="DW671" i="1"/>
  <c r="DX671" i="1"/>
  <c r="DY671" i="1"/>
  <c r="DZ671" i="1"/>
  <c r="EA671" i="1"/>
  <c r="EB671" i="1"/>
  <c r="EC671" i="1"/>
  <c r="ED671" i="1"/>
  <c r="EE671" i="1"/>
  <c r="EF671" i="1"/>
  <c r="EG671" i="1"/>
  <c r="EH671" i="1"/>
  <c r="EI671" i="1"/>
  <c r="EJ671" i="1"/>
  <c r="EK671" i="1"/>
  <c r="EL671" i="1"/>
  <c r="EM671" i="1"/>
  <c r="EN671" i="1"/>
  <c r="EO671" i="1"/>
  <c r="EP671" i="1"/>
  <c r="EQ671" i="1"/>
  <c r="ER671" i="1"/>
  <c r="ES671" i="1"/>
  <c r="ET671" i="1"/>
  <c r="EU671" i="1"/>
  <c r="EV671" i="1"/>
  <c r="EW671" i="1"/>
  <c r="EX671" i="1"/>
  <c r="EY671" i="1"/>
  <c r="EZ671" i="1"/>
  <c r="FA671" i="1"/>
  <c r="FB671" i="1"/>
  <c r="FC671" i="1"/>
  <c r="FD671" i="1"/>
  <c r="FE671" i="1"/>
  <c r="FF671" i="1"/>
  <c r="FG671" i="1"/>
  <c r="FH671" i="1"/>
  <c r="FI671" i="1"/>
  <c r="FJ671" i="1"/>
  <c r="FK671" i="1"/>
  <c r="FL671" i="1"/>
  <c r="FM671" i="1"/>
  <c r="FN671" i="1"/>
  <c r="FO671" i="1"/>
  <c r="FP671" i="1"/>
  <c r="FQ671" i="1"/>
  <c r="FR671" i="1"/>
  <c r="FS671" i="1"/>
  <c r="FT671" i="1"/>
  <c r="FU671" i="1"/>
  <c r="FV671" i="1"/>
  <c r="FW671" i="1"/>
  <c r="FX671" i="1"/>
  <c r="FY671" i="1"/>
  <c r="FZ671" i="1"/>
  <c r="GA671" i="1"/>
  <c r="GB671" i="1"/>
  <c r="GC671" i="1"/>
  <c r="GD671" i="1"/>
  <c r="GE671" i="1"/>
  <c r="GF671" i="1"/>
  <c r="GG671" i="1"/>
  <c r="GH671" i="1"/>
  <c r="GI671" i="1"/>
  <c r="GJ671" i="1"/>
  <c r="GK671" i="1"/>
  <c r="GL671" i="1"/>
  <c r="GM671" i="1"/>
  <c r="GN671" i="1"/>
  <c r="GO671" i="1"/>
  <c r="GP671" i="1"/>
  <c r="GQ671" i="1"/>
  <c r="GR671" i="1"/>
  <c r="GS671" i="1"/>
  <c r="GT671" i="1"/>
  <c r="GU671" i="1"/>
  <c r="GV671" i="1"/>
  <c r="GW671" i="1"/>
  <c r="GX671" i="1"/>
  <c r="C673" i="1"/>
  <c r="D673" i="1"/>
  <c r="AC673" i="1"/>
  <c r="H1233" i="5" s="1"/>
  <c r="AE673" i="1"/>
  <c r="AF673" i="1"/>
  <c r="AG673" i="1"/>
  <c r="CU673" i="1" s="1"/>
  <c r="T673" i="1" s="1"/>
  <c r="AH673" i="1"/>
  <c r="CV673" i="1" s="1"/>
  <c r="U673" i="1" s="1"/>
  <c r="AI673" i="1"/>
  <c r="CW673" i="1" s="1"/>
  <c r="V673" i="1" s="1"/>
  <c r="AJ673" i="1"/>
  <c r="CX673" i="1" s="1"/>
  <c r="W673" i="1" s="1"/>
  <c r="CQ673" i="1"/>
  <c r="P673" i="1" s="1"/>
  <c r="K1233" i="5" s="1"/>
  <c r="FR673" i="1"/>
  <c r="BY680" i="1" s="1"/>
  <c r="AP680" i="1" s="1"/>
  <c r="GL673" i="1"/>
  <c r="BZ680" i="1" s="1"/>
  <c r="BZ671" i="1" s="1"/>
  <c r="GO673" i="1"/>
  <c r="GP673" i="1"/>
  <c r="GV673" i="1"/>
  <c r="GX673" i="1" s="1"/>
  <c r="I674" i="1"/>
  <c r="E1237" i="5" s="1"/>
  <c r="AC674" i="1"/>
  <c r="AE674" i="1"/>
  <c r="CS674" i="1" s="1"/>
  <c r="AF674" i="1"/>
  <c r="AG674" i="1"/>
  <c r="CU674" i="1" s="1"/>
  <c r="AH674" i="1"/>
  <c r="CV674" i="1" s="1"/>
  <c r="AI674" i="1"/>
  <c r="CW674" i="1" s="1"/>
  <c r="AJ674" i="1"/>
  <c r="CX674" i="1" s="1"/>
  <c r="W674" i="1" s="1"/>
  <c r="FR674" i="1"/>
  <c r="GL674" i="1"/>
  <c r="GO674" i="1"/>
  <c r="GP674" i="1"/>
  <c r="GV674" i="1"/>
  <c r="I675" i="1"/>
  <c r="E1238" i="5" s="1"/>
  <c r="AC675" i="1"/>
  <c r="AE675" i="1"/>
  <c r="CS675" i="1" s="1"/>
  <c r="R675" i="1" s="1"/>
  <c r="GK675" i="1" s="1"/>
  <c r="AF675" i="1"/>
  <c r="AG675" i="1"/>
  <c r="CU675" i="1" s="1"/>
  <c r="AH675" i="1"/>
  <c r="CV675" i="1" s="1"/>
  <c r="AI675" i="1"/>
  <c r="CW675" i="1" s="1"/>
  <c r="V675" i="1" s="1"/>
  <c r="AJ675" i="1"/>
  <c r="CX675" i="1" s="1"/>
  <c r="W675" i="1" s="1"/>
  <c r="FR675" i="1"/>
  <c r="GL675" i="1"/>
  <c r="GO675" i="1"/>
  <c r="GP675" i="1"/>
  <c r="GV675" i="1"/>
  <c r="GX675" i="1"/>
  <c r="C676" i="1"/>
  <c r="D676" i="1"/>
  <c r="AC676" i="1"/>
  <c r="H1244" i="5" s="1"/>
  <c r="AD676" i="1"/>
  <c r="AE676" i="1"/>
  <c r="AF676" i="1"/>
  <c r="AG676" i="1"/>
  <c r="AH676" i="1"/>
  <c r="CV676" i="1" s="1"/>
  <c r="U676" i="1" s="1"/>
  <c r="AI676" i="1"/>
  <c r="CW676" i="1" s="1"/>
  <c r="V676" i="1" s="1"/>
  <c r="AJ676" i="1"/>
  <c r="CX676" i="1" s="1"/>
  <c r="W676" i="1" s="1"/>
  <c r="CU676" i="1"/>
  <c r="T676" i="1" s="1"/>
  <c r="FR676" i="1"/>
  <c r="GL676" i="1"/>
  <c r="GO676" i="1"/>
  <c r="GP676" i="1"/>
  <c r="CD680" i="1" s="1"/>
  <c r="CD671" i="1" s="1"/>
  <c r="GV676" i="1"/>
  <c r="GX676" i="1" s="1"/>
  <c r="I677" i="1"/>
  <c r="E1248" i="5" s="1"/>
  <c r="AC677" i="1"/>
  <c r="AD677" i="1"/>
  <c r="CR677" i="1" s="1"/>
  <c r="Q677" i="1" s="1"/>
  <c r="AE677" i="1"/>
  <c r="CS677" i="1" s="1"/>
  <c r="R677" i="1" s="1"/>
  <c r="GK677" i="1" s="1"/>
  <c r="AF677" i="1"/>
  <c r="AG677" i="1"/>
  <c r="CU677" i="1" s="1"/>
  <c r="T677" i="1" s="1"/>
  <c r="AH677" i="1"/>
  <c r="CV677" i="1" s="1"/>
  <c r="U677" i="1" s="1"/>
  <c r="AI677" i="1"/>
  <c r="CW677" i="1" s="1"/>
  <c r="V677" i="1" s="1"/>
  <c r="AJ677" i="1"/>
  <c r="CT677" i="1"/>
  <c r="S677" i="1" s="1"/>
  <c r="CX677" i="1"/>
  <c r="W677" i="1" s="1"/>
  <c r="FR677" i="1"/>
  <c r="GL677" i="1"/>
  <c r="GO677" i="1"/>
  <c r="GP677" i="1"/>
  <c r="GV677" i="1"/>
  <c r="GX677" i="1" s="1"/>
  <c r="I678" i="1"/>
  <c r="E1249" i="5" s="1"/>
  <c r="AC678" i="1"/>
  <c r="AD678" i="1"/>
  <c r="CR678" i="1" s="1"/>
  <c r="Q678" i="1" s="1"/>
  <c r="AE678" i="1"/>
  <c r="AF678" i="1"/>
  <c r="AG678" i="1"/>
  <c r="CU678" i="1" s="1"/>
  <c r="T678" i="1" s="1"/>
  <c r="AH678" i="1"/>
  <c r="CV678" i="1" s="1"/>
  <c r="U678" i="1" s="1"/>
  <c r="AI678" i="1"/>
  <c r="AJ678" i="1"/>
  <c r="CX678" i="1" s="1"/>
  <c r="W678" i="1" s="1"/>
  <c r="CS678" i="1"/>
  <c r="R678" i="1" s="1"/>
  <c r="GK678" i="1" s="1"/>
  <c r="CW678" i="1"/>
  <c r="V678" i="1" s="1"/>
  <c r="FR678" i="1"/>
  <c r="GL678" i="1"/>
  <c r="GO678" i="1"/>
  <c r="GP678" i="1"/>
  <c r="GV678" i="1"/>
  <c r="GX678" i="1" s="1"/>
  <c r="B680" i="1"/>
  <c r="B671" i="1" s="1"/>
  <c r="C680" i="1"/>
  <c r="C671" i="1" s="1"/>
  <c r="D680" i="1"/>
  <c r="D671" i="1" s="1"/>
  <c r="F680" i="1"/>
  <c r="F671" i="1" s="1"/>
  <c r="G680" i="1"/>
  <c r="AO680" i="1"/>
  <c r="AO671" i="1" s="1"/>
  <c r="BX680" i="1"/>
  <c r="BX671" i="1" s="1"/>
  <c r="CC680" i="1"/>
  <c r="AT680" i="1" s="1"/>
  <c r="CK680" i="1"/>
  <c r="BB680" i="1" s="1"/>
  <c r="CL680" i="1"/>
  <c r="CL671" i="1" s="1"/>
  <c r="B709" i="1"/>
  <c r="B468" i="1" s="1"/>
  <c r="C709" i="1"/>
  <c r="C468" i="1" s="1"/>
  <c r="D709" i="1"/>
  <c r="D468" i="1" s="1"/>
  <c r="F709" i="1"/>
  <c r="F468" i="1" s="1"/>
  <c r="G709" i="1"/>
  <c r="D738" i="1"/>
  <c r="E740" i="1"/>
  <c r="Z740" i="1"/>
  <c r="AA740" i="1"/>
  <c r="AM740" i="1"/>
  <c r="AN740" i="1"/>
  <c r="BD740" i="1"/>
  <c r="BE740" i="1"/>
  <c r="BF740" i="1"/>
  <c r="BG740" i="1"/>
  <c r="BH740" i="1"/>
  <c r="BI740" i="1"/>
  <c r="BJ740" i="1"/>
  <c r="BK740" i="1"/>
  <c r="BL740" i="1"/>
  <c r="BM740" i="1"/>
  <c r="BN740" i="1"/>
  <c r="BO740" i="1"/>
  <c r="BP740" i="1"/>
  <c r="BQ740" i="1"/>
  <c r="BR740" i="1"/>
  <c r="BS740" i="1"/>
  <c r="BT740" i="1"/>
  <c r="BU740" i="1"/>
  <c r="BV740" i="1"/>
  <c r="BW740" i="1"/>
  <c r="CM740" i="1"/>
  <c r="CN740" i="1"/>
  <c r="CO740" i="1"/>
  <c r="CP740" i="1"/>
  <c r="CQ740" i="1"/>
  <c r="CR740" i="1"/>
  <c r="CS740" i="1"/>
  <c r="CT740" i="1"/>
  <c r="CU740" i="1"/>
  <c r="CV740" i="1"/>
  <c r="CW740" i="1"/>
  <c r="CX740" i="1"/>
  <c r="CY740" i="1"/>
  <c r="CZ740" i="1"/>
  <c r="DA740" i="1"/>
  <c r="DB740" i="1"/>
  <c r="DC740" i="1"/>
  <c r="DD740" i="1"/>
  <c r="DE740" i="1"/>
  <c r="DF740" i="1"/>
  <c r="DG740" i="1"/>
  <c r="DH740" i="1"/>
  <c r="DI740" i="1"/>
  <c r="DJ740" i="1"/>
  <c r="DK740" i="1"/>
  <c r="DL740" i="1"/>
  <c r="DM740" i="1"/>
  <c r="DN740" i="1"/>
  <c r="DO740" i="1"/>
  <c r="DP740" i="1"/>
  <c r="DQ740" i="1"/>
  <c r="DR740" i="1"/>
  <c r="DS740" i="1"/>
  <c r="DT740" i="1"/>
  <c r="DU740" i="1"/>
  <c r="DV740" i="1"/>
  <c r="DW740" i="1"/>
  <c r="DX740" i="1"/>
  <c r="DY740" i="1"/>
  <c r="DZ740" i="1"/>
  <c r="EA740" i="1"/>
  <c r="EB740" i="1"/>
  <c r="EC740" i="1"/>
  <c r="ED740" i="1"/>
  <c r="EE740" i="1"/>
  <c r="EF740" i="1"/>
  <c r="EG740" i="1"/>
  <c r="EH740" i="1"/>
  <c r="EI740" i="1"/>
  <c r="EJ740" i="1"/>
  <c r="EK740" i="1"/>
  <c r="EL740" i="1"/>
  <c r="EM740" i="1"/>
  <c r="EN740" i="1"/>
  <c r="EO740" i="1"/>
  <c r="EP740" i="1"/>
  <c r="EQ740" i="1"/>
  <c r="ER740" i="1"/>
  <c r="ES740" i="1"/>
  <c r="ET740" i="1"/>
  <c r="EU740" i="1"/>
  <c r="EV740" i="1"/>
  <c r="EW740" i="1"/>
  <c r="EX740" i="1"/>
  <c r="EY740" i="1"/>
  <c r="EZ740" i="1"/>
  <c r="FA740" i="1"/>
  <c r="FB740" i="1"/>
  <c r="FC740" i="1"/>
  <c r="FD740" i="1"/>
  <c r="FE740" i="1"/>
  <c r="FF740" i="1"/>
  <c r="FG740" i="1"/>
  <c r="FH740" i="1"/>
  <c r="FI740" i="1"/>
  <c r="FJ740" i="1"/>
  <c r="FK740" i="1"/>
  <c r="FL740" i="1"/>
  <c r="FM740" i="1"/>
  <c r="FN740" i="1"/>
  <c r="FO740" i="1"/>
  <c r="FP740" i="1"/>
  <c r="FQ740" i="1"/>
  <c r="FR740" i="1"/>
  <c r="FS740" i="1"/>
  <c r="FT740" i="1"/>
  <c r="FU740" i="1"/>
  <c r="FV740" i="1"/>
  <c r="FW740" i="1"/>
  <c r="FX740" i="1"/>
  <c r="FY740" i="1"/>
  <c r="FZ740" i="1"/>
  <c r="GA740" i="1"/>
  <c r="GB740" i="1"/>
  <c r="GC740" i="1"/>
  <c r="GD740" i="1"/>
  <c r="GE740" i="1"/>
  <c r="GF740" i="1"/>
  <c r="GG740" i="1"/>
  <c r="GH740" i="1"/>
  <c r="GI740" i="1"/>
  <c r="GJ740" i="1"/>
  <c r="GK740" i="1"/>
  <c r="GL740" i="1"/>
  <c r="GM740" i="1"/>
  <c r="GN740" i="1"/>
  <c r="GO740" i="1"/>
  <c r="GP740" i="1"/>
  <c r="GQ740" i="1"/>
  <c r="GR740" i="1"/>
  <c r="GS740" i="1"/>
  <c r="GT740" i="1"/>
  <c r="GU740" i="1"/>
  <c r="GV740" i="1"/>
  <c r="GW740" i="1"/>
  <c r="GX740" i="1"/>
  <c r="C742" i="1"/>
  <c r="D742" i="1"/>
  <c r="AC742" i="1"/>
  <c r="CQ742" i="1" s="1"/>
  <c r="P742" i="1" s="1"/>
  <c r="AE742" i="1"/>
  <c r="AF742" i="1"/>
  <c r="AG742" i="1"/>
  <c r="CU742" i="1" s="1"/>
  <c r="T742" i="1" s="1"/>
  <c r="AH742" i="1"/>
  <c r="CV742" i="1" s="1"/>
  <c r="U742" i="1" s="1"/>
  <c r="AI742" i="1"/>
  <c r="CW742" i="1" s="1"/>
  <c r="V742" i="1" s="1"/>
  <c r="AJ742" i="1"/>
  <c r="CX742" i="1" s="1"/>
  <c r="W742" i="1" s="1"/>
  <c r="FR742" i="1"/>
  <c r="GL742" i="1"/>
  <c r="GO742" i="1"/>
  <c r="GP742" i="1"/>
  <c r="GV742" i="1"/>
  <c r="GX742" i="1" s="1"/>
  <c r="C743" i="1"/>
  <c r="D743" i="1"/>
  <c r="AC743" i="1"/>
  <c r="CQ743" i="1" s="1"/>
  <c r="P743" i="1" s="1"/>
  <c r="AE743" i="1"/>
  <c r="CS743" i="1" s="1"/>
  <c r="R743" i="1" s="1"/>
  <c r="GK743" i="1" s="1"/>
  <c r="AF743" i="1"/>
  <c r="CT743" i="1" s="1"/>
  <c r="S743" i="1" s="1"/>
  <c r="K1263" i="5" s="1"/>
  <c r="AG743" i="1"/>
  <c r="CU743" i="1" s="1"/>
  <c r="T743" i="1" s="1"/>
  <c r="AH743" i="1"/>
  <c r="CV743" i="1" s="1"/>
  <c r="U743" i="1" s="1"/>
  <c r="AI743" i="1"/>
  <c r="CW743" i="1" s="1"/>
  <c r="V743" i="1" s="1"/>
  <c r="AJ743" i="1"/>
  <c r="CX743" i="1"/>
  <c r="W743" i="1" s="1"/>
  <c r="FR743" i="1"/>
  <c r="GL743" i="1"/>
  <c r="GO743" i="1"/>
  <c r="GP743" i="1"/>
  <c r="GV743" i="1"/>
  <c r="GX743" i="1" s="1"/>
  <c r="C744" i="1"/>
  <c r="D744" i="1"/>
  <c r="AC744" i="1"/>
  <c r="AE744" i="1"/>
  <c r="CS744" i="1" s="1"/>
  <c r="R744" i="1" s="1"/>
  <c r="GK744" i="1" s="1"/>
  <c r="AF744" i="1"/>
  <c r="AG744" i="1"/>
  <c r="CU744" i="1" s="1"/>
  <c r="T744" i="1" s="1"/>
  <c r="AH744" i="1"/>
  <c r="CV744" i="1" s="1"/>
  <c r="U744" i="1" s="1"/>
  <c r="AI744" i="1"/>
  <c r="CW744" i="1" s="1"/>
  <c r="V744" i="1" s="1"/>
  <c r="AJ744" i="1"/>
  <c r="CX744" i="1" s="1"/>
  <c r="W744" i="1" s="1"/>
  <c r="FR744" i="1"/>
  <c r="GL744" i="1"/>
  <c r="GO744" i="1"/>
  <c r="GP744" i="1"/>
  <c r="GV744" i="1"/>
  <c r="GX744" i="1" s="1"/>
  <c r="I745" i="1"/>
  <c r="E1276" i="5" s="1"/>
  <c r="AC745" i="1"/>
  <c r="AE745" i="1"/>
  <c r="CS745" i="1" s="1"/>
  <c r="AF745" i="1"/>
  <c r="AG745" i="1"/>
  <c r="CU745" i="1" s="1"/>
  <c r="T745" i="1" s="1"/>
  <c r="AH745" i="1"/>
  <c r="CV745" i="1" s="1"/>
  <c r="AI745" i="1"/>
  <c r="CW745" i="1" s="1"/>
  <c r="AJ745" i="1"/>
  <c r="CX745" i="1" s="1"/>
  <c r="W745" i="1" s="1"/>
  <c r="CQ745" i="1"/>
  <c r="FR745" i="1"/>
  <c r="GL745" i="1"/>
  <c r="GO745" i="1"/>
  <c r="GP745" i="1"/>
  <c r="GV745" i="1"/>
  <c r="I746" i="1"/>
  <c r="E1277" i="5" s="1"/>
  <c r="AC746" i="1"/>
  <c r="AE746" i="1"/>
  <c r="CS746" i="1" s="1"/>
  <c r="AF746" i="1"/>
  <c r="AG746" i="1"/>
  <c r="CU746" i="1" s="1"/>
  <c r="AH746" i="1"/>
  <c r="CV746" i="1" s="1"/>
  <c r="AI746" i="1"/>
  <c r="CW746" i="1" s="1"/>
  <c r="AJ746" i="1"/>
  <c r="CX746" i="1" s="1"/>
  <c r="W746" i="1" s="1"/>
  <c r="FR746" i="1"/>
  <c r="GL746" i="1"/>
  <c r="GO746" i="1"/>
  <c r="GP746" i="1"/>
  <c r="GV746" i="1"/>
  <c r="C747" i="1"/>
  <c r="D747" i="1"/>
  <c r="AC747" i="1"/>
  <c r="H1283" i="5" s="1"/>
  <c r="AE747" i="1"/>
  <c r="AF747" i="1"/>
  <c r="AG747" i="1"/>
  <c r="CU747" i="1" s="1"/>
  <c r="T747" i="1" s="1"/>
  <c r="AH747" i="1"/>
  <c r="AI747" i="1"/>
  <c r="CW747" i="1" s="1"/>
  <c r="V747" i="1" s="1"/>
  <c r="AJ747" i="1"/>
  <c r="CX747" i="1" s="1"/>
  <c r="W747" i="1" s="1"/>
  <c r="CQ747" i="1"/>
  <c r="P747" i="1" s="1"/>
  <c r="K1283" i="5" s="1"/>
  <c r="CV747" i="1"/>
  <c r="U747" i="1" s="1"/>
  <c r="FR747" i="1"/>
  <c r="GL747" i="1"/>
  <c r="GO747" i="1"/>
  <c r="GP747" i="1"/>
  <c r="GV747" i="1"/>
  <c r="GX747" i="1" s="1"/>
  <c r="I748" i="1"/>
  <c r="E1287" i="5" s="1"/>
  <c r="AC748" i="1"/>
  <c r="AE748" i="1"/>
  <c r="CS748" i="1" s="1"/>
  <c r="R748" i="1" s="1"/>
  <c r="GK748" i="1" s="1"/>
  <c r="AF748" i="1"/>
  <c r="AG748" i="1"/>
  <c r="AH748" i="1"/>
  <c r="CV748" i="1" s="1"/>
  <c r="U748" i="1" s="1"/>
  <c r="AI748" i="1"/>
  <c r="CW748" i="1" s="1"/>
  <c r="V748" i="1" s="1"/>
  <c r="AJ748" i="1"/>
  <c r="CQ748" i="1"/>
  <c r="CT748" i="1"/>
  <c r="S748" i="1" s="1"/>
  <c r="CU748" i="1"/>
  <c r="T748" i="1" s="1"/>
  <c r="CX748" i="1"/>
  <c r="W748" i="1" s="1"/>
  <c r="FR748" i="1"/>
  <c r="GL748" i="1"/>
  <c r="GO748" i="1"/>
  <c r="GP748" i="1"/>
  <c r="GV748" i="1"/>
  <c r="I749" i="1"/>
  <c r="E1288" i="5" s="1"/>
  <c r="AC749" i="1"/>
  <c r="AD749" i="1"/>
  <c r="CR749" i="1" s="1"/>
  <c r="AE749" i="1"/>
  <c r="AF749" i="1"/>
  <c r="AG749" i="1"/>
  <c r="CU749" i="1" s="1"/>
  <c r="T749" i="1" s="1"/>
  <c r="AH749" i="1"/>
  <c r="CV749" i="1" s="1"/>
  <c r="AI749" i="1"/>
  <c r="AJ749" i="1"/>
  <c r="CS749" i="1"/>
  <c r="R749" i="1" s="1"/>
  <c r="GK749" i="1" s="1"/>
  <c r="CW749" i="1"/>
  <c r="CX749" i="1"/>
  <c r="W749" i="1" s="1"/>
  <c r="FR749" i="1"/>
  <c r="GL749" i="1"/>
  <c r="GO749" i="1"/>
  <c r="GP749" i="1"/>
  <c r="GV749" i="1"/>
  <c r="GX749" i="1" s="1"/>
  <c r="I750" i="1"/>
  <c r="E1289" i="5" s="1"/>
  <c r="AC750" i="1"/>
  <c r="AE750" i="1"/>
  <c r="AD750" i="1" s="1"/>
  <c r="AF750" i="1"/>
  <c r="AG750" i="1"/>
  <c r="CU750" i="1" s="1"/>
  <c r="T750" i="1" s="1"/>
  <c r="AH750" i="1"/>
  <c r="AI750" i="1"/>
  <c r="AJ750" i="1"/>
  <c r="CX750" i="1" s="1"/>
  <c r="W750" i="1" s="1"/>
  <c r="CV750" i="1"/>
  <c r="U750" i="1" s="1"/>
  <c r="CW750" i="1"/>
  <c r="V750" i="1" s="1"/>
  <c r="FR750" i="1"/>
  <c r="GL750" i="1"/>
  <c r="GO750" i="1"/>
  <c r="GP750" i="1"/>
  <c r="GV750" i="1"/>
  <c r="GX750" i="1" s="1"/>
  <c r="I751" i="1"/>
  <c r="E1290" i="5" s="1"/>
  <c r="AC751" i="1"/>
  <c r="AE751" i="1"/>
  <c r="AF751" i="1"/>
  <c r="AG751" i="1"/>
  <c r="AH751" i="1"/>
  <c r="CV751" i="1" s="1"/>
  <c r="U751" i="1" s="1"/>
  <c r="AI751" i="1"/>
  <c r="CW751" i="1" s="1"/>
  <c r="AJ751" i="1"/>
  <c r="CX751" i="1" s="1"/>
  <c r="CU751" i="1"/>
  <c r="T751" i="1" s="1"/>
  <c r="FR751" i="1"/>
  <c r="GL751" i="1"/>
  <c r="GO751" i="1"/>
  <c r="GP751" i="1"/>
  <c r="GV751" i="1"/>
  <c r="I752" i="1"/>
  <c r="E1291" i="5" s="1"/>
  <c r="AC752" i="1"/>
  <c r="CQ752" i="1" s="1"/>
  <c r="P752" i="1" s="1"/>
  <c r="AD752" i="1"/>
  <c r="CR752" i="1" s="1"/>
  <c r="AE752" i="1"/>
  <c r="CS752" i="1" s="1"/>
  <c r="AF752" i="1"/>
  <c r="AG752" i="1"/>
  <c r="CU752" i="1" s="1"/>
  <c r="T752" i="1" s="1"/>
  <c r="AH752" i="1"/>
  <c r="CV752" i="1" s="1"/>
  <c r="AI752" i="1"/>
  <c r="CW752" i="1" s="1"/>
  <c r="AJ752" i="1"/>
  <c r="CX752" i="1"/>
  <c r="W752" i="1" s="1"/>
  <c r="FR752" i="1"/>
  <c r="GL752" i="1"/>
  <c r="GO752" i="1"/>
  <c r="GP752" i="1"/>
  <c r="GV752" i="1"/>
  <c r="GX752" i="1" s="1"/>
  <c r="I753" i="1"/>
  <c r="E1292" i="5" s="1"/>
  <c r="AC753" i="1"/>
  <c r="AE753" i="1"/>
  <c r="CS753" i="1" s="1"/>
  <c r="R753" i="1" s="1"/>
  <c r="GK753" i="1" s="1"/>
  <c r="AF753" i="1"/>
  <c r="AG753" i="1"/>
  <c r="CU753" i="1" s="1"/>
  <c r="AH753" i="1"/>
  <c r="CV753" i="1" s="1"/>
  <c r="U753" i="1" s="1"/>
  <c r="AI753" i="1"/>
  <c r="AJ753" i="1"/>
  <c r="CT753" i="1"/>
  <c r="S753" i="1" s="1"/>
  <c r="CW753" i="1"/>
  <c r="V753" i="1" s="1"/>
  <c r="CX753" i="1"/>
  <c r="W753" i="1" s="1"/>
  <c r="FR753" i="1"/>
  <c r="GL753" i="1"/>
  <c r="GO753" i="1"/>
  <c r="GP753" i="1"/>
  <c r="GV753" i="1"/>
  <c r="GX753" i="1"/>
  <c r="C754" i="1"/>
  <c r="D754" i="1"/>
  <c r="I754" i="1"/>
  <c r="AC754" i="1"/>
  <c r="AD754" i="1"/>
  <c r="AE754" i="1"/>
  <c r="AF754" i="1"/>
  <c r="AG754" i="1"/>
  <c r="CU754" i="1" s="1"/>
  <c r="T754" i="1" s="1"/>
  <c r="AH754" i="1"/>
  <c r="CV754" i="1" s="1"/>
  <c r="U754" i="1" s="1"/>
  <c r="AI754" i="1"/>
  <c r="CW754" i="1" s="1"/>
  <c r="V754" i="1" s="1"/>
  <c r="AJ754" i="1"/>
  <c r="CQ754" i="1"/>
  <c r="P754" i="1" s="1"/>
  <c r="CT754" i="1"/>
  <c r="S754" i="1" s="1"/>
  <c r="K1296" i="5" s="1"/>
  <c r="CX754" i="1"/>
  <c r="W754" i="1" s="1"/>
  <c r="FR754" i="1"/>
  <c r="GL754" i="1"/>
  <c r="GO754" i="1"/>
  <c r="GP754" i="1"/>
  <c r="GV754" i="1"/>
  <c r="GX754" i="1" s="1"/>
  <c r="I755" i="1"/>
  <c r="E1303" i="5" s="1"/>
  <c r="AC755" i="1"/>
  <c r="AE755" i="1"/>
  <c r="CS755" i="1" s="1"/>
  <c r="R755" i="1" s="1"/>
  <c r="GK755" i="1" s="1"/>
  <c r="AF755" i="1"/>
  <c r="AG755" i="1"/>
  <c r="AH755" i="1"/>
  <c r="CV755" i="1" s="1"/>
  <c r="AI755" i="1"/>
  <c r="CW755" i="1" s="1"/>
  <c r="V755" i="1" s="1"/>
  <c r="AJ755" i="1"/>
  <c r="CX755" i="1" s="1"/>
  <c r="W755" i="1" s="1"/>
  <c r="CT755" i="1"/>
  <c r="S755" i="1" s="1"/>
  <c r="CU755" i="1"/>
  <c r="T755" i="1" s="1"/>
  <c r="FR755" i="1"/>
  <c r="GL755" i="1"/>
  <c r="GO755" i="1"/>
  <c r="GP755" i="1"/>
  <c r="GV755" i="1"/>
  <c r="GX755" i="1" s="1"/>
  <c r="I756" i="1"/>
  <c r="E1304" i="5" s="1"/>
  <c r="AC756" i="1"/>
  <c r="AE756" i="1"/>
  <c r="AD756" i="1" s="1"/>
  <c r="CR756" i="1" s="1"/>
  <c r="Q756" i="1" s="1"/>
  <c r="AF756" i="1"/>
  <c r="AG756" i="1"/>
  <c r="CU756" i="1" s="1"/>
  <c r="T756" i="1" s="1"/>
  <c r="AH756" i="1"/>
  <c r="AI756" i="1"/>
  <c r="AJ756" i="1"/>
  <c r="CX756" i="1" s="1"/>
  <c r="W756" i="1" s="1"/>
  <c r="CS756" i="1"/>
  <c r="R756" i="1" s="1"/>
  <c r="GK756" i="1" s="1"/>
  <c r="CV756" i="1"/>
  <c r="U756" i="1" s="1"/>
  <c r="CW756" i="1"/>
  <c r="V756" i="1" s="1"/>
  <c r="FR756" i="1"/>
  <c r="GL756" i="1"/>
  <c r="GO756" i="1"/>
  <c r="GP756" i="1"/>
  <c r="GV756" i="1"/>
  <c r="GX756" i="1"/>
  <c r="C757" i="1"/>
  <c r="D757" i="1"/>
  <c r="I757" i="1"/>
  <c r="AC757" i="1"/>
  <c r="AE757" i="1"/>
  <c r="H1310" i="5" s="1"/>
  <c r="R1310" i="5" s="1"/>
  <c r="AF757" i="1"/>
  <c r="CT757" i="1" s="1"/>
  <c r="S757" i="1" s="1"/>
  <c r="AG757" i="1"/>
  <c r="AH757" i="1"/>
  <c r="CV757" i="1" s="1"/>
  <c r="AI757" i="1"/>
  <c r="AJ757" i="1"/>
  <c r="CX757" i="1" s="1"/>
  <c r="W757" i="1" s="1"/>
  <c r="CU757" i="1"/>
  <c r="T757" i="1" s="1"/>
  <c r="CW757" i="1"/>
  <c r="V757" i="1" s="1"/>
  <c r="FR757" i="1"/>
  <c r="GL757" i="1"/>
  <c r="GO757" i="1"/>
  <c r="GP757" i="1"/>
  <c r="GV757" i="1"/>
  <c r="GX757" i="1"/>
  <c r="AC758" i="1"/>
  <c r="AE758" i="1"/>
  <c r="AD758" i="1" s="1"/>
  <c r="CR758" i="1" s="1"/>
  <c r="AF758" i="1"/>
  <c r="AG758" i="1"/>
  <c r="CU758" i="1" s="1"/>
  <c r="AH758" i="1"/>
  <c r="AI758" i="1"/>
  <c r="AJ758" i="1"/>
  <c r="CX758" i="1" s="1"/>
  <c r="CV758" i="1"/>
  <c r="CW758" i="1"/>
  <c r="FR758" i="1"/>
  <c r="GL758" i="1"/>
  <c r="GO758" i="1"/>
  <c r="GP758" i="1"/>
  <c r="GV758" i="1"/>
  <c r="I759" i="1"/>
  <c r="E1316" i="5" s="1"/>
  <c r="AC759" i="1"/>
  <c r="AE759" i="1"/>
  <c r="AD759" i="1" s="1"/>
  <c r="CR759" i="1" s="1"/>
  <c r="Q759" i="1" s="1"/>
  <c r="AF759" i="1"/>
  <c r="AG759" i="1"/>
  <c r="AH759" i="1"/>
  <c r="CV759" i="1" s="1"/>
  <c r="U759" i="1" s="1"/>
  <c r="AI759" i="1"/>
  <c r="CW759" i="1" s="1"/>
  <c r="V759" i="1" s="1"/>
  <c r="AJ759" i="1"/>
  <c r="CX759" i="1" s="1"/>
  <c r="CS759" i="1"/>
  <c r="R759" i="1" s="1"/>
  <c r="GK759" i="1" s="1"/>
  <c r="CU759" i="1"/>
  <c r="FR759" i="1"/>
  <c r="GL759" i="1"/>
  <c r="GO759" i="1"/>
  <c r="GP759" i="1"/>
  <c r="GV759" i="1"/>
  <c r="GX759" i="1" s="1"/>
  <c r="C760" i="1"/>
  <c r="D760" i="1"/>
  <c r="AC760" i="1"/>
  <c r="AD760" i="1"/>
  <c r="AE760" i="1"/>
  <c r="H1321" i="5" s="1"/>
  <c r="R1321" i="5" s="1"/>
  <c r="AF760" i="1"/>
  <c r="AG760" i="1"/>
  <c r="CU760" i="1" s="1"/>
  <c r="T760" i="1" s="1"/>
  <c r="AH760" i="1"/>
  <c r="CV760" i="1" s="1"/>
  <c r="U760" i="1" s="1"/>
  <c r="AI760" i="1"/>
  <c r="AJ760" i="1"/>
  <c r="CS760" i="1"/>
  <c r="R760" i="1" s="1"/>
  <c r="K1321" i="5" s="1"/>
  <c r="CW760" i="1"/>
  <c r="V760" i="1" s="1"/>
  <c r="CX760" i="1"/>
  <c r="W760" i="1" s="1"/>
  <c r="FR760" i="1"/>
  <c r="GL760" i="1"/>
  <c r="GO760" i="1"/>
  <c r="GP760" i="1"/>
  <c r="GV760" i="1"/>
  <c r="GX760" i="1"/>
  <c r="I761" i="1"/>
  <c r="E1326" i="5" s="1"/>
  <c r="AC761" i="1"/>
  <c r="AE761" i="1"/>
  <c r="AD761" i="1" s="1"/>
  <c r="CR761" i="1" s="1"/>
  <c r="AF761" i="1"/>
  <c r="AG761" i="1"/>
  <c r="CU761" i="1" s="1"/>
  <c r="AH761" i="1"/>
  <c r="AI761" i="1"/>
  <c r="AJ761" i="1"/>
  <c r="CX761" i="1" s="1"/>
  <c r="W761" i="1" s="1"/>
  <c r="CV761" i="1"/>
  <c r="CW761" i="1"/>
  <c r="FR761" i="1"/>
  <c r="GL761" i="1"/>
  <c r="GO761" i="1"/>
  <c r="GP761" i="1"/>
  <c r="GV761" i="1"/>
  <c r="GX761" i="1" s="1"/>
  <c r="C762" i="1"/>
  <c r="D762" i="1"/>
  <c r="I762" i="1"/>
  <c r="AC762" i="1"/>
  <c r="AD762" i="1"/>
  <c r="AE762" i="1"/>
  <c r="H1332" i="5" s="1"/>
  <c r="R1332" i="5" s="1"/>
  <c r="AF762" i="1"/>
  <c r="AG762" i="1"/>
  <c r="CU762" i="1" s="1"/>
  <c r="T762" i="1" s="1"/>
  <c r="AH762" i="1"/>
  <c r="CV762" i="1" s="1"/>
  <c r="U762" i="1" s="1"/>
  <c r="AI762" i="1"/>
  <c r="CW762" i="1" s="1"/>
  <c r="V762" i="1" s="1"/>
  <c r="AJ762" i="1"/>
  <c r="CS762" i="1"/>
  <c r="R762" i="1" s="1"/>
  <c r="K1332" i="5" s="1"/>
  <c r="CT762" i="1"/>
  <c r="S762" i="1" s="1"/>
  <c r="CX762" i="1"/>
  <c r="W762" i="1" s="1"/>
  <c r="FR762" i="1"/>
  <c r="GL762" i="1"/>
  <c r="GO762" i="1"/>
  <c r="GP762" i="1"/>
  <c r="GV762" i="1"/>
  <c r="GX762" i="1" s="1"/>
  <c r="C763" i="1"/>
  <c r="D763" i="1"/>
  <c r="I763" i="1"/>
  <c r="AC763" i="1"/>
  <c r="CQ763" i="1" s="1"/>
  <c r="P763" i="1" s="1"/>
  <c r="K1343" i="5" s="1"/>
  <c r="AD763" i="1"/>
  <c r="H1341" i="5" s="1"/>
  <c r="AE763" i="1"/>
  <c r="AF763" i="1"/>
  <c r="AG763" i="1"/>
  <c r="CU763" i="1" s="1"/>
  <c r="T763" i="1" s="1"/>
  <c r="AH763" i="1"/>
  <c r="CV763" i="1" s="1"/>
  <c r="U763" i="1" s="1"/>
  <c r="AI763" i="1"/>
  <c r="CW763" i="1" s="1"/>
  <c r="V763" i="1" s="1"/>
  <c r="AJ763" i="1"/>
  <c r="CT763" i="1"/>
  <c r="S763" i="1" s="1"/>
  <c r="CX763" i="1"/>
  <c r="W763" i="1" s="1"/>
  <c r="FR763" i="1"/>
  <c r="GL763" i="1"/>
  <c r="GO763" i="1"/>
  <c r="GP763" i="1"/>
  <c r="GV763" i="1"/>
  <c r="C764" i="1"/>
  <c r="D764" i="1"/>
  <c r="I764" i="1"/>
  <c r="AC764" i="1"/>
  <c r="AE764" i="1"/>
  <c r="AF764" i="1"/>
  <c r="AG764" i="1"/>
  <c r="CU764" i="1" s="1"/>
  <c r="AH764" i="1"/>
  <c r="AI764" i="1"/>
  <c r="CW764" i="1" s="1"/>
  <c r="V764" i="1" s="1"/>
  <c r="AJ764" i="1"/>
  <c r="CX764" i="1" s="1"/>
  <c r="CQ764" i="1"/>
  <c r="CV764" i="1"/>
  <c r="U764" i="1" s="1"/>
  <c r="FR764" i="1"/>
  <c r="GL764" i="1"/>
  <c r="GO764" i="1"/>
  <c r="GP764" i="1"/>
  <c r="GV764" i="1"/>
  <c r="GX764" i="1" s="1"/>
  <c r="AC765" i="1"/>
  <c r="AE765" i="1"/>
  <c r="CS765" i="1" s="1"/>
  <c r="AF765" i="1"/>
  <c r="AG765" i="1"/>
  <c r="AH765" i="1"/>
  <c r="CV765" i="1" s="1"/>
  <c r="AI765" i="1"/>
  <c r="CW765" i="1" s="1"/>
  <c r="AJ765" i="1"/>
  <c r="CQ765" i="1"/>
  <c r="CT765" i="1"/>
  <c r="CU765" i="1"/>
  <c r="CX765" i="1"/>
  <c r="FR765" i="1"/>
  <c r="GL765" i="1"/>
  <c r="GO765" i="1"/>
  <c r="GP765" i="1"/>
  <c r="GV765" i="1"/>
  <c r="AC766" i="1"/>
  <c r="AD766" i="1"/>
  <c r="CR766" i="1" s="1"/>
  <c r="AE766" i="1"/>
  <c r="AF766" i="1"/>
  <c r="AG766" i="1"/>
  <c r="CU766" i="1" s="1"/>
  <c r="AH766" i="1"/>
  <c r="CV766" i="1" s="1"/>
  <c r="AI766" i="1"/>
  <c r="AJ766" i="1"/>
  <c r="CQ766" i="1"/>
  <c r="CS766" i="1"/>
  <c r="CT766" i="1"/>
  <c r="CW766" i="1"/>
  <c r="CX766" i="1"/>
  <c r="FR766" i="1"/>
  <c r="GL766" i="1"/>
  <c r="GO766" i="1"/>
  <c r="GP766" i="1"/>
  <c r="GV766" i="1"/>
  <c r="C767" i="1"/>
  <c r="D767" i="1"/>
  <c r="I767" i="1"/>
  <c r="AC767" i="1"/>
  <c r="AE767" i="1"/>
  <c r="AF767" i="1"/>
  <c r="CT767" i="1" s="1"/>
  <c r="S767" i="1" s="1"/>
  <c r="AG767" i="1"/>
  <c r="AH767" i="1"/>
  <c r="AI767" i="1"/>
  <c r="CW767" i="1" s="1"/>
  <c r="AJ767" i="1"/>
  <c r="CX767" i="1" s="1"/>
  <c r="W767" i="1" s="1"/>
  <c r="CQ767" i="1"/>
  <c r="P767" i="1" s="1"/>
  <c r="K1365" i="5" s="1"/>
  <c r="CU767" i="1"/>
  <c r="CV767" i="1"/>
  <c r="U767" i="1" s="1"/>
  <c r="FR767" i="1"/>
  <c r="GL767" i="1"/>
  <c r="GO767" i="1"/>
  <c r="GP767" i="1"/>
  <c r="GV767" i="1"/>
  <c r="AC768" i="1"/>
  <c r="AE768" i="1"/>
  <c r="CS768" i="1" s="1"/>
  <c r="AF768" i="1"/>
  <c r="AG768" i="1"/>
  <c r="CU768" i="1" s="1"/>
  <c r="AH768" i="1"/>
  <c r="CV768" i="1" s="1"/>
  <c r="AI768" i="1"/>
  <c r="CW768" i="1" s="1"/>
  <c r="AJ768" i="1"/>
  <c r="CX768" i="1" s="1"/>
  <c r="FR768" i="1"/>
  <c r="GL768" i="1"/>
  <c r="GO768" i="1"/>
  <c r="GP768" i="1"/>
  <c r="GV768" i="1"/>
  <c r="AC769" i="1"/>
  <c r="AE769" i="1"/>
  <c r="CS769" i="1" s="1"/>
  <c r="AF769" i="1"/>
  <c r="AG769" i="1"/>
  <c r="AH769" i="1"/>
  <c r="CV769" i="1" s="1"/>
  <c r="AI769" i="1"/>
  <c r="CW769" i="1" s="1"/>
  <c r="AJ769" i="1"/>
  <c r="CX769" i="1" s="1"/>
  <c r="CQ769" i="1"/>
  <c r="CU769" i="1"/>
  <c r="FR769" i="1"/>
  <c r="GL769" i="1"/>
  <c r="GO769" i="1"/>
  <c r="GP769" i="1"/>
  <c r="GV769" i="1"/>
  <c r="B771" i="1"/>
  <c r="B740" i="1" s="1"/>
  <c r="C771" i="1"/>
  <c r="C740" i="1" s="1"/>
  <c r="D771" i="1"/>
  <c r="D740" i="1" s="1"/>
  <c r="F771" i="1"/>
  <c r="F740" i="1" s="1"/>
  <c r="G771" i="1"/>
  <c r="BX771" i="1"/>
  <c r="BX740" i="1" s="1"/>
  <c r="CK771" i="1"/>
  <c r="CK740" i="1" s="1"/>
  <c r="CL771" i="1"/>
  <c r="CL740" i="1" s="1"/>
  <c r="B800" i="1"/>
  <c r="B22" i="1" s="1"/>
  <c r="C800" i="1"/>
  <c r="C22" i="1" s="1"/>
  <c r="D800" i="1"/>
  <c r="D22" i="1" s="1"/>
  <c r="F800" i="1"/>
  <c r="F22" i="1" s="1"/>
  <c r="G800" i="1"/>
  <c r="B832" i="1"/>
  <c r="B18" i="1" s="1"/>
  <c r="C832" i="1"/>
  <c r="C18" i="1" s="1"/>
  <c r="D832" i="1"/>
  <c r="D18" i="1" s="1"/>
  <c r="F832" i="1"/>
  <c r="F18" i="1" s="1"/>
  <c r="G832" i="1"/>
  <c r="G18" i="1" s="1"/>
  <c r="CZ757" i="1" l="1"/>
  <c r="Y757" i="1" s="1"/>
  <c r="V1306" i="5" s="1"/>
  <c r="K1308" i="5"/>
  <c r="L1206" i="5"/>
  <c r="Q1206" i="5" s="1"/>
  <c r="L1201" i="5"/>
  <c r="BZ531" i="1"/>
  <c r="CG538" i="1"/>
  <c r="K969" i="5"/>
  <c r="P381" i="1"/>
  <c r="CP381" i="1" s="1"/>
  <c r="O381" i="1" s="1"/>
  <c r="K889" i="5" s="1"/>
  <c r="L809" i="5"/>
  <c r="Q809" i="5" s="1"/>
  <c r="L806" i="5"/>
  <c r="L594" i="5"/>
  <c r="Q594" i="5" s="1"/>
  <c r="L592" i="5"/>
  <c r="L1347" i="5"/>
  <c r="Q1347" i="5" s="1"/>
  <c r="L1346" i="5"/>
  <c r="CY755" i="1"/>
  <c r="X755" i="1" s="1"/>
  <c r="T1303" i="5" s="1"/>
  <c r="AB580" i="1"/>
  <c r="CR580" i="1"/>
  <c r="Q580" i="1" s="1"/>
  <c r="GK213" i="1"/>
  <c r="K609" i="5"/>
  <c r="U768" i="1"/>
  <c r="L1275" i="5"/>
  <c r="L1278" i="5"/>
  <c r="Q1278" i="5" s="1"/>
  <c r="GX576" i="1"/>
  <c r="K1129" i="5"/>
  <c r="AB572" i="1"/>
  <c r="CR572" i="1"/>
  <c r="K947" i="5"/>
  <c r="W320" i="1"/>
  <c r="K1362" i="5"/>
  <c r="L1261" i="5"/>
  <c r="Q1261" i="5" s="1"/>
  <c r="L1260" i="5"/>
  <c r="K735" i="5"/>
  <c r="GK277" i="1"/>
  <c r="CZ762" i="1"/>
  <c r="Y762" i="1" s="1"/>
  <c r="V1328" i="5" s="1"/>
  <c r="K1335" i="5" s="1"/>
  <c r="K1330" i="5"/>
  <c r="GX768" i="1"/>
  <c r="CQ768" i="1"/>
  <c r="P768" i="1" s="1"/>
  <c r="C1361" i="5"/>
  <c r="E1360" i="5"/>
  <c r="CR762" i="1"/>
  <c r="Q762" i="1" s="1"/>
  <c r="K1331" i="5" s="1"/>
  <c r="H1331" i="5"/>
  <c r="BY771" i="1"/>
  <c r="Q758" i="1"/>
  <c r="CC771" i="1"/>
  <c r="CC740" i="1" s="1"/>
  <c r="CQ749" i="1"/>
  <c r="P749" i="1" s="1"/>
  <c r="H1288" i="5"/>
  <c r="W1288" i="5" s="1"/>
  <c r="U1277" i="5"/>
  <c r="S1277" i="5"/>
  <c r="CS742" i="1"/>
  <c r="R742" i="1" s="1"/>
  <c r="H1257" i="5"/>
  <c r="R1257" i="5" s="1"/>
  <c r="L1250" i="5"/>
  <c r="Q1250" i="5" s="1"/>
  <c r="L1247" i="5"/>
  <c r="U1238" i="5"/>
  <c r="S1238" i="5"/>
  <c r="AB634" i="1"/>
  <c r="U1212" i="5"/>
  <c r="S1212" i="5"/>
  <c r="S1207" i="5"/>
  <c r="H1208" i="5"/>
  <c r="R1208" i="5" s="1"/>
  <c r="U1207" i="5"/>
  <c r="CT632" i="1"/>
  <c r="U1205" i="5"/>
  <c r="S1205" i="5"/>
  <c r="CQ630" i="1"/>
  <c r="CQ628" i="1"/>
  <c r="P628" i="1" s="1"/>
  <c r="K1198" i="5" s="1"/>
  <c r="H1198" i="5"/>
  <c r="CQ625" i="1"/>
  <c r="P625" i="1" s="1"/>
  <c r="H1189" i="5"/>
  <c r="W1189" i="5" s="1"/>
  <c r="S1188" i="5"/>
  <c r="C1167" i="5"/>
  <c r="E1166" i="5"/>
  <c r="I588" i="1"/>
  <c r="V588" i="1" s="1"/>
  <c r="CT583" i="1"/>
  <c r="H1160" i="5"/>
  <c r="W1160" i="5" s="1"/>
  <c r="K1144" i="5"/>
  <c r="CC590" i="1"/>
  <c r="CR575" i="1"/>
  <c r="Q575" i="1" s="1"/>
  <c r="K1130" i="5" s="1"/>
  <c r="H1130" i="5"/>
  <c r="H1096" i="5"/>
  <c r="R1096" i="5" s="1"/>
  <c r="CS534" i="1"/>
  <c r="R534" i="1" s="1"/>
  <c r="Q495" i="1"/>
  <c r="CP495" i="1" s="1"/>
  <c r="O495" i="1" s="1"/>
  <c r="K1068" i="5" s="1"/>
  <c r="V486" i="1"/>
  <c r="AD486" i="1"/>
  <c r="CR486" i="1" s="1"/>
  <c r="Q486" i="1" s="1"/>
  <c r="CS486" i="1"/>
  <c r="R486" i="1" s="1"/>
  <c r="GK486" i="1" s="1"/>
  <c r="CC500" i="1"/>
  <c r="AT500" i="1" s="1"/>
  <c r="F518" i="1" s="1"/>
  <c r="L1003" i="5"/>
  <c r="Q1003" i="5" s="1"/>
  <c r="L1000" i="5"/>
  <c r="H982" i="5"/>
  <c r="R982" i="5" s="1"/>
  <c r="AD406" i="1"/>
  <c r="CS406" i="1"/>
  <c r="R406" i="1" s="1"/>
  <c r="CR403" i="1"/>
  <c r="Q403" i="1" s="1"/>
  <c r="K970" i="5" s="1"/>
  <c r="H970" i="5"/>
  <c r="S965" i="5"/>
  <c r="U965" i="5"/>
  <c r="CT401" i="1"/>
  <c r="S401" i="1" s="1"/>
  <c r="AD395" i="1"/>
  <c r="CR395" i="1" s="1"/>
  <c r="Q395" i="1" s="1"/>
  <c r="CS395" i="1"/>
  <c r="R395" i="1" s="1"/>
  <c r="GK395" i="1" s="1"/>
  <c r="CT393" i="1"/>
  <c r="S393" i="1" s="1"/>
  <c r="S933" i="5"/>
  <c r="U933" i="5"/>
  <c r="S932" i="5"/>
  <c r="U932" i="5"/>
  <c r="H883" i="5"/>
  <c r="R883" i="5" s="1"/>
  <c r="AD379" i="1"/>
  <c r="CS379" i="1"/>
  <c r="R379" i="1" s="1"/>
  <c r="CQ374" i="1"/>
  <c r="P374" i="1" s="1"/>
  <c r="H864" i="5"/>
  <c r="W864" i="5" s="1"/>
  <c r="CQ336" i="1"/>
  <c r="P336" i="1" s="1"/>
  <c r="K847" i="5" s="1"/>
  <c r="I330" i="1"/>
  <c r="E818" i="5" s="1"/>
  <c r="E810" i="5"/>
  <c r="C811" i="5"/>
  <c r="U788" i="5"/>
  <c r="H789" i="5"/>
  <c r="R789" i="5" s="1"/>
  <c r="S788" i="5"/>
  <c r="CT323" i="1"/>
  <c r="S323" i="1" s="1"/>
  <c r="CC340" i="1"/>
  <c r="CC317" i="1" s="1"/>
  <c r="L765" i="5"/>
  <c r="Q765" i="5" s="1"/>
  <c r="L762" i="5"/>
  <c r="CR277" i="1"/>
  <c r="Q277" i="1" s="1"/>
  <c r="K734" i="5" s="1"/>
  <c r="H734" i="5"/>
  <c r="P276" i="1"/>
  <c r="E730" i="5"/>
  <c r="CT267" i="1"/>
  <c r="S267" i="1" s="1"/>
  <c r="S697" i="5"/>
  <c r="U697" i="5"/>
  <c r="S687" i="5"/>
  <c r="U687" i="5"/>
  <c r="CT265" i="1"/>
  <c r="S265" i="1" s="1"/>
  <c r="BZ286" i="1"/>
  <c r="BZ249" i="1" s="1"/>
  <c r="AB253" i="1"/>
  <c r="H648" i="5"/>
  <c r="CQ213" i="1"/>
  <c r="H610" i="5"/>
  <c r="CR211" i="1"/>
  <c r="Q211" i="1" s="1"/>
  <c r="K597" i="5" s="1"/>
  <c r="H597" i="5"/>
  <c r="AB205" i="1"/>
  <c r="H572" i="5"/>
  <c r="W572" i="5" s="1"/>
  <c r="K413" i="5"/>
  <c r="L359" i="5"/>
  <c r="Q359" i="5" s="1"/>
  <c r="L356" i="5"/>
  <c r="AB108" i="1"/>
  <c r="CR108" i="1"/>
  <c r="Q108" i="1" s="1"/>
  <c r="Q91" i="1"/>
  <c r="GX84" i="1"/>
  <c r="GX77" i="1"/>
  <c r="V44" i="1"/>
  <c r="AB44" i="1"/>
  <c r="CR44" i="1"/>
  <c r="U769" i="1"/>
  <c r="CS767" i="1"/>
  <c r="R767" i="1" s="1"/>
  <c r="H1364" i="5"/>
  <c r="R1364" i="5" s="1"/>
  <c r="L1359" i="5"/>
  <c r="Q1359" i="5" s="1"/>
  <c r="L1356" i="5"/>
  <c r="AD764" i="1"/>
  <c r="H1352" i="5"/>
  <c r="R1352" i="5" s="1"/>
  <c r="AB762" i="1"/>
  <c r="H1333" i="5"/>
  <c r="V761" i="1"/>
  <c r="H1319" i="5"/>
  <c r="S1318" i="5"/>
  <c r="U1318" i="5"/>
  <c r="H1316" i="5"/>
  <c r="W1316" i="5" s="1"/>
  <c r="CQ758" i="1"/>
  <c r="H1315" i="5"/>
  <c r="W1315" i="5" s="1"/>
  <c r="E1306" i="5"/>
  <c r="C1307" i="5"/>
  <c r="U755" i="1"/>
  <c r="AD755" i="1"/>
  <c r="CR755" i="1" s="1"/>
  <c r="Q755" i="1" s="1"/>
  <c r="K1299" i="5"/>
  <c r="AD753" i="1"/>
  <c r="CR753" i="1" s="1"/>
  <c r="Q753" i="1" s="1"/>
  <c r="CQ750" i="1"/>
  <c r="P750" i="1" s="1"/>
  <c r="CP750" i="1" s="1"/>
  <c r="O750" i="1" s="1"/>
  <c r="K1289" i="5" s="1"/>
  <c r="H1289" i="5"/>
  <c r="W1289" i="5" s="1"/>
  <c r="U1288" i="5"/>
  <c r="S1288" i="5"/>
  <c r="GX746" i="1"/>
  <c r="R746" i="1"/>
  <c r="GK746" i="1" s="1"/>
  <c r="V745" i="1"/>
  <c r="CQ744" i="1"/>
  <c r="P744" i="1" s="1"/>
  <c r="K1272" i="5" s="1"/>
  <c r="H1272" i="5"/>
  <c r="CQ677" i="1"/>
  <c r="P677" i="1" s="1"/>
  <c r="CP677" i="1" s="1"/>
  <c r="O677" i="1" s="1"/>
  <c r="K1248" i="5" s="1"/>
  <c r="H1248" i="5"/>
  <c r="W1248" i="5" s="1"/>
  <c r="CQ676" i="1"/>
  <c r="P676" i="1" s="1"/>
  <c r="K1244" i="5" s="1"/>
  <c r="V674" i="1"/>
  <c r="CS673" i="1"/>
  <c r="R673" i="1" s="1"/>
  <c r="K1232" i="5" s="1"/>
  <c r="H1232" i="5"/>
  <c r="R1232" i="5" s="1"/>
  <c r="AD636" i="1"/>
  <c r="V632" i="1"/>
  <c r="W626" i="1"/>
  <c r="P580" i="1"/>
  <c r="E1149" i="5"/>
  <c r="H1141" i="5"/>
  <c r="U1139" i="5"/>
  <c r="S1139" i="5"/>
  <c r="CT578" i="1"/>
  <c r="S578" i="1" s="1"/>
  <c r="AD577" i="1"/>
  <c r="AB577" i="1" s="1"/>
  <c r="CS577" i="1"/>
  <c r="V571" i="1"/>
  <c r="S1114" i="5"/>
  <c r="H1116" i="5"/>
  <c r="U1114" i="5"/>
  <c r="CT571" i="1"/>
  <c r="S571" i="1" s="1"/>
  <c r="K1116" i="5" s="1"/>
  <c r="L1100" i="5"/>
  <c r="Q1100" i="5" s="1"/>
  <c r="L1099" i="5"/>
  <c r="AD534" i="1"/>
  <c r="CS533" i="1"/>
  <c r="R533" i="1" s="1"/>
  <c r="H1087" i="5"/>
  <c r="R1087" i="5" s="1"/>
  <c r="I497" i="1"/>
  <c r="E1078" i="5" s="1"/>
  <c r="C1071" i="5"/>
  <c r="E1070" i="5"/>
  <c r="I498" i="1"/>
  <c r="W495" i="1"/>
  <c r="E1056" i="5"/>
  <c r="C1057" i="5"/>
  <c r="I495" i="1"/>
  <c r="E1068" i="5" s="1"/>
  <c r="T486" i="1"/>
  <c r="CS484" i="1"/>
  <c r="CT482" i="1"/>
  <c r="S482" i="1" s="1"/>
  <c r="K1031" i="5" s="1"/>
  <c r="S1029" i="5"/>
  <c r="H1031" i="5"/>
  <c r="R1031" i="5" s="1"/>
  <c r="U1029" i="5"/>
  <c r="L1028" i="5"/>
  <c r="Q1028" i="5" s="1"/>
  <c r="L1026" i="5"/>
  <c r="AB476" i="1"/>
  <c r="U1002" i="5"/>
  <c r="S1002" i="5"/>
  <c r="BZ500" i="1"/>
  <c r="AD401" i="1"/>
  <c r="AB401" i="1" s="1"/>
  <c r="CS401" i="1"/>
  <c r="R401" i="1" s="1"/>
  <c r="GK401" i="1" s="1"/>
  <c r="S954" i="5"/>
  <c r="U954" i="5"/>
  <c r="U393" i="1"/>
  <c r="AD392" i="1"/>
  <c r="CR392" i="1" s="1"/>
  <c r="Q392" i="1" s="1"/>
  <c r="CS392" i="1"/>
  <c r="R392" i="1" s="1"/>
  <c r="GK392" i="1" s="1"/>
  <c r="H927" i="5"/>
  <c r="R927" i="5" s="1"/>
  <c r="CS391" i="1"/>
  <c r="R391" i="1" s="1"/>
  <c r="GK382" i="1"/>
  <c r="K894" i="5"/>
  <c r="L901" i="5"/>
  <c r="Q901" i="5" s="1"/>
  <c r="L898" i="5"/>
  <c r="V380" i="1"/>
  <c r="R378" i="1"/>
  <c r="GK378" i="1" s="1"/>
  <c r="K860" i="5"/>
  <c r="S337" i="1"/>
  <c r="CT334" i="1"/>
  <c r="S334" i="1" s="1"/>
  <c r="CP334" i="1" s="1"/>
  <c r="O334" i="1" s="1"/>
  <c r="S830" i="5"/>
  <c r="U830" i="5"/>
  <c r="CS331" i="1"/>
  <c r="H812" i="5"/>
  <c r="R812" i="5" s="1"/>
  <c r="U810" i="5"/>
  <c r="S810" i="5"/>
  <c r="CQ326" i="1"/>
  <c r="P326" i="1" s="1"/>
  <c r="H803" i="5"/>
  <c r="AD324" i="1"/>
  <c r="CR324" i="1" s="1"/>
  <c r="CS323" i="1"/>
  <c r="R323" i="1" s="1"/>
  <c r="H791" i="5"/>
  <c r="R791" i="5" s="1"/>
  <c r="S780" i="5"/>
  <c r="H784" i="5" s="1"/>
  <c r="H782" i="5"/>
  <c r="U780" i="5"/>
  <c r="H785" i="5" s="1"/>
  <c r="CT322" i="1"/>
  <c r="S322" i="1" s="1"/>
  <c r="K782" i="5" s="1"/>
  <c r="CT284" i="1"/>
  <c r="CQ277" i="1"/>
  <c r="P277" i="1" s="1"/>
  <c r="K736" i="5" s="1"/>
  <c r="H736" i="5"/>
  <c r="CT276" i="1"/>
  <c r="S276" i="1" s="1"/>
  <c r="S730" i="5"/>
  <c r="U730" i="5"/>
  <c r="AD275" i="1"/>
  <c r="CR275" i="1" s="1"/>
  <c r="Q275" i="1" s="1"/>
  <c r="CS275" i="1"/>
  <c r="R275" i="1" s="1"/>
  <c r="GK275" i="1" s="1"/>
  <c r="GX273" i="1"/>
  <c r="GK269" i="1"/>
  <c r="K703" i="5"/>
  <c r="AD267" i="1"/>
  <c r="CR267" i="1" s="1"/>
  <c r="Q267" i="1" s="1"/>
  <c r="CP267" i="1" s="1"/>
  <c r="O267" i="1" s="1"/>
  <c r="K697" i="5" s="1"/>
  <c r="CS267" i="1"/>
  <c r="R267" i="1" s="1"/>
  <c r="GK267" i="1" s="1"/>
  <c r="AD266" i="1"/>
  <c r="H692" i="5"/>
  <c r="R692" i="5" s="1"/>
  <c r="CS266" i="1"/>
  <c r="R266" i="1" s="1"/>
  <c r="CS263" i="1"/>
  <c r="R263" i="1" s="1"/>
  <c r="H681" i="5"/>
  <c r="R681" i="5" s="1"/>
  <c r="AB257" i="1"/>
  <c r="CZ214" i="1"/>
  <c r="Y214" i="1" s="1"/>
  <c r="V615" i="5" s="1"/>
  <c r="K617" i="5"/>
  <c r="L626" i="5"/>
  <c r="Q626" i="5" s="1"/>
  <c r="L623" i="5"/>
  <c r="CR214" i="1"/>
  <c r="Q214" i="1" s="1"/>
  <c r="K618" i="5" s="1"/>
  <c r="H618" i="5"/>
  <c r="CT213" i="1"/>
  <c r="S213" i="1" s="1"/>
  <c r="K607" i="5" s="1"/>
  <c r="S605" i="5"/>
  <c r="H611" i="5" s="1"/>
  <c r="H607" i="5"/>
  <c r="U605" i="5"/>
  <c r="H612" i="5" s="1"/>
  <c r="GX212" i="1"/>
  <c r="GK211" i="1"/>
  <c r="K598" i="5"/>
  <c r="CQ211" i="1"/>
  <c r="P211" i="1" s="1"/>
  <c r="K599" i="5" s="1"/>
  <c r="H599" i="5"/>
  <c r="CT207" i="1"/>
  <c r="S207" i="1" s="1"/>
  <c r="K576" i="5" s="1"/>
  <c r="S575" i="5"/>
  <c r="H576" i="5"/>
  <c r="R576" i="5" s="1"/>
  <c r="U575" i="5"/>
  <c r="S572" i="5"/>
  <c r="U572" i="5"/>
  <c r="CT205" i="1"/>
  <c r="S205" i="1" s="1"/>
  <c r="CZ205" i="1" s="1"/>
  <c r="Y205" i="1" s="1"/>
  <c r="V572" i="5" s="1"/>
  <c r="AB203" i="1"/>
  <c r="H562" i="5"/>
  <c r="W562" i="5" s="1"/>
  <c r="AD201" i="1"/>
  <c r="H555" i="5" s="1"/>
  <c r="H556" i="5"/>
  <c r="R556" i="5" s="1"/>
  <c r="CQ198" i="1"/>
  <c r="P198" i="1" s="1"/>
  <c r="K546" i="5" s="1"/>
  <c r="BY218" i="1"/>
  <c r="AD187" i="1"/>
  <c r="CS187" i="1"/>
  <c r="R187" i="1" s="1"/>
  <c r="GK187" i="1" s="1"/>
  <c r="GK127" i="1"/>
  <c r="K403" i="5"/>
  <c r="P112" i="1"/>
  <c r="T112" i="1"/>
  <c r="L324" i="5"/>
  <c r="Q324" i="5" s="1"/>
  <c r="L321" i="5"/>
  <c r="V84" i="1"/>
  <c r="Q84" i="1"/>
  <c r="CP84" i="1" s="1"/>
  <c r="O84" i="1" s="1"/>
  <c r="K221" i="5" s="1"/>
  <c r="K139" i="5"/>
  <c r="GK58" i="1"/>
  <c r="G22" i="1"/>
  <c r="A1373" i="5"/>
  <c r="BC771" i="1"/>
  <c r="BC740" i="1" s="1"/>
  <c r="W768" i="1"/>
  <c r="CT768" i="1"/>
  <c r="U1369" i="5"/>
  <c r="GX767" i="1"/>
  <c r="H1365" i="5"/>
  <c r="S1358" i="5"/>
  <c r="H1357" i="5"/>
  <c r="W1357" i="5" s="1"/>
  <c r="H1353" i="5"/>
  <c r="GX763" i="1"/>
  <c r="U1338" i="5"/>
  <c r="H1345" i="5" s="1"/>
  <c r="H1340" i="5"/>
  <c r="S1338" i="5"/>
  <c r="H1344" i="5" s="1"/>
  <c r="U1328" i="5"/>
  <c r="H1335" i="5" s="1"/>
  <c r="S1328" i="5"/>
  <c r="H1334" i="5" s="1"/>
  <c r="H1330" i="5"/>
  <c r="U761" i="1"/>
  <c r="CQ761" i="1"/>
  <c r="P761" i="1" s="1"/>
  <c r="H1326" i="5"/>
  <c r="W1326" i="5" s="1"/>
  <c r="GK760" i="1"/>
  <c r="CQ759" i="1"/>
  <c r="P759" i="1" s="1"/>
  <c r="CS758" i="1"/>
  <c r="T758" i="1"/>
  <c r="U757" i="1"/>
  <c r="AD757" i="1"/>
  <c r="AB756" i="1"/>
  <c r="S1304" i="5"/>
  <c r="U1304" i="5"/>
  <c r="U1294" i="5"/>
  <c r="S1294" i="5"/>
  <c r="H1296" i="5"/>
  <c r="R1296" i="5" s="1"/>
  <c r="C1295" i="5"/>
  <c r="E1294" i="5"/>
  <c r="T753" i="1"/>
  <c r="H1292" i="5"/>
  <c r="W1292" i="5" s="1"/>
  <c r="V752" i="1"/>
  <c r="R752" i="1"/>
  <c r="GK752" i="1" s="1"/>
  <c r="GX751" i="1"/>
  <c r="W751" i="1"/>
  <c r="CT751" i="1"/>
  <c r="S751" i="1" s="1"/>
  <c r="U1290" i="5"/>
  <c r="S1290" i="5"/>
  <c r="CS750" i="1"/>
  <c r="R750" i="1" s="1"/>
  <c r="GK750" i="1" s="1"/>
  <c r="V749" i="1"/>
  <c r="GX748" i="1"/>
  <c r="P748" i="1"/>
  <c r="CP748" i="1" s="1"/>
  <c r="O748" i="1" s="1"/>
  <c r="K1287" i="5" s="1"/>
  <c r="U746" i="1"/>
  <c r="AD746" i="1"/>
  <c r="CR746" i="1" s="1"/>
  <c r="Q746" i="1" s="1"/>
  <c r="U745" i="1"/>
  <c r="AD745" i="1"/>
  <c r="CR745" i="1" s="1"/>
  <c r="Q745" i="1" s="1"/>
  <c r="G468" i="1"/>
  <c r="AF1252" i="5"/>
  <c r="A1252" i="5"/>
  <c r="CG680" i="1"/>
  <c r="AX680" i="1" s="1"/>
  <c r="AB678" i="1"/>
  <c r="U1249" i="5"/>
  <c r="S1249" i="5"/>
  <c r="S1248" i="5"/>
  <c r="U1248" i="5"/>
  <c r="CT676" i="1"/>
  <c r="S676" i="1" s="1"/>
  <c r="K1241" i="5" s="1"/>
  <c r="H1241" i="5"/>
  <c r="R1241" i="5" s="1"/>
  <c r="S1240" i="5"/>
  <c r="U1240" i="5"/>
  <c r="U675" i="1"/>
  <c r="AD675" i="1"/>
  <c r="CR675" i="1" s="1"/>
  <c r="Q675" i="1" s="1"/>
  <c r="U674" i="1"/>
  <c r="AD674" i="1"/>
  <c r="CR674" i="1" s="1"/>
  <c r="Q674" i="1" s="1"/>
  <c r="L1236" i="5"/>
  <c r="L1239" i="5"/>
  <c r="Q1239" i="5" s="1"/>
  <c r="AD673" i="1"/>
  <c r="G621" i="1"/>
  <c r="AF1227" i="5"/>
  <c r="A1227" i="5"/>
  <c r="CT638" i="1"/>
  <c r="S1225" i="5"/>
  <c r="CQ637" i="1"/>
  <c r="CS636" i="1"/>
  <c r="R636" i="1" s="1"/>
  <c r="T636" i="1"/>
  <c r="CQ636" i="1"/>
  <c r="P636" i="1" s="1"/>
  <c r="K1220" i="5" s="1"/>
  <c r="H1220" i="5"/>
  <c r="GX635" i="1"/>
  <c r="CQ635" i="1"/>
  <c r="P635" i="1" s="1"/>
  <c r="U634" i="1"/>
  <c r="AD634" i="1"/>
  <c r="CR634" i="1" s="1"/>
  <c r="Q634" i="1" s="1"/>
  <c r="L1214" i="5"/>
  <c r="Q1214" i="5" s="1"/>
  <c r="L1211" i="5"/>
  <c r="AD633" i="1"/>
  <c r="CR633" i="1" s="1"/>
  <c r="Q633" i="1" s="1"/>
  <c r="GX632" i="1"/>
  <c r="CQ632" i="1"/>
  <c r="P632" i="1" s="1"/>
  <c r="CQ631" i="1"/>
  <c r="P631" i="1" s="1"/>
  <c r="H1204" i="5"/>
  <c r="W1204" i="5" s="1"/>
  <c r="AD629" i="1"/>
  <c r="CR629" i="1" s="1"/>
  <c r="W628" i="1"/>
  <c r="CT628" i="1"/>
  <c r="S628" i="1" s="1"/>
  <c r="K1195" i="5" s="1"/>
  <c r="S1193" i="5"/>
  <c r="H1195" i="5"/>
  <c r="R1195" i="5" s="1"/>
  <c r="U1193" i="5"/>
  <c r="W623" i="1"/>
  <c r="CT623" i="1"/>
  <c r="S623" i="1" s="1"/>
  <c r="K1181" i="5" s="1"/>
  <c r="S1179" i="5"/>
  <c r="H1181" i="5"/>
  <c r="R1181" i="5" s="1"/>
  <c r="U1179" i="5"/>
  <c r="BX569" i="1"/>
  <c r="AO590" i="1"/>
  <c r="F594" i="1" s="1"/>
  <c r="V585" i="1"/>
  <c r="W585" i="1"/>
  <c r="AB585" i="1"/>
  <c r="U1163" i="5"/>
  <c r="S1163" i="5"/>
  <c r="CT585" i="1"/>
  <c r="S585" i="1" s="1"/>
  <c r="CY585" i="1" s="1"/>
  <c r="X585" i="1" s="1"/>
  <c r="T1163" i="5" s="1"/>
  <c r="AD581" i="1"/>
  <c r="H1155" i="5"/>
  <c r="R1155" i="5" s="1"/>
  <c r="CS581" i="1"/>
  <c r="R581" i="1" s="1"/>
  <c r="U580" i="1"/>
  <c r="T578" i="1"/>
  <c r="C1140" i="5"/>
  <c r="E1139" i="5"/>
  <c r="AD576" i="1"/>
  <c r="CR576" i="1" s="1"/>
  <c r="Q576" i="1" s="1"/>
  <c r="CS574" i="1"/>
  <c r="U571" i="1"/>
  <c r="BX531" i="1"/>
  <c r="AO538" i="1"/>
  <c r="AO531" i="1" s="1"/>
  <c r="C1102" i="5"/>
  <c r="E1101" i="5"/>
  <c r="I536" i="1"/>
  <c r="BX472" i="1"/>
  <c r="AO500" i="1"/>
  <c r="R498" i="1"/>
  <c r="GK498" i="1" s="1"/>
  <c r="U498" i="1"/>
  <c r="Q498" i="1"/>
  <c r="GX496" i="1"/>
  <c r="W496" i="1"/>
  <c r="CT496" i="1"/>
  <c r="S496" i="1" s="1"/>
  <c r="K1072" i="5" s="1"/>
  <c r="U1070" i="5"/>
  <c r="H1072" i="5"/>
  <c r="R1072" i="5" s="1"/>
  <c r="S1070" i="5"/>
  <c r="CT494" i="1"/>
  <c r="I494" i="1"/>
  <c r="E1067" i="5" s="1"/>
  <c r="I493" i="1"/>
  <c r="E1066" i="5" s="1"/>
  <c r="I492" i="1"/>
  <c r="E1065" i="5" s="1"/>
  <c r="W491" i="1"/>
  <c r="U1056" i="5"/>
  <c r="H1058" i="5"/>
  <c r="R1058" i="5" s="1"/>
  <c r="S1056" i="5"/>
  <c r="CS487" i="1"/>
  <c r="R487" i="1" s="1"/>
  <c r="H1047" i="5"/>
  <c r="R1047" i="5" s="1"/>
  <c r="W485" i="1"/>
  <c r="U1040" i="5"/>
  <c r="S1040" i="5"/>
  <c r="CT483" i="1"/>
  <c r="V482" i="1"/>
  <c r="CT480" i="1"/>
  <c r="S480" i="1" s="1"/>
  <c r="S1027" i="5"/>
  <c r="U1027" i="5"/>
  <c r="I481" i="1"/>
  <c r="V481" i="1" s="1"/>
  <c r="C1019" i="5"/>
  <c r="E1018" i="5"/>
  <c r="CX1122" i="3"/>
  <c r="C1005" i="5"/>
  <c r="E1004" i="5"/>
  <c r="V476" i="1"/>
  <c r="CT405" i="1"/>
  <c r="S405" i="1" s="1"/>
  <c r="S977" i="5"/>
  <c r="U977" i="5"/>
  <c r="S976" i="5"/>
  <c r="U976" i="5"/>
  <c r="S957" i="5"/>
  <c r="H958" i="5"/>
  <c r="U957" i="5"/>
  <c r="U399" i="1"/>
  <c r="AD398" i="1"/>
  <c r="CR398" i="1" s="1"/>
  <c r="Q398" i="1" s="1"/>
  <c r="CS398" i="1"/>
  <c r="R398" i="1" s="1"/>
  <c r="GK398" i="1" s="1"/>
  <c r="H949" i="5"/>
  <c r="R949" i="5" s="1"/>
  <c r="CS397" i="1"/>
  <c r="R397" i="1" s="1"/>
  <c r="CY397" i="1" s="1"/>
  <c r="X397" i="1" s="1"/>
  <c r="T946" i="5" s="1"/>
  <c r="R396" i="1"/>
  <c r="GK396" i="1" s="1"/>
  <c r="H938" i="5"/>
  <c r="R938" i="5" s="1"/>
  <c r="AD394" i="1"/>
  <c r="CS394" i="1"/>
  <c r="R394" i="1" s="1"/>
  <c r="L934" i="5"/>
  <c r="Q934" i="5" s="1"/>
  <c r="L931" i="5"/>
  <c r="AD391" i="1"/>
  <c r="R390" i="1"/>
  <c r="GK390" i="1" s="1"/>
  <c r="V390" i="1"/>
  <c r="CS385" i="1"/>
  <c r="R385" i="1" s="1"/>
  <c r="L912" i="5"/>
  <c r="Q912" i="5" s="1"/>
  <c r="L909" i="5"/>
  <c r="AD385" i="1"/>
  <c r="V381" i="1"/>
  <c r="W380" i="1"/>
  <c r="I380" i="1"/>
  <c r="E888" i="5" s="1"/>
  <c r="C880" i="5"/>
  <c r="E879" i="5"/>
  <c r="I381" i="1"/>
  <c r="P377" i="1"/>
  <c r="T377" i="1"/>
  <c r="H876" i="5"/>
  <c r="W876" i="5" s="1"/>
  <c r="U376" i="1"/>
  <c r="CQ376" i="1"/>
  <c r="P376" i="1" s="1"/>
  <c r="H872" i="5"/>
  <c r="CT373" i="1"/>
  <c r="S373" i="1" s="1"/>
  <c r="K857" i="5" s="1"/>
  <c r="S856" i="5"/>
  <c r="H857" i="5"/>
  <c r="R857" i="5" s="1"/>
  <c r="U856" i="5"/>
  <c r="W337" i="1"/>
  <c r="S851" i="5"/>
  <c r="C833" i="5"/>
  <c r="E832" i="5"/>
  <c r="V334" i="1"/>
  <c r="H822" i="5"/>
  <c r="S821" i="5"/>
  <c r="U821" i="5"/>
  <c r="V329" i="1"/>
  <c r="H814" i="5"/>
  <c r="R814" i="5" s="1"/>
  <c r="AD329" i="1"/>
  <c r="AB329" i="1" s="1"/>
  <c r="CS329" i="1"/>
  <c r="R329" i="1" s="1"/>
  <c r="AB327" i="1"/>
  <c r="U807" i="5"/>
  <c r="S807" i="5"/>
  <c r="S324" i="1"/>
  <c r="GX322" i="1"/>
  <c r="T321" i="1"/>
  <c r="V321" i="1"/>
  <c r="Q321" i="1"/>
  <c r="AD320" i="1"/>
  <c r="AB320" i="1" s="1"/>
  <c r="CS320" i="1"/>
  <c r="R320" i="1" s="1"/>
  <c r="CY320" i="1" s="1"/>
  <c r="X320" i="1" s="1"/>
  <c r="T777" i="5" s="1"/>
  <c r="H772" i="5"/>
  <c r="R772" i="5" s="1"/>
  <c r="CS319" i="1"/>
  <c r="R319" i="1" s="1"/>
  <c r="E768" i="5"/>
  <c r="C769" i="5"/>
  <c r="I320" i="1"/>
  <c r="E777" i="5" s="1"/>
  <c r="I321" i="1"/>
  <c r="P281" i="1"/>
  <c r="K749" i="5" s="1"/>
  <c r="C745" i="5"/>
  <c r="E744" i="5"/>
  <c r="V276" i="1"/>
  <c r="AD276" i="1"/>
  <c r="CR276" i="1" s="1"/>
  <c r="Q276" i="1" s="1"/>
  <c r="CS276" i="1"/>
  <c r="R276" i="1" s="1"/>
  <c r="GK276" i="1" s="1"/>
  <c r="K725" i="5"/>
  <c r="AB274" i="1"/>
  <c r="H725" i="5"/>
  <c r="V273" i="1"/>
  <c r="S709" i="5"/>
  <c r="U709" i="5"/>
  <c r="CT271" i="1"/>
  <c r="S271" i="1" s="1"/>
  <c r="CP271" i="1" s="1"/>
  <c r="O271" i="1" s="1"/>
  <c r="K709" i="5" s="1"/>
  <c r="L699" i="5"/>
  <c r="Q699" i="5" s="1"/>
  <c r="L696" i="5"/>
  <c r="L666" i="5"/>
  <c r="Q666" i="5" s="1"/>
  <c r="L663" i="5"/>
  <c r="V255" i="1"/>
  <c r="P255" i="1"/>
  <c r="CP255" i="1" s="1"/>
  <c r="O255" i="1" s="1"/>
  <c r="K653" i="5" s="1"/>
  <c r="H653" i="5"/>
  <c r="W653" i="5" s="1"/>
  <c r="R254" i="1"/>
  <c r="GK254" i="1" s="1"/>
  <c r="T254" i="1"/>
  <c r="L642" i="5"/>
  <c r="Q642" i="5" s="1"/>
  <c r="L641" i="5"/>
  <c r="AD216" i="1"/>
  <c r="AB216" i="1" s="1"/>
  <c r="CS216" i="1"/>
  <c r="R216" i="1" s="1"/>
  <c r="GK216" i="1" s="1"/>
  <c r="CP214" i="1"/>
  <c r="O214" i="1" s="1"/>
  <c r="K620" i="5"/>
  <c r="V212" i="1"/>
  <c r="Q212" i="1"/>
  <c r="CQ210" i="1"/>
  <c r="P210" i="1" s="1"/>
  <c r="GX205" i="1"/>
  <c r="S562" i="5"/>
  <c r="U562" i="5"/>
  <c r="CT203" i="1"/>
  <c r="S203" i="1" s="1"/>
  <c r="CZ203" i="1" s="1"/>
  <c r="Y203" i="1" s="1"/>
  <c r="V562" i="5" s="1"/>
  <c r="AD202" i="1"/>
  <c r="CR202" i="1" s="1"/>
  <c r="Q202" i="1" s="1"/>
  <c r="L563" i="5"/>
  <c r="Q563" i="5" s="1"/>
  <c r="L560" i="5"/>
  <c r="U550" i="5"/>
  <c r="S550" i="5"/>
  <c r="CT199" i="1"/>
  <c r="S199" i="1" s="1"/>
  <c r="R197" i="1"/>
  <c r="GK197" i="1" s="1"/>
  <c r="T197" i="1"/>
  <c r="AB197" i="1"/>
  <c r="H540" i="5"/>
  <c r="W540" i="5" s="1"/>
  <c r="AD195" i="1"/>
  <c r="H533" i="5" s="1"/>
  <c r="H534" i="5"/>
  <c r="R534" i="5" s="1"/>
  <c r="AB193" i="1"/>
  <c r="H525" i="5"/>
  <c r="CS191" i="1"/>
  <c r="AD191" i="1"/>
  <c r="CR191" i="1" s="1"/>
  <c r="CC218" i="1"/>
  <c r="CC185" i="1" s="1"/>
  <c r="CX380" i="3"/>
  <c r="C495" i="5"/>
  <c r="E494" i="5"/>
  <c r="GX188" i="1"/>
  <c r="GX769" i="1"/>
  <c r="L1371" i="5"/>
  <c r="Q1371" i="5" s="1"/>
  <c r="L1368" i="5"/>
  <c r="S1360" i="5"/>
  <c r="H1362" i="5"/>
  <c r="U1360" i="5"/>
  <c r="CT764" i="1"/>
  <c r="S764" i="1" s="1"/>
  <c r="K1350" i="5" s="1"/>
  <c r="H1350" i="5"/>
  <c r="R1350" i="5" s="1"/>
  <c r="U1348" i="5"/>
  <c r="S1348" i="5"/>
  <c r="CR763" i="1"/>
  <c r="Q763" i="1" s="1"/>
  <c r="K1341" i="5" s="1"/>
  <c r="L1337" i="5"/>
  <c r="Q1337" i="5" s="1"/>
  <c r="L1336" i="5"/>
  <c r="AB761" i="1"/>
  <c r="S1326" i="5"/>
  <c r="U1326" i="5"/>
  <c r="AB760" i="1"/>
  <c r="H1322" i="5"/>
  <c r="V758" i="1"/>
  <c r="U1306" i="5"/>
  <c r="H1308" i="5"/>
  <c r="S1306" i="5"/>
  <c r="CQ756" i="1"/>
  <c r="P756" i="1" s="1"/>
  <c r="H1304" i="5"/>
  <c r="W1304" i="5" s="1"/>
  <c r="L1302" i="5"/>
  <c r="L1305" i="5"/>
  <c r="Q1305" i="5" s="1"/>
  <c r="CR754" i="1"/>
  <c r="Q754" i="1" s="1"/>
  <c r="K1297" i="5" s="1"/>
  <c r="H1297" i="5"/>
  <c r="AB752" i="1"/>
  <c r="H1291" i="5"/>
  <c r="W1291" i="5" s="1"/>
  <c r="H1290" i="5"/>
  <c r="W1290" i="5" s="1"/>
  <c r="CT747" i="1"/>
  <c r="S747" i="1" s="1"/>
  <c r="K1280" i="5" s="1"/>
  <c r="H1280" i="5"/>
  <c r="R1280" i="5" s="1"/>
  <c r="U1279" i="5"/>
  <c r="S1279" i="5"/>
  <c r="CT745" i="1"/>
  <c r="S745" i="1" s="1"/>
  <c r="U1276" i="5"/>
  <c r="S1276" i="5"/>
  <c r="CR676" i="1"/>
  <c r="Q676" i="1" s="1"/>
  <c r="K1242" i="5" s="1"/>
  <c r="H1242" i="5"/>
  <c r="U1237" i="5"/>
  <c r="S1237" i="5"/>
  <c r="CT673" i="1"/>
  <c r="S673" i="1" s="1"/>
  <c r="K1230" i="5" s="1"/>
  <c r="U1229" i="5"/>
  <c r="S1229" i="5"/>
  <c r="H1230" i="5"/>
  <c r="W637" i="1"/>
  <c r="CT637" i="1"/>
  <c r="U1224" i="5"/>
  <c r="CT635" i="1"/>
  <c r="S635" i="1" s="1"/>
  <c r="CY635" i="1" s="1"/>
  <c r="X635" i="1" s="1"/>
  <c r="T1213" i="5" s="1"/>
  <c r="U1213" i="5"/>
  <c r="S1213" i="5"/>
  <c r="W632" i="1"/>
  <c r="AB631" i="1"/>
  <c r="CT629" i="1"/>
  <c r="S629" i="1" s="1"/>
  <c r="S1202" i="5"/>
  <c r="CC640" i="1"/>
  <c r="CC621" i="1" s="1"/>
  <c r="S1137" i="5"/>
  <c r="CT577" i="1"/>
  <c r="S577" i="1" s="1"/>
  <c r="L1138" i="5"/>
  <c r="Q1138" i="5" s="1"/>
  <c r="L1135" i="5"/>
  <c r="CS573" i="1"/>
  <c r="AD573" i="1"/>
  <c r="CR573" i="1" s="1"/>
  <c r="I574" i="1"/>
  <c r="E1125" i="5" s="1"/>
  <c r="E1114" i="5"/>
  <c r="C1115" i="5"/>
  <c r="CT536" i="1"/>
  <c r="S536" i="1" s="1"/>
  <c r="CS535" i="1"/>
  <c r="R535" i="1" s="1"/>
  <c r="H1105" i="5"/>
  <c r="R1105" i="5" s="1"/>
  <c r="AD535" i="1"/>
  <c r="CT533" i="1"/>
  <c r="S533" i="1" s="1"/>
  <c r="K1085" i="5" s="1"/>
  <c r="H1085" i="5"/>
  <c r="U1083" i="5"/>
  <c r="H1089" i="5" s="1"/>
  <c r="S1083" i="5"/>
  <c r="H1088" i="5" s="1"/>
  <c r="V495" i="1"/>
  <c r="V492" i="1"/>
  <c r="AD492" i="1"/>
  <c r="CR492" i="1" s="1"/>
  <c r="CS492" i="1"/>
  <c r="AB490" i="1"/>
  <c r="U1054" i="5"/>
  <c r="S1054" i="5"/>
  <c r="K1034" i="5"/>
  <c r="GX481" i="1"/>
  <c r="Q481" i="1"/>
  <c r="CQ475" i="1"/>
  <c r="P475" i="1" s="1"/>
  <c r="H1001" i="5"/>
  <c r="W1001" i="5" s="1"/>
  <c r="CR474" i="1"/>
  <c r="Q474" i="1" s="1"/>
  <c r="K995" i="5" s="1"/>
  <c r="H995" i="5"/>
  <c r="L978" i="5"/>
  <c r="Q978" i="5" s="1"/>
  <c r="L975" i="5"/>
  <c r="CY391" i="1"/>
  <c r="X391" i="1" s="1"/>
  <c r="T924" i="5" s="1"/>
  <c r="K925" i="5"/>
  <c r="H889" i="5"/>
  <c r="W889" i="5" s="1"/>
  <c r="S378" i="1"/>
  <c r="CZ378" i="1" s="1"/>
  <c r="Y378" i="1" s="1"/>
  <c r="V877" i="5" s="1"/>
  <c r="U320" i="1"/>
  <c r="CQ282" i="1"/>
  <c r="P282" i="1" s="1"/>
  <c r="H759" i="5"/>
  <c r="CQ278" i="1"/>
  <c r="L743" i="5"/>
  <c r="Q743" i="5" s="1"/>
  <c r="L739" i="5"/>
  <c r="S729" i="5"/>
  <c r="U729" i="5"/>
  <c r="GK272" i="1"/>
  <c r="K714" i="5"/>
  <c r="H708" i="5"/>
  <c r="W708" i="5" s="1"/>
  <c r="CQ270" i="1"/>
  <c r="P270" i="1" s="1"/>
  <c r="L710" i="5"/>
  <c r="Q710" i="5" s="1"/>
  <c r="L707" i="5"/>
  <c r="H704" i="5"/>
  <c r="S676" i="5"/>
  <c r="U676" i="5"/>
  <c r="CT262" i="1"/>
  <c r="S262" i="1" s="1"/>
  <c r="S665" i="5"/>
  <c r="U665" i="5"/>
  <c r="CT259" i="1"/>
  <c r="S259" i="1" s="1"/>
  <c r="AD256" i="1"/>
  <c r="H659" i="5"/>
  <c r="R659" i="5" s="1"/>
  <c r="CS256" i="1"/>
  <c r="R256" i="1" s="1"/>
  <c r="AD252" i="1"/>
  <c r="CR252" i="1" s="1"/>
  <c r="Q252" i="1" s="1"/>
  <c r="CS252" i="1"/>
  <c r="R252" i="1" s="1"/>
  <c r="GK252" i="1" s="1"/>
  <c r="AO185" i="1"/>
  <c r="F222" i="1"/>
  <c r="S624" i="5"/>
  <c r="U624" i="5"/>
  <c r="CT215" i="1"/>
  <c r="S215" i="1" s="1"/>
  <c r="CZ215" i="1" s="1"/>
  <c r="Y215" i="1" s="1"/>
  <c r="V624" i="5" s="1"/>
  <c r="L604" i="5"/>
  <c r="Q604" i="5" s="1"/>
  <c r="L602" i="5"/>
  <c r="CQ209" i="1"/>
  <c r="P209" i="1" s="1"/>
  <c r="K589" i="5" s="1"/>
  <c r="H589" i="5"/>
  <c r="CT201" i="1"/>
  <c r="S201" i="1" s="1"/>
  <c r="K554" i="5" s="1"/>
  <c r="U553" i="5"/>
  <c r="H554" i="5"/>
  <c r="R554" i="5" s="1"/>
  <c r="S553" i="5"/>
  <c r="L552" i="5"/>
  <c r="Q552" i="5" s="1"/>
  <c r="L549" i="5"/>
  <c r="AB143" i="1"/>
  <c r="CR143" i="1"/>
  <c r="Q143" i="1" s="1"/>
  <c r="AD769" i="1"/>
  <c r="CR769" i="1" s="1"/>
  <c r="Q769" i="1" s="1"/>
  <c r="T768" i="1"/>
  <c r="I768" i="1"/>
  <c r="E1369" i="5" s="1"/>
  <c r="T767" i="1"/>
  <c r="V767" i="1"/>
  <c r="H1358" i="5"/>
  <c r="W1358" i="5" s="1"/>
  <c r="AD765" i="1"/>
  <c r="CR765" i="1" s="1"/>
  <c r="AB763" i="1"/>
  <c r="H1343" i="5"/>
  <c r="Q761" i="1"/>
  <c r="CD771" i="1"/>
  <c r="AB754" i="1"/>
  <c r="H1299" i="5"/>
  <c r="U1291" i="5"/>
  <c r="S1291" i="5"/>
  <c r="CQ751" i="1"/>
  <c r="P751" i="1" s="1"/>
  <c r="AD748" i="1"/>
  <c r="CR748" i="1" s="1"/>
  <c r="Q748" i="1" s="1"/>
  <c r="L1293" i="5"/>
  <c r="Q1293" i="5" s="1"/>
  <c r="L1286" i="5"/>
  <c r="CS747" i="1"/>
  <c r="R747" i="1" s="1"/>
  <c r="H1282" i="5"/>
  <c r="R1282" i="5" s="1"/>
  <c r="V746" i="1"/>
  <c r="GX745" i="1"/>
  <c r="R745" i="1"/>
  <c r="GK745" i="1" s="1"/>
  <c r="L1268" i="5"/>
  <c r="Q1268" i="5" s="1"/>
  <c r="L1267" i="5"/>
  <c r="AD743" i="1"/>
  <c r="G671" i="1"/>
  <c r="AF1251" i="5"/>
  <c r="A1251" i="5"/>
  <c r="CQ678" i="1"/>
  <c r="P678" i="1" s="1"/>
  <c r="H1249" i="5"/>
  <c r="W1249" i="5" s="1"/>
  <c r="GX674" i="1"/>
  <c r="R674" i="1"/>
  <c r="GK674" i="1" s="1"/>
  <c r="L1226" i="5"/>
  <c r="Q1226" i="5" s="1"/>
  <c r="L1223" i="5"/>
  <c r="R632" i="1"/>
  <c r="GK632" i="1" s="1"/>
  <c r="Q631" i="1"/>
  <c r="V629" i="1"/>
  <c r="I629" i="1"/>
  <c r="E1202" i="5" s="1"/>
  <c r="C1194" i="5"/>
  <c r="E1193" i="5"/>
  <c r="CT626" i="1"/>
  <c r="S626" i="1" s="1"/>
  <c r="CY626" i="1" s="1"/>
  <c r="X626" i="1" s="1"/>
  <c r="T1190" i="5" s="1"/>
  <c r="U1190" i="5"/>
  <c r="S1190" i="5"/>
  <c r="AB625" i="1"/>
  <c r="U1189" i="5"/>
  <c r="S1189" i="5"/>
  <c r="I624" i="1"/>
  <c r="E1188" i="5" s="1"/>
  <c r="C1180" i="5"/>
  <c r="E1179" i="5"/>
  <c r="I627" i="1"/>
  <c r="E1191" i="5" s="1"/>
  <c r="V587" i="1"/>
  <c r="V577" i="1"/>
  <c r="V576" i="1"/>
  <c r="W571" i="1"/>
  <c r="CQ497" i="1"/>
  <c r="H1078" i="5"/>
  <c r="W1078" i="5" s="1"/>
  <c r="CQ495" i="1"/>
  <c r="P495" i="1" s="1"/>
  <c r="H1068" i="5"/>
  <c r="W1068" i="5" s="1"/>
  <c r="U493" i="1"/>
  <c r="V490" i="1"/>
  <c r="U1043" i="5"/>
  <c r="H1045" i="5"/>
  <c r="S1043" i="5"/>
  <c r="CT487" i="1"/>
  <c r="S487" i="1" s="1"/>
  <c r="K1045" i="5" s="1"/>
  <c r="I483" i="1"/>
  <c r="E1038" i="5" s="1"/>
  <c r="C1030" i="5"/>
  <c r="E1029" i="5"/>
  <c r="I484" i="1"/>
  <c r="Q484" i="1" s="1"/>
  <c r="W481" i="1"/>
  <c r="GX402" i="1"/>
  <c r="U402" i="1"/>
  <c r="CT399" i="1"/>
  <c r="S955" i="5"/>
  <c r="U955" i="5"/>
  <c r="CQ395" i="1"/>
  <c r="P395" i="1" s="1"/>
  <c r="H943" i="5"/>
  <c r="W943" i="5" s="1"/>
  <c r="AB395" i="1"/>
  <c r="S935" i="5"/>
  <c r="H936" i="5"/>
  <c r="R936" i="5" s="1"/>
  <c r="U935" i="5"/>
  <c r="S921" i="5"/>
  <c r="U921" i="5"/>
  <c r="CS387" i="1"/>
  <c r="R387" i="1" s="1"/>
  <c r="GK387" i="1" s="1"/>
  <c r="CS384" i="1"/>
  <c r="R384" i="1" s="1"/>
  <c r="GK384" i="1" s="1"/>
  <c r="CR382" i="1"/>
  <c r="Q382" i="1" s="1"/>
  <c r="K893" i="5" s="1"/>
  <c r="H893" i="5"/>
  <c r="R380" i="1"/>
  <c r="GK380" i="1" s="1"/>
  <c r="H865" i="5"/>
  <c r="W865" i="5" s="1"/>
  <c r="T337" i="1"/>
  <c r="GX329" i="1"/>
  <c r="W329" i="1"/>
  <c r="C781" i="5"/>
  <c r="E780" i="5"/>
  <c r="CT321" i="1"/>
  <c r="S321" i="1" s="1"/>
  <c r="S778" i="5"/>
  <c r="U778" i="5"/>
  <c r="S777" i="5"/>
  <c r="U777" i="5"/>
  <c r="CT320" i="1"/>
  <c r="S320" i="1" s="1"/>
  <c r="GK281" i="1"/>
  <c r="K748" i="5"/>
  <c r="CS279" i="1"/>
  <c r="R279" i="1" s="1"/>
  <c r="GK279" i="1" s="1"/>
  <c r="S711" i="5"/>
  <c r="H712" i="5"/>
  <c r="R712" i="5" s="1"/>
  <c r="U711" i="5"/>
  <c r="CT272" i="1"/>
  <c r="S272" i="1" s="1"/>
  <c r="K712" i="5" s="1"/>
  <c r="CS260" i="1"/>
  <c r="R260" i="1" s="1"/>
  <c r="H670" i="5"/>
  <c r="R670" i="5" s="1"/>
  <c r="AB199" i="1"/>
  <c r="H550" i="5"/>
  <c r="W550" i="5" s="1"/>
  <c r="G740" i="1"/>
  <c r="A1372" i="5"/>
  <c r="CT769" i="1"/>
  <c r="S1370" i="5"/>
  <c r="U1370" i="5"/>
  <c r="I769" i="1"/>
  <c r="E1370" i="5" s="1"/>
  <c r="V768" i="1"/>
  <c r="R768" i="1"/>
  <c r="GK768" i="1" s="1"/>
  <c r="U1357" i="5"/>
  <c r="E1348" i="5"/>
  <c r="C1349" i="5"/>
  <c r="CZ763" i="1"/>
  <c r="Y763" i="1" s="1"/>
  <c r="V1338" i="5" s="1"/>
  <c r="K1345" i="5" s="1"/>
  <c r="K1340" i="5"/>
  <c r="CS763" i="1"/>
  <c r="R763" i="1" s="1"/>
  <c r="H1342" i="5"/>
  <c r="R1342" i="5" s="1"/>
  <c r="E1338" i="5"/>
  <c r="C1339" i="5"/>
  <c r="GK762" i="1"/>
  <c r="C1329" i="5"/>
  <c r="E1328" i="5"/>
  <c r="CS761" i="1"/>
  <c r="R761" i="1" s="1"/>
  <c r="GK761" i="1" s="1"/>
  <c r="T761" i="1"/>
  <c r="CT760" i="1"/>
  <c r="S760" i="1" s="1"/>
  <c r="L1327" i="5"/>
  <c r="Q1327" i="5" s="1"/>
  <c r="L1325" i="5"/>
  <c r="CR760" i="1"/>
  <c r="Q760" i="1" s="1"/>
  <c r="K1320" i="5" s="1"/>
  <c r="H1320" i="5"/>
  <c r="T759" i="1"/>
  <c r="W759" i="1"/>
  <c r="CT759" i="1"/>
  <c r="S759" i="1" s="1"/>
  <c r="CY759" i="1" s="1"/>
  <c r="X759" i="1" s="1"/>
  <c r="T1316" i="5" s="1"/>
  <c r="U1316" i="5"/>
  <c r="S1316" i="5"/>
  <c r="AB758" i="1"/>
  <c r="U1315" i="5"/>
  <c r="S1315" i="5"/>
  <c r="I758" i="1"/>
  <c r="CS757" i="1"/>
  <c r="R757" i="1" s="1"/>
  <c r="AB757" i="1"/>
  <c r="H1311" i="5"/>
  <c r="S1303" i="5"/>
  <c r="U1303" i="5"/>
  <c r="CS754" i="1"/>
  <c r="R754" i="1" s="1"/>
  <c r="H1298" i="5"/>
  <c r="R1298" i="5" s="1"/>
  <c r="U1292" i="5"/>
  <c r="S1292" i="5"/>
  <c r="BZ771" i="1"/>
  <c r="CT752" i="1"/>
  <c r="S752" i="1" s="1"/>
  <c r="CZ752" i="1" s="1"/>
  <c r="Y752" i="1" s="1"/>
  <c r="V1291" i="5" s="1"/>
  <c r="U752" i="1"/>
  <c r="Q752" i="1"/>
  <c r="V751" i="1"/>
  <c r="CT750" i="1"/>
  <c r="S750" i="1" s="1"/>
  <c r="CY750" i="1" s="1"/>
  <c r="X750" i="1" s="1"/>
  <c r="T1289" i="5" s="1"/>
  <c r="U1289" i="5"/>
  <c r="S1289" i="5"/>
  <c r="CT749" i="1"/>
  <c r="S749" i="1" s="1"/>
  <c r="CZ749" i="1" s="1"/>
  <c r="Y749" i="1" s="1"/>
  <c r="V1288" i="5" s="1"/>
  <c r="U749" i="1"/>
  <c r="Q749" i="1"/>
  <c r="U1287" i="5"/>
  <c r="S1287" i="5"/>
  <c r="CT746" i="1"/>
  <c r="S746" i="1" s="1"/>
  <c r="CY746" i="1" s="1"/>
  <c r="X746" i="1" s="1"/>
  <c r="T1277" i="5" s="1"/>
  <c r="T746" i="1"/>
  <c r="CQ746" i="1"/>
  <c r="P746" i="1" s="1"/>
  <c r="P745" i="1"/>
  <c r="CP745" i="1" s="1"/>
  <c r="O745" i="1" s="1"/>
  <c r="K1276" i="5" s="1"/>
  <c r="H1276" i="5"/>
  <c r="W1276" i="5" s="1"/>
  <c r="CT744" i="1"/>
  <c r="S744" i="1" s="1"/>
  <c r="K1270" i="5" s="1"/>
  <c r="S1269" i="5"/>
  <c r="H1270" i="5"/>
  <c r="R1270" i="5" s="1"/>
  <c r="U1269" i="5"/>
  <c r="S1262" i="5"/>
  <c r="H1265" i="5" s="1"/>
  <c r="U1262" i="5"/>
  <c r="H1266" i="5" s="1"/>
  <c r="H1263" i="5"/>
  <c r="CT742" i="1"/>
  <c r="S742" i="1" s="1"/>
  <c r="K1255" i="5" s="1"/>
  <c r="U1254" i="5"/>
  <c r="H1259" i="5" s="1"/>
  <c r="S1254" i="5"/>
  <c r="H1258" i="5" s="1"/>
  <c r="H1255" i="5"/>
  <c r="F684" i="1"/>
  <c r="CS676" i="1"/>
  <c r="R676" i="1" s="1"/>
  <c r="H1243" i="5"/>
  <c r="R1243" i="5" s="1"/>
  <c r="T675" i="1"/>
  <c r="CQ675" i="1"/>
  <c r="P675" i="1" s="1"/>
  <c r="H1238" i="5"/>
  <c r="W1238" i="5" s="1"/>
  <c r="CT674" i="1"/>
  <c r="S674" i="1" s="1"/>
  <c r="CY674" i="1" s="1"/>
  <c r="X674" i="1" s="1"/>
  <c r="T1237" i="5" s="1"/>
  <c r="T674" i="1"/>
  <c r="AG680" i="1" s="1"/>
  <c r="CQ674" i="1"/>
  <c r="P674" i="1" s="1"/>
  <c r="U637" i="1"/>
  <c r="T637" i="1"/>
  <c r="U1215" i="5"/>
  <c r="S1215" i="5"/>
  <c r="H1217" i="5"/>
  <c r="I637" i="1"/>
  <c r="E1224" i="5" s="1"/>
  <c r="C1216" i="5"/>
  <c r="E1215" i="5"/>
  <c r="T634" i="1"/>
  <c r="CQ634" i="1"/>
  <c r="P634" i="1" s="1"/>
  <c r="CT633" i="1"/>
  <c r="S633" i="1" s="1"/>
  <c r="K1208" i="5" s="1"/>
  <c r="U632" i="1"/>
  <c r="I632" i="1"/>
  <c r="E1205" i="5" s="1"/>
  <c r="CS631" i="1"/>
  <c r="R631" i="1" s="1"/>
  <c r="GK631" i="1" s="1"/>
  <c r="T631" i="1"/>
  <c r="I631" i="1"/>
  <c r="U631" i="1" s="1"/>
  <c r="CS630" i="1"/>
  <c r="AD630" i="1"/>
  <c r="CR630" i="1" s="1"/>
  <c r="CT624" i="1"/>
  <c r="S624" i="1" s="1"/>
  <c r="CZ624" i="1" s="1"/>
  <c r="Y624" i="1" s="1"/>
  <c r="V1188" i="5" s="1"/>
  <c r="T624" i="1"/>
  <c r="CQ624" i="1"/>
  <c r="P624" i="1" s="1"/>
  <c r="H1188" i="5"/>
  <c r="W1188" i="5" s="1"/>
  <c r="BZ640" i="1"/>
  <c r="AQ640" i="1" s="1"/>
  <c r="V623" i="1"/>
  <c r="CS623" i="1"/>
  <c r="R623" i="1" s="1"/>
  <c r="K1183" i="5" s="1"/>
  <c r="H1183" i="5"/>
  <c r="R1183" i="5" s="1"/>
  <c r="AD623" i="1"/>
  <c r="AB623" i="1" s="1"/>
  <c r="AF1177" i="5"/>
  <c r="A1177" i="5"/>
  <c r="G569" i="1"/>
  <c r="R587" i="1"/>
  <c r="U587" i="1"/>
  <c r="CQ587" i="1"/>
  <c r="P587" i="1" s="1"/>
  <c r="H1171" i="5"/>
  <c r="U585" i="1"/>
  <c r="L1165" i="5"/>
  <c r="Q1165" i="5" s="1"/>
  <c r="L1159" i="5"/>
  <c r="CQ581" i="1"/>
  <c r="H1156" i="5"/>
  <c r="GX580" i="1"/>
  <c r="S1148" i="5"/>
  <c r="U1148" i="5"/>
  <c r="CT579" i="1"/>
  <c r="E1127" i="5"/>
  <c r="C1128" i="5"/>
  <c r="I577" i="1"/>
  <c r="E1137" i="5" s="1"/>
  <c r="I576" i="1"/>
  <c r="CT573" i="1"/>
  <c r="G531" i="1"/>
  <c r="A1112" i="5"/>
  <c r="CQ536" i="1"/>
  <c r="P536" i="1" s="1"/>
  <c r="CP536" i="1" s="1"/>
  <c r="O536" i="1" s="1"/>
  <c r="K1110" i="5" s="1"/>
  <c r="H1110" i="5"/>
  <c r="W1110" i="5" s="1"/>
  <c r="H1103" i="5"/>
  <c r="R1103" i="5" s="1"/>
  <c r="U1101" i="5"/>
  <c r="S1101" i="5"/>
  <c r="CT535" i="1"/>
  <c r="S535" i="1" s="1"/>
  <c r="K1103" i="5" s="1"/>
  <c r="P498" i="1"/>
  <c r="T498" i="1"/>
  <c r="H1079" i="5"/>
  <c r="W1079" i="5" s="1"/>
  <c r="V496" i="1"/>
  <c r="H1074" i="5"/>
  <c r="R1074" i="5" s="1"/>
  <c r="AD496" i="1"/>
  <c r="CS496" i="1"/>
  <c r="R496" i="1" s="1"/>
  <c r="S495" i="1"/>
  <c r="AB492" i="1"/>
  <c r="GX491" i="1"/>
  <c r="P490" i="1"/>
  <c r="T490" i="1"/>
  <c r="H1054" i="5"/>
  <c r="W1054" i="5" s="1"/>
  <c r="U489" i="1"/>
  <c r="CQ489" i="1"/>
  <c r="P489" i="1" s="1"/>
  <c r="GX486" i="1"/>
  <c r="W486" i="1"/>
  <c r="CT486" i="1"/>
  <c r="S486" i="1" s="1"/>
  <c r="CZ486" i="1" s="1"/>
  <c r="Y486" i="1" s="1"/>
  <c r="V1041" i="5" s="1"/>
  <c r="U1041" i="5"/>
  <c r="S1041" i="5"/>
  <c r="GX485" i="1"/>
  <c r="GX483" i="1"/>
  <c r="S481" i="1"/>
  <c r="L1017" i="5"/>
  <c r="Q1017" i="5" s="1"/>
  <c r="L1016" i="5"/>
  <c r="H1006" i="5"/>
  <c r="U1004" i="5"/>
  <c r="H1008" i="5" s="1"/>
  <c r="S1004" i="5"/>
  <c r="H1007" i="5" s="1"/>
  <c r="G181" i="1"/>
  <c r="A989" i="5"/>
  <c r="BX371" i="1"/>
  <c r="AO408" i="1"/>
  <c r="AO371" i="1" s="1"/>
  <c r="S979" i="5"/>
  <c r="H984" i="5" s="1"/>
  <c r="H980" i="5"/>
  <c r="U979" i="5"/>
  <c r="H985" i="5" s="1"/>
  <c r="AD404" i="1"/>
  <c r="CR404" i="1" s="1"/>
  <c r="Q404" i="1" s="1"/>
  <c r="CS404" i="1"/>
  <c r="R404" i="1" s="1"/>
  <c r="GK404" i="1" s="1"/>
  <c r="BY408" i="1"/>
  <c r="H971" i="5"/>
  <c r="R971" i="5" s="1"/>
  <c r="CS403" i="1"/>
  <c r="R403" i="1" s="1"/>
  <c r="P402" i="1"/>
  <c r="H960" i="5"/>
  <c r="R960" i="5" s="1"/>
  <c r="AD400" i="1"/>
  <c r="CS400" i="1"/>
  <c r="R400" i="1" s="1"/>
  <c r="L956" i="5"/>
  <c r="Q956" i="5" s="1"/>
  <c r="L953" i="5"/>
  <c r="CR397" i="1"/>
  <c r="Q397" i="1" s="1"/>
  <c r="K948" i="5" s="1"/>
  <c r="H948" i="5"/>
  <c r="Q396" i="1"/>
  <c r="U396" i="1"/>
  <c r="AB396" i="1"/>
  <c r="CT394" i="1"/>
  <c r="S394" i="1" s="1"/>
  <c r="K936" i="5" s="1"/>
  <c r="P393" i="1"/>
  <c r="CT392" i="1"/>
  <c r="S392" i="1" s="1"/>
  <c r="GX390" i="1"/>
  <c r="Q390" i="1"/>
  <c r="U390" i="1"/>
  <c r="CT388" i="1"/>
  <c r="S388" i="1" s="1"/>
  <c r="K914" i="5" s="1"/>
  <c r="S913" i="5"/>
  <c r="H914" i="5"/>
  <c r="U913" i="5"/>
  <c r="E911" i="5"/>
  <c r="P387" i="1"/>
  <c r="S910" i="5"/>
  <c r="U910" i="5"/>
  <c r="S899" i="5"/>
  <c r="U899" i="5"/>
  <c r="CT383" i="1"/>
  <c r="S383" i="1" s="1"/>
  <c r="CY383" i="1" s="1"/>
  <c r="X383" i="1" s="1"/>
  <c r="T899" i="5" s="1"/>
  <c r="R381" i="1"/>
  <c r="GK381" i="1" s="1"/>
  <c r="U381" i="1"/>
  <c r="Q381" i="1"/>
  <c r="AB379" i="1"/>
  <c r="H881" i="5"/>
  <c r="R881" i="5" s="1"/>
  <c r="U879" i="5"/>
  <c r="S879" i="5"/>
  <c r="U378" i="1"/>
  <c r="AB377" i="1"/>
  <c r="U876" i="5"/>
  <c r="S876" i="5"/>
  <c r="E867" i="5"/>
  <c r="C868" i="5"/>
  <c r="I378" i="1"/>
  <c r="E877" i="5" s="1"/>
  <c r="CT338" i="1"/>
  <c r="S852" i="5"/>
  <c r="GK336" i="1"/>
  <c r="K846" i="5"/>
  <c r="L853" i="5"/>
  <c r="Q853" i="5" s="1"/>
  <c r="L850" i="5"/>
  <c r="CR336" i="1"/>
  <c r="Q336" i="1" s="1"/>
  <c r="K845" i="5" s="1"/>
  <c r="H845" i="5"/>
  <c r="S832" i="5"/>
  <c r="H838" i="5" s="1"/>
  <c r="H834" i="5"/>
  <c r="U832" i="5"/>
  <c r="H839" i="5" s="1"/>
  <c r="H824" i="5"/>
  <c r="R824" i="5" s="1"/>
  <c r="AD332" i="1"/>
  <c r="CS332" i="1"/>
  <c r="R332" i="1" s="1"/>
  <c r="R330" i="1"/>
  <c r="GK330" i="1" s="1"/>
  <c r="T329" i="1"/>
  <c r="L798" i="5"/>
  <c r="Q798" i="5" s="1"/>
  <c r="L795" i="5"/>
  <c r="U322" i="1"/>
  <c r="L779" i="5"/>
  <c r="Q779" i="5" s="1"/>
  <c r="L776" i="5"/>
  <c r="CR319" i="1"/>
  <c r="Q319" i="1" s="1"/>
  <c r="K771" i="5" s="1"/>
  <c r="H771" i="5"/>
  <c r="AD282" i="1"/>
  <c r="CR282" i="1" s="1"/>
  <c r="Q282" i="1" s="1"/>
  <c r="K757" i="5" s="1"/>
  <c r="H758" i="5"/>
  <c r="R758" i="5" s="1"/>
  <c r="CS282" i="1"/>
  <c r="R282" i="1" s="1"/>
  <c r="L753" i="5"/>
  <c r="Q753" i="5" s="1"/>
  <c r="L752" i="5"/>
  <c r="AB281" i="1"/>
  <c r="H747" i="5"/>
  <c r="W279" i="1"/>
  <c r="CT279" i="1"/>
  <c r="S279" i="1" s="1"/>
  <c r="CP279" i="1" s="1"/>
  <c r="O279" i="1" s="1"/>
  <c r="K741" i="5" s="1"/>
  <c r="U741" i="5"/>
  <c r="S741" i="5"/>
  <c r="U279" i="1"/>
  <c r="AD278" i="1"/>
  <c r="AB278" i="1" s="1"/>
  <c r="CS278" i="1"/>
  <c r="R278" i="1" s="1"/>
  <c r="GK278" i="1" s="1"/>
  <c r="T276" i="1"/>
  <c r="CT275" i="1"/>
  <c r="S275" i="1" s="1"/>
  <c r="CY275" i="1" s="1"/>
  <c r="X275" i="1" s="1"/>
  <c r="H722" i="5"/>
  <c r="R722" i="5" s="1"/>
  <c r="S721" i="5"/>
  <c r="U721" i="5"/>
  <c r="CT274" i="1"/>
  <c r="S274" i="1" s="1"/>
  <c r="K722" i="5" s="1"/>
  <c r="R273" i="1"/>
  <c r="GK273" i="1" s="1"/>
  <c r="U273" i="1"/>
  <c r="H719" i="5"/>
  <c r="W719" i="5" s="1"/>
  <c r="L720" i="5"/>
  <c r="Q720" i="5" s="1"/>
  <c r="L718" i="5"/>
  <c r="S698" i="5"/>
  <c r="U698" i="5"/>
  <c r="CT268" i="1"/>
  <c r="S268" i="1" s="1"/>
  <c r="CY268" i="1" s="1"/>
  <c r="X268" i="1" s="1"/>
  <c r="T698" i="5" s="1"/>
  <c r="L688" i="5"/>
  <c r="Q688" i="5" s="1"/>
  <c r="L685" i="5"/>
  <c r="L677" i="5"/>
  <c r="Q677" i="5" s="1"/>
  <c r="L674" i="5"/>
  <c r="H657" i="5"/>
  <c r="U655" i="5"/>
  <c r="S655" i="5"/>
  <c r="CT256" i="1"/>
  <c r="S256" i="1" s="1"/>
  <c r="K657" i="5" s="1"/>
  <c r="T255" i="1"/>
  <c r="W255" i="1"/>
  <c r="CT255" i="1"/>
  <c r="S255" i="1" s="1"/>
  <c r="CY255" i="1" s="1"/>
  <c r="X255" i="1" s="1"/>
  <c r="T653" i="5" s="1"/>
  <c r="U653" i="5"/>
  <c r="S653" i="5"/>
  <c r="R255" i="1"/>
  <c r="GK255" i="1" s="1"/>
  <c r="U652" i="5"/>
  <c r="S652" i="5"/>
  <c r="CT254" i="1"/>
  <c r="S254" i="1" s="1"/>
  <c r="CY254" i="1" s="1"/>
  <c r="X254" i="1" s="1"/>
  <c r="T652" i="5" s="1"/>
  <c r="K647" i="5"/>
  <c r="GK253" i="1"/>
  <c r="L654" i="5"/>
  <c r="Q654" i="5" s="1"/>
  <c r="L651" i="5"/>
  <c r="CR253" i="1"/>
  <c r="Q253" i="1" s="1"/>
  <c r="K646" i="5" s="1"/>
  <c r="H646" i="5"/>
  <c r="S636" i="5"/>
  <c r="H639" i="5" s="1"/>
  <c r="H638" i="5"/>
  <c r="U636" i="5"/>
  <c r="H640" i="5" s="1"/>
  <c r="CT252" i="1"/>
  <c r="S252" i="1" s="1"/>
  <c r="K638" i="5" s="1"/>
  <c r="CT251" i="1"/>
  <c r="S251" i="1" s="1"/>
  <c r="CP251" i="1" s="1"/>
  <c r="O251" i="1" s="1"/>
  <c r="S629" i="5"/>
  <c r="H632" i="5" s="1"/>
  <c r="H631" i="5"/>
  <c r="U629" i="5"/>
  <c r="H633" i="5" s="1"/>
  <c r="CQ216" i="1"/>
  <c r="P216" i="1" s="1"/>
  <c r="H625" i="5"/>
  <c r="W625" i="5" s="1"/>
  <c r="CQ215" i="1"/>
  <c r="H624" i="5"/>
  <c r="W624" i="5" s="1"/>
  <c r="U212" i="1"/>
  <c r="CQ212" i="1"/>
  <c r="P212" i="1" s="1"/>
  <c r="CP212" i="1" s="1"/>
  <c r="O212" i="1" s="1"/>
  <c r="K603" i="5" s="1"/>
  <c r="H603" i="5"/>
  <c r="W603" i="5" s="1"/>
  <c r="AB212" i="1"/>
  <c r="AD209" i="1"/>
  <c r="H588" i="5"/>
  <c r="R588" i="5" s="1"/>
  <c r="L574" i="5"/>
  <c r="Q574" i="5" s="1"/>
  <c r="L571" i="5"/>
  <c r="U540" i="5"/>
  <c r="S540" i="5"/>
  <c r="CT197" i="1"/>
  <c r="S197" i="1" s="1"/>
  <c r="L541" i="5"/>
  <c r="Q541" i="5" s="1"/>
  <c r="L538" i="5"/>
  <c r="H535" i="5"/>
  <c r="CQ195" i="1"/>
  <c r="P195" i="1" s="1"/>
  <c r="K535" i="5" s="1"/>
  <c r="AB194" i="1"/>
  <c r="C521" i="5"/>
  <c r="E520" i="5"/>
  <c r="I194" i="1"/>
  <c r="E529" i="5" s="1"/>
  <c r="AB192" i="1"/>
  <c r="H518" i="5"/>
  <c r="W518" i="5" s="1"/>
  <c r="CT190" i="1"/>
  <c r="S190" i="1" s="1"/>
  <c r="K510" i="5" s="1"/>
  <c r="H510" i="5"/>
  <c r="R510" i="5" s="1"/>
  <c r="U508" i="5"/>
  <c r="S508" i="5"/>
  <c r="CS189" i="1"/>
  <c r="R189" i="1" s="1"/>
  <c r="GK189" i="1" s="1"/>
  <c r="AD189" i="1"/>
  <c r="CR189" i="1" s="1"/>
  <c r="Q189" i="1" s="1"/>
  <c r="CP189" i="1" s="1"/>
  <c r="O189" i="1" s="1"/>
  <c r="V628" i="1"/>
  <c r="CS628" i="1"/>
  <c r="R628" i="1" s="1"/>
  <c r="CY628" i="1" s="1"/>
  <c r="X628" i="1" s="1"/>
  <c r="T1193" i="5" s="1"/>
  <c r="H1197" i="5"/>
  <c r="R1197" i="5" s="1"/>
  <c r="CT627" i="1"/>
  <c r="S1191" i="5"/>
  <c r="V626" i="1"/>
  <c r="R626" i="1"/>
  <c r="GK626" i="1" s="1"/>
  <c r="BY640" i="1"/>
  <c r="CI640" i="1" s="1"/>
  <c r="CD640" i="1"/>
  <c r="AU640" i="1" s="1"/>
  <c r="U623" i="1"/>
  <c r="BC590" i="1"/>
  <c r="CT588" i="1"/>
  <c r="S588" i="1" s="1"/>
  <c r="U1175" i="5"/>
  <c r="U1166" i="5"/>
  <c r="H1168" i="5"/>
  <c r="R1168" i="5" s="1"/>
  <c r="S1166" i="5"/>
  <c r="CQ584" i="1"/>
  <c r="P584" i="1" s="1"/>
  <c r="H1162" i="5"/>
  <c r="W1162" i="5" s="1"/>
  <c r="CQ583" i="1"/>
  <c r="CT582" i="1"/>
  <c r="U1160" i="5"/>
  <c r="S1160" i="5"/>
  <c r="I584" i="1"/>
  <c r="E1162" i="5" s="1"/>
  <c r="C1152" i="5"/>
  <c r="E1151" i="5"/>
  <c r="H1149" i="5"/>
  <c r="W1149" i="5" s="1"/>
  <c r="H1143" i="5"/>
  <c r="R1143" i="5" s="1"/>
  <c r="CQ577" i="1"/>
  <c r="CQ576" i="1"/>
  <c r="P576" i="1" s="1"/>
  <c r="S1127" i="5"/>
  <c r="H1129" i="5"/>
  <c r="R1129" i="5" s="1"/>
  <c r="U1127" i="5"/>
  <c r="H1125" i="5"/>
  <c r="W1125" i="5" s="1"/>
  <c r="AD571" i="1"/>
  <c r="H1118" i="5"/>
  <c r="R1118" i="5" s="1"/>
  <c r="BY538" i="1"/>
  <c r="U535" i="1"/>
  <c r="T534" i="1"/>
  <c r="P534" i="1"/>
  <c r="AC538" i="1" s="1"/>
  <c r="GX533" i="1"/>
  <c r="P533" i="1"/>
  <c r="W498" i="1"/>
  <c r="AB498" i="1"/>
  <c r="U1079" i="5"/>
  <c r="S1079" i="5"/>
  <c r="U496" i="1"/>
  <c r="T495" i="1"/>
  <c r="S1066" i="5"/>
  <c r="U492" i="1"/>
  <c r="V491" i="1"/>
  <c r="AD491" i="1"/>
  <c r="H1060" i="5"/>
  <c r="R1060" i="5" s="1"/>
  <c r="U1053" i="5"/>
  <c r="P488" i="1"/>
  <c r="H1052" i="5"/>
  <c r="W1052" i="5" s="1"/>
  <c r="U487" i="1"/>
  <c r="H1048" i="5"/>
  <c r="U486" i="1"/>
  <c r="V485" i="1"/>
  <c r="R485" i="1"/>
  <c r="GK485" i="1" s="1"/>
  <c r="CQ483" i="1"/>
  <c r="P483" i="1" s="1"/>
  <c r="H1033" i="5"/>
  <c r="R1033" i="5" s="1"/>
  <c r="U481" i="1"/>
  <c r="P481" i="1"/>
  <c r="CP481" i="1" s="1"/>
  <c r="O481" i="1" s="1"/>
  <c r="GX479" i="1"/>
  <c r="H1020" i="5"/>
  <c r="R1020" i="5" s="1"/>
  <c r="U1018" i="5"/>
  <c r="S1018" i="5"/>
  <c r="H1024" i="5" s="1"/>
  <c r="CT478" i="1"/>
  <c r="S478" i="1" s="1"/>
  <c r="K1013" i="5" s="1"/>
  <c r="H1013" i="5"/>
  <c r="U1011" i="5"/>
  <c r="H1015" i="5" s="1"/>
  <c r="S1011" i="5"/>
  <c r="H1014" i="5" s="1"/>
  <c r="CX1123" i="3"/>
  <c r="C1012" i="5"/>
  <c r="E1011" i="5"/>
  <c r="V477" i="1"/>
  <c r="Q477" i="1"/>
  <c r="S1001" i="5"/>
  <c r="P474" i="1"/>
  <c r="K997" i="5" s="1"/>
  <c r="H997" i="5"/>
  <c r="CD408" i="1"/>
  <c r="L987" i="5"/>
  <c r="Q987" i="5" s="1"/>
  <c r="L986" i="5"/>
  <c r="V405" i="1"/>
  <c r="GX404" i="1"/>
  <c r="CQ404" i="1"/>
  <c r="H976" i="5"/>
  <c r="W976" i="5" s="1"/>
  <c r="CQ403" i="1"/>
  <c r="P403" i="1" s="1"/>
  <c r="H972" i="5"/>
  <c r="H966" i="5"/>
  <c r="W966" i="5" s="1"/>
  <c r="CQ401" i="1"/>
  <c r="P401" i="1" s="1"/>
  <c r="H965" i="5"/>
  <c r="W965" i="5" s="1"/>
  <c r="L967" i="5"/>
  <c r="Q967" i="5" s="1"/>
  <c r="L964" i="5"/>
  <c r="V399" i="1"/>
  <c r="GX398" i="1"/>
  <c r="CQ398" i="1"/>
  <c r="P398" i="1" s="1"/>
  <c r="H954" i="5"/>
  <c r="W954" i="5" s="1"/>
  <c r="AB397" i="1"/>
  <c r="H950" i="5"/>
  <c r="W396" i="1"/>
  <c r="CT396" i="1"/>
  <c r="S396" i="1" s="1"/>
  <c r="CY396" i="1" s="1"/>
  <c r="X396" i="1" s="1"/>
  <c r="T944" i="5" s="1"/>
  <c r="S944" i="5"/>
  <c r="U944" i="5"/>
  <c r="T395" i="1"/>
  <c r="L945" i="5"/>
  <c r="Q945" i="5" s="1"/>
  <c r="L942" i="5"/>
  <c r="V393" i="1"/>
  <c r="GX392" i="1"/>
  <c r="CQ392" i="1"/>
  <c r="P392" i="1" s="1"/>
  <c r="CP392" i="1" s="1"/>
  <c r="O392" i="1" s="1"/>
  <c r="K932" i="5" s="1"/>
  <c r="H932" i="5"/>
  <c r="W932" i="5" s="1"/>
  <c r="CQ391" i="1"/>
  <c r="P391" i="1" s="1"/>
  <c r="H928" i="5"/>
  <c r="P390" i="1"/>
  <c r="H922" i="5"/>
  <c r="W922" i="5" s="1"/>
  <c r="H911" i="5"/>
  <c r="W911" i="5" s="1"/>
  <c r="V386" i="1"/>
  <c r="P384" i="1"/>
  <c r="CP384" i="1" s="1"/>
  <c r="O384" i="1" s="1"/>
  <c r="K900" i="5" s="1"/>
  <c r="H900" i="5"/>
  <c r="W900" i="5" s="1"/>
  <c r="U383" i="1"/>
  <c r="AB382" i="1"/>
  <c r="S891" i="5"/>
  <c r="H892" i="5"/>
  <c r="U891" i="5"/>
  <c r="W381" i="1"/>
  <c r="CT381" i="1"/>
  <c r="S381" i="1" s="1"/>
  <c r="CY381" i="1" s="1"/>
  <c r="X381" i="1" s="1"/>
  <c r="T889" i="5" s="1"/>
  <c r="S889" i="5"/>
  <c r="U889" i="5"/>
  <c r="U379" i="1"/>
  <c r="T378" i="1"/>
  <c r="GX376" i="1"/>
  <c r="S867" i="5"/>
  <c r="H869" i="5"/>
  <c r="U867" i="5"/>
  <c r="H874" i="5" s="1"/>
  <c r="AB375" i="1"/>
  <c r="S865" i="5"/>
  <c r="U865" i="5"/>
  <c r="V337" i="1"/>
  <c r="AB336" i="1"/>
  <c r="U842" i="5"/>
  <c r="H844" i="5"/>
  <c r="R844" i="5" s="1"/>
  <c r="S842" i="5"/>
  <c r="I337" i="1"/>
  <c r="E851" i="5" s="1"/>
  <c r="E842" i="5"/>
  <c r="C843" i="5"/>
  <c r="V335" i="1"/>
  <c r="CS335" i="1"/>
  <c r="R335" i="1" s="1"/>
  <c r="H836" i="5"/>
  <c r="R836" i="5" s="1"/>
  <c r="GX333" i="1"/>
  <c r="S829" i="5"/>
  <c r="U829" i="5"/>
  <c r="L831" i="5"/>
  <c r="Q831" i="5" s="1"/>
  <c r="L828" i="5"/>
  <c r="U329" i="1"/>
  <c r="U799" i="5"/>
  <c r="H800" i="5"/>
  <c r="R800" i="5" s="1"/>
  <c r="S799" i="5"/>
  <c r="AB324" i="1"/>
  <c r="H796" i="5"/>
  <c r="W796" i="5" s="1"/>
  <c r="CQ323" i="1"/>
  <c r="P323" i="1" s="1"/>
  <c r="K792" i="5" s="1"/>
  <c r="H792" i="5"/>
  <c r="V322" i="1"/>
  <c r="CR322" i="1"/>
  <c r="Q322" i="1" s="1"/>
  <c r="H783" i="5"/>
  <c r="U321" i="1"/>
  <c r="CQ320" i="1"/>
  <c r="H777" i="5"/>
  <c r="W777" i="5" s="1"/>
  <c r="CD340" i="1"/>
  <c r="CQ319" i="1"/>
  <c r="P319" i="1" s="1"/>
  <c r="K773" i="5" s="1"/>
  <c r="H773" i="5"/>
  <c r="G249" i="1"/>
  <c r="AF766" i="5"/>
  <c r="A766" i="5"/>
  <c r="CQ284" i="1"/>
  <c r="CT283" i="1"/>
  <c r="I283" i="1"/>
  <c r="E763" i="5" s="1"/>
  <c r="C755" i="5"/>
  <c r="E754" i="5"/>
  <c r="H749" i="5"/>
  <c r="CP280" i="1"/>
  <c r="O280" i="1" s="1"/>
  <c r="K742" i="5" s="1"/>
  <c r="H742" i="5"/>
  <c r="W742" i="5" s="1"/>
  <c r="AB277" i="1"/>
  <c r="S732" i="5"/>
  <c r="H733" i="5"/>
  <c r="R733" i="5" s="1"/>
  <c r="U732" i="5"/>
  <c r="CQ275" i="1"/>
  <c r="P275" i="1" s="1"/>
  <c r="CP275" i="1" s="1"/>
  <c r="O275" i="1" s="1"/>
  <c r="K729" i="5" s="1"/>
  <c r="H729" i="5"/>
  <c r="W729" i="5" s="1"/>
  <c r="CD286" i="1"/>
  <c r="W273" i="1"/>
  <c r="CT273" i="1"/>
  <c r="S273" i="1" s="1"/>
  <c r="CY273" i="1" s="1"/>
  <c r="X273" i="1" s="1"/>
  <c r="T719" i="5" s="1"/>
  <c r="S719" i="5"/>
  <c r="U719" i="5"/>
  <c r="AD272" i="1"/>
  <c r="H714" i="5"/>
  <c r="R714" i="5" s="1"/>
  <c r="GX271" i="1"/>
  <c r="AB271" i="1"/>
  <c r="H709" i="5"/>
  <c r="W709" i="5" s="1"/>
  <c r="H701" i="5"/>
  <c r="R701" i="5" s="1"/>
  <c r="S700" i="5"/>
  <c r="U700" i="5"/>
  <c r="V268" i="1"/>
  <c r="Q268" i="1"/>
  <c r="CP268" i="1" s="1"/>
  <c r="O268" i="1" s="1"/>
  <c r="K698" i="5" s="1"/>
  <c r="H697" i="5"/>
  <c r="W697" i="5" s="1"/>
  <c r="U265" i="1"/>
  <c r="CQ265" i="1"/>
  <c r="P265" i="1" s="1"/>
  <c r="H687" i="5"/>
  <c r="W687" i="5" s="1"/>
  <c r="AB264" i="1"/>
  <c r="S686" i="5"/>
  <c r="U686" i="5"/>
  <c r="U262" i="1"/>
  <c r="CQ262" i="1"/>
  <c r="P262" i="1" s="1"/>
  <c r="H676" i="5"/>
  <c r="W676" i="5" s="1"/>
  <c r="AB261" i="1"/>
  <c r="S675" i="5"/>
  <c r="U675" i="5"/>
  <c r="U259" i="1"/>
  <c r="CQ259" i="1"/>
  <c r="P259" i="1" s="1"/>
  <c r="H665" i="5"/>
  <c r="W665" i="5" s="1"/>
  <c r="W258" i="1"/>
  <c r="AB258" i="1"/>
  <c r="S664" i="5"/>
  <c r="U664" i="5"/>
  <c r="V257" i="1"/>
  <c r="CQ256" i="1"/>
  <c r="P256" i="1" s="1"/>
  <c r="K660" i="5" s="1"/>
  <c r="H660" i="5"/>
  <c r="V254" i="1"/>
  <c r="Q254" i="1"/>
  <c r="W253" i="1"/>
  <c r="S643" i="5"/>
  <c r="H645" i="5"/>
  <c r="R645" i="5" s="1"/>
  <c r="U643" i="5"/>
  <c r="P252" i="1"/>
  <c r="CX578" i="3"/>
  <c r="E629" i="5"/>
  <c r="C630" i="5"/>
  <c r="G185" i="1"/>
  <c r="AF627" i="5"/>
  <c r="A627" i="5"/>
  <c r="H617" i="5"/>
  <c r="U615" i="5"/>
  <c r="S615" i="5"/>
  <c r="GX213" i="1"/>
  <c r="E605" i="5"/>
  <c r="C606" i="5"/>
  <c r="T212" i="1"/>
  <c r="CT211" i="1"/>
  <c r="S211" i="1" s="1"/>
  <c r="K596" i="5" s="1"/>
  <c r="S595" i="5"/>
  <c r="H596" i="5"/>
  <c r="R596" i="5" s="1"/>
  <c r="U595" i="5"/>
  <c r="CT210" i="1"/>
  <c r="S210" i="1" s="1"/>
  <c r="S593" i="5"/>
  <c r="U593" i="5"/>
  <c r="H583" i="5"/>
  <c r="W583" i="5" s="1"/>
  <c r="CS207" i="1"/>
  <c r="R207" i="1" s="1"/>
  <c r="H578" i="5"/>
  <c r="R578" i="5" s="1"/>
  <c r="S573" i="5"/>
  <c r="U573" i="5"/>
  <c r="V205" i="1"/>
  <c r="R205" i="1"/>
  <c r="GK205" i="1" s="1"/>
  <c r="CT204" i="1"/>
  <c r="S204" i="1" s="1"/>
  <c r="K565" i="5" s="1"/>
  <c r="H565" i="5"/>
  <c r="R565" i="5" s="1"/>
  <c r="S564" i="5"/>
  <c r="H569" i="5" s="1"/>
  <c r="U564" i="5"/>
  <c r="V203" i="1"/>
  <c r="GX202" i="1"/>
  <c r="P202" i="1"/>
  <c r="AB202" i="1"/>
  <c r="T200" i="1"/>
  <c r="AB200" i="1"/>
  <c r="H551" i="5"/>
  <c r="W551" i="5" s="1"/>
  <c r="V199" i="1"/>
  <c r="R199" i="1"/>
  <c r="GK199" i="1" s="1"/>
  <c r="CT198" i="1"/>
  <c r="S198" i="1" s="1"/>
  <c r="K543" i="5" s="1"/>
  <c r="U542" i="5"/>
  <c r="H543" i="5"/>
  <c r="R543" i="5" s="1"/>
  <c r="S542" i="5"/>
  <c r="V197" i="1"/>
  <c r="GX196" i="1"/>
  <c r="P196" i="1"/>
  <c r="CP196" i="1" s="1"/>
  <c r="O196" i="1" s="1"/>
  <c r="K539" i="5" s="1"/>
  <c r="AB196" i="1"/>
  <c r="H539" i="5"/>
  <c r="W539" i="5" s="1"/>
  <c r="GX193" i="1"/>
  <c r="S520" i="5"/>
  <c r="H522" i="5"/>
  <c r="U520" i="5"/>
  <c r="CT193" i="1"/>
  <c r="S193" i="1" s="1"/>
  <c r="K522" i="5" s="1"/>
  <c r="AD190" i="1"/>
  <c r="H511" i="5" s="1"/>
  <c r="H512" i="5"/>
  <c r="R512" i="5" s="1"/>
  <c r="L507" i="5"/>
  <c r="Q507" i="5" s="1"/>
  <c r="L506" i="5"/>
  <c r="H496" i="5"/>
  <c r="U494" i="5"/>
  <c r="H498" i="5" s="1"/>
  <c r="S494" i="5"/>
  <c r="H497" i="5" s="1"/>
  <c r="CT188" i="1"/>
  <c r="S188" i="1" s="1"/>
  <c r="K496" i="5" s="1"/>
  <c r="GK110" i="1"/>
  <c r="K329" i="5"/>
  <c r="GK98" i="1"/>
  <c r="K282" i="5"/>
  <c r="GX90" i="1"/>
  <c r="T83" i="1"/>
  <c r="L222" i="5"/>
  <c r="Q222" i="5" s="1"/>
  <c r="L219" i="5"/>
  <c r="T66" i="1"/>
  <c r="E169" i="5"/>
  <c r="GX626" i="1"/>
  <c r="CQ626" i="1"/>
  <c r="P626" i="1" s="1"/>
  <c r="V625" i="1"/>
  <c r="U625" i="1"/>
  <c r="Q625" i="1"/>
  <c r="P623" i="1"/>
  <c r="K1184" i="5" s="1"/>
  <c r="H1184" i="5"/>
  <c r="GX587" i="1"/>
  <c r="S587" i="1"/>
  <c r="K1168" i="5" s="1"/>
  <c r="AD587" i="1"/>
  <c r="H1170" i="5"/>
  <c r="R1170" i="5" s="1"/>
  <c r="CT586" i="1"/>
  <c r="U1164" i="5"/>
  <c r="GX585" i="1"/>
  <c r="R585" i="1"/>
  <c r="GK585" i="1" s="1"/>
  <c r="CQ585" i="1"/>
  <c r="P585" i="1" s="1"/>
  <c r="CP585" i="1" s="1"/>
  <c r="O585" i="1" s="1"/>
  <c r="K1163" i="5" s="1"/>
  <c r="H1163" i="5"/>
  <c r="W1163" i="5" s="1"/>
  <c r="U1162" i="5"/>
  <c r="S1162" i="5"/>
  <c r="S1151" i="5"/>
  <c r="H1153" i="5"/>
  <c r="R1153" i="5" s="1"/>
  <c r="U1151" i="5"/>
  <c r="CT580" i="1"/>
  <c r="S1149" i="5"/>
  <c r="U1149" i="5"/>
  <c r="CQ579" i="1"/>
  <c r="H1148" i="5"/>
  <c r="W1148" i="5" s="1"/>
  <c r="U578" i="1"/>
  <c r="CR578" i="1"/>
  <c r="Q578" i="1" s="1"/>
  <c r="K1142" i="5" s="1"/>
  <c r="H1142" i="5"/>
  <c r="GX577" i="1"/>
  <c r="W576" i="1"/>
  <c r="S1136" i="5"/>
  <c r="GX575" i="1"/>
  <c r="V575" i="1"/>
  <c r="CS575" i="1"/>
  <c r="R575" i="1" s="1"/>
  <c r="H1131" i="5"/>
  <c r="R1131" i="5" s="1"/>
  <c r="S1125" i="5"/>
  <c r="U1125" i="5"/>
  <c r="CT572" i="1"/>
  <c r="S572" i="1" s="1"/>
  <c r="GX571" i="1"/>
  <c r="R571" i="1"/>
  <c r="K1118" i="5" s="1"/>
  <c r="CQ571" i="1"/>
  <c r="H1119" i="5"/>
  <c r="GX535" i="1"/>
  <c r="T535" i="1"/>
  <c r="CQ535" i="1"/>
  <c r="P535" i="1" s="1"/>
  <c r="H1106" i="5"/>
  <c r="AB534" i="1"/>
  <c r="U1092" i="5"/>
  <c r="H1098" i="5" s="1"/>
  <c r="H1094" i="5"/>
  <c r="S1092" i="5"/>
  <c r="H1097" i="5" s="1"/>
  <c r="C1093" i="5"/>
  <c r="E1092" i="5"/>
  <c r="L1091" i="5"/>
  <c r="Q1091" i="5" s="1"/>
  <c r="L1090" i="5"/>
  <c r="C1084" i="5"/>
  <c r="E1083" i="5"/>
  <c r="G472" i="1"/>
  <c r="A1081" i="5"/>
  <c r="S1078" i="5"/>
  <c r="U1078" i="5"/>
  <c r="P496" i="1"/>
  <c r="GX495" i="1"/>
  <c r="U1068" i="5"/>
  <c r="S1068" i="5"/>
  <c r="W493" i="1"/>
  <c r="H1065" i="5"/>
  <c r="W1065" i="5" s="1"/>
  <c r="U491" i="1"/>
  <c r="CQ491" i="1"/>
  <c r="P491" i="1" s="1"/>
  <c r="K1061" i="5" s="1"/>
  <c r="H1061" i="5"/>
  <c r="R490" i="1"/>
  <c r="GK490" i="1" s="1"/>
  <c r="U490" i="1"/>
  <c r="Q490" i="1"/>
  <c r="W489" i="1"/>
  <c r="V489" i="1"/>
  <c r="CT488" i="1"/>
  <c r="S488" i="1" s="1"/>
  <c r="S1052" i="5"/>
  <c r="U1052" i="5"/>
  <c r="I489" i="1"/>
  <c r="E1053" i="5" s="1"/>
  <c r="E1043" i="5"/>
  <c r="C1044" i="5"/>
  <c r="P486" i="1"/>
  <c r="CP486" i="1" s="1"/>
  <c r="O486" i="1" s="1"/>
  <c r="K1041" i="5" s="1"/>
  <c r="H1041" i="5"/>
  <c r="W1041" i="5" s="1"/>
  <c r="U485" i="1"/>
  <c r="H1040" i="5"/>
  <c r="W1040" i="5" s="1"/>
  <c r="W484" i="1"/>
  <c r="AB484" i="1"/>
  <c r="S1039" i="5"/>
  <c r="T483" i="1"/>
  <c r="R482" i="1"/>
  <c r="U482" i="1"/>
  <c r="CR482" i="1"/>
  <c r="Q482" i="1" s="1"/>
  <c r="K1032" i="5" s="1"/>
  <c r="H1032" i="5"/>
  <c r="T481" i="1"/>
  <c r="R480" i="1"/>
  <c r="GK480" i="1" s="1"/>
  <c r="U480" i="1"/>
  <c r="Q480" i="1"/>
  <c r="CP480" i="1" s="1"/>
  <c r="O480" i="1" s="1"/>
  <c r="W479" i="1"/>
  <c r="V479" i="1"/>
  <c r="CS479" i="1"/>
  <c r="R479" i="1" s="1"/>
  <c r="H1022" i="5"/>
  <c r="R1022" i="5" s="1"/>
  <c r="U477" i="1"/>
  <c r="P477" i="1"/>
  <c r="R476" i="1"/>
  <c r="GK476" i="1" s="1"/>
  <c r="U476" i="1"/>
  <c r="Q476" i="1"/>
  <c r="V475" i="1"/>
  <c r="Q475" i="1"/>
  <c r="CT474" i="1"/>
  <c r="S474" i="1" s="1"/>
  <c r="K994" i="5" s="1"/>
  <c r="S992" i="5"/>
  <c r="H994" i="5"/>
  <c r="R994" i="5" s="1"/>
  <c r="U992" i="5"/>
  <c r="I475" i="1"/>
  <c r="E1001" i="5" s="1"/>
  <c r="E992" i="5"/>
  <c r="C993" i="5"/>
  <c r="G371" i="1"/>
  <c r="AF988" i="5"/>
  <c r="A988" i="5"/>
  <c r="K983" i="5"/>
  <c r="R405" i="1"/>
  <c r="GK405" i="1" s="1"/>
  <c r="H977" i="5"/>
  <c r="W977" i="5" s="1"/>
  <c r="H969" i="5"/>
  <c r="R969" i="5" s="1"/>
  <c r="S968" i="5"/>
  <c r="U968" i="5"/>
  <c r="T402" i="1"/>
  <c r="W402" i="1"/>
  <c r="CT402" i="1"/>
  <c r="S402" i="1" s="1"/>
  <c r="S966" i="5"/>
  <c r="U966" i="5"/>
  <c r="K961" i="5"/>
  <c r="R399" i="1"/>
  <c r="GK399" i="1" s="1"/>
  <c r="H955" i="5"/>
  <c r="W955" i="5" s="1"/>
  <c r="H947" i="5"/>
  <c r="R947" i="5" s="1"/>
  <c r="S946" i="5"/>
  <c r="U946" i="5"/>
  <c r="S943" i="5"/>
  <c r="U943" i="5"/>
  <c r="K939" i="5"/>
  <c r="R393" i="1"/>
  <c r="GK393" i="1" s="1"/>
  <c r="H933" i="5"/>
  <c r="W933" i="5" s="1"/>
  <c r="H925" i="5"/>
  <c r="S924" i="5"/>
  <c r="U924" i="5"/>
  <c r="T390" i="1"/>
  <c r="W390" i="1"/>
  <c r="CT390" i="1"/>
  <c r="S390" i="1" s="1"/>
  <c r="S922" i="5"/>
  <c r="U922" i="5"/>
  <c r="H921" i="5"/>
  <c r="W921" i="5" s="1"/>
  <c r="GK388" i="1"/>
  <c r="K916" i="5"/>
  <c r="L923" i="5"/>
  <c r="Q923" i="5" s="1"/>
  <c r="L920" i="5"/>
  <c r="CR388" i="1"/>
  <c r="Q388" i="1" s="1"/>
  <c r="K915" i="5" s="1"/>
  <c r="H915" i="5"/>
  <c r="W387" i="1"/>
  <c r="CT387" i="1"/>
  <c r="S387" i="1" s="1"/>
  <c r="CY387" i="1" s="1"/>
  <c r="X387" i="1" s="1"/>
  <c r="T911" i="5" s="1"/>
  <c r="S911" i="5"/>
  <c r="U911" i="5"/>
  <c r="U386" i="1"/>
  <c r="H910" i="5"/>
  <c r="W910" i="5" s="1"/>
  <c r="AB385" i="1"/>
  <c r="H903" i="5"/>
  <c r="R903" i="5" s="1"/>
  <c r="S902" i="5"/>
  <c r="U902" i="5"/>
  <c r="H908" i="5" s="1"/>
  <c r="CT384" i="1"/>
  <c r="S384" i="1" s="1"/>
  <c r="S900" i="5"/>
  <c r="U900" i="5"/>
  <c r="S888" i="5"/>
  <c r="U888" i="5"/>
  <c r="P379" i="1"/>
  <c r="K884" i="5" s="1"/>
  <c r="H884" i="5"/>
  <c r="GX378" i="1"/>
  <c r="U877" i="5"/>
  <c r="S877" i="5"/>
  <c r="R377" i="1"/>
  <c r="GK377" i="1" s="1"/>
  <c r="U377" i="1"/>
  <c r="Q377" i="1"/>
  <c r="W376" i="1"/>
  <c r="V376" i="1"/>
  <c r="AD376" i="1"/>
  <c r="AB376" i="1" s="1"/>
  <c r="H871" i="5"/>
  <c r="R871" i="5" s="1"/>
  <c r="S864" i="5"/>
  <c r="U864" i="5"/>
  <c r="GK373" i="1"/>
  <c r="K859" i="5"/>
  <c r="L866" i="5"/>
  <c r="Q866" i="5" s="1"/>
  <c r="L863" i="5"/>
  <c r="CR373" i="1"/>
  <c r="Q373" i="1" s="1"/>
  <c r="K858" i="5" s="1"/>
  <c r="H858" i="5"/>
  <c r="AF854" i="5"/>
  <c r="A854" i="5"/>
  <c r="H851" i="5"/>
  <c r="W851" i="5" s="1"/>
  <c r="U335" i="1"/>
  <c r="H837" i="5"/>
  <c r="R334" i="1"/>
  <c r="GK334" i="1" s="1"/>
  <c r="U334" i="1"/>
  <c r="Q334" i="1"/>
  <c r="W333" i="1"/>
  <c r="V333" i="1"/>
  <c r="R333" i="1"/>
  <c r="GK333" i="1" s="1"/>
  <c r="CT331" i="1"/>
  <c r="U819" i="5"/>
  <c r="S818" i="5"/>
  <c r="P329" i="1"/>
  <c r="U808" i="5"/>
  <c r="S808" i="5"/>
  <c r="R327" i="1"/>
  <c r="GK327" i="1" s="1"/>
  <c r="U327" i="1"/>
  <c r="Q327" i="1"/>
  <c r="AD326" i="1"/>
  <c r="H802" i="5"/>
  <c r="R802" i="5" s="1"/>
  <c r="U797" i="5"/>
  <c r="S797" i="5"/>
  <c r="U796" i="5"/>
  <c r="S796" i="5"/>
  <c r="P322" i="1"/>
  <c r="H778" i="5"/>
  <c r="W778" i="5" s="1"/>
  <c r="GX320" i="1"/>
  <c r="W319" i="1"/>
  <c r="AB319" i="1"/>
  <c r="H770" i="5"/>
  <c r="R770" i="5" s="1"/>
  <c r="U768" i="5"/>
  <c r="S768" i="5"/>
  <c r="S754" i="5"/>
  <c r="U754" i="5"/>
  <c r="H756" i="5"/>
  <c r="R756" i="5" s="1"/>
  <c r="CT281" i="1"/>
  <c r="S744" i="5"/>
  <c r="H750" i="5" s="1"/>
  <c r="U744" i="5"/>
  <c r="H751" i="5" s="1"/>
  <c r="H746" i="5"/>
  <c r="S742" i="5"/>
  <c r="U742" i="5"/>
  <c r="H741" i="5"/>
  <c r="W741" i="5" s="1"/>
  <c r="S740" i="5"/>
  <c r="U740" i="5"/>
  <c r="GX276" i="1"/>
  <c r="CY274" i="1"/>
  <c r="X274" i="1" s="1"/>
  <c r="T721" i="5" s="1"/>
  <c r="K724" i="5"/>
  <c r="L731" i="5"/>
  <c r="Q731" i="5" s="1"/>
  <c r="L728" i="5"/>
  <c r="CR274" i="1"/>
  <c r="Q274" i="1" s="1"/>
  <c r="K723" i="5" s="1"/>
  <c r="H723" i="5"/>
  <c r="AB272" i="1"/>
  <c r="H715" i="5"/>
  <c r="CT270" i="1"/>
  <c r="S270" i="1" s="1"/>
  <c r="CZ270" i="1" s="1"/>
  <c r="Y270" i="1" s="1"/>
  <c r="V708" i="5" s="1"/>
  <c r="S708" i="5"/>
  <c r="U708" i="5"/>
  <c r="AD269" i="1"/>
  <c r="AB269" i="1" s="1"/>
  <c r="H703" i="5"/>
  <c r="R703" i="5" s="1"/>
  <c r="GX268" i="1"/>
  <c r="AB268" i="1"/>
  <c r="H698" i="5"/>
  <c r="W698" i="5" s="1"/>
  <c r="S689" i="5"/>
  <c r="H690" i="5"/>
  <c r="R690" i="5" s="1"/>
  <c r="U689" i="5"/>
  <c r="H679" i="5"/>
  <c r="S678" i="5"/>
  <c r="U678" i="5"/>
  <c r="S667" i="5"/>
  <c r="H668" i="5"/>
  <c r="R668" i="5" s="1"/>
  <c r="U667" i="5"/>
  <c r="GX257" i="1"/>
  <c r="Q257" i="1"/>
  <c r="C656" i="5"/>
  <c r="E655" i="5"/>
  <c r="Q255" i="1"/>
  <c r="U255" i="1"/>
  <c r="AB255" i="1"/>
  <c r="CQ254" i="1"/>
  <c r="H652" i="5"/>
  <c r="W652" i="5" s="1"/>
  <c r="E643" i="5"/>
  <c r="C644" i="5"/>
  <c r="CX579" i="3"/>
  <c r="E636" i="5"/>
  <c r="C637" i="5"/>
  <c r="L635" i="5"/>
  <c r="Q635" i="5" s="1"/>
  <c r="L634" i="5"/>
  <c r="AB251" i="1"/>
  <c r="GX216" i="1"/>
  <c r="W216" i="1"/>
  <c r="CT216" i="1"/>
  <c r="S216" i="1" s="1"/>
  <c r="CZ216" i="1" s="1"/>
  <c r="Y216" i="1" s="1"/>
  <c r="V625" i="5" s="1"/>
  <c r="S625" i="5"/>
  <c r="U625" i="5"/>
  <c r="CS214" i="1"/>
  <c r="R214" i="1" s="1"/>
  <c r="CY214" i="1" s="1"/>
  <c r="X214" i="1" s="1"/>
  <c r="T615" i="5" s="1"/>
  <c r="H619" i="5"/>
  <c r="R619" i="5" s="1"/>
  <c r="C616" i="5"/>
  <c r="E615" i="5"/>
  <c r="L614" i="5"/>
  <c r="Q614" i="5" s="1"/>
  <c r="L613" i="5"/>
  <c r="CR213" i="1"/>
  <c r="Q213" i="1" s="1"/>
  <c r="K608" i="5" s="1"/>
  <c r="H608" i="5"/>
  <c r="W212" i="1"/>
  <c r="CT212" i="1"/>
  <c r="S212" i="1" s="1"/>
  <c r="CY212" i="1" s="1"/>
  <c r="X212" i="1" s="1"/>
  <c r="T603" i="5" s="1"/>
  <c r="S603" i="5"/>
  <c r="U603" i="5"/>
  <c r="CT209" i="1"/>
  <c r="S209" i="1" s="1"/>
  <c r="K586" i="5" s="1"/>
  <c r="H586" i="5"/>
  <c r="S585" i="5"/>
  <c r="U585" i="5"/>
  <c r="S583" i="5"/>
  <c r="U583" i="5"/>
  <c r="L584" i="5"/>
  <c r="Q584" i="5" s="1"/>
  <c r="L582" i="5"/>
  <c r="U205" i="1"/>
  <c r="Q205" i="1"/>
  <c r="CP205" i="1" s="1"/>
  <c r="O205" i="1" s="1"/>
  <c r="K572" i="5" s="1"/>
  <c r="AD204" i="1"/>
  <c r="H566" i="5" s="1"/>
  <c r="H567" i="5"/>
  <c r="R567" i="5" s="1"/>
  <c r="U203" i="1"/>
  <c r="Q203" i="1"/>
  <c r="U561" i="5"/>
  <c r="S561" i="5"/>
  <c r="U551" i="5"/>
  <c r="S551" i="5"/>
  <c r="U199" i="1"/>
  <c r="Q199" i="1"/>
  <c r="AD198" i="1"/>
  <c r="H544" i="5" s="1"/>
  <c r="H545" i="5"/>
  <c r="R545" i="5" s="1"/>
  <c r="U197" i="1"/>
  <c r="Q197" i="1"/>
  <c r="U539" i="5"/>
  <c r="S539" i="5"/>
  <c r="CT195" i="1"/>
  <c r="S195" i="1" s="1"/>
  <c r="K532" i="5" s="1"/>
  <c r="U531" i="5"/>
  <c r="H532" i="5"/>
  <c r="R532" i="5" s="1"/>
  <c r="S531" i="5"/>
  <c r="H536" i="5" s="1"/>
  <c r="W193" i="1"/>
  <c r="V193" i="1"/>
  <c r="CR193" i="1"/>
  <c r="Q193" i="1" s="1"/>
  <c r="K523" i="5" s="1"/>
  <c r="H523" i="5"/>
  <c r="CT191" i="1"/>
  <c r="S191" i="1" s="1"/>
  <c r="L519" i="5"/>
  <c r="Q519" i="5" s="1"/>
  <c r="L516" i="5"/>
  <c r="AD188" i="1"/>
  <c r="CR188" i="1" s="1"/>
  <c r="Q188" i="1" s="1"/>
  <c r="CS188" i="1"/>
  <c r="R188" i="1" s="1"/>
  <c r="GK188" i="1" s="1"/>
  <c r="CT187" i="1"/>
  <c r="S187" i="1" s="1"/>
  <c r="K489" i="5" s="1"/>
  <c r="H489" i="5"/>
  <c r="U487" i="5"/>
  <c r="H491" i="5" s="1"/>
  <c r="S487" i="5"/>
  <c r="H490" i="5" s="1"/>
  <c r="GX112" i="1"/>
  <c r="L289" i="5"/>
  <c r="Q289" i="5" s="1"/>
  <c r="L286" i="5"/>
  <c r="AB94" i="1"/>
  <c r="CR94" i="1"/>
  <c r="Q94" i="1" s="1"/>
  <c r="R90" i="1"/>
  <c r="GK90" i="1" s="1"/>
  <c r="CY85" i="1"/>
  <c r="X85" i="1" s="1"/>
  <c r="T223" i="5" s="1"/>
  <c r="K224" i="5"/>
  <c r="GX83" i="1"/>
  <c r="K173" i="5"/>
  <c r="CZ68" i="1"/>
  <c r="Y68" i="1" s="1"/>
  <c r="V172" i="5" s="1"/>
  <c r="U193" i="1"/>
  <c r="V192" i="1"/>
  <c r="AB191" i="1"/>
  <c r="CQ190" i="1"/>
  <c r="P190" i="1" s="1"/>
  <c r="K513" i="5" s="1"/>
  <c r="I191" i="1"/>
  <c r="E517" i="5" s="1"/>
  <c r="C509" i="5"/>
  <c r="E508" i="5"/>
  <c r="H503" i="5"/>
  <c r="U501" i="5"/>
  <c r="H505" i="5" s="1"/>
  <c r="S501" i="5"/>
  <c r="H504" i="5" s="1"/>
  <c r="CX381" i="3"/>
  <c r="C502" i="5"/>
  <c r="E501" i="5"/>
  <c r="T188" i="1"/>
  <c r="CX379" i="3"/>
  <c r="C488" i="5"/>
  <c r="E487" i="5"/>
  <c r="G481" i="5"/>
  <c r="O481" i="5" s="1"/>
  <c r="W481" i="5"/>
  <c r="W144" i="1"/>
  <c r="H470" i="5"/>
  <c r="U468" i="5"/>
  <c r="S468" i="5"/>
  <c r="CT143" i="1"/>
  <c r="U466" i="5"/>
  <c r="S466" i="5"/>
  <c r="CS142" i="1"/>
  <c r="CQ142" i="1"/>
  <c r="H465" i="5"/>
  <c r="W465" i="5" s="1"/>
  <c r="CS140" i="1"/>
  <c r="R140" i="1" s="1"/>
  <c r="GK140" i="1" s="1"/>
  <c r="CQ140" i="1"/>
  <c r="P140" i="1" s="1"/>
  <c r="CP140" i="1" s="1"/>
  <c r="O140" i="1" s="1"/>
  <c r="K455" i="5" s="1"/>
  <c r="H455" i="5"/>
  <c r="W455" i="5" s="1"/>
  <c r="GX139" i="1"/>
  <c r="S139" i="1"/>
  <c r="U139" i="1"/>
  <c r="AD139" i="1"/>
  <c r="CR139" i="1" s="1"/>
  <c r="Q139" i="1" s="1"/>
  <c r="E436" i="5"/>
  <c r="C437" i="5"/>
  <c r="CT136" i="1"/>
  <c r="S136" i="1" s="1"/>
  <c r="S434" i="5"/>
  <c r="U434" i="5"/>
  <c r="L435" i="5"/>
  <c r="Q435" i="5" s="1"/>
  <c r="L433" i="5"/>
  <c r="CR135" i="1"/>
  <c r="Q135" i="1" s="1"/>
  <c r="K428" i="5" s="1"/>
  <c r="H428" i="5"/>
  <c r="CQ134" i="1"/>
  <c r="U422" i="5"/>
  <c r="S422" i="5"/>
  <c r="S132" i="1"/>
  <c r="CZ132" i="1" s="1"/>
  <c r="Y132" i="1" s="1"/>
  <c r="V421" i="5" s="1"/>
  <c r="U132" i="1"/>
  <c r="CS130" i="1"/>
  <c r="R130" i="1" s="1"/>
  <c r="H415" i="5"/>
  <c r="R415" i="5" s="1"/>
  <c r="C412" i="5"/>
  <c r="E411" i="5"/>
  <c r="AB128" i="1"/>
  <c r="L398" i="5"/>
  <c r="Q398" i="5" s="1"/>
  <c r="L397" i="5"/>
  <c r="H394" i="5"/>
  <c r="S393" i="5"/>
  <c r="H395" i="5" s="1"/>
  <c r="U393" i="5"/>
  <c r="H396" i="5" s="1"/>
  <c r="L392" i="5"/>
  <c r="Q392" i="5" s="1"/>
  <c r="L391" i="5"/>
  <c r="U383" i="5"/>
  <c r="H390" i="5" s="1"/>
  <c r="H385" i="5"/>
  <c r="S383" i="5"/>
  <c r="H389" i="5" s="1"/>
  <c r="L382" i="5"/>
  <c r="Q382" i="5" s="1"/>
  <c r="L379" i="5"/>
  <c r="CR122" i="1"/>
  <c r="Q122" i="1" s="1"/>
  <c r="K374" i="5" s="1"/>
  <c r="H374" i="5"/>
  <c r="CT121" i="1"/>
  <c r="S121" i="1" s="1"/>
  <c r="CY121" i="1" s="1"/>
  <c r="X121" i="1" s="1"/>
  <c r="T370" i="5" s="1"/>
  <c r="U370" i="5"/>
  <c r="S370" i="5"/>
  <c r="S360" i="5"/>
  <c r="H362" i="5"/>
  <c r="R362" i="5" s="1"/>
  <c r="U360" i="5"/>
  <c r="S357" i="5"/>
  <c r="U357" i="5"/>
  <c r="CQ116" i="1"/>
  <c r="P116" i="1" s="1"/>
  <c r="K353" i="5" s="1"/>
  <c r="H353" i="5"/>
  <c r="S114" i="1"/>
  <c r="S345" i="5"/>
  <c r="H337" i="5"/>
  <c r="R337" i="5" s="1"/>
  <c r="U335" i="5"/>
  <c r="S335" i="5"/>
  <c r="CT110" i="1"/>
  <c r="S325" i="5"/>
  <c r="H331" i="5" s="1"/>
  <c r="H327" i="5"/>
  <c r="U325" i="5"/>
  <c r="H332" i="5" s="1"/>
  <c r="CT108" i="1"/>
  <c r="S322" i="5"/>
  <c r="U322" i="5"/>
  <c r="GK107" i="1"/>
  <c r="K317" i="5"/>
  <c r="CQ107" i="1"/>
  <c r="P107" i="1" s="1"/>
  <c r="K318" i="5" s="1"/>
  <c r="H318" i="5"/>
  <c r="AB102" i="1"/>
  <c r="S298" i="5"/>
  <c r="U298" i="5"/>
  <c r="E290" i="5"/>
  <c r="C291" i="5"/>
  <c r="Q99" i="1"/>
  <c r="CQ98" i="1"/>
  <c r="H283" i="5"/>
  <c r="CT97" i="1"/>
  <c r="U276" i="5"/>
  <c r="S276" i="5"/>
  <c r="P97" i="1"/>
  <c r="E276" i="5"/>
  <c r="CP95" i="1"/>
  <c r="O95" i="1" s="1"/>
  <c r="K271" i="5"/>
  <c r="U256" i="5"/>
  <c r="H258" i="5"/>
  <c r="S256" i="5"/>
  <c r="S91" i="1"/>
  <c r="CY91" i="1" s="1"/>
  <c r="X91" i="1" s="1"/>
  <c r="T254" i="5" s="1"/>
  <c r="S90" i="1"/>
  <c r="CZ90" i="1" s="1"/>
  <c r="Y90" i="1" s="1"/>
  <c r="V253" i="5" s="1"/>
  <c r="H246" i="5"/>
  <c r="U244" i="5"/>
  <c r="S244" i="5"/>
  <c r="GX88" i="1"/>
  <c r="E234" i="5"/>
  <c r="C235" i="5"/>
  <c r="CQ87" i="1"/>
  <c r="P87" i="1" s="1"/>
  <c r="CP87" i="1" s="1"/>
  <c r="O87" i="1" s="1"/>
  <c r="K232" i="5" s="1"/>
  <c r="H232" i="5"/>
  <c r="W232" i="5" s="1"/>
  <c r="AB86" i="1"/>
  <c r="H231" i="5"/>
  <c r="W231" i="5" s="1"/>
  <c r="CS85" i="1"/>
  <c r="R85" i="1" s="1"/>
  <c r="H226" i="5"/>
  <c r="R226" i="5" s="1"/>
  <c r="CQ84" i="1"/>
  <c r="P84" i="1" s="1"/>
  <c r="H221" i="5"/>
  <c r="W221" i="5" s="1"/>
  <c r="V83" i="1"/>
  <c r="P83" i="1"/>
  <c r="H220" i="5"/>
  <c r="W220" i="5" s="1"/>
  <c r="CR82" i="1"/>
  <c r="Q82" i="1" s="1"/>
  <c r="K214" i="5" s="1"/>
  <c r="H214" i="5"/>
  <c r="CT79" i="1"/>
  <c r="S79" i="1" s="1"/>
  <c r="S207" i="5"/>
  <c r="U78" i="1"/>
  <c r="V78" i="1"/>
  <c r="CQ77" i="1"/>
  <c r="P77" i="1" s="1"/>
  <c r="CS76" i="1"/>
  <c r="R76" i="1" s="1"/>
  <c r="H200" i="5"/>
  <c r="R200" i="5" s="1"/>
  <c r="U194" i="5"/>
  <c r="S194" i="5"/>
  <c r="L195" i="5"/>
  <c r="Q195" i="5" s="1"/>
  <c r="L192" i="5"/>
  <c r="AD73" i="1"/>
  <c r="H187" i="5" s="1"/>
  <c r="H188" i="5"/>
  <c r="R188" i="5" s="1"/>
  <c r="U182" i="5"/>
  <c r="S182" i="5"/>
  <c r="AB70" i="1"/>
  <c r="H181" i="5"/>
  <c r="W181" i="5" s="1"/>
  <c r="AB69" i="1"/>
  <c r="U180" i="5"/>
  <c r="S180" i="5"/>
  <c r="CS68" i="1"/>
  <c r="R68" i="1" s="1"/>
  <c r="CY68" i="1" s="1"/>
  <c r="X68" i="1" s="1"/>
  <c r="T172" i="5" s="1"/>
  <c r="H175" i="5"/>
  <c r="R175" i="5" s="1"/>
  <c r="CQ67" i="1"/>
  <c r="H170" i="5"/>
  <c r="W170" i="5" s="1"/>
  <c r="AB66" i="1"/>
  <c r="U169" i="5"/>
  <c r="S169" i="5"/>
  <c r="S157" i="5"/>
  <c r="H159" i="5"/>
  <c r="R159" i="5" s="1"/>
  <c r="U157" i="5"/>
  <c r="CQ60" i="1"/>
  <c r="P60" i="1" s="1"/>
  <c r="H154" i="5"/>
  <c r="W154" i="5" s="1"/>
  <c r="L156" i="5"/>
  <c r="Q156" i="5" s="1"/>
  <c r="L153" i="5"/>
  <c r="U145" i="5"/>
  <c r="H147" i="5"/>
  <c r="S145" i="5"/>
  <c r="K140" i="5"/>
  <c r="AB58" i="1"/>
  <c r="H140" i="5"/>
  <c r="H125" i="5"/>
  <c r="S124" i="5"/>
  <c r="U124" i="5"/>
  <c r="CT55" i="1"/>
  <c r="S55" i="1" s="1"/>
  <c r="S122" i="5"/>
  <c r="U122" i="5"/>
  <c r="CT54" i="1"/>
  <c r="S54" i="1" s="1"/>
  <c r="CY54" i="1" s="1"/>
  <c r="X54" i="1" s="1"/>
  <c r="T122" i="5" s="1"/>
  <c r="S121" i="5"/>
  <c r="U121" i="5"/>
  <c r="T53" i="1"/>
  <c r="E121" i="5"/>
  <c r="S120" i="5"/>
  <c r="U120" i="5"/>
  <c r="CT52" i="1"/>
  <c r="S52" i="1" s="1"/>
  <c r="CY52" i="1" s="1"/>
  <c r="X52" i="1" s="1"/>
  <c r="T120" i="5" s="1"/>
  <c r="CT49" i="1"/>
  <c r="S49" i="1" s="1"/>
  <c r="I49" i="1"/>
  <c r="E109" i="5" s="1"/>
  <c r="C99" i="5"/>
  <c r="E98" i="5"/>
  <c r="L97" i="5"/>
  <c r="Q97" i="5" s="1"/>
  <c r="L94" i="5"/>
  <c r="CQ43" i="1"/>
  <c r="P43" i="1" s="1"/>
  <c r="H91" i="5"/>
  <c r="C76" i="5"/>
  <c r="E75" i="5"/>
  <c r="L74" i="5"/>
  <c r="Q74" i="5" s="1"/>
  <c r="L71" i="5"/>
  <c r="CR38" i="1"/>
  <c r="Q38" i="1" s="1"/>
  <c r="K66" i="5" s="1"/>
  <c r="H66" i="5"/>
  <c r="L63" i="5"/>
  <c r="Q63" i="5" s="1"/>
  <c r="L60" i="5"/>
  <c r="CR35" i="1"/>
  <c r="Q35" i="1" s="1"/>
  <c r="K55" i="5" s="1"/>
  <c r="H55" i="5"/>
  <c r="GK33" i="1"/>
  <c r="K46" i="5"/>
  <c r="CS30" i="1"/>
  <c r="R30" i="1" s="1"/>
  <c r="GK30" i="1" s="1"/>
  <c r="AD30" i="1"/>
  <c r="CR30" i="1" s="1"/>
  <c r="Q30" i="1" s="1"/>
  <c r="H25" i="5"/>
  <c r="U23" i="5"/>
  <c r="H27" i="5" s="1"/>
  <c r="S23" i="5"/>
  <c r="H26" i="5" s="1"/>
  <c r="CT28" i="1"/>
  <c r="S28" i="1" s="1"/>
  <c r="K25" i="5" s="1"/>
  <c r="CX1" i="3"/>
  <c r="C24" i="5"/>
  <c r="E23" i="5"/>
  <c r="W483" i="5"/>
  <c r="U144" i="1"/>
  <c r="V144" i="1"/>
  <c r="AD144" i="1"/>
  <c r="H472" i="5"/>
  <c r="R472" i="5" s="1"/>
  <c r="AB142" i="1"/>
  <c r="U457" i="5"/>
  <c r="H459" i="5"/>
  <c r="R459" i="5" s="1"/>
  <c r="S457" i="5"/>
  <c r="GX140" i="1"/>
  <c r="T140" i="1"/>
  <c r="AB140" i="1"/>
  <c r="T139" i="1"/>
  <c r="S445" i="5"/>
  <c r="H447" i="5"/>
  <c r="R447" i="5" s="1"/>
  <c r="U445" i="5"/>
  <c r="GX137" i="1"/>
  <c r="U137" i="1"/>
  <c r="AD137" i="1"/>
  <c r="V136" i="1"/>
  <c r="CS135" i="1"/>
  <c r="R135" i="1" s="1"/>
  <c r="AB135" i="1"/>
  <c r="H430" i="5"/>
  <c r="CS134" i="1"/>
  <c r="I134" i="1"/>
  <c r="V133" i="1"/>
  <c r="P132" i="1"/>
  <c r="AB132" i="1"/>
  <c r="H416" i="5"/>
  <c r="P129" i="1"/>
  <c r="H409" i="5"/>
  <c r="W409" i="5" s="1"/>
  <c r="S408" i="5"/>
  <c r="U408" i="5"/>
  <c r="L410" i="5"/>
  <c r="Q410" i="5" s="1"/>
  <c r="L407" i="5"/>
  <c r="AD127" i="1"/>
  <c r="C400" i="5"/>
  <c r="E399" i="5"/>
  <c r="CT125" i="1"/>
  <c r="S125" i="1" s="1"/>
  <c r="K385" i="5" s="1"/>
  <c r="AD125" i="1"/>
  <c r="AB125" i="1" s="1"/>
  <c r="H387" i="5"/>
  <c r="R387" i="5" s="1"/>
  <c r="CQ123" i="1"/>
  <c r="H380" i="5"/>
  <c r="W380" i="5" s="1"/>
  <c r="CS122" i="1"/>
  <c r="R122" i="1" s="1"/>
  <c r="AB122" i="1"/>
  <c r="H376" i="5"/>
  <c r="CQ120" i="1"/>
  <c r="H369" i="5"/>
  <c r="W369" i="5" s="1"/>
  <c r="V119" i="1"/>
  <c r="E360" i="5"/>
  <c r="C361" i="5"/>
  <c r="CS118" i="1"/>
  <c r="R118" i="1" s="1"/>
  <c r="GK118" i="1" s="1"/>
  <c r="CQ118" i="1"/>
  <c r="P118" i="1" s="1"/>
  <c r="CP118" i="1" s="1"/>
  <c r="O118" i="1" s="1"/>
  <c r="K358" i="5" s="1"/>
  <c r="H358" i="5"/>
  <c r="W358" i="5" s="1"/>
  <c r="CT117" i="1"/>
  <c r="S117" i="1" s="1"/>
  <c r="GX115" i="1"/>
  <c r="W115" i="1"/>
  <c r="S347" i="5"/>
  <c r="U347" i="5"/>
  <c r="AB114" i="1"/>
  <c r="H346" i="5"/>
  <c r="W346" i="5" s="1"/>
  <c r="W112" i="1"/>
  <c r="CT112" i="1"/>
  <c r="S112" i="1" s="1"/>
  <c r="S344" i="5"/>
  <c r="U344" i="5"/>
  <c r="U111" i="1"/>
  <c r="V111" i="1"/>
  <c r="AD111" i="1"/>
  <c r="H339" i="5"/>
  <c r="R339" i="5" s="1"/>
  <c r="AB109" i="1"/>
  <c r="P108" i="1"/>
  <c r="CP108" i="1" s="1"/>
  <c r="O108" i="1" s="1"/>
  <c r="K322" i="5" s="1"/>
  <c r="E322" i="5"/>
  <c r="C314" i="5"/>
  <c r="E313" i="5"/>
  <c r="W106" i="1"/>
  <c r="CT106" i="1"/>
  <c r="S106" i="1" s="1"/>
  <c r="CP106" i="1" s="1"/>
  <c r="O106" i="1" s="1"/>
  <c r="U311" i="5"/>
  <c r="S311" i="5"/>
  <c r="GX105" i="1"/>
  <c r="U310" i="5"/>
  <c r="S310" i="5"/>
  <c r="CS104" i="1"/>
  <c r="R104" i="1" s="1"/>
  <c r="U104" i="1"/>
  <c r="AD104" i="1"/>
  <c r="I103" i="1"/>
  <c r="E299" i="5" s="1"/>
  <c r="GX101" i="1"/>
  <c r="S290" i="5"/>
  <c r="H292" i="5"/>
  <c r="R292" i="5" s="1"/>
  <c r="U290" i="5"/>
  <c r="P99" i="1"/>
  <c r="H287" i="5"/>
  <c r="W287" i="5" s="1"/>
  <c r="I99" i="1"/>
  <c r="E287" i="5" s="1"/>
  <c r="C279" i="5"/>
  <c r="E278" i="5"/>
  <c r="V97" i="1"/>
  <c r="GX96" i="1"/>
  <c r="U275" i="5"/>
  <c r="S275" i="5"/>
  <c r="U267" i="5"/>
  <c r="H268" i="5"/>
  <c r="S267" i="5"/>
  <c r="W93" i="1"/>
  <c r="AB93" i="1"/>
  <c r="U264" i="5"/>
  <c r="S264" i="5"/>
  <c r="CT92" i="1"/>
  <c r="S92" i="1" s="1"/>
  <c r="GX92" i="1"/>
  <c r="C257" i="5"/>
  <c r="E256" i="5"/>
  <c r="CS91" i="1"/>
  <c r="R91" i="1" s="1"/>
  <c r="GK91" i="1" s="1"/>
  <c r="CQ91" i="1"/>
  <c r="W90" i="1"/>
  <c r="AB90" i="1"/>
  <c r="CT89" i="1"/>
  <c r="S89" i="1" s="1"/>
  <c r="CS89" i="1"/>
  <c r="R89" i="1" s="1"/>
  <c r="H248" i="5"/>
  <c r="R248" i="5" s="1"/>
  <c r="C245" i="5"/>
  <c r="E244" i="5"/>
  <c r="CS88" i="1"/>
  <c r="R88" i="1" s="1"/>
  <c r="U88" i="1"/>
  <c r="AD88" i="1"/>
  <c r="U231" i="5"/>
  <c r="S231" i="5"/>
  <c r="AD85" i="1"/>
  <c r="AB85" i="1" s="1"/>
  <c r="T84" i="1"/>
  <c r="I84" i="1"/>
  <c r="E221" i="5" s="1"/>
  <c r="W83" i="1"/>
  <c r="U220" i="5"/>
  <c r="S220" i="5"/>
  <c r="P82" i="1"/>
  <c r="K216" i="5" s="1"/>
  <c r="H216" i="5"/>
  <c r="P81" i="1"/>
  <c r="CP81" i="1" s="1"/>
  <c r="O81" i="1" s="1"/>
  <c r="K209" i="5" s="1"/>
  <c r="H209" i="5"/>
  <c r="W209" i="5" s="1"/>
  <c r="I79" i="1"/>
  <c r="Q79" i="1" s="1"/>
  <c r="CQ78" i="1"/>
  <c r="H206" i="5"/>
  <c r="W206" i="5" s="1"/>
  <c r="V77" i="1"/>
  <c r="AB77" i="1"/>
  <c r="S205" i="5"/>
  <c r="U205" i="5"/>
  <c r="I77" i="1"/>
  <c r="U76" i="1"/>
  <c r="AD76" i="1"/>
  <c r="V75" i="1"/>
  <c r="AB74" i="1"/>
  <c r="H193" i="5"/>
  <c r="W193" i="5" s="1"/>
  <c r="AB72" i="1"/>
  <c r="H183" i="5"/>
  <c r="W183" i="5" s="1"/>
  <c r="V71" i="1"/>
  <c r="R71" i="1"/>
  <c r="GK71" i="1" s="1"/>
  <c r="CQ70" i="1"/>
  <c r="P70" i="1" s="1"/>
  <c r="CP70" i="1" s="1"/>
  <c r="O70" i="1" s="1"/>
  <c r="K181" i="5" s="1"/>
  <c r="AD68" i="1"/>
  <c r="CT66" i="1"/>
  <c r="S66" i="1" s="1"/>
  <c r="AD65" i="1"/>
  <c r="CR65" i="1" s="1"/>
  <c r="CT64" i="1"/>
  <c r="S64" i="1" s="1"/>
  <c r="CP64" i="1" s="1"/>
  <c r="O64" i="1" s="1"/>
  <c r="K167" i="5" s="1"/>
  <c r="U167" i="5"/>
  <c r="S167" i="5"/>
  <c r="CS63" i="1"/>
  <c r="R63" i="1" s="1"/>
  <c r="GK63" i="1" s="1"/>
  <c r="CQ63" i="1"/>
  <c r="P63" i="1" s="1"/>
  <c r="CP63" i="1" s="1"/>
  <c r="O63" i="1" s="1"/>
  <c r="K166" i="5" s="1"/>
  <c r="H166" i="5"/>
  <c r="W166" i="5" s="1"/>
  <c r="CT62" i="1"/>
  <c r="S62" i="1" s="1"/>
  <c r="H161" i="5"/>
  <c r="R161" i="5" s="1"/>
  <c r="CQ61" i="1"/>
  <c r="P61" i="1" s="1"/>
  <c r="CP61" i="1" s="1"/>
  <c r="O61" i="1" s="1"/>
  <c r="K155" i="5" s="1"/>
  <c r="H155" i="5"/>
  <c r="W155" i="5" s="1"/>
  <c r="W60" i="1"/>
  <c r="AB60" i="1"/>
  <c r="S154" i="5"/>
  <c r="U154" i="5"/>
  <c r="CS59" i="1"/>
  <c r="R59" i="1" s="1"/>
  <c r="H149" i="5"/>
  <c r="R149" i="5" s="1"/>
  <c r="S135" i="5"/>
  <c r="H141" i="5" s="1"/>
  <c r="H137" i="5"/>
  <c r="U135" i="5"/>
  <c r="H142" i="5" s="1"/>
  <c r="U54" i="1"/>
  <c r="V53" i="1"/>
  <c r="AD53" i="1"/>
  <c r="CR53" i="1" s="1"/>
  <c r="Q53" i="1" s="1"/>
  <c r="CP53" i="1" s="1"/>
  <c r="O53" i="1" s="1"/>
  <c r="K121" i="5" s="1"/>
  <c r="CS53" i="1"/>
  <c r="R53" i="1" s="1"/>
  <c r="GK53" i="1" s="1"/>
  <c r="CS52" i="1"/>
  <c r="R52" i="1" s="1"/>
  <c r="GK52" i="1" s="1"/>
  <c r="AD52" i="1"/>
  <c r="CR52" i="1" s="1"/>
  <c r="Q52" i="1" s="1"/>
  <c r="S111" i="5"/>
  <c r="H112" i="5"/>
  <c r="R112" i="5" s="1"/>
  <c r="U111" i="5"/>
  <c r="P48" i="1"/>
  <c r="T48" i="1"/>
  <c r="I48" i="1"/>
  <c r="E108" i="5" s="1"/>
  <c r="GX46" i="1"/>
  <c r="U44" i="1"/>
  <c r="V41" i="1"/>
  <c r="W41" i="1"/>
  <c r="U75" i="5"/>
  <c r="H77" i="5"/>
  <c r="S75" i="5"/>
  <c r="CT41" i="1"/>
  <c r="S41" i="1" s="1"/>
  <c r="K77" i="5" s="1"/>
  <c r="CT40" i="1"/>
  <c r="S40" i="1" s="1"/>
  <c r="U73" i="5"/>
  <c r="S73" i="5"/>
  <c r="U72" i="5"/>
  <c r="S72" i="5"/>
  <c r="CT39" i="1"/>
  <c r="S39" i="1" s="1"/>
  <c r="CT37" i="1"/>
  <c r="S37" i="1" s="1"/>
  <c r="CY37" i="1" s="1"/>
  <c r="X37" i="1" s="1"/>
  <c r="T62" i="5" s="1"/>
  <c r="U62" i="5"/>
  <c r="S62" i="5"/>
  <c r="GK35" i="1"/>
  <c r="K56" i="5"/>
  <c r="CQ35" i="1"/>
  <c r="P35" i="1" s="1"/>
  <c r="H57" i="5"/>
  <c r="L41" i="5"/>
  <c r="Q41" i="5" s="1"/>
  <c r="L37" i="5"/>
  <c r="CR29" i="1"/>
  <c r="Q29" i="1" s="1"/>
  <c r="K33" i="5" s="1"/>
  <c r="H33" i="5"/>
  <c r="BC150" i="1"/>
  <c r="H477" i="5"/>
  <c r="W477" i="5" s="1"/>
  <c r="CT144" i="1"/>
  <c r="S144" i="1" s="1"/>
  <c r="K470" i="5" s="1"/>
  <c r="CQ144" i="1"/>
  <c r="H473" i="5"/>
  <c r="P143" i="1"/>
  <c r="E466" i="5"/>
  <c r="S465" i="5"/>
  <c r="CT141" i="1"/>
  <c r="S141" i="1" s="1"/>
  <c r="K459" i="5" s="1"/>
  <c r="T141" i="1"/>
  <c r="E457" i="5"/>
  <c r="C458" i="5"/>
  <c r="W140" i="1"/>
  <c r="CT140" i="1"/>
  <c r="U455" i="5"/>
  <c r="S455" i="5"/>
  <c r="U454" i="5"/>
  <c r="S454" i="5"/>
  <c r="CS138" i="1"/>
  <c r="R138" i="1" s="1"/>
  <c r="H449" i="5"/>
  <c r="R449" i="5" s="1"/>
  <c r="C446" i="5"/>
  <c r="E445" i="5"/>
  <c r="CS137" i="1"/>
  <c r="R137" i="1" s="1"/>
  <c r="T137" i="1"/>
  <c r="U136" i="1"/>
  <c r="CQ136" i="1"/>
  <c r="P136" i="1" s="1"/>
  <c r="H434" i="5"/>
  <c r="W434" i="5" s="1"/>
  <c r="U425" i="5"/>
  <c r="H432" i="5" s="1"/>
  <c r="H427" i="5"/>
  <c r="S425" i="5"/>
  <c r="C426" i="5"/>
  <c r="E425" i="5"/>
  <c r="W134" i="1"/>
  <c r="CT134" i="1"/>
  <c r="CT133" i="1"/>
  <c r="S133" i="1" s="1"/>
  <c r="CZ133" i="1" s="1"/>
  <c r="Y133" i="1" s="1"/>
  <c r="V422" i="5" s="1"/>
  <c r="U133" i="1"/>
  <c r="U421" i="5"/>
  <c r="S421" i="5"/>
  <c r="I132" i="1"/>
  <c r="E421" i="5" s="1"/>
  <c r="CQ131" i="1"/>
  <c r="CQ130" i="1"/>
  <c r="P130" i="1" s="1"/>
  <c r="K416" i="5" s="1"/>
  <c r="S409" i="5"/>
  <c r="U409" i="5"/>
  <c r="P127" i="1"/>
  <c r="K404" i="5" s="1"/>
  <c r="H404" i="5"/>
  <c r="CT126" i="1"/>
  <c r="S126" i="1" s="1"/>
  <c r="AD126" i="1"/>
  <c r="CR126" i="1" s="1"/>
  <c r="Q126" i="1" s="1"/>
  <c r="CS125" i="1"/>
  <c r="R125" i="1" s="1"/>
  <c r="CQ125" i="1"/>
  <c r="P125" i="1" s="1"/>
  <c r="K388" i="5" s="1"/>
  <c r="H388" i="5"/>
  <c r="H381" i="5"/>
  <c r="W381" i="5" s="1"/>
  <c r="CS123" i="1"/>
  <c r="R123" i="1" s="1"/>
  <c r="GK123" i="1" s="1"/>
  <c r="U372" i="5"/>
  <c r="H373" i="5"/>
  <c r="S372" i="5"/>
  <c r="CS121" i="1"/>
  <c r="R121" i="1" s="1"/>
  <c r="H370" i="5"/>
  <c r="W370" i="5" s="1"/>
  <c r="CS120" i="1"/>
  <c r="CT119" i="1"/>
  <c r="S119" i="1" s="1"/>
  <c r="K362" i="5" s="1"/>
  <c r="AD119" i="1"/>
  <c r="AB119" i="1" s="1"/>
  <c r="T118" i="1"/>
  <c r="AB118" i="1"/>
  <c r="CS117" i="1"/>
  <c r="R117" i="1" s="1"/>
  <c r="GK117" i="1" s="1"/>
  <c r="U117" i="1"/>
  <c r="S349" i="5"/>
  <c r="H350" i="5"/>
  <c r="R350" i="5" s="1"/>
  <c r="U349" i="5"/>
  <c r="V115" i="1"/>
  <c r="AB115" i="1"/>
  <c r="U346" i="5"/>
  <c r="CT113" i="1"/>
  <c r="V112" i="1"/>
  <c r="CT111" i="1"/>
  <c r="S111" i="1" s="1"/>
  <c r="K337" i="5" s="1"/>
  <c r="CQ111" i="1"/>
  <c r="P111" i="1" s="1"/>
  <c r="K340" i="5" s="1"/>
  <c r="H340" i="5"/>
  <c r="L334" i="5"/>
  <c r="Q334" i="5" s="1"/>
  <c r="L333" i="5"/>
  <c r="AD110" i="1"/>
  <c r="E325" i="5"/>
  <c r="C326" i="5"/>
  <c r="U323" i="5"/>
  <c r="GX108" i="1"/>
  <c r="U108" i="1"/>
  <c r="U313" i="5"/>
  <c r="H315" i="5"/>
  <c r="R315" i="5" s="1"/>
  <c r="S313" i="5"/>
  <c r="V105" i="1"/>
  <c r="P104" i="1"/>
  <c r="K306" i="5" s="1"/>
  <c r="H306" i="5"/>
  <c r="U299" i="5"/>
  <c r="CS102" i="1"/>
  <c r="R102" i="1" s="1"/>
  <c r="GK102" i="1" s="1"/>
  <c r="U102" i="1"/>
  <c r="V101" i="1"/>
  <c r="AD101" i="1"/>
  <c r="H294" i="5"/>
  <c r="R294" i="5" s="1"/>
  <c r="CQ100" i="1"/>
  <c r="CT99" i="1"/>
  <c r="S99" i="1" s="1"/>
  <c r="CP99" i="1" s="1"/>
  <c r="O99" i="1" s="1"/>
  <c r="K287" i="5" s="1"/>
  <c r="S287" i="5"/>
  <c r="U287" i="5"/>
  <c r="GX98" i="1"/>
  <c r="W98" i="1"/>
  <c r="U278" i="5"/>
  <c r="H280" i="5"/>
  <c r="S278" i="5"/>
  <c r="CS97" i="1"/>
  <c r="R97" i="1" s="1"/>
  <c r="GK97" i="1" s="1"/>
  <c r="U97" i="1"/>
  <c r="H276" i="5"/>
  <c r="W276" i="5" s="1"/>
  <c r="CT96" i="1"/>
  <c r="S96" i="1" s="1"/>
  <c r="CT95" i="1"/>
  <c r="S95" i="1" s="1"/>
  <c r="K268" i="5" s="1"/>
  <c r="P94" i="1"/>
  <c r="H265" i="5"/>
  <c r="W265" i="5" s="1"/>
  <c r="CT93" i="1"/>
  <c r="S93" i="1" s="1"/>
  <c r="CS92" i="1"/>
  <c r="R92" i="1" s="1"/>
  <c r="U92" i="1"/>
  <c r="AD92" i="1"/>
  <c r="I91" i="1"/>
  <c r="E254" i="5" s="1"/>
  <c r="U253" i="5"/>
  <c r="S253" i="5"/>
  <c r="I90" i="1"/>
  <c r="AD89" i="1"/>
  <c r="P88" i="1"/>
  <c r="AB88" i="1"/>
  <c r="H239" i="5"/>
  <c r="U232" i="5"/>
  <c r="S232" i="5"/>
  <c r="V86" i="1"/>
  <c r="E231" i="5"/>
  <c r="H227" i="5"/>
  <c r="U221" i="5"/>
  <c r="S221" i="5"/>
  <c r="CT83" i="1"/>
  <c r="S83" i="1" s="1"/>
  <c r="S211" i="5"/>
  <c r="H217" i="5" s="1"/>
  <c r="H213" i="5"/>
  <c r="U211" i="5"/>
  <c r="W81" i="1"/>
  <c r="AB81" i="1"/>
  <c r="S209" i="5"/>
  <c r="U209" i="5"/>
  <c r="CT80" i="1"/>
  <c r="AD80" i="1"/>
  <c r="CR80" i="1" s="1"/>
  <c r="I80" i="1"/>
  <c r="E208" i="5" s="1"/>
  <c r="GX78" i="1"/>
  <c r="CS78" i="1"/>
  <c r="R78" i="1" s="1"/>
  <c r="GK78" i="1" s="1"/>
  <c r="GX76" i="1"/>
  <c r="P76" i="1"/>
  <c r="H201" i="5"/>
  <c r="CT75" i="1"/>
  <c r="S75" i="1" s="1"/>
  <c r="CZ75" i="1" s="1"/>
  <c r="Y75" i="1" s="1"/>
  <c r="V194" i="5" s="1"/>
  <c r="U75" i="1"/>
  <c r="U193" i="5"/>
  <c r="S193" i="5"/>
  <c r="CQ73" i="1"/>
  <c r="P73" i="1" s="1"/>
  <c r="K189" i="5" s="1"/>
  <c r="U183" i="5"/>
  <c r="S183" i="5"/>
  <c r="CT71" i="1"/>
  <c r="S71" i="1" s="1"/>
  <c r="U71" i="1"/>
  <c r="AD71" i="1"/>
  <c r="CR71" i="1" s="1"/>
  <c r="Q71" i="1" s="1"/>
  <c r="W70" i="1"/>
  <c r="CT70" i="1"/>
  <c r="S70" i="1" s="1"/>
  <c r="U181" i="5"/>
  <c r="S181" i="5"/>
  <c r="CT69" i="1"/>
  <c r="S69" i="1" s="1"/>
  <c r="CS66" i="1"/>
  <c r="R66" i="1" s="1"/>
  <c r="GK66" i="1" s="1"/>
  <c r="AB65" i="1"/>
  <c r="T63" i="1"/>
  <c r="AB63" i="1"/>
  <c r="CS62" i="1"/>
  <c r="R62" i="1" s="1"/>
  <c r="U62" i="1"/>
  <c r="AD62" i="1"/>
  <c r="CS61" i="1"/>
  <c r="R61" i="1" s="1"/>
  <c r="GK61" i="1" s="1"/>
  <c r="CT59" i="1"/>
  <c r="S59" i="1" s="1"/>
  <c r="AD59" i="1"/>
  <c r="C146" i="5"/>
  <c r="E145" i="5"/>
  <c r="CT58" i="1"/>
  <c r="S58" i="1" s="1"/>
  <c r="H139" i="5"/>
  <c r="R139" i="5" s="1"/>
  <c r="GX57" i="1"/>
  <c r="S133" i="5"/>
  <c r="U133" i="5"/>
  <c r="CT57" i="1"/>
  <c r="S57" i="1" s="1"/>
  <c r="V56" i="1"/>
  <c r="E132" i="5"/>
  <c r="L134" i="5"/>
  <c r="Q134" i="5" s="1"/>
  <c r="L131" i="5"/>
  <c r="GX54" i="1"/>
  <c r="CT53" i="1"/>
  <c r="S53" i="1" s="1"/>
  <c r="CY53" i="1" s="1"/>
  <c r="X53" i="1" s="1"/>
  <c r="T121" i="5" s="1"/>
  <c r="AD50" i="1"/>
  <c r="H114" i="5"/>
  <c r="R114" i="5" s="1"/>
  <c r="CS50" i="1"/>
  <c r="R50" i="1" s="1"/>
  <c r="GX49" i="1"/>
  <c r="W48" i="1"/>
  <c r="CT48" i="1"/>
  <c r="S48" i="1" s="1"/>
  <c r="S108" i="5"/>
  <c r="U108" i="5"/>
  <c r="CT47" i="1"/>
  <c r="U107" i="5"/>
  <c r="U96" i="5"/>
  <c r="I42" i="1"/>
  <c r="GX42" i="1" s="1"/>
  <c r="U41" i="1"/>
  <c r="AB40" i="1"/>
  <c r="CR40" i="1"/>
  <c r="Q40" i="1" s="1"/>
  <c r="AD39" i="1"/>
  <c r="AB39" i="1" s="1"/>
  <c r="CS39" i="1"/>
  <c r="R39" i="1" s="1"/>
  <c r="GK39" i="1" s="1"/>
  <c r="U61" i="5"/>
  <c r="S61" i="5"/>
  <c r="CT36" i="1"/>
  <c r="S36" i="1" s="1"/>
  <c r="CQ34" i="1"/>
  <c r="P34" i="1" s="1"/>
  <c r="U31" i="1"/>
  <c r="CQ31" i="1"/>
  <c r="P31" i="1" s="1"/>
  <c r="H39" i="5"/>
  <c r="W39" i="5" s="1"/>
  <c r="E38" i="5"/>
  <c r="GX30" i="1"/>
  <c r="CP29" i="1"/>
  <c r="O29" i="1" s="1"/>
  <c r="AB29" i="1"/>
  <c r="GX28" i="1"/>
  <c r="CS193" i="1"/>
  <c r="R193" i="1" s="1"/>
  <c r="H524" i="5"/>
  <c r="R524" i="5" s="1"/>
  <c r="S518" i="5"/>
  <c r="U518" i="5"/>
  <c r="U188" i="1"/>
  <c r="L493" i="5"/>
  <c r="Q493" i="5" s="1"/>
  <c r="L492" i="5"/>
  <c r="G26" i="1"/>
  <c r="AF484" i="5"/>
  <c r="A484" i="5"/>
  <c r="CQ146" i="1"/>
  <c r="T145" i="1"/>
  <c r="CT145" i="1"/>
  <c r="U477" i="5"/>
  <c r="GK144" i="1"/>
  <c r="K472" i="5"/>
  <c r="I145" i="1"/>
  <c r="E477" i="5" s="1"/>
  <c r="C469" i="5"/>
  <c r="E468" i="5"/>
  <c r="H466" i="5"/>
  <c r="W466" i="5" s="1"/>
  <c r="CD150" i="1"/>
  <c r="GK141" i="1"/>
  <c r="K461" i="5"/>
  <c r="L467" i="5"/>
  <c r="Q467" i="5" s="1"/>
  <c r="L464" i="5"/>
  <c r="CR141" i="1"/>
  <c r="Q141" i="1" s="1"/>
  <c r="K460" i="5" s="1"/>
  <c r="H460" i="5"/>
  <c r="BZ150" i="1"/>
  <c r="CZ138" i="1"/>
  <c r="Y138" i="1" s="1"/>
  <c r="V445" i="5" s="1"/>
  <c r="K447" i="5"/>
  <c r="L453" i="5"/>
  <c r="L456" i="5"/>
  <c r="Q456" i="5" s="1"/>
  <c r="CR138" i="1"/>
  <c r="Q138" i="1" s="1"/>
  <c r="K448" i="5" s="1"/>
  <c r="H448" i="5"/>
  <c r="S436" i="5"/>
  <c r="H441" i="5" s="1"/>
  <c r="U436" i="5"/>
  <c r="H442" i="5" s="1"/>
  <c r="H438" i="5"/>
  <c r="R133" i="1"/>
  <c r="GK133" i="1" s="1"/>
  <c r="T133" i="1"/>
  <c r="AB133" i="1"/>
  <c r="H422" i="5"/>
  <c r="W422" i="5" s="1"/>
  <c r="T132" i="1"/>
  <c r="V132" i="1"/>
  <c r="R132" i="1"/>
  <c r="GK132" i="1" s="1"/>
  <c r="CT131" i="1"/>
  <c r="I131" i="1"/>
  <c r="E420" i="5" s="1"/>
  <c r="U130" i="1"/>
  <c r="S411" i="5"/>
  <c r="H413" i="5"/>
  <c r="R413" i="5" s="1"/>
  <c r="U411" i="5"/>
  <c r="T129" i="1"/>
  <c r="E409" i="5"/>
  <c r="CT127" i="1"/>
  <c r="H401" i="5"/>
  <c r="R401" i="5" s="1"/>
  <c r="U399" i="5"/>
  <c r="S399" i="5"/>
  <c r="C384" i="5"/>
  <c r="E383" i="5"/>
  <c r="CT124" i="1"/>
  <c r="S124" i="1" s="1"/>
  <c r="U381" i="5"/>
  <c r="S381" i="5"/>
  <c r="U380" i="5"/>
  <c r="S380" i="5"/>
  <c r="S369" i="5"/>
  <c r="GK119" i="1"/>
  <c r="K364" i="5"/>
  <c r="CQ119" i="1"/>
  <c r="P119" i="1" s="1"/>
  <c r="K365" i="5" s="1"/>
  <c r="H365" i="5"/>
  <c r="S358" i="5"/>
  <c r="U358" i="5"/>
  <c r="CP117" i="1"/>
  <c r="O117" i="1" s="1"/>
  <c r="K357" i="5" s="1"/>
  <c r="AB117" i="1"/>
  <c r="H357" i="5"/>
  <c r="W357" i="5" s="1"/>
  <c r="GX117" i="1"/>
  <c r="E357" i="5"/>
  <c r="CS116" i="1"/>
  <c r="R116" i="1" s="1"/>
  <c r="H352" i="5"/>
  <c r="R352" i="5" s="1"/>
  <c r="S115" i="1"/>
  <c r="CQ115" i="1"/>
  <c r="H347" i="5"/>
  <c r="W347" i="5" s="1"/>
  <c r="T114" i="1"/>
  <c r="R112" i="1"/>
  <c r="H344" i="5"/>
  <c r="W344" i="5" s="1"/>
  <c r="GK111" i="1"/>
  <c r="K339" i="5"/>
  <c r="I114" i="1"/>
  <c r="E346" i="5" s="1"/>
  <c r="C336" i="5"/>
  <c r="E335" i="5"/>
  <c r="H322" i="5"/>
  <c r="W322" i="5" s="1"/>
  <c r="AD107" i="1"/>
  <c r="H317" i="5"/>
  <c r="R317" i="5" s="1"/>
  <c r="U105" i="1"/>
  <c r="S301" i="5"/>
  <c r="H303" i="5"/>
  <c r="U301" i="5"/>
  <c r="C302" i="5"/>
  <c r="E301" i="5"/>
  <c r="W103" i="1"/>
  <c r="V103" i="1"/>
  <c r="P102" i="1"/>
  <c r="H298" i="5"/>
  <c r="W298" i="5" s="1"/>
  <c r="U101" i="1"/>
  <c r="P101" i="1"/>
  <c r="CT100" i="1"/>
  <c r="AD98" i="1"/>
  <c r="H282" i="5"/>
  <c r="R282" i="5" s="1"/>
  <c r="W96" i="1"/>
  <c r="R96" i="1"/>
  <c r="GK96" i="1" s="1"/>
  <c r="CQ96" i="1"/>
  <c r="P96" i="1" s="1"/>
  <c r="CP96" i="1" s="1"/>
  <c r="O96" i="1" s="1"/>
  <c r="K275" i="5" s="1"/>
  <c r="H275" i="5"/>
  <c r="W275" i="5" s="1"/>
  <c r="GK95" i="1"/>
  <c r="K270" i="5"/>
  <c r="L277" i="5"/>
  <c r="Q277" i="5" s="1"/>
  <c r="L274" i="5"/>
  <c r="CR95" i="1"/>
  <c r="Q95" i="1" s="1"/>
  <c r="K269" i="5" s="1"/>
  <c r="H269" i="5"/>
  <c r="CT94" i="1"/>
  <c r="S94" i="1" s="1"/>
  <c r="U265" i="5"/>
  <c r="S265" i="5"/>
  <c r="R93" i="1"/>
  <c r="GK93" i="1" s="1"/>
  <c r="CQ93" i="1"/>
  <c r="P93" i="1" s="1"/>
  <c r="CP93" i="1" s="1"/>
  <c r="O93" i="1" s="1"/>
  <c r="K264" i="5" s="1"/>
  <c r="H264" i="5"/>
  <c r="W264" i="5" s="1"/>
  <c r="AB92" i="1"/>
  <c r="U91" i="1"/>
  <c r="U254" i="5"/>
  <c r="S254" i="5"/>
  <c r="T90" i="1"/>
  <c r="L255" i="5"/>
  <c r="Q255" i="5" s="1"/>
  <c r="L252" i="5"/>
  <c r="K249" i="5"/>
  <c r="AB89" i="1"/>
  <c r="H249" i="5"/>
  <c r="T88" i="1"/>
  <c r="S234" i="5"/>
  <c r="H240" i="5" s="1"/>
  <c r="H236" i="5"/>
  <c r="U234" i="5"/>
  <c r="H241" i="5" s="1"/>
  <c r="L233" i="5"/>
  <c r="Q233" i="5" s="1"/>
  <c r="L230" i="5"/>
  <c r="U223" i="5"/>
  <c r="H224" i="5"/>
  <c r="S223" i="5"/>
  <c r="S84" i="1"/>
  <c r="AB84" i="1"/>
  <c r="R83" i="1"/>
  <c r="GK83" i="1" s="1"/>
  <c r="U83" i="1"/>
  <c r="Q83" i="1"/>
  <c r="CS82" i="1"/>
  <c r="R82" i="1" s="1"/>
  <c r="H215" i="5"/>
  <c r="R215" i="5" s="1"/>
  <c r="C212" i="5"/>
  <c r="E211" i="5"/>
  <c r="S81" i="1"/>
  <c r="P80" i="1"/>
  <c r="U79" i="1"/>
  <c r="P79" i="1"/>
  <c r="H207" i="5"/>
  <c r="W207" i="5" s="1"/>
  <c r="W78" i="1"/>
  <c r="S206" i="5"/>
  <c r="U206" i="5"/>
  <c r="S77" i="1"/>
  <c r="H198" i="5"/>
  <c r="U196" i="5"/>
  <c r="S196" i="5"/>
  <c r="C197" i="5"/>
  <c r="E196" i="5"/>
  <c r="R75" i="1"/>
  <c r="GK75" i="1" s="1"/>
  <c r="T75" i="1"/>
  <c r="AB75" i="1"/>
  <c r="H194" i="5"/>
  <c r="W194" i="5" s="1"/>
  <c r="CT73" i="1"/>
  <c r="S73" i="1" s="1"/>
  <c r="K186" i="5" s="1"/>
  <c r="U185" i="5"/>
  <c r="H186" i="5"/>
  <c r="R186" i="5" s="1"/>
  <c r="S185" i="5"/>
  <c r="GX71" i="1"/>
  <c r="P71" i="1"/>
  <c r="AB71" i="1"/>
  <c r="CQ69" i="1"/>
  <c r="P69" i="1" s="1"/>
  <c r="H180" i="5"/>
  <c r="W180" i="5" s="1"/>
  <c r="L184" i="5"/>
  <c r="Q184" i="5" s="1"/>
  <c r="L179" i="5"/>
  <c r="U172" i="5"/>
  <c r="H173" i="5"/>
  <c r="S172" i="5"/>
  <c r="H177" i="5" s="1"/>
  <c r="V66" i="1"/>
  <c r="P66" i="1"/>
  <c r="H169" i="5"/>
  <c r="W169" i="5" s="1"/>
  <c r="U168" i="5"/>
  <c r="AB64" i="1"/>
  <c r="U166" i="5"/>
  <c r="S166" i="5"/>
  <c r="K162" i="5"/>
  <c r="AB62" i="1"/>
  <c r="H162" i="5"/>
  <c r="GX62" i="1"/>
  <c r="E157" i="5"/>
  <c r="C158" i="5"/>
  <c r="S155" i="5"/>
  <c r="U155" i="5"/>
  <c r="K150" i="5"/>
  <c r="L144" i="5"/>
  <c r="Q144" i="5" s="1"/>
  <c r="L143" i="5"/>
  <c r="CR58" i="1"/>
  <c r="Q58" i="1" s="1"/>
  <c r="K138" i="5" s="1"/>
  <c r="H138" i="5"/>
  <c r="GX58" i="1"/>
  <c r="C136" i="5"/>
  <c r="E135" i="5"/>
  <c r="K128" i="5"/>
  <c r="H119" i="5"/>
  <c r="W119" i="5" s="1"/>
  <c r="CQ51" i="1"/>
  <c r="L123" i="5"/>
  <c r="Q123" i="5" s="1"/>
  <c r="L118" i="5"/>
  <c r="AB49" i="1"/>
  <c r="H109" i="5"/>
  <c r="W109" i="5" s="1"/>
  <c r="R46" i="1"/>
  <c r="K102" i="5" s="1"/>
  <c r="U46" i="1"/>
  <c r="H103" i="5"/>
  <c r="AD43" i="1"/>
  <c r="H90" i="5"/>
  <c r="R90" i="5" s="1"/>
  <c r="CS43" i="1"/>
  <c r="R43" i="1" s="1"/>
  <c r="CT42" i="1"/>
  <c r="S84" i="5"/>
  <c r="GX41" i="1"/>
  <c r="H67" i="5"/>
  <c r="R67" i="5" s="1"/>
  <c r="CS38" i="1"/>
  <c r="R38" i="1" s="1"/>
  <c r="CZ38" i="1" s="1"/>
  <c r="Y38" i="1" s="1"/>
  <c r="V64" i="5" s="1"/>
  <c r="AD36" i="1"/>
  <c r="CR36" i="1" s="1"/>
  <c r="Q36" i="1" s="1"/>
  <c r="CS36" i="1"/>
  <c r="R36" i="1" s="1"/>
  <c r="GK36" i="1" s="1"/>
  <c r="CQ33" i="1"/>
  <c r="P33" i="1" s="1"/>
  <c r="H47" i="5"/>
  <c r="CT32" i="1"/>
  <c r="S32" i="1" s="1"/>
  <c r="U40" i="5"/>
  <c r="S40" i="5"/>
  <c r="U38" i="5"/>
  <c r="S38" i="5"/>
  <c r="CT30" i="1"/>
  <c r="S30" i="1" s="1"/>
  <c r="P28" i="1"/>
  <c r="AB28" i="1"/>
  <c r="U57" i="1"/>
  <c r="V57" i="1"/>
  <c r="Q57" i="1"/>
  <c r="CQ56" i="1"/>
  <c r="P56" i="1" s="1"/>
  <c r="H132" i="5"/>
  <c r="W132" i="5" s="1"/>
  <c r="CS55" i="1"/>
  <c r="R55" i="1" s="1"/>
  <c r="H127" i="5"/>
  <c r="R127" i="5" s="1"/>
  <c r="CQ50" i="1"/>
  <c r="P50" i="1" s="1"/>
  <c r="K115" i="5" s="1"/>
  <c r="H115" i="5"/>
  <c r="V48" i="1"/>
  <c r="W46" i="1"/>
  <c r="CT46" i="1"/>
  <c r="S46" i="1" s="1"/>
  <c r="K100" i="5" s="1"/>
  <c r="H100" i="5"/>
  <c r="R100" i="5" s="1"/>
  <c r="U98" i="5"/>
  <c r="S98" i="5"/>
  <c r="P44" i="1"/>
  <c r="H95" i="5"/>
  <c r="W95" i="5" s="1"/>
  <c r="I44" i="1"/>
  <c r="E95" i="5" s="1"/>
  <c r="E86" i="5"/>
  <c r="C87" i="5"/>
  <c r="AD41" i="1"/>
  <c r="H79" i="5"/>
  <c r="R79" i="5" s="1"/>
  <c r="CQ39" i="1"/>
  <c r="P39" i="1" s="1"/>
  <c r="AB38" i="1"/>
  <c r="H68" i="5"/>
  <c r="CQ36" i="1"/>
  <c r="P36" i="1" s="1"/>
  <c r="CP36" i="1" s="1"/>
  <c r="O36" i="1" s="1"/>
  <c r="K61" i="5" s="1"/>
  <c r="H61" i="5"/>
  <c r="W61" i="5" s="1"/>
  <c r="AB35" i="1"/>
  <c r="U53" i="5"/>
  <c r="H54" i="5"/>
  <c r="S53" i="5"/>
  <c r="H58" i="5" s="1"/>
  <c r="CT34" i="1"/>
  <c r="S51" i="5"/>
  <c r="U51" i="5"/>
  <c r="E51" i="5"/>
  <c r="U42" i="5"/>
  <c r="H44" i="5"/>
  <c r="R44" i="5" s="1"/>
  <c r="S42" i="5"/>
  <c r="C43" i="5"/>
  <c r="E42" i="5"/>
  <c r="U32" i="1"/>
  <c r="V32" i="1"/>
  <c r="W31" i="1"/>
  <c r="CT31" i="1"/>
  <c r="S31" i="1" s="1"/>
  <c r="CZ31" i="1" s="1"/>
  <c r="Y31" i="1" s="1"/>
  <c r="V39" i="5" s="1"/>
  <c r="U39" i="5"/>
  <c r="S39" i="5"/>
  <c r="U30" i="1"/>
  <c r="H32" i="5"/>
  <c r="U30" i="5"/>
  <c r="S30" i="5"/>
  <c r="C31" i="5"/>
  <c r="E30" i="5"/>
  <c r="CQ57" i="1"/>
  <c r="P57" i="1" s="1"/>
  <c r="H133" i="5"/>
  <c r="W133" i="5" s="1"/>
  <c r="W56" i="1"/>
  <c r="AB56" i="1"/>
  <c r="S132" i="5"/>
  <c r="U132" i="5"/>
  <c r="AD55" i="1"/>
  <c r="R54" i="1"/>
  <c r="GK54" i="1" s="1"/>
  <c r="CQ54" i="1"/>
  <c r="P54" i="1" s="1"/>
  <c r="CP54" i="1" s="1"/>
  <c r="O54" i="1" s="1"/>
  <c r="K122" i="5" s="1"/>
  <c r="H122" i="5"/>
  <c r="W122" i="5" s="1"/>
  <c r="P53" i="1"/>
  <c r="AB52" i="1"/>
  <c r="CT51" i="1"/>
  <c r="S119" i="5"/>
  <c r="U119" i="5"/>
  <c r="P51" i="1"/>
  <c r="E119" i="5"/>
  <c r="H108" i="5"/>
  <c r="W108" i="5" s="1"/>
  <c r="CQ47" i="1"/>
  <c r="V46" i="1"/>
  <c r="AD46" i="1"/>
  <c r="H101" i="5" s="1"/>
  <c r="H102" i="5"/>
  <c r="R102" i="5" s="1"/>
  <c r="CQ45" i="1"/>
  <c r="CT44" i="1"/>
  <c r="U95" i="5"/>
  <c r="S95" i="5"/>
  <c r="S86" i="5"/>
  <c r="H88" i="5"/>
  <c r="R88" i="5" s="1"/>
  <c r="U86" i="5"/>
  <c r="H84" i="5"/>
  <c r="W84" i="5" s="1"/>
  <c r="R41" i="1"/>
  <c r="CZ41" i="1" s="1"/>
  <c r="Y41" i="1" s="1"/>
  <c r="V75" i="5" s="1"/>
  <c r="CQ41" i="1"/>
  <c r="P41" i="1" s="1"/>
  <c r="K80" i="5" s="1"/>
  <c r="H80" i="5"/>
  <c r="CP40" i="1"/>
  <c r="O40" i="1" s="1"/>
  <c r="K73" i="5" s="1"/>
  <c r="H73" i="5"/>
  <c r="W73" i="5" s="1"/>
  <c r="U64" i="5"/>
  <c r="H65" i="5"/>
  <c r="S64" i="5"/>
  <c r="H62" i="5"/>
  <c r="W62" i="5" s="1"/>
  <c r="AD33" i="1"/>
  <c r="H46" i="5"/>
  <c r="R46" i="5" s="1"/>
  <c r="V31" i="1"/>
  <c r="T30" i="1"/>
  <c r="CS29" i="1"/>
  <c r="R29" i="1" s="1"/>
  <c r="CY29" i="1" s="1"/>
  <c r="X29" i="1" s="1"/>
  <c r="H34" i="5"/>
  <c r="R34" i="5" s="1"/>
  <c r="R28" i="1"/>
  <c r="GK28" i="1" s="1"/>
  <c r="U28" i="1"/>
  <c r="Q28" i="1"/>
  <c r="Q765" i="1"/>
  <c r="CD740" i="1"/>
  <c r="AU771" i="1"/>
  <c r="CY753" i="1"/>
  <c r="X753" i="1" s="1"/>
  <c r="T1292" i="5" s="1"/>
  <c r="CZ753" i="1"/>
  <c r="Y753" i="1" s="1"/>
  <c r="V1292" i="5" s="1"/>
  <c r="BY740" i="1"/>
  <c r="CI771" i="1"/>
  <c r="AP771" i="1"/>
  <c r="BZ740" i="1"/>
  <c r="AQ771" i="1"/>
  <c r="CP752" i="1"/>
  <c r="O752" i="1" s="1"/>
  <c r="K1291" i="5" s="1"/>
  <c r="BB771" i="1"/>
  <c r="AD768" i="1"/>
  <c r="AD767" i="1"/>
  <c r="AB766" i="1"/>
  <c r="AB765" i="1"/>
  <c r="CR764" i="1"/>
  <c r="Q764" i="1" s="1"/>
  <c r="K1351" i="5" s="1"/>
  <c r="CY762" i="1"/>
  <c r="X762" i="1" s="1"/>
  <c r="T1328" i="5" s="1"/>
  <c r="K1334" i="5" s="1"/>
  <c r="CT761" i="1"/>
  <c r="S761" i="1" s="1"/>
  <c r="CY760" i="1"/>
  <c r="X760" i="1" s="1"/>
  <c r="T1318" i="5" s="1"/>
  <c r="CZ759" i="1"/>
  <c r="Y759" i="1" s="1"/>
  <c r="V1316" i="5" s="1"/>
  <c r="CT758" i="1"/>
  <c r="S758" i="1" s="1"/>
  <c r="CY757" i="1"/>
  <c r="X757" i="1" s="1"/>
  <c r="T1306" i="5" s="1"/>
  <c r="CT756" i="1"/>
  <c r="S756" i="1" s="1"/>
  <c r="CZ754" i="1"/>
  <c r="Y754" i="1" s="1"/>
  <c r="V1294" i="5" s="1"/>
  <c r="CY748" i="1"/>
  <c r="X748" i="1" s="1"/>
  <c r="T1287" i="5" s="1"/>
  <c r="CZ748" i="1"/>
  <c r="Y748" i="1" s="1"/>
  <c r="V1287" i="5" s="1"/>
  <c r="BB671" i="1"/>
  <c r="F693" i="1"/>
  <c r="CY677" i="1"/>
  <c r="X677" i="1" s="1"/>
  <c r="T1248" i="5" s="1"/>
  <c r="CZ677" i="1"/>
  <c r="Y677" i="1" s="1"/>
  <c r="V1248" i="5" s="1"/>
  <c r="CJ680" i="1"/>
  <c r="AI680" i="1"/>
  <c r="V637" i="1"/>
  <c r="R637" i="1"/>
  <c r="GK637" i="1" s="1"/>
  <c r="T629" i="1"/>
  <c r="U629" i="1"/>
  <c r="Q629" i="1"/>
  <c r="CZ626" i="1"/>
  <c r="Y626" i="1" s="1"/>
  <c r="V1190" i="5" s="1"/>
  <c r="GK623" i="1"/>
  <c r="CY581" i="1"/>
  <c r="X581" i="1" s="1"/>
  <c r="T1151" i="5" s="1"/>
  <c r="CZ581" i="1"/>
  <c r="Y581" i="1" s="1"/>
  <c r="V1151" i="5" s="1"/>
  <c r="AT590" i="1"/>
  <c r="CC569" i="1"/>
  <c r="U766" i="1"/>
  <c r="GX765" i="1"/>
  <c r="CS764" i="1"/>
  <c r="R764" i="1" s="1"/>
  <c r="CX1447" i="3"/>
  <c r="CX1445" i="3"/>
  <c r="CX1450" i="3"/>
  <c r="CX1446" i="3"/>
  <c r="CX1448" i="3"/>
  <c r="CX1444" i="3"/>
  <c r="CX1449" i="3"/>
  <c r="I765" i="1"/>
  <c r="R765" i="1" s="1"/>
  <c r="GK765" i="1" s="1"/>
  <c r="I766" i="1"/>
  <c r="E1358" i="5" s="1"/>
  <c r="F787" i="1"/>
  <c r="CG771" i="1"/>
  <c r="AO771" i="1"/>
  <c r="AB767" i="1"/>
  <c r="P764" i="1"/>
  <c r="K1353" i="5" s="1"/>
  <c r="CZ755" i="1"/>
  <c r="Y755" i="1" s="1"/>
  <c r="V1303" i="5" s="1"/>
  <c r="GM748" i="1"/>
  <c r="CY743" i="1"/>
  <c r="X743" i="1" s="1"/>
  <c r="T1262" i="5" s="1"/>
  <c r="K1265" i="5" s="1"/>
  <c r="CZ743" i="1"/>
  <c r="Y743" i="1" s="1"/>
  <c r="V1262" i="5" s="1"/>
  <c r="K1266" i="5" s="1"/>
  <c r="AX671" i="1"/>
  <c r="F687" i="1"/>
  <c r="AP671" i="1"/>
  <c r="F689" i="1"/>
  <c r="AH680" i="1"/>
  <c r="GX637" i="1"/>
  <c r="P637" i="1"/>
  <c r="W630" i="1"/>
  <c r="P629" i="1"/>
  <c r="AP640" i="1"/>
  <c r="GX624" i="1"/>
  <c r="V624" i="1"/>
  <c r="R624" i="1"/>
  <c r="GK624" i="1" s="1"/>
  <c r="CD621" i="1"/>
  <c r="T582" i="1"/>
  <c r="V584" i="1"/>
  <c r="R584" i="1"/>
  <c r="GK584" i="1" s="1"/>
  <c r="W584" i="1"/>
  <c r="S584" i="1"/>
  <c r="GX584" i="1"/>
  <c r="V574" i="1"/>
  <c r="P574" i="1"/>
  <c r="BY531" i="1"/>
  <c r="AP538" i="1"/>
  <c r="CI538" i="1"/>
  <c r="R766" i="1"/>
  <c r="GK766" i="1" s="1"/>
  <c r="S765" i="1"/>
  <c r="V765" i="1"/>
  <c r="T764" i="1"/>
  <c r="W764" i="1"/>
  <c r="CQ762" i="1"/>
  <c r="P762" i="1" s="1"/>
  <c r="CQ760" i="1"/>
  <c r="P760" i="1" s="1"/>
  <c r="CP759" i="1"/>
  <c r="O759" i="1" s="1"/>
  <c r="K1316" i="5" s="1"/>
  <c r="AB759" i="1"/>
  <c r="CQ757" i="1"/>
  <c r="P757" i="1" s="1"/>
  <c r="CQ755" i="1"/>
  <c r="P755" i="1" s="1"/>
  <c r="CP755" i="1" s="1"/>
  <c r="O755" i="1" s="1"/>
  <c r="K1303" i="5" s="1"/>
  <c r="CS751" i="1"/>
  <c r="R751" i="1" s="1"/>
  <c r="GK751" i="1" s="1"/>
  <c r="AD751" i="1"/>
  <c r="CY749" i="1"/>
  <c r="X749" i="1" s="1"/>
  <c r="T1288" i="5" s="1"/>
  <c r="CP746" i="1"/>
  <c r="O746" i="1" s="1"/>
  <c r="K1277" i="5" s="1"/>
  <c r="CZ744" i="1"/>
  <c r="Y744" i="1" s="1"/>
  <c r="V1269" i="5" s="1"/>
  <c r="CY744" i="1"/>
  <c r="X744" i="1" s="1"/>
  <c r="T1269" i="5" s="1"/>
  <c r="CZ742" i="1"/>
  <c r="Y742" i="1" s="1"/>
  <c r="V1254" i="5" s="1"/>
  <c r="K1259" i="5" s="1"/>
  <c r="CY742" i="1"/>
  <c r="X742" i="1" s="1"/>
  <c r="T1254" i="5" s="1"/>
  <c r="K1258" i="5" s="1"/>
  <c r="CP674" i="1"/>
  <c r="O674" i="1" s="1"/>
  <c r="K1237" i="5" s="1"/>
  <c r="CY633" i="1"/>
  <c r="X633" i="1" s="1"/>
  <c r="T1207" i="5" s="1"/>
  <c r="CZ633" i="1"/>
  <c r="Y633" i="1" s="1"/>
  <c r="V1207" i="5" s="1"/>
  <c r="P630" i="1"/>
  <c r="W629" i="1"/>
  <c r="W624" i="1"/>
  <c r="U624" i="1"/>
  <c r="Q624" i="1"/>
  <c r="AB588" i="1"/>
  <c r="CR588" i="1"/>
  <c r="CY587" i="1"/>
  <c r="X587" i="1" s="1"/>
  <c r="T1166" i="5" s="1"/>
  <c r="Q766" i="1"/>
  <c r="W765" i="1"/>
  <c r="CQ753" i="1"/>
  <c r="P753" i="1" s="1"/>
  <c r="CP753" i="1" s="1"/>
  <c r="O753" i="1" s="1"/>
  <c r="K1292" i="5" s="1"/>
  <c r="AB753" i="1"/>
  <c r="AB750" i="1"/>
  <c r="CR750" i="1"/>
  <c r="Q750" i="1" s="1"/>
  <c r="CZ747" i="1"/>
  <c r="Y747" i="1" s="1"/>
  <c r="V1279" i="5" s="1"/>
  <c r="CY747" i="1"/>
  <c r="X747" i="1" s="1"/>
  <c r="T1279" i="5" s="1"/>
  <c r="CY745" i="1"/>
  <c r="X745" i="1" s="1"/>
  <c r="T1276" i="5" s="1"/>
  <c r="CZ745" i="1"/>
  <c r="Y745" i="1" s="1"/>
  <c r="V1276" i="5" s="1"/>
  <c r="AT671" i="1"/>
  <c r="F698" i="1"/>
  <c r="AJ680" i="1"/>
  <c r="CY624" i="1"/>
  <c r="X624" i="1" s="1"/>
  <c r="T1188" i="5" s="1"/>
  <c r="CY623" i="1"/>
  <c r="X623" i="1" s="1"/>
  <c r="T1179" i="5" s="1"/>
  <c r="V579" i="1"/>
  <c r="R574" i="1"/>
  <c r="GK574" i="1" s="1"/>
  <c r="W574" i="1"/>
  <c r="S574" i="1"/>
  <c r="T574" i="1"/>
  <c r="GX574" i="1"/>
  <c r="CX1431" i="3"/>
  <c r="CX1435" i="3"/>
  <c r="CX1434" i="3"/>
  <c r="CX1432" i="3"/>
  <c r="CX1433" i="3"/>
  <c r="CX1412" i="3"/>
  <c r="CX1416" i="3"/>
  <c r="CX1411" i="3"/>
  <c r="CX1415" i="3"/>
  <c r="CX1419" i="3"/>
  <c r="CX1414" i="3"/>
  <c r="CX1421" i="3"/>
  <c r="CX1417" i="3"/>
  <c r="CX1422" i="3"/>
  <c r="CX1418" i="3"/>
  <c r="CX1413" i="3"/>
  <c r="CX1420" i="3"/>
  <c r="AB749" i="1"/>
  <c r="AD747" i="1"/>
  <c r="H1281" i="5" s="1"/>
  <c r="AD744" i="1"/>
  <c r="H1271" i="5" s="1"/>
  <c r="AB743" i="1"/>
  <c r="AD742" i="1"/>
  <c r="H1256" i="5" s="1"/>
  <c r="AB677" i="1"/>
  <c r="AB674" i="1"/>
  <c r="CK671" i="1"/>
  <c r="CG671" i="1"/>
  <c r="CC671" i="1"/>
  <c r="BY671" i="1"/>
  <c r="BB640" i="1"/>
  <c r="AD637" i="1"/>
  <c r="AD635" i="1"/>
  <c r="H1213" i="5" s="1"/>
  <c r="W1213" i="5" s="1"/>
  <c r="AB633" i="1"/>
  <c r="AD632" i="1"/>
  <c r="I630" i="1"/>
  <c r="AD628" i="1"/>
  <c r="H1196" i="5" s="1"/>
  <c r="AD626" i="1"/>
  <c r="H1190" i="5" s="1"/>
  <c r="W1190" i="5" s="1"/>
  <c r="AB624" i="1"/>
  <c r="T587" i="1"/>
  <c r="AB587" i="1"/>
  <c r="AB584" i="1"/>
  <c r="AD583" i="1"/>
  <c r="CR583" i="1" s="1"/>
  <c r="I582" i="1"/>
  <c r="E1160" i="5" s="1"/>
  <c r="P581" i="1"/>
  <c r="I579" i="1"/>
  <c r="P577" i="1"/>
  <c r="CZ575" i="1"/>
  <c r="Y575" i="1" s="1"/>
  <c r="V1127" i="5" s="1"/>
  <c r="AB575" i="1"/>
  <c r="BY569" i="1"/>
  <c r="AO569" i="1"/>
  <c r="U536" i="1"/>
  <c r="AH538" i="1" s="1"/>
  <c r="Q536" i="1"/>
  <c r="AU472" i="1"/>
  <c r="F519" i="1"/>
  <c r="U497" i="1"/>
  <c r="P497" i="1"/>
  <c r="S489" i="1"/>
  <c r="T489" i="1"/>
  <c r="CY482" i="1"/>
  <c r="X482" i="1" s="1"/>
  <c r="T1029" i="5" s="1"/>
  <c r="CY480" i="1"/>
  <c r="X480" i="1" s="1"/>
  <c r="CZ480" i="1"/>
  <c r="Y480" i="1" s="1"/>
  <c r="V1027" i="5" s="1"/>
  <c r="CZ479" i="1"/>
  <c r="Y479" i="1" s="1"/>
  <c r="V1018" i="5" s="1"/>
  <c r="CP478" i="1"/>
  <c r="O478" i="1" s="1"/>
  <c r="S475" i="1"/>
  <c r="T475" i="1"/>
  <c r="GK474" i="1"/>
  <c r="CZ406" i="1"/>
  <c r="Y406" i="1" s="1"/>
  <c r="CY404" i="1"/>
  <c r="X404" i="1" s="1"/>
  <c r="T976" i="5" s="1"/>
  <c r="CZ404" i="1"/>
  <c r="Y404" i="1" s="1"/>
  <c r="V976" i="5" s="1"/>
  <c r="BY371" i="1"/>
  <c r="AP408" i="1"/>
  <c r="CI408" i="1"/>
  <c r="CY400" i="1"/>
  <c r="X400" i="1" s="1"/>
  <c r="T957" i="5" s="1"/>
  <c r="CY395" i="1"/>
  <c r="X395" i="1" s="1"/>
  <c r="T943" i="5" s="1"/>
  <c r="CZ395" i="1"/>
  <c r="Y395" i="1" s="1"/>
  <c r="V943" i="5" s="1"/>
  <c r="CZ392" i="1"/>
  <c r="Y392" i="1" s="1"/>
  <c r="V932" i="5" s="1"/>
  <c r="CY388" i="1"/>
  <c r="X388" i="1" s="1"/>
  <c r="T913" i="5" s="1"/>
  <c r="CX1451" i="3"/>
  <c r="CX1455" i="3"/>
  <c r="CX1459" i="3"/>
  <c r="CX1456" i="3"/>
  <c r="CX1452" i="3"/>
  <c r="CX1457" i="3"/>
  <c r="CX1453" i="3"/>
  <c r="CX1458" i="3"/>
  <c r="CX1454" i="3"/>
  <c r="CX1439" i="3"/>
  <c r="CX1443" i="3"/>
  <c r="CX1440" i="3"/>
  <c r="CX1436" i="3"/>
  <c r="CX1441" i="3"/>
  <c r="CX1437" i="3"/>
  <c r="CX1442" i="3"/>
  <c r="CX1438" i="3"/>
  <c r="CX1404" i="3"/>
  <c r="CX1408" i="3"/>
  <c r="CX1403" i="3"/>
  <c r="CX1407" i="3"/>
  <c r="CX1406" i="3"/>
  <c r="CX1409" i="3"/>
  <c r="CX1402" i="3"/>
  <c r="CX1410" i="3"/>
  <c r="CX1405" i="3"/>
  <c r="AB745" i="1"/>
  <c r="CI680" i="1"/>
  <c r="BC680" i="1"/>
  <c r="AU680" i="1"/>
  <c r="AQ680" i="1"/>
  <c r="AB676" i="1"/>
  <c r="AB673" i="1"/>
  <c r="F656" i="1"/>
  <c r="CG640" i="1"/>
  <c r="AO640" i="1"/>
  <c r="AB638" i="1"/>
  <c r="I638" i="1"/>
  <c r="H1225" i="5" s="1"/>
  <c r="W1225" i="5" s="1"/>
  <c r="AB629" i="1"/>
  <c r="AB627" i="1"/>
  <c r="CX1280" i="3"/>
  <c r="CX1284" i="3"/>
  <c r="CX1288" i="3"/>
  <c r="CX1281" i="3"/>
  <c r="CX1285" i="3"/>
  <c r="CX1289" i="3"/>
  <c r="CX1282" i="3"/>
  <c r="CX1286" i="3"/>
  <c r="CX1290" i="3"/>
  <c r="CX1283" i="3"/>
  <c r="CX1287" i="3"/>
  <c r="F603" i="1"/>
  <c r="F599" i="1"/>
  <c r="CX1260" i="3"/>
  <c r="CX1264" i="3"/>
  <c r="CX1268" i="3"/>
  <c r="CX1272" i="3"/>
  <c r="CX1276" i="3"/>
  <c r="CX1261" i="3"/>
  <c r="CX1265" i="3"/>
  <c r="CX1269" i="3"/>
  <c r="CX1273" i="3"/>
  <c r="CX1277" i="3"/>
  <c r="CX1258" i="3"/>
  <c r="CX1262" i="3"/>
  <c r="CX1266" i="3"/>
  <c r="CX1270" i="3"/>
  <c r="CX1274" i="3"/>
  <c r="CX1278" i="3"/>
  <c r="CX1259" i="3"/>
  <c r="CX1263" i="3"/>
  <c r="CX1267" i="3"/>
  <c r="CX1271" i="3"/>
  <c r="CX1275" i="3"/>
  <c r="CX1279" i="3"/>
  <c r="I586" i="1"/>
  <c r="E1164" i="5" s="1"/>
  <c r="AB583" i="1"/>
  <c r="T581" i="1"/>
  <c r="W580" i="1"/>
  <c r="S580" i="1"/>
  <c r="CP580" i="1" s="1"/>
  <c r="O580" i="1" s="1"/>
  <c r="K1149" i="5" s="1"/>
  <c r="GX578" i="1"/>
  <c r="AB578" i="1"/>
  <c r="T577" i="1"/>
  <c r="AB574" i="1"/>
  <c r="CQ573" i="1"/>
  <c r="I572" i="1"/>
  <c r="E1123" i="5" s="1"/>
  <c r="P571" i="1"/>
  <c r="K1119" i="5" s="1"/>
  <c r="CG531" i="1"/>
  <c r="AX538" i="1"/>
  <c r="CZ535" i="1"/>
  <c r="Y535" i="1" s="1"/>
  <c r="V1101" i="5" s="1"/>
  <c r="BC472" i="1"/>
  <c r="F516" i="1"/>
  <c r="S497" i="1"/>
  <c r="T497" i="1"/>
  <c r="GX489" i="1"/>
  <c r="CP488" i="1"/>
  <c r="O488" i="1" s="1"/>
  <c r="K1052" i="5" s="1"/>
  <c r="CY478" i="1"/>
  <c r="X478" i="1" s="1"/>
  <c r="T1011" i="5" s="1"/>
  <c r="K1014" i="5" s="1"/>
  <c r="CZ478" i="1"/>
  <c r="Y478" i="1" s="1"/>
  <c r="V1011" i="5" s="1"/>
  <c r="K1015" i="5" s="1"/>
  <c r="GX475" i="1"/>
  <c r="CD371" i="1"/>
  <c r="AU408" i="1"/>
  <c r="CR405" i="1"/>
  <c r="Q405" i="1" s="1"/>
  <c r="AB405" i="1"/>
  <c r="CZ401" i="1"/>
  <c r="Y401" i="1" s="1"/>
  <c r="V965" i="5" s="1"/>
  <c r="AB399" i="1"/>
  <c r="CR399" i="1"/>
  <c r="Q399" i="1" s="1"/>
  <c r="CP398" i="1"/>
  <c r="O398" i="1" s="1"/>
  <c r="K954" i="5" s="1"/>
  <c r="CR393" i="1"/>
  <c r="Q393" i="1" s="1"/>
  <c r="AB393" i="1"/>
  <c r="CT678" i="1"/>
  <c r="S678" i="1" s="1"/>
  <c r="CT675" i="1"/>
  <c r="S675" i="1" s="1"/>
  <c r="CT636" i="1"/>
  <c r="S636" i="1" s="1"/>
  <c r="K1217" i="5" s="1"/>
  <c r="CT634" i="1"/>
  <c r="S634" i="1" s="1"/>
  <c r="CP634" i="1" s="1"/>
  <c r="O634" i="1" s="1"/>
  <c r="K1212" i="5" s="1"/>
  <c r="CT631" i="1"/>
  <c r="S631" i="1" s="1"/>
  <c r="CP631" i="1" s="1"/>
  <c r="O631" i="1" s="1"/>
  <c r="K1204" i="5" s="1"/>
  <c r="CX1292" i="3"/>
  <c r="CX1296" i="3"/>
  <c r="CX1300" i="3"/>
  <c r="CX1304" i="3"/>
  <c r="CX1293" i="3"/>
  <c r="CX1297" i="3"/>
  <c r="CX1301" i="3"/>
  <c r="CX1305" i="3"/>
  <c r="CX1294" i="3"/>
  <c r="CX1298" i="3"/>
  <c r="CX1302" i="3"/>
  <c r="CX1291" i="3"/>
  <c r="CX1295" i="3"/>
  <c r="CX1299" i="3"/>
  <c r="CX1303" i="3"/>
  <c r="CT625" i="1"/>
  <c r="S625" i="1" s="1"/>
  <c r="T585" i="1"/>
  <c r="U584" i="1"/>
  <c r="Q584" i="1"/>
  <c r="GX583" i="1"/>
  <c r="CX1248" i="3"/>
  <c r="CX1252" i="3"/>
  <c r="CX1256" i="3"/>
  <c r="CX1249" i="3"/>
  <c r="CX1253" i="3"/>
  <c r="CX1257" i="3"/>
  <c r="CX1250" i="3"/>
  <c r="CX1254" i="3"/>
  <c r="CX1251" i="3"/>
  <c r="CX1255" i="3"/>
  <c r="I583" i="1"/>
  <c r="E1161" i="5" s="1"/>
  <c r="P579" i="1"/>
  <c r="CZ578" i="1"/>
  <c r="Y578" i="1" s="1"/>
  <c r="CX1240" i="3"/>
  <c r="CX1244" i="3"/>
  <c r="CX1241" i="3"/>
  <c r="CX1245" i="3"/>
  <c r="CX1242" i="3"/>
  <c r="CX1246" i="3"/>
  <c r="CX1239" i="3"/>
  <c r="CX1243" i="3"/>
  <c r="CX1247" i="3"/>
  <c r="CD590" i="1"/>
  <c r="BZ590" i="1"/>
  <c r="CI590" i="1" s="1"/>
  <c r="T571" i="1"/>
  <c r="CK569" i="1"/>
  <c r="CL531" i="1"/>
  <c r="BC538" i="1"/>
  <c r="CD531" i="1"/>
  <c r="AU538" i="1"/>
  <c r="AB536" i="1"/>
  <c r="F513" i="1"/>
  <c r="BB472" i="1"/>
  <c r="GX497" i="1"/>
  <c r="CY488" i="1"/>
  <c r="X488" i="1" s="1"/>
  <c r="T1052" i="5" s="1"/>
  <c r="CZ488" i="1"/>
  <c r="Y488" i="1" s="1"/>
  <c r="V1052" i="5" s="1"/>
  <c r="CZ487" i="1"/>
  <c r="Y487" i="1" s="1"/>
  <c r="V1043" i="5" s="1"/>
  <c r="CY487" i="1"/>
  <c r="X487" i="1" s="1"/>
  <c r="T1043" i="5" s="1"/>
  <c r="CP477" i="1"/>
  <c r="O477" i="1" s="1"/>
  <c r="CY474" i="1"/>
  <c r="X474" i="1" s="1"/>
  <c r="T992" i="5" s="1"/>
  <c r="CZ474" i="1"/>
  <c r="Y474" i="1" s="1"/>
  <c r="V992" i="5" s="1"/>
  <c r="CX1312" i="3"/>
  <c r="CX1316" i="3"/>
  <c r="CX1309" i="3"/>
  <c r="CX1313" i="3"/>
  <c r="CX1317" i="3"/>
  <c r="CX1310" i="3"/>
  <c r="CX1314" i="3"/>
  <c r="CX1318" i="3"/>
  <c r="CX1311" i="3"/>
  <c r="CX1315" i="3"/>
  <c r="R583" i="1"/>
  <c r="GK583" i="1" s="1"/>
  <c r="W582" i="1"/>
  <c r="S582" i="1"/>
  <c r="AB582" i="1"/>
  <c r="T579" i="1"/>
  <c r="U574" i="1"/>
  <c r="Q574" i="1"/>
  <c r="CX1208" i="3"/>
  <c r="CX1212" i="3"/>
  <c r="CX1216" i="3"/>
  <c r="CX1220" i="3"/>
  <c r="CX1224" i="3"/>
  <c r="CX1228" i="3"/>
  <c r="CX1209" i="3"/>
  <c r="CX1213" i="3"/>
  <c r="CX1217" i="3"/>
  <c r="CX1221" i="3"/>
  <c r="CX1225" i="3"/>
  <c r="CX1229" i="3"/>
  <c r="CX1206" i="3"/>
  <c r="CX1210" i="3"/>
  <c r="CX1214" i="3"/>
  <c r="CX1218" i="3"/>
  <c r="CX1222" i="3"/>
  <c r="CX1226" i="3"/>
  <c r="CX1207" i="3"/>
  <c r="CX1211" i="3"/>
  <c r="CX1215" i="3"/>
  <c r="CX1219" i="3"/>
  <c r="CX1223" i="3"/>
  <c r="CX1227" i="3"/>
  <c r="I573" i="1"/>
  <c r="E1124" i="5" s="1"/>
  <c r="CK531" i="1"/>
  <c r="BB538" i="1"/>
  <c r="CC531" i="1"/>
  <c r="AT538" i="1"/>
  <c r="CY533" i="1"/>
  <c r="X533" i="1" s="1"/>
  <c r="T1083" i="5" s="1"/>
  <c r="K1088" i="5" s="1"/>
  <c r="F509" i="1"/>
  <c r="AP472" i="1"/>
  <c r="CY496" i="1"/>
  <c r="X496" i="1" s="1"/>
  <c r="T1070" i="5" s="1"/>
  <c r="CY486" i="1"/>
  <c r="X486" i="1" s="1"/>
  <c r="T1041" i="5" s="1"/>
  <c r="CP475" i="1"/>
  <c r="O475" i="1" s="1"/>
  <c r="K1001" i="5" s="1"/>
  <c r="CX1232" i="3"/>
  <c r="CX1236" i="3"/>
  <c r="CX1233" i="3"/>
  <c r="CX1237" i="3"/>
  <c r="CX1230" i="3"/>
  <c r="CX1234" i="3"/>
  <c r="CX1238" i="3"/>
  <c r="CX1231" i="3"/>
  <c r="CX1235" i="3"/>
  <c r="AB535" i="1"/>
  <c r="CX1200" i="3"/>
  <c r="CX1204" i="3"/>
  <c r="CX1201" i="3"/>
  <c r="CX1205" i="3"/>
  <c r="CX1198" i="3"/>
  <c r="CX1202" i="3"/>
  <c r="CX1199" i="3"/>
  <c r="CX1203" i="3"/>
  <c r="AD533" i="1"/>
  <c r="H1086" i="5" s="1"/>
  <c r="CS497" i="1"/>
  <c r="R497" i="1" s="1"/>
  <c r="GK497" i="1" s="1"/>
  <c r="AB497" i="1"/>
  <c r="CS495" i="1"/>
  <c r="R495" i="1" s="1"/>
  <c r="GK495" i="1" s="1"/>
  <c r="AB495" i="1"/>
  <c r="CQ493" i="1"/>
  <c r="P493" i="1" s="1"/>
  <c r="AD493" i="1"/>
  <c r="CR493" i="1" s="1"/>
  <c r="Q493" i="1" s="1"/>
  <c r="CS491" i="1"/>
  <c r="R491" i="1" s="1"/>
  <c r="AB491" i="1"/>
  <c r="CX1156" i="3"/>
  <c r="CX1160" i="3"/>
  <c r="CX1164" i="3"/>
  <c r="CX1168" i="3"/>
  <c r="CX1172" i="3"/>
  <c r="CX1176" i="3"/>
  <c r="CX1153" i="3"/>
  <c r="CX1157" i="3"/>
  <c r="CX1161" i="3"/>
  <c r="CX1165" i="3"/>
  <c r="CX1169" i="3"/>
  <c r="CX1173" i="3"/>
  <c r="CX1177" i="3"/>
  <c r="CX1154" i="3"/>
  <c r="CX1158" i="3"/>
  <c r="CX1162" i="3"/>
  <c r="CX1166" i="3"/>
  <c r="CX1170" i="3"/>
  <c r="CX1174" i="3"/>
  <c r="CX1178" i="3"/>
  <c r="CX1155" i="3"/>
  <c r="CX1159" i="3"/>
  <c r="CX1163" i="3"/>
  <c r="CX1167" i="3"/>
  <c r="CX1171" i="3"/>
  <c r="CX1175" i="3"/>
  <c r="CS489" i="1"/>
  <c r="R489" i="1" s="1"/>
  <c r="GK489" i="1" s="1"/>
  <c r="AB489" i="1"/>
  <c r="CQ487" i="1"/>
  <c r="P487" i="1" s="1"/>
  <c r="K1048" i="5" s="1"/>
  <c r="AD487" i="1"/>
  <c r="AB487" i="1" s="1"/>
  <c r="CQ485" i="1"/>
  <c r="P485" i="1" s="1"/>
  <c r="CP485" i="1" s="1"/>
  <c r="O485" i="1" s="1"/>
  <c r="K1040" i="5" s="1"/>
  <c r="AD485" i="1"/>
  <c r="CR485" i="1" s="1"/>
  <c r="Q485" i="1" s="1"/>
  <c r="CS483" i="1"/>
  <c r="AB483" i="1"/>
  <c r="CS481" i="1"/>
  <c r="R481" i="1" s="1"/>
  <c r="GK481" i="1" s="1"/>
  <c r="AB481" i="1"/>
  <c r="CQ479" i="1"/>
  <c r="P479" i="1" s="1"/>
  <c r="AD479" i="1"/>
  <c r="CS477" i="1"/>
  <c r="R477" i="1" s="1"/>
  <c r="GK477" i="1" s="1"/>
  <c r="AB477" i="1"/>
  <c r="CS475" i="1"/>
  <c r="R475" i="1" s="1"/>
  <c r="GK475" i="1" s="1"/>
  <c r="AB475" i="1"/>
  <c r="CL472" i="1"/>
  <c r="CD472" i="1"/>
  <c r="BZ472" i="1"/>
  <c r="CG408" i="1"/>
  <c r="BC408" i="1"/>
  <c r="W405" i="1"/>
  <c r="AB403" i="1"/>
  <c r="CR401" i="1"/>
  <c r="Q401" i="1" s="1"/>
  <c r="T398" i="1"/>
  <c r="AB398" i="1"/>
  <c r="CQ397" i="1"/>
  <c r="P397" i="1" s="1"/>
  <c r="W393" i="1"/>
  <c r="AB391" i="1"/>
  <c r="CS389" i="1"/>
  <c r="R389" i="1" s="1"/>
  <c r="CY389" i="1" s="1"/>
  <c r="X389" i="1" s="1"/>
  <c r="T921" i="5" s="1"/>
  <c r="AD389" i="1"/>
  <c r="CR389" i="1" s="1"/>
  <c r="Q389" i="1" s="1"/>
  <c r="U380" i="1"/>
  <c r="AH408" i="1" s="1"/>
  <c r="CP374" i="1"/>
  <c r="O374" i="1" s="1"/>
  <c r="K864" i="5" s="1"/>
  <c r="CY373" i="1"/>
  <c r="X373" i="1" s="1"/>
  <c r="T856" i="5" s="1"/>
  <c r="CZ373" i="1"/>
  <c r="Y373" i="1" s="1"/>
  <c r="GX337" i="1"/>
  <c r="CZ334" i="1"/>
  <c r="Y334" i="1" s="1"/>
  <c r="V830" i="5" s="1"/>
  <c r="U330" i="1"/>
  <c r="CZ319" i="1"/>
  <c r="Y319" i="1" s="1"/>
  <c r="V768" i="5" s="1"/>
  <c r="CY319" i="1"/>
  <c r="X319" i="1" s="1"/>
  <c r="T768" i="5" s="1"/>
  <c r="CY282" i="1"/>
  <c r="X282" i="1" s="1"/>
  <c r="T754" i="5" s="1"/>
  <c r="CZ282" i="1"/>
  <c r="Y282" i="1" s="1"/>
  <c r="V754" i="5" s="1"/>
  <c r="CY278" i="1"/>
  <c r="X278" i="1" s="1"/>
  <c r="T740" i="5" s="1"/>
  <c r="CZ278" i="1"/>
  <c r="Y278" i="1" s="1"/>
  <c r="V740" i="5" s="1"/>
  <c r="CP277" i="1"/>
  <c r="O277" i="1" s="1"/>
  <c r="AB276" i="1"/>
  <c r="AQ538" i="1"/>
  <c r="CI500" i="1"/>
  <c r="AB496" i="1"/>
  <c r="CX1180" i="3"/>
  <c r="CX1181" i="3"/>
  <c r="CX1182" i="3"/>
  <c r="CX1179" i="3"/>
  <c r="CX1183" i="3"/>
  <c r="AB494" i="1"/>
  <c r="AB488" i="1"/>
  <c r="AB486" i="1"/>
  <c r="AB482" i="1"/>
  <c r="CX1136" i="3"/>
  <c r="CX1140" i="3"/>
  <c r="CX1144" i="3"/>
  <c r="CX1137" i="3"/>
  <c r="CX1141" i="3"/>
  <c r="CX1145" i="3"/>
  <c r="CX1138" i="3"/>
  <c r="CX1142" i="3"/>
  <c r="CX1139" i="3"/>
  <c r="CX1143" i="3"/>
  <c r="AB480" i="1"/>
  <c r="AB478" i="1"/>
  <c r="AB474" i="1"/>
  <c r="CX1100" i="3"/>
  <c r="CX1104" i="3"/>
  <c r="CX1108" i="3"/>
  <c r="CX1112" i="3"/>
  <c r="CX1116" i="3"/>
  <c r="CX1120" i="3"/>
  <c r="CX1101" i="3"/>
  <c r="CX1105" i="3"/>
  <c r="CX1109" i="3"/>
  <c r="CX1113" i="3"/>
  <c r="CX1117" i="3"/>
  <c r="CX1121" i="3"/>
  <c r="CX1098" i="3"/>
  <c r="CX1102" i="3"/>
  <c r="CX1106" i="3"/>
  <c r="CX1110" i="3"/>
  <c r="CX1114" i="3"/>
  <c r="CX1118" i="3"/>
  <c r="CX1099" i="3"/>
  <c r="CX1103" i="3"/>
  <c r="CX1107" i="3"/>
  <c r="CX1111" i="3"/>
  <c r="CX1115" i="3"/>
  <c r="CX1119" i="3"/>
  <c r="CK472" i="1"/>
  <c r="CC472" i="1"/>
  <c r="BY472" i="1"/>
  <c r="BB408" i="1"/>
  <c r="AQ408" i="1"/>
  <c r="AB406" i="1"/>
  <c r="P404" i="1"/>
  <c r="CP404" i="1" s="1"/>
  <c r="O404" i="1" s="1"/>
  <c r="K976" i="5" s="1"/>
  <c r="CP396" i="1"/>
  <c r="O396" i="1" s="1"/>
  <c r="K944" i="5" s="1"/>
  <c r="AB394" i="1"/>
  <c r="CZ391" i="1"/>
  <c r="Y391" i="1" s="1"/>
  <c r="AB389" i="1"/>
  <c r="CQ389" i="1"/>
  <c r="P389" i="1" s="1"/>
  <c r="CZ388" i="1"/>
  <c r="Y388" i="1" s="1"/>
  <c r="V913" i="5" s="1"/>
  <c r="AB388" i="1"/>
  <c r="CS386" i="1"/>
  <c r="R386" i="1" s="1"/>
  <c r="AD386" i="1"/>
  <c r="CR386" i="1" s="1"/>
  <c r="Q386" i="1" s="1"/>
  <c r="CZ381" i="1"/>
  <c r="Y381" i="1" s="1"/>
  <c r="V889" i="5" s="1"/>
  <c r="S380" i="1"/>
  <c r="T380" i="1"/>
  <c r="CY378" i="1"/>
  <c r="X378" i="1" s="1"/>
  <c r="T877" i="5" s="1"/>
  <c r="CZ328" i="1"/>
  <c r="Y328" i="1" s="1"/>
  <c r="V808" i="5" s="1"/>
  <c r="CY328" i="1"/>
  <c r="X328" i="1" s="1"/>
  <c r="T808" i="5" s="1"/>
  <c r="CZ325" i="1"/>
  <c r="Y325" i="1" s="1"/>
  <c r="V797" i="5" s="1"/>
  <c r="CY325" i="1"/>
  <c r="X325" i="1" s="1"/>
  <c r="T797" i="5" s="1"/>
  <c r="AU340" i="1"/>
  <c r="CD317" i="1"/>
  <c r="CP319" i="1"/>
  <c r="O319" i="1" s="1"/>
  <c r="GX283" i="1"/>
  <c r="CD249" i="1"/>
  <c r="AU286" i="1"/>
  <c r="CT534" i="1"/>
  <c r="S534" i="1" s="1"/>
  <c r="K1094" i="5" s="1"/>
  <c r="CX1184" i="3"/>
  <c r="CX1188" i="3"/>
  <c r="CX1185" i="3"/>
  <c r="CX1189" i="3"/>
  <c r="CX1186" i="3"/>
  <c r="CX1190" i="3"/>
  <c r="CX1187" i="3"/>
  <c r="CT498" i="1"/>
  <c r="S498" i="1" s="1"/>
  <c r="CT492" i="1"/>
  <c r="CT490" i="1"/>
  <c r="S490" i="1" s="1"/>
  <c r="CP490" i="1" s="1"/>
  <c r="O490" i="1" s="1"/>
  <c r="K1054" i="5" s="1"/>
  <c r="CX1148" i="3"/>
  <c r="CX1152" i="3"/>
  <c r="CX1149" i="3"/>
  <c r="CX1146" i="3"/>
  <c r="CX1150" i="3"/>
  <c r="CX1147" i="3"/>
  <c r="CX1151" i="3"/>
  <c r="CT484" i="1"/>
  <c r="S484" i="1" s="1"/>
  <c r="CX1124" i="3"/>
  <c r="CX1128" i="3"/>
  <c r="CX1132" i="3"/>
  <c r="CX1125" i="3"/>
  <c r="CX1129" i="3"/>
  <c r="CX1133" i="3"/>
  <c r="CX1126" i="3"/>
  <c r="CX1130" i="3"/>
  <c r="CX1134" i="3"/>
  <c r="CX1127" i="3"/>
  <c r="CX1131" i="3"/>
  <c r="CX1135" i="3"/>
  <c r="CT476" i="1"/>
  <c r="S476" i="1" s="1"/>
  <c r="CP476" i="1" s="1"/>
  <c r="O476" i="1" s="1"/>
  <c r="K1002" i="5" s="1"/>
  <c r="T404" i="1"/>
  <c r="AB404" i="1"/>
  <c r="W399" i="1"/>
  <c r="S399" i="1"/>
  <c r="CP399" i="1" s="1"/>
  <c r="O399" i="1" s="1"/>
  <c r="K955" i="5" s="1"/>
  <c r="T392" i="1"/>
  <c r="AB392" i="1"/>
  <c r="CP388" i="1"/>
  <c r="O388" i="1" s="1"/>
  <c r="CY384" i="1"/>
  <c r="X384" i="1" s="1"/>
  <c r="CZ384" i="1"/>
  <c r="Y384" i="1" s="1"/>
  <c r="V900" i="5" s="1"/>
  <c r="CZ383" i="1"/>
  <c r="Y383" i="1" s="1"/>
  <c r="V899" i="5" s="1"/>
  <c r="GX380" i="1"/>
  <c r="U337" i="1"/>
  <c r="CY324" i="1"/>
  <c r="X324" i="1" s="1"/>
  <c r="T796" i="5" s="1"/>
  <c r="CY322" i="1"/>
  <c r="X322" i="1" s="1"/>
  <c r="CX1192" i="3"/>
  <c r="CX1196" i="3"/>
  <c r="CX1193" i="3"/>
  <c r="CX1197" i="3"/>
  <c r="CX1194" i="3"/>
  <c r="CX1191" i="3"/>
  <c r="CX1195" i="3"/>
  <c r="AB402" i="1"/>
  <c r="CZ397" i="1"/>
  <c r="Y397" i="1" s="1"/>
  <c r="V946" i="5" s="1"/>
  <c r="AB390" i="1"/>
  <c r="CR387" i="1"/>
  <c r="Q387" i="1" s="1"/>
  <c r="AB387" i="1"/>
  <c r="P338" i="1"/>
  <c r="CZ335" i="1"/>
  <c r="Y335" i="1" s="1"/>
  <c r="V832" i="5" s="1"/>
  <c r="K839" i="5" s="1"/>
  <c r="CY335" i="1"/>
  <c r="X335" i="1" s="1"/>
  <c r="T832" i="5" s="1"/>
  <c r="K838" i="5" s="1"/>
  <c r="AQ340" i="1"/>
  <c r="CI340" i="1"/>
  <c r="CG340" i="1"/>
  <c r="BZ317" i="1"/>
  <c r="CZ277" i="1"/>
  <c r="Y277" i="1" s="1"/>
  <c r="V732" i="5" s="1"/>
  <c r="CY277" i="1"/>
  <c r="X277" i="1" s="1"/>
  <c r="T732" i="5" s="1"/>
  <c r="CQ386" i="1"/>
  <c r="P386" i="1" s="1"/>
  <c r="CQ383" i="1"/>
  <c r="P383" i="1" s="1"/>
  <c r="AD383" i="1"/>
  <c r="CR383" i="1" s="1"/>
  <c r="Q383" i="1" s="1"/>
  <c r="CQ380" i="1"/>
  <c r="P380" i="1" s="1"/>
  <c r="AD380" i="1"/>
  <c r="CR380" i="1" s="1"/>
  <c r="Q380" i="1" s="1"/>
  <c r="CQ378" i="1"/>
  <c r="P378" i="1" s="1"/>
  <c r="AD378" i="1"/>
  <c r="CR378" i="1" s="1"/>
  <c r="Q378" i="1" s="1"/>
  <c r="CS376" i="1"/>
  <c r="R376" i="1" s="1"/>
  <c r="CZ376" i="1" s="1"/>
  <c r="Y376" i="1" s="1"/>
  <c r="V867" i="5" s="1"/>
  <c r="CX900" i="3"/>
  <c r="CX904" i="3"/>
  <c r="CX897" i="3"/>
  <c r="CX901" i="3"/>
  <c r="CX905" i="3"/>
  <c r="CX898" i="3"/>
  <c r="CX902" i="3"/>
  <c r="CX906" i="3"/>
  <c r="CX899" i="3"/>
  <c r="CX903" i="3"/>
  <c r="CS374" i="1"/>
  <c r="R374" i="1" s="1"/>
  <c r="CY374" i="1" s="1"/>
  <c r="X374" i="1" s="1"/>
  <c r="T864" i="5" s="1"/>
  <c r="AB374" i="1"/>
  <c r="BB340" i="1"/>
  <c r="AT340" i="1"/>
  <c r="AP340" i="1"/>
  <c r="CQ337" i="1"/>
  <c r="P337" i="1" s="1"/>
  <c r="AD337" i="1"/>
  <c r="CR337" i="1" s="1"/>
  <c r="Q337" i="1" s="1"/>
  <c r="CQ335" i="1"/>
  <c r="P335" i="1" s="1"/>
  <c r="AD335" i="1"/>
  <c r="CQ333" i="1"/>
  <c r="P333" i="1" s="1"/>
  <c r="AD333" i="1"/>
  <c r="CR333" i="1" s="1"/>
  <c r="Q333" i="1" s="1"/>
  <c r="CQ330" i="1"/>
  <c r="P330" i="1" s="1"/>
  <c r="AD330" i="1"/>
  <c r="CR330" i="1" s="1"/>
  <c r="CQ328" i="1"/>
  <c r="P328" i="1" s="1"/>
  <c r="AD328" i="1"/>
  <c r="CR328" i="1" s="1"/>
  <c r="Q328" i="1" s="1"/>
  <c r="CS326" i="1"/>
  <c r="R326" i="1" s="1"/>
  <c r="CQ325" i="1"/>
  <c r="P325" i="1" s="1"/>
  <c r="AD325" i="1"/>
  <c r="CR325" i="1" s="1"/>
  <c r="Q325" i="1" s="1"/>
  <c r="CZ324" i="1"/>
  <c r="Y324" i="1" s="1"/>
  <c r="V796" i="5" s="1"/>
  <c r="U324" i="1"/>
  <c r="CQ324" i="1"/>
  <c r="P324" i="1" s="1"/>
  <c r="Q324" i="1"/>
  <c r="CX788" i="3"/>
  <c r="CX789" i="3"/>
  <c r="CX790" i="3"/>
  <c r="CR320" i="1"/>
  <c r="Q320" i="1" s="1"/>
  <c r="P320" i="1"/>
  <c r="CX780" i="3"/>
  <c r="CX784" i="3"/>
  <c r="CX781" i="3"/>
  <c r="CX785" i="3"/>
  <c r="CX782" i="3"/>
  <c r="CX786" i="3"/>
  <c r="CX783" i="3"/>
  <c r="CX787" i="3"/>
  <c r="F299" i="1"/>
  <c r="BX249" i="1"/>
  <c r="AO286" i="1"/>
  <c r="CG286" i="1"/>
  <c r="AD284" i="1"/>
  <c r="CR284" i="1" s="1"/>
  <c r="CZ280" i="1"/>
  <c r="Y280" i="1" s="1"/>
  <c r="AB280" i="1"/>
  <c r="P278" i="1"/>
  <c r="AB275" i="1"/>
  <c r="CZ266" i="1"/>
  <c r="Y266" i="1" s="1"/>
  <c r="V689" i="5" s="1"/>
  <c r="AB266" i="1"/>
  <c r="BY286" i="1"/>
  <c r="CC286" i="1"/>
  <c r="CP253" i="1"/>
  <c r="O253" i="1" s="1"/>
  <c r="CP252" i="1"/>
  <c r="O252" i="1" s="1"/>
  <c r="CY213" i="1"/>
  <c r="X213" i="1" s="1"/>
  <c r="T605" i="5" s="1"/>
  <c r="K611" i="5" s="1"/>
  <c r="CZ213" i="1"/>
  <c r="Y213" i="1" s="1"/>
  <c r="V605" i="5" s="1"/>
  <c r="K612" i="5" s="1"/>
  <c r="GK212" i="1"/>
  <c r="CZ208" i="1"/>
  <c r="Y208" i="1" s="1"/>
  <c r="CY208" i="1"/>
  <c r="X208" i="1" s="1"/>
  <c r="T583" i="5" s="1"/>
  <c r="AB384" i="1"/>
  <c r="AB381" i="1"/>
  <c r="AB373" i="1"/>
  <c r="F356" i="1"/>
  <c r="AO340" i="1"/>
  <c r="AB338" i="1"/>
  <c r="I338" i="1"/>
  <c r="H852" i="5" s="1"/>
  <c r="W852" i="5" s="1"/>
  <c r="AB334" i="1"/>
  <c r="AB331" i="1"/>
  <c r="I331" i="1"/>
  <c r="T320" i="1"/>
  <c r="BC286" i="1"/>
  <c r="AB284" i="1"/>
  <c r="T282" i="1"/>
  <c r="W281" i="1"/>
  <c r="S281" i="1"/>
  <c r="K746" i="5" s="1"/>
  <c r="T278" i="1"/>
  <c r="CP265" i="1"/>
  <c r="O265" i="1" s="1"/>
  <c r="K687" i="5" s="1"/>
  <c r="CZ263" i="1"/>
  <c r="Y263" i="1" s="1"/>
  <c r="V678" i="5" s="1"/>
  <c r="CY263" i="1"/>
  <c r="X263" i="1" s="1"/>
  <c r="T678" i="5" s="1"/>
  <c r="CP262" i="1"/>
  <c r="O262" i="1" s="1"/>
  <c r="K676" i="5" s="1"/>
  <c r="CP259" i="1"/>
  <c r="O259" i="1" s="1"/>
  <c r="K665" i="5" s="1"/>
  <c r="CY256" i="1"/>
  <c r="X256" i="1" s="1"/>
  <c r="T655" i="5" s="1"/>
  <c r="CZ252" i="1"/>
  <c r="Y252" i="1" s="1"/>
  <c r="V636" i="5" s="1"/>
  <c r="K640" i="5" s="1"/>
  <c r="CT385" i="1"/>
  <c r="S385" i="1" s="1"/>
  <c r="CT382" i="1"/>
  <c r="S382" i="1" s="1"/>
  <c r="CT379" i="1"/>
  <c r="S379" i="1" s="1"/>
  <c r="K881" i="5" s="1"/>
  <c r="CT377" i="1"/>
  <c r="S377" i="1" s="1"/>
  <c r="CT375" i="1"/>
  <c r="S375" i="1" s="1"/>
  <c r="CP375" i="1" s="1"/>
  <c r="O375" i="1" s="1"/>
  <c r="K865" i="5" s="1"/>
  <c r="CT336" i="1"/>
  <c r="S336" i="1" s="1"/>
  <c r="K844" i="5" s="1"/>
  <c r="CX860" i="3"/>
  <c r="CX864" i="3"/>
  <c r="CX857" i="3"/>
  <c r="CX861" i="3"/>
  <c r="CX858" i="3"/>
  <c r="CX862" i="3"/>
  <c r="CX859" i="3"/>
  <c r="CX863" i="3"/>
  <c r="CT332" i="1"/>
  <c r="S332" i="1" s="1"/>
  <c r="CT329" i="1"/>
  <c r="S329" i="1" s="1"/>
  <c r="K812" i="5" s="1"/>
  <c r="CT327" i="1"/>
  <c r="S327" i="1" s="1"/>
  <c r="CP327" i="1" s="1"/>
  <c r="O327" i="1" s="1"/>
  <c r="K807" i="5" s="1"/>
  <c r="AD323" i="1"/>
  <c r="CX772" i="3"/>
  <c r="CX776" i="3"/>
  <c r="CX773" i="3"/>
  <c r="CX777" i="3"/>
  <c r="CX774" i="3"/>
  <c r="CX778" i="3"/>
  <c r="CX771" i="3"/>
  <c r="CX775" i="3"/>
  <c r="CX779" i="3"/>
  <c r="I284" i="1"/>
  <c r="CX764" i="3"/>
  <c r="CX768" i="3"/>
  <c r="CX765" i="3"/>
  <c r="CX769" i="3"/>
  <c r="CX766" i="3"/>
  <c r="CX770" i="3"/>
  <c r="CX763" i="3"/>
  <c r="CX767" i="3"/>
  <c r="W276" i="1"/>
  <c r="U276" i="1"/>
  <c r="CR273" i="1"/>
  <c r="Q273" i="1" s="1"/>
  <c r="CP273" i="1" s="1"/>
  <c r="O273" i="1" s="1"/>
  <c r="K719" i="5" s="1"/>
  <c r="AB273" i="1"/>
  <c r="CZ272" i="1"/>
  <c r="Y272" i="1" s="1"/>
  <c r="V711" i="5" s="1"/>
  <c r="CY272" i="1"/>
  <c r="X272" i="1" s="1"/>
  <c r="T711" i="5" s="1"/>
  <c r="CY270" i="1"/>
  <c r="X270" i="1" s="1"/>
  <c r="T708" i="5" s="1"/>
  <c r="CZ259" i="1"/>
  <c r="Y259" i="1" s="1"/>
  <c r="V665" i="5" s="1"/>
  <c r="CZ253" i="1"/>
  <c r="Y253" i="1" s="1"/>
  <c r="V643" i="5" s="1"/>
  <c r="CY253" i="1"/>
  <c r="X253" i="1" s="1"/>
  <c r="T643" i="5" s="1"/>
  <c r="CX908" i="3"/>
  <c r="CX912" i="3"/>
  <c r="CX916" i="3"/>
  <c r="CX909" i="3"/>
  <c r="CX913" i="3"/>
  <c r="CX910" i="3"/>
  <c r="CX914" i="3"/>
  <c r="CX907" i="3"/>
  <c r="CX911" i="3"/>
  <c r="CX915" i="3"/>
  <c r="CX868" i="3"/>
  <c r="CX872" i="3"/>
  <c r="CX865" i="3"/>
  <c r="CX869" i="3"/>
  <c r="CX873" i="3"/>
  <c r="CX866" i="3"/>
  <c r="CX870" i="3"/>
  <c r="CX867" i="3"/>
  <c r="CX871" i="3"/>
  <c r="CX828" i="3"/>
  <c r="CX832" i="3"/>
  <c r="CX829" i="3"/>
  <c r="CX833" i="3"/>
  <c r="CX826" i="3"/>
  <c r="CX830" i="3"/>
  <c r="CX834" i="3"/>
  <c r="CX827" i="3"/>
  <c r="CX831" i="3"/>
  <c r="AB321" i="1"/>
  <c r="S283" i="1"/>
  <c r="AB283" i="1"/>
  <c r="AB279" i="1"/>
  <c r="CR270" i="1"/>
  <c r="Q270" i="1" s="1"/>
  <c r="CP270" i="1" s="1"/>
  <c r="O270" i="1" s="1"/>
  <c r="K708" i="5" s="1"/>
  <c r="AB270" i="1"/>
  <c r="CZ269" i="1"/>
  <c r="Y269" i="1" s="1"/>
  <c r="V700" i="5" s="1"/>
  <c r="CY269" i="1"/>
  <c r="X269" i="1" s="1"/>
  <c r="T700" i="5" s="1"/>
  <c r="CY267" i="1"/>
  <c r="X267" i="1" s="1"/>
  <c r="T697" i="5" s="1"/>
  <c r="CZ267" i="1"/>
  <c r="Y267" i="1" s="1"/>
  <c r="V697" i="5" s="1"/>
  <c r="CQ272" i="1"/>
  <c r="P272" i="1" s="1"/>
  <c r="CS271" i="1"/>
  <c r="R271" i="1" s="1"/>
  <c r="GK271" i="1" s="1"/>
  <c r="CQ269" i="1"/>
  <c r="P269" i="1" s="1"/>
  <c r="CS268" i="1"/>
  <c r="R268" i="1" s="1"/>
  <c r="GK268" i="1" s="1"/>
  <c r="CQ266" i="1"/>
  <c r="P266" i="1" s="1"/>
  <c r="CS265" i="1"/>
  <c r="R265" i="1" s="1"/>
  <c r="GK265" i="1" s="1"/>
  <c r="AB265" i="1"/>
  <c r="CT264" i="1"/>
  <c r="S264" i="1" s="1"/>
  <c r="CP264" i="1" s="1"/>
  <c r="O264" i="1" s="1"/>
  <c r="K686" i="5" s="1"/>
  <c r="CQ263" i="1"/>
  <c r="P263" i="1" s="1"/>
  <c r="K682" i="5" s="1"/>
  <c r="AD263" i="1"/>
  <c r="CS262" i="1"/>
  <c r="R262" i="1" s="1"/>
  <c r="GK262" i="1" s="1"/>
  <c r="AB262" i="1"/>
  <c r="CT261" i="1"/>
  <c r="S261" i="1" s="1"/>
  <c r="CP261" i="1" s="1"/>
  <c r="O261" i="1" s="1"/>
  <c r="K675" i="5" s="1"/>
  <c r="CQ260" i="1"/>
  <c r="P260" i="1" s="1"/>
  <c r="AD260" i="1"/>
  <c r="CS259" i="1"/>
  <c r="R259" i="1" s="1"/>
  <c r="GK259" i="1" s="1"/>
  <c r="AB259" i="1"/>
  <c r="CT258" i="1"/>
  <c r="S258" i="1" s="1"/>
  <c r="CP258" i="1" s="1"/>
  <c r="O258" i="1" s="1"/>
  <c r="K664" i="5" s="1"/>
  <c r="CY257" i="1"/>
  <c r="X257" i="1" s="1"/>
  <c r="CX592" i="3"/>
  <c r="CX596" i="3"/>
  <c r="CX600" i="3"/>
  <c r="CX593" i="3"/>
  <c r="CX597" i="3"/>
  <c r="CX601" i="3"/>
  <c r="CX590" i="3"/>
  <c r="CX594" i="3"/>
  <c r="CX598" i="3"/>
  <c r="CX602" i="3"/>
  <c r="CX591" i="3"/>
  <c r="CX595" i="3"/>
  <c r="CX599" i="3"/>
  <c r="P254" i="1"/>
  <c r="CX582" i="3"/>
  <c r="CX584" i="3"/>
  <c r="CX588" i="3"/>
  <c r="CX580" i="3"/>
  <c r="CX585" i="3"/>
  <c r="CX589" i="3"/>
  <c r="CX581" i="3"/>
  <c r="CX586" i="3"/>
  <c r="CX583" i="3"/>
  <c r="CX587" i="3"/>
  <c r="CR216" i="1"/>
  <c r="Q216" i="1" s="1"/>
  <c r="T216" i="1"/>
  <c r="AB215" i="1"/>
  <c r="T213" i="1"/>
  <c r="P213" i="1"/>
  <c r="AD210" i="1"/>
  <c r="H593" i="5" s="1"/>
  <c r="W593" i="5" s="1"/>
  <c r="CS209" i="1"/>
  <c r="R209" i="1" s="1"/>
  <c r="AB208" i="1"/>
  <c r="AB206" i="1"/>
  <c r="CQ206" i="1"/>
  <c r="P206" i="1" s="1"/>
  <c r="CP206" i="1" s="1"/>
  <c r="O206" i="1" s="1"/>
  <c r="K573" i="5" s="1"/>
  <c r="BZ218" i="1"/>
  <c r="CY202" i="1"/>
  <c r="X202" i="1" s="1"/>
  <c r="T561" i="5" s="1"/>
  <c r="CZ202" i="1"/>
  <c r="Y202" i="1" s="1"/>
  <c r="CR201" i="1"/>
  <c r="Q201" i="1" s="1"/>
  <c r="AB201" i="1"/>
  <c r="CY200" i="1"/>
  <c r="X200" i="1" s="1"/>
  <c r="T551" i="5" s="1"/>
  <c r="CZ200" i="1"/>
  <c r="Y200" i="1" s="1"/>
  <c r="V551" i="5" s="1"/>
  <c r="CY196" i="1"/>
  <c r="X196" i="1" s="1"/>
  <c r="T539" i="5" s="1"/>
  <c r="CZ196" i="1"/>
  <c r="Y196" i="1" s="1"/>
  <c r="V539" i="5" s="1"/>
  <c r="CR195" i="1"/>
  <c r="Q195" i="1" s="1"/>
  <c r="AB195" i="1"/>
  <c r="T191" i="1"/>
  <c r="V191" i="1"/>
  <c r="CR190" i="1"/>
  <c r="Q190" i="1" s="1"/>
  <c r="K511" i="5" s="1"/>
  <c r="AB190" i="1"/>
  <c r="CY189" i="1"/>
  <c r="X189" i="1" s="1"/>
  <c r="T501" i="5" s="1"/>
  <c r="K504" i="5" s="1"/>
  <c r="CR187" i="1"/>
  <c r="Q187" i="1" s="1"/>
  <c r="AB187" i="1"/>
  <c r="CY144" i="1"/>
  <c r="X144" i="1" s="1"/>
  <c r="T468" i="5" s="1"/>
  <c r="CZ144" i="1"/>
  <c r="Y144" i="1" s="1"/>
  <c r="V468" i="5" s="1"/>
  <c r="CP257" i="1"/>
  <c r="O257" i="1" s="1"/>
  <c r="CK185" i="1"/>
  <c r="BB218" i="1"/>
  <c r="AT218" i="1"/>
  <c r="CY216" i="1"/>
  <c r="X216" i="1" s="1"/>
  <c r="T625" i="5" s="1"/>
  <c r="AB213" i="1"/>
  <c r="GM196" i="1"/>
  <c r="GN196" i="1"/>
  <c r="CP187" i="1"/>
  <c r="O187" i="1" s="1"/>
  <c r="P145" i="1"/>
  <c r="U145" i="1"/>
  <c r="GX145" i="1"/>
  <c r="Q145" i="1"/>
  <c r="V145" i="1"/>
  <c r="R145" i="1"/>
  <c r="GK145" i="1" s="1"/>
  <c r="S142" i="1"/>
  <c r="CD26" i="1"/>
  <c r="AU150" i="1"/>
  <c r="BZ26" i="1"/>
  <c r="CG150" i="1"/>
  <c r="AQ150" i="1"/>
  <c r="AB214" i="1"/>
  <c r="AB211" i="1"/>
  <c r="CZ207" i="1"/>
  <c r="Y207" i="1" s="1"/>
  <c r="V575" i="5" s="1"/>
  <c r="AD207" i="1"/>
  <c r="H577" i="5" s="1"/>
  <c r="CY206" i="1"/>
  <c r="X206" i="1" s="1"/>
  <c r="T573" i="5" s="1"/>
  <c r="CZ206" i="1"/>
  <c r="Y206" i="1" s="1"/>
  <c r="V573" i="5" s="1"/>
  <c r="CY205" i="1"/>
  <c r="X205" i="1" s="1"/>
  <c r="T572" i="5" s="1"/>
  <c r="CR204" i="1"/>
  <c r="Q204" i="1" s="1"/>
  <c r="AB204" i="1"/>
  <c r="CY203" i="1"/>
  <c r="X203" i="1" s="1"/>
  <c r="T562" i="5" s="1"/>
  <c r="CD218" i="1"/>
  <c r="CY199" i="1"/>
  <c r="X199" i="1" s="1"/>
  <c r="T550" i="5" s="1"/>
  <c r="CZ199" i="1"/>
  <c r="Y199" i="1" s="1"/>
  <c r="V550" i="5" s="1"/>
  <c r="CY197" i="1"/>
  <c r="X197" i="1" s="1"/>
  <c r="T540" i="5" s="1"/>
  <c r="CZ197" i="1"/>
  <c r="Y197" i="1" s="1"/>
  <c r="V540" i="5" s="1"/>
  <c r="CP190" i="1"/>
  <c r="O190" i="1" s="1"/>
  <c r="CY139" i="1"/>
  <c r="X139" i="1" s="1"/>
  <c r="T454" i="5" s="1"/>
  <c r="CZ139" i="1"/>
  <c r="Y139" i="1" s="1"/>
  <c r="V454" i="5" s="1"/>
  <c r="CZ255" i="1"/>
  <c r="Y255" i="1" s="1"/>
  <c r="AB252" i="1"/>
  <c r="CZ251" i="1"/>
  <c r="Y251" i="1" s="1"/>
  <c r="V629" i="5" s="1"/>
  <c r="K633" i="5" s="1"/>
  <c r="BY185" i="1"/>
  <c r="AP218" i="1"/>
  <c r="CI218" i="1"/>
  <c r="P215" i="1"/>
  <c r="CP215" i="1" s="1"/>
  <c r="O215" i="1" s="1"/>
  <c r="K624" i="5" s="1"/>
  <c r="CX562" i="3"/>
  <c r="CX566" i="3"/>
  <c r="CX563" i="3"/>
  <c r="CX568" i="3"/>
  <c r="CX564" i="3"/>
  <c r="CX565" i="3"/>
  <c r="CX561" i="3"/>
  <c r="CX567" i="3"/>
  <c r="CY201" i="1"/>
  <c r="X201" i="1" s="1"/>
  <c r="T553" i="5" s="1"/>
  <c r="CP199" i="1"/>
  <c r="O199" i="1" s="1"/>
  <c r="K550" i="5" s="1"/>
  <c r="CZ195" i="1"/>
  <c r="Y195" i="1" s="1"/>
  <c r="V531" i="5" s="1"/>
  <c r="CP193" i="1"/>
  <c r="O193" i="1" s="1"/>
  <c r="CY192" i="1"/>
  <c r="X192" i="1" s="1"/>
  <c r="T518" i="5" s="1"/>
  <c r="CZ192" i="1"/>
  <c r="Y192" i="1" s="1"/>
  <c r="V518" i="5" s="1"/>
  <c r="W191" i="1"/>
  <c r="CY190" i="1"/>
  <c r="X190" i="1" s="1"/>
  <c r="T508" i="5" s="1"/>
  <c r="CY187" i="1"/>
  <c r="X187" i="1" s="1"/>
  <c r="T487" i="5" s="1"/>
  <c r="K490" i="5" s="1"/>
  <c r="V142" i="1"/>
  <c r="CY137" i="1"/>
  <c r="X137" i="1" s="1"/>
  <c r="T436" i="5" s="1"/>
  <c r="K441" i="5" s="1"/>
  <c r="CZ137" i="1"/>
  <c r="Y137" i="1" s="1"/>
  <c r="V436" i="5" s="1"/>
  <c r="K442" i="5" s="1"/>
  <c r="BC218" i="1"/>
  <c r="CX570" i="3"/>
  <c r="CX574" i="3"/>
  <c r="CX573" i="3"/>
  <c r="CX569" i="3"/>
  <c r="CX575" i="3"/>
  <c r="CX571" i="3"/>
  <c r="CX576" i="3"/>
  <c r="CX572" i="3"/>
  <c r="CX577" i="3"/>
  <c r="CX395" i="3"/>
  <c r="CX399" i="3"/>
  <c r="CX392" i="3"/>
  <c r="CX396" i="3"/>
  <c r="CX400" i="3"/>
  <c r="CX393" i="3"/>
  <c r="CX397" i="3"/>
  <c r="CX401" i="3"/>
  <c r="CX394" i="3"/>
  <c r="CX398" i="3"/>
  <c r="CX402" i="3"/>
  <c r="BB150" i="1"/>
  <c r="AD146" i="1"/>
  <c r="CR146" i="1" s="1"/>
  <c r="CR144" i="1"/>
  <c r="Q144" i="1" s="1"/>
  <c r="K471" i="5" s="1"/>
  <c r="P144" i="1"/>
  <c r="K473" i="5" s="1"/>
  <c r="I142" i="1"/>
  <c r="S140" i="1"/>
  <c r="CY138" i="1"/>
  <c r="X138" i="1" s="1"/>
  <c r="T445" i="5" s="1"/>
  <c r="AB138" i="1"/>
  <c r="CY133" i="1"/>
  <c r="X133" i="1" s="1"/>
  <c r="T422" i="5" s="1"/>
  <c r="CY129" i="1"/>
  <c r="X129" i="1" s="1"/>
  <c r="T409" i="5" s="1"/>
  <c r="GK121" i="1"/>
  <c r="CZ121" i="1"/>
  <c r="Y121" i="1" s="1"/>
  <c r="V370" i="5" s="1"/>
  <c r="CZ119" i="1"/>
  <c r="Y119" i="1" s="1"/>
  <c r="V360" i="5" s="1"/>
  <c r="CY119" i="1"/>
  <c r="X119" i="1" s="1"/>
  <c r="T360" i="5" s="1"/>
  <c r="AB112" i="1"/>
  <c r="CR112" i="1"/>
  <c r="Q112" i="1" s="1"/>
  <c r="CP112" i="1" s="1"/>
  <c r="O112" i="1" s="1"/>
  <c r="K344" i="5" s="1"/>
  <c r="CS204" i="1"/>
  <c r="R204" i="1" s="1"/>
  <c r="CQ203" i="1"/>
  <c r="P203" i="1" s="1"/>
  <c r="CS201" i="1"/>
  <c r="R201" i="1" s="1"/>
  <c r="CQ200" i="1"/>
  <c r="P200" i="1" s="1"/>
  <c r="CP200" i="1" s="1"/>
  <c r="O200" i="1" s="1"/>
  <c r="K551" i="5" s="1"/>
  <c r="CS198" i="1"/>
  <c r="R198" i="1" s="1"/>
  <c r="CQ197" i="1"/>
  <c r="P197" i="1" s="1"/>
  <c r="CP197" i="1" s="1"/>
  <c r="O197" i="1" s="1"/>
  <c r="K540" i="5" s="1"/>
  <c r="CS195" i="1"/>
  <c r="R195" i="1" s="1"/>
  <c r="CQ194" i="1"/>
  <c r="CQ192" i="1"/>
  <c r="P192" i="1" s="1"/>
  <c r="CP192" i="1" s="1"/>
  <c r="O192" i="1" s="1"/>
  <c r="K518" i="5" s="1"/>
  <c r="CS190" i="1"/>
  <c r="R190" i="1" s="1"/>
  <c r="K512" i="5" s="1"/>
  <c r="CX383" i="3"/>
  <c r="CX387" i="3"/>
  <c r="CX391" i="3"/>
  <c r="CX384" i="3"/>
  <c r="CX388" i="3"/>
  <c r="CX385" i="3"/>
  <c r="CX389" i="3"/>
  <c r="CX382" i="3"/>
  <c r="CX386" i="3"/>
  <c r="CX390" i="3"/>
  <c r="CQ188" i="1"/>
  <c r="P188" i="1" s="1"/>
  <c r="CP188" i="1" s="1"/>
  <c r="O188" i="1" s="1"/>
  <c r="T144" i="1"/>
  <c r="W143" i="1"/>
  <c r="S143" i="1"/>
  <c r="GX141" i="1"/>
  <c r="AB141" i="1"/>
  <c r="BY150" i="1"/>
  <c r="CR134" i="1"/>
  <c r="AB134" i="1"/>
  <c r="CY115" i="1"/>
  <c r="X115" i="1" s="1"/>
  <c r="T347" i="5" s="1"/>
  <c r="CZ115" i="1"/>
  <c r="Y115" i="1" s="1"/>
  <c r="V347" i="5" s="1"/>
  <c r="GK112" i="1"/>
  <c r="CZ112" i="1"/>
  <c r="Y112" i="1" s="1"/>
  <c r="V344" i="5" s="1"/>
  <c r="GX114" i="1"/>
  <c r="V114" i="1"/>
  <c r="R114" i="1"/>
  <c r="GK114" i="1" s="1"/>
  <c r="CY107" i="1"/>
  <c r="X107" i="1" s="1"/>
  <c r="T313" i="5" s="1"/>
  <c r="CZ107" i="1"/>
  <c r="Y107" i="1" s="1"/>
  <c r="V313" i="5" s="1"/>
  <c r="BX26" i="1"/>
  <c r="AO150" i="1"/>
  <c r="AT150" i="1"/>
  <c r="CX371" i="3"/>
  <c r="CX375" i="3"/>
  <c r="CX368" i="3"/>
  <c r="CX372" i="3"/>
  <c r="CX376" i="3"/>
  <c r="CX369" i="3"/>
  <c r="CX373" i="3"/>
  <c r="CX377" i="3"/>
  <c r="CX370" i="3"/>
  <c r="CX374" i="3"/>
  <c r="CX378" i="3"/>
  <c r="I146" i="1"/>
  <c r="E478" i="5" s="1"/>
  <c r="P142" i="1"/>
  <c r="CZ141" i="1"/>
  <c r="Y141" i="1" s="1"/>
  <c r="CX359" i="3"/>
  <c r="CX363" i="3"/>
  <c r="CX367" i="3"/>
  <c r="CX360" i="3"/>
  <c r="CX364" i="3"/>
  <c r="CX361" i="3"/>
  <c r="CX365" i="3"/>
  <c r="CX362" i="3"/>
  <c r="CX366" i="3"/>
  <c r="CQ139" i="1"/>
  <c r="P139" i="1" s="1"/>
  <c r="CP139" i="1" s="1"/>
  <c r="O139" i="1" s="1"/>
  <c r="K454" i="5" s="1"/>
  <c r="AB137" i="1"/>
  <c r="CQ137" i="1"/>
  <c r="P137" i="1" s="1"/>
  <c r="CZ136" i="1"/>
  <c r="Y136" i="1" s="1"/>
  <c r="V434" i="5" s="1"/>
  <c r="CY136" i="1"/>
  <c r="X136" i="1" s="1"/>
  <c r="T434" i="5" s="1"/>
  <c r="CY132" i="1"/>
  <c r="X132" i="1" s="1"/>
  <c r="CR131" i="1"/>
  <c r="AB131" i="1"/>
  <c r="CZ122" i="1"/>
  <c r="Y122" i="1" s="1"/>
  <c r="V372" i="5" s="1"/>
  <c r="CZ118" i="1"/>
  <c r="Y118" i="1" s="1"/>
  <c r="V358" i="5" s="1"/>
  <c r="W145" i="1"/>
  <c r="S145" i="1"/>
  <c r="AB145" i="1"/>
  <c r="T142" i="1"/>
  <c r="CP138" i="1"/>
  <c r="O138" i="1" s="1"/>
  <c r="CR136" i="1"/>
  <c r="Q136" i="1" s="1"/>
  <c r="CP136" i="1" s="1"/>
  <c r="O136" i="1" s="1"/>
  <c r="K434" i="5" s="1"/>
  <c r="AB136" i="1"/>
  <c r="CY125" i="1"/>
  <c r="X125" i="1" s="1"/>
  <c r="T383" i="5" s="1"/>
  <c r="K389" i="5" s="1"/>
  <c r="CZ125" i="1"/>
  <c r="Y125" i="1" s="1"/>
  <c r="V383" i="5" s="1"/>
  <c r="K390" i="5" s="1"/>
  <c r="CY123" i="1"/>
  <c r="X123" i="1" s="1"/>
  <c r="T380" i="5" s="1"/>
  <c r="AB121" i="1"/>
  <c r="CR121" i="1"/>
  <c r="Q121" i="1" s="1"/>
  <c r="CY116" i="1"/>
  <c r="X116" i="1" s="1"/>
  <c r="T349" i="5" s="1"/>
  <c r="CX351" i="3"/>
  <c r="CX355" i="3"/>
  <c r="CX352" i="3"/>
  <c r="CX356" i="3"/>
  <c r="CX349" i="3"/>
  <c r="CX353" i="3"/>
  <c r="CX357" i="3"/>
  <c r="CX350" i="3"/>
  <c r="CX354" i="3"/>
  <c r="CX358" i="3"/>
  <c r="W127" i="1"/>
  <c r="S127" i="1"/>
  <c r="K401" i="5" s="1"/>
  <c r="CX315" i="3"/>
  <c r="CX316" i="3"/>
  <c r="CX317" i="3"/>
  <c r="CX314" i="3"/>
  <c r="CX318" i="3"/>
  <c r="CR123" i="1"/>
  <c r="Q123" i="1" s="1"/>
  <c r="P123" i="1"/>
  <c r="AB120" i="1"/>
  <c r="U119" i="1"/>
  <c r="AD116" i="1"/>
  <c r="CR115" i="1"/>
  <c r="Q115" i="1" s="1"/>
  <c r="P115" i="1"/>
  <c r="T111" i="1"/>
  <c r="AB111" i="1"/>
  <c r="W110" i="1"/>
  <c r="S110" i="1"/>
  <c r="K327" i="5" s="1"/>
  <c r="CX251" i="3"/>
  <c r="CX255" i="3"/>
  <c r="CX259" i="3"/>
  <c r="CX248" i="3"/>
  <c r="CX252" i="3"/>
  <c r="CX256" i="3"/>
  <c r="CX260" i="3"/>
  <c r="CX249" i="3"/>
  <c r="CX253" i="3"/>
  <c r="CX257" i="3"/>
  <c r="CX250" i="3"/>
  <c r="CX254" i="3"/>
  <c r="CX258" i="3"/>
  <c r="I109" i="1"/>
  <c r="H323" i="5" s="1"/>
  <c r="W323" i="5" s="1"/>
  <c r="T99" i="1"/>
  <c r="CY96" i="1"/>
  <c r="X96" i="1" s="1"/>
  <c r="T275" i="5" s="1"/>
  <c r="CZ96" i="1"/>
  <c r="Y96" i="1" s="1"/>
  <c r="V275" i="5" s="1"/>
  <c r="CY95" i="1"/>
  <c r="X95" i="1" s="1"/>
  <c r="CY93" i="1"/>
  <c r="X93" i="1" s="1"/>
  <c r="T264" i="5" s="1"/>
  <c r="CZ93" i="1"/>
  <c r="Y93" i="1" s="1"/>
  <c r="CQ135" i="1"/>
  <c r="P135" i="1" s="1"/>
  <c r="CQ133" i="1"/>
  <c r="P133" i="1" s="1"/>
  <c r="CS131" i="1"/>
  <c r="GX129" i="1"/>
  <c r="AB129" i="1"/>
  <c r="CQ128" i="1"/>
  <c r="CX323" i="3"/>
  <c r="CX320" i="3"/>
  <c r="CX324" i="3"/>
  <c r="CX321" i="3"/>
  <c r="CX325" i="3"/>
  <c r="CX322" i="3"/>
  <c r="CX326" i="3"/>
  <c r="I128" i="1"/>
  <c r="T123" i="1"/>
  <c r="CQ122" i="1"/>
  <c r="P122" i="1" s="1"/>
  <c r="I120" i="1"/>
  <c r="U369" i="5" s="1"/>
  <c r="CZ117" i="1"/>
  <c r="Y117" i="1" s="1"/>
  <c r="AB116" i="1"/>
  <c r="T115" i="1"/>
  <c r="CQ114" i="1"/>
  <c r="P114" i="1" s="1"/>
  <c r="U114" i="1"/>
  <c r="Q114" i="1"/>
  <c r="CX271" i="3"/>
  <c r="CX275" i="3"/>
  <c r="CX279" i="3"/>
  <c r="CX283" i="3"/>
  <c r="CX287" i="3"/>
  <c r="CX272" i="3"/>
  <c r="CX276" i="3"/>
  <c r="CX280" i="3"/>
  <c r="CX284" i="3"/>
  <c r="CX288" i="3"/>
  <c r="CX273" i="3"/>
  <c r="CX277" i="3"/>
  <c r="CX281" i="3"/>
  <c r="CX285" i="3"/>
  <c r="CX289" i="3"/>
  <c r="CX270" i="3"/>
  <c r="CX274" i="3"/>
  <c r="CX278" i="3"/>
  <c r="CX282" i="3"/>
  <c r="CX286" i="3"/>
  <c r="I113" i="1"/>
  <c r="CX263" i="3"/>
  <c r="CX267" i="3"/>
  <c r="CX264" i="3"/>
  <c r="CX268" i="3"/>
  <c r="CX261" i="3"/>
  <c r="CX265" i="3"/>
  <c r="CX269" i="3"/>
  <c r="CX262" i="3"/>
  <c r="CX266" i="3"/>
  <c r="R109" i="1"/>
  <c r="GK109" i="1" s="1"/>
  <c r="W108" i="1"/>
  <c r="S108" i="1"/>
  <c r="CS105" i="1"/>
  <c r="R105" i="1" s="1"/>
  <c r="CY105" i="1" s="1"/>
  <c r="X105" i="1" s="1"/>
  <c r="T310" i="5" s="1"/>
  <c r="AD105" i="1"/>
  <c r="CY87" i="1"/>
  <c r="X87" i="1" s="1"/>
  <c r="T232" i="5" s="1"/>
  <c r="CZ87" i="1"/>
  <c r="Y87" i="1" s="1"/>
  <c r="V232" i="5" s="1"/>
  <c r="CZ81" i="1"/>
  <c r="Y81" i="1" s="1"/>
  <c r="V209" i="5" s="1"/>
  <c r="CY81" i="1"/>
  <c r="X81" i="1" s="1"/>
  <c r="T209" i="5" s="1"/>
  <c r="CZ129" i="1"/>
  <c r="Y129" i="1" s="1"/>
  <c r="V409" i="5" s="1"/>
  <c r="V113" i="1"/>
  <c r="CQ109" i="1"/>
  <c r="AB103" i="1"/>
  <c r="CY98" i="1"/>
  <c r="X98" i="1" s="1"/>
  <c r="T278" i="5" s="1"/>
  <c r="CZ98" i="1"/>
  <c r="Y98" i="1" s="1"/>
  <c r="V278" i="5" s="1"/>
  <c r="CY90" i="1"/>
  <c r="X90" i="1" s="1"/>
  <c r="T253" i="5" s="1"/>
  <c r="CY82" i="1"/>
  <c r="X82" i="1" s="1"/>
  <c r="T211" i="5" s="1"/>
  <c r="CX347" i="3"/>
  <c r="CX348" i="3"/>
  <c r="CX345" i="3"/>
  <c r="CX346" i="3"/>
  <c r="CX339" i="3"/>
  <c r="CX343" i="3"/>
  <c r="CX340" i="3"/>
  <c r="CX344" i="3"/>
  <c r="CX337" i="3"/>
  <c r="CX341" i="3"/>
  <c r="CX338" i="3"/>
  <c r="CX342" i="3"/>
  <c r="AD130" i="1"/>
  <c r="U129" i="1"/>
  <c r="Q129" i="1"/>
  <c r="CP129" i="1" s="1"/>
  <c r="O129" i="1" s="1"/>
  <c r="K409" i="5" s="1"/>
  <c r="AB126" i="1"/>
  <c r="AB124" i="1"/>
  <c r="CX299" i="3"/>
  <c r="CX303" i="3"/>
  <c r="CX300" i="3"/>
  <c r="CX304" i="3"/>
  <c r="CX301" i="3"/>
  <c r="CX305" i="3"/>
  <c r="CX298" i="3"/>
  <c r="CX302" i="3"/>
  <c r="CX306" i="3"/>
  <c r="AD113" i="1"/>
  <c r="CR113" i="1" s="1"/>
  <c r="Q113" i="1" s="1"/>
  <c r="AB107" i="1"/>
  <c r="AB106" i="1"/>
  <c r="GX99" i="1"/>
  <c r="R99" i="1"/>
  <c r="GK99" i="1" s="1"/>
  <c r="CR97" i="1"/>
  <c r="Q97" i="1" s="1"/>
  <c r="CP97" i="1" s="1"/>
  <c r="O97" i="1" s="1"/>
  <c r="K276" i="5" s="1"/>
  <c r="AB97" i="1"/>
  <c r="CY86" i="1"/>
  <c r="X86" i="1" s="1"/>
  <c r="T231" i="5" s="1"/>
  <c r="CY78" i="1"/>
  <c r="X78" i="1" s="1"/>
  <c r="T206" i="5" s="1"/>
  <c r="CZ78" i="1"/>
  <c r="Y78" i="1" s="1"/>
  <c r="V206" i="5" s="1"/>
  <c r="CX327" i="3"/>
  <c r="CX331" i="3"/>
  <c r="CX335" i="3"/>
  <c r="CX328" i="3"/>
  <c r="CX332" i="3"/>
  <c r="CX336" i="3"/>
  <c r="CX329" i="3"/>
  <c r="CX333" i="3"/>
  <c r="CX330" i="3"/>
  <c r="CX334" i="3"/>
  <c r="CQ105" i="1"/>
  <c r="P105" i="1" s="1"/>
  <c r="CQ103" i="1"/>
  <c r="AD103" i="1"/>
  <c r="CR103" i="1" s="1"/>
  <c r="CS101" i="1"/>
  <c r="R101" i="1" s="1"/>
  <c r="AB101" i="1"/>
  <c r="AD100" i="1"/>
  <c r="CR100" i="1" s="1"/>
  <c r="P98" i="1"/>
  <c r="W94" i="1"/>
  <c r="T91" i="1"/>
  <c r="AB91" i="1"/>
  <c r="CQ90" i="1"/>
  <c r="P90" i="1" s="1"/>
  <c r="CP90" i="1" s="1"/>
  <c r="O90" i="1" s="1"/>
  <c r="K253" i="5" s="1"/>
  <c r="U90" i="1"/>
  <c r="Q90" i="1"/>
  <c r="T87" i="1"/>
  <c r="AB87" i="1"/>
  <c r="CQ86" i="1"/>
  <c r="P86" i="1" s="1"/>
  <c r="U86" i="1"/>
  <c r="Q86" i="1"/>
  <c r="AB80" i="1"/>
  <c r="CR78" i="1"/>
  <c r="Q78" i="1" s="1"/>
  <c r="P78" i="1"/>
  <c r="CP78" i="1" s="1"/>
  <c r="O78" i="1" s="1"/>
  <c r="K206" i="5" s="1"/>
  <c r="CZ76" i="1"/>
  <c r="Y76" i="1" s="1"/>
  <c r="V196" i="5" s="1"/>
  <c r="CY75" i="1"/>
  <c r="X75" i="1" s="1"/>
  <c r="T194" i="5" s="1"/>
  <c r="CY71" i="1"/>
  <c r="X71" i="1" s="1"/>
  <c r="CZ71" i="1"/>
  <c r="Y71" i="1" s="1"/>
  <c r="V182" i="5" s="1"/>
  <c r="CZ70" i="1"/>
  <c r="Y70" i="1" s="1"/>
  <c r="V181" i="5" s="1"/>
  <c r="CZ69" i="1"/>
  <c r="Y69" i="1" s="1"/>
  <c r="V180" i="5" s="1"/>
  <c r="CY69" i="1"/>
  <c r="X69" i="1" s="1"/>
  <c r="T180" i="5" s="1"/>
  <c r="S65" i="1"/>
  <c r="CY57" i="1"/>
  <c r="X57" i="1" s="1"/>
  <c r="T133" i="5" s="1"/>
  <c r="CZ57" i="1"/>
  <c r="Y57" i="1" s="1"/>
  <c r="V133" i="5" s="1"/>
  <c r="CP57" i="1"/>
  <c r="O57" i="1" s="1"/>
  <c r="K133" i="5" s="1"/>
  <c r="CZ52" i="1"/>
  <c r="Y52" i="1" s="1"/>
  <c r="V120" i="5" s="1"/>
  <c r="AB100" i="1"/>
  <c r="T98" i="1"/>
  <c r="W97" i="1"/>
  <c r="S97" i="1"/>
  <c r="AB95" i="1"/>
  <c r="CX211" i="3"/>
  <c r="CX208" i="3"/>
  <c r="CX212" i="3"/>
  <c r="CX209" i="3"/>
  <c r="CX213" i="3"/>
  <c r="CX210" i="3"/>
  <c r="CZ88" i="1"/>
  <c r="Y88" i="1" s="1"/>
  <c r="V234" i="5" s="1"/>
  <c r="K241" i="5" s="1"/>
  <c r="CX195" i="3"/>
  <c r="CX199" i="3"/>
  <c r="CX196" i="3"/>
  <c r="CX200" i="3"/>
  <c r="CX197" i="3"/>
  <c r="CX198" i="3"/>
  <c r="AB83" i="1"/>
  <c r="T78" i="1"/>
  <c r="U77" i="1"/>
  <c r="Q77" i="1"/>
  <c r="CY76" i="1"/>
  <c r="X76" i="1" s="1"/>
  <c r="CZ60" i="1"/>
  <c r="Y60" i="1" s="1"/>
  <c r="V154" i="5" s="1"/>
  <c r="CY60" i="1"/>
  <c r="X60" i="1" s="1"/>
  <c r="T154" i="5" s="1"/>
  <c r="CR51" i="1"/>
  <c r="Q51" i="1" s="1"/>
  <c r="AB51" i="1"/>
  <c r="CT104" i="1"/>
  <c r="S104" i="1" s="1"/>
  <c r="CT102" i="1"/>
  <c r="S102" i="1" s="1"/>
  <c r="CX223" i="3"/>
  <c r="CX227" i="3"/>
  <c r="CX224" i="3"/>
  <c r="CX221" i="3"/>
  <c r="CX225" i="3"/>
  <c r="CX222" i="3"/>
  <c r="CX226" i="3"/>
  <c r="I100" i="1"/>
  <c r="CQ85" i="1"/>
  <c r="P85" i="1" s="1"/>
  <c r="AB82" i="1"/>
  <c r="CY74" i="1"/>
  <c r="X74" i="1" s="1"/>
  <c r="T193" i="5" s="1"/>
  <c r="CZ74" i="1"/>
  <c r="Y74" i="1" s="1"/>
  <c r="V193" i="5" s="1"/>
  <c r="CY72" i="1"/>
  <c r="X72" i="1" s="1"/>
  <c r="T183" i="5" s="1"/>
  <c r="CZ72" i="1"/>
  <c r="Y72" i="1" s="1"/>
  <c r="V183" i="5" s="1"/>
  <c r="CY63" i="1"/>
  <c r="X63" i="1" s="1"/>
  <c r="T166" i="5" s="1"/>
  <c r="CZ63" i="1"/>
  <c r="Y63" i="1" s="1"/>
  <c r="V166" i="5" s="1"/>
  <c r="CZ56" i="1"/>
  <c r="Y56" i="1" s="1"/>
  <c r="V132" i="5" s="1"/>
  <c r="CY56" i="1"/>
  <c r="X56" i="1" s="1"/>
  <c r="T132" i="5" s="1"/>
  <c r="CZ50" i="1"/>
  <c r="Y50" i="1" s="1"/>
  <c r="V111" i="5" s="1"/>
  <c r="CX235" i="3"/>
  <c r="CX239" i="3"/>
  <c r="CX243" i="3"/>
  <c r="CX247" i="3"/>
  <c r="CX236" i="3"/>
  <c r="CX240" i="3"/>
  <c r="CX244" i="3"/>
  <c r="CX237" i="3"/>
  <c r="CX241" i="3"/>
  <c r="CX245" i="3"/>
  <c r="CX234" i="3"/>
  <c r="CX238" i="3"/>
  <c r="CX242" i="3"/>
  <c r="CX246" i="3"/>
  <c r="CX231" i="3"/>
  <c r="CX228" i="3"/>
  <c r="CX232" i="3"/>
  <c r="CX229" i="3"/>
  <c r="CX233" i="3"/>
  <c r="CX230" i="3"/>
  <c r="V100" i="1"/>
  <c r="W99" i="1"/>
  <c r="AB96" i="1"/>
  <c r="CZ86" i="1"/>
  <c r="Y86" i="1" s="1"/>
  <c r="V231" i="5" s="1"/>
  <c r="AB79" i="1"/>
  <c r="CP74" i="1"/>
  <c r="O74" i="1" s="1"/>
  <c r="K193" i="5" s="1"/>
  <c r="CY61" i="1"/>
  <c r="X61" i="1" s="1"/>
  <c r="T155" i="5" s="1"/>
  <c r="CX203" i="3"/>
  <c r="CX207" i="3"/>
  <c r="CX204" i="3"/>
  <c r="CX201" i="3"/>
  <c r="CX205" i="3"/>
  <c r="CX202" i="3"/>
  <c r="CX206" i="3"/>
  <c r="CX171" i="3"/>
  <c r="CX175" i="3"/>
  <c r="CX179" i="3"/>
  <c r="CX183" i="3"/>
  <c r="CX172" i="3"/>
  <c r="CX176" i="3"/>
  <c r="CX180" i="3"/>
  <c r="CX184" i="3"/>
  <c r="CX173" i="3"/>
  <c r="CX177" i="3"/>
  <c r="CX181" i="3"/>
  <c r="CX185" i="3"/>
  <c r="CX170" i="3"/>
  <c r="CX174" i="3"/>
  <c r="CX178" i="3"/>
  <c r="CX182" i="3"/>
  <c r="CX151" i="3"/>
  <c r="CX155" i="3"/>
  <c r="CX159" i="3"/>
  <c r="CX163" i="3"/>
  <c r="CX167" i="3"/>
  <c r="CX152" i="3"/>
  <c r="CX156" i="3"/>
  <c r="CX160" i="3"/>
  <c r="CX164" i="3"/>
  <c r="CX168" i="3"/>
  <c r="CX149" i="3"/>
  <c r="CX153" i="3"/>
  <c r="CX157" i="3"/>
  <c r="CX161" i="3"/>
  <c r="CX165" i="3"/>
  <c r="CX169" i="3"/>
  <c r="CX150" i="3"/>
  <c r="CX154" i="3"/>
  <c r="CX158" i="3"/>
  <c r="CX162" i="3"/>
  <c r="CX166" i="3"/>
  <c r="U69" i="1"/>
  <c r="Q69" i="1"/>
  <c r="CP69" i="1" s="1"/>
  <c r="O69" i="1" s="1"/>
  <c r="K180" i="5" s="1"/>
  <c r="I67" i="1"/>
  <c r="W64" i="1"/>
  <c r="T61" i="1"/>
  <c r="AB61" i="1"/>
  <c r="U60" i="1"/>
  <c r="Q60" i="1"/>
  <c r="T57" i="1"/>
  <c r="AB57" i="1"/>
  <c r="U56" i="1"/>
  <c r="Q56" i="1"/>
  <c r="V49" i="1"/>
  <c r="R49" i="1"/>
  <c r="GK49" i="1" s="1"/>
  <c r="T44" i="1"/>
  <c r="GK37" i="1"/>
  <c r="CZ37" i="1"/>
  <c r="Y37" i="1" s="1"/>
  <c r="V62" i="5" s="1"/>
  <c r="CR34" i="1"/>
  <c r="Q34" i="1" s="1"/>
  <c r="AB34" i="1"/>
  <c r="CQ75" i="1"/>
  <c r="P75" i="1" s="1"/>
  <c r="CP75" i="1" s="1"/>
  <c r="O75" i="1" s="1"/>
  <c r="K194" i="5" s="1"/>
  <c r="CS73" i="1"/>
  <c r="R73" i="1" s="1"/>
  <c r="CQ72" i="1"/>
  <c r="P72" i="1" s="1"/>
  <c r="CP72" i="1" s="1"/>
  <c r="O72" i="1" s="1"/>
  <c r="K183" i="5" s="1"/>
  <c r="CS70" i="1"/>
  <c r="R70" i="1" s="1"/>
  <c r="GK70" i="1" s="1"/>
  <c r="GX66" i="1"/>
  <c r="CQ65" i="1"/>
  <c r="P65" i="1" s="1"/>
  <c r="CZ62" i="1"/>
  <c r="Y62" i="1" s="1"/>
  <c r="CX111" i="3"/>
  <c r="CX115" i="3"/>
  <c r="CX119" i="3"/>
  <c r="CX123" i="3"/>
  <c r="CX127" i="3"/>
  <c r="CX108" i="3"/>
  <c r="CX112" i="3"/>
  <c r="CX116" i="3"/>
  <c r="CX120" i="3"/>
  <c r="CX124" i="3"/>
  <c r="CX128" i="3"/>
  <c r="CX109" i="3"/>
  <c r="CX113" i="3"/>
  <c r="CX117" i="3"/>
  <c r="CX121" i="3"/>
  <c r="CX125" i="3"/>
  <c r="CX110" i="3"/>
  <c r="CX114" i="3"/>
  <c r="CX118" i="3"/>
  <c r="CX122" i="3"/>
  <c r="CX126" i="3"/>
  <c r="I65" i="1"/>
  <c r="E168" i="5" s="1"/>
  <c r="CZ58" i="1"/>
  <c r="Y58" i="1" s="1"/>
  <c r="CX91" i="3"/>
  <c r="CX95" i="3"/>
  <c r="CX92" i="3"/>
  <c r="CX96" i="3"/>
  <c r="CX93" i="3"/>
  <c r="CX97" i="3"/>
  <c r="CX94" i="3"/>
  <c r="CX98" i="3"/>
  <c r="GX53" i="1"/>
  <c r="CQ52" i="1"/>
  <c r="P52" i="1" s="1"/>
  <c r="CP52" i="1" s="1"/>
  <c r="O52" i="1" s="1"/>
  <c r="K120" i="5" s="1"/>
  <c r="W51" i="1"/>
  <c r="S51" i="1"/>
  <c r="Q49" i="1"/>
  <c r="CP48" i="1"/>
  <c r="O48" i="1" s="1"/>
  <c r="K108" i="5" s="1"/>
  <c r="GK46" i="1"/>
  <c r="CZ35" i="1"/>
  <c r="Y35" i="1" s="1"/>
  <c r="V53" i="5" s="1"/>
  <c r="CY35" i="1"/>
  <c r="X35" i="1" s="1"/>
  <c r="CZ33" i="1"/>
  <c r="Y33" i="1" s="1"/>
  <c r="V42" i="5" s="1"/>
  <c r="CY33" i="1"/>
  <c r="X33" i="1" s="1"/>
  <c r="T42" i="5" s="1"/>
  <c r="P67" i="1"/>
  <c r="CY43" i="1"/>
  <c r="X43" i="1" s="1"/>
  <c r="T86" i="5" s="1"/>
  <c r="CZ43" i="1"/>
  <c r="Y43" i="1" s="1"/>
  <c r="V86" i="5" s="1"/>
  <c r="AB67" i="1"/>
  <c r="U66" i="1"/>
  <c r="Q66" i="1"/>
  <c r="CP66" i="1" s="1"/>
  <c r="O66" i="1" s="1"/>
  <c r="K169" i="5" s="1"/>
  <c r="AB59" i="1"/>
  <c r="AB55" i="1"/>
  <c r="AB54" i="1"/>
  <c r="U53" i="1"/>
  <c r="AB50" i="1"/>
  <c r="CR48" i="1"/>
  <c r="Q48" i="1" s="1"/>
  <c r="AB48" i="1"/>
  <c r="CR47" i="1"/>
  <c r="Q47" i="1" s="1"/>
  <c r="AB47" i="1"/>
  <c r="GX44" i="1"/>
  <c r="R44" i="1"/>
  <c r="GK44" i="1" s="1"/>
  <c r="CR42" i="1"/>
  <c r="Q42" i="1" s="1"/>
  <c r="AB42" i="1"/>
  <c r="CZ39" i="1"/>
  <c r="Y39" i="1" s="1"/>
  <c r="V72" i="5" s="1"/>
  <c r="AB37" i="1"/>
  <c r="CR37" i="1"/>
  <c r="Q37" i="1" s="1"/>
  <c r="CY36" i="1"/>
  <c r="X36" i="1" s="1"/>
  <c r="T61" i="5" s="1"/>
  <c r="CZ36" i="1"/>
  <c r="Y36" i="1" s="1"/>
  <c r="V61" i="5" s="1"/>
  <c r="CX99" i="3"/>
  <c r="CX103" i="3"/>
  <c r="CX107" i="3"/>
  <c r="CX100" i="3"/>
  <c r="CX104" i="3"/>
  <c r="CX101" i="3"/>
  <c r="CX105" i="3"/>
  <c r="CX102" i="3"/>
  <c r="CX106" i="3"/>
  <c r="AD45" i="1"/>
  <c r="CX39" i="3"/>
  <c r="CX43" i="3"/>
  <c r="CX36" i="3"/>
  <c r="CX40" i="3"/>
  <c r="CX44" i="3"/>
  <c r="CX37" i="3"/>
  <c r="CX41" i="3"/>
  <c r="CX38" i="3"/>
  <c r="CX42" i="3"/>
  <c r="CR39" i="1"/>
  <c r="Q39" i="1" s="1"/>
  <c r="T36" i="1"/>
  <c r="AB36" i="1"/>
  <c r="T33" i="1"/>
  <c r="AB33" i="1"/>
  <c r="CR31" i="1"/>
  <c r="Q31" i="1" s="1"/>
  <c r="AB31" i="1"/>
  <c r="CS48" i="1"/>
  <c r="R48" i="1" s="1"/>
  <c r="T43" i="1"/>
  <c r="W42" i="1"/>
  <c r="S42" i="1"/>
  <c r="T39" i="1"/>
  <c r="CQ38" i="1"/>
  <c r="P38" i="1" s="1"/>
  <c r="W34" i="1"/>
  <c r="S34" i="1"/>
  <c r="U33" i="1"/>
  <c r="CP28" i="1"/>
  <c r="O28" i="1" s="1"/>
  <c r="CX47" i="3"/>
  <c r="CX51" i="3"/>
  <c r="CX48" i="3"/>
  <c r="CX52" i="3"/>
  <c r="CX45" i="3"/>
  <c r="CX49" i="3"/>
  <c r="CX53" i="3"/>
  <c r="CX46" i="3"/>
  <c r="CX50" i="3"/>
  <c r="I45" i="1"/>
  <c r="CX11" i="3"/>
  <c r="CX15" i="3"/>
  <c r="CX19" i="3"/>
  <c r="CX12" i="3"/>
  <c r="CX16" i="3"/>
  <c r="CX13" i="3"/>
  <c r="CX17" i="3"/>
  <c r="CX14" i="3"/>
  <c r="CX18" i="3"/>
  <c r="CX55" i="3"/>
  <c r="CX59" i="3"/>
  <c r="CX63" i="3"/>
  <c r="CX67" i="3"/>
  <c r="CX71" i="3"/>
  <c r="CX56" i="3"/>
  <c r="CX60" i="3"/>
  <c r="CX64" i="3"/>
  <c r="CX68" i="3"/>
  <c r="CX57" i="3"/>
  <c r="CX61" i="3"/>
  <c r="CX65" i="3"/>
  <c r="CX69" i="3"/>
  <c r="CX54" i="3"/>
  <c r="CX58" i="3"/>
  <c r="CX62" i="3"/>
  <c r="CX66" i="3"/>
  <c r="CX70" i="3"/>
  <c r="I47" i="1"/>
  <c r="S107" i="5" s="1"/>
  <c r="V45" i="1"/>
  <c r="W44" i="1"/>
  <c r="S44" i="1"/>
  <c r="AB41" i="1"/>
  <c r="AD32" i="1"/>
  <c r="H40" i="5" s="1"/>
  <c r="W40" i="5" s="1"/>
  <c r="CS32" i="1"/>
  <c r="R32" i="1" s="1"/>
  <c r="CY30" i="1"/>
  <c r="X30" i="1" s="1"/>
  <c r="T38" i="5" s="1"/>
  <c r="CZ30" i="1"/>
  <c r="Y30" i="1" s="1"/>
  <c r="V38" i="5" s="1"/>
  <c r="CX3" i="3"/>
  <c r="CX7" i="3"/>
  <c r="CX4" i="3"/>
  <c r="CX8" i="3"/>
  <c r="CX5" i="3"/>
  <c r="CX9" i="3"/>
  <c r="CX2" i="3"/>
  <c r="CX6" i="3"/>
  <c r="CX10" i="3"/>
  <c r="CQ30" i="1"/>
  <c r="P30" i="1" s="1"/>
  <c r="H93" i="5" l="1"/>
  <c r="H36" i="5"/>
  <c r="H59" i="5"/>
  <c r="H190" i="5"/>
  <c r="H116" i="5"/>
  <c r="H684" i="5"/>
  <c r="H775" i="5"/>
  <c r="H973" i="5"/>
  <c r="H726" i="5"/>
  <c r="H793" i="5"/>
  <c r="H1209" i="5"/>
  <c r="H951" i="5"/>
  <c r="H570" i="5"/>
  <c r="H451" i="5"/>
  <c r="H548" i="5"/>
  <c r="W574" i="5"/>
  <c r="H896" i="5"/>
  <c r="K558" i="5"/>
  <c r="K1025" i="5"/>
  <c r="H307" i="5"/>
  <c r="H591" i="5"/>
  <c r="H1235" i="5"/>
  <c r="H1313" i="5"/>
  <c r="H827" i="5"/>
  <c r="H130" i="5"/>
  <c r="H366" i="5"/>
  <c r="H918" i="5"/>
  <c r="H559" i="5"/>
  <c r="H1284" i="5"/>
  <c r="H826" i="5"/>
  <c r="H1300" i="5"/>
  <c r="H229" i="5"/>
  <c r="H308" i="5"/>
  <c r="K228" i="5"/>
  <c r="H673" i="5"/>
  <c r="H683" i="5"/>
  <c r="H694" i="5"/>
  <c r="G574" i="5"/>
  <c r="O574" i="5" s="1"/>
  <c r="H600" i="5"/>
  <c r="H650" i="5"/>
  <c r="H705" i="5"/>
  <c r="H805" i="5"/>
  <c r="H861" i="5"/>
  <c r="H963" i="5"/>
  <c r="K59" i="5"/>
  <c r="GK73" i="1"/>
  <c r="K188" i="5"/>
  <c r="K47" i="5"/>
  <c r="E288" i="5"/>
  <c r="U288" i="5"/>
  <c r="H285" i="5" s="1"/>
  <c r="W100" i="1"/>
  <c r="H288" i="5"/>
  <c r="W288" i="5" s="1"/>
  <c r="S288" i="5"/>
  <c r="H284" i="5" s="1"/>
  <c r="P100" i="1"/>
  <c r="CJ538" i="1"/>
  <c r="BA538" i="1" s="1"/>
  <c r="CP576" i="1"/>
  <c r="O576" i="1" s="1"/>
  <c r="K1136" i="5" s="1"/>
  <c r="CP282" i="1"/>
  <c r="O282" i="1" s="1"/>
  <c r="GN282" i="1" s="1"/>
  <c r="K759" i="5"/>
  <c r="CZ337" i="1"/>
  <c r="Y337" i="1" s="1"/>
  <c r="V851" i="5" s="1"/>
  <c r="CR45" i="1"/>
  <c r="AB45" i="1"/>
  <c r="CP122" i="1"/>
  <c r="O122" i="1" s="1"/>
  <c r="K376" i="5"/>
  <c r="CP34" i="1"/>
  <c r="O34" i="1" s="1"/>
  <c r="K51" i="5" s="1"/>
  <c r="CP94" i="1"/>
  <c r="O94" i="1" s="1"/>
  <c r="K265" i="5" s="1"/>
  <c r="K311" i="5"/>
  <c r="GM214" i="1"/>
  <c r="V135" i="5"/>
  <c r="K142" i="5" s="1"/>
  <c r="CP105" i="1"/>
  <c r="O105" i="1" s="1"/>
  <c r="K310" i="5" s="1"/>
  <c r="CR105" i="1"/>
  <c r="Q105" i="1" s="1"/>
  <c r="H310" i="5"/>
  <c r="W310" i="5" s="1"/>
  <c r="AB105" i="1"/>
  <c r="CP39" i="1"/>
  <c r="O39" i="1" s="1"/>
  <c r="K72" i="5" s="1"/>
  <c r="K91" i="5"/>
  <c r="K1027" i="5"/>
  <c r="GN480" i="1"/>
  <c r="T729" i="5"/>
  <c r="K830" i="5"/>
  <c r="GN334" i="1"/>
  <c r="GK48" i="1"/>
  <c r="CZ48" i="1"/>
  <c r="Y48" i="1" s="1"/>
  <c r="V108" i="5" s="1"/>
  <c r="GN93" i="1"/>
  <c r="T30" i="5"/>
  <c r="CY77" i="1"/>
  <c r="X77" i="1" s="1"/>
  <c r="T205" i="5" s="1"/>
  <c r="T421" i="5"/>
  <c r="GK198" i="1"/>
  <c r="K545" i="5"/>
  <c r="GN202" i="1"/>
  <c r="V561" i="5"/>
  <c r="K693" i="5"/>
  <c r="T284" i="1"/>
  <c r="E764" i="5"/>
  <c r="CP385" i="1"/>
  <c r="O385" i="1" s="1"/>
  <c r="K903" i="5"/>
  <c r="GN280" i="1"/>
  <c r="V742" i="5"/>
  <c r="CR479" i="1"/>
  <c r="Q479" i="1" s="1"/>
  <c r="K1021" i="5" s="1"/>
  <c r="H1021" i="5"/>
  <c r="K1156" i="5"/>
  <c r="AB43" i="1"/>
  <c r="H89" i="5"/>
  <c r="R224" i="5"/>
  <c r="L300" i="5"/>
  <c r="Q300" i="5" s="1"/>
  <c r="L297" i="5"/>
  <c r="W131" i="1"/>
  <c r="L266" i="5"/>
  <c r="Q266" i="5" s="1"/>
  <c r="L263" i="5"/>
  <c r="AB110" i="1"/>
  <c r="H328" i="5"/>
  <c r="G334" i="5" s="1"/>
  <c r="O334" i="5" s="1"/>
  <c r="CR110" i="1"/>
  <c r="Q110" i="1" s="1"/>
  <c r="H378" i="5"/>
  <c r="CY126" i="1"/>
  <c r="X126" i="1" s="1"/>
  <c r="T393" i="5" s="1"/>
  <c r="K395" i="5" s="1"/>
  <c r="K394" i="5"/>
  <c r="CZ126" i="1"/>
  <c r="Y126" i="1" s="1"/>
  <c r="V393" i="5" s="1"/>
  <c r="K396" i="5" s="1"/>
  <c r="R137" i="5"/>
  <c r="W144" i="5"/>
  <c r="G144" i="5"/>
  <c r="O144" i="5" s="1"/>
  <c r="CR68" i="1"/>
  <c r="Q68" i="1" s="1"/>
  <c r="H174" i="5"/>
  <c r="R80" i="1"/>
  <c r="GK80" i="1" s="1"/>
  <c r="CY92" i="1"/>
  <c r="X92" i="1" s="1"/>
  <c r="T256" i="5" s="1"/>
  <c r="K258" i="5"/>
  <c r="E423" i="5"/>
  <c r="GX134" i="1"/>
  <c r="L444" i="5"/>
  <c r="Q444" i="5" s="1"/>
  <c r="L443" i="5"/>
  <c r="R394" i="5"/>
  <c r="G398" i="5"/>
  <c r="O398" i="5" s="1"/>
  <c r="W398" i="5"/>
  <c r="K415" i="5"/>
  <c r="GK130" i="1"/>
  <c r="R470" i="5"/>
  <c r="L530" i="5"/>
  <c r="Q530" i="5" s="1"/>
  <c r="L528" i="5"/>
  <c r="R586" i="5"/>
  <c r="CR326" i="1"/>
  <c r="Q326" i="1" s="1"/>
  <c r="K801" i="5" s="1"/>
  <c r="H801" i="5"/>
  <c r="CY402" i="1"/>
  <c r="X402" i="1" s="1"/>
  <c r="T966" i="5" s="1"/>
  <c r="CZ402" i="1"/>
  <c r="Y402" i="1" s="1"/>
  <c r="V966" i="5" s="1"/>
  <c r="L1150" i="5"/>
  <c r="Q1150" i="5" s="1"/>
  <c r="L1147" i="5"/>
  <c r="R617" i="5"/>
  <c r="H764" i="5"/>
  <c r="W764" i="5" s="1"/>
  <c r="CP322" i="1"/>
  <c r="O322" i="1" s="1"/>
  <c r="K783" i="5"/>
  <c r="R638" i="5"/>
  <c r="G642" i="5"/>
  <c r="O642" i="5" s="1"/>
  <c r="W642" i="5"/>
  <c r="R657" i="5"/>
  <c r="GK403" i="1"/>
  <c r="K971" i="5"/>
  <c r="R1263" i="5"/>
  <c r="CR391" i="1"/>
  <c r="Q391" i="1" s="1"/>
  <c r="K926" i="5" s="1"/>
  <c r="H926" i="5"/>
  <c r="W494" i="1"/>
  <c r="L1317" i="5"/>
  <c r="Q1317" i="5" s="1"/>
  <c r="L1372" i="5" s="1"/>
  <c r="L1314" i="5"/>
  <c r="R1330" i="5"/>
  <c r="G1337" i="5"/>
  <c r="O1337" i="5" s="1"/>
  <c r="W1337" i="5"/>
  <c r="W1347" i="5"/>
  <c r="G1347" i="5"/>
  <c r="O1347" i="5" s="1"/>
  <c r="R1340" i="5"/>
  <c r="GK266" i="1"/>
  <c r="K692" i="5"/>
  <c r="R1141" i="5"/>
  <c r="CP754" i="1"/>
  <c r="O754" i="1" s="1"/>
  <c r="GK767" i="1"/>
  <c r="K1364" i="5"/>
  <c r="CY130" i="1"/>
  <c r="X130" i="1" s="1"/>
  <c r="T411" i="5" s="1"/>
  <c r="GK379" i="1"/>
  <c r="K883" i="5"/>
  <c r="GK534" i="1"/>
  <c r="K1096" i="5"/>
  <c r="CY39" i="1"/>
  <c r="X39" i="1" s="1"/>
  <c r="T72" i="5" s="1"/>
  <c r="CY38" i="1"/>
  <c r="X38" i="1" s="1"/>
  <c r="T64" i="5" s="1"/>
  <c r="CZ46" i="1"/>
  <c r="Y46" i="1" s="1"/>
  <c r="V98" i="5" s="1"/>
  <c r="GX67" i="1"/>
  <c r="E170" i="5"/>
  <c r="CZ54" i="1"/>
  <c r="Y54" i="1" s="1"/>
  <c r="V122" i="5" s="1"/>
  <c r="Q65" i="1"/>
  <c r="CP65" i="1" s="1"/>
  <c r="O65" i="1" s="1"/>
  <c r="K168" i="5" s="1"/>
  <c r="AB73" i="1"/>
  <c r="CP98" i="1"/>
  <c r="O98" i="1" s="1"/>
  <c r="GN98" i="1" s="1"/>
  <c r="K283" i="5"/>
  <c r="GN81" i="1"/>
  <c r="V357" i="5"/>
  <c r="Q134" i="1"/>
  <c r="K537" i="5"/>
  <c r="CZ191" i="1"/>
  <c r="Y191" i="1" s="1"/>
  <c r="V517" i="5" s="1"/>
  <c r="CP195" i="1"/>
  <c r="O195" i="1" s="1"/>
  <c r="K533" i="5"/>
  <c r="CP213" i="1"/>
  <c r="O213" i="1" s="1"/>
  <c r="K610" i="5"/>
  <c r="J614" i="5" s="1"/>
  <c r="P614" i="5" s="1"/>
  <c r="GM208" i="1"/>
  <c r="CY259" i="1"/>
  <c r="X259" i="1" s="1"/>
  <c r="T665" i="5" s="1"/>
  <c r="CP211" i="1"/>
  <c r="O211" i="1" s="1"/>
  <c r="GN211" i="1" s="1"/>
  <c r="AB267" i="1"/>
  <c r="CP383" i="1"/>
  <c r="O383" i="1" s="1"/>
  <c r="K899" i="5" s="1"/>
  <c r="CP402" i="1"/>
  <c r="O402" i="1" s="1"/>
  <c r="K966" i="5" s="1"/>
  <c r="S492" i="1"/>
  <c r="R283" i="1"/>
  <c r="GK283" i="1" s="1"/>
  <c r="U283" i="1"/>
  <c r="CY334" i="1"/>
  <c r="X334" i="1" s="1"/>
  <c r="T830" i="5" s="1"/>
  <c r="K1023" i="5"/>
  <c r="R483" i="1"/>
  <c r="GK483" i="1" s="1"/>
  <c r="U588" i="1"/>
  <c r="CP393" i="1"/>
  <c r="O393" i="1" s="1"/>
  <c r="K933" i="5" s="1"/>
  <c r="CY535" i="1"/>
  <c r="X535" i="1" s="1"/>
  <c r="F542" i="1"/>
  <c r="BZ621" i="1"/>
  <c r="AT640" i="1"/>
  <c r="Q588" i="1"/>
  <c r="K1273" i="5"/>
  <c r="CZ746" i="1"/>
  <c r="Y746" i="1" s="1"/>
  <c r="V1277" i="5" s="1"/>
  <c r="K1274" i="5" s="1"/>
  <c r="CZ750" i="1"/>
  <c r="Y750" i="1" s="1"/>
  <c r="V1289" i="5" s="1"/>
  <c r="CP760" i="1"/>
  <c r="O760" i="1" s="1"/>
  <c r="K1322" i="5"/>
  <c r="AT771" i="1"/>
  <c r="AT740" i="1" s="1"/>
  <c r="L29" i="5"/>
  <c r="Q29" i="5" s="1"/>
  <c r="L28" i="5"/>
  <c r="H38" i="5"/>
  <c r="W38" i="5" s="1"/>
  <c r="H49" i="5"/>
  <c r="H191" i="5"/>
  <c r="K215" i="5"/>
  <c r="GK82" i="1"/>
  <c r="R236" i="5"/>
  <c r="AB98" i="1"/>
  <c r="H281" i="5"/>
  <c r="V134" i="1"/>
  <c r="H478" i="5"/>
  <c r="W478" i="5" s="1"/>
  <c r="GK50" i="1"/>
  <c r="K114" i="5"/>
  <c r="CR62" i="1"/>
  <c r="Q62" i="1" s="1"/>
  <c r="H160" i="5"/>
  <c r="S170" i="5"/>
  <c r="Q80" i="1"/>
  <c r="CP80" i="1" s="1"/>
  <c r="O80" i="1" s="1"/>
  <c r="CR101" i="1"/>
  <c r="Q101" i="1" s="1"/>
  <c r="H293" i="5"/>
  <c r="S323" i="5"/>
  <c r="H319" i="5" s="1"/>
  <c r="S423" i="5"/>
  <c r="R77" i="5"/>
  <c r="V80" i="1"/>
  <c r="GK88" i="1"/>
  <c r="K238" i="5"/>
  <c r="H272" i="5"/>
  <c r="H296" i="5"/>
  <c r="L312" i="5"/>
  <c r="Q312" i="5" s="1"/>
  <c r="L309" i="5"/>
  <c r="CR111" i="1"/>
  <c r="Q111" i="1" s="1"/>
  <c r="K338" i="5" s="1"/>
  <c r="H338" i="5"/>
  <c r="K375" i="5"/>
  <c r="GK122" i="1"/>
  <c r="AB127" i="1"/>
  <c r="H402" i="5"/>
  <c r="CR127" i="1"/>
  <c r="Q127" i="1" s="1"/>
  <c r="K402" i="5" s="1"/>
  <c r="H420" i="5"/>
  <c r="W420" i="5" s="1"/>
  <c r="GK135" i="1"/>
  <c r="K429" i="5"/>
  <c r="U109" i="5"/>
  <c r="H105" i="5" s="1"/>
  <c r="H152" i="5"/>
  <c r="K226" i="5"/>
  <c r="GK85" i="1"/>
  <c r="H250" i="5"/>
  <c r="P134" i="1"/>
  <c r="P191" i="1"/>
  <c r="S529" i="5"/>
  <c r="U517" i="5"/>
  <c r="L766" i="5"/>
  <c r="H907" i="5"/>
  <c r="GK479" i="1"/>
  <c r="K1022" i="5"/>
  <c r="P492" i="1"/>
  <c r="CP202" i="1"/>
  <c r="O202" i="1" s="1"/>
  <c r="GK207" i="1"/>
  <c r="K578" i="5"/>
  <c r="H737" i="5"/>
  <c r="S763" i="5"/>
  <c r="CP390" i="1"/>
  <c r="O390" i="1" s="1"/>
  <c r="U1191" i="5"/>
  <c r="L787" i="5"/>
  <c r="Q787" i="5" s="1"/>
  <c r="L786" i="5"/>
  <c r="GK496" i="1"/>
  <c r="K1074" i="5"/>
  <c r="E1136" i="5"/>
  <c r="T576" i="1"/>
  <c r="S576" i="1"/>
  <c r="H1273" i="5"/>
  <c r="H1277" i="5"/>
  <c r="W1277" i="5" s="1"/>
  <c r="GK754" i="1"/>
  <c r="K1298" i="5"/>
  <c r="GK260" i="1"/>
  <c r="K670" i="5"/>
  <c r="H763" i="5"/>
  <c r="W763" i="5" s="1"/>
  <c r="H1050" i="5"/>
  <c r="K1105" i="5"/>
  <c r="GK535" i="1"/>
  <c r="R958" i="5"/>
  <c r="S1038" i="5"/>
  <c r="U1067" i="5"/>
  <c r="GX494" i="1"/>
  <c r="E1110" i="5"/>
  <c r="V536" i="1"/>
  <c r="AI538" i="1" s="1"/>
  <c r="GX536" i="1"/>
  <c r="U1225" i="5"/>
  <c r="H1246" i="5"/>
  <c r="H1370" i="5"/>
  <c r="W1370" i="5" s="1"/>
  <c r="S764" i="5"/>
  <c r="R484" i="1"/>
  <c r="GK484" i="1" s="1"/>
  <c r="GK533" i="1"/>
  <c r="K1087" i="5"/>
  <c r="CY578" i="1"/>
  <c r="X578" i="1" s="1"/>
  <c r="T1139" i="5" s="1"/>
  <c r="K1141" i="5"/>
  <c r="Q627" i="1"/>
  <c r="CR379" i="1"/>
  <c r="Q379" i="1" s="1"/>
  <c r="H882" i="5"/>
  <c r="V484" i="1"/>
  <c r="H1203" i="5"/>
  <c r="W1203" i="5" s="1"/>
  <c r="T588" i="1"/>
  <c r="CZ28" i="1"/>
  <c r="Y28" i="1" s="1"/>
  <c r="V23" i="5" s="1"/>
  <c r="K27" i="5" s="1"/>
  <c r="CY31" i="1"/>
  <c r="X31" i="1" s="1"/>
  <c r="T39" i="5" s="1"/>
  <c r="U45" i="1"/>
  <c r="E96" i="5"/>
  <c r="CP38" i="1"/>
  <c r="O38" i="1" s="1"/>
  <c r="K68" i="5"/>
  <c r="CP31" i="1"/>
  <c r="O31" i="1" s="1"/>
  <c r="K39" i="5" s="1"/>
  <c r="AB68" i="1"/>
  <c r="CZ53" i="1"/>
  <c r="Y53" i="1" s="1"/>
  <c r="V121" i="5" s="1"/>
  <c r="CY46" i="1"/>
  <c r="X46" i="1" s="1"/>
  <c r="T98" i="5" s="1"/>
  <c r="U49" i="1"/>
  <c r="AB53" i="1"/>
  <c r="CR46" i="1"/>
  <c r="Q46" i="1" s="1"/>
  <c r="CY50" i="1"/>
  <c r="X50" i="1" s="1"/>
  <c r="T111" i="5" s="1"/>
  <c r="CR73" i="1"/>
  <c r="Q73" i="1" s="1"/>
  <c r="CP85" i="1"/>
  <c r="O85" i="1" s="1"/>
  <c r="GN85" i="1" s="1"/>
  <c r="K227" i="5"/>
  <c r="CP77" i="1"/>
  <c r="O77" i="1" s="1"/>
  <c r="K205" i="5" s="1"/>
  <c r="T182" i="5"/>
  <c r="CR98" i="1"/>
  <c r="Q98" i="1" s="1"/>
  <c r="K281" i="5" s="1"/>
  <c r="Q103" i="1"/>
  <c r="GM81" i="1"/>
  <c r="CR130" i="1"/>
  <c r="Q130" i="1" s="1"/>
  <c r="K414" i="5" s="1"/>
  <c r="H414" i="5"/>
  <c r="GN87" i="1"/>
  <c r="CZ91" i="1"/>
  <c r="Y91" i="1" s="1"/>
  <c r="V254" i="5" s="1"/>
  <c r="CY88" i="1"/>
  <c r="X88" i="1" s="1"/>
  <c r="W113" i="1"/>
  <c r="E345" i="5"/>
  <c r="CP114" i="1"/>
  <c r="O114" i="1" s="1"/>
  <c r="K346" i="5" s="1"/>
  <c r="Q128" i="1"/>
  <c r="E408" i="5"/>
  <c r="CP133" i="1"/>
  <c r="O133" i="1" s="1"/>
  <c r="K422" i="5" s="1"/>
  <c r="CY83" i="1"/>
  <c r="X83" i="1" s="1"/>
  <c r="V128" i="1"/>
  <c r="CY118" i="1"/>
  <c r="X118" i="1" s="1"/>
  <c r="T358" i="5" s="1"/>
  <c r="Q131" i="1"/>
  <c r="CZ135" i="1"/>
  <c r="Y135" i="1" s="1"/>
  <c r="V425" i="5" s="1"/>
  <c r="K432" i="5" s="1"/>
  <c r="GK195" i="1"/>
  <c r="K534" i="5"/>
  <c r="GK201" i="1"/>
  <c r="K556" i="5"/>
  <c r="CZ111" i="1"/>
  <c r="Y111" i="1" s="1"/>
  <c r="V335" i="5" s="1"/>
  <c r="GX142" i="1"/>
  <c r="E465" i="5"/>
  <c r="CY141" i="1"/>
  <c r="X141" i="1" s="1"/>
  <c r="CY207" i="1"/>
  <c r="X207" i="1" s="1"/>
  <c r="T575" i="5" s="1"/>
  <c r="K580" i="5" s="1"/>
  <c r="R142" i="1"/>
  <c r="GK142" i="1" s="1"/>
  <c r="CZ193" i="1"/>
  <c r="Y193" i="1" s="1"/>
  <c r="V520" i="5" s="1"/>
  <c r="AB198" i="1"/>
  <c r="CP204" i="1"/>
  <c r="O204" i="1" s="1"/>
  <c r="K566" i="5"/>
  <c r="CY188" i="1"/>
  <c r="X188" i="1" s="1"/>
  <c r="T494" i="5" s="1"/>
  <c r="K497" i="5" s="1"/>
  <c r="U142" i="1"/>
  <c r="CP209" i="1"/>
  <c r="O209" i="1" s="1"/>
  <c r="CR260" i="1"/>
  <c r="Q260" i="1" s="1"/>
  <c r="K669" i="5" s="1"/>
  <c r="H669" i="5"/>
  <c r="K704" i="5"/>
  <c r="CY215" i="1"/>
  <c r="X215" i="1" s="1"/>
  <c r="T624" i="5" s="1"/>
  <c r="K621" i="5" s="1"/>
  <c r="CZ254" i="1"/>
  <c r="Y254" i="1" s="1"/>
  <c r="V652" i="5" s="1"/>
  <c r="AQ286" i="1"/>
  <c r="K822" i="5"/>
  <c r="CZ211" i="1"/>
  <c r="Y211" i="1" s="1"/>
  <c r="V595" i="5" s="1"/>
  <c r="CY252" i="1"/>
  <c r="X252" i="1" s="1"/>
  <c r="T636" i="5" s="1"/>
  <c r="K639" i="5" s="1"/>
  <c r="J642" i="5" s="1"/>
  <c r="P642" i="5" s="1"/>
  <c r="CY260" i="1"/>
  <c r="X260" i="1" s="1"/>
  <c r="T667" i="5" s="1"/>
  <c r="AG286" i="1"/>
  <c r="AG249" i="1" s="1"/>
  <c r="GX331" i="1"/>
  <c r="E819" i="5"/>
  <c r="CZ212" i="1"/>
  <c r="Y212" i="1" s="1"/>
  <c r="V603" i="5" s="1"/>
  <c r="GN214" i="1"/>
  <c r="CR278" i="1"/>
  <c r="Q278" i="1" s="1"/>
  <c r="CY337" i="1"/>
  <c r="X337" i="1" s="1"/>
  <c r="T851" i="5" s="1"/>
  <c r="GK320" i="1"/>
  <c r="GM384" i="1"/>
  <c r="T900" i="5"/>
  <c r="F412" i="1"/>
  <c r="V283" i="1"/>
  <c r="P283" i="1"/>
  <c r="CZ320" i="1"/>
  <c r="Y320" i="1" s="1"/>
  <c r="V777" i="5" s="1"/>
  <c r="CZ374" i="1"/>
  <c r="Y374" i="1" s="1"/>
  <c r="V864" i="5" s="1"/>
  <c r="AG408" i="1"/>
  <c r="AG371" i="1" s="1"/>
  <c r="AB383" i="1"/>
  <c r="V924" i="5"/>
  <c r="CZ396" i="1"/>
  <c r="Y396" i="1" s="1"/>
  <c r="V944" i="5" s="1"/>
  <c r="CY333" i="1"/>
  <c r="X333" i="1" s="1"/>
  <c r="T829" i="5" s="1"/>
  <c r="CZ485" i="1"/>
  <c r="Y485" i="1" s="1"/>
  <c r="V1040" i="5" s="1"/>
  <c r="AF538" i="1"/>
  <c r="S538" i="1" s="1"/>
  <c r="CP584" i="1"/>
  <c r="O584" i="1" s="1"/>
  <c r="K1162" i="5" s="1"/>
  <c r="CY401" i="1"/>
  <c r="X401" i="1" s="1"/>
  <c r="T965" i="5" s="1"/>
  <c r="AT472" i="1"/>
  <c r="CY394" i="1"/>
  <c r="X394" i="1" s="1"/>
  <c r="T935" i="5" s="1"/>
  <c r="K940" i="5" s="1"/>
  <c r="CZ398" i="1"/>
  <c r="Y398" i="1" s="1"/>
  <c r="V954" i="5" s="1"/>
  <c r="GM480" i="1"/>
  <c r="T1027" i="5"/>
  <c r="AE538" i="1"/>
  <c r="R538" i="1" s="1"/>
  <c r="W572" i="1"/>
  <c r="CR577" i="1"/>
  <c r="Q577" i="1" s="1"/>
  <c r="CP577" i="1" s="1"/>
  <c r="O577" i="1" s="1"/>
  <c r="V630" i="1"/>
  <c r="E1203" i="5"/>
  <c r="AB746" i="1"/>
  <c r="CZ635" i="1"/>
  <c r="Y635" i="1" s="1"/>
  <c r="V1213" i="5" s="1"/>
  <c r="CY673" i="1"/>
  <c r="X673" i="1" s="1"/>
  <c r="T1229" i="5" s="1"/>
  <c r="GK571" i="1"/>
  <c r="T630" i="1"/>
  <c r="K1311" i="5"/>
  <c r="CP762" i="1"/>
  <c r="O762" i="1" s="1"/>
  <c r="K1333" i="5"/>
  <c r="CY571" i="1"/>
  <c r="X571" i="1" s="1"/>
  <c r="T1114" i="5" s="1"/>
  <c r="CZ585" i="1"/>
  <c r="Y585" i="1" s="1"/>
  <c r="V1163" i="5" s="1"/>
  <c r="BY621" i="1"/>
  <c r="CZ676" i="1"/>
  <c r="Y676" i="1" s="1"/>
  <c r="V1240" i="5" s="1"/>
  <c r="CY754" i="1"/>
  <c r="X754" i="1" s="1"/>
  <c r="AB769" i="1"/>
  <c r="GK673" i="1"/>
  <c r="CP676" i="1"/>
  <c r="O676" i="1" s="1"/>
  <c r="CY767" i="1"/>
  <c r="X767" i="1" s="1"/>
  <c r="T1360" i="5" s="1"/>
  <c r="S766" i="1"/>
  <c r="AF771" i="1" s="1"/>
  <c r="W766" i="1"/>
  <c r="AB30" i="1"/>
  <c r="R65" i="5"/>
  <c r="U42" i="1"/>
  <c r="AH150" i="1" s="1"/>
  <c r="H96" i="5"/>
  <c r="W96" i="5" s="1"/>
  <c r="CR55" i="1"/>
  <c r="Q55" i="1" s="1"/>
  <c r="H126" i="5"/>
  <c r="H78" i="5"/>
  <c r="CR41" i="1"/>
  <c r="Q41" i="1" s="1"/>
  <c r="K127" i="5"/>
  <c r="GK55" i="1"/>
  <c r="GK43" i="1"/>
  <c r="K90" i="5"/>
  <c r="L110" i="5"/>
  <c r="Q110" i="5" s="1"/>
  <c r="L106" i="5"/>
  <c r="T49" i="1"/>
  <c r="H178" i="5"/>
  <c r="W184" i="5" s="1"/>
  <c r="H405" i="5"/>
  <c r="U420" i="5"/>
  <c r="R438" i="5"/>
  <c r="S477" i="5"/>
  <c r="T42" i="1"/>
  <c r="CR59" i="1"/>
  <c r="Q59" i="1" s="1"/>
  <c r="H148" i="5"/>
  <c r="L171" i="5"/>
  <c r="Q171" i="5" s="1"/>
  <c r="L165" i="5"/>
  <c r="H168" i="5"/>
  <c r="W168" i="5" s="1"/>
  <c r="U170" i="5"/>
  <c r="H164" i="5" s="1"/>
  <c r="S80" i="1"/>
  <c r="H247" i="5"/>
  <c r="G255" i="5" s="1"/>
  <c r="O255" i="5" s="1"/>
  <c r="CR89" i="1"/>
  <c r="Q89" i="1" s="1"/>
  <c r="S299" i="5"/>
  <c r="H295" i="5" s="1"/>
  <c r="S346" i="5"/>
  <c r="H341" i="5" s="1"/>
  <c r="H355" i="5"/>
  <c r="H377" i="5"/>
  <c r="G382" i="5" s="1"/>
  <c r="O382" i="5" s="1"/>
  <c r="GK125" i="1"/>
  <c r="K387" i="5"/>
  <c r="P131" i="1"/>
  <c r="W132" i="1"/>
  <c r="U423" i="5"/>
  <c r="GK137" i="1"/>
  <c r="K440" i="5"/>
  <c r="GK138" i="1"/>
  <c r="GM138" i="1" s="1"/>
  <c r="K449" i="5"/>
  <c r="U465" i="5"/>
  <c r="CY40" i="1"/>
  <c r="X40" i="1" s="1"/>
  <c r="T73" i="5" s="1"/>
  <c r="CZ40" i="1"/>
  <c r="Y40" i="1" s="1"/>
  <c r="V73" i="5" s="1"/>
  <c r="K70" i="5" s="1"/>
  <c r="H117" i="5"/>
  <c r="L210" i="5"/>
  <c r="Q210" i="5" s="1"/>
  <c r="L204" i="5"/>
  <c r="GX80" i="1"/>
  <c r="CY89" i="1"/>
  <c r="X89" i="1" s="1"/>
  <c r="T244" i="5" s="1"/>
  <c r="K250" i="5" s="1"/>
  <c r="K246" i="5"/>
  <c r="CZ89" i="1"/>
  <c r="Y89" i="1" s="1"/>
  <c r="V244" i="5" s="1"/>
  <c r="K251" i="5" s="1"/>
  <c r="H254" i="5"/>
  <c r="W254" i="5" s="1"/>
  <c r="R268" i="5"/>
  <c r="T103" i="1"/>
  <c r="GK104" i="1"/>
  <c r="K305" i="5"/>
  <c r="CY112" i="1"/>
  <c r="X112" i="1" s="1"/>
  <c r="T344" i="5" s="1"/>
  <c r="CY117" i="1"/>
  <c r="X117" i="1" s="1"/>
  <c r="T131" i="1"/>
  <c r="GX132" i="1"/>
  <c r="R134" i="1"/>
  <c r="GK134" i="1" s="1"/>
  <c r="H452" i="5"/>
  <c r="H462" i="5"/>
  <c r="U478" i="5"/>
  <c r="H475" i="5" s="1"/>
  <c r="U48" i="1"/>
  <c r="S109" i="5"/>
  <c r="R125" i="5"/>
  <c r="CP58" i="1"/>
  <c r="O58" i="1" s="1"/>
  <c r="GN58" i="1" s="1"/>
  <c r="GK76" i="1"/>
  <c r="K200" i="5"/>
  <c r="W79" i="1"/>
  <c r="U80" i="1"/>
  <c r="CP83" i="1"/>
  <c r="O83" i="1" s="1"/>
  <c r="R84" i="1"/>
  <c r="H251" i="5"/>
  <c r="GX91" i="1"/>
  <c r="V99" i="1"/>
  <c r="H299" i="5"/>
  <c r="W299" i="5" s="1"/>
  <c r="H367" i="5"/>
  <c r="R385" i="5"/>
  <c r="G392" i="5"/>
  <c r="O392" i="5" s="1"/>
  <c r="U131" i="1"/>
  <c r="U134" i="1"/>
  <c r="R503" i="5"/>
  <c r="G507" i="5"/>
  <c r="O507" i="5" s="1"/>
  <c r="W507" i="5"/>
  <c r="GX191" i="1"/>
  <c r="CJ218" i="1" s="1"/>
  <c r="BA218" i="1" s="1"/>
  <c r="U529" i="5"/>
  <c r="H527" i="5" s="1"/>
  <c r="CZ85" i="1"/>
  <c r="Y85" i="1" s="1"/>
  <c r="V223" i="5" s="1"/>
  <c r="K229" i="5" s="1"/>
  <c r="W91" i="1"/>
  <c r="R489" i="5"/>
  <c r="G493" i="5"/>
  <c r="O493" i="5" s="1"/>
  <c r="W493" i="5"/>
  <c r="S517" i="5"/>
  <c r="H537" i="5"/>
  <c r="W541" i="5" s="1"/>
  <c r="H672" i="5"/>
  <c r="H695" i="5"/>
  <c r="S819" i="5"/>
  <c r="H815" i="5" s="1"/>
  <c r="H930" i="5"/>
  <c r="H998" i="5"/>
  <c r="W475" i="1"/>
  <c r="L1042" i="5"/>
  <c r="Q1042" i="5" s="1"/>
  <c r="L1037" i="5"/>
  <c r="U1039" i="5"/>
  <c r="R493" i="1"/>
  <c r="GK493" i="1" s="1"/>
  <c r="U494" i="1"/>
  <c r="S1123" i="5"/>
  <c r="AB573" i="1"/>
  <c r="K1131" i="5"/>
  <c r="GK575" i="1"/>
  <c r="U1136" i="5"/>
  <c r="GX79" i="1"/>
  <c r="R496" i="5"/>
  <c r="W500" i="5"/>
  <c r="G500" i="5"/>
  <c r="O500" i="5" s="1"/>
  <c r="R522" i="5"/>
  <c r="H547" i="5"/>
  <c r="H601" i="5"/>
  <c r="H621" i="5"/>
  <c r="H649" i="5"/>
  <c r="CR272" i="1"/>
  <c r="Q272" i="1" s="1"/>
  <c r="K713" i="5" s="1"/>
  <c r="H713" i="5"/>
  <c r="H730" i="5"/>
  <c r="W730" i="5" s="1"/>
  <c r="U763" i="5"/>
  <c r="H804" i="5"/>
  <c r="T330" i="1"/>
  <c r="GK335" i="1"/>
  <c r="K836" i="5"/>
  <c r="H873" i="5"/>
  <c r="H897" i="5"/>
  <c r="H899" i="5"/>
  <c r="W899" i="5" s="1"/>
  <c r="U1001" i="5"/>
  <c r="H999" i="5" s="1"/>
  <c r="R1013" i="5"/>
  <c r="W1017" i="5"/>
  <c r="G1017" i="5"/>
  <c r="O1017" i="5" s="1"/>
  <c r="H1039" i="5"/>
  <c r="W1039" i="5" s="1"/>
  <c r="CR491" i="1"/>
  <c r="Q491" i="1" s="1"/>
  <c r="H1059" i="5"/>
  <c r="U1066" i="5"/>
  <c r="L1111" i="5"/>
  <c r="Q1111" i="5" s="1"/>
  <c r="L1109" i="5"/>
  <c r="H1123" i="5"/>
  <c r="W1123" i="5" s="1"/>
  <c r="H1133" i="5"/>
  <c r="H1173" i="5"/>
  <c r="BC569" i="1"/>
  <c r="F606" i="1"/>
  <c r="S627" i="1"/>
  <c r="H514" i="5"/>
  <c r="R194" i="1"/>
  <c r="GK194" i="1" s="1"/>
  <c r="H661" i="5"/>
  <c r="H727" i="5"/>
  <c r="W731" i="5" s="1"/>
  <c r="GK282" i="1"/>
  <c r="K758" i="5"/>
  <c r="V330" i="1"/>
  <c r="H886" i="5"/>
  <c r="R980" i="5"/>
  <c r="R1006" i="5"/>
  <c r="W1010" i="5"/>
  <c r="G1010" i="5"/>
  <c r="O1010" i="5" s="1"/>
  <c r="Q483" i="1"/>
  <c r="CP483" i="1" s="1"/>
  <c r="O483" i="1" s="1"/>
  <c r="K1038" i="5" s="1"/>
  <c r="U1065" i="5"/>
  <c r="GX492" i="1"/>
  <c r="CR496" i="1"/>
  <c r="Q496" i="1" s="1"/>
  <c r="H1073" i="5"/>
  <c r="T536" i="1"/>
  <c r="AG538" i="1" s="1"/>
  <c r="U577" i="1"/>
  <c r="CP587" i="1"/>
  <c r="O587" i="1" s="1"/>
  <c r="K1171" i="5"/>
  <c r="H1212" i="5"/>
  <c r="W1212" i="5" s="1"/>
  <c r="H1222" i="5"/>
  <c r="H1237" i="5"/>
  <c r="W1237" i="5" s="1"/>
  <c r="GK676" i="1"/>
  <c r="K1243" i="5"/>
  <c r="K1310" i="5"/>
  <c r="GK757" i="1"/>
  <c r="GK763" i="1"/>
  <c r="K1342" i="5"/>
  <c r="CY763" i="1"/>
  <c r="X763" i="1" s="1"/>
  <c r="T1338" i="5" s="1"/>
  <c r="K1344" i="5" s="1"/>
  <c r="J1347" i="5" s="1"/>
  <c r="P1347" i="5" s="1"/>
  <c r="S769" i="1"/>
  <c r="H797" i="5"/>
  <c r="W797" i="5" s="1"/>
  <c r="U627" i="1"/>
  <c r="GK747" i="1"/>
  <c r="K1282" i="5"/>
  <c r="T769" i="1"/>
  <c r="H808" i="5"/>
  <c r="W808" i="5" s="1"/>
  <c r="T484" i="1"/>
  <c r="AG500" i="1" s="1"/>
  <c r="R492" i="1"/>
  <c r="GK492" i="1" s="1"/>
  <c r="Q497" i="1"/>
  <c r="CP497" i="1" s="1"/>
  <c r="O497" i="1" s="1"/>
  <c r="K1078" i="5" s="1"/>
  <c r="U1110" i="5"/>
  <c r="H1108" i="5" s="1"/>
  <c r="U1137" i="5"/>
  <c r="GX627" i="1"/>
  <c r="S1204" i="5"/>
  <c r="S1224" i="5"/>
  <c r="H1221" i="5" s="1"/>
  <c r="H1234" i="5"/>
  <c r="H1312" i="5"/>
  <c r="H1367" i="5"/>
  <c r="Q191" i="1"/>
  <c r="Q194" i="1"/>
  <c r="E778" i="5"/>
  <c r="R321" i="1"/>
  <c r="GK321" i="1" s="1"/>
  <c r="P321" i="1"/>
  <c r="CP321" i="1" s="1"/>
  <c r="O321" i="1" s="1"/>
  <c r="K778" i="5" s="1"/>
  <c r="GX321" i="1"/>
  <c r="K772" i="5"/>
  <c r="GK319" i="1"/>
  <c r="GM319" i="1" s="1"/>
  <c r="V320" i="1"/>
  <c r="R822" i="5"/>
  <c r="W378" i="1"/>
  <c r="AJ408" i="1" s="1"/>
  <c r="CR385" i="1"/>
  <c r="Q385" i="1" s="1"/>
  <c r="K904" i="5" s="1"/>
  <c r="H904" i="5"/>
  <c r="H962" i="5"/>
  <c r="U1038" i="5"/>
  <c r="T493" i="1"/>
  <c r="S1067" i="5"/>
  <c r="H1075" i="5"/>
  <c r="L1126" i="5"/>
  <c r="Q1126" i="5" s="1"/>
  <c r="L1122" i="5"/>
  <c r="GK581" i="1"/>
  <c r="K1155" i="5"/>
  <c r="H1191" i="5"/>
  <c r="W1191" i="5" s="1"/>
  <c r="U1203" i="5"/>
  <c r="H1224" i="5"/>
  <c r="W1224" i="5" s="1"/>
  <c r="CR673" i="1"/>
  <c r="Q673" i="1" s="1"/>
  <c r="H1231" i="5"/>
  <c r="H1245" i="5"/>
  <c r="H1287" i="5"/>
  <c r="W1287" i="5" s="1"/>
  <c r="H1303" i="5"/>
  <c r="W1303" i="5" s="1"/>
  <c r="R758" i="1"/>
  <c r="GK758" i="1" s="1"/>
  <c r="U1358" i="5"/>
  <c r="H1355" i="5" s="1"/>
  <c r="S1369" i="5"/>
  <c r="H1366" i="5" s="1"/>
  <c r="P769" i="1"/>
  <c r="U99" i="1"/>
  <c r="H580" i="5"/>
  <c r="CR266" i="1"/>
  <c r="Q266" i="1" s="1"/>
  <c r="K691" i="5" s="1"/>
  <c r="H691" i="5"/>
  <c r="U764" i="5"/>
  <c r="R782" i="5"/>
  <c r="G787" i="5"/>
  <c r="O787" i="5" s="1"/>
  <c r="W787" i="5"/>
  <c r="GK391" i="1"/>
  <c r="K927" i="5"/>
  <c r="H1066" i="5"/>
  <c r="W1066" i="5" s="1"/>
  <c r="E1079" i="5"/>
  <c r="GX498" i="1"/>
  <c r="W497" i="1"/>
  <c r="CR534" i="1"/>
  <c r="Q534" i="1" s="1"/>
  <c r="K1095" i="5" s="1"/>
  <c r="H1095" i="5"/>
  <c r="W1100" i="5" s="1"/>
  <c r="H1145" i="5"/>
  <c r="R629" i="1"/>
  <c r="GK629" i="1" s="1"/>
  <c r="P758" i="1"/>
  <c r="CP758" i="1" s="1"/>
  <c r="O758" i="1" s="1"/>
  <c r="K1315" i="5" s="1"/>
  <c r="H1323" i="5"/>
  <c r="Q44" i="1"/>
  <c r="CP44" i="1" s="1"/>
  <c r="O44" i="1" s="1"/>
  <c r="K95" i="5" s="1"/>
  <c r="V91" i="1"/>
  <c r="H794" i="5"/>
  <c r="W330" i="1"/>
  <c r="CP395" i="1"/>
  <c r="O395" i="1" s="1"/>
  <c r="U475" i="1"/>
  <c r="V497" i="1"/>
  <c r="W536" i="1"/>
  <c r="AJ538" i="1" s="1"/>
  <c r="S1161" i="5"/>
  <c r="S632" i="1"/>
  <c r="V769" i="1"/>
  <c r="GX194" i="1"/>
  <c r="CY575" i="1"/>
  <c r="X575" i="1" s="1"/>
  <c r="T1127" i="5" s="1"/>
  <c r="CY403" i="1"/>
  <c r="X403" i="1" s="1"/>
  <c r="T968" i="5" s="1"/>
  <c r="W577" i="1"/>
  <c r="T267" i="5"/>
  <c r="V457" i="5"/>
  <c r="GK204" i="1"/>
  <c r="K567" i="5"/>
  <c r="AI218" i="1"/>
  <c r="V218" i="1" s="1"/>
  <c r="K715" i="5"/>
  <c r="K649" i="5"/>
  <c r="GK326" i="1"/>
  <c r="K802" i="5"/>
  <c r="CP335" i="1"/>
  <c r="O335" i="1" s="1"/>
  <c r="GM335" i="1" s="1"/>
  <c r="K837" i="5"/>
  <c r="GN322" i="1"/>
  <c r="T780" i="5"/>
  <c r="K784" i="5" s="1"/>
  <c r="CP484" i="1"/>
  <c r="O484" i="1" s="1"/>
  <c r="K1039" i="5" s="1"/>
  <c r="CP281" i="1"/>
  <c r="O281" i="1" s="1"/>
  <c r="CR487" i="1"/>
  <c r="Q487" i="1" s="1"/>
  <c r="K1046" i="5" s="1"/>
  <c r="H1046" i="5"/>
  <c r="V1139" i="5"/>
  <c r="P573" i="1"/>
  <c r="V979" i="5"/>
  <c r="K985" i="5" s="1"/>
  <c r="GK29" i="1"/>
  <c r="K34" i="5"/>
  <c r="GK41" i="1"/>
  <c r="K79" i="5"/>
  <c r="R54" i="5"/>
  <c r="G63" i="5"/>
  <c r="O63" i="5" s="1"/>
  <c r="W63" i="5"/>
  <c r="K67" i="5"/>
  <c r="GK38" i="1"/>
  <c r="GM38" i="1" s="1"/>
  <c r="L500" i="5"/>
  <c r="Q500" i="5" s="1"/>
  <c r="L627" i="5" s="1"/>
  <c r="L499" i="5"/>
  <c r="L85" i="5"/>
  <c r="Q85" i="5" s="1"/>
  <c r="L83" i="5"/>
  <c r="CP76" i="1"/>
  <c r="O76" i="1" s="1"/>
  <c r="K201" i="5"/>
  <c r="R213" i="5"/>
  <c r="H354" i="5"/>
  <c r="R427" i="5"/>
  <c r="H81" i="5"/>
  <c r="H225" i="5"/>
  <c r="CR85" i="1"/>
  <c r="Q85" i="1" s="1"/>
  <c r="K225" i="5" s="1"/>
  <c r="L243" i="5"/>
  <c r="Q243" i="5" s="1"/>
  <c r="L242" i="5"/>
  <c r="CR104" i="1"/>
  <c r="Q104" i="1" s="1"/>
  <c r="K304" i="5" s="1"/>
  <c r="H304" i="5"/>
  <c r="CY106" i="1"/>
  <c r="X106" i="1" s="1"/>
  <c r="T311" i="5" s="1"/>
  <c r="CZ106" i="1"/>
  <c r="Y106" i="1" s="1"/>
  <c r="V311" i="5" s="1"/>
  <c r="H463" i="5"/>
  <c r="R147" i="5"/>
  <c r="U208" i="5"/>
  <c r="R258" i="5"/>
  <c r="H423" i="5"/>
  <c r="W423" i="5" s="1"/>
  <c r="K178" i="5"/>
  <c r="W80" i="1"/>
  <c r="R746" i="5"/>
  <c r="W753" i="5"/>
  <c r="G753" i="5"/>
  <c r="O753" i="5" s="1"/>
  <c r="CR376" i="1"/>
  <c r="Q376" i="1" s="1"/>
  <c r="K870" i="5" s="1"/>
  <c r="H870" i="5"/>
  <c r="R925" i="5"/>
  <c r="L1051" i="5"/>
  <c r="L1055" i="5"/>
  <c r="Q1055" i="5" s="1"/>
  <c r="CY279" i="1"/>
  <c r="X279" i="1" s="1"/>
  <c r="T741" i="5" s="1"/>
  <c r="K737" i="5" s="1"/>
  <c r="CZ279" i="1"/>
  <c r="Y279" i="1" s="1"/>
  <c r="V741" i="5" s="1"/>
  <c r="AB282" i="1"/>
  <c r="H757" i="5"/>
  <c r="CR332" i="1"/>
  <c r="Q332" i="1" s="1"/>
  <c r="K823" i="5" s="1"/>
  <c r="H823" i="5"/>
  <c r="W831" i="5" s="1"/>
  <c r="R914" i="5"/>
  <c r="K960" i="5"/>
  <c r="GK400" i="1"/>
  <c r="S1124" i="5"/>
  <c r="GK587" i="1"/>
  <c r="K1170" i="5"/>
  <c r="CR623" i="1"/>
  <c r="Q623" i="1" s="1"/>
  <c r="K1182" i="5" s="1"/>
  <c r="H1182" i="5"/>
  <c r="R1217" i="5"/>
  <c r="G1261" i="5"/>
  <c r="O1261" i="5" s="1"/>
  <c r="R1255" i="5"/>
  <c r="W1261" i="5"/>
  <c r="R1045" i="5"/>
  <c r="S194" i="1"/>
  <c r="CR329" i="1"/>
  <c r="Q329" i="1" s="1"/>
  <c r="H813" i="5"/>
  <c r="K872" i="5"/>
  <c r="CR394" i="1"/>
  <c r="Q394" i="1" s="1"/>
  <c r="H937" i="5"/>
  <c r="S483" i="1"/>
  <c r="H1076" i="5"/>
  <c r="AB581" i="1"/>
  <c r="H1154" i="5"/>
  <c r="H581" i="5"/>
  <c r="K622" i="5"/>
  <c r="CP326" i="1"/>
  <c r="O326" i="1" s="1"/>
  <c r="K803" i="5"/>
  <c r="P494" i="1"/>
  <c r="CP494" i="1" s="1"/>
  <c r="O494" i="1" s="1"/>
  <c r="AB764" i="1"/>
  <c r="H1351" i="5"/>
  <c r="K982" i="5"/>
  <c r="GK406" i="1"/>
  <c r="W483" i="1"/>
  <c r="P588" i="1"/>
  <c r="E1175" i="5"/>
  <c r="J1337" i="5"/>
  <c r="P1337" i="5" s="1"/>
  <c r="CP37" i="1"/>
  <c r="O37" i="1" s="1"/>
  <c r="K62" i="5" s="1"/>
  <c r="CZ29" i="1"/>
  <c r="Y29" i="1" s="1"/>
  <c r="V30" i="5" s="1"/>
  <c r="CP104" i="1"/>
  <c r="O104" i="1" s="1"/>
  <c r="K303" i="5"/>
  <c r="GM76" i="1"/>
  <c r="T196" i="5"/>
  <c r="GK101" i="1"/>
  <c r="K294" i="5"/>
  <c r="CP121" i="1"/>
  <c r="O121" i="1" s="1"/>
  <c r="K370" i="5" s="1"/>
  <c r="R131" i="1"/>
  <c r="GK131" i="1" s="1"/>
  <c r="GM93" i="1"/>
  <c r="V264" i="5"/>
  <c r="Q109" i="1"/>
  <c r="E323" i="5"/>
  <c r="CR116" i="1"/>
  <c r="Q116" i="1" s="1"/>
  <c r="H351" i="5"/>
  <c r="AB139" i="1"/>
  <c r="CP126" i="1"/>
  <c r="O126" i="1" s="1"/>
  <c r="GN126" i="1" s="1"/>
  <c r="CP143" i="1"/>
  <c r="O143" i="1" s="1"/>
  <c r="K466" i="5" s="1"/>
  <c r="P194" i="1"/>
  <c r="CP216" i="1"/>
  <c r="O216" i="1" s="1"/>
  <c r="K625" i="5" s="1"/>
  <c r="CZ188" i="1"/>
  <c r="Y188" i="1" s="1"/>
  <c r="V494" i="5" s="1"/>
  <c r="K498" i="5" s="1"/>
  <c r="AG218" i="1"/>
  <c r="T218" i="1" s="1"/>
  <c r="W283" i="1"/>
  <c r="K716" i="5"/>
  <c r="CZ273" i="1"/>
  <c r="Y273" i="1" s="1"/>
  <c r="V719" i="5" s="1"/>
  <c r="K717" i="5" s="1"/>
  <c r="GX338" i="1"/>
  <c r="E852" i="5"/>
  <c r="GN208" i="1"/>
  <c r="V583" i="5"/>
  <c r="K581" i="5" s="1"/>
  <c r="CP278" i="1"/>
  <c r="O278" i="1" s="1"/>
  <c r="K740" i="5" s="1"/>
  <c r="K738" i="5"/>
  <c r="CZ387" i="1"/>
  <c r="Y387" i="1" s="1"/>
  <c r="V911" i="5" s="1"/>
  <c r="CZ275" i="1"/>
  <c r="Y275" i="1" s="1"/>
  <c r="V729" i="5" s="1"/>
  <c r="AB479" i="1"/>
  <c r="CY485" i="1"/>
  <c r="X485" i="1" s="1"/>
  <c r="T1040" i="5" s="1"/>
  <c r="V638" i="1"/>
  <c r="E1225" i="5"/>
  <c r="CY392" i="1"/>
  <c r="X392" i="1" s="1"/>
  <c r="T932" i="5" s="1"/>
  <c r="CZ400" i="1"/>
  <c r="Y400" i="1" s="1"/>
  <c r="V957" i="5" s="1"/>
  <c r="K963" i="5" s="1"/>
  <c r="CR581" i="1"/>
  <c r="Q581" i="1" s="1"/>
  <c r="K1154" i="5" s="1"/>
  <c r="CZ673" i="1"/>
  <c r="Y673" i="1" s="1"/>
  <c r="V1229" i="5" s="1"/>
  <c r="CZ674" i="1"/>
  <c r="Y674" i="1" s="1"/>
  <c r="V1237" i="5" s="1"/>
  <c r="CZ571" i="1"/>
  <c r="Y571" i="1" s="1"/>
  <c r="V1114" i="5" s="1"/>
  <c r="CY752" i="1"/>
  <c r="X752" i="1" s="1"/>
  <c r="T1291" i="5" s="1"/>
  <c r="H69" i="5"/>
  <c r="W74" i="5" s="1"/>
  <c r="H121" i="5"/>
  <c r="W121" i="5" s="1"/>
  <c r="G41" i="5"/>
  <c r="O41" i="5" s="1"/>
  <c r="R32" i="5"/>
  <c r="H104" i="5"/>
  <c r="R173" i="5"/>
  <c r="CP71" i="1"/>
  <c r="O71" i="1" s="1"/>
  <c r="CP79" i="1"/>
  <c r="O79" i="1" s="1"/>
  <c r="R303" i="5"/>
  <c r="K352" i="5"/>
  <c r="GK116" i="1"/>
  <c r="S420" i="5"/>
  <c r="H417" i="5" s="1"/>
  <c r="GX131" i="1"/>
  <c r="AB189" i="1"/>
  <c r="P42" i="1"/>
  <c r="CP42" i="1" s="1"/>
  <c r="O42" i="1" s="1"/>
  <c r="K84" i="5" s="1"/>
  <c r="E84" i="5"/>
  <c r="K239" i="5"/>
  <c r="GK92" i="1"/>
  <c r="K260" i="5"/>
  <c r="H320" i="5"/>
  <c r="CR119" i="1"/>
  <c r="Q119" i="1" s="1"/>
  <c r="H363" i="5"/>
  <c r="W371" i="5" s="1"/>
  <c r="BC26" i="1"/>
  <c r="F166" i="1"/>
  <c r="CR76" i="1"/>
  <c r="Q76" i="1" s="1"/>
  <c r="K199" i="5" s="1"/>
  <c r="H199" i="5"/>
  <c r="K248" i="5"/>
  <c r="GK89" i="1"/>
  <c r="H386" i="5"/>
  <c r="W392" i="5" s="1"/>
  <c r="CR125" i="1"/>
  <c r="Q125" i="1" s="1"/>
  <c r="T134" i="1"/>
  <c r="H454" i="5"/>
  <c r="W454" i="5" s="1"/>
  <c r="L479" i="5"/>
  <c r="Q479" i="5" s="1"/>
  <c r="L476" i="5"/>
  <c r="H129" i="5"/>
  <c r="CZ79" i="1"/>
  <c r="Y79" i="1" s="1"/>
  <c r="V207" i="5" s="1"/>
  <c r="S208" i="5"/>
  <c r="H202" i="5" s="1"/>
  <c r="H262" i="5"/>
  <c r="W334" i="5"/>
  <c r="R327" i="5"/>
  <c r="V131" i="1"/>
  <c r="K619" i="5"/>
  <c r="GK214" i="1"/>
  <c r="R679" i="5"/>
  <c r="CR269" i="1"/>
  <c r="Q269" i="1" s="1"/>
  <c r="K702" i="5" s="1"/>
  <c r="H702" i="5"/>
  <c r="Q494" i="1"/>
  <c r="H1124" i="5"/>
  <c r="W1124" i="5" s="1"/>
  <c r="CZ210" i="1"/>
  <c r="Y210" i="1" s="1"/>
  <c r="V593" i="5" s="1"/>
  <c r="CY210" i="1"/>
  <c r="X210" i="1" s="1"/>
  <c r="T593" i="5" s="1"/>
  <c r="L820" i="5"/>
  <c r="Q820" i="5" s="1"/>
  <c r="L817" i="5"/>
  <c r="R869" i="5"/>
  <c r="L890" i="5"/>
  <c r="Q890" i="5" s="1"/>
  <c r="L887" i="5"/>
  <c r="H1025" i="5"/>
  <c r="U483" i="1"/>
  <c r="L1077" i="5"/>
  <c r="L1080" i="5"/>
  <c r="Q1080" i="5" s="1"/>
  <c r="H1117" i="5"/>
  <c r="CR571" i="1"/>
  <c r="Q571" i="1" s="1"/>
  <c r="K1117" i="5" s="1"/>
  <c r="H1137" i="5"/>
  <c r="W1137" i="5" s="1"/>
  <c r="GK628" i="1"/>
  <c r="K1197" i="5"/>
  <c r="T194" i="1"/>
  <c r="H587" i="5"/>
  <c r="CR209" i="1"/>
  <c r="Q209" i="1" s="1"/>
  <c r="K587" i="5" s="1"/>
  <c r="CY251" i="1"/>
  <c r="X251" i="1" s="1"/>
  <c r="T629" i="5" s="1"/>
  <c r="K632" i="5" s="1"/>
  <c r="K631" i="5"/>
  <c r="H885" i="5"/>
  <c r="CR400" i="1"/>
  <c r="Q400" i="1" s="1"/>
  <c r="H959" i="5"/>
  <c r="W492" i="1"/>
  <c r="CZ760" i="1"/>
  <c r="Y760" i="1" s="1"/>
  <c r="V1318" i="5" s="1"/>
  <c r="K1319" i="5"/>
  <c r="H716" i="5"/>
  <c r="H940" i="5"/>
  <c r="E1039" i="5"/>
  <c r="GX484" i="1"/>
  <c r="CJ500" i="1" s="1"/>
  <c r="U484" i="1"/>
  <c r="H1067" i="5"/>
  <c r="W1067" i="5" s="1"/>
  <c r="AB256" i="1"/>
  <c r="H658" i="5"/>
  <c r="H740" i="5"/>
  <c r="W740" i="5" s="1"/>
  <c r="CP482" i="1"/>
  <c r="O482" i="1" s="1"/>
  <c r="R1085" i="5"/>
  <c r="W1091" i="5"/>
  <c r="G1091" i="5"/>
  <c r="O1091" i="5" s="1"/>
  <c r="V627" i="1"/>
  <c r="R1230" i="5"/>
  <c r="H1285" i="5"/>
  <c r="L878" i="5"/>
  <c r="Q878" i="5" s="1"/>
  <c r="L988" i="5" s="1"/>
  <c r="L875" i="5"/>
  <c r="H877" i="5"/>
  <c r="W877" i="5" s="1"/>
  <c r="GK385" i="1"/>
  <c r="K905" i="5"/>
  <c r="U576" i="1"/>
  <c r="GK636" i="1"/>
  <c r="K1219" i="5"/>
  <c r="H1301" i="5"/>
  <c r="K791" i="5"/>
  <c r="GK323" i="1"/>
  <c r="AB571" i="1"/>
  <c r="CR636" i="1"/>
  <c r="Q636" i="1" s="1"/>
  <c r="K1218" i="5" s="1"/>
  <c r="H1218" i="5"/>
  <c r="H1324" i="5"/>
  <c r="G1327" i="5" s="1"/>
  <c r="O1327" i="5" s="1"/>
  <c r="CR406" i="1"/>
  <c r="Q406" i="1" s="1"/>
  <c r="H981" i="5"/>
  <c r="X987" i="5" s="1"/>
  <c r="G13" i="5" s="1"/>
  <c r="CY28" i="1"/>
  <c r="X28" i="1" s="1"/>
  <c r="T23" i="5" s="1"/>
  <c r="K26" i="5" s="1"/>
  <c r="J29" i="5" s="1"/>
  <c r="P29" i="5" s="1"/>
  <c r="GX47" i="1"/>
  <c r="E107" i="5"/>
  <c r="L52" i="5"/>
  <c r="Q52" i="5" s="1"/>
  <c r="L50" i="5"/>
  <c r="CR43" i="1"/>
  <c r="Q43" i="1" s="1"/>
  <c r="K89" i="5" s="1"/>
  <c r="CY41" i="1"/>
  <c r="X41" i="1" s="1"/>
  <c r="T75" i="5" s="1"/>
  <c r="CZ66" i="1"/>
  <c r="Y66" i="1" s="1"/>
  <c r="V169" i="5" s="1"/>
  <c r="T53" i="5"/>
  <c r="K58" i="5" s="1"/>
  <c r="V157" i="5"/>
  <c r="AB46" i="1"/>
  <c r="CP56" i="1"/>
  <c r="O56" i="1" s="1"/>
  <c r="K132" i="5" s="1"/>
  <c r="CP60" i="1"/>
  <c r="O60" i="1" s="1"/>
  <c r="K154" i="5" s="1"/>
  <c r="CZ61" i="1"/>
  <c r="Y61" i="1" s="1"/>
  <c r="V155" i="5" s="1"/>
  <c r="CZ95" i="1"/>
  <c r="Y95" i="1" s="1"/>
  <c r="CZ92" i="1"/>
  <c r="Y92" i="1" s="1"/>
  <c r="P103" i="1"/>
  <c r="CP82" i="1"/>
  <c r="O82" i="1" s="1"/>
  <c r="CZ82" i="1"/>
  <c r="Y82" i="1" s="1"/>
  <c r="V211" i="5" s="1"/>
  <c r="GM87" i="1"/>
  <c r="R113" i="1"/>
  <c r="GK113" i="1" s="1"/>
  <c r="GX113" i="1"/>
  <c r="GX120" i="1"/>
  <c r="E369" i="5"/>
  <c r="CP135" i="1"/>
  <c r="O135" i="1" s="1"/>
  <c r="GN135" i="1" s="1"/>
  <c r="K430" i="5"/>
  <c r="CZ83" i="1"/>
  <c r="Y83" i="1" s="1"/>
  <c r="V220" i="5" s="1"/>
  <c r="L371" i="5"/>
  <c r="Q371" i="5" s="1"/>
  <c r="L368" i="5"/>
  <c r="CZ130" i="1"/>
  <c r="Y130" i="1" s="1"/>
  <c r="V411" i="5" s="1"/>
  <c r="CZ116" i="1"/>
  <c r="Y116" i="1" s="1"/>
  <c r="V349" i="5" s="1"/>
  <c r="CZ123" i="1"/>
  <c r="Y123" i="1" s="1"/>
  <c r="V380" i="5" s="1"/>
  <c r="R146" i="1"/>
  <c r="GK146" i="1" s="1"/>
  <c r="U113" i="1"/>
  <c r="CY122" i="1"/>
  <c r="X122" i="1" s="1"/>
  <c r="T372" i="5" s="1"/>
  <c r="CY135" i="1"/>
  <c r="X135" i="1" s="1"/>
  <c r="T425" i="5" s="1"/>
  <c r="K431" i="5" s="1"/>
  <c r="J435" i="5" s="1"/>
  <c r="P435" i="5" s="1"/>
  <c r="CP203" i="1"/>
  <c r="O203" i="1" s="1"/>
  <c r="K562" i="5" s="1"/>
  <c r="CY111" i="1"/>
  <c r="X111" i="1" s="1"/>
  <c r="T335" i="5" s="1"/>
  <c r="Q142" i="1"/>
  <c r="CP142" i="1" s="1"/>
  <c r="O142" i="1" s="1"/>
  <c r="CZ187" i="1"/>
  <c r="Y187" i="1" s="1"/>
  <c r="V487" i="5" s="1"/>
  <c r="K491" i="5" s="1"/>
  <c r="J493" i="5" s="1"/>
  <c r="P493" i="5" s="1"/>
  <c r="CZ201" i="1"/>
  <c r="Y201" i="1" s="1"/>
  <c r="V553" i="5" s="1"/>
  <c r="K559" i="5" s="1"/>
  <c r="GN255" i="1"/>
  <c r="V653" i="5"/>
  <c r="W142" i="1"/>
  <c r="CY193" i="1"/>
  <c r="X193" i="1" s="1"/>
  <c r="T520" i="5" s="1"/>
  <c r="CR198" i="1"/>
  <c r="Q198" i="1" s="1"/>
  <c r="CR256" i="1"/>
  <c r="Q256" i="1" s="1"/>
  <c r="K658" i="5" s="1"/>
  <c r="CZ189" i="1"/>
  <c r="Y189" i="1" s="1"/>
  <c r="V501" i="5" s="1"/>
  <c r="K505" i="5" s="1"/>
  <c r="J507" i="5" s="1"/>
  <c r="P507" i="5" s="1"/>
  <c r="R191" i="1"/>
  <c r="GK191" i="1" s="1"/>
  <c r="CP201" i="1"/>
  <c r="O201" i="1" s="1"/>
  <c r="GM201" i="1" s="1"/>
  <c r="K555" i="5"/>
  <c r="CY209" i="1"/>
  <c r="X209" i="1" s="1"/>
  <c r="T585" i="5" s="1"/>
  <c r="K590" i="5" s="1"/>
  <c r="K588" i="5"/>
  <c r="CP260" i="1"/>
  <c r="O260" i="1" s="1"/>
  <c r="GM260" i="1" s="1"/>
  <c r="K671" i="5"/>
  <c r="CR263" i="1"/>
  <c r="Q263" i="1" s="1"/>
  <c r="K680" i="5" s="1"/>
  <c r="H680" i="5"/>
  <c r="CR323" i="1"/>
  <c r="Q323" i="1" s="1"/>
  <c r="H790" i="5"/>
  <c r="CP382" i="1"/>
  <c r="O382" i="1" s="1"/>
  <c r="K892" i="5"/>
  <c r="CY211" i="1"/>
  <c r="X211" i="1" s="1"/>
  <c r="T595" i="5" s="1"/>
  <c r="K600" i="5" s="1"/>
  <c r="CZ256" i="1"/>
  <c r="Y256" i="1" s="1"/>
  <c r="V655" i="5" s="1"/>
  <c r="CZ260" i="1"/>
  <c r="Y260" i="1" s="1"/>
  <c r="V667" i="5" s="1"/>
  <c r="CY266" i="1"/>
  <c r="X266" i="1" s="1"/>
  <c r="T689" i="5" s="1"/>
  <c r="K694" i="5" s="1"/>
  <c r="CZ274" i="1"/>
  <c r="Y274" i="1" s="1"/>
  <c r="AB326" i="1"/>
  <c r="Q330" i="1"/>
  <c r="CP330" i="1" s="1"/>
  <c r="O330" i="1" s="1"/>
  <c r="CR335" i="1"/>
  <c r="Q335" i="1" s="1"/>
  <c r="K835" i="5" s="1"/>
  <c r="J841" i="5" s="1"/>
  <c r="P841" i="5" s="1"/>
  <c r="H835" i="5"/>
  <c r="G841" i="5" s="1"/>
  <c r="O841" i="5" s="1"/>
  <c r="GK376" i="1"/>
  <c r="K871" i="5"/>
  <c r="CZ322" i="1"/>
  <c r="Y322" i="1" s="1"/>
  <c r="GX330" i="1"/>
  <c r="Q283" i="1"/>
  <c r="CZ403" i="1"/>
  <c r="Y403" i="1" s="1"/>
  <c r="CZ333" i="1"/>
  <c r="Y333" i="1" s="1"/>
  <c r="V829" i="5" s="1"/>
  <c r="GM373" i="1"/>
  <c r="V856" i="5"/>
  <c r="AB380" i="1"/>
  <c r="CP397" i="1"/>
  <c r="O397" i="1" s="1"/>
  <c r="K950" i="5"/>
  <c r="GK491" i="1"/>
  <c r="K1060" i="5"/>
  <c r="CZ496" i="1"/>
  <c r="Y496" i="1" s="1"/>
  <c r="V1070" i="5" s="1"/>
  <c r="CZ533" i="1"/>
  <c r="Y533" i="1" s="1"/>
  <c r="V1083" i="5" s="1"/>
  <c r="K1089" i="5" s="1"/>
  <c r="W588" i="1"/>
  <c r="CP474" i="1"/>
  <c r="O474" i="1" s="1"/>
  <c r="GM474" i="1" s="1"/>
  <c r="CZ394" i="1"/>
  <c r="Y394" i="1" s="1"/>
  <c r="V935" i="5" s="1"/>
  <c r="CY398" i="1"/>
  <c r="X398" i="1" s="1"/>
  <c r="T954" i="5" s="1"/>
  <c r="CY406" i="1"/>
  <c r="X406" i="1" s="1"/>
  <c r="T979" i="5" s="1"/>
  <c r="K984" i="5" s="1"/>
  <c r="CY479" i="1"/>
  <c r="X479" i="1" s="1"/>
  <c r="T1018" i="5" s="1"/>
  <c r="K1024" i="5" s="1"/>
  <c r="CZ482" i="1"/>
  <c r="Y482" i="1" s="1"/>
  <c r="V1029" i="5" s="1"/>
  <c r="GX579" i="1"/>
  <c r="E1148" i="5"/>
  <c r="Q583" i="1"/>
  <c r="AB630" i="1"/>
  <c r="GX572" i="1"/>
  <c r="CZ623" i="1"/>
  <c r="Y623" i="1" s="1"/>
  <c r="V1179" i="5" s="1"/>
  <c r="CZ587" i="1"/>
  <c r="Y587" i="1" s="1"/>
  <c r="V1166" i="5" s="1"/>
  <c r="CP623" i="1"/>
  <c r="O623" i="1" s="1"/>
  <c r="GM623" i="1" s="1"/>
  <c r="CP633" i="1"/>
  <c r="O633" i="1" s="1"/>
  <c r="AC680" i="1"/>
  <c r="CE680" i="1" s="1"/>
  <c r="U630" i="1"/>
  <c r="CY676" i="1"/>
  <c r="X676" i="1" s="1"/>
  <c r="T1240" i="5" s="1"/>
  <c r="GN748" i="1"/>
  <c r="P765" i="1"/>
  <c r="E1357" i="5"/>
  <c r="GK764" i="1"/>
  <c r="K1352" i="5"/>
  <c r="CP575" i="1"/>
  <c r="O575" i="1" s="1"/>
  <c r="GN575" i="1" s="1"/>
  <c r="CZ628" i="1"/>
  <c r="Y628" i="1" s="1"/>
  <c r="V1193" i="5" s="1"/>
  <c r="GX630" i="1"/>
  <c r="AE680" i="1"/>
  <c r="CR767" i="1"/>
  <c r="Q767" i="1" s="1"/>
  <c r="H1363" i="5"/>
  <c r="T765" i="1"/>
  <c r="CP763" i="1"/>
  <c r="O763" i="1" s="1"/>
  <c r="W710" i="5"/>
  <c r="CR33" i="1"/>
  <c r="Q33" i="1" s="1"/>
  <c r="K45" i="5" s="1"/>
  <c r="H45" i="5"/>
  <c r="H70" i="5"/>
  <c r="R42" i="1"/>
  <c r="GK42" i="1" s="1"/>
  <c r="H107" i="5"/>
  <c r="W107" i="5" s="1"/>
  <c r="H120" i="5"/>
  <c r="W120" i="5" s="1"/>
  <c r="H35" i="5"/>
  <c r="H48" i="5"/>
  <c r="H72" i="5"/>
  <c r="W72" i="5" s="1"/>
  <c r="V42" i="1"/>
  <c r="U84" i="5"/>
  <c r="H82" i="5" s="1"/>
  <c r="P49" i="1"/>
  <c r="CP49" i="1" s="1"/>
  <c r="O49" i="1" s="1"/>
  <c r="K109" i="5" s="1"/>
  <c r="S168" i="5"/>
  <c r="H182" i="5"/>
  <c r="W182" i="5" s="1"/>
  <c r="R198" i="5"/>
  <c r="H208" i="5"/>
  <c r="W208" i="5" s="1"/>
  <c r="H228" i="5"/>
  <c r="R103" i="1"/>
  <c r="GK103" i="1" s="1"/>
  <c r="AB104" i="1"/>
  <c r="H316" i="5"/>
  <c r="CR107" i="1"/>
  <c r="Q107" i="1" s="1"/>
  <c r="CY124" i="1"/>
  <c r="X124" i="1" s="1"/>
  <c r="T381" i="5" s="1"/>
  <c r="CZ124" i="1"/>
  <c r="Y124" i="1" s="1"/>
  <c r="V381" i="5" s="1"/>
  <c r="H406" i="5"/>
  <c r="L424" i="5"/>
  <c r="Q424" i="5" s="1"/>
  <c r="L419" i="5"/>
  <c r="S131" i="1"/>
  <c r="U191" i="1"/>
  <c r="GK193" i="1"/>
  <c r="K524" i="5"/>
  <c r="S96" i="5"/>
  <c r="H92" i="5" s="1"/>
  <c r="H113" i="5"/>
  <c r="W123" i="5" s="1"/>
  <c r="CR50" i="1"/>
  <c r="Q50" i="1" s="1"/>
  <c r="CY58" i="1"/>
  <c r="X58" i="1" s="1"/>
  <c r="T135" i="5" s="1"/>
  <c r="K141" i="5" s="1"/>
  <c r="K137" i="5"/>
  <c r="CY59" i="1"/>
  <c r="X59" i="1" s="1"/>
  <c r="T145" i="5" s="1"/>
  <c r="K151" i="5" s="1"/>
  <c r="K147" i="5"/>
  <c r="CZ59" i="1"/>
  <c r="Y59" i="1" s="1"/>
  <c r="V145" i="5" s="1"/>
  <c r="K152" i="5" s="1"/>
  <c r="K161" i="5"/>
  <c r="GK62" i="1"/>
  <c r="AB76" i="1"/>
  <c r="H218" i="5"/>
  <c r="W222" i="5" s="1"/>
  <c r="V90" i="1"/>
  <c r="E253" i="5"/>
  <c r="CR92" i="1"/>
  <c r="Q92" i="1" s="1"/>
  <c r="H259" i="5"/>
  <c r="R280" i="5"/>
  <c r="GX103" i="1"/>
  <c r="H345" i="5"/>
  <c r="W345" i="5" s="1"/>
  <c r="W114" i="1"/>
  <c r="R373" i="5"/>
  <c r="CP124" i="1"/>
  <c r="O124" i="1" s="1"/>
  <c r="S134" i="1"/>
  <c r="H431" i="5"/>
  <c r="W435" i="5" s="1"/>
  <c r="CP35" i="1"/>
  <c r="O35" i="1" s="1"/>
  <c r="GM35" i="1" s="1"/>
  <c r="K57" i="5"/>
  <c r="K149" i="5"/>
  <c r="GK59" i="1"/>
  <c r="CY62" i="1"/>
  <c r="X62" i="1" s="1"/>
  <c r="T157" i="5" s="1"/>
  <c r="K159" i="5"/>
  <c r="CY66" i="1"/>
  <c r="X66" i="1" s="1"/>
  <c r="T169" i="5" s="1"/>
  <c r="R77" i="1"/>
  <c r="E205" i="5"/>
  <c r="W77" i="1"/>
  <c r="E207" i="5"/>
  <c r="R79" i="1"/>
  <c r="GK79" i="1" s="1"/>
  <c r="CR88" i="1"/>
  <c r="Q88" i="1" s="1"/>
  <c r="K237" i="5" s="1"/>
  <c r="H237" i="5"/>
  <c r="W243" i="5" s="1"/>
  <c r="H253" i="5"/>
  <c r="W253" i="5" s="1"/>
  <c r="P91" i="1"/>
  <c r="CP91" i="1" s="1"/>
  <c r="O91" i="1" s="1"/>
  <c r="K254" i="5" s="1"/>
  <c r="H273" i="5"/>
  <c r="G277" i="5" s="1"/>
  <c r="O277" i="5" s="1"/>
  <c r="S103" i="1"/>
  <c r="L348" i="5"/>
  <c r="Q348" i="5" s="1"/>
  <c r="L343" i="5"/>
  <c r="H421" i="5"/>
  <c r="W421" i="5" s="1"/>
  <c r="CR137" i="1"/>
  <c r="Q137" i="1" s="1"/>
  <c r="K439" i="5" s="1"/>
  <c r="J444" i="5" s="1"/>
  <c r="P444" i="5" s="1"/>
  <c r="H439" i="5"/>
  <c r="W444" i="5" s="1"/>
  <c r="AB144" i="1"/>
  <c r="H471" i="5"/>
  <c r="S478" i="5"/>
  <c r="H474" i="5" s="1"/>
  <c r="R25" i="5"/>
  <c r="G29" i="5"/>
  <c r="O29" i="5" s="1"/>
  <c r="W29" i="5"/>
  <c r="GX48" i="1"/>
  <c r="W49" i="1"/>
  <c r="CY55" i="1"/>
  <c r="X55" i="1" s="1"/>
  <c r="T124" i="5" s="1"/>
  <c r="K129" i="5" s="1"/>
  <c r="K125" i="5"/>
  <c r="CZ55" i="1"/>
  <c r="Y55" i="1" s="1"/>
  <c r="V124" i="5" s="1"/>
  <c r="K130" i="5" s="1"/>
  <c r="H151" i="5"/>
  <c r="K175" i="5"/>
  <c r="GK68" i="1"/>
  <c r="H205" i="5"/>
  <c r="W205" i="5" s="1"/>
  <c r="U207" i="5"/>
  <c r="T79" i="1"/>
  <c r="W84" i="1"/>
  <c r="R246" i="5"/>
  <c r="H261" i="5"/>
  <c r="U103" i="1"/>
  <c r="U345" i="5"/>
  <c r="H342" i="5" s="1"/>
  <c r="H408" i="5"/>
  <c r="W408" i="5" s="1"/>
  <c r="Q132" i="1"/>
  <c r="CP132" i="1" s="1"/>
  <c r="O132" i="1" s="1"/>
  <c r="CP141" i="1"/>
  <c r="O141" i="1" s="1"/>
  <c r="GM141" i="1" s="1"/>
  <c r="AB188" i="1"/>
  <c r="H517" i="5"/>
  <c r="W517" i="5" s="1"/>
  <c r="W194" i="1"/>
  <c r="AJ218" i="1" s="1"/>
  <c r="T77" i="1"/>
  <c r="V194" i="1"/>
  <c r="H590" i="5"/>
  <c r="H774" i="5"/>
  <c r="U818" i="5"/>
  <c r="H816" i="5" s="1"/>
  <c r="L841" i="5"/>
  <c r="Q841" i="5" s="1"/>
  <c r="L840" i="5"/>
  <c r="CY390" i="1"/>
  <c r="X390" i="1" s="1"/>
  <c r="T922" i="5" s="1"/>
  <c r="K918" i="5" s="1"/>
  <c r="CZ390" i="1"/>
  <c r="Y390" i="1" s="1"/>
  <c r="V922" i="5" s="1"/>
  <c r="H929" i="5"/>
  <c r="W934" i="5" s="1"/>
  <c r="H952" i="5"/>
  <c r="H974" i="5"/>
  <c r="G978" i="5" s="1"/>
  <c r="O978" i="5" s="1"/>
  <c r="L1010" i="5"/>
  <c r="Q1010" i="5" s="1"/>
  <c r="L1009" i="5"/>
  <c r="GK482" i="1"/>
  <c r="K1033" i="5"/>
  <c r="Q489" i="1"/>
  <c r="CP489" i="1" s="1"/>
  <c r="O489" i="1" s="1"/>
  <c r="K1053" i="5" s="1"/>
  <c r="L1064" i="5"/>
  <c r="L1069" i="5"/>
  <c r="Q1069" i="5" s="1"/>
  <c r="V493" i="1"/>
  <c r="R494" i="1"/>
  <c r="GK494" i="1" s="1"/>
  <c r="L1112" i="5"/>
  <c r="R1094" i="5"/>
  <c r="G1100" i="5"/>
  <c r="O1100" i="5" s="1"/>
  <c r="K1106" i="5"/>
  <c r="U1123" i="5"/>
  <c r="AB576" i="1"/>
  <c r="S1164" i="5"/>
  <c r="H1169" i="5"/>
  <c r="CR587" i="1"/>
  <c r="Q587" i="1" s="1"/>
  <c r="K1169" i="5" s="1"/>
  <c r="R627" i="1"/>
  <c r="GK627" i="1" s="1"/>
  <c r="T80" i="1"/>
  <c r="U84" i="1"/>
  <c r="H526" i="5"/>
  <c r="H561" i="5"/>
  <c r="W561" i="5" s="1"/>
  <c r="H622" i="5"/>
  <c r="H706" i="5"/>
  <c r="H738" i="5"/>
  <c r="G743" i="5" s="1"/>
  <c r="O743" i="5" s="1"/>
  <c r="H819" i="5"/>
  <c r="W819" i="5" s="1"/>
  <c r="H848" i="5"/>
  <c r="R337" i="1"/>
  <c r="GK337" i="1" s="1"/>
  <c r="R892" i="5"/>
  <c r="K928" i="5"/>
  <c r="CP403" i="1"/>
  <c r="O403" i="1" s="1"/>
  <c r="K972" i="5"/>
  <c r="J1017" i="5"/>
  <c r="P1017" i="5" s="1"/>
  <c r="H1038" i="5"/>
  <c r="W1038" i="5" s="1"/>
  <c r="P484" i="1"/>
  <c r="S1053" i="5"/>
  <c r="H1049" i="5" s="1"/>
  <c r="GX493" i="1"/>
  <c r="H1136" i="5"/>
  <c r="W1136" i="5" s="1"/>
  <c r="H1161" i="5"/>
  <c r="W1161" i="5" s="1"/>
  <c r="H1164" i="5"/>
  <c r="W1164" i="5" s="1"/>
  <c r="S1175" i="5"/>
  <c r="H1172" i="5" s="1"/>
  <c r="L1192" i="5"/>
  <c r="Q1192" i="5" s="1"/>
  <c r="L1227" i="5" s="1"/>
  <c r="L1187" i="5"/>
  <c r="W627" i="1"/>
  <c r="H1202" i="5"/>
  <c r="W1202" i="5" s="1"/>
  <c r="H515" i="5"/>
  <c r="H529" i="5"/>
  <c r="W529" i="5" s="1"/>
  <c r="R631" i="5"/>
  <c r="W635" i="5"/>
  <c r="G635" i="5"/>
  <c r="O635" i="5" s="1"/>
  <c r="H662" i="5"/>
  <c r="GK332" i="1"/>
  <c r="K824" i="5"/>
  <c r="R834" i="5"/>
  <c r="U852" i="5"/>
  <c r="H919" i="5"/>
  <c r="G923" i="5" s="1"/>
  <c r="O923" i="5" s="1"/>
  <c r="V483" i="1"/>
  <c r="H1053" i="5"/>
  <c r="W1053" i="5" s="1"/>
  <c r="S1065" i="5"/>
  <c r="H1062" i="5" s="1"/>
  <c r="V494" i="1"/>
  <c r="AI500" i="1" s="1"/>
  <c r="R536" i="1"/>
  <c r="GK536" i="1" s="1"/>
  <c r="U1124" i="5"/>
  <c r="T584" i="1"/>
  <c r="L1176" i="5"/>
  <c r="Q1176" i="5" s="1"/>
  <c r="L1174" i="5"/>
  <c r="E1204" i="5"/>
  <c r="GX631" i="1"/>
  <c r="T632" i="1"/>
  <c r="AB636" i="1"/>
  <c r="H1274" i="5"/>
  <c r="E1315" i="5"/>
  <c r="GX758" i="1"/>
  <c r="W758" i="1"/>
  <c r="AJ771" i="1" s="1"/>
  <c r="AJ740" i="1" s="1"/>
  <c r="S1357" i="5"/>
  <c r="H1354" i="5" s="1"/>
  <c r="W769" i="1"/>
  <c r="H717" i="5"/>
  <c r="CZ321" i="1"/>
  <c r="Y321" i="1" s="1"/>
  <c r="V778" i="5" s="1"/>
  <c r="V378" i="1"/>
  <c r="AI408" i="1" s="1"/>
  <c r="H941" i="5"/>
  <c r="T492" i="1"/>
  <c r="H1175" i="5"/>
  <c r="W1175" i="5" s="1"/>
  <c r="T627" i="1"/>
  <c r="CR743" i="1"/>
  <c r="Q743" i="1" s="1"/>
  <c r="H1264" i="5"/>
  <c r="W1268" i="5" s="1"/>
  <c r="H558" i="5"/>
  <c r="AB209" i="1"/>
  <c r="GK256" i="1"/>
  <c r="K659" i="5"/>
  <c r="H818" i="5"/>
  <c r="W818" i="5" s="1"/>
  <c r="Q492" i="1"/>
  <c r="CR535" i="1"/>
  <c r="Q535" i="1" s="1"/>
  <c r="K1104" i="5" s="1"/>
  <c r="H1104" i="5"/>
  <c r="S1110" i="5"/>
  <c r="H1107" i="5" s="1"/>
  <c r="GX588" i="1"/>
  <c r="U1202" i="5"/>
  <c r="U1204" i="5"/>
  <c r="S637" i="1"/>
  <c r="R1308" i="5"/>
  <c r="R1362" i="5"/>
  <c r="R769" i="1"/>
  <c r="GK769" i="1" s="1"/>
  <c r="U194" i="1"/>
  <c r="CP274" i="1"/>
  <c r="O274" i="1" s="1"/>
  <c r="GK329" i="1"/>
  <c r="K814" i="5"/>
  <c r="S330" i="1"/>
  <c r="AB332" i="1"/>
  <c r="U851" i="5"/>
  <c r="H862" i="5"/>
  <c r="W866" i="5" s="1"/>
  <c r="E889" i="5"/>
  <c r="GX381" i="1"/>
  <c r="CJ408" i="1" s="1"/>
  <c r="H888" i="5"/>
  <c r="W888" i="5" s="1"/>
  <c r="K938" i="5"/>
  <c r="GK394" i="1"/>
  <c r="GK397" i="1"/>
  <c r="K949" i="5"/>
  <c r="AB400" i="1"/>
  <c r="GK487" i="1"/>
  <c r="K1047" i="5"/>
  <c r="S493" i="1"/>
  <c r="AF500" i="1" s="1"/>
  <c r="S494" i="1"/>
  <c r="AO472" i="1"/>
  <c r="F504" i="1"/>
  <c r="H1185" i="5"/>
  <c r="P627" i="1"/>
  <c r="S1203" i="5"/>
  <c r="H1199" i="5" s="1"/>
  <c r="H1205" i="5"/>
  <c r="W1205" i="5" s="1"/>
  <c r="L1251" i="5"/>
  <c r="AB748" i="1"/>
  <c r="AB755" i="1"/>
  <c r="CR757" i="1"/>
  <c r="Q757" i="1" s="1"/>
  <c r="K1309" i="5" s="1"/>
  <c r="H1309" i="5"/>
  <c r="S768" i="1"/>
  <c r="G614" i="5"/>
  <c r="O614" i="5" s="1"/>
  <c r="W614" i="5"/>
  <c r="R607" i="5"/>
  <c r="GK263" i="1"/>
  <c r="K681" i="5"/>
  <c r="T283" i="1"/>
  <c r="W321" i="1"/>
  <c r="CP373" i="1"/>
  <c r="O373" i="1" s="1"/>
  <c r="AQ500" i="1"/>
  <c r="CG500" i="1"/>
  <c r="H1035" i="5"/>
  <c r="T494" i="1"/>
  <c r="V498" i="1"/>
  <c r="R1116" i="5"/>
  <c r="R577" i="1"/>
  <c r="GK577" i="1" s="1"/>
  <c r="H1146" i="5"/>
  <c r="R588" i="1"/>
  <c r="GK588" i="1" s="1"/>
  <c r="GX629" i="1"/>
  <c r="U758" i="1"/>
  <c r="R1319" i="5"/>
  <c r="V79" i="1"/>
  <c r="CY323" i="1"/>
  <c r="X323" i="1" s="1"/>
  <c r="T788" i="5" s="1"/>
  <c r="K793" i="5" s="1"/>
  <c r="K789" i="5"/>
  <c r="CZ323" i="1"/>
  <c r="Y323" i="1" s="1"/>
  <c r="V788" i="5" s="1"/>
  <c r="K794" i="5" s="1"/>
  <c r="H829" i="5"/>
  <c r="W829" i="5" s="1"/>
  <c r="T381" i="1"/>
  <c r="CP578" i="1"/>
  <c r="O578" i="1" s="1"/>
  <c r="GM578" i="1" s="1"/>
  <c r="U1161" i="5"/>
  <c r="H1158" i="5" s="1"/>
  <c r="U1188" i="5"/>
  <c r="H1186" i="5" s="1"/>
  <c r="G1192" i="5" s="1"/>
  <c r="O1192" i="5" s="1"/>
  <c r="W631" i="1"/>
  <c r="H1210" i="5"/>
  <c r="G1214" i="5" s="1"/>
  <c r="O1214" i="5" s="1"/>
  <c r="AB675" i="1"/>
  <c r="GK742" i="1"/>
  <c r="K1257" i="5"/>
  <c r="CP749" i="1"/>
  <c r="O749" i="1" s="1"/>
  <c r="H1369" i="5"/>
  <c r="W1369" i="5" s="1"/>
  <c r="U495" i="1"/>
  <c r="CZ767" i="1"/>
  <c r="Y767" i="1" s="1"/>
  <c r="V1360" i="5" s="1"/>
  <c r="R576" i="1"/>
  <c r="GK576" i="1" s="1"/>
  <c r="V631" i="1"/>
  <c r="GM66" i="1"/>
  <c r="GM112" i="1"/>
  <c r="GM273" i="1"/>
  <c r="GM53" i="1"/>
  <c r="GN53" i="1"/>
  <c r="GM136" i="1"/>
  <c r="GN136" i="1"/>
  <c r="AG185" i="1"/>
  <c r="CI569" i="1"/>
  <c r="AZ590" i="1"/>
  <c r="T286" i="1"/>
  <c r="GM267" i="1"/>
  <c r="GN267" i="1"/>
  <c r="GN31" i="1"/>
  <c r="GM69" i="1"/>
  <c r="GN69" i="1"/>
  <c r="GM56" i="1"/>
  <c r="GN56" i="1"/>
  <c r="GN201" i="1"/>
  <c r="GN60" i="1"/>
  <c r="GM129" i="1"/>
  <c r="GN129" i="1"/>
  <c r="AH371" i="1"/>
  <c r="U408" i="1"/>
  <c r="GM37" i="1"/>
  <c r="GN37" i="1"/>
  <c r="GM28" i="1"/>
  <c r="GK32" i="1"/>
  <c r="CZ44" i="1"/>
  <c r="Y44" i="1" s="1"/>
  <c r="V95" i="5" s="1"/>
  <c r="CY44" i="1"/>
  <c r="X44" i="1" s="1"/>
  <c r="T95" i="5" s="1"/>
  <c r="W45" i="1"/>
  <c r="GM135" i="1"/>
  <c r="GN138" i="1"/>
  <c r="AB32" i="1"/>
  <c r="CR32" i="1"/>
  <c r="Q32" i="1" s="1"/>
  <c r="CP32" i="1" s="1"/>
  <c r="O32" i="1" s="1"/>
  <c r="K40" i="5" s="1"/>
  <c r="CZ42" i="1"/>
  <c r="Y42" i="1" s="1"/>
  <c r="V84" i="5" s="1"/>
  <c r="K82" i="5" s="1"/>
  <c r="GM61" i="1"/>
  <c r="GN61" i="1"/>
  <c r="CZ32" i="1"/>
  <c r="Y32" i="1" s="1"/>
  <c r="V40" i="5" s="1"/>
  <c r="U65" i="1"/>
  <c r="W65" i="1"/>
  <c r="GN75" i="1"/>
  <c r="GM75" i="1"/>
  <c r="R65" i="1"/>
  <c r="GK65" i="1" s="1"/>
  <c r="T65" i="1"/>
  <c r="GM58" i="1"/>
  <c r="S100" i="1"/>
  <c r="U100" i="1"/>
  <c r="GX100" i="1"/>
  <c r="S67" i="1"/>
  <c r="CZ73" i="1"/>
  <c r="Y73" i="1" s="1"/>
  <c r="V185" i="5" s="1"/>
  <c r="K191" i="5" s="1"/>
  <c r="U67" i="1"/>
  <c r="GM78" i="1"/>
  <c r="GN78" i="1"/>
  <c r="CZ101" i="1"/>
  <c r="Y101" i="1" s="1"/>
  <c r="V290" i="5" s="1"/>
  <c r="P109" i="1"/>
  <c r="GM121" i="1"/>
  <c r="GN121" i="1"/>
  <c r="V109" i="1"/>
  <c r="GM122" i="1"/>
  <c r="GN122" i="1"/>
  <c r="GN76" i="1"/>
  <c r="T100" i="1"/>
  <c r="GX109" i="1"/>
  <c r="T120" i="1"/>
  <c r="CY127" i="1"/>
  <c r="X127" i="1" s="1"/>
  <c r="T399" i="5" s="1"/>
  <c r="CZ127" i="1"/>
  <c r="Y127" i="1" s="1"/>
  <c r="V399" i="5" s="1"/>
  <c r="AB130" i="1"/>
  <c r="CY114" i="1"/>
  <c r="X114" i="1" s="1"/>
  <c r="T346" i="5" s="1"/>
  <c r="S146" i="1"/>
  <c r="T146" i="1"/>
  <c r="U146" i="1"/>
  <c r="GX146" i="1"/>
  <c r="P113" i="1"/>
  <c r="GM126" i="1"/>
  <c r="CY140" i="1"/>
  <c r="X140" i="1" s="1"/>
  <c r="CZ140" i="1"/>
  <c r="Y140" i="1" s="1"/>
  <c r="V455" i="5" s="1"/>
  <c r="K452" i="5" s="1"/>
  <c r="Q146" i="1"/>
  <c r="W146" i="1"/>
  <c r="CY195" i="1"/>
  <c r="X195" i="1" s="1"/>
  <c r="GM205" i="1"/>
  <c r="GN205" i="1"/>
  <c r="GM216" i="1"/>
  <c r="CP256" i="1"/>
  <c r="O256" i="1" s="1"/>
  <c r="AU26" i="1"/>
  <c r="F169" i="1"/>
  <c r="CP145" i="1"/>
  <c r="O145" i="1" s="1"/>
  <c r="K477" i="5" s="1"/>
  <c r="CZ198" i="1"/>
  <c r="Y198" i="1" s="1"/>
  <c r="V542" i="5" s="1"/>
  <c r="K548" i="5" s="1"/>
  <c r="CZ204" i="1"/>
  <c r="Y204" i="1" s="1"/>
  <c r="V564" i="5" s="1"/>
  <c r="K570" i="5" s="1"/>
  <c r="BB185" i="1"/>
  <c r="F231" i="1"/>
  <c r="BB437" i="1"/>
  <c r="AB210" i="1"/>
  <c r="CR210" i="1"/>
  <c r="Q210" i="1" s="1"/>
  <c r="CP210" i="1" s="1"/>
  <c r="O210" i="1" s="1"/>
  <c r="K593" i="5" s="1"/>
  <c r="CP254" i="1"/>
  <c r="O254" i="1" s="1"/>
  <c r="K652" i="5" s="1"/>
  <c r="CY261" i="1"/>
  <c r="X261" i="1" s="1"/>
  <c r="T675" i="5" s="1"/>
  <c r="CZ261" i="1"/>
  <c r="Y261" i="1" s="1"/>
  <c r="V675" i="5" s="1"/>
  <c r="CP263" i="1"/>
  <c r="O263" i="1" s="1"/>
  <c r="R284" i="1"/>
  <c r="GK284" i="1" s="1"/>
  <c r="AB323" i="1"/>
  <c r="CZ262" i="1"/>
  <c r="Y262" i="1" s="1"/>
  <c r="V676" i="5" s="1"/>
  <c r="CY276" i="1"/>
  <c r="X276" i="1" s="1"/>
  <c r="T730" i="5" s="1"/>
  <c r="K726" i="5" s="1"/>
  <c r="CZ276" i="1"/>
  <c r="Y276" i="1" s="1"/>
  <c r="V730" i="5" s="1"/>
  <c r="GX284" i="1"/>
  <c r="CJ286" i="1" s="1"/>
  <c r="CY329" i="1"/>
  <c r="X329" i="1" s="1"/>
  <c r="T810" i="5" s="1"/>
  <c r="CZ329" i="1"/>
  <c r="Y329" i="1" s="1"/>
  <c r="V810" i="5" s="1"/>
  <c r="CY377" i="1"/>
  <c r="X377" i="1" s="1"/>
  <c r="T876" i="5" s="1"/>
  <c r="CZ377" i="1"/>
  <c r="Y377" i="1" s="1"/>
  <c r="V876" i="5" s="1"/>
  <c r="K874" i="5" s="1"/>
  <c r="GM211" i="1"/>
  <c r="GM259" i="1"/>
  <c r="GN259" i="1"/>
  <c r="CZ271" i="1"/>
  <c r="Y271" i="1" s="1"/>
  <c r="V709" i="5" s="1"/>
  <c r="K706" i="5" s="1"/>
  <c r="AO317" i="1"/>
  <c r="F344" i="1"/>
  <c r="BY249" i="1"/>
  <c r="AP286" i="1"/>
  <c r="AP437" i="1" s="1"/>
  <c r="CI286" i="1"/>
  <c r="CP324" i="1"/>
  <c r="O324" i="1" s="1"/>
  <c r="K796" i="5" s="1"/>
  <c r="CP325" i="1"/>
  <c r="O325" i="1" s="1"/>
  <c r="K797" i="5" s="1"/>
  <c r="CP328" i="1"/>
  <c r="O328" i="1" s="1"/>
  <c r="K808" i="5" s="1"/>
  <c r="CP333" i="1"/>
  <c r="O333" i="1" s="1"/>
  <c r="K829" i="5" s="1"/>
  <c r="CP337" i="1"/>
  <c r="O337" i="1" s="1"/>
  <c r="K851" i="5" s="1"/>
  <c r="CP386" i="1"/>
  <c r="O386" i="1" s="1"/>
  <c r="K910" i="5" s="1"/>
  <c r="CP276" i="1"/>
  <c r="O276" i="1" s="1"/>
  <c r="K730" i="5" s="1"/>
  <c r="AB333" i="1"/>
  <c r="GN373" i="1"/>
  <c r="CP377" i="1"/>
  <c r="O377" i="1" s="1"/>
  <c r="K876" i="5" s="1"/>
  <c r="Q338" i="1"/>
  <c r="CP338" i="1" s="1"/>
  <c r="O338" i="1" s="1"/>
  <c r="K852" i="5" s="1"/>
  <c r="AB386" i="1"/>
  <c r="CY492" i="1"/>
  <c r="X492" i="1" s="1"/>
  <c r="T1065" i="5" s="1"/>
  <c r="CZ492" i="1"/>
  <c r="Y492" i="1" s="1"/>
  <c r="V1065" i="5" s="1"/>
  <c r="GM280" i="1"/>
  <c r="P284" i="1"/>
  <c r="CZ380" i="1"/>
  <c r="Y380" i="1" s="1"/>
  <c r="V888" i="5" s="1"/>
  <c r="CY380" i="1"/>
  <c r="X380" i="1" s="1"/>
  <c r="T888" i="5" s="1"/>
  <c r="GN384" i="1"/>
  <c r="GK386" i="1"/>
  <c r="CZ386" i="1"/>
  <c r="Y386" i="1" s="1"/>
  <c r="V910" i="5" s="1"/>
  <c r="GM392" i="1"/>
  <c r="GN392" i="1"/>
  <c r="BB371" i="1"/>
  <c r="F421" i="1"/>
  <c r="CI472" i="1"/>
  <c r="AZ500" i="1"/>
  <c r="AB328" i="1"/>
  <c r="U331" i="1"/>
  <c r="AH340" i="1" s="1"/>
  <c r="S338" i="1"/>
  <c r="CY376" i="1"/>
  <c r="X376" i="1" s="1"/>
  <c r="T867" i="5" s="1"/>
  <c r="GM381" i="1"/>
  <c r="GN381" i="1"/>
  <c r="CG371" i="1"/>
  <c r="AX408" i="1"/>
  <c r="AB493" i="1"/>
  <c r="AT531" i="1"/>
  <c r="F556" i="1"/>
  <c r="AT709" i="1"/>
  <c r="T573" i="1"/>
  <c r="U573" i="1"/>
  <c r="W573" i="1"/>
  <c r="CZ481" i="1"/>
  <c r="Y481" i="1" s="1"/>
  <c r="AB485" i="1"/>
  <c r="CD569" i="1"/>
  <c r="AU590" i="1"/>
  <c r="S583" i="1"/>
  <c r="T583" i="1"/>
  <c r="U583" i="1"/>
  <c r="CZ588" i="1"/>
  <c r="Y588" i="1" s="1"/>
  <c r="V1175" i="5" s="1"/>
  <c r="CY636" i="1"/>
  <c r="X636" i="1" s="1"/>
  <c r="T1215" i="5" s="1"/>
  <c r="CZ636" i="1"/>
  <c r="Y636" i="1" s="1"/>
  <c r="V1215" i="5" s="1"/>
  <c r="GM398" i="1"/>
  <c r="GN398" i="1"/>
  <c r="GM488" i="1"/>
  <c r="GN488" i="1"/>
  <c r="CJ531" i="1"/>
  <c r="CP571" i="1"/>
  <c r="O571" i="1" s="1"/>
  <c r="Q586" i="1"/>
  <c r="V586" i="1"/>
  <c r="R586" i="1"/>
  <c r="GK586" i="1" s="1"/>
  <c r="T586" i="1"/>
  <c r="F696" i="1"/>
  <c r="BC671" i="1"/>
  <c r="CI371" i="1"/>
  <c r="AZ408" i="1"/>
  <c r="R573" i="1"/>
  <c r="GK573" i="1" s="1"/>
  <c r="S586" i="1"/>
  <c r="CR635" i="1"/>
  <c r="Q635" i="1" s="1"/>
  <c r="CP635" i="1" s="1"/>
  <c r="O635" i="1" s="1"/>
  <c r="K1213" i="5" s="1"/>
  <c r="AB635" i="1"/>
  <c r="GN578" i="1"/>
  <c r="W583" i="1"/>
  <c r="T638" i="1"/>
  <c r="AG640" i="1" s="1"/>
  <c r="AJ671" i="1"/>
  <c r="W680" i="1"/>
  <c r="GM753" i="1"/>
  <c r="GN753" i="1"/>
  <c r="W579" i="1"/>
  <c r="CY629" i="1"/>
  <c r="X629" i="1" s="1"/>
  <c r="T1202" i="5" s="1"/>
  <c r="CZ629" i="1"/>
  <c r="Y629" i="1" s="1"/>
  <c r="V1202" i="5" s="1"/>
  <c r="S630" i="1"/>
  <c r="GX638" i="1"/>
  <c r="GM746" i="1"/>
  <c r="GN746" i="1"/>
  <c r="AB751" i="1"/>
  <c r="CR751" i="1"/>
  <c r="Q751" i="1" s="1"/>
  <c r="CP751" i="1" s="1"/>
  <c r="O751" i="1" s="1"/>
  <c r="K1290" i="5" s="1"/>
  <c r="CY764" i="1"/>
  <c r="X764" i="1" s="1"/>
  <c r="T1348" i="5" s="1"/>
  <c r="CZ764" i="1"/>
  <c r="Y764" i="1" s="1"/>
  <c r="V1348" i="5" s="1"/>
  <c r="AP531" i="1"/>
  <c r="F547" i="1"/>
  <c r="AP709" i="1"/>
  <c r="CP574" i="1"/>
  <c r="O574" i="1" s="1"/>
  <c r="K1125" i="5" s="1"/>
  <c r="P583" i="1"/>
  <c r="CP583" i="1" s="1"/>
  <c r="O583" i="1" s="1"/>
  <c r="K1161" i="5" s="1"/>
  <c r="P586" i="1"/>
  <c r="CP629" i="1"/>
  <c r="O629" i="1" s="1"/>
  <c r="K1202" i="5" s="1"/>
  <c r="AH671" i="1"/>
  <c r="U680" i="1"/>
  <c r="GX766" i="1"/>
  <c r="CJ771" i="1" s="1"/>
  <c r="T766" i="1"/>
  <c r="V766" i="1"/>
  <c r="AI771" i="1" s="1"/>
  <c r="GM575" i="1"/>
  <c r="AE671" i="1"/>
  <c r="R680" i="1"/>
  <c r="GM677" i="1"/>
  <c r="GN677" i="1"/>
  <c r="CZ758" i="1"/>
  <c r="Y758" i="1" s="1"/>
  <c r="V1315" i="5" s="1"/>
  <c r="K1313" i="5" s="1"/>
  <c r="GM752" i="1"/>
  <c r="GN752" i="1"/>
  <c r="AQ740" i="1"/>
  <c r="F781" i="1"/>
  <c r="AP740" i="1"/>
  <c r="F780" i="1"/>
  <c r="AU740" i="1"/>
  <c r="F790" i="1"/>
  <c r="U765" i="1"/>
  <c r="AH771" i="1" s="1"/>
  <c r="GN38" i="1"/>
  <c r="CP30" i="1"/>
  <c r="O30" i="1" s="1"/>
  <c r="K38" i="5" s="1"/>
  <c r="GM39" i="1"/>
  <c r="GM70" i="1"/>
  <c r="GM74" i="1"/>
  <c r="GN74" i="1"/>
  <c r="GM57" i="1"/>
  <c r="GN57" i="1"/>
  <c r="GM98" i="1"/>
  <c r="GN96" i="1"/>
  <c r="GM96" i="1"/>
  <c r="CP100" i="1"/>
  <c r="O100" i="1" s="1"/>
  <c r="K288" i="5" s="1"/>
  <c r="CY32" i="1"/>
  <c r="X32" i="1" s="1"/>
  <c r="T40" i="5" s="1"/>
  <c r="CY34" i="1"/>
  <c r="X34" i="1" s="1"/>
  <c r="CZ34" i="1"/>
  <c r="Y34" i="1" s="1"/>
  <c r="V51" i="5" s="1"/>
  <c r="K49" i="5" s="1"/>
  <c r="Q45" i="1"/>
  <c r="CY48" i="1"/>
  <c r="X48" i="1" s="1"/>
  <c r="GN52" i="1"/>
  <c r="GM52" i="1"/>
  <c r="R45" i="1"/>
  <c r="GK45" i="1" s="1"/>
  <c r="GX45" i="1"/>
  <c r="GX65" i="1"/>
  <c r="T67" i="1"/>
  <c r="S47" i="1"/>
  <c r="S45" i="1"/>
  <c r="T47" i="1"/>
  <c r="P45" i="1"/>
  <c r="P47" i="1"/>
  <c r="CP47" i="1" s="1"/>
  <c r="O47" i="1" s="1"/>
  <c r="K107" i="5" s="1"/>
  <c r="CZ49" i="1"/>
  <c r="Y49" i="1" s="1"/>
  <c r="V109" i="5" s="1"/>
  <c r="CY49" i="1"/>
  <c r="X49" i="1" s="1"/>
  <c r="V65" i="1"/>
  <c r="Q67" i="1"/>
  <c r="CP67" i="1" s="1"/>
  <c r="O67" i="1" s="1"/>
  <c r="K170" i="5" s="1"/>
  <c r="R100" i="1"/>
  <c r="GK100" i="1" s="1"/>
  <c r="R67" i="1"/>
  <c r="GK67" i="1" s="1"/>
  <c r="CY102" i="1"/>
  <c r="X102" i="1" s="1"/>
  <c r="T298" i="5" s="1"/>
  <c r="CZ102" i="1"/>
  <c r="Y102" i="1" s="1"/>
  <c r="V298" i="5" s="1"/>
  <c r="CY73" i="1"/>
  <c r="X73" i="1" s="1"/>
  <c r="CY70" i="1"/>
  <c r="X70" i="1" s="1"/>
  <c r="T181" i="5" s="1"/>
  <c r="CP86" i="1"/>
  <c r="O86" i="1" s="1"/>
  <c r="K231" i="5" s="1"/>
  <c r="CY94" i="1"/>
  <c r="X94" i="1" s="1"/>
  <c r="T265" i="5" s="1"/>
  <c r="CZ94" i="1"/>
  <c r="Y94" i="1" s="1"/>
  <c r="V265" i="5" s="1"/>
  <c r="Q100" i="1"/>
  <c r="CP103" i="1"/>
  <c r="O103" i="1" s="1"/>
  <c r="K299" i="5" s="1"/>
  <c r="GM82" i="1"/>
  <c r="GM91" i="1"/>
  <c r="GN91" i="1"/>
  <c r="P120" i="1"/>
  <c r="GX128" i="1"/>
  <c r="CY101" i="1"/>
  <c r="X101" i="1" s="1"/>
  <c r="CP102" i="1"/>
  <c r="O102" i="1" s="1"/>
  <c r="K298" i="5" s="1"/>
  <c r="CY108" i="1"/>
  <c r="X108" i="1" s="1"/>
  <c r="CZ108" i="1"/>
  <c r="Y108" i="1" s="1"/>
  <c r="V322" i="5" s="1"/>
  <c r="CY110" i="1"/>
  <c r="X110" i="1" s="1"/>
  <c r="T325" i="5" s="1"/>
  <c r="K331" i="5" s="1"/>
  <c r="CZ110" i="1"/>
  <c r="Y110" i="1" s="1"/>
  <c r="V325" i="5" s="1"/>
  <c r="K332" i="5" s="1"/>
  <c r="AB113" i="1"/>
  <c r="CP123" i="1"/>
  <c r="O123" i="1" s="1"/>
  <c r="K380" i="5" s="1"/>
  <c r="V146" i="1"/>
  <c r="CZ114" i="1"/>
  <c r="Y114" i="1" s="1"/>
  <c r="V346" i="5" s="1"/>
  <c r="Q120" i="1"/>
  <c r="AT26" i="1"/>
  <c r="F168" i="1"/>
  <c r="AB146" i="1"/>
  <c r="GK190" i="1"/>
  <c r="AE218" i="1"/>
  <c r="GN197" i="1"/>
  <c r="GM197" i="1"/>
  <c r="GN203" i="1"/>
  <c r="GM203" i="1"/>
  <c r="BB26" i="1"/>
  <c r="F163" i="1"/>
  <c r="CZ190" i="1"/>
  <c r="Y190" i="1" s="1"/>
  <c r="V508" i="5" s="1"/>
  <c r="K515" i="5" s="1"/>
  <c r="GM199" i="1"/>
  <c r="GN199" i="1"/>
  <c r="CI185" i="1"/>
  <c r="AZ218" i="1"/>
  <c r="AQ26" i="1"/>
  <c r="F160" i="1"/>
  <c r="P146" i="1"/>
  <c r="CY198" i="1"/>
  <c r="X198" i="1" s="1"/>
  <c r="CY204" i="1"/>
  <c r="X204" i="1" s="1"/>
  <c r="BZ185" i="1"/>
  <c r="AQ218" i="1"/>
  <c r="CG218" i="1"/>
  <c r="GM213" i="1"/>
  <c r="GN213" i="1"/>
  <c r="CY264" i="1"/>
  <c r="X264" i="1" s="1"/>
  <c r="T686" i="5" s="1"/>
  <c r="CZ264" i="1"/>
  <c r="Y264" i="1" s="1"/>
  <c r="V686" i="5" s="1"/>
  <c r="K684" i="5" s="1"/>
  <c r="GM255" i="1"/>
  <c r="V284" i="1"/>
  <c r="AI286" i="1" s="1"/>
  <c r="CY262" i="1"/>
  <c r="X262" i="1" s="1"/>
  <c r="T676" i="5" s="1"/>
  <c r="CZ268" i="1"/>
  <c r="Y268" i="1" s="1"/>
  <c r="AQ249" i="1"/>
  <c r="F296" i="1"/>
  <c r="CY332" i="1"/>
  <c r="X332" i="1" s="1"/>
  <c r="CZ332" i="1"/>
  <c r="Y332" i="1" s="1"/>
  <c r="V821" i="5" s="1"/>
  <c r="K827" i="5" s="1"/>
  <c r="CY379" i="1"/>
  <c r="X379" i="1" s="1"/>
  <c r="T879" i="5" s="1"/>
  <c r="CZ379" i="1"/>
  <c r="Y379" i="1" s="1"/>
  <c r="V879" i="5" s="1"/>
  <c r="K886" i="5" s="1"/>
  <c r="CY271" i="1"/>
  <c r="X271" i="1" s="1"/>
  <c r="T709" i="5" s="1"/>
  <c r="K705" i="5" s="1"/>
  <c r="CY281" i="1"/>
  <c r="X281" i="1" s="1"/>
  <c r="T744" i="5" s="1"/>
  <c r="K750" i="5" s="1"/>
  <c r="J753" i="5" s="1"/>
  <c r="P753" i="5" s="1"/>
  <c r="CZ281" i="1"/>
  <c r="Y281" i="1" s="1"/>
  <c r="V744" i="5" s="1"/>
  <c r="K751" i="5" s="1"/>
  <c r="BC249" i="1"/>
  <c r="F302" i="1"/>
  <c r="AB260" i="1"/>
  <c r="AB263" i="1"/>
  <c r="Q284" i="1"/>
  <c r="AD286" i="1" s="1"/>
  <c r="AP317" i="1"/>
  <c r="F349" i="1"/>
  <c r="GK374" i="1"/>
  <c r="AE408" i="1"/>
  <c r="CP380" i="1"/>
  <c r="O380" i="1" s="1"/>
  <c r="K888" i="5" s="1"/>
  <c r="CG317" i="1"/>
  <c r="AX340" i="1"/>
  <c r="CP387" i="1"/>
  <c r="O387" i="1" s="1"/>
  <c r="K911" i="5" s="1"/>
  <c r="S331" i="1"/>
  <c r="AB335" i="1"/>
  <c r="U338" i="1"/>
  <c r="CY386" i="1"/>
  <c r="X386" i="1" s="1"/>
  <c r="T910" i="5" s="1"/>
  <c r="CY399" i="1"/>
  <c r="X399" i="1" s="1"/>
  <c r="CZ399" i="1"/>
  <c r="Y399" i="1" s="1"/>
  <c r="V955" i="5" s="1"/>
  <c r="CY498" i="1"/>
  <c r="X498" i="1" s="1"/>
  <c r="T1079" i="5" s="1"/>
  <c r="CZ498" i="1"/>
  <c r="Y498" i="1" s="1"/>
  <c r="V1079" i="5" s="1"/>
  <c r="CY534" i="1"/>
  <c r="X534" i="1" s="1"/>
  <c r="T1092" i="5" s="1"/>
  <c r="K1097" i="5" s="1"/>
  <c r="CZ534" i="1"/>
  <c r="Y534" i="1" s="1"/>
  <c r="V1092" i="5" s="1"/>
  <c r="K1098" i="5" s="1"/>
  <c r="F359" i="1"/>
  <c r="AU317" i="1"/>
  <c r="P331" i="1"/>
  <c r="CP389" i="1"/>
  <c r="O389" i="1" s="1"/>
  <c r="K921" i="5" s="1"/>
  <c r="GM404" i="1"/>
  <c r="GN404" i="1"/>
  <c r="F548" i="1"/>
  <c r="AQ531" i="1"/>
  <c r="AF340" i="1"/>
  <c r="AB325" i="1"/>
  <c r="AB330" i="1"/>
  <c r="R331" i="1"/>
  <c r="GK331" i="1" s="1"/>
  <c r="W338" i="1"/>
  <c r="GM374" i="1"/>
  <c r="GN374" i="1"/>
  <c r="AB378" i="1"/>
  <c r="CY393" i="1"/>
  <c r="X393" i="1" s="1"/>
  <c r="CZ393" i="1"/>
  <c r="Y393" i="1" s="1"/>
  <c r="V933" i="5" s="1"/>
  <c r="CY405" i="1"/>
  <c r="X405" i="1" s="1"/>
  <c r="T977" i="5" s="1"/>
  <c r="CZ405" i="1"/>
  <c r="Y405" i="1" s="1"/>
  <c r="V977" i="5" s="1"/>
  <c r="CP479" i="1"/>
  <c r="O479" i="1" s="1"/>
  <c r="CP487" i="1"/>
  <c r="O487" i="1" s="1"/>
  <c r="CP493" i="1"/>
  <c r="O493" i="1" s="1"/>
  <c r="K1066" i="5" s="1"/>
  <c r="CP405" i="1"/>
  <c r="O405" i="1" s="1"/>
  <c r="K977" i="5" s="1"/>
  <c r="CZ477" i="1"/>
  <c r="Y477" i="1" s="1"/>
  <c r="V1004" i="5" s="1"/>
  <c r="K1008" i="5" s="1"/>
  <c r="GX573" i="1"/>
  <c r="CJ590" i="1" s="1"/>
  <c r="V583" i="1"/>
  <c r="CY481" i="1"/>
  <c r="X481" i="1" s="1"/>
  <c r="GM481" i="1" s="1"/>
  <c r="GM486" i="1"/>
  <c r="GN486" i="1"/>
  <c r="AU531" i="1"/>
  <c r="F557" i="1"/>
  <c r="AU709" i="1"/>
  <c r="CY675" i="1"/>
  <c r="X675" i="1" s="1"/>
  <c r="T1238" i="5" s="1"/>
  <c r="CZ675" i="1"/>
  <c r="Y675" i="1" s="1"/>
  <c r="V1238" i="5" s="1"/>
  <c r="GN403" i="1"/>
  <c r="AU371" i="1"/>
  <c r="F427" i="1"/>
  <c r="CY497" i="1"/>
  <c r="X497" i="1" s="1"/>
  <c r="T1078" i="5" s="1"/>
  <c r="K1075" i="5" s="1"/>
  <c r="CZ497" i="1"/>
  <c r="Y497" i="1" s="1"/>
  <c r="V1078" i="5" s="1"/>
  <c r="CP534" i="1"/>
  <c r="O534" i="1" s="1"/>
  <c r="AX531" i="1"/>
  <c r="F545" i="1"/>
  <c r="Q572" i="1"/>
  <c r="V572" i="1"/>
  <c r="R572" i="1"/>
  <c r="CY572" i="1" s="1"/>
  <c r="X572" i="1" s="1"/>
  <c r="T1123" i="5" s="1"/>
  <c r="T572" i="1"/>
  <c r="AO709" i="1"/>
  <c r="AO621" i="1"/>
  <c r="F644" i="1"/>
  <c r="CI671" i="1"/>
  <c r="AZ680" i="1"/>
  <c r="AP371" i="1"/>
  <c r="F417" i="1"/>
  <c r="CY475" i="1"/>
  <c r="X475" i="1" s="1"/>
  <c r="CZ475" i="1"/>
  <c r="Y475" i="1" s="1"/>
  <c r="V1001" i="5" s="1"/>
  <c r="K999" i="5" s="1"/>
  <c r="V573" i="1"/>
  <c r="P582" i="1"/>
  <c r="CP582" i="1" s="1"/>
  <c r="O582" i="1" s="1"/>
  <c r="K1160" i="5" s="1"/>
  <c r="U582" i="1"/>
  <c r="GX582" i="1"/>
  <c r="Q582" i="1"/>
  <c r="V582" i="1"/>
  <c r="R582" i="1"/>
  <c r="GK582" i="1" s="1"/>
  <c r="W586" i="1"/>
  <c r="CR637" i="1"/>
  <c r="Q637" i="1" s="1"/>
  <c r="AB637" i="1"/>
  <c r="CR742" i="1"/>
  <c r="Q742" i="1" s="1"/>
  <c r="K1256" i="5" s="1"/>
  <c r="J1261" i="5" s="1"/>
  <c r="P1261" i="5" s="1"/>
  <c r="AB742" i="1"/>
  <c r="CR747" i="1"/>
  <c r="Q747" i="1" s="1"/>
  <c r="AB747" i="1"/>
  <c r="GX586" i="1"/>
  <c r="AQ621" i="1"/>
  <c r="F650" i="1"/>
  <c r="F658" i="1"/>
  <c r="AT621" i="1"/>
  <c r="AF680" i="1"/>
  <c r="GN623" i="1"/>
  <c r="GM759" i="1"/>
  <c r="GN759" i="1"/>
  <c r="CY765" i="1"/>
  <c r="X765" i="1" s="1"/>
  <c r="T1357" i="5" s="1"/>
  <c r="CZ765" i="1"/>
  <c r="Y765" i="1" s="1"/>
  <c r="V1357" i="5" s="1"/>
  <c r="P572" i="1"/>
  <c r="S579" i="1"/>
  <c r="CP579" i="1" s="1"/>
  <c r="O579" i="1" s="1"/>
  <c r="K1148" i="5" s="1"/>
  <c r="U586" i="1"/>
  <c r="CI621" i="1"/>
  <c r="AZ640" i="1"/>
  <c r="Q630" i="1"/>
  <c r="S638" i="1"/>
  <c r="AG671" i="1"/>
  <c r="T680" i="1"/>
  <c r="CY751" i="1"/>
  <c r="X751" i="1" s="1"/>
  <c r="T1290" i="5" s="1"/>
  <c r="CP764" i="1"/>
  <c r="O764" i="1" s="1"/>
  <c r="AO740" i="1"/>
  <c r="F775" i="1"/>
  <c r="CP765" i="1"/>
  <c r="O765" i="1" s="1"/>
  <c r="K1357" i="5" s="1"/>
  <c r="U579" i="1"/>
  <c r="R630" i="1"/>
  <c r="AI671" i="1"/>
  <c r="V680" i="1"/>
  <c r="AB768" i="1"/>
  <c r="CR768" i="1"/>
  <c r="Q768" i="1" s="1"/>
  <c r="CP768" i="1" s="1"/>
  <c r="O768" i="1" s="1"/>
  <c r="K1369" i="5" s="1"/>
  <c r="F789" i="1"/>
  <c r="CZ751" i="1"/>
  <c r="Y751" i="1" s="1"/>
  <c r="CI740" i="1"/>
  <c r="AZ771" i="1"/>
  <c r="P766" i="1"/>
  <c r="CP766" i="1" s="1"/>
  <c r="O766" i="1" s="1"/>
  <c r="K1358" i="5" s="1"/>
  <c r="W47" i="1"/>
  <c r="R47" i="1"/>
  <c r="GK47" i="1" s="1"/>
  <c r="CY51" i="1"/>
  <c r="X51" i="1" s="1"/>
  <c r="T119" i="5" s="1"/>
  <c r="CZ51" i="1"/>
  <c r="Y51" i="1" s="1"/>
  <c r="V119" i="5" s="1"/>
  <c r="K117" i="5" s="1"/>
  <c r="GN72" i="1"/>
  <c r="GM72" i="1"/>
  <c r="T45" i="1"/>
  <c r="U47" i="1"/>
  <c r="CY64" i="1"/>
  <c r="X64" i="1" s="1"/>
  <c r="CZ64" i="1"/>
  <c r="Y64" i="1" s="1"/>
  <c r="V167" i="5" s="1"/>
  <c r="V67" i="1"/>
  <c r="W67" i="1"/>
  <c r="GM85" i="1"/>
  <c r="CY104" i="1"/>
  <c r="X104" i="1" s="1"/>
  <c r="CZ104" i="1"/>
  <c r="Y104" i="1" s="1"/>
  <c r="V301" i="5" s="1"/>
  <c r="CY97" i="1"/>
  <c r="X97" i="1" s="1"/>
  <c r="CZ97" i="1"/>
  <c r="Y97" i="1" s="1"/>
  <c r="V276" i="5" s="1"/>
  <c r="CP51" i="1"/>
  <c r="O51" i="1" s="1"/>
  <c r="K119" i="5" s="1"/>
  <c r="GN54" i="1"/>
  <c r="GM63" i="1"/>
  <c r="GN63" i="1"/>
  <c r="GM90" i="1"/>
  <c r="GN90" i="1"/>
  <c r="S113" i="1"/>
  <c r="T113" i="1"/>
  <c r="GM114" i="1"/>
  <c r="GM118" i="1"/>
  <c r="U128" i="1"/>
  <c r="W128" i="1"/>
  <c r="P128" i="1"/>
  <c r="GN133" i="1"/>
  <c r="GM133" i="1"/>
  <c r="GN94" i="1"/>
  <c r="U109" i="1"/>
  <c r="W109" i="1"/>
  <c r="S109" i="1"/>
  <c r="CP115" i="1"/>
  <c r="O115" i="1" s="1"/>
  <c r="K347" i="5" s="1"/>
  <c r="R128" i="1"/>
  <c r="GK128" i="1" s="1"/>
  <c r="CZ145" i="1"/>
  <c r="Y145" i="1" s="1"/>
  <c r="V477" i="5" s="1"/>
  <c r="CY145" i="1"/>
  <c r="X145" i="1" s="1"/>
  <c r="T477" i="5" s="1"/>
  <c r="T109" i="1"/>
  <c r="V120" i="1"/>
  <c r="S128" i="1"/>
  <c r="GM139" i="1"/>
  <c r="GN139" i="1"/>
  <c r="AO26" i="1"/>
  <c r="F154" i="1"/>
  <c r="T128" i="1"/>
  <c r="CY143" i="1"/>
  <c r="X143" i="1" s="1"/>
  <c r="CZ143" i="1"/>
  <c r="Y143" i="1" s="1"/>
  <c r="V466" i="5" s="1"/>
  <c r="GN188" i="1"/>
  <c r="GN192" i="1"/>
  <c r="GM192" i="1"/>
  <c r="R120" i="1"/>
  <c r="GK120" i="1" s="1"/>
  <c r="CP144" i="1"/>
  <c r="O144" i="1" s="1"/>
  <c r="BC185" i="1"/>
  <c r="F234" i="1"/>
  <c r="BC437" i="1"/>
  <c r="GN193" i="1"/>
  <c r="AP185" i="1"/>
  <c r="F227" i="1"/>
  <c r="GM190" i="1"/>
  <c r="CD185" i="1"/>
  <c r="AU218" i="1"/>
  <c r="CG26" i="1"/>
  <c r="AX150" i="1"/>
  <c r="CY142" i="1"/>
  <c r="X142" i="1" s="1"/>
  <c r="CZ142" i="1"/>
  <c r="Y142" i="1" s="1"/>
  <c r="V465" i="5" s="1"/>
  <c r="AC218" i="1"/>
  <c r="AT185" i="1"/>
  <c r="F236" i="1"/>
  <c r="GM257" i="1"/>
  <c r="GN257" i="1"/>
  <c r="AI185" i="1"/>
  <c r="CY283" i="1"/>
  <c r="X283" i="1" s="1"/>
  <c r="T763" i="5" s="1"/>
  <c r="CZ265" i="1"/>
  <c r="Y265" i="1" s="1"/>
  <c r="V687" i="5" s="1"/>
  <c r="S284" i="1"/>
  <c r="U284" i="1"/>
  <c r="AH286" i="1" s="1"/>
  <c r="CY336" i="1"/>
  <c r="X336" i="1" s="1"/>
  <c r="T842" i="5" s="1"/>
  <c r="CZ336" i="1"/>
  <c r="Y336" i="1" s="1"/>
  <c r="V842" i="5" s="1"/>
  <c r="CY382" i="1"/>
  <c r="X382" i="1" s="1"/>
  <c r="CZ382" i="1"/>
  <c r="Y382" i="1" s="1"/>
  <c r="V891" i="5" s="1"/>
  <c r="K897" i="5" s="1"/>
  <c r="GN252" i="1"/>
  <c r="GM252" i="1"/>
  <c r="CC249" i="1"/>
  <c r="AT286" i="1"/>
  <c r="GM264" i="1"/>
  <c r="CG249" i="1"/>
  <c r="AX286" i="1"/>
  <c r="CP320" i="1"/>
  <c r="O320" i="1" s="1"/>
  <c r="K777" i="5" s="1"/>
  <c r="GN335" i="1"/>
  <c r="F358" i="1"/>
  <c r="AT317" i="1"/>
  <c r="AZ340" i="1"/>
  <c r="CI317" i="1"/>
  <c r="GM402" i="1"/>
  <c r="W331" i="1"/>
  <c r="AJ340" i="1" s="1"/>
  <c r="AB337" i="1"/>
  <c r="R338" i="1"/>
  <c r="GK338" i="1" s="1"/>
  <c r="GM388" i="1"/>
  <c r="GN388" i="1"/>
  <c r="CY476" i="1"/>
  <c r="X476" i="1" s="1"/>
  <c r="CZ476" i="1"/>
  <c r="Y476" i="1" s="1"/>
  <c r="V1002" i="5" s="1"/>
  <c r="GN319" i="1"/>
  <c r="T338" i="1"/>
  <c r="GM396" i="1"/>
  <c r="GM281" i="1"/>
  <c r="CZ326" i="1"/>
  <c r="Y326" i="1" s="1"/>
  <c r="V799" i="5" s="1"/>
  <c r="K805" i="5" s="1"/>
  <c r="CP336" i="1"/>
  <c r="O336" i="1" s="1"/>
  <c r="V338" i="1"/>
  <c r="CP401" i="1"/>
  <c r="O401" i="1" s="1"/>
  <c r="K965" i="5" s="1"/>
  <c r="CR533" i="1"/>
  <c r="Q533" i="1" s="1"/>
  <c r="K1086" i="5" s="1"/>
  <c r="J1091" i="5" s="1"/>
  <c r="P1091" i="5" s="1"/>
  <c r="AB533" i="1"/>
  <c r="CY477" i="1"/>
  <c r="X477" i="1" s="1"/>
  <c r="T1004" i="5" s="1"/>
  <c r="K1007" i="5" s="1"/>
  <c r="J1010" i="5" s="1"/>
  <c r="P1010" i="5" s="1"/>
  <c r="CZ491" i="1"/>
  <c r="Y491" i="1" s="1"/>
  <c r="V1056" i="5" s="1"/>
  <c r="AF531" i="1"/>
  <c r="BB531" i="1"/>
  <c r="BB709" i="1"/>
  <c r="F551" i="1"/>
  <c r="CZ582" i="1"/>
  <c r="Y582" i="1" s="1"/>
  <c r="V1160" i="5" s="1"/>
  <c r="CY582" i="1"/>
  <c r="X582" i="1" s="1"/>
  <c r="T1160" i="5" s="1"/>
  <c r="AG590" i="1"/>
  <c r="CY625" i="1"/>
  <c r="X625" i="1" s="1"/>
  <c r="T1189" i="5" s="1"/>
  <c r="CZ625" i="1"/>
  <c r="Y625" i="1" s="1"/>
  <c r="V1189" i="5" s="1"/>
  <c r="CY631" i="1"/>
  <c r="X631" i="1" s="1"/>
  <c r="CZ631" i="1"/>
  <c r="Y631" i="1" s="1"/>
  <c r="V1204" i="5" s="1"/>
  <c r="CY678" i="1"/>
  <c r="X678" i="1" s="1"/>
  <c r="T1249" i="5" s="1"/>
  <c r="CZ678" i="1"/>
  <c r="Y678" i="1" s="1"/>
  <c r="V1249" i="5" s="1"/>
  <c r="CZ495" i="1"/>
  <c r="Y495" i="1" s="1"/>
  <c r="V1068" i="5" s="1"/>
  <c r="AC531" i="1"/>
  <c r="CE538" i="1"/>
  <c r="P538" i="1"/>
  <c r="CF538" i="1"/>
  <c r="CH538" i="1"/>
  <c r="CG621" i="1"/>
  <c r="AX640" i="1"/>
  <c r="AQ671" i="1"/>
  <c r="F690" i="1"/>
  <c r="GM478" i="1"/>
  <c r="GN478" i="1"/>
  <c r="CY489" i="1"/>
  <c r="X489" i="1" s="1"/>
  <c r="CZ489" i="1"/>
  <c r="Y489" i="1" s="1"/>
  <c r="V1053" i="5" s="1"/>
  <c r="CP498" i="1"/>
  <c r="O498" i="1" s="1"/>
  <c r="CZ572" i="1"/>
  <c r="Y572" i="1" s="1"/>
  <c r="V1123" i="5" s="1"/>
  <c r="CR626" i="1"/>
  <c r="Q626" i="1" s="1"/>
  <c r="CP626" i="1" s="1"/>
  <c r="O626" i="1" s="1"/>
  <c r="K1190" i="5" s="1"/>
  <c r="AB626" i="1"/>
  <c r="CR632" i="1"/>
  <c r="Q632" i="1" s="1"/>
  <c r="CP632" i="1" s="1"/>
  <c r="O632" i="1" s="1"/>
  <c r="K1205" i="5" s="1"/>
  <c r="AB632" i="1"/>
  <c r="BB621" i="1"/>
  <c r="F653" i="1"/>
  <c r="CZ574" i="1"/>
  <c r="Y574" i="1" s="1"/>
  <c r="V1125" i="5" s="1"/>
  <c r="CY574" i="1"/>
  <c r="X574" i="1" s="1"/>
  <c r="T1125" i="5" s="1"/>
  <c r="Q579" i="1"/>
  <c r="CP624" i="1"/>
  <c r="O624" i="1" s="1"/>
  <c r="K1188" i="5" s="1"/>
  <c r="Q638" i="1"/>
  <c r="AL680" i="1"/>
  <c r="S573" i="1"/>
  <c r="CP630" i="1"/>
  <c r="O630" i="1" s="1"/>
  <c r="K1203" i="5" s="1"/>
  <c r="GM633" i="1"/>
  <c r="GN633" i="1"/>
  <c r="R638" i="1"/>
  <c r="GK638" i="1" s="1"/>
  <c r="CH680" i="1"/>
  <c r="AC671" i="1"/>
  <c r="CF680" i="1"/>
  <c r="CP675" i="1"/>
  <c r="O675" i="1" s="1"/>
  <c r="K1238" i="5" s="1"/>
  <c r="GM755" i="1"/>
  <c r="GN755" i="1"/>
  <c r="GM760" i="1"/>
  <c r="U572" i="1"/>
  <c r="AH590" i="1" s="1"/>
  <c r="CP636" i="1"/>
  <c r="O636" i="1" s="1"/>
  <c r="W638" i="1"/>
  <c r="AJ640" i="1" s="1"/>
  <c r="CG740" i="1"/>
  <c r="AX771" i="1"/>
  <c r="AT569" i="1"/>
  <c r="F608" i="1"/>
  <c r="P638" i="1"/>
  <c r="BA680" i="1"/>
  <c r="CJ671" i="1"/>
  <c r="GN750" i="1"/>
  <c r="CY756" i="1"/>
  <c r="X756" i="1" s="1"/>
  <c r="T1304" i="5" s="1"/>
  <c r="CZ756" i="1"/>
  <c r="Y756" i="1" s="1"/>
  <c r="V1304" i="5" s="1"/>
  <c r="K1301" i="5" s="1"/>
  <c r="CP756" i="1"/>
  <c r="O756" i="1" s="1"/>
  <c r="K1304" i="5" s="1"/>
  <c r="BB740" i="1"/>
  <c r="F784" i="1"/>
  <c r="W771" i="1"/>
  <c r="CY766" i="1"/>
  <c r="X766" i="1" s="1"/>
  <c r="T1358" i="5" s="1"/>
  <c r="GN754" i="1"/>
  <c r="GN763" i="1"/>
  <c r="GM763" i="1"/>
  <c r="GM36" i="1"/>
  <c r="GN36" i="1"/>
  <c r="V47" i="1"/>
  <c r="AI150" i="1" s="1"/>
  <c r="CZ99" i="1"/>
  <c r="Y99" i="1" s="1"/>
  <c r="V287" i="5" s="1"/>
  <c r="CY99" i="1"/>
  <c r="X99" i="1" s="1"/>
  <c r="CZ65" i="1"/>
  <c r="Y65" i="1" s="1"/>
  <c r="V168" i="5" s="1"/>
  <c r="CZ105" i="1"/>
  <c r="Y105" i="1" s="1"/>
  <c r="GK105" i="1"/>
  <c r="S120" i="1"/>
  <c r="U120" i="1"/>
  <c r="W120" i="1"/>
  <c r="BY26" i="1"/>
  <c r="AP150" i="1"/>
  <c r="CI150" i="1"/>
  <c r="GN200" i="1"/>
  <c r="GM200" i="1"/>
  <c r="GN215" i="1"/>
  <c r="AB207" i="1"/>
  <c r="CR207" i="1"/>
  <c r="Q207" i="1" s="1"/>
  <c r="GM187" i="1"/>
  <c r="GN187" i="1"/>
  <c r="GM212" i="1"/>
  <c r="GN212" i="1"/>
  <c r="GM206" i="1"/>
  <c r="GN206" i="1"/>
  <c r="GK209" i="1"/>
  <c r="CZ209" i="1"/>
  <c r="Y209" i="1" s="1"/>
  <c r="CY258" i="1"/>
  <c r="X258" i="1" s="1"/>
  <c r="CZ258" i="1"/>
  <c r="Y258" i="1" s="1"/>
  <c r="V664" i="5" s="1"/>
  <c r="AF286" i="1"/>
  <c r="GN260" i="1"/>
  <c r="GM251" i="1"/>
  <c r="GM279" i="1"/>
  <c r="CY265" i="1"/>
  <c r="X265" i="1" s="1"/>
  <c r="CY327" i="1"/>
  <c r="X327" i="1" s="1"/>
  <c r="CZ327" i="1"/>
  <c r="Y327" i="1" s="1"/>
  <c r="V807" i="5" s="1"/>
  <c r="CY375" i="1"/>
  <c r="X375" i="1" s="1"/>
  <c r="CZ375" i="1"/>
  <c r="Y375" i="1" s="1"/>
  <c r="V865" i="5" s="1"/>
  <c r="CY385" i="1"/>
  <c r="X385" i="1" s="1"/>
  <c r="CZ385" i="1"/>
  <c r="Y385" i="1" s="1"/>
  <c r="V902" i="5" s="1"/>
  <c r="CJ185" i="1"/>
  <c r="GM262" i="1"/>
  <c r="GM270" i="1"/>
  <c r="GN270" i="1"/>
  <c r="GM253" i="1"/>
  <c r="GN253" i="1"/>
  <c r="GM261" i="1"/>
  <c r="GM278" i="1"/>
  <c r="GN278" i="1"/>
  <c r="GM282" i="1"/>
  <c r="AO249" i="1"/>
  <c r="F290" i="1"/>
  <c r="AO437" i="1"/>
  <c r="BB317" i="1"/>
  <c r="F353" i="1"/>
  <c r="CP378" i="1"/>
  <c r="O378" i="1" s="1"/>
  <c r="AC408" i="1"/>
  <c r="GM383" i="1"/>
  <c r="GN383" i="1"/>
  <c r="W284" i="1"/>
  <c r="AQ317" i="1"/>
  <c r="F350" i="1"/>
  <c r="T331" i="1"/>
  <c r="AG340" i="1" s="1"/>
  <c r="V331" i="1"/>
  <c r="AI340" i="1" s="1"/>
  <c r="CY484" i="1"/>
  <c r="X484" i="1" s="1"/>
  <c r="CZ484" i="1"/>
  <c r="Y484" i="1" s="1"/>
  <c r="V1039" i="5" s="1"/>
  <c r="CY490" i="1"/>
  <c r="X490" i="1" s="1"/>
  <c r="CZ490" i="1"/>
  <c r="Y490" i="1" s="1"/>
  <c r="V1054" i="5" s="1"/>
  <c r="AU249" i="1"/>
  <c r="F305" i="1"/>
  <c r="CP283" i="1"/>
  <c r="O283" i="1" s="1"/>
  <c r="K763" i="5" s="1"/>
  <c r="AC340" i="1"/>
  <c r="T408" i="1"/>
  <c r="AQ371" i="1"/>
  <c r="F418" i="1"/>
  <c r="GM277" i="1"/>
  <c r="GN277" i="1"/>
  <c r="CY326" i="1"/>
  <c r="X326" i="1" s="1"/>
  <c r="T799" i="5" s="1"/>
  <c r="Q331" i="1"/>
  <c r="AD340" i="1" s="1"/>
  <c r="GK389" i="1"/>
  <c r="CZ389" i="1"/>
  <c r="Y389" i="1" s="1"/>
  <c r="V921" i="5" s="1"/>
  <c r="GM397" i="1"/>
  <c r="GN397" i="1"/>
  <c r="BC371" i="1"/>
  <c r="F424" i="1"/>
  <c r="GM485" i="1"/>
  <c r="GM475" i="1"/>
  <c r="CY491" i="1"/>
  <c r="X491" i="1" s="1"/>
  <c r="GN477" i="1"/>
  <c r="AH531" i="1"/>
  <c r="U538" i="1"/>
  <c r="BC531" i="1"/>
  <c r="F554" i="1"/>
  <c r="BC709" i="1"/>
  <c r="BZ569" i="1"/>
  <c r="AQ590" i="1"/>
  <c r="CG590" i="1"/>
  <c r="CY634" i="1"/>
  <c r="X634" i="1" s="1"/>
  <c r="CZ634" i="1"/>
  <c r="Y634" i="1" s="1"/>
  <c r="V1212" i="5" s="1"/>
  <c r="AF408" i="1"/>
  <c r="GN474" i="1"/>
  <c r="CY495" i="1"/>
  <c r="X495" i="1" s="1"/>
  <c r="CY580" i="1"/>
  <c r="X580" i="1" s="1"/>
  <c r="CZ580" i="1"/>
  <c r="Y580" i="1" s="1"/>
  <c r="V1149" i="5" s="1"/>
  <c r="GM585" i="1"/>
  <c r="GN585" i="1"/>
  <c r="AU671" i="1"/>
  <c r="F699" i="1"/>
  <c r="GM495" i="1"/>
  <c r="AE531" i="1"/>
  <c r="CR628" i="1"/>
  <c r="Q628" i="1" s="1"/>
  <c r="AB628" i="1"/>
  <c r="CR744" i="1"/>
  <c r="Q744" i="1" s="1"/>
  <c r="AB744" i="1"/>
  <c r="CP625" i="1"/>
  <c r="O625" i="1" s="1"/>
  <c r="K1189" i="5" s="1"/>
  <c r="U638" i="1"/>
  <c r="AH640" i="1" s="1"/>
  <c r="R579" i="1"/>
  <c r="GK579" i="1" s="1"/>
  <c r="GM674" i="1"/>
  <c r="GN674" i="1"/>
  <c r="GM745" i="1"/>
  <c r="GN745" i="1"/>
  <c r="GM762" i="1"/>
  <c r="GN762" i="1"/>
  <c r="CI531" i="1"/>
  <c r="AZ538" i="1"/>
  <c r="AF590" i="1"/>
  <c r="Q573" i="1"/>
  <c r="CZ584" i="1"/>
  <c r="Y584" i="1" s="1"/>
  <c r="V1162" i="5" s="1"/>
  <c r="CY584" i="1"/>
  <c r="X584" i="1" s="1"/>
  <c r="AU621" i="1"/>
  <c r="F659" i="1"/>
  <c r="AP621" i="1"/>
  <c r="F649" i="1"/>
  <c r="CP637" i="1"/>
  <c r="O637" i="1" s="1"/>
  <c r="K1224" i="5" s="1"/>
  <c r="GN676" i="1"/>
  <c r="CP678" i="1"/>
  <c r="O678" i="1" s="1"/>
  <c r="K1249" i="5" s="1"/>
  <c r="CY761" i="1"/>
  <c r="X761" i="1" s="1"/>
  <c r="T1326" i="5" s="1"/>
  <c r="K1323" i="5" s="1"/>
  <c r="CZ761" i="1"/>
  <c r="Y761" i="1" s="1"/>
  <c r="V1326" i="5" s="1"/>
  <c r="CP761" i="1"/>
  <c r="O761" i="1" s="1"/>
  <c r="K1326" i="5" s="1"/>
  <c r="G878" i="5" l="1"/>
  <c r="O878" i="5" s="1"/>
  <c r="G1278" i="5"/>
  <c r="O1278" i="5" s="1"/>
  <c r="G1317" i="5"/>
  <c r="O1317" i="5" s="1"/>
  <c r="H849" i="5"/>
  <c r="G853" i="5" s="1"/>
  <c r="O853" i="5" s="1"/>
  <c r="G901" i="5"/>
  <c r="O901" i="5" s="1"/>
  <c r="W956" i="5"/>
  <c r="W255" i="5"/>
  <c r="W85" i="5"/>
  <c r="W41" i="5"/>
  <c r="K650" i="5"/>
  <c r="G1293" i="5"/>
  <c r="O1293" i="5" s="1"/>
  <c r="L989" i="5"/>
  <c r="G435" i="5"/>
  <c r="O435" i="5" s="1"/>
  <c r="G987" i="5"/>
  <c r="O987" i="5" s="1"/>
  <c r="K775" i="5"/>
  <c r="G243" i="5"/>
  <c r="O243" i="5" s="1"/>
  <c r="W195" i="5"/>
  <c r="W604" i="5"/>
  <c r="W266" i="5"/>
  <c r="H760" i="5"/>
  <c r="G765" i="5" s="1"/>
  <c r="O765" i="5" s="1"/>
  <c r="G563" i="5"/>
  <c r="O563" i="5" s="1"/>
  <c r="W841" i="5"/>
  <c r="H163" i="5"/>
  <c r="G171" i="5" s="1"/>
  <c r="O171" i="5" s="1"/>
  <c r="K1245" i="5"/>
  <c r="K941" i="5"/>
  <c r="G688" i="5"/>
  <c r="O688" i="5" s="1"/>
  <c r="W233" i="5"/>
  <c r="W1327" i="5"/>
  <c r="H761" i="5"/>
  <c r="G134" i="5"/>
  <c r="O134" i="5" s="1"/>
  <c r="K962" i="5"/>
  <c r="W677" i="5"/>
  <c r="J500" i="5"/>
  <c r="P500" i="5" s="1"/>
  <c r="G156" i="5"/>
  <c r="O156" i="5" s="1"/>
  <c r="G312" i="5"/>
  <c r="O312" i="5" s="1"/>
  <c r="W901" i="5"/>
  <c r="W1003" i="5"/>
  <c r="W530" i="5"/>
  <c r="H1121" i="5"/>
  <c r="W52" i="5"/>
  <c r="W666" i="5"/>
  <c r="H418" i="5"/>
  <c r="W424" i="5" s="1"/>
  <c r="K601" i="5"/>
  <c r="J604" i="5" s="1"/>
  <c r="P604" i="5" s="1"/>
  <c r="J626" i="5"/>
  <c r="P626" i="5" s="1"/>
  <c r="G300" i="5"/>
  <c r="O300" i="5" s="1"/>
  <c r="K885" i="5"/>
  <c r="K873" i="5"/>
  <c r="J878" i="5" s="1"/>
  <c r="P878" i="5" s="1"/>
  <c r="H1200" i="5"/>
  <c r="W1206" i="5" s="1"/>
  <c r="G945" i="5"/>
  <c r="O945" i="5" s="1"/>
  <c r="W519" i="5"/>
  <c r="W1176" i="5"/>
  <c r="L1081" i="5"/>
  <c r="K919" i="5"/>
  <c r="G348" i="5"/>
  <c r="O348" i="5" s="1"/>
  <c r="H203" i="5"/>
  <c r="G210" i="5" s="1"/>
  <c r="O210" i="5" s="1"/>
  <c r="G97" i="5"/>
  <c r="O97" i="5" s="1"/>
  <c r="G410" i="5"/>
  <c r="O410" i="5" s="1"/>
  <c r="W324" i="5"/>
  <c r="K1324" i="5"/>
  <c r="J1327" i="5" s="1"/>
  <c r="P1327" i="5" s="1"/>
  <c r="G594" i="5"/>
  <c r="O594" i="5" s="1"/>
  <c r="W134" i="5"/>
  <c r="W359" i="5"/>
  <c r="G604" i="5"/>
  <c r="O604" i="5" s="1"/>
  <c r="G541" i="5"/>
  <c r="O541" i="5" s="1"/>
  <c r="W312" i="5"/>
  <c r="K463" i="5"/>
  <c r="H1157" i="5"/>
  <c r="G1165" i="5" s="1"/>
  <c r="O1165" i="5" s="1"/>
  <c r="G1150" i="5"/>
  <c r="O1150" i="5" s="1"/>
  <c r="W1239" i="5"/>
  <c r="H1036" i="5"/>
  <c r="G1042" i="5" s="1"/>
  <c r="O1042" i="5" s="1"/>
  <c r="W552" i="5"/>
  <c r="G456" i="5"/>
  <c r="O456" i="5" s="1"/>
  <c r="G74" i="5"/>
  <c r="O74" i="5" s="1"/>
  <c r="K116" i="5"/>
  <c r="L854" i="5"/>
  <c r="W743" i="5"/>
  <c r="J398" i="5"/>
  <c r="P398" i="5" s="1"/>
  <c r="W1359" i="5"/>
  <c r="J743" i="5"/>
  <c r="P743" i="5" s="1"/>
  <c r="G519" i="5"/>
  <c r="O519" i="5" s="1"/>
  <c r="W699" i="5"/>
  <c r="K1210" i="5"/>
  <c r="K1050" i="5"/>
  <c r="K1284" i="5"/>
  <c r="K177" i="5"/>
  <c r="G866" i="5"/>
  <c r="O866" i="5" s="1"/>
  <c r="W1055" i="5"/>
  <c r="W594" i="5"/>
  <c r="W479" i="5"/>
  <c r="J63" i="5"/>
  <c r="P63" i="5" s="1"/>
  <c r="G195" i="5"/>
  <c r="O195" i="5" s="1"/>
  <c r="K378" i="5"/>
  <c r="W720" i="5"/>
  <c r="G967" i="5"/>
  <c r="O967" i="5" s="1"/>
  <c r="W563" i="5"/>
  <c r="J720" i="5"/>
  <c r="P720" i="5" s="1"/>
  <c r="G798" i="5"/>
  <c r="O798" i="5" s="1"/>
  <c r="J1100" i="5"/>
  <c r="P1100" i="5" s="1"/>
  <c r="G666" i="5"/>
  <c r="O666" i="5" s="1"/>
  <c r="H1063" i="5"/>
  <c r="W1069" i="5" s="1"/>
  <c r="H1134" i="5"/>
  <c r="W1138" i="5" s="1"/>
  <c r="H1120" i="5"/>
  <c r="W171" i="5"/>
  <c r="W156" i="5"/>
  <c r="K952" i="5"/>
  <c r="G1250" i="5"/>
  <c r="O1250" i="5" s="1"/>
  <c r="W967" i="5"/>
  <c r="J1028" i="5"/>
  <c r="P1028" i="5" s="1"/>
  <c r="K421" i="5"/>
  <c r="GN132" i="1"/>
  <c r="GM132" i="1"/>
  <c r="K818" i="5"/>
  <c r="J710" i="5"/>
  <c r="P710" i="5" s="1"/>
  <c r="CJ371" i="1"/>
  <c r="BA408" i="1"/>
  <c r="AJ371" i="1"/>
  <c r="W408" i="1"/>
  <c r="W371" i="1" s="1"/>
  <c r="AF740" i="1"/>
  <c r="S771" i="1"/>
  <c r="G1206" i="5"/>
  <c r="O1206" i="5" s="1"/>
  <c r="AI371" i="1"/>
  <c r="V408" i="1"/>
  <c r="V371" i="1" s="1"/>
  <c r="V500" i="1"/>
  <c r="AI472" i="1"/>
  <c r="W853" i="5"/>
  <c r="G1226" i="5"/>
  <c r="O1226" i="5" s="1"/>
  <c r="G1055" i="5"/>
  <c r="O1055" i="5" s="1"/>
  <c r="T500" i="1"/>
  <c r="T472" i="1" s="1"/>
  <c r="AG472" i="1"/>
  <c r="K1137" i="5"/>
  <c r="K208" i="5"/>
  <c r="AJ185" i="1"/>
  <c r="W218" i="1"/>
  <c r="F242" i="1" s="1"/>
  <c r="G1371" i="5"/>
  <c r="O1371" i="5" s="1"/>
  <c r="W1371" i="5"/>
  <c r="AG531" i="1"/>
  <c r="T538" i="1"/>
  <c r="W289" i="5"/>
  <c r="G289" i="5"/>
  <c r="O289" i="5" s="1"/>
  <c r="K465" i="5"/>
  <c r="GN142" i="1"/>
  <c r="CJ472" i="1"/>
  <c r="BA500" i="1"/>
  <c r="F520" i="1" s="1"/>
  <c r="W820" i="5"/>
  <c r="GN634" i="1"/>
  <c r="T1212" i="5"/>
  <c r="K1209" i="5" s="1"/>
  <c r="GM258" i="1"/>
  <c r="T664" i="5"/>
  <c r="K661" i="5" s="1"/>
  <c r="GM580" i="1"/>
  <c r="T1149" i="5"/>
  <c r="GM491" i="1"/>
  <c r="T1056" i="5"/>
  <c r="GN385" i="1"/>
  <c r="T902" i="5"/>
  <c r="K907" i="5" s="1"/>
  <c r="GM327" i="1"/>
  <c r="T807" i="5"/>
  <c r="CP207" i="1"/>
  <c r="O207" i="1" s="1"/>
  <c r="K577" i="5"/>
  <c r="J584" i="5" s="1"/>
  <c r="P584" i="5" s="1"/>
  <c r="GN99" i="1"/>
  <c r="T287" i="5"/>
  <c r="K1079" i="5"/>
  <c r="GN382" i="1"/>
  <c r="T891" i="5"/>
  <c r="K896" i="5" s="1"/>
  <c r="GM142" i="1"/>
  <c r="T465" i="5"/>
  <c r="GM143" i="1"/>
  <c r="T466" i="5"/>
  <c r="GN393" i="1"/>
  <c r="T933" i="5"/>
  <c r="K929" i="5" s="1"/>
  <c r="T542" i="5"/>
  <c r="K547" i="5" s="1"/>
  <c r="GN49" i="1"/>
  <c r="T109" i="5"/>
  <c r="K1354" i="5"/>
  <c r="AQ472" i="1"/>
  <c r="F510" i="1"/>
  <c r="CZ330" i="1"/>
  <c r="Y330" i="1" s="1"/>
  <c r="V818" i="5" s="1"/>
  <c r="CY330" i="1"/>
  <c r="X330" i="1" s="1"/>
  <c r="T818" i="5" s="1"/>
  <c r="CY637" i="1"/>
  <c r="X637" i="1" s="1"/>
  <c r="T1224" i="5" s="1"/>
  <c r="CZ637" i="1"/>
  <c r="Y637" i="1" s="1"/>
  <c r="V1224" i="5" s="1"/>
  <c r="CP535" i="1"/>
  <c r="O535" i="1" s="1"/>
  <c r="GN535" i="1" s="1"/>
  <c r="CY103" i="1"/>
  <c r="X103" i="1" s="1"/>
  <c r="T299" i="5" s="1"/>
  <c r="CZ103" i="1"/>
  <c r="Y103" i="1" s="1"/>
  <c r="V299" i="5" s="1"/>
  <c r="CZ134" i="1"/>
  <c r="Y134" i="1" s="1"/>
  <c r="V423" i="5" s="1"/>
  <c r="CY134" i="1"/>
  <c r="X134" i="1" s="1"/>
  <c r="T423" i="5" s="1"/>
  <c r="AH218" i="1"/>
  <c r="W945" i="5"/>
  <c r="K1363" i="5"/>
  <c r="CP767" i="1"/>
  <c r="O767" i="1" s="1"/>
  <c r="K673" i="5"/>
  <c r="GM95" i="1"/>
  <c r="V267" i="5"/>
  <c r="K273" i="5" s="1"/>
  <c r="K981" i="5"/>
  <c r="J987" i="5" s="1"/>
  <c r="P987" i="5" s="1"/>
  <c r="CP406" i="1"/>
  <c r="O406" i="1" s="1"/>
  <c r="G1305" i="5"/>
  <c r="O1305" i="5" s="1"/>
  <c r="W1305" i="5"/>
  <c r="K959" i="5"/>
  <c r="J967" i="5" s="1"/>
  <c r="P967" i="5" s="1"/>
  <c r="CP400" i="1"/>
  <c r="O400" i="1" s="1"/>
  <c r="CP88" i="1"/>
  <c r="O88" i="1" s="1"/>
  <c r="GM88" i="1" s="1"/>
  <c r="K182" i="5"/>
  <c r="GM71" i="1"/>
  <c r="G110" i="5"/>
  <c r="O110" i="5" s="1"/>
  <c r="W110" i="5"/>
  <c r="K1067" i="5"/>
  <c r="CY194" i="1"/>
  <c r="X194" i="1" s="1"/>
  <c r="T529" i="5" s="1"/>
  <c r="K526" i="5" s="1"/>
  <c r="CZ194" i="1"/>
  <c r="Y194" i="1" s="1"/>
  <c r="G266" i="5"/>
  <c r="O266" i="5" s="1"/>
  <c r="G359" i="5"/>
  <c r="O359" i="5" s="1"/>
  <c r="G222" i="5"/>
  <c r="O222" i="5" s="1"/>
  <c r="K943" i="5"/>
  <c r="GM395" i="1"/>
  <c r="GN395" i="1"/>
  <c r="CY769" i="1"/>
  <c r="X769" i="1" s="1"/>
  <c r="CZ769" i="1"/>
  <c r="Y769" i="1" s="1"/>
  <c r="V1370" i="5" s="1"/>
  <c r="GM587" i="1"/>
  <c r="GN587" i="1"/>
  <c r="W1080" i="5"/>
  <c r="G1080" i="5"/>
  <c r="O1080" i="5" s="1"/>
  <c r="CY627" i="1"/>
  <c r="X627" i="1" s="1"/>
  <c r="T1191" i="5" s="1"/>
  <c r="K1185" i="5" s="1"/>
  <c r="CZ627" i="1"/>
  <c r="Y627" i="1" s="1"/>
  <c r="V1191" i="5" s="1"/>
  <c r="K1186" i="5" s="1"/>
  <c r="G1138" i="5"/>
  <c r="O1138" i="5" s="1"/>
  <c r="W626" i="5"/>
  <c r="AJ500" i="1"/>
  <c r="K220" i="5"/>
  <c r="GN83" i="1"/>
  <c r="W277" i="5"/>
  <c r="G530" i="5"/>
  <c r="O530" i="5" s="1"/>
  <c r="G52" i="5"/>
  <c r="O52" i="5" s="1"/>
  <c r="T1101" i="5"/>
  <c r="L1252" i="5"/>
  <c r="K174" i="5"/>
  <c r="CP68" i="1"/>
  <c r="O68" i="1" s="1"/>
  <c r="G123" i="5"/>
  <c r="O123" i="5" s="1"/>
  <c r="CP581" i="1"/>
  <c r="O581" i="1" s="1"/>
  <c r="G1028" i="5"/>
  <c r="O1028" i="5" s="1"/>
  <c r="GN29" i="1"/>
  <c r="W456" i="5"/>
  <c r="CY577" i="1"/>
  <c r="X577" i="1" s="1"/>
  <c r="T1137" i="5" s="1"/>
  <c r="GM189" i="1"/>
  <c r="AC771" i="1"/>
  <c r="GN584" i="1"/>
  <c r="T1162" i="5"/>
  <c r="AK771" i="1"/>
  <c r="AK740" i="1" s="1"/>
  <c r="AK680" i="1"/>
  <c r="CP744" i="1"/>
  <c r="O744" i="1" s="1"/>
  <c r="K1271" i="5"/>
  <c r="J1278" i="5" s="1"/>
  <c r="P1278" i="5" s="1"/>
  <c r="GN495" i="1"/>
  <c r="T1068" i="5"/>
  <c r="AQ709" i="1"/>
  <c r="GN475" i="1"/>
  <c r="K804" i="5"/>
  <c r="J809" i="5" s="1"/>
  <c r="P809" i="5" s="1"/>
  <c r="GN490" i="1"/>
  <c r="T1054" i="5"/>
  <c r="GN261" i="1"/>
  <c r="GN265" i="1"/>
  <c r="T687" i="5"/>
  <c r="K683" i="5" s="1"/>
  <c r="J688" i="5" s="1"/>
  <c r="P688" i="5" s="1"/>
  <c r="GN251" i="1"/>
  <c r="GM215" i="1"/>
  <c r="GM105" i="1"/>
  <c r="V310" i="5"/>
  <c r="K308" i="5" s="1"/>
  <c r="CZ766" i="1"/>
  <c r="Y766" i="1" s="1"/>
  <c r="V1358" i="5" s="1"/>
  <c r="GM750" i="1"/>
  <c r="P680" i="1"/>
  <c r="AE500" i="1"/>
  <c r="GN631" i="1"/>
  <c r="T1204" i="5"/>
  <c r="BB800" i="1"/>
  <c r="GN396" i="1"/>
  <c r="GN402" i="1"/>
  <c r="GN264" i="1"/>
  <c r="CZ283" i="1"/>
  <c r="Y283" i="1" s="1"/>
  <c r="V763" i="5" s="1"/>
  <c r="GN190" i="1"/>
  <c r="GM188" i="1"/>
  <c r="GN118" i="1"/>
  <c r="GN104" i="1"/>
  <c r="T301" i="5"/>
  <c r="K307" i="5" s="1"/>
  <c r="AG150" i="1"/>
  <c r="T1001" i="5"/>
  <c r="GN275" i="1"/>
  <c r="CP146" i="1"/>
  <c r="O146" i="1" s="1"/>
  <c r="K478" i="5" s="1"/>
  <c r="AD150" i="1"/>
  <c r="Q150" i="1" s="1"/>
  <c r="GM108" i="1"/>
  <c r="T322" i="5"/>
  <c r="GN82" i="1"/>
  <c r="AF150" i="1"/>
  <c r="AF26" i="1" s="1"/>
  <c r="CJ150" i="1"/>
  <c r="BA150" i="1" s="1"/>
  <c r="GN39" i="1"/>
  <c r="CY758" i="1"/>
  <c r="X758" i="1" s="1"/>
  <c r="T1315" i="5" s="1"/>
  <c r="K1312" i="5" s="1"/>
  <c r="J1317" i="5" s="1"/>
  <c r="P1317" i="5" s="1"/>
  <c r="AG771" i="1"/>
  <c r="AG740" i="1" s="1"/>
  <c r="CP586" i="1"/>
  <c r="O586" i="1" s="1"/>
  <c r="K1164" i="5" s="1"/>
  <c r="CJ640" i="1"/>
  <c r="AE286" i="1"/>
  <c r="AE249" i="1" s="1"/>
  <c r="CY42" i="1"/>
  <c r="X42" i="1" s="1"/>
  <c r="T84" i="5" s="1"/>
  <c r="K81" i="5" s="1"/>
  <c r="GN28" i="1"/>
  <c r="GM60" i="1"/>
  <c r="GM31" i="1"/>
  <c r="GN112" i="1"/>
  <c r="CY768" i="1"/>
  <c r="X768" i="1" s="1"/>
  <c r="T1369" i="5" s="1"/>
  <c r="CZ768" i="1"/>
  <c r="Y768" i="1" s="1"/>
  <c r="V1369" i="5" s="1"/>
  <c r="CP627" i="1"/>
  <c r="O627" i="1" s="1"/>
  <c r="CY494" i="1"/>
  <c r="X494" i="1" s="1"/>
  <c r="CZ494" i="1"/>
  <c r="Y494" i="1" s="1"/>
  <c r="V1067" i="5" s="1"/>
  <c r="W1111" i="5"/>
  <c r="G1111" i="5"/>
  <c r="O1111" i="5" s="1"/>
  <c r="G1112" i="5" s="1"/>
  <c r="K381" i="5"/>
  <c r="GN124" i="1"/>
  <c r="GM124" i="1"/>
  <c r="J144" i="5"/>
  <c r="P144" i="5" s="1"/>
  <c r="K316" i="5"/>
  <c r="CP107" i="1"/>
  <c r="O107" i="1" s="1"/>
  <c r="W978" i="5"/>
  <c r="G479" i="5"/>
  <c r="O479" i="5" s="1"/>
  <c r="K1076" i="5"/>
  <c r="K662" i="5"/>
  <c r="W798" i="5"/>
  <c r="GN40" i="1"/>
  <c r="GN35" i="1"/>
  <c r="GN482" i="1"/>
  <c r="GM482" i="1"/>
  <c r="G710" i="5"/>
  <c r="O710" i="5" s="1"/>
  <c r="W1278" i="5"/>
  <c r="K1235" i="5"/>
  <c r="CZ483" i="1"/>
  <c r="Y483" i="1" s="1"/>
  <c r="CY483" i="1"/>
  <c r="X483" i="1" s="1"/>
  <c r="CP376" i="1"/>
  <c r="O376" i="1" s="1"/>
  <c r="AB408" i="1" s="1"/>
  <c r="W1226" i="5"/>
  <c r="W1028" i="5"/>
  <c r="G85" i="5"/>
  <c r="O85" i="5" s="1"/>
  <c r="J654" i="5"/>
  <c r="P654" i="5" s="1"/>
  <c r="GN95" i="1"/>
  <c r="AJ531" i="1"/>
  <c r="W538" i="1"/>
  <c r="W584" i="5"/>
  <c r="G584" i="5"/>
  <c r="O584" i="5" s="1"/>
  <c r="W1250" i="5"/>
  <c r="K1073" i="5"/>
  <c r="J1080" i="5" s="1"/>
  <c r="P1080" i="5" s="1"/>
  <c r="CP496" i="1"/>
  <c r="O496" i="1" s="1"/>
  <c r="G1003" i="5"/>
  <c r="O1003" i="5" s="1"/>
  <c r="W467" i="5"/>
  <c r="K247" i="5"/>
  <c r="J255" i="5" s="1"/>
  <c r="P255" i="5" s="1"/>
  <c r="CP89" i="1"/>
  <c r="O89" i="1" s="1"/>
  <c r="K148" i="5"/>
  <c r="J156" i="5" s="1"/>
  <c r="P156" i="5" s="1"/>
  <c r="CP59" i="1"/>
  <c r="O59" i="1" s="1"/>
  <c r="G444" i="5"/>
  <c r="O444" i="5" s="1"/>
  <c r="K126" i="5"/>
  <c r="CP55" i="1"/>
  <c r="O55" i="1" s="1"/>
  <c r="AD408" i="1"/>
  <c r="J831" i="5"/>
  <c r="P831" i="5" s="1"/>
  <c r="CP269" i="1"/>
  <c r="O269" i="1" s="1"/>
  <c r="AF218" i="1"/>
  <c r="CP130" i="1"/>
  <c r="O130" i="1" s="1"/>
  <c r="CP137" i="1"/>
  <c r="O137" i="1" s="1"/>
  <c r="GN88" i="1"/>
  <c r="T234" i="5"/>
  <c r="K240" i="5" s="1"/>
  <c r="J243" i="5" s="1"/>
  <c r="P243" i="5" s="1"/>
  <c r="CP46" i="1"/>
  <c r="O46" i="1" s="1"/>
  <c r="K101" i="5"/>
  <c r="CZ576" i="1"/>
  <c r="Y576" i="1" s="1"/>
  <c r="V1136" i="5" s="1"/>
  <c r="CY576" i="1"/>
  <c r="X576" i="1" s="1"/>
  <c r="CP492" i="1"/>
  <c r="O492" i="1" s="1"/>
  <c r="CP191" i="1"/>
  <c r="O191" i="1" s="1"/>
  <c r="W410" i="5"/>
  <c r="W348" i="5"/>
  <c r="W300" i="5"/>
  <c r="G1268" i="5"/>
  <c r="O1268" i="5" s="1"/>
  <c r="G626" i="5"/>
  <c r="O626" i="5" s="1"/>
  <c r="G809" i="5"/>
  <c r="O809" i="5" s="1"/>
  <c r="W809" i="5"/>
  <c r="K261" i="5"/>
  <c r="K328" i="5"/>
  <c r="J334" i="5" s="1"/>
  <c r="P334" i="5" s="1"/>
  <c r="CP110" i="1"/>
  <c r="O110" i="1" s="1"/>
  <c r="W97" i="5"/>
  <c r="G467" i="5"/>
  <c r="O467" i="5" s="1"/>
  <c r="GM29" i="1"/>
  <c r="G552" i="5"/>
  <c r="O552" i="5" s="1"/>
  <c r="CY536" i="1"/>
  <c r="X536" i="1" s="1"/>
  <c r="GN189" i="1"/>
  <c r="GN375" i="1"/>
  <c r="T865" i="5"/>
  <c r="K861" i="5" s="1"/>
  <c r="GM489" i="1"/>
  <c r="T1053" i="5"/>
  <c r="K1049" i="5" s="1"/>
  <c r="GM268" i="1"/>
  <c r="V698" i="5"/>
  <c r="K695" i="5" s="1"/>
  <c r="J699" i="5" s="1"/>
  <c r="P699" i="5" s="1"/>
  <c r="T185" i="5"/>
  <c r="K190" i="5" s="1"/>
  <c r="GM34" i="1"/>
  <c r="T51" i="5"/>
  <c r="K48" i="5" s="1"/>
  <c r="J52" i="5" s="1"/>
  <c r="P52" i="5" s="1"/>
  <c r="K1288" i="5"/>
  <c r="GM749" i="1"/>
  <c r="GN749" i="1"/>
  <c r="CY493" i="1"/>
  <c r="X493" i="1" s="1"/>
  <c r="T1066" i="5" s="1"/>
  <c r="CZ493" i="1"/>
  <c r="Y493" i="1" s="1"/>
  <c r="V1066" i="5" s="1"/>
  <c r="W1317" i="5"/>
  <c r="J134" i="5"/>
  <c r="P134" i="5" s="1"/>
  <c r="G324" i="5"/>
  <c r="O324" i="5" s="1"/>
  <c r="GM274" i="1"/>
  <c r="V721" i="5"/>
  <c r="K727" i="5" s="1"/>
  <c r="J731" i="5" s="1"/>
  <c r="P731" i="5" s="1"/>
  <c r="CP323" i="1"/>
  <c r="O323" i="1" s="1"/>
  <c r="K790" i="5"/>
  <c r="J798" i="5" s="1"/>
  <c r="P798" i="5" s="1"/>
  <c r="G720" i="5"/>
  <c r="O720" i="5" s="1"/>
  <c r="K386" i="5"/>
  <c r="J392" i="5" s="1"/>
  <c r="P392" i="5" s="1"/>
  <c r="CP125" i="1"/>
  <c r="O125" i="1" s="1"/>
  <c r="K207" i="5"/>
  <c r="GN79" i="1"/>
  <c r="G184" i="5"/>
  <c r="O184" i="5" s="1"/>
  <c r="CP194" i="1"/>
  <c r="O194" i="1" s="1"/>
  <c r="K36" i="5"/>
  <c r="G1359" i="5"/>
  <c r="O1359" i="5" s="1"/>
  <c r="G820" i="5"/>
  <c r="O820" i="5" s="1"/>
  <c r="G912" i="5"/>
  <c r="O912" i="5" s="1"/>
  <c r="W912" i="5"/>
  <c r="K1059" i="5"/>
  <c r="CP491" i="1"/>
  <c r="O491" i="1" s="1"/>
  <c r="AB500" i="1" s="1"/>
  <c r="W878" i="5"/>
  <c r="J233" i="5"/>
  <c r="P233" i="5" s="1"/>
  <c r="G371" i="5"/>
  <c r="O371" i="5" s="1"/>
  <c r="K78" i="5"/>
  <c r="CP41" i="1"/>
  <c r="O41" i="1" s="1"/>
  <c r="G956" i="5"/>
  <c r="O956" i="5" s="1"/>
  <c r="GM754" i="1"/>
  <c r="T1294" i="5"/>
  <c r="K1300" i="5" s="1"/>
  <c r="J1305" i="5" s="1"/>
  <c r="P1305" i="5" s="1"/>
  <c r="CZ577" i="1"/>
  <c r="Y577" i="1" s="1"/>
  <c r="V1137" i="5" s="1"/>
  <c r="AD500" i="1"/>
  <c r="K672" i="5"/>
  <c r="CP332" i="1"/>
  <c r="O332" i="1" s="1"/>
  <c r="GN141" i="1"/>
  <c r="T457" i="5"/>
  <c r="GM83" i="1"/>
  <c r="T220" i="5"/>
  <c r="GM40" i="1"/>
  <c r="G890" i="5"/>
  <c r="O890" i="5" s="1"/>
  <c r="V538" i="1"/>
  <c r="AI531" i="1"/>
  <c r="G831" i="5"/>
  <c r="O831" i="5" s="1"/>
  <c r="K922" i="5"/>
  <c r="J923" i="5" s="1"/>
  <c r="P923" i="5" s="1"/>
  <c r="GM390" i="1"/>
  <c r="GN390" i="1"/>
  <c r="CP134" i="1"/>
  <c r="O134" i="1" s="1"/>
  <c r="W1214" i="5"/>
  <c r="AC500" i="1"/>
  <c r="J541" i="5"/>
  <c r="P541" i="5" s="1"/>
  <c r="CP111" i="1"/>
  <c r="O111" i="1" s="1"/>
  <c r="G233" i="5"/>
  <c r="O233" i="5" s="1"/>
  <c r="CP266" i="1"/>
  <c r="O266" i="1" s="1"/>
  <c r="K35" i="5"/>
  <c r="J41" i="5" s="1"/>
  <c r="P41" i="5" s="1"/>
  <c r="GN106" i="1"/>
  <c r="GM676" i="1"/>
  <c r="CP573" i="1"/>
  <c r="O573" i="1" s="1"/>
  <c r="K1124" i="5" s="1"/>
  <c r="CP628" i="1"/>
  <c r="O628" i="1" s="1"/>
  <c r="GM628" i="1" s="1"/>
  <c r="K1196" i="5"/>
  <c r="GM477" i="1"/>
  <c r="AL538" i="1"/>
  <c r="GN485" i="1"/>
  <c r="AL408" i="1"/>
  <c r="GM484" i="1"/>
  <c r="T1039" i="5"/>
  <c r="AJ286" i="1"/>
  <c r="W286" i="1" s="1"/>
  <c r="K877" i="5"/>
  <c r="GN262" i="1"/>
  <c r="K908" i="5"/>
  <c r="GN279" i="1"/>
  <c r="GM209" i="1"/>
  <c r="V585" i="5"/>
  <c r="K591" i="5" s="1"/>
  <c r="J594" i="5" s="1"/>
  <c r="P594" i="5" s="1"/>
  <c r="CY65" i="1"/>
  <c r="X65" i="1" s="1"/>
  <c r="GN760" i="1"/>
  <c r="GN281" i="1"/>
  <c r="GN476" i="1"/>
  <c r="T1002" i="5"/>
  <c r="AE340" i="1"/>
  <c r="GM193" i="1"/>
  <c r="GM94" i="1"/>
  <c r="GN114" i="1"/>
  <c r="GM54" i="1"/>
  <c r="GM97" i="1"/>
  <c r="T276" i="5"/>
  <c r="K272" i="5" s="1"/>
  <c r="GM64" i="1"/>
  <c r="T167" i="5"/>
  <c r="AJ150" i="1"/>
  <c r="AL771" i="1"/>
  <c r="Y771" i="1" s="1"/>
  <c r="V1290" i="5"/>
  <c r="K1285" i="5" s="1"/>
  <c r="CP572" i="1"/>
  <c r="O572" i="1" s="1"/>
  <c r="K1123" i="5" s="1"/>
  <c r="CP747" i="1"/>
  <c r="O747" i="1" s="1"/>
  <c r="K1281" i="5"/>
  <c r="GM483" i="1"/>
  <c r="GM399" i="1"/>
  <c r="T955" i="5"/>
  <c r="K951" i="5" s="1"/>
  <c r="GN332" i="1"/>
  <c r="T821" i="5"/>
  <c r="K826" i="5" s="1"/>
  <c r="GM204" i="1"/>
  <c r="T564" i="5"/>
  <c r="K569" i="5" s="1"/>
  <c r="J574" i="5" s="1"/>
  <c r="P574" i="5" s="1"/>
  <c r="CP127" i="1"/>
  <c r="O127" i="1" s="1"/>
  <c r="GM127" i="1" s="1"/>
  <c r="T290" i="5"/>
  <c r="GM48" i="1"/>
  <c r="T108" i="5"/>
  <c r="GN70" i="1"/>
  <c r="AE771" i="1"/>
  <c r="K1355" i="5"/>
  <c r="CY588" i="1"/>
  <c r="X588" i="1" s="1"/>
  <c r="AJ590" i="1"/>
  <c r="GN216" i="1"/>
  <c r="GM195" i="1"/>
  <c r="T531" i="5"/>
  <c r="K536" i="5" s="1"/>
  <c r="GN140" i="1"/>
  <c r="T455" i="5"/>
  <c r="K451" i="5" s="1"/>
  <c r="J456" i="5" s="1"/>
  <c r="P456" i="5" s="1"/>
  <c r="K296" i="5"/>
  <c r="GN273" i="1"/>
  <c r="GN66" i="1"/>
  <c r="AX500" i="1"/>
  <c r="CG472" i="1"/>
  <c r="GN274" i="1"/>
  <c r="K1264" i="5"/>
  <c r="J1268" i="5" s="1"/>
  <c r="P1268" i="5" s="1"/>
  <c r="CP743" i="1"/>
  <c r="O743" i="1" s="1"/>
  <c r="CY321" i="1"/>
  <c r="X321" i="1" s="1"/>
  <c r="CP391" i="1"/>
  <c r="O391" i="1" s="1"/>
  <c r="W779" i="5"/>
  <c r="G779" i="5"/>
  <c r="O779" i="5" s="1"/>
  <c r="G17" i="5"/>
  <c r="GK77" i="1"/>
  <c r="CZ77" i="1"/>
  <c r="Y77" i="1" s="1"/>
  <c r="GM77" i="1" s="1"/>
  <c r="W382" i="5"/>
  <c r="K259" i="5"/>
  <c r="CP92" i="1"/>
  <c r="O92" i="1" s="1"/>
  <c r="GM92" i="1" s="1"/>
  <c r="K113" i="5"/>
  <c r="CP50" i="1"/>
  <c r="O50" i="1" s="1"/>
  <c r="CY131" i="1"/>
  <c r="X131" i="1" s="1"/>
  <c r="T420" i="5" s="1"/>
  <c r="K417" i="5" s="1"/>
  <c r="CZ131" i="1"/>
  <c r="Y131" i="1" s="1"/>
  <c r="V420" i="5" s="1"/>
  <c r="K1173" i="5"/>
  <c r="K862" i="5"/>
  <c r="J866" i="5" s="1"/>
  <c r="P866" i="5" s="1"/>
  <c r="GM403" i="1"/>
  <c r="V968" i="5"/>
  <c r="K974" i="5" s="1"/>
  <c r="GM322" i="1"/>
  <c r="V780" i="5"/>
  <c r="K785" i="5" s="1"/>
  <c r="J787" i="5" s="1"/>
  <c r="P787" i="5" s="1"/>
  <c r="J901" i="5"/>
  <c r="P901" i="5" s="1"/>
  <c r="CP198" i="1"/>
  <c r="O198" i="1" s="1"/>
  <c r="K544" i="5"/>
  <c r="J552" i="5" s="1"/>
  <c r="P552" i="5" s="1"/>
  <c r="K377" i="5"/>
  <c r="K355" i="5"/>
  <c r="V256" i="5"/>
  <c r="K262" i="5" s="1"/>
  <c r="J635" i="5"/>
  <c r="P635" i="5" s="1"/>
  <c r="W688" i="5"/>
  <c r="CY79" i="1"/>
  <c r="X79" i="1" s="1"/>
  <c r="T207" i="5" s="1"/>
  <c r="K363" i="5"/>
  <c r="CP119" i="1"/>
  <c r="O119" i="1" s="1"/>
  <c r="K351" i="5"/>
  <c r="CP116" i="1"/>
  <c r="O116" i="1" s="1"/>
  <c r="K937" i="5"/>
  <c r="CP394" i="1"/>
  <c r="O394" i="1" s="1"/>
  <c r="K813" i="5"/>
  <c r="CP329" i="1"/>
  <c r="O329" i="1" s="1"/>
  <c r="W1192" i="5"/>
  <c r="W923" i="5"/>
  <c r="CP272" i="1"/>
  <c r="O272" i="1" s="1"/>
  <c r="K973" i="5"/>
  <c r="J978" i="5" s="1"/>
  <c r="P978" i="5" s="1"/>
  <c r="CY632" i="1"/>
  <c r="X632" i="1" s="1"/>
  <c r="T1205" i="5" s="1"/>
  <c r="CZ632" i="1"/>
  <c r="Y632" i="1" s="1"/>
  <c r="V1205" i="5" s="1"/>
  <c r="AH500" i="1"/>
  <c r="G699" i="5"/>
  <c r="O699" i="5" s="1"/>
  <c r="CP769" i="1"/>
  <c r="O769" i="1" s="1"/>
  <c r="K1231" i="5"/>
  <c r="AD680" i="1"/>
  <c r="CP673" i="1"/>
  <c r="O673" i="1" s="1"/>
  <c r="L1177" i="5"/>
  <c r="G1239" i="5"/>
  <c r="O1239" i="5" s="1"/>
  <c r="G1251" i="5" s="1"/>
  <c r="W890" i="5"/>
  <c r="G1176" i="5"/>
  <c r="O1176" i="5" s="1"/>
  <c r="G654" i="5"/>
  <c r="O654" i="5" s="1"/>
  <c r="W654" i="5"/>
  <c r="G677" i="5"/>
  <c r="O677" i="5" s="1"/>
  <c r="GK84" i="1"/>
  <c r="CY84" i="1"/>
  <c r="X84" i="1" s="1"/>
  <c r="CZ84" i="1"/>
  <c r="Y84" i="1" s="1"/>
  <c r="V221" i="5" s="1"/>
  <c r="K218" i="5" s="1"/>
  <c r="T357" i="5"/>
  <c r="K354" i="5" s="1"/>
  <c r="GN117" i="1"/>
  <c r="CY80" i="1"/>
  <c r="X80" i="1" s="1"/>
  <c r="CZ80" i="1"/>
  <c r="Y80" i="1" s="1"/>
  <c r="V208" i="5" s="1"/>
  <c r="G731" i="5"/>
  <c r="O731" i="5" s="1"/>
  <c r="K1246" i="5"/>
  <c r="CP757" i="1"/>
  <c r="O757" i="1" s="1"/>
  <c r="K1234" i="5"/>
  <c r="AI640" i="1"/>
  <c r="K930" i="5"/>
  <c r="CJ340" i="1"/>
  <c r="CP131" i="1"/>
  <c r="O131" i="1" s="1"/>
  <c r="GN71" i="1"/>
  <c r="CP73" i="1"/>
  <c r="O73" i="1" s="1"/>
  <c r="GM73" i="1" s="1"/>
  <c r="K187" i="5"/>
  <c r="K882" i="5"/>
  <c r="J890" i="5" s="1"/>
  <c r="P890" i="5" s="1"/>
  <c r="CP379" i="1"/>
  <c r="O379" i="1" s="1"/>
  <c r="K561" i="5"/>
  <c r="J563" i="5" s="1"/>
  <c r="P563" i="5" s="1"/>
  <c r="GM202" i="1"/>
  <c r="K293" i="5"/>
  <c r="CP101" i="1"/>
  <c r="O101" i="1" s="1"/>
  <c r="GM101" i="1" s="1"/>
  <c r="K160" i="5"/>
  <c r="CP62" i="1"/>
  <c r="O62" i="1" s="1"/>
  <c r="L1373" i="5"/>
  <c r="L484" i="5"/>
  <c r="CP588" i="1"/>
  <c r="O588" i="1" s="1"/>
  <c r="K1175" i="5" s="1"/>
  <c r="CZ536" i="1"/>
  <c r="Y536" i="1" s="1"/>
  <c r="V1110" i="5" s="1"/>
  <c r="K1108" i="5" s="1"/>
  <c r="GM117" i="1"/>
  <c r="K69" i="5"/>
  <c r="J74" i="5" s="1"/>
  <c r="P74" i="5" s="1"/>
  <c r="W1150" i="5"/>
  <c r="G934" i="5"/>
  <c r="O934" i="5" s="1"/>
  <c r="GM334" i="1"/>
  <c r="GM275" i="1"/>
  <c r="CP43" i="1"/>
  <c r="O43" i="1" s="1"/>
  <c r="W1293" i="5"/>
  <c r="CY191" i="1"/>
  <c r="X191" i="1" s="1"/>
  <c r="T517" i="5" s="1"/>
  <c r="K514" i="5" s="1"/>
  <c r="GM106" i="1"/>
  <c r="CP33" i="1"/>
  <c r="O33" i="1" s="1"/>
  <c r="T340" i="1"/>
  <c r="AG317" i="1"/>
  <c r="BB22" i="1"/>
  <c r="BB832" i="1"/>
  <c r="F813" i="1"/>
  <c r="AG26" i="1"/>
  <c r="T150" i="1"/>
  <c r="AD26" i="1"/>
  <c r="S150" i="1"/>
  <c r="CJ26" i="1"/>
  <c r="T771" i="1"/>
  <c r="CJ621" i="1"/>
  <c r="BA640" i="1"/>
  <c r="AH249" i="1"/>
  <c r="U286" i="1"/>
  <c r="AD317" i="1"/>
  <c r="Q340" i="1"/>
  <c r="AQ468" i="1"/>
  <c r="F719" i="1"/>
  <c r="U640" i="1"/>
  <c r="AH621" i="1"/>
  <c r="AI26" i="1"/>
  <c r="V150" i="1"/>
  <c r="CJ569" i="1"/>
  <c r="BA590" i="1"/>
  <c r="AI249" i="1"/>
  <c r="V286" i="1"/>
  <c r="CJ740" i="1"/>
  <c r="BA771" i="1"/>
  <c r="T640" i="1"/>
  <c r="AG621" i="1"/>
  <c r="AH317" i="1"/>
  <c r="U340" i="1"/>
  <c r="AJ26" i="1"/>
  <c r="W150" i="1"/>
  <c r="AL740" i="1"/>
  <c r="W590" i="1"/>
  <c r="AJ569" i="1"/>
  <c r="AD249" i="1"/>
  <c r="Q286" i="1"/>
  <c r="AI740" i="1"/>
  <c r="V771" i="1"/>
  <c r="AC740" i="1"/>
  <c r="CE771" i="1"/>
  <c r="P771" i="1"/>
  <c r="CF771" i="1"/>
  <c r="CH771" i="1"/>
  <c r="AK671" i="1"/>
  <c r="X680" i="1"/>
  <c r="AF371" i="1"/>
  <c r="S408" i="1"/>
  <c r="AX590" i="1"/>
  <c r="CG569" i="1"/>
  <c r="GN628" i="1"/>
  <c r="GM326" i="1"/>
  <c r="GN326" i="1"/>
  <c r="AI317" i="1"/>
  <c r="V340" i="1"/>
  <c r="V437" i="1" s="1"/>
  <c r="GM637" i="1"/>
  <c r="GN637" i="1"/>
  <c r="AF569" i="1"/>
  <c r="S590" i="1"/>
  <c r="U531" i="1"/>
  <c r="F560" i="1"/>
  <c r="GN283" i="1"/>
  <c r="GM283" i="1"/>
  <c r="CI26" i="1"/>
  <c r="AZ150" i="1"/>
  <c r="GM65" i="1"/>
  <c r="F700" i="1"/>
  <c r="BA671" i="1"/>
  <c r="AX740" i="1"/>
  <c r="F778" i="1"/>
  <c r="GN675" i="1"/>
  <c r="GM675" i="1"/>
  <c r="CE671" i="1"/>
  <c r="AV680" i="1"/>
  <c r="CE531" i="1"/>
  <c r="AV538" i="1"/>
  <c r="T531" i="1"/>
  <c r="F559" i="1"/>
  <c r="V472" i="1"/>
  <c r="F523" i="1"/>
  <c r="S531" i="1"/>
  <c r="F553" i="1"/>
  <c r="GM401" i="1"/>
  <c r="GN401" i="1"/>
  <c r="GM265" i="1"/>
  <c r="AU185" i="1"/>
  <c r="F237" i="1"/>
  <c r="AU437" i="1"/>
  <c r="AP181" i="1"/>
  <c r="F446" i="1"/>
  <c r="CY128" i="1"/>
  <c r="X128" i="1" s="1"/>
  <c r="T408" i="5" s="1"/>
  <c r="K405" i="5" s="1"/>
  <c r="CZ128" i="1"/>
  <c r="Y128" i="1" s="1"/>
  <c r="V408" i="5" s="1"/>
  <c r="K406" i="5" s="1"/>
  <c r="GM115" i="1"/>
  <c r="GN115" i="1"/>
  <c r="CP128" i="1"/>
  <c r="O128" i="1" s="1"/>
  <c r="K408" i="5" s="1"/>
  <c r="CY113" i="1"/>
  <c r="X113" i="1" s="1"/>
  <c r="T345" i="5" s="1"/>
  <c r="K341" i="5" s="1"/>
  <c r="CZ113" i="1"/>
  <c r="Y113" i="1" s="1"/>
  <c r="V345" i="5" s="1"/>
  <c r="K342" i="5" s="1"/>
  <c r="GN768" i="1"/>
  <c r="GM768" i="1"/>
  <c r="GK630" i="1"/>
  <c r="GN630" i="1" s="1"/>
  <c r="AE640" i="1"/>
  <c r="GN765" i="1"/>
  <c r="GM765" i="1"/>
  <c r="CY579" i="1"/>
  <c r="X579" i="1" s="1"/>
  <c r="CZ579" i="1"/>
  <c r="Y579" i="1" s="1"/>
  <c r="V1148" i="5" s="1"/>
  <c r="K1146" i="5" s="1"/>
  <c r="AF671" i="1"/>
  <c r="S680" i="1"/>
  <c r="GM747" i="1"/>
  <c r="GN747" i="1"/>
  <c r="AI590" i="1"/>
  <c r="GM493" i="1"/>
  <c r="GN493" i="1"/>
  <c r="GM387" i="1"/>
  <c r="GN387" i="1"/>
  <c r="AE371" i="1"/>
  <c r="R408" i="1"/>
  <c r="R218" i="1"/>
  <c r="AE185" i="1"/>
  <c r="CP45" i="1"/>
  <c r="O45" i="1" s="1"/>
  <c r="K96" i="5" s="1"/>
  <c r="GM49" i="1"/>
  <c r="R671" i="1"/>
  <c r="F694" i="1"/>
  <c r="GM629" i="1"/>
  <c r="GN629" i="1"/>
  <c r="CY630" i="1"/>
  <c r="X630" i="1" s="1"/>
  <c r="T1203" i="5" s="1"/>
  <c r="CZ630" i="1"/>
  <c r="Y630" i="1" s="1"/>
  <c r="GM635" i="1"/>
  <c r="GN635" i="1"/>
  <c r="AZ371" i="1"/>
  <c r="F419" i="1"/>
  <c r="GM571" i="1"/>
  <c r="GN571" i="1"/>
  <c r="BA531" i="1"/>
  <c r="F558" i="1"/>
  <c r="GN481" i="1"/>
  <c r="AU569" i="1"/>
  <c r="F609" i="1"/>
  <c r="AT468" i="1"/>
  <c r="F727" i="1"/>
  <c r="AX371" i="1"/>
  <c r="F415" i="1"/>
  <c r="GM376" i="1"/>
  <c r="GN376" i="1"/>
  <c r="CP284" i="1"/>
  <c r="O284" i="1" s="1"/>
  <c r="K764" i="5" s="1"/>
  <c r="GM333" i="1"/>
  <c r="GN333" i="1"/>
  <c r="CI249" i="1"/>
  <c r="AZ286" i="1"/>
  <c r="AC286" i="1"/>
  <c r="AD218" i="1"/>
  <c r="GM140" i="1"/>
  <c r="CY67" i="1"/>
  <c r="X67" i="1" s="1"/>
  <c r="T170" i="5" s="1"/>
  <c r="CZ67" i="1"/>
  <c r="Y67" i="1" s="1"/>
  <c r="AE150" i="1"/>
  <c r="GM631" i="1"/>
  <c r="GN484" i="1"/>
  <c r="GN327" i="1"/>
  <c r="GM584" i="1"/>
  <c r="BA371" i="1"/>
  <c r="F428" i="1"/>
  <c r="T249" i="1"/>
  <c r="F307" i="1"/>
  <c r="GN268" i="1"/>
  <c r="GM393" i="1"/>
  <c r="GN195" i="1"/>
  <c r="W185" i="1"/>
  <c r="GN97" i="1"/>
  <c r="X771" i="1"/>
  <c r="BC468" i="1"/>
  <c r="F725" i="1"/>
  <c r="AL531" i="1"/>
  <c r="Y538" i="1"/>
  <c r="AL371" i="1"/>
  <c r="Y408" i="1"/>
  <c r="T371" i="1"/>
  <c r="F429" i="1"/>
  <c r="AC371" i="1"/>
  <c r="P408" i="1"/>
  <c r="CF408" i="1"/>
  <c r="CH408" i="1"/>
  <c r="CE408" i="1"/>
  <c r="BA185" i="1"/>
  <c r="F238" i="1"/>
  <c r="AF249" i="1"/>
  <c r="S286" i="1"/>
  <c r="GN207" i="1"/>
  <c r="GM207" i="1"/>
  <c r="AP26" i="1"/>
  <c r="F159" i="1"/>
  <c r="AP800" i="1"/>
  <c r="CY120" i="1"/>
  <c r="X120" i="1" s="1"/>
  <c r="T369" i="5" s="1"/>
  <c r="K366" i="5" s="1"/>
  <c r="CZ120" i="1"/>
  <c r="Y120" i="1" s="1"/>
  <c r="V369" i="5" s="1"/>
  <c r="K367" i="5" s="1"/>
  <c r="AH26" i="1"/>
  <c r="U150" i="1"/>
  <c r="CP638" i="1"/>
  <c r="O638" i="1" s="1"/>
  <c r="K1225" i="5" s="1"/>
  <c r="AC640" i="1"/>
  <c r="AW680" i="1"/>
  <c r="CF671" i="1"/>
  <c r="CH671" i="1"/>
  <c r="AY680" i="1"/>
  <c r="GM624" i="1"/>
  <c r="GN624" i="1"/>
  <c r="CH531" i="1"/>
  <c r="AY538" i="1"/>
  <c r="AJ317" i="1"/>
  <c r="W340" i="1"/>
  <c r="GM320" i="1"/>
  <c r="GN320" i="1"/>
  <c r="V185" i="1"/>
  <c r="F241" i="1"/>
  <c r="CZ109" i="1"/>
  <c r="Y109" i="1" s="1"/>
  <c r="V323" i="5" s="1"/>
  <c r="K320" i="5" s="1"/>
  <c r="CY109" i="1"/>
  <c r="X109" i="1" s="1"/>
  <c r="T323" i="5" s="1"/>
  <c r="GN105" i="1"/>
  <c r="GM51" i="1"/>
  <c r="GN51" i="1"/>
  <c r="F701" i="1"/>
  <c r="T671" i="1"/>
  <c r="AZ621" i="1"/>
  <c r="F651" i="1"/>
  <c r="AZ671" i="1"/>
  <c r="F691" i="1"/>
  <c r="AO468" i="1"/>
  <c r="F713" i="1"/>
  <c r="AD590" i="1"/>
  <c r="GN534" i="1"/>
  <c r="GM534" i="1"/>
  <c r="GM487" i="1"/>
  <c r="GN487" i="1"/>
  <c r="GN389" i="1"/>
  <c r="GM389" i="1"/>
  <c r="AX317" i="1"/>
  <c r="F347" i="1"/>
  <c r="CG185" i="1"/>
  <c r="AX218" i="1"/>
  <c r="GM123" i="1"/>
  <c r="GN123" i="1"/>
  <c r="AC150" i="1"/>
  <c r="AP468" i="1"/>
  <c r="F718" i="1"/>
  <c r="CY586" i="1"/>
  <c r="X586" i="1" s="1"/>
  <c r="CZ586" i="1"/>
  <c r="Y586" i="1" s="1"/>
  <c r="V1164" i="5" s="1"/>
  <c r="GM497" i="1"/>
  <c r="GN497" i="1"/>
  <c r="AC590" i="1"/>
  <c r="AK408" i="1"/>
  <c r="AZ472" i="1"/>
  <c r="F511" i="1"/>
  <c r="AZ709" i="1"/>
  <c r="GM276" i="1"/>
  <c r="GN276" i="1"/>
  <c r="GM328" i="1"/>
  <c r="GN328" i="1"/>
  <c r="AP249" i="1"/>
  <c r="F295" i="1"/>
  <c r="GM263" i="1"/>
  <c r="GN263" i="1"/>
  <c r="GM254" i="1"/>
  <c r="GN254" i="1"/>
  <c r="BB181" i="1"/>
  <c r="F450" i="1"/>
  <c r="GM490" i="1"/>
  <c r="GM385" i="1"/>
  <c r="GM99" i="1"/>
  <c r="GM382" i="1"/>
  <c r="GN258" i="1"/>
  <c r="GN198" i="1"/>
  <c r="GN204" i="1"/>
  <c r="GN580" i="1"/>
  <c r="GM634" i="1"/>
  <c r="GN678" i="1"/>
  <c r="GM678" i="1"/>
  <c r="AZ531" i="1"/>
  <c r="F549" i="1"/>
  <c r="GM744" i="1"/>
  <c r="GN744" i="1"/>
  <c r="GM761" i="1"/>
  <c r="GN761" i="1"/>
  <c r="GM378" i="1"/>
  <c r="GN378" i="1"/>
  <c r="AO181" i="1"/>
  <c r="F441" i="1"/>
  <c r="W740" i="1"/>
  <c r="F795" i="1"/>
  <c r="GM756" i="1"/>
  <c r="GN756" i="1"/>
  <c r="W640" i="1"/>
  <c r="AJ621" i="1"/>
  <c r="AH569" i="1"/>
  <c r="U590" i="1"/>
  <c r="P671" i="1"/>
  <c r="F683" i="1"/>
  <c r="CY573" i="1"/>
  <c r="X573" i="1" s="1"/>
  <c r="CZ573" i="1"/>
  <c r="Y573" i="1" s="1"/>
  <c r="V1124" i="5" s="1"/>
  <c r="K1121" i="5" s="1"/>
  <c r="GN498" i="1"/>
  <c r="GM498" i="1"/>
  <c r="F647" i="1"/>
  <c r="AX621" i="1"/>
  <c r="CF531" i="1"/>
  <c r="AW538" i="1"/>
  <c r="GN491" i="1"/>
  <c r="AF472" i="1"/>
  <c r="S500" i="1"/>
  <c r="BB468" i="1"/>
  <c r="F722" i="1"/>
  <c r="GN336" i="1"/>
  <c r="GM336" i="1"/>
  <c r="AE317" i="1"/>
  <c r="R340" i="1"/>
  <c r="AZ317" i="1"/>
  <c r="F351" i="1"/>
  <c r="AX249" i="1"/>
  <c r="F293" i="1"/>
  <c r="AT249" i="1"/>
  <c r="F304" i="1"/>
  <c r="CY284" i="1"/>
  <c r="X284" i="1" s="1"/>
  <c r="CZ284" i="1"/>
  <c r="Y284" i="1" s="1"/>
  <c r="GN209" i="1"/>
  <c r="AX26" i="1"/>
  <c r="F157" i="1"/>
  <c r="GM144" i="1"/>
  <c r="GN144" i="1"/>
  <c r="GM766" i="1"/>
  <c r="GN766" i="1"/>
  <c r="V671" i="1"/>
  <c r="F703" i="1"/>
  <c r="AD771" i="1"/>
  <c r="CP742" i="1"/>
  <c r="O742" i="1" s="1"/>
  <c r="GM479" i="1"/>
  <c r="GN479" i="1"/>
  <c r="CP331" i="1"/>
  <c r="O331" i="1" s="1"/>
  <c r="K819" i="5" s="1"/>
  <c r="AQ185" i="1"/>
  <c r="F228" i="1"/>
  <c r="AQ437" i="1"/>
  <c r="AZ185" i="1"/>
  <c r="F229" i="1"/>
  <c r="AZ437" i="1"/>
  <c r="CP120" i="1"/>
  <c r="O120" i="1" s="1"/>
  <c r="K369" i="5" s="1"/>
  <c r="CY45" i="1"/>
  <c r="X45" i="1" s="1"/>
  <c r="T96" i="5" s="1"/>
  <c r="K92" i="5" s="1"/>
  <c r="CZ45" i="1"/>
  <c r="Y45" i="1" s="1"/>
  <c r="GN48" i="1"/>
  <c r="GN30" i="1"/>
  <c r="GM30" i="1"/>
  <c r="AH740" i="1"/>
  <c r="U771" i="1"/>
  <c r="F702" i="1"/>
  <c r="U671" i="1"/>
  <c r="GN751" i="1"/>
  <c r="GM751" i="1"/>
  <c r="F704" i="1"/>
  <c r="W671" i="1"/>
  <c r="GN489" i="1"/>
  <c r="CY338" i="1"/>
  <c r="X338" i="1" s="1"/>
  <c r="CZ338" i="1"/>
  <c r="Y338" i="1" s="1"/>
  <c r="V852" i="5" s="1"/>
  <c r="K849" i="5" s="1"/>
  <c r="GN377" i="1"/>
  <c r="GM377" i="1"/>
  <c r="GN386" i="1"/>
  <c r="GM386" i="1"/>
  <c r="GM325" i="1"/>
  <c r="GN325" i="1"/>
  <c r="CJ249" i="1"/>
  <c r="BA286" i="1"/>
  <c r="R286" i="1"/>
  <c r="GN210" i="1"/>
  <c r="GM210" i="1"/>
  <c r="GN145" i="1"/>
  <c r="GM145" i="1"/>
  <c r="CP113" i="1"/>
  <c r="O113" i="1" s="1"/>
  <c r="K345" i="5" s="1"/>
  <c r="CY146" i="1"/>
  <c r="X146" i="1" s="1"/>
  <c r="CZ146" i="1"/>
  <c r="Y146" i="1" s="1"/>
  <c r="V478" i="5" s="1"/>
  <c r="K475" i="5" s="1"/>
  <c r="GN108" i="1"/>
  <c r="GN101" i="1"/>
  <c r="CP109" i="1"/>
  <c r="O109" i="1" s="1"/>
  <c r="K323" i="5" s="1"/>
  <c r="GM32" i="1"/>
  <c r="GN32" i="1"/>
  <c r="GN34" i="1"/>
  <c r="AF640" i="1"/>
  <c r="GM476" i="1"/>
  <c r="GM198" i="1"/>
  <c r="GN399" i="1"/>
  <c r="GM332" i="1"/>
  <c r="T185" i="1"/>
  <c r="F239" i="1"/>
  <c r="T437" i="1"/>
  <c r="GN143" i="1"/>
  <c r="GM104" i="1"/>
  <c r="GM375" i="1"/>
  <c r="GN64" i="1"/>
  <c r="GN73" i="1"/>
  <c r="GN625" i="1"/>
  <c r="GM625" i="1"/>
  <c r="R531" i="1"/>
  <c r="F552" i="1"/>
  <c r="BA709" i="1"/>
  <c r="AQ569" i="1"/>
  <c r="F600" i="1"/>
  <c r="AC317" i="1"/>
  <c r="CE340" i="1"/>
  <c r="P340" i="1"/>
  <c r="CF340" i="1"/>
  <c r="CH340" i="1"/>
  <c r="GN636" i="1"/>
  <c r="GM636" i="1"/>
  <c r="AL671" i="1"/>
  <c r="Y680" i="1"/>
  <c r="GM626" i="1"/>
  <c r="GN626" i="1"/>
  <c r="AE472" i="1"/>
  <c r="R500" i="1"/>
  <c r="P531" i="1"/>
  <c r="F541" i="1"/>
  <c r="F431" i="1"/>
  <c r="AG569" i="1"/>
  <c r="T590" i="1"/>
  <c r="AD538" i="1"/>
  <c r="CP533" i="1"/>
  <c r="O533" i="1" s="1"/>
  <c r="AC185" i="1"/>
  <c r="CH218" i="1"/>
  <c r="CE218" i="1"/>
  <c r="P218" i="1"/>
  <c r="CF218" i="1"/>
  <c r="BC181" i="1"/>
  <c r="F453" i="1"/>
  <c r="BC800" i="1"/>
  <c r="AO800" i="1"/>
  <c r="AZ740" i="1"/>
  <c r="F782" i="1"/>
  <c r="GN764" i="1"/>
  <c r="GM764" i="1"/>
  <c r="CY638" i="1"/>
  <c r="X638" i="1" s="1"/>
  <c r="T1225" i="5" s="1"/>
  <c r="K1221" i="5" s="1"/>
  <c r="CZ638" i="1"/>
  <c r="Y638" i="1" s="1"/>
  <c r="V1225" i="5" s="1"/>
  <c r="AB680" i="1"/>
  <c r="GN582" i="1"/>
  <c r="GM582" i="1"/>
  <c r="GK572" i="1"/>
  <c r="GN572" i="1" s="1"/>
  <c r="AE590" i="1"/>
  <c r="AU468" i="1"/>
  <c r="F728" i="1"/>
  <c r="GM405" i="1"/>
  <c r="GN405" i="1"/>
  <c r="AF317" i="1"/>
  <c r="S340" i="1"/>
  <c r="CY331" i="1"/>
  <c r="X331" i="1" s="1"/>
  <c r="CZ331" i="1"/>
  <c r="Y331" i="1" s="1"/>
  <c r="GM380" i="1"/>
  <c r="GN380" i="1"/>
  <c r="GM271" i="1"/>
  <c r="GN271" i="1"/>
  <c r="GN102" i="1"/>
  <c r="GM102" i="1"/>
  <c r="GM86" i="1"/>
  <c r="GN86" i="1"/>
  <c r="CZ47" i="1"/>
  <c r="Y47" i="1" s="1"/>
  <c r="V107" i="5" s="1"/>
  <c r="K105" i="5" s="1"/>
  <c r="CY47" i="1"/>
  <c r="X47" i="1" s="1"/>
  <c r="GM758" i="1"/>
  <c r="GN758" i="1"/>
  <c r="AE740" i="1"/>
  <c r="R771" i="1"/>
  <c r="GM574" i="1"/>
  <c r="GN574" i="1"/>
  <c r="CY583" i="1"/>
  <c r="X583" i="1" s="1"/>
  <c r="CZ583" i="1"/>
  <c r="Y583" i="1" s="1"/>
  <c r="GM337" i="1"/>
  <c r="GN337" i="1"/>
  <c r="GN324" i="1"/>
  <c r="GM324" i="1"/>
  <c r="GN256" i="1"/>
  <c r="GM256" i="1"/>
  <c r="CY100" i="1"/>
  <c r="X100" i="1" s="1"/>
  <c r="CZ100" i="1"/>
  <c r="Y100" i="1" s="1"/>
  <c r="V288" i="5" s="1"/>
  <c r="K285" i="5" s="1"/>
  <c r="GN42" i="1"/>
  <c r="GN44" i="1"/>
  <c r="GM44" i="1"/>
  <c r="AD640" i="1"/>
  <c r="U371" i="1"/>
  <c r="F430" i="1"/>
  <c r="S740" i="1"/>
  <c r="F786" i="1"/>
  <c r="AZ569" i="1"/>
  <c r="F601" i="1"/>
  <c r="J123" i="5" l="1"/>
  <c r="P123" i="5" s="1"/>
  <c r="J677" i="5"/>
  <c r="P677" i="5" s="1"/>
  <c r="W1165" i="5"/>
  <c r="W210" i="5"/>
  <c r="J666" i="5"/>
  <c r="P666" i="5" s="1"/>
  <c r="K1222" i="5"/>
  <c r="G1069" i="5"/>
  <c r="O1069" i="5" s="1"/>
  <c r="W765" i="5"/>
  <c r="J1250" i="5"/>
  <c r="P1250" i="5" s="1"/>
  <c r="J1055" i="5"/>
  <c r="P1055" i="5" s="1"/>
  <c r="K1367" i="5"/>
  <c r="W1042" i="5"/>
  <c r="G1227" i="5"/>
  <c r="G627" i="5"/>
  <c r="J1226" i="5"/>
  <c r="P1226" i="5" s="1"/>
  <c r="G12" i="5"/>
  <c r="G766" i="5"/>
  <c r="J312" i="5"/>
  <c r="P312" i="5" s="1"/>
  <c r="J348" i="5"/>
  <c r="P348" i="5" s="1"/>
  <c r="K418" i="5"/>
  <c r="K1063" i="5"/>
  <c r="J184" i="5"/>
  <c r="P184" i="5" s="1"/>
  <c r="G989" i="5"/>
  <c r="G424" i="5"/>
  <c r="O424" i="5" s="1"/>
  <c r="K1199" i="5"/>
  <c r="J195" i="5"/>
  <c r="P195" i="5" s="1"/>
  <c r="J359" i="5"/>
  <c r="P359" i="5" s="1"/>
  <c r="J382" i="5"/>
  <c r="P382" i="5" s="1"/>
  <c r="J956" i="5"/>
  <c r="P956" i="5" s="1"/>
  <c r="G988" i="5"/>
  <c r="G1372" i="5"/>
  <c r="K1134" i="5"/>
  <c r="J934" i="5"/>
  <c r="P934" i="5" s="1"/>
  <c r="J1214" i="5"/>
  <c r="P1214" i="5" s="1"/>
  <c r="G1126" i="5"/>
  <c r="O1126" i="5" s="1"/>
  <c r="G1177" i="5" s="1"/>
  <c r="W1126" i="5"/>
  <c r="O408" i="1"/>
  <c r="AB371" i="1"/>
  <c r="O500" i="1"/>
  <c r="AB472" i="1"/>
  <c r="GM330" i="1"/>
  <c r="GM583" i="1"/>
  <c r="T1161" i="5"/>
  <c r="GM338" i="1"/>
  <c r="T852" i="5"/>
  <c r="K848" i="5" s="1"/>
  <c r="J853" i="5" s="1"/>
  <c r="P853" i="5" s="1"/>
  <c r="GN67" i="1"/>
  <c r="V170" i="5"/>
  <c r="K164" i="5" s="1"/>
  <c r="GN379" i="1"/>
  <c r="GM379" i="1"/>
  <c r="GM757" i="1"/>
  <c r="GN757" i="1"/>
  <c r="GN588" i="1"/>
  <c r="T1175" i="5"/>
  <c r="K1172" i="5" s="1"/>
  <c r="GN65" i="1"/>
  <c r="T168" i="5"/>
  <c r="K163" i="5" s="1"/>
  <c r="K423" i="5"/>
  <c r="GM134" i="1"/>
  <c r="GN134" i="1"/>
  <c r="Q500" i="1"/>
  <c r="AD472" i="1"/>
  <c r="GM496" i="1"/>
  <c r="CA500" i="1" s="1"/>
  <c r="GN496" i="1"/>
  <c r="V1038" i="5"/>
  <c r="K1036" i="5" s="1"/>
  <c r="AL500" i="1"/>
  <c r="GN494" i="1"/>
  <c r="T1067" i="5"/>
  <c r="K1062" i="5" s="1"/>
  <c r="J1069" i="5" s="1"/>
  <c r="P1069" i="5" s="1"/>
  <c r="GM576" i="1"/>
  <c r="GM400" i="1"/>
  <c r="GN400" i="1"/>
  <c r="AH185" i="1"/>
  <c r="U218" i="1"/>
  <c r="J410" i="5"/>
  <c r="P410" i="5" s="1"/>
  <c r="F432" i="1"/>
  <c r="GM42" i="1"/>
  <c r="AL150" i="1"/>
  <c r="AL26" i="1" s="1"/>
  <c r="V96" i="5"/>
  <c r="K93" i="5" s="1"/>
  <c r="J97" i="5" s="1"/>
  <c r="P97" i="5" s="1"/>
  <c r="GN573" i="1"/>
  <c r="T1124" i="5"/>
  <c r="K1120" i="5" s="1"/>
  <c r="J1126" i="5" s="1"/>
  <c r="P1126" i="5" s="1"/>
  <c r="AB640" i="1"/>
  <c r="O640" i="1" s="1"/>
  <c r="K420" i="5"/>
  <c r="J424" i="5" s="1"/>
  <c r="P424" i="5" s="1"/>
  <c r="GM131" i="1"/>
  <c r="GN131" i="1"/>
  <c r="K1370" i="5"/>
  <c r="GN769" i="1"/>
  <c r="GM119" i="1"/>
  <c r="GN119" i="1"/>
  <c r="GM266" i="1"/>
  <c r="GN266" i="1"/>
  <c r="GN41" i="1"/>
  <c r="GM41" i="1"/>
  <c r="T1110" i="5"/>
  <c r="K1107" i="5" s="1"/>
  <c r="J1111" i="5" s="1"/>
  <c r="P1111" i="5" s="1"/>
  <c r="J1112" i="5" s="1"/>
  <c r="GN536" i="1"/>
  <c r="GM536" i="1"/>
  <c r="K517" i="5"/>
  <c r="J519" i="5" s="1"/>
  <c r="P519" i="5" s="1"/>
  <c r="GM191" i="1"/>
  <c r="CA218" i="1" s="1"/>
  <c r="AB218" i="1"/>
  <c r="GN191" i="1"/>
  <c r="GM130" i="1"/>
  <c r="GN130" i="1"/>
  <c r="K1191" i="5"/>
  <c r="J1192" i="5" s="1"/>
  <c r="P1192" i="5" s="1"/>
  <c r="GM627" i="1"/>
  <c r="GN627" i="1"/>
  <c r="GM406" i="1"/>
  <c r="GO406" i="1"/>
  <c r="CC408" i="1" s="1"/>
  <c r="GN577" i="1"/>
  <c r="GM47" i="1"/>
  <c r="T107" i="5"/>
  <c r="K104" i="5" s="1"/>
  <c r="J110" i="5" s="1"/>
  <c r="P110" i="5" s="1"/>
  <c r="BA472" i="1"/>
  <c r="AK286" i="1"/>
  <c r="T764" i="5"/>
  <c r="K760" i="5" s="1"/>
  <c r="W437" i="1"/>
  <c r="W181" i="1" s="1"/>
  <c r="GN632" i="1"/>
  <c r="AL640" i="1"/>
  <c r="V1203" i="5"/>
  <c r="K1200" i="5" s="1"/>
  <c r="F521" i="1"/>
  <c r="AJ249" i="1"/>
  <c r="GN33" i="1"/>
  <c r="GM33" i="1"/>
  <c r="GM43" i="1"/>
  <c r="GN43" i="1"/>
  <c r="GM62" i="1"/>
  <c r="GN62" i="1"/>
  <c r="AI621" i="1"/>
  <c r="V640" i="1"/>
  <c r="GM673" i="1"/>
  <c r="CA680" i="1" s="1"/>
  <c r="GN673" i="1"/>
  <c r="CB680" i="1" s="1"/>
  <c r="AS680" i="1" s="1"/>
  <c r="J945" i="5"/>
  <c r="P945" i="5" s="1"/>
  <c r="J371" i="5"/>
  <c r="P371" i="5" s="1"/>
  <c r="J266" i="5"/>
  <c r="P266" i="5" s="1"/>
  <c r="J1176" i="5"/>
  <c r="P1176" i="5" s="1"/>
  <c r="GN50" i="1"/>
  <c r="GM50" i="1"/>
  <c r="T778" i="5"/>
  <c r="K774" i="5" s="1"/>
  <c r="J779" i="5" s="1"/>
  <c r="P779" i="5" s="1"/>
  <c r="GN321" i="1"/>
  <c r="GM321" i="1"/>
  <c r="K295" i="5"/>
  <c r="J300" i="5" s="1"/>
  <c r="P300" i="5" s="1"/>
  <c r="V531" i="1"/>
  <c r="F561" i="1"/>
  <c r="J85" i="5"/>
  <c r="P85" i="5" s="1"/>
  <c r="GM110" i="1"/>
  <c r="GN110" i="1"/>
  <c r="K1065" i="5"/>
  <c r="GN492" i="1"/>
  <c r="GM492" i="1"/>
  <c r="AF185" i="1"/>
  <c r="S218" i="1"/>
  <c r="GN59" i="1"/>
  <c r="GM59" i="1"/>
  <c r="J1239" i="5"/>
  <c r="P1239" i="5" s="1"/>
  <c r="J1251" i="5" s="1"/>
  <c r="GN107" i="1"/>
  <c r="GM107" i="1"/>
  <c r="AK500" i="1"/>
  <c r="GM769" i="1"/>
  <c r="T1370" i="5"/>
  <c r="K1366" i="5" s="1"/>
  <c r="GM577" i="1"/>
  <c r="AL340" i="1"/>
  <c r="AL317" i="1" s="1"/>
  <c r="V819" i="5"/>
  <c r="K816" i="5" s="1"/>
  <c r="GN579" i="1"/>
  <c r="T1148" i="5"/>
  <c r="K1145" i="5" s="1"/>
  <c r="J1150" i="5" s="1"/>
  <c r="P1150" i="5" s="1"/>
  <c r="CJ317" i="1"/>
  <c r="BA340" i="1"/>
  <c r="V205" i="5"/>
  <c r="K203" i="5" s="1"/>
  <c r="GN77" i="1"/>
  <c r="K529" i="5"/>
  <c r="GN194" i="1"/>
  <c r="GM194" i="1"/>
  <c r="GM46" i="1"/>
  <c r="GN46" i="1"/>
  <c r="GN137" i="1"/>
  <c r="GM137" i="1"/>
  <c r="GM89" i="1"/>
  <c r="GN89" i="1"/>
  <c r="J277" i="5"/>
  <c r="P277" i="5" s="1"/>
  <c r="AK340" i="1"/>
  <c r="T819" i="5"/>
  <c r="K815" i="5" s="1"/>
  <c r="CA408" i="1"/>
  <c r="CA371" i="1" s="1"/>
  <c r="AL286" i="1"/>
  <c r="V764" i="5"/>
  <c r="K761" i="5" s="1"/>
  <c r="GM586" i="1"/>
  <c r="T1164" i="5"/>
  <c r="AB590" i="1"/>
  <c r="GM80" i="1"/>
  <c r="T208" i="5"/>
  <c r="K202" i="5" s="1"/>
  <c r="J210" i="5" s="1"/>
  <c r="P210" i="5" s="1"/>
  <c r="GM84" i="1"/>
  <c r="T221" i="5"/>
  <c r="K217" i="5" s="1"/>
  <c r="J222" i="5" s="1"/>
  <c r="P222" i="5" s="1"/>
  <c r="GN84" i="1"/>
  <c r="GM394" i="1"/>
  <c r="GN394" i="1"/>
  <c r="CB408" i="1" s="1"/>
  <c r="GM391" i="1"/>
  <c r="GN391" i="1"/>
  <c r="J1293" i="5"/>
  <c r="P1293" i="5" s="1"/>
  <c r="P500" i="1"/>
  <c r="CH500" i="1"/>
  <c r="CF500" i="1"/>
  <c r="AC472" i="1"/>
  <c r="CE500" i="1"/>
  <c r="GN323" i="1"/>
  <c r="GM323" i="1"/>
  <c r="AD371" i="1"/>
  <c r="Q408" i="1"/>
  <c r="W531" i="1"/>
  <c r="F562" i="1"/>
  <c r="K998" i="5"/>
  <c r="J1003" i="5" s="1"/>
  <c r="P1003" i="5" s="1"/>
  <c r="GM581" i="1"/>
  <c r="GN581" i="1"/>
  <c r="GM494" i="1"/>
  <c r="GN767" i="1"/>
  <c r="GM767" i="1"/>
  <c r="J912" i="5"/>
  <c r="P912" i="5" s="1"/>
  <c r="GN103" i="1"/>
  <c r="GN127" i="1"/>
  <c r="GM100" i="1"/>
  <c r="T288" i="5"/>
  <c r="GN583" i="1"/>
  <c r="V1161" i="5"/>
  <c r="K1158" i="5" s="1"/>
  <c r="GM103" i="1"/>
  <c r="GM146" i="1"/>
  <c r="T478" i="5"/>
  <c r="K474" i="5" s="1"/>
  <c r="J479" i="5" s="1"/>
  <c r="P479" i="5" s="1"/>
  <c r="CB218" i="1"/>
  <c r="CB185" i="1" s="1"/>
  <c r="GM632" i="1"/>
  <c r="GM630" i="1"/>
  <c r="GM588" i="1"/>
  <c r="AB286" i="1"/>
  <c r="AD671" i="1"/>
  <c r="Q680" i="1"/>
  <c r="U500" i="1"/>
  <c r="AH472" i="1"/>
  <c r="GM272" i="1"/>
  <c r="GN272" i="1"/>
  <c r="GN329" i="1"/>
  <c r="GM329" i="1"/>
  <c r="GN116" i="1"/>
  <c r="GM116" i="1"/>
  <c r="GN92" i="1"/>
  <c r="G854" i="5"/>
  <c r="GM743" i="1"/>
  <c r="GN743" i="1"/>
  <c r="F507" i="1"/>
  <c r="AX472" i="1"/>
  <c r="AK538" i="1"/>
  <c r="GN111" i="1"/>
  <c r="GM111" i="1"/>
  <c r="K462" i="5"/>
  <c r="J467" i="5" s="1"/>
  <c r="P467" i="5" s="1"/>
  <c r="GM79" i="1"/>
  <c r="GN125" i="1"/>
  <c r="GM125" i="1"/>
  <c r="T1136" i="5"/>
  <c r="K1133" i="5" s="1"/>
  <c r="J1138" i="5" s="1"/>
  <c r="P1138" i="5" s="1"/>
  <c r="GN576" i="1"/>
  <c r="GM269" i="1"/>
  <c r="GN269" i="1"/>
  <c r="GN55" i="1"/>
  <c r="GM55" i="1"/>
  <c r="G1081" i="5"/>
  <c r="G1252" i="5"/>
  <c r="T1038" i="5"/>
  <c r="K1035" i="5" s="1"/>
  <c r="GN483" i="1"/>
  <c r="CB500" i="1" s="1"/>
  <c r="K319" i="5"/>
  <c r="J324" i="5" s="1"/>
  <c r="P324" i="5" s="1"/>
  <c r="GN68" i="1"/>
  <c r="GM68" i="1"/>
  <c r="GM535" i="1"/>
  <c r="W500" i="1"/>
  <c r="AJ472" i="1"/>
  <c r="V529" i="5"/>
  <c r="K527" i="5" s="1"/>
  <c r="J530" i="5" s="1"/>
  <c r="P530" i="5" s="1"/>
  <c r="AL218" i="1"/>
  <c r="J1359" i="5"/>
  <c r="P1359" i="5" s="1"/>
  <c r="AK218" i="1"/>
  <c r="K284" i="5"/>
  <c r="J289" i="5" s="1"/>
  <c r="P289" i="5" s="1"/>
  <c r="GN80" i="1"/>
  <c r="GN330" i="1"/>
  <c r="X340" i="1"/>
  <c r="AK317" i="1"/>
  <c r="Y150" i="1"/>
  <c r="AL249" i="1"/>
  <c r="Y286" i="1"/>
  <c r="AK249" i="1"/>
  <c r="X286" i="1"/>
  <c r="Y640" i="1"/>
  <c r="AL621" i="1"/>
  <c r="AS218" i="1"/>
  <c r="Y340" i="1"/>
  <c r="AB671" i="1"/>
  <c r="O680" i="1"/>
  <c r="BC22" i="1"/>
  <c r="BC832" i="1"/>
  <c r="F816" i="1"/>
  <c r="GN113" i="1"/>
  <c r="GM113" i="1"/>
  <c r="GN47" i="1"/>
  <c r="S317" i="1"/>
  <c r="F355" i="1"/>
  <c r="GM533" i="1"/>
  <c r="GN533" i="1"/>
  <c r="CB538" i="1" s="1"/>
  <c r="AB538" i="1"/>
  <c r="F706" i="1"/>
  <c r="Y671" i="1"/>
  <c r="P317" i="1"/>
  <c r="F343" i="1"/>
  <c r="T181" i="1"/>
  <c r="F458" i="1"/>
  <c r="R249" i="1"/>
  <c r="F300" i="1"/>
  <c r="GM742" i="1"/>
  <c r="CA771" i="1" s="1"/>
  <c r="GN742" i="1"/>
  <c r="AB771" i="1"/>
  <c r="S472" i="1"/>
  <c r="F515" i="1"/>
  <c r="GN338" i="1"/>
  <c r="AX185" i="1"/>
  <c r="F225" i="1"/>
  <c r="AX437" i="1"/>
  <c r="Q640" i="1"/>
  <c r="AD621" i="1"/>
  <c r="CH185" i="1"/>
  <c r="AY218" i="1"/>
  <c r="AD531" i="1"/>
  <c r="Q538" i="1"/>
  <c r="AV340" i="1"/>
  <c r="CE317" i="1"/>
  <c r="BA468" i="1"/>
  <c r="F729" i="1"/>
  <c r="S640" i="1"/>
  <c r="AF621" i="1"/>
  <c r="U740" i="1"/>
  <c r="F793" i="1"/>
  <c r="AZ181" i="1"/>
  <c r="F448" i="1"/>
  <c r="GN146" i="1"/>
  <c r="GM331" i="1"/>
  <c r="GN331" i="1"/>
  <c r="AB340" i="1"/>
  <c r="AD740" i="1"/>
  <c r="Q771" i="1"/>
  <c r="AL590" i="1"/>
  <c r="U569" i="1"/>
  <c r="F612" i="1"/>
  <c r="AK371" i="1"/>
  <c r="X408" i="1"/>
  <c r="GN586" i="1"/>
  <c r="CB590" i="1" s="1"/>
  <c r="GN100" i="1"/>
  <c r="GM572" i="1"/>
  <c r="AY531" i="1"/>
  <c r="F546" i="1"/>
  <c r="F688" i="1"/>
  <c r="AY671" i="1"/>
  <c r="CE640" i="1"/>
  <c r="P640" i="1"/>
  <c r="CF640" i="1"/>
  <c r="AC621" i="1"/>
  <c r="CH640" i="1"/>
  <c r="P371" i="1"/>
  <c r="F411" i="1"/>
  <c r="Y371" i="1"/>
  <c r="F434" i="1"/>
  <c r="AZ249" i="1"/>
  <c r="F297" i="1"/>
  <c r="GN284" i="1"/>
  <c r="GM284" i="1"/>
  <c r="CA286" i="1" s="1"/>
  <c r="AB569" i="1"/>
  <c r="O590" i="1"/>
  <c r="GN45" i="1"/>
  <c r="GM45" i="1"/>
  <c r="R371" i="1"/>
  <c r="F422" i="1"/>
  <c r="AE621" i="1"/>
  <c r="R640" i="1"/>
  <c r="S371" i="1"/>
  <c r="F423" i="1"/>
  <c r="F705" i="1"/>
  <c r="X671" i="1"/>
  <c r="P740" i="1"/>
  <c r="F774" i="1"/>
  <c r="S26" i="1"/>
  <c r="F165" i="1"/>
  <c r="T317" i="1"/>
  <c r="F361" i="1"/>
  <c r="AO22" i="1"/>
  <c r="AO832" i="1"/>
  <c r="F804" i="1"/>
  <c r="CF185" i="1"/>
  <c r="AW218" i="1"/>
  <c r="T569" i="1"/>
  <c r="F611" i="1"/>
  <c r="AY340" i="1"/>
  <c r="CH317" i="1"/>
  <c r="GN109" i="1"/>
  <c r="GM109" i="1"/>
  <c r="CA150" i="1" s="1"/>
  <c r="BA249" i="1"/>
  <c r="F306" i="1"/>
  <c r="AQ181" i="1"/>
  <c r="F447" i="1"/>
  <c r="AQ800" i="1"/>
  <c r="R317" i="1"/>
  <c r="F354" i="1"/>
  <c r="AZ468" i="1"/>
  <c r="F720" i="1"/>
  <c r="CH590" i="1"/>
  <c r="AC569" i="1"/>
  <c r="P590" i="1"/>
  <c r="CE590" i="1"/>
  <c r="CF590" i="1"/>
  <c r="AD569" i="1"/>
  <c r="Q590" i="1"/>
  <c r="V181" i="1"/>
  <c r="F460" i="1"/>
  <c r="GM638" i="1"/>
  <c r="GN638" i="1"/>
  <c r="CE371" i="1"/>
  <c r="AV408" i="1"/>
  <c r="S671" i="1"/>
  <c r="F695" i="1"/>
  <c r="AU181" i="1"/>
  <c r="F456" i="1"/>
  <c r="AU800" i="1"/>
  <c r="T709" i="1"/>
  <c r="F685" i="1"/>
  <c r="AV671" i="1"/>
  <c r="AB249" i="1"/>
  <c r="O286" i="1"/>
  <c r="CE740" i="1"/>
  <c r="AV771" i="1"/>
  <c r="GM67" i="1"/>
  <c r="Q249" i="1"/>
  <c r="F298" i="1"/>
  <c r="Y740" i="1"/>
  <c r="F797" i="1"/>
  <c r="V249" i="1"/>
  <c r="F309" i="1"/>
  <c r="F662" i="1"/>
  <c r="U621" i="1"/>
  <c r="O472" i="1"/>
  <c r="F502" i="1"/>
  <c r="U249" i="1"/>
  <c r="F308" i="1"/>
  <c r="BA621" i="1"/>
  <c r="F660" i="1"/>
  <c r="BB18" i="1"/>
  <c r="F845" i="1"/>
  <c r="R740" i="1"/>
  <c r="F785" i="1"/>
  <c r="P185" i="1"/>
  <c r="F221" i="1"/>
  <c r="AK150" i="1"/>
  <c r="AC26" i="1"/>
  <c r="CF150" i="1"/>
  <c r="P150" i="1"/>
  <c r="CH150" i="1"/>
  <c r="CE150" i="1"/>
  <c r="W317" i="1"/>
  <c r="F364" i="1"/>
  <c r="U26" i="1"/>
  <c r="F172" i="1"/>
  <c r="AP22" i="1"/>
  <c r="F809" i="1"/>
  <c r="AP832" i="1"/>
  <c r="BA437" i="1"/>
  <c r="CH371" i="1"/>
  <c r="AY408" i="1"/>
  <c r="Y531" i="1"/>
  <c r="F564" i="1"/>
  <c r="X740" i="1"/>
  <c r="F796" i="1"/>
  <c r="AE26" i="1"/>
  <c r="R150" i="1"/>
  <c r="AD185" i="1"/>
  <c r="Q218" i="1"/>
  <c r="AK640" i="1"/>
  <c r="R185" i="1"/>
  <c r="F232" i="1"/>
  <c r="R437" i="1"/>
  <c r="AI569" i="1"/>
  <c r="V590" i="1"/>
  <c r="GN128" i="1"/>
  <c r="GM128" i="1"/>
  <c r="AZ26" i="1"/>
  <c r="F161" i="1"/>
  <c r="AZ800" i="1"/>
  <c r="S569" i="1"/>
  <c r="F605" i="1"/>
  <c r="GM579" i="1"/>
  <c r="CH740" i="1"/>
  <c r="AY771" i="1"/>
  <c r="W569" i="1"/>
  <c r="F614" i="1"/>
  <c r="AK590" i="1"/>
  <c r="T621" i="1"/>
  <c r="F661" i="1"/>
  <c r="V26" i="1"/>
  <c r="F173" i="1"/>
  <c r="BA26" i="1"/>
  <c r="F170" i="1"/>
  <c r="BA800" i="1"/>
  <c r="Q26" i="1"/>
  <c r="F162" i="1"/>
  <c r="T26" i="1"/>
  <c r="F171" i="1"/>
  <c r="T800" i="1"/>
  <c r="GM573" i="1"/>
  <c r="AE569" i="1"/>
  <c r="R590" i="1"/>
  <c r="CF317" i="1"/>
  <c r="AW340" i="1"/>
  <c r="AW531" i="1"/>
  <c r="F544" i="1"/>
  <c r="CE185" i="1"/>
  <c r="AV218" i="1"/>
  <c r="F514" i="1"/>
  <c r="R472" i="1"/>
  <c r="GM120" i="1"/>
  <c r="GN120" i="1"/>
  <c r="W621" i="1"/>
  <c r="F664" i="1"/>
  <c r="F686" i="1"/>
  <c r="AW671" i="1"/>
  <c r="S249" i="1"/>
  <c r="F301" i="1"/>
  <c r="CF371" i="1"/>
  <c r="AW408" i="1"/>
  <c r="AC249" i="1"/>
  <c r="P286" i="1"/>
  <c r="P437" i="1" s="1"/>
  <c r="CE286" i="1"/>
  <c r="CF286" i="1"/>
  <c r="CH286" i="1"/>
  <c r="CA590" i="1"/>
  <c r="AV531" i="1"/>
  <c r="F543" i="1"/>
  <c r="F363" i="1"/>
  <c r="V317" i="1"/>
  <c r="AX569" i="1"/>
  <c r="F597" i="1"/>
  <c r="AX709" i="1"/>
  <c r="CF740" i="1"/>
  <c r="AW771" i="1"/>
  <c r="V740" i="1"/>
  <c r="F794" i="1"/>
  <c r="O371" i="1"/>
  <c r="F410" i="1"/>
  <c r="AB150" i="1"/>
  <c r="W26" i="1"/>
  <c r="F174" i="1"/>
  <c r="F362" i="1"/>
  <c r="U317" i="1"/>
  <c r="BA740" i="1"/>
  <c r="F791" i="1"/>
  <c r="BA569" i="1"/>
  <c r="F610" i="1"/>
  <c r="F352" i="1"/>
  <c r="Q317" i="1"/>
  <c r="W249" i="1"/>
  <c r="F310" i="1"/>
  <c r="T740" i="1"/>
  <c r="F792" i="1"/>
  <c r="J988" i="5" l="1"/>
  <c r="J1206" i="5"/>
  <c r="P1206" i="5" s="1"/>
  <c r="J1371" i="5"/>
  <c r="P1371" i="5" s="1"/>
  <c r="J1042" i="5"/>
  <c r="P1042" i="5" s="1"/>
  <c r="J1081" i="5" s="1"/>
  <c r="G11" i="5"/>
  <c r="J1227" i="5"/>
  <c r="G1373" i="5"/>
  <c r="G484" i="5"/>
  <c r="AR218" i="1"/>
  <c r="CA185" i="1"/>
  <c r="AR680" i="1"/>
  <c r="CA671" i="1"/>
  <c r="J627" i="5"/>
  <c r="J1372" i="5"/>
  <c r="CB371" i="1"/>
  <c r="AS408" i="1"/>
  <c r="CA472" i="1"/>
  <c r="AR500" i="1"/>
  <c r="CB472" i="1"/>
  <c r="AS500" i="1"/>
  <c r="F233" i="1"/>
  <c r="S185" i="1"/>
  <c r="CB340" i="1"/>
  <c r="F461" i="1"/>
  <c r="AR408" i="1"/>
  <c r="AW500" i="1"/>
  <c r="CF472" i="1"/>
  <c r="AT408" i="1"/>
  <c r="CC371" i="1"/>
  <c r="J820" i="5"/>
  <c r="P820" i="5" s="1"/>
  <c r="CB671" i="1"/>
  <c r="G16" i="2"/>
  <c r="G18" i="2" s="1"/>
  <c r="I14" i="5"/>
  <c r="AB621" i="1"/>
  <c r="CB640" i="1"/>
  <c r="CB621" i="1" s="1"/>
  <c r="CB150" i="1"/>
  <c r="CB26" i="1" s="1"/>
  <c r="CB286" i="1"/>
  <c r="CA340" i="1"/>
  <c r="CA317" i="1" s="1"/>
  <c r="X218" i="1"/>
  <c r="AK185" i="1"/>
  <c r="AK531" i="1"/>
  <c r="X538" i="1"/>
  <c r="AY500" i="1"/>
  <c r="CH472" i="1"/>
  <c r="X500" i="1"/>
  <c r="AK472" i="1"/>
  <c r="F663" i="1"/>
  <c r="V621" i="1"/>
  <c r="J765" i="5"/>
  <c r="P765" i="5" s="1"/>
  <c r="J766" i="5" s="1"/>
  <c r="U185" i="1"/>
  <c r="U437" i="1"/>
  <c r="F240" i="1"/>
  <c r="Q472" i="1"/>
  <c r="F512" i="1"/>
  <c r="J171" i="5"/>
  <c r="P171" i="5" s="1"/>
  <c r="Y218" i="1"/>
  <c r="AL185" i="1"/>
  <c r="U472" i="1"/>
  <c r="F522" i="1"/>
  <c r="U709" i="1"/>
  <c r="K1157" i="5"/>
  <c r="J1165" i="5" s="1"/>
  <c r="P1165" i="5" s="1"/>
  <c r="J1177" i="5" s="1"/>
  <c r="S437" i="1"/>
  <c r="F692" i="1"/>
  <c r="Q671" i="1"/>
  <c r="J854" i="5"/>
  <c r="AL472" i="1"/>
  <c r="Y500" i="1"/>
  <c r="CA640" i="1"/>
  <c r="CB771" i="1"/>
  <c r="CB740" i="1" s="1"/>
  <c r="CA538" i="1"/>
  <c r="W472" i="1"/>
  <c r="F524" i="1"/>
  <c r="Q371" i="1"/>
  <c r="F420" i="1"/>
  <c r="AV500" i="1"/>
  <c r="CE472" i="1"/>
  <c r="F503" i="1"/>
  <c r="P472" i="1"/>
  <c r="F360" i="1"/>
  <c r="BA317" i="1"/>
  <c r="W709" i="1"/>
  <c r="AB185" i="1"/>
  <c r="O218" i="1"/>
  <c r="CA26" i="1"/>
  <c r="AR150" i="1"/>
  <c r="CB569" i="1"/>
  <c r="AS590" i="1"/>
  <c r="CB317" i="1"/>
  <c r="AS340" i="1"/>
  <c r="AS640" i="1"/>
  <c r="AS150" i="1"/>
  <c r="CB249" i="1"/>
  <c r="AS286" i="1"/>
  <c r="AS437" i="1" s="1"/>
  <c r="AR340" i="1"/>
  <c r="BA22" i="1"/>
  <c r="BA832" i="1"/>
  <c r="F820" i="1"/>
  <c r="AZ22" i="1"/>
  <c r="AZ832" i="1"/>
  <c r="F811" i="1"/>
  <c r="CA569" i="1"/>
  <c r="AR590" i="1"/>
  <c r="CF249" i="1"/>
  <c r="AW286" i="1"/>
  <c r="AV185" i="1"/>
  <c r="F223" i="1"/>
  <c r="R569" i="1"/>
  <c r="F604" i="1"/>
  <c r="V569" i="1"/>
  <c r="F613" i="1"/>
  <c r="V709" i="1"/>
  <c r="O621" i="1"/>
  <c r="F642" i="1"/>
  <c r="AY317" i="1"/>
  <c r="F348" i="1"/>
  <c r="AX468" i="1"/>
  <c r="F716" i="1"/>
  <c r="CE249" i="1"/>
  <c r="AV286" i="1"/>
  <c r="AV437" i="1" s="1"/>
  <c r="R709" i="1"/>
  <c r="F697" i="1"/>
  <c r="AS671" i="1"/>
  <c r="T22" i="1"/>
  <c r="F821" i="1"/>
  <c r="T832" i="1"/>
  <c r="X640" i="1"/>
  <c r="AK621" i="1"/>
  <c r="O249" i="1"/>
  <c r="F288" i="1"/>
  <c r="Q569" i="1"/>
  <c r="F602" i="1"/>
  <c r="CH569" i="1"/>
  <c r="AY590" i="1"/>
  <c r="AR472" i="1"/>
  <c r="F527" i="1"/>
  <c r="Q740" i="1"/>
  <c r="F783" i="1"/>
  <c r="CA740" i="1"/>
  <c r="AR771" i="1"/>
  <c r="O671" i="1"/>
  <c r="F682" i="1"/>
  <c r="X249" i="1"/>
  <c r="F311" i="1"/>
  <c r="Y249" i="1"/>
  <c r="F312" i="1"/>
  <c r="X437" i="1"/>
  <c r="P249" i="1"/>
  <c r="F289" i="1"/>
  <c r="Y437" i="1"/>
  <c r="AW317" i="1"/>
  <c r="F346" i="1"/>
  <c r="AS371" i="1"/>
  <c r="F425" i="1"/>
  <c r="AY740" i="1"/>
  <c r="F779" i="1"/>
  <c r="R181" i="1"/>
  <c r="F451" i="1"/>
  <c r="AP18" i="1"/>
  <c r="F841" i="1"/>
  <c r="S181" i="1"/>
  <c r="F452" i="1"/>
  <c r="CF26" i="1"/>
  <c r="AW150" i="1"/>
  <c r="AU22" i="1"/>
  <c r="F819" i="1"/>
  <c r="AU832" i="1"/>
  <c r="CA621" i="1"/>
  <c r="AR640" i="1"/>
  <c r="CE569" i="1"/>
  <c r="AV590" i="1"/>
  <c r="AQ22" i="1"/>
  <c r="F810" i="1"/>
  <c r="AQ832" i="1"/>
  <c r="AO18" i="1"/>
  <c r="F836" i="1"/>
  <c r="F654" i="1"/>
  <c r="R621" i="1"/>
  <c r="AY640" i="1"/>
  <c r="CH621" i="1"/>
  <c r="CE621" i="1"/>
  <c r="AV640" i="1"/>
  <c r="X371" i="1"/>
  <c r="F433" i="1"/>
  <c r="AY185" i="1"/>
  <c r="F226" i="1"/>
  <c r="AB531" i="1"/>
  <c r="O538" i="1"/>
  <c r="X317" i="1"/>
  <c r="F365" i="1"/>
  <c r="AK26" i="1"/>
  <c r="X150" i="1"/>
  <c r="AV740" i="1"/>
  <c r="F776" i="1"/>
  <c r="AV371" i="1"/>
  <c r="F413" i="1"/>
  <c r="F593" i="1"/>
  <c r="P569" i="1"/>
  <c r="P709" i="1"/>
  <c r="AW185" i="1"/>
  <c r="F224" i="1"/>
  <c r="AW437" i="1"/>
  <c r="AB317" i="1"/>
  <c r="O340" i="1"/>
  <c r="AV317" i="1"/>
  <c r="F345" i="1"/>
  <c r="Q621" i="1"/>
  <c r="F652" i="1"/>
  <c r="AB740" i="1"/>
  <c r="O771" i="1"/>
  <c r="CB531" i="1"/>
  <c r="AS538" i="1"/>
  <c r="BC18" i="1"/>
  <c r="F848" i="1"/>
  <c r="F366" i="1"/>
  <c r="Y317" i="1"/>
  <c r="F517" i="1"/>
  <c r="AS472" i="1"/>
  <c r="AS709" i="1"/>
  <c r="AR671" i="1"/>
  <c r="F707" i="1"/>
  <c r="Y26" i="1"/>
  <c r="F176" i="1"/>
  <c r="AR371" i="1"/>
  <c r="F435" i="1"/>
  <c r="CH249" i="1"/>
  <c r="AY286" i="1"/>
  <c r="AY437" i="1" s="1"/>
  <c r="AK569" i="1"/>
  <c r="X590" i="1"/>
  <c r="CE26" i="1"/>
  <c r="AV150" i="1"/>
  <c r="P181" i="1"/>
  <c r="F440" i="1"/>
  <c r="O569" i="1"/>
  <c r="F592" i="1"/>
  <c r="CF621" i="1"/>
  <c r="AW640" i="1"/>
  <c r="AL569" i="1"/>
  <c r="Y590" i="1"/>
  <c r="S621" i="1"/>
  <c r="F655" i="1"/>
  <c r="Q531" i="1"/>
  <c r="F550" i="1"/>
  <c r="Q709" i="1"/>
  <c r="AX181" i="1"/>
  <c r="F444" i="1"/>
  <c r="AX800" i="1"/>
  <c r="S709" i="1"/>
  <c r="CA531" i="1"/>
  <c r="AR538" i="1"/>
  <c r="AS185" i="1"/>
  <c r="F235" i="1"/>
  <c r="F666" i="1"/>
  <c r="Y621" i="1"/>
  <c r="CA249" i="1"/>
  <c r="AR286" i="1"/>
  <c r="AB26" i="1"/>
  <c r="O150" i="1"/>
  <c r="AW740" i="1"/>
  <c r="F777" i="1"/>
  <c r="Q185" i="1"/>
  <c r="F230" i="1"/>
  <c r="Q437" i="1"/>
  <c r="AY371" i="1"/>
  <c r="F416" i="1"/>
  <c r="AW371" i="1"/>
  <c r="F414" i="1"/>
  <c r="CH26" i="1"/>
  <c r="AY150" i="1"/>
  <c r="R26" i="1"/>
  <c r="F164" i="1"/>
  <c r="R800" i="1"/>
  <c r="BA181" i="1"/>
  <c r="F457" i="1"/>
  <c r="P26" i="1"/>
  <c r="F153" i="1"/>
  <c r="P800" i="1"/>
  <c r="T468" i="1"/>
  <c r="F730" i="1"/>
  <c r="CF569" i="1"/>
  <c r="AW590" i="1"/>
  <c r="P621" i="1"/>
  <c r="F643" i="1"/>
  <c r="AR185" i="1"/>
  <c r="F245" i="1"/>
  <c r="J1373" i="5" l="1"/>
  <c r="J989" i="5"/>
  <c r="F733" i="1"/>
  <c r="W468" i="1"/>
  <c r="U181" i="1"/>
  <c r="F459" i="1"/>
  <c r="U800" i="1"/>
  <c r="AT437" i="1"/>
  <c r="F426" i="1"/>
  <c r="AT371" i="1"/>
  <c r="H16" i="2"/>
  <c r="H18" i="2" s="1"/>
  <c r="I15" i="5"/>
  <c r="F508" i="1"/>
  <c r="AY472" i="1"/>
  <c r="F243" i="1"/>
  <c r="X185" i="1"/>
  <c r="J484" i="5"/>
  <c r="AS771" i="1"/>
  <c r="F788" i="1" s="1"/>
  <c r="O185" i="1"/>
  <c r="F220" i="1"/>
  <c r="AV472" i="1"/>
  <c r="F505" i="1"/>
  <c r="Y472" i="1"/>
  <c r="F526" i="1"/>
  <c r="J1252" i="5"/>
  <c r="X531" i="1"/>
  <c r="F563" i="1"/>
  <c r="F506" i="1"/>
  <c r="AW472" i="1"/>
  <c r="W800" i="1"/>
  <c r="U468" i="1"/>
  <c r="F731" i="1"/>
  <c r="Y185" i="1"/>
  <c r="F244" i="1"/>
  <c r="F525" i="1"/>
  <c r="X472" i="1"/>
  <c r="AR249" i="1"/>
  <c r="F313" i="1"/>
  <c r="Q181" i="1"/>
  <c r="F449" i="1"/>
  <c r="Q800" i="1"/>
  <c r="AS740" i="1"/>
  <c r="AQ18" i="1"/>
  <c r="F842" i="1"/>
  <c r="Y181" i="1"/>
  <c r="F463" i="1"/>
  <c r="AR569" i="1"/>
  <c r="F617" i="1"/>
  <c r="AS26" i="1"/>
  <c r="F167" i="1"/>
  <c r="AS800" i="1"/>
  <c r="AS317" i="1"/>
  <c r="F357" i="1"/>
  <c r="AR437" i="1"/>
  <c r="O26" i="1"/>
  <c r="F152" i="1"/>
  <c r="F646" i="1"/>
  <c r="AW621" i="1"/>
  <c r="AS531" i="1"/>
  <c r="F555" i="1"/>
  <c r="F342" i="1"/>
  <c r="O317" i="1"/>
  <c r="O437" i="1"/>
  <c r="O800" i="1" s="1"/>
  <c r="X26" i="1"/>
  <c r="F175" i="1"/>
  <c r="F540" i="1"/>
  <c r="O531" i="1"/>
  <c r="O709" i="1"/>
  <c r="AR621" i="1"/>
  <c r="F667" i="1"/>
  <c r="AY569" i="1"/>
  <c r="F598" i="1"/>
  <c r="AY709" i="1"/>
  <c r="R468" i="1"/>
  <c r="F723" i="1"/>
  <c r="AW569" i="1"/>
  <c r="F596" i="1"/>
  <c r="AW709" i="1"/>
  <c r="AW800" i="1" s="1"/>
  <c r="P22" i="1"/>
  <c r="F803" i="1"/>
  <c r="P832" i="1"/>
  <c r="AY26" i="1"/>
  <c r="F158" i="1"/>
  <c r="AR531" i="1"/>
  <c r="F565" i="1"/>
  <c r="S468" i="1"/>
  <c r="F724" i="1"/>
  <c r="S800" i="1"/>
  <c r="Q468" i="1"/>
  <c r="F721" i="1"/>
  <c r="AV26" i="1"/>
  <c r="F155" i="1"/>
  <c r="AY249" i="1"/>
  <c r="F294" i="1"/>
  <c r="P468" i="1"/>
  <c r="F712" i="1"/>
  <c r="AW26" i="1"/>
  <c r="F156" i="1"/>
  <c r="AR740" i="1"/>
  <c r="F798" i="1"/>
  <c r="AR709" i="1"/>
  <c r="AV249" i="1"/>
  <c r="F291" i="1"/>
  <c r="V468" i="1"/>
  <c r="F732" i="1"/>
  <c r="V800" i="1"/>
  <c r="AW249" i="1"/>
  <c r="F292" i="1"/>
  <c r="BA18" i="1"/>
  <c r="F852" i="1"/>
  <c r="AS249" i="1"/>
  <c r="F303" i="1"/>
  <c r="AS621" i="1"/>
  <c r="F657" i="1"/>
  <c r="AS569" i="1"/>
  <c r="F607" i="1"/>
  <c r="AS468" i="1"/>
  <c r="F726" i="1"/>
  <c r="AW181" i="1"/>
  <c r="F443" i="1"/>
  <c r="AY181" i="1"/>
  <c r="F445" i="1"/>
  <c r="AY621" i="1"/>
  <c r="F648" i="1"/>
  <c r="AV569" i="1"/>
  <c r="F595" i="1"/>
  <c r="AV709" i="1"/>
  <c r="AV800" i="1" s="1"/>
  <c r="AU18" i="1"/>
  <c r="F851" i="1"/>
  <c r="X181" i="1"/>
  <c r="F462" i="1"/>
  <c r="X621" i="1"/>
  <c r="F665" i="1"/>
  <c r="AV181" i="1"/>
  <c r="F442" i="1"/>
  <c r="AZ18" i="1"/>
  <c r="F843" i="1"/>
  <c r="R22" i="1"/>
  <c r="F814" i="1"/>
  <c r="R832" i="1"/>
  <c r="AS181" i="1"/>
  <c r="F454" i="1"/>
  <c r="Y569" i="1"/>
  <c r="F616" i="1"/>
  <c r="Y709" i="1"/>
  <c r="Y800" i="1" s="1"/>
  <c r="O740" i="1"/>
  <c r="F773" i="1"/>
  <c r="F615" i="1"/>
  <c r="X569" i="1"/>
  <c r="X709" i="1"/>
  <c r="X800" i="1" s="1"/>
  <c r="AV621" i="1"/>
  <c r="F645" i="1"/>
  <c r="T18" i="1"/>
  <c r="F853" i="1"/>
  <c r="AR317" i="1"/>
  <c r="F367" i="1"/>
  <c r="AR26" i="1"/>
  <c r="F177" i="1"/>
  <c r="AX22" i="1"/>
  <c r="F807" i="1"/>
  <c r="AX832" i="1"/>
  <c r="W22" i="1" l="1"/>
  <c r="F824" i="1"/>
  <c r="W832" i="1"/>
  <c r="F455" i="1"/>
  <c r="AT181" i="1"/>
  <c r="AT800" i="1"/>
  <c r="U832" i="1"/>
  <c r="F822" i="1"/>
  <c r="I16" i="5" s="1"/>
  <c r="G16" i="5" s="1"/>
  <c r="U22" i="1"/>
  <c r="O22" i="1"/>
  <c r="F802" i="1"/>
  <c r="O832" i="1"/>
  <c r="X22" i="1"/>
  <c r="F825" i="1"/>
  <c r="X832" i="1"/>
  <c r="R18" i="1"/>
  <c r="F846" i="1"/>
  <c r="AW468" i="1"/>
  <c r="F715" i="1"/>
  <c r="AR468" i="1"/>
  <c r="F736" i="1"/>
  <c r="Y22" i="1"/>
  <c r="F826" i="1"/>
  <c r="Y832" i="1"/>
  <c r="S22" i="1"/>
  <c r="F815" i="1"/>
  <c r="S832" i="1"/>
  <c r="P18" i="1"/>
  <c r="F835" i="1"/>
  <c r="AY468" i="1"/>
  <c r="F717" i="1"/>
  <c r="AS22" i="1"/>
  <c r="AS832" i="1"/>
  <c r="F817" i="1"/>
  <c r="AY800" i="1"/>
  <c r="O468" i="1"/>
  <c r="F711" i="1"/>
  <c r="AR181" i="1"/>
  <c r="F464" i="1"/>
  <c r="Q22" i="1"/>
  <c r="Q832" i="1"/>
  <c r="F812" i="1"/>
  <c r="AR800" i="1"/>
  <c r="Y468" i="1"/>
  <c r="F735" i="1"/>
  <c r="AV468" i="1"/>
  <c r="F714" i="1"/>
  <c r="X468" i="1"/>
  <c r="F734" i="1"/>
  <c r="AV22" i="1"/>
  <c r="AV832" i="1"/>
  <c r="F805" i="1"/>
  <c r="O181" i="1"/>
  <c r="F439" i="1"/>
  <c r="AX18" i="1"/>
  <c r="F839" i="1"/>
  <c r="V22" i="1"/>
  <c r="F823" i="1"/>
  <c r="V832" i="1"/>
  <c r="AW22" i="1"/>
  <c r="F806" i="1"/>
  <c r="AW832" i="1"/>
  <c r="F854" i="1" l="1"/>
  <c r="U18" i="1"/>
  <c r="F856" i="1"/>
  <c r="W18" i="1"/>
  <c r="E16" i="2"/>
  <c r="I12" i="5"/>
  <c r="J16" i="2"/>
  <c r="J18" i="2" s="1"/>
  <c r="I17" i="5"/>
  <c r="AT22" i="1"/>
  <c r="F818" i="1"/>
  <c r="AT832" i="1"/>
  <c r="Y18" i="1"/>
  <c r="F858" i="1"/>
  <c r="O18" i="1"/>
  <c r="F834" i="1"/>
  <c r="V18" i="1"/>
  <c r="F855" i="1"/>
  <c r="AV18" i="1"/>
  <c r="F837" i="1"/>
  <c r="AR22" i="1"/>
  <c r="AR832" i="1"/>
  <c r="F827" i="1"/>
  <c r="F828" i="1" s="1"/>
  <c r="J1374" i="5" s="1"/>
  <c r="AY22" i="1"/>
  <c r="F808" i="1"/>
  <c r="AY832" i="1"/>
  <c r="S18" i="1"/>
  <c r="F847" i="1"/>
  <c r="X18" i="1"/>
  <c r="F857" i="1"/>
  <c r="AW18" i="1"/>
  <c r="F838" i="1"/>
  <c r="E18" i="2"/>
  <c r="Q18" i="1"/>
  <c r="F844" i="1"/>
  <c r="AS18" i="1"/>
  <c r="F849" i="1"/>
  <c r="AT18" i="1" l="1"/>
  <c r="F850" i="1"/>
  <c r="F16" i="2"/>
  <c r="I13" i="5"/>
  <c r="F829" i="1"/>
  <c r="AY18" i="1"/>
  <c r="F840" i="1"/>
  <c r="AR18" i="1"/>
  <c r="F859" i="1"/>
  <c r="F830" i="1" l="1"/>
  <c r="J1375" i="5"/>
  <c r="F18" i="2"/>
  <c r="I16" i="2"/>
  <c r="I18" i="2" s="1"/>
  <c r="I11" i="5" l="1"/>
  <c r="J1376" i="5"/>
</calcChain>
</file>

<file path=xl/sharedStrings.xml><?xml version="1.0" encoding="utf-8"?>
<sst xmlns="http://schemas.openxmlformats.org/spreadsheetml/2006/main" count="32817" uniqueCount="1694">
  <si>
    <t>Smeta.RU  (495) 974-1589</t>
  </si>
  <si>
    <t>_PS_</t>
  </si>
  <si>
    <t>Smeta.RU</t>
  </si>
  <si>
    <t/>
  </si>
  <si>
    <t>Новый объект</t>
  </si>
  <si>
    <t>Выполнение работ по изготовлению и монтажу сборборно-разборных конструкций для размещения дрейфовых камер детектора ТРЕК уникальной научной установки  "Экспреминтальный комплекс НЕВОД" НИЯУ МИФИ по адресу:г.Москва,Каширское шоссе,д.31,стр.37А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</si>
  <si>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</si>
  <si>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</si>
  <si>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</si>
  <si>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</si>
  <si>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</si>
  <si>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</si>
  <si>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</si>
  <si>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1 Конструктивные решения ниже отметки 0,00</t>
  </si>
  <si>
    <t>1</t>
  </si>
  <si>
    <t>01-02-056-02</t>
  </si>
  <si>
    <t>Разработка грунта вручную в траншеях шириной более 2 м и котлованах площадью сечения до 5 м2 с креплениями, глубина траншей и котлованов до 2 м, группа грунтов 2</t>
  </si>
  <si>
    <t>100 м3</t>
  </si>
  <si>
    <t>ФЕР-2001, 01-02-056-02, приказ Минстроя России №1039/пр от 30.12.2016г.</t>
  </si>
  <si>
    <t>)*1,25</t>
  </si>
  <si>
    <t>)*1,15</t>
  </si>
  <si>
    <t>Общестроительные работы</t>
  </si>
  <si>
    <t>Земляные работы, выполняемые  ручным способом</t>
  </si>
  <si>
    <t>ФЕР-01</t>
  </si>
  <si>
    <t>Поправка: МДС 81-35.2004, п.4.7</t>
  </si>
  <si>
    <t>2</t>
  </si>
  <si>
    <t>04-01-041-02</t>
  </si>
  <si>
    <t>Шнековое бурение скважин станками типа СО-2 глубиной бурения до 12 м в грунтах группы 2</t>
  </si>
  <si>
    <t>100 м</t>
  </si>
  <si>
    <t>ФЕР-2001, 04-01-041-02, приказ Минстроя России №1039/пр от 30.12.2016г.</t>
  </si>
  <si>
    <t>Скважины</t>
  </si>
  <si>
    <t>ФЕР-04</t>
  </si>
  <si>
    <t>2,1</t>
  </si>
  <si>
    <t>01.4.01.03</t>
  </si>
  <si>
    <t>Долота шнековые</t>
  </si>
  <si>
    <t>шт.</t>
  </si>
  <si>
    <t>2,2</t>
  </si>
  <si>
    <t>01.4.01.03-0153</t>
  </si>
  <si>
    <t>Долота шнековые диаметром 250 мм</t>
  </si>
  <si>
    <t>ФССЦ-2001, 01.4.01.03-0153, приказ Минстроя России №1039/пр от 30.12.2016г.</t>
  </si>
  <si>
    <t>2,3</t>
  </si>
  <si>
    <t>01.4.01.10-0016</t>
  </si>
  <si>
    <t>Шнек диаметром 135 мм</t>
  </si>
  <si>
    <t>ФССЦ-2001, 01.4.01.10-0016, приказ Минстроя России №1039/пр от 30.12.2016г.</t>
  </si>
  <si>
    <t>3</t>
  </si>
  <si>
    <t>04-02-010-02</t>
  </si>
  <si>
    <t>Крепление скважины глубиной до 50 м при шнековом бурении трубами с муфтовым соединением, группа грунтов по устойчивости 2</t>
  </si>
  <si>
    <t>10 м</t>
  </si>
  <si>
    <t>ФЕР-2001, 04-02-010-02, приказ Минстроя России №1039/пр от 30.12.2016г.</t>
  </si>
  <si>
    <t>3,1</t>
  </si>
  <si>
    <t>23.3.01.04-0047</t>
  </si>
  <si>
    <t>Трубы бесшовные обсадные из стали группы Д и Б с короткой треугольной резьбой, наружным диаметром 273 мм, толщина стенки 8,9 мм</t>
  </si>
  <si>
    <t>м</t>
  </si>
  <si>
    <t>ФССЦ-2001, 23.3.01.04-0047, приказ Минстроя России №1039/пр от 30.12.2016г.</t>
  </si>
  <si>
    <t>4</t>
  </si>
  <si>
    <t>05-01-061-01</t>
  </si>
  <si>
    <t>Установка в скважину арматурного каркаса</t>
  </si>
  <si>
    <t>ШТ</t>
  </si>
  <si>
    <t>ФЕР-2001, 05-01-061-01, приказ Минстроя России №1039/пр от 30.12.2016г.</t>
  </si>
  <si>
    <t>Свайные работы</t>
  </si>
  <si>
    <t>ФЕР-05</t>
  </si>
  <si>
    <t>4,1</t>
  </si>
  <si>
    <t>08.4.03.03-0032</t>
  </si>
  <si>
    <t>Горячекатаная арматурная сталь периодического профиля класса А-III, диаметром 12 мм</t>
  </si>
  <si>
    <t>т</t>
  </si>
  <si>
    <t>ФССЦ-2001, 08.4.03.03-0032, приказ Минстроя России №1039/пр от 30.12.2016г.</t>
  </si>
  <si>
    <t>4,2</t>
  </si>
  <si>
    <t>08.4.02.03-0001</t>
  </si>
  <si>
    <t>Каркасы арматурные класса А-I диаметром 8 мм</t>
  </si>
  <si>
    <t>ФССЦ-2001, 08.4.02.03-0001, приказ Минстроя России №1039/пр от 30.12.2016г.</t>
  </si>
  <si>
    <t>5</t>
  </si>
  <si>
    <t>05-01-009-01</t>
  </si>
  <si>
    <t>Заполнение бетоном полых свай и свай-оболочек диаметром до 80 см</t>
  </si>
  <si>
    <t>м3</t>
  </si>
  <si>
    <t>ФЕР-2001, 05-01-009-01, приказ Минстроя России №1039/пр от 30.12.2016г.</t>
  </si>
  <si>
    <t>5,1</t>
  </si>
  <si>
    <t>04.1.02.05-0006</t>
  </si>
  <si>
    <t>Бетон тяжелый, класс В15 (М200)</t>
  </si>
  <si>
    <t>ФССЦ-2001, 04.1.02.05-0006, приказ Минстроя России №1039/пр от 30.12.2016г.</t>
  </si>
  <si>
    <t>5,2</t>
  </si>
  <si>
    <t>04.3.02.04-0154</t>
  </si>
  <si>
    <t>Смеси бетонные, БСГ, тяжелого бетона на гранитном щебне, фракция 5-20 мм, класс В25 (М350), П3, F150, W6</t>
  </si>
  <si>
    <t>ФССЦ-2001, 04.3.02.04-0154, приказ Минстроя России №1039/пр от 30.12.2016г.</t>
  </si>
  <si>
    <t>6</t>
  </si>
  <si>
    <t>04-02-011-01</t>
  </si>
  <si>
    <t>Свободный спуск или подъем обсадных труб (надфильтровых труб) в трубах большего диаметра при шнековом бурении с соединением муфтовым</t>
  </si>
  <si>
    <t>ФЕР-2001, 04-02-011-01, приказ Минстроя России №1039/пр от 30.12.2016г.</t>
  </si>
  <si>
    <t>6,1</t>
  </si>
  <si>
    <t>7</t>
  </si>
  <si>
    <t>06-01-001-01</t>
  </si>
  <si>
    <t>Устройство бетонной подготовки</t>
  </si>
  <si>
    <t>ФЕР-2001, 06-01-001-01, приказ Минстроя России №1039/пр от 30.12.2016г.</t>
  </si>
  <si>
    <t>Монолитные бетонные и железобетонные конструкции в промышленном строительстве</t>
  </si>
  <si>
    <t>ФЕР-06</t>
  </si>
  <si>
    <t>7,1</t>
  </si>
  <si>
    <t>04.1.02.06</t>
  </si>
  <si>
    <t>Бетон</t>
  </si>
  <si>
    <t>7,2</t>
  </si>
  <si>
    <t>04.3.02.04-0121</t>
  </si>
  <si>
    <t>Смеси бетонные, БСГ, тяжелого бетона на гравийном щебне, фракция 5-20 мм, класс В15 (М200), П3, F100, W2</t>
  </si>
  <si>
    <t>ФССЦ-2001, 04.3.02.04-0121, приказ Минстроя России №1039/пр от 30.12.2016г.</t>
  </si>
  <si>
    <t>8</t>
  </si>
  <si>
    <t>06-01-001-06</t>
  </si>
  <si>
    <t>Устройство железобетонных фундаментов общего назначения под колонны объемом до 5 м3</t>
  </si>
  <si>
    <t>ФЕР-2001, 06-01-001-06, приказ Минстроя России №1039/пр от 30.12.2016г.</t>
  </si>
  <si>
    <t>8,1</t>
  </si>
  <si>
    <t>8,2</t>
  </si>
  <si>
    <t>8,3</t>
  </si>
  <si>
    <t>Горячекатаная арматурная сталь периодического профиля класса А-III, диаметром 12 мм (по проекту)</t>
  </si>
  <si>
    <t>9</t>
  </si>
  <si>
    <t>06-01-015-05</t>
  </si>
  <si>
    <t>Установка анкерных болтов при бетонировании в виде сваренных каркасов</t>
  </si>
  <si>
    <t>ФЕР-2001, 06-01-015-05, приказ Минстроя России №1039/пр от 30.12.2016г.</t>
  </si>
  <si>
    <t>9,1</t>
  </si>
  <si>
    <t>07.2.07.02</t>
  </si>
  <si>
    <t>Кондуктор инвентарный металлический</t>
  </si>
  <si>
    <t>9,2</t>
  </si>
  <si>
    <t>07.2.07.02-0001</t>
  </si>
  <si>
    <t>ФССЦ-2001, 07.2.07.02-0001, приказ Минстроя России №1039/пр от 30.12.2016г.</t>
  </si>
  <si>
    <t>9,3</t>
  </si>
  <si>
    <t>07.2.07.04-0001</t>
  </si>
  <si>
    <t>Конструкции стальные индивидуальные листовые сварные из стали толщиной 3-10 мм массой 0,1-0,5 т</t>
  </si>
  <si>
    <t>ФССЦ-2001, 07.2.07.04-0001, приказ Минстроя России №1039/пр от 30.12.2016г.</t>
  </si>
  <si>
    <t>9,4</t>
  </si>
  <si>
    <t>07.2.07.13</t>
  </si>
  <si>
    <t>Конструкции стальные</t>
  </si>
  <si>
    <t>10</t>
  </si>
  <si>
    <t>11-01-002-01</t>
  </si>
  <si>
    <t>Устройство подстилающих слоев песчаных</t>
  </si>
  <si>
    <t>ФЕР-2001, 11-01-002-01, приказ Минстроя России №1039/пр от 30.12.2016г.</t>
  </si>
  <si>
    <t>Полы</t>
  </si>
  <si>
    <t>ФЕР-11</t>
  </si>
  <si>
    <t>10,1</t>
  </si>
  <si>
    <t>02.3.01.02</t>
  </si>
  <si>
    <t>Песок для строительных работ природный</t>
  </si>
  <si>
    <t>10,2</t>
  </si>
  <si>
    <t>02.3.01.02-0033</t>
  </si>
  <si>
    <t>Песок природный обогащенный для строительных работ средний</t>
  </si>
  <si>
    <t>ФССЦ-2001, 02.3.01.02-0033, приказ Минстроя России №1039/пр от 30.12.2016г.</t>
  </si>
  <si>
    <t>11</t>
  </si>
  <si>
    <t>06-01-068-01</t>
  </si>
  <si>
    <t>Устройство деформационных швов в емкостных сооружениях с применением резиновых прокладок</t>
  </si>
  <si>
    <t>ФЕР-2001, 06-01-068-01, приказ Минстроя России №1039/пр от 30.12.2016г.</t>
  </si>
  <si>
    <t>12</t>
  </si>
  <si>
    <t>12,1</t>
  </si>
  <si>
    <t>12,2</t>
  </si>
  <si>
    <t>04.3.02.04-0145</t>
  </si>
  <si>
    <t>Смеси бетонные, БСГ, тяжелого бетона на гранитном щебне, фракция 5-20 мм, класс В15 (М200), П1, F100, W2</t>
  </si>
  <si>
    <t>ФССЦ-2001, 04.3.02.04-0145, приказ Минстроя России №1039/пр от 30.12.2016г.</t>
  </si>
  <si>
    <t>13</t>
  </si>
  <si>
    <t>06-01-001-16</t>
  </si>
  <si>
    <t>Устройство фундаментных плит железобетонных плоских</t>
  </si>
  <si>
    <t>ФЕР-2001, 06-01-001-16, приказ Минстроя России №1039/пр от 30.12.2016г.</t>
  </si>
  <si>
    <t>13,1</t>
  </si>
  <si>
    <t>13,2</t>
  </si>
  <si>
    <t>04.3.02.04-0160</t>
  </si>
  <si>
    <t>Смеси бетонные, БСГ, тяжелого бетона на гранитном щебне, фракция 5-20 мм, класс В45 (М600), П3, F300, W14</t>
  </si>
  <si>
    <t>ФССЦ-2001, 04.3.02.04-0160, приказ Минстроя России №1039/пр от 30.12.2016г.</t>
  </si>
  <si>
    <t>13,3</t>
  </si>
  <si>
    <t>08.4.03.04</t>
  </si>
  <si>
    <t>Арматура</t>
  </si>
  <si>
    <t>13,4</t>
  </si>
  <si>
    <t>13,5</t>
  </si>
  <si>
    <t>08.4.03.02-0003</t>
  </si>
  <si>
    <t>Горячекатаная арматурная сталь гладкая класса А-I, диаметром 10 мм</t>
  </si>
  <si>
    <t>ФССЦ-2001, 08.4.03.02-0003, приказ Минстроя России №1039/пр от 30.12.2016г.</t>
  </si>
  <si>
    <t>14</t>
  </si>
  <si>
    <t>14,1</t>
  </si>
  <si>
    <t>14,2</t>
  </si>
  <si>
    <t>14,3</t>
  </si>
  <si>
    <t>14,4</t>
  </si>
  <si>
    <t>15</t>
  </si>
  <si>
    <t>26-01-022-02 прим.</t>
  </si>
  <si>
    <t>Изоляция плоских и криволинейных поверхностей штучными изделиями из пенополиуретана (плитами)</t>
  </si>
  <si>
    <t>ФЕР-2001, 26-01-022-02, приказ Минстроя России №1039/пр от 30.12.2016г.</t>
  </si>
  <si>
    <t>Теплоизоляционные работы</t>
  </si>
  <si>
    <t>ФЕР-26</t>
  </si>
  <si>
    <t>15,1</t>
  </si>
  <si>
    <t>12.2.01.09</t>
  </si>
  <si>
    <t>Изделия теплоизоляционные из пенополиуретана</t>
  </si>
  <si>
    <t>15,2</t>
  </si>
  <si>
    <t>12.2.05.09-0008</t>
  </si>
  <si>
    <t>Пенополистирол экструдированный ТЕХНОНИКОЛЬ XPS CARBON 30-280 Стандарт</t>
  </si>
  <si>
    <t>ФССЦ-2001, 12.2.05.09-0008, приказ Минстроя России №1039/пр от 30.12.2016г.</t>
  </si>
  <si>
    <t>16</t>
  </si>
  <si>
    <t>06-01-031-02</t>
  </si>
  <si>
    <t>Устройство железобетонных стен и перегородок высотой до 3 м, толщиной 150 мм</t>
  </si>
  <si>
    <t>ФЕР-2001, 06-01-031-02, приказ Минстроя России №1039/пр от 30.12.2016г.</t>
  </si>
  <si>
    <t>16,1</t>
  </si>
  <si>
    <t>16,2</t>
  </si>
  <si>
    <t>16,3</t>
  </si>
  <si>
    <t>16,4</t>
  </si>
  <si>
    <t>16,5</t>
  </si>
  <si>
    <t>17</t>
  </si>
  <si>
    <t>06-01-030-01</t>
  </si>
  <si>
    <t>Устройство стен и перегородок бетонных высотой до 3 м, толщиной до 100 мм (50мм)</t>
  </si>
  <si>
    <t>ФЕР-2001, 06-01-030-01, приказ Минстроя России №1039/пр от 30.12.2016г.</t>
  </si>
  <si>
    <t>17,1</t>
  </si>
  <si>
    <t>08.4.02.03-0021</t>
  </si>
  <si>
    <t>Каркасы и сетки арматурные плоские, собранные и сваренные (связанные) в арматурные изделия, класс BP-I, диаметр 4 мм</t>
  </si>
  <si>
    <t>ФССЦ-2001, 08.4.02.03-0021, приказ Минстроя России №1039/пр от 30.12.2016г.</t>
  </si>
  <si>
    <t>17,2</t>
  </si>
  <si>
    <t>18</t>
  </si>
  <si>
    <t>18,1</t>
  </si>
  <si>
    <t>18,2</t>
  </si>
  <si>
    <t>19</t>
  </si>
  <si>
    <t>15-02-001-01</t>
  </si>
  <si>
    <t>Улучшенная штукатурка фасадов цементно-известковым раствором по камню стен</t>
  </si>
  <si>
    <t>100 м2</t>
  </si>
  <si>
    <t>ФЕР-2001, 15-02-001-01, приказ Минстроя России №1039/пр от 30.12.2016г.</t>
  </si>
  <si>
    <t>Отделочные работы</t>
  </si>
  <si>
    <t>ФЕР-15</t>
  </si>
  <si>
    <t>20</t>
  </si>
  <si>
    <t>11-01-011-03</t>
  </si>
  <si>
    <t>Устройство стяжек бетонных толщиной 20 мм</t>
  </si>
  <si>
    <t>ФЕР-2001, 11-01-011-03, приказ Минстроя России №1039/пр от 30.12.2016г.</t>
  </si>
  <si>
    <t>20,1</t>
  </si>
  <si>
    <t>Бетон тяжелый</t>
  </si>
  <si>
    <t>20,2</t>
  </si>
  <si>
    <t>21</t>
  </si>
  <si>
    <t>11-01-011-04</t>
  </si>
  <si>
    <t>Устройство стяжек на каждые 5 мм изменения толщины стяжки добавлять или исключать к расценке 11-01-011-03</t>
  </si>
  <si>
    <t>ФЕР-2001, 11-01-011-04, приказ Минстроя России №1039/пр от 30.12.2016г.</t>
  </si>
  <si>
    <t>*8</t>
  </si>
  <si>
    <t>*8)*1,25</t>
  </si>
  <si>
    <t>*8)*1,15</t>
  </si>
  <si>
    <t>21,1</t>
  </si>
  <si>
    <t>21,2</t>
  </si>
  <si>
    <t>22</t>
  </si>
  <si>
    <t>06-01-015-10</t>
  </si>
  <si>
    <t>Армирование подстилающих слоев и набетонок</t>
  </si>
  <si>
    <t>ФЕР-2001, 06-01-015-10, приказ Минстроя России №1039/пр от 30.12.2016г.</t>
  </si>
  <si>
    <t>22,1</t>
  </si>
  <si>
    <t>22,2</t>
  </si>
  <si>
    <t>23</t>
  </si>
  <si>
    <t>23,1</t>
  </si>
  <si>
    <t>23,2</t>
  </si>
  <si>
    <t>24</t>
  </si>
  <si>
    <t>*4</t>
  </si>
  <si>
    <t>*4)*1,25</t>
  </si>
  <si>
    <t>*4)*1,15</t>
  </si>
  <si>
    <t>24,1</t>
  </si>
  <si>
    <t>24,2</t>
  </si>
  <si>
    <t>25</t>
  </si>
  <si>
    <t>11-01-004-01</t>
  </si>
  <si>
    <t>Устройство гидроизоляции оклеечной рулонными материалами на мастике Битуминоль, первый слой</t>
  </si>
  <si>
    <t>ФЕР-2001, 11-01-004-01, приказ Минстроя России №1039/пр от 30.12.2016г.</t>
  </si>
  <si>
    <t>25,1</t>
  </si>
  <si>
    <t>12.1.02.03-0195</t>
  </si>
  <si>
    <t>Техноэласт ЭПП</t>
  </si>
  <si>
    <t>м2</t>
  </si>
  <si>
    <t>ФССЦ-2001, 12.1.02.03-0195, приказ Минстроя России №1039/пр от 30.12.2016г.</t>
  </si>
  <si>
    <t>25,2</t>
  </si>
  <si>
    <t>12.1.02.15</t>
  </si>
  <si>
    <t>Материал рулонный</t>
  </si>
  <si>
    <t>26</t>
  </si>
  <si>
    <t>11-01-004-02</t>
  </si>
  <si>
    <t>Устройство гидроизоляции оклеечной рулонными материалами на мастике Битуминоль, последующий слой</t>
  </si>
  <si>
    <t>ФЕР-2001, 11-01-004-02, приказ Минстроя России №1039/пр от 30.12.2016г.</t>
  </si>
  <si>
    <t>26,1</t>
  </si>
  <si>
    <t>26,2</t>
  </si>
  <si>
    <t>27</t>
  </si>
  <si>
    <t>11-01-004-09</t>
  </si>
  <si>
    <t>Устройство гидроизоляции обмазочной в один слой праймером (2 слоя)</t>
  </si>
  <si>
    <t>ФЕР-2001, 11-01-004-09, приказ Минстроя России №1039/пр от 30.12.2016г.</t>
  </si>
  <si>
    <t>*2</t>
  </si>
  <si>
    <t>)*1,25*2</t>
  </si>
  <si>
    <t>)*1,15*2</t>
  </si>
  <si>
    <t>28</t>
  </si>
  <si>
    <t>28,1</t>
  </si>
  <si>
    <t>28,2</t>
  </si>
  <si>
    <t>28,3</t>
  </si>
  <si>
    <t>28,4</t>
  </si>
  <si>
    <t>29</t>
  </si>
  <si>
    <t>11-01-002-04</t>
  </si>
  <si>
    <t>Устройство подстилающих слоев щебеночных</t>
  </si>
  <si>
    <t>ФЕР-2001, 11-01-002-04, приказ Минстроя России №1039/пр от 30.12.2016г.</t>
  </si>
  <si>
    <t>29,1</t>
  </si>
  <si>
    <t>02.2.05.04-0087</t>
  </si>
  <si>
    <t>Щебень из природного камня для строительных работ марка 600, фракция 10-20 мм</t>
  </si>
  <si>
    <t>ФССЦ-2001, 02.2.05.04-0087, приказ Минстроя России №1039/пр от 30.12.2016г.</t>
  </si>
  <si>
    <t>29,2</t>
  </si>
  <si>
    <t>02.2.05.04</t>
  </si>
  <si>
    <t>Щебень из природного камня для строительных работ фракции 40-70 мм</t>
  </si>
  <si>
    <t>30</t>
  </si>
  <si>
    <t>30,1</t>
  </si>
  <si>
    <t>30,2</t>
  </si>
  <si>
    <t>31</t>
  </si>
  <si>
    <t>31,1</t>
  </si>
  <si>
    <t>31,2</t>
  </si>
  <si>
    <t>32</t>
  </si>
  <si>
    <t>13-08-009-01</t>
  </si>
  <si>
    <t>Шлифовка бетонных поверхностей</t>
  </si>
  <si>
    <t>ФЕР-2001, 13-08-009-01, приказ Минстроя России №1039/пр от 30.12.2016г.</t>
  </si>
  <si>
    <t>Защита строительных конструкций</t>
  </si>
  <si>
    <t>ФЕР-13</t>
  </si>
  <si>
    <t>33</t>
  </si>
  <si>
    <t>13-06-004-01</t>
  </si>
  <si>
    <t>Обеспыливание поверхности</t>
  </si>
  <si>
    <t>ФЕР-2001, 13-06-004-01, приказ Минстроя России №1039/пр от 30.12.2016г.</t>
  </si>
  <si>
    <t>34</t>
  </si>
  <si>
    <t>11-01-052-01</t>
  </si>
  <si>
    <t>Устройство полимерных наливных полов из полиуретана с толщиной покрытия 2 мм</t>
  </si>
  <si>
    <t>ФЕР-2001, 11-01-052-01, приказ Минстроя России №1039/пр от 30.12.2016г.</t>
  </si>
  <si>
    <t>34,1</t>
  </si>
  <si>
    <t>14.3.01.01-0105</t>
  </si>
  <si>
    <t>Грунтовка: по бетону, марка "Непокс-грунт" прим.</t>
  </si>
  <si>
    <t>кг</t>
  </si>
  <si>
    <t>ФССЦ-2001, 14.3.01.01-0105, приказ Минстроя России №1039/пр от 30.12.2016г.</t>
  </si>
  <si>
    <t>34,2</t>
  </si>
  <si>
    <t>14.4.01.21</t>
  </si>
  <si>
    <t>Грунтовка</t>
  </si>
  <si>
    <t>35</t>
  </si>
  <si>
    <t>11-01-052-02</t>
  </si>
  <si>
    <t>Устройство полимерных наливных полов из полиуретана усиленных стеклотканью с толщиной покрытия 3 мм</t>
  </si>
  <si>
    <t>ФЕР-2001, 11-01-052-02, приказ Минстроя России №1039/пр от 30.12.2016г.</t>
  </si>
  <si>
    <t>35,1</t>
  </si>
  <si>
    <t>Грунтовка: по бетону, марка "Непокс-база" прим.</t>
  </si>
  <si>
    <t>35,2</t>
  </si>
  <si>
    <t>14.4.03.15-0009</t>
  </si>
  <si>
    <t>Смесь эпоксидная двухкомпонентная "Непокс" прим.</t>
  </si>
  <si>
    <t>ФССЦ-2001, 14.4.03.15-0009, приказ Минстроя России №1039/пр от 30.12.2016г.</t>
  </si>
  <si>
    <t>35,3</t>
  </si>
  <si>
    <t>35,4</t>
  </si>
  <si>
    <t>14.4.03.15</t>
  </si>
  <si>
    <t>Лак финишный полиуретановый двухкомпанентный</t>
  </si>
  <si>
    <t>36</t>
  </si>
  <si>
    <t>15-04-005-03</t>
  </si>
  <si>
    <t>Окраска поливинилацетатными водоэмульсионными составами улучшенная по штукатурке стен</t>
  </si>
  <si>
    <t>ФЕР-2001, 15-04-005-03, приказ Минстроя России №1039/пр от 30.12.2016г.</t>
  </si>
  <si>
    <t>36,1</t>
  </si>
  <si>
    <t>14.3.02.01</t>
  </si>
  <si>
    <t>Краска водоэмульсионная</t>
  </si>
  <si>
    <t>37</t>
  </si>
  <si>
    <t>68-14-1</t>
  </si>
  <si>
    <t>Разборка бортовых камней на бетонном основании</t>
  </si>
  <si>
    <t>ФЕРр-2001, 68-14-1, приказ Минстроя России №1039/пр от 30.12.2016г.</t>
  </si>
  <si>
    <t>Ремонтно-строительные работы</t>
  </si>
  <si>
    <t>Благоустройство</t>
  </si>
  <si>
    <t>рФЕР-68</t>
  </si>
  <si>
    <t>38</t>
  </si>
  <si>
    <t>27-02-010-02</t>
  </si>
  <si>
    <t>Установка бортовых камней бетонных при других видах покрытий</t>
  </si>
  <si>
    <t>ФЕР-2001, 27-02-010-02, приказ Минстроя России №1039/пр от 30.12.2016г.</t>
  </si>
  <si>
    <t>Автомобильные дороги</t>
  </si>
  <si>
    <t>ФЕР-27</t>
  </si>
  <si>
    <t>38,1</t>
  </si>
  <si>
    <t>05.1.08.02-0015</t>
  </si>
  <si>
    <t>Камни железобетонные бортовые БР 300.30.15 /бетон В30 (М400), объем 0,126 м3, расход арматуры 4,85 кг/ (ГОСТ 6665-91)</t>
  </si>
  <si>
    <t>ФССЦ-2001, 05.1.08.02-0015, приказ Минстроя России №1039/пр от 30.12.2016г.</t>
  </si>
  <si>
    <t>38,2</t>
  </si>
  <si>
    <t>13.2.03.02</t>
  </si>
  <si>
    <t>Камни бортовые</t>
  </si>
  <si>
    <t>39</t>
  </si>
  <si>
    <t>68-15-5</t>
  </si>
  <si>
    <t>Ремонт асфальтобетонного покрытия дорог однослойного толщиной 80 мм площадью ремонта до 5 м2</t>
  </si>
  <si>
    <t>ФЕРр-2001, 68-15-5, приказ Минстроя России №1039/пр от 30.12.2016г.</t>
  </si>
  <si>
    <t>39,1</t>
  </si>
  <si>
    <t>04.2.01.01-0033</t>
  </si>
  <si>
    <t>Смеси асфальтобетонные дорожные, аэродромные и асфальтобетон (горячие для плотного асфальтобетона мелко и крупнозернистые, песчаные), марка I, тип В</t>
  </si>
  <si>
    <t>ФССЦ-2001, 04.2.01.01-0033, приказ Минстроя России №1039/пр от 30.12.2016г.</t>
  </si>
  <si>
    <t>39,2</t>
  </si>
  <si>
    <t>04.2.01.04</t>
  </si>
  <si>
    <t>Смесь асфальтобетонная</t>
  </si>
  <si>
    <t>40</t>
  </si>
  <si>
    <t>68-9-1</t>
  </si>
  <si>
    <t>Исправление профиля оснований щебеночных с добавлением нового материала</t>
  </si>
  <si>
    <t>1000 м2</t>
  </si>
  <si>
    <t>ФЕРр-2001, 68-9-1, приказ Минстроя России №1039/пр от 30.12.2016г.</t>
  </si>
  <si>
    <t>40,1</t>
  </si>
  <si>
    <t>02.2.05.04-0073</t>
  </si>
  <si>
    <t>Щебень из природного камня для строительных работ марка 200, фракция 20-40 мм</t>
  </si>
  <si>
    <t>ФССЦ-2001, 02.2.05.04-0073, приказ Минстроя России №1039/пр от 30.12.2016г.</t>
  </si>
  <si>
    <t>40,2</t>
  </si>
  <si>
    <t>Щебень</t>
  </si>
  <si>
    <t>41</t>
  </si>
  <si>
    <t>т01-01-01-039</t>
  </si>
  <si>
    <t>Погрузочные работы при автомобильных перевозках грунта растительного слоя (земля, перегной)</t>
  </si>
  <si>
    <t>1 Т ГРУЗА</t>
  </si>
  <si>
    <t>ФССЦпг-2001, т01-01-01-039,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</si>
  <si>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</si>
  <si>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</si>
  <si>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</si>
  <si>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42</t>
  </si>
  <si>
    <t>т03-01-01-039</t>
  </si>
  <si>
    <t>Перевозка грузов I класса автомобилями бортовыми грузоподъемностью до 15 т на расстояние до 39 км</t>
  </si>
  <si>
    <t>ФССЦпг-2001, т03-01-01-039,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</si>
  <si>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</si>
  <si>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</si>
  <si>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</si>
  <si>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</si>
  <si>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</si>
  <si>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</si>
  <si>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</si>
  <si>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</si>
  <si>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</si>
  <si>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</si>
  <si>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</si>
  <si>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</si>
  <si>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</si>
  <si>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</si>
  <si>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</si>
  <si>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</si>
  <si>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</si>
  <si>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</si>
  <si>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</si>
  <si>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</si>
  <si>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</si>
  <si>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</si>
  <si>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</si>
  <si>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</si>
  <si>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</si>
  <si>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</si>
  <si>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</si>
  <si>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</si>
  <si>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</si>
  <si>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</si>
  <si>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</si>
  <si>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</si>
  <si>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</si>
  <si>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</si>
  <si>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</si>
  <si>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</si>
  <si>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</si>
  <si>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</si>
  <si>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</si>
  <si>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</si>
  <si>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</si>
  <si>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</si>
  <si>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</si>
  <si>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</si>
  <si>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</si>
  <si>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</si>
  <si>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</si>
  <si>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</si>
  <si>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</si>
  <si>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</si>
  <si>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</si>
  <si>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</si>
  <si>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</si>
  <si>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</si>
  <si>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</si>
  <si>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2 Конструкции металлические</t>
  </si>
  <si>
    <t>439 ПР/14-469-000-КР2 лист37</t>
  </si>
  <si>
    <t>43</t>
  </si>
  <si>
    <t>46-03-014-45</t>
  </si>
  <si>
    <t>Сверление горизонтальных отверстий в железобетонных конструкциях стен перфоратором глубиной 200 мм диаметром 20 мм</t>
  </si>
  <si>
    <t>100 ШТ</t>
  </si>
  <si>
    <t>ФЕР-2001, 46-03-014-45, приказ Минстроя России №1039/пр от 30.12.2016г.</t>
  </si>
  <si>
    <t>Реконструкция зданий и сооружений</t>
  </si>
  <si>
    <t>ФЕР-46</t>
  </si>
  <si>
    <t>44</t>
  </si>
  <si>
    <t>46-03-014-58</t>
  </si>
  <si>
    <t>На каждые 10 мм изменения глубины сверления добавлять или исключать к расценке 46-03-014-45</t>
  </si>
  <si>
    <t>ФЕР-2001, 46-03-014-58, приказ Минстроя России №1039/пр от 30.12.2016г.</t>
  </si>
  <si>
    <t>*3</t>
  </si>
  <si>
    <t>45</t>
  </si>
  <si>
    <t>69-2-1</t>
  </si>
  <si>
    <t>Сверление отверстий в кирпичных стенах электроперфоратором диаметром до 20 мм, толщина стен 0,5 кирпича</t>
  </si>
  <si>
    <t>ФЕРр-2001, 69-2-1, приказ Минстроя России №1039/пр от 30.12.2016г.</t>
  </si>
  <si>
    <t>Прочие ремонтно-строительные работы</t>
  </si>
  <si>
    <t>рФЕР-69</t>
  </si>
  <si>
    <t>46</t>
  </si>
  <si>
    <t>06-01-013-01</t>
  </si>
  <si>
    <t>Устройство подливки толщиной 20 мм</t>
  </si>
  <si>
    <t>ФЕР-2001, 06-01-013-01, приказ Минстроя России №1039/пр от 30.12.2016г.</t>
  </si>
  <si>
    <t>46,1</t>
  </si>
  <si>
    <t>46,2</t>
  </si>
  <si>
    <t>04.3.02.04-0122</t>
  </si>
  <si>
    <t>Смеси бетонные, БСГ, тяжелого бетона на гравийном щебне, фракция 5-20 мм, класс В15 (М200), П3, F100, W4</t>
  </si>
  <si>
    <t>ФССЦ-2001, 04.3.02.04-0122, приказ Минстроя России №1039/пр от 30.12.2016г.</t>
  </si>
  <si>
    <t>47</t>
  </si>
  <si>
    <t>09-05-003-02</t>
  </si>
  <si>
    <t>Постановка болтов высокопрочных</t>
  </si>
  <si>
    <t>ФЕР-2001, 09-05-003-02, приказ Минстроя России №1039/пр от 30.12.2016г.</t>
  </si>
  <si>
    <t>Металлические конструкции</t>
  </si>
  <si>
    <t>ФЕР-09</t>
  </si>
  <si>
    <t>47,1</t>
  </si>
  <si>
    <t>01.7.15.01-0001</t>
  </si>
  <si>
    <t>Анкер-шпилька Hilti HST М12х115/20</t>
  </si>
  <si>
    <t>ФССЦ-2001, 01.7.15.01-0001, приказ Минстроя России №1039/пр от 30.12.2016г.</t>
  </si>
  <si>
    <t>48</t>
  </si>
  <si>
    <t>09-03-002-01</t>
  </si>
  <si>
    <t>Монтаж колонн одноэтажных и многоэтажных зданий и крановых эстакад высотой до 25 м цельного сечения массой до 1,0 т</t>
  </si>
  <si>
    <t>ФЕР-2001, 09-03-002-01, приказ Минстроя России №1039/пр от 30.12.2016г.</t>
  </si>
  <si>
    <t>48,1</t>
  </si>
  <si>
    <t>48,2</t>
  </si>
  <si>
    <t>07.2.07.11-0021</t>
  </si>
  <si>
    <t>Стойки металлические со струбцинами из круглых труб и гнутосварных профилей массой отправочной марки до 0,1 т</t>
  </si>
  <si>
    <t>ФССЦ-2001, 07.2.07.11-0021, приказ Минстроя России №1039/пр от 30.12.2016г.</t>
  </si>
  <si>
    <t>49</t>
  </si>
  <si>
    <t>09-03-002-12</t>
  </si>
  <si>
    <t>Монтаж балок, ригелей перекрытия, покрытия и под установку оборудования многоэтажных зданий при высоте здания до 25 м</t>
  </si>
  <si>
    <t>ФЕР-2001, 09-03-002-12, приказ Минстроя России №1039/пр от 30.12.2016г.</t>
  </si>
  <si>
    <t>49,1</t>
  </si>
  <si>
    <t>49,2</t>
  </si>
  <si>
    <t>07.2.07.13-0012</t>
  </si>
  <si>
    <t>Балки промежуточные</t>
  </si>
  <si>
    <t>ФССЦ-2001, 07.2.07.13-0012, приказ Минстроя России №1039/пр от 30.12.2016г.</t>
  </si>
  <si>
    <t>50</t>
  </si>
  <si>
    <t>09-03-014-01 Коэфф. 1.5применён в связи со сложностью монтажа.</t>
  </si>
  <si>
    <t>Монтаж связей и распорок из одиночных и парных уголков, гнутосварных профилей для пролетов до 24 м при высоте здания до 25 м (Изготовление  и монтаж узлов)</t>
  </si>
  <si>
    <t>ФЕР-2001, 09-03-014-01, приказ Минстроя России №1039/пр от 30.12.2016г.</t>
  </si>
  <si>
    <t>)*1,25*1,5</t>
  </si>
  <si>
    <t>)*1,15*1,5</t>
  </si>
  <si>
    <t>50,1</t>
  </si>
  <si>
    <t>50,2</t>
  </si>
  <si>
    <t>07.2.07.12-0025</t>
  </si>
  <si>
    <t>Отдельные конструктивные элементы зданий и сооружений с преобладанием толстолистовой стали, средняя масса сборочной единицы от 0,5 до 1 т</t>
  </si>
  <si>
    <t>ФССЦ-2001, 07.2.07.12-0025, приказ Минстроя России №1039/пр от 30.12.2016г.</t>
  </si>
  <si>
    <t>51</t>
  </si>
  <si>
    <t>51,1</t>
  </si>
  <si>
    <t>51,2</t>
  </si>
  <si>
    <t>52</t>
  </si>
  <si>
    <t>09-03-014-01</t>
  </si>
  <si>
    <t>Монтаж связей и распорок из одиночных и парных уголков, гнутосварных профилей для пролетов до 24 м при высоте здания до 25 м</t>
  </si>
  <si>
    <t>52,1</t>
  </si>
  <si>
    <t>07.2.07.13-0046</t>
  </si>
  <si>
    <t>Конструкции прогонов металлические из балки 20Ш1, огрунтованные грунт-эмалью ХВ-0278 за два раза</t>
  </si>
  <si>
    <t>ФССЦ-2001, 07.2.07.13-0046, приказ Минстроя России №1039/пр от 30.12.2016г.</t>
  </si>
  <si>
    <t>53</t>
  </si>
  <si>
    <t>53,1</t>
  </si>
  <si>
    <t>07.2.07.12-0019</t>
  </si>
  <si>
    <t>Отдельные конструктивные элементы зданий и сооружений с преобладанием горячекатаных профилей, средняя масса сборочной единицы до 0,1 т</t>
  </si>
  <si>
    <t>ФССЦ-2001, 07.2.07.12-0019, приказ Минстроя России №1039/пр от 30.12.2016г.</t>
  </si>
  <si>
    <t>54</t>
  </si>
  <si>
    <t>09-03-014-01 Коэфф.1.5 применён в связи со сложностью монтажа</t>
  </si>
  <si>
    <t>Монтаж связей и распорок из одиночных и парных уголков, гнутосварных профилей для пролетов до 24 м при высоте здания до 25 м (Изготовление и монтаж узлов)</t>
  </si>
  <si>
    <t>54,1</t>
  </si>
  <si>
    <t>55</t>
  </si>
  <si>
    <t>13-03-002-04</t>
  </si>
  <si>
    <t>Огрунтовка металлических поверхностей за один раз грунтовкой ГФ-021</t>
  </si>
  <si>
    <t>ФЕР-2001, 13-03-002-04, приказ Минстроя России №1039/пр от 30.12.2016г.</t>
  </si>
  <si>
    <t>56</t>
  </si>
  <si>
    <t>13-03-004-26</t>
  </si>
  <si>
    <t>Окраска металлических огрунтованных поверхностей эмалью ПФ-115</t>
  </si>
  <si>
    <t>ФЕР-2001, 13-03-004-26, приказ Минстроя России №1039/пр от 30.12.2016г.</t>
  </si>
  <si>
    <t>56,1</t>
  </si>
  <si>
    <t>14.4.04.08-0003</t>
  </si>
  <si>
    <t>Эмаль ПФ-115 серая</t>
  </si>
  <si>
    <t>ФССЦ-2001, 14.4.04.08-0003, приказ Минстроя России №1039/пр от 30.12.2016г.</t>
  </si>
  <si>
    <t>56,2</t>
  </si>
  <si>
    <t>14.4.04.08-0007</t>
  </si>
  <si>
    <t>Эмаль ПФ-133 темно-серая</t>
  </si>
  <si>
    <t>ФССЦ-2001, 14.4.04.08-0007, приказ Минстроя России №1039/пр от 30.12.2016г.</t>
  </si>
  <si>
    <t>Новый подраздел</t>
  </si>
  <si>
    <t>439 ПР/14-469-000-КР2 лист86</t>
  </si>
  <si>
    <t>57</t>
  </si>
  <si>
    <t>Поправка: Прил.2, Табл.1, п. 7 (сб.46)  Наименование: Производство работ осуществляется в помещениях высотой до 1,8 м</t>
  </si>
  <si>
    <t>)*1,35</t>
  </si>
  <si>
    <t>Поправка: Прил.2, Табл.1, п. 7 (сб.46)</t>
  </si>
  <si>
    <t>58</t>
  </si>
  <si>
    <t>*10</t>
  </si>
  <si>
    <t>59</t>
  </si>
  <si>
    <t>59,1</t>
  </si>
  <si>
    <t>59,2</t>
  </si>
  <si>
    <t>60</t>
  </si>
  <si>
    <t>60,1</t>
  </si>
  <si>
    <t>01.7.15.02-0055</t>
  </si>
  <si>
    <t>Болты высокопрочные</t>
  </si>
  <si>
    <t>ФССЦ-2001, 01.7.15.02-0055, приказ Минстроя России №1039/пр от 30.12.2016г.</t>
  </si>
  <si>
    <t>60,2</t>
  </si>
  <si>
    <t>60,3</t>
  </si>
  <si>
    <t>01.7.15.12-0014</t>
  </si>
  <si>
    <t>Шпилька резьбовая  Hilti Hit-V М12х120</t>
  </si>
  <si>
    <t>ФССЦ-2001, 01.7.15.12-0014, приказ Минстроя России №1039/пр от 30.12.2016г.</t>
  </si>
  <si>
    <t>61</t>
  </si>
  <si>
    <t>61,1</t>
  </si>
  <si>
    <t>61,2</t>
  </si>
  <si>
    <t>62</t>
  </si>
  <si>
    <t>09-03-013-01</t>
  </si>
  <si>
    <t>Монтаж вертикальных связей в виде ферм для пролетов до 24 м при высоте здания до 25 м</t>
  </si>
  <si>
    <t>ФЕР-2001, 09-03-013-01, приказ Минстроя России №1039/пр от 30.12.2016г.</t>
  </si>
  <si>
    <t>62,1</t>
  </si>
  <si>
    <t>07.2.07.13-0101</t>
  </si>
  <si>
    <t>ФССЦ-2001, 07.2.07.13-0101, приказ Минстроя России №1039/пр от 30.12.2016г.</t>
  </si>
  <si>
    <t>62,2</t>
  </si>
  <si>
    <t>63</t>
  </si>
  <si>
    <t>63,1</t>
  </si>
  <si>
    <t>07.2.07.12-0020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</si>
  <si>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</si>
  <si>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ФССЦ-2001, 07.2.07.12-0020, приказ Минстроя России №1039/пр от 30.12.2016г.</t>
  </si>
  <si>
    <t>63,2</t>
  </si>
  <si>
    <t>64</t>
  </si>
  <si>
    <t>64,1</t>
  </si>
  <si>
    <t>64,2</t>
  </si>
  <si>
    <t>65</t>
  </si>
  <si>
    <t>09-03-029-01</t>
  </si>
  <si>
    <t>Монтаж лестниц прямолинейных и криволинейных, пожарных с ограждением</t>
  </si>
  <si>
    <t>ФЕР-2001, 09-03-029-01, приказ Минстроя России №1039/пр от 30.12.2016г.</t>
  </si>
  <si>
    <t>65,1</t>
  </si>
  <si>
    <t>07.5.01.02-0041</t>
  </si>
  <si>
    <t>Лестницы приставные и прислоненные с ограждениями</t>
  </si>
  <si>
    <t>ФССЦ-2001, 07.5.01.02-0041, приказ Минстроя России №1039/пр от 30.12.2016г.</t>
  </si>
  <si>
    <t>66</t>
  </si>
  <si>
    <t>66,1</t>
  </si>
  <si>
    <t>66,2</t>
  </si>
  <si>
    <t>67</t>
  </si>
  <si>
    <t>09-03-030-01</t>
  </si>
  <si>
    <t>Монтаж площадок с настилом и ограждением из листовой, рифленой, просечной и круглой стали</t>
  </si>
  <si>
    <t>ФЕР-2001, 09-03-030-01, приказ Минстроя России №1039/пр от 30.12.2016г.</t>
  </si>
  <si>
    <t>67,1</t>
  </si>
  <si>
    <t>08.3.12.04-0015</t>
  </si>
  <si>
    <t>Просечно-вытяжной прокат горячекатаный в листах мерных размеров из стали С235, шириной 900 мм, толщиной 6 мм</t>
  </si>
  <si>
    <t>ФССЦ-2001, 08.3.12.04-0015, приказ Минстроя России №1039/пр от 30.12.2016г.</t>
  </si>
  <si>
    <t>67,2</t>
  </si>
  <si>
    <t>Прайс-лист "Мастер СтройКомплект"</t>
  </si>
  <si>
    <t>Пресованный решётчатый  оцинкованный настил  Р34х33/20х3,Zn</t>
  </si>
  <si>
    <t>[4 230 / 1,18 /  6,56]</t>
  </si>
  <si>
    <t>67,3</t>
  </si>
  <si>
    <t>Прайс-лист Магазин канатов и верёвок</t>
  </si>
  <si>
    <t>Шнур полиамидный диам.20мм</t>
  </si>
  <si>
    <t>[10,48 / 1,18 /  6,56]</t>
  </si>
  <si>
    <t>68</t>
  </si>
  <si>
    <t>69</t>
  </si>
  <si>
    <t>69,1</t>
  </si>
  <si>
    <t>69,2</t>
  </si>
  <si>
    <t>439 ПР/14-469-000-КР2 лист 87</t>
  </si>
  <si>
    <t>70</t>
  </si>
  <si>
    <t>12-01-002-09</t>
  </si>
  <si>
    <t>Устройство кровель плоских из наплавляемых материалов в два слоя</t>
  </si>
  <si>
    <t>ФЕР-2001, 12-01-002-09, приказ Минстроя России №1039/пр от 30.12.2016г.</t>
  </si>
  <si>
    <t>Кровли</t>
  </si>
  <si>
    <t>ФЕР-12</t>
  </si>
  <si>
    <t>70,1</t>
  </si>
  <si>
    <t>70,2</t>
  </si>
  <si>
    <t>Материалы рулонные кровельные для нижних слоев</t>
  </si>
  <si>
    <t>71</t>
  </si>
  <si>
    <t>46-03-009-02</t>
  </si>
  <si>
    <t>Пробивка в кирпичных стенах гнезд размером до 260х260 мм</t>
  </si>
  <si>
    <t>ФЕР-2001, 46-03-009-02, приказ Минстроя России №1039/пр от 30.12.2016г.</t>
  </si>
  <si>
    <t>72</t>
  </si>
  <si>
    <t>46-03-017-06</t>
  </si>
  <si>
    <t>Заделка отверстий, гнезд и борозд в стенах и перегородках бетонных площадью до 0,2 м2</t>
  </si>
  <si>
    <t>ФЕР-2001, 46-03-017-06, приказ Минстроя России №1039/пр от 30.12.2016г.</t>
  </si>
  <si>
    <t>72,1</t>
  </si>
  <si>
    <t>04.1.02.01-0006</t>
  </si>
  <si>
    <t>Бетон мелкозернистый, класс В15 (М200)</t>
  </si>
  <si>
    <t>ФССЦ-2001, 04.1.02.01-0006, приказ Минстроя России №1039/пр от 30.12.2016г.</t>
  </si>
  <si>
    <t>72,2</t>
  </si>
  <si>
    <t>Бетонные смеси готовые к употреблению</t>
  </si>
  <si>
    <t>73</t>
  </si>
  <si>
    <t>73,1</t>
  </si>
  <si>
    <t>73,2</t>
  </si>
  <si>
    <t>74</t>
  </si>
  <si>
    <t>07-01-001-08</t>
  </si>
  <si>
    <t>Укладка блоков и плит ленточных фундаментов при глубине котлована более 4 м, масса конструкций до 0,5 т</t>
  </si>
  <si>
    <t>ФЕР-2001, 07-01-001-08, приказ Минстроя России №1039/пр от 30.12.2016г.</t>
  </si>
  <si>
    <t>Сборные бетонные конструкции в промышленном строительстве  ( Произоводственные здания и сооружения )</t>
  </si>
  <si>
    <t>ФЕР-07</t>
  </si>
  <si>
    <t>74,1</t>
  </si>
  <si>
    <t>Прайс-лист ЖБИ-6</t>
  </si>
  <si>
    <t>Подкладочная плита ПП-25х51</t>
  </si>
  <si>
    <t>[695 / 1,18 /  6,56]</t>
  </si>
  <si>
    <t>74,2</t>
  </si>
  <si>
    <t>05.1.08.14</t>
  </si>
  <si>
    <t>Конструкции сборные железобетонные</t>
  </si>
  <si>
    <t>75</t>
  </si>
  <si>
    <t>75,1</t>
  </si>
  <si>
    <t>75,2</t>
  </si>
  <si>
    <t>76</t>
  </si>
  <si>
    <t>77</t>
  </si>
  <si>
    <t>77,1</t>
  </si>
  <si>
    <t>77,2</t>
  </si>
  <si>
    <t>439 ПР/14-469-000-КР2 лист 17</t>
  </si>
  <si>
    <t>78</t>
  </si>
  <si>
    <t>78,1</t>
  </si>
  <si>
    <t>78,2</t>
  </si>
  <si>
    <t>07.2.03.06-0058</t>
  </si>
  <si>
    <t>Колонны одноветвевые среднего ряда, масса 1 м свыше 0,126 т</t>
  </si>
  <si>
    <t>ФССЦ-2001, 07.2.03.06-0058, приказ Минстроя России №1039/пр от 30.12.2016г.</t>
  </si>
  <si>
    <t>79</t>
  </si>
  <si>
    <t>79,1</t>
  </si>
  <si>
    <t>79,2</t>
  </si>
  <si>
    <t>80</t>
  </si>
  <si>
    <t>06-01-013-02</t>
  </si>
  <si>
    <t>На каждые 10 мм изменения толщины добавлять или исключать к расценке 06-01-013-01</t>
  </si>
  <si>
    <t>ФЕР-2001, 06-01-013-02, приказ Минстроя России №1039/пр от 30.12.2016г.</t>
  </si>
  <si>
    <t>*3)*1,25</t>
  </si>
  <si>
    <t>*3)*1,15</t>
  </si>
  <si>
    <t>80,1</t>
  </si>
  <si>
    <t>80,2</t>
  </si>
  <si>
    <t>81</t>
  </si>
  <si>
    <t>Монтаж площадок с настилом и ограждением из листовой, рифленой, просечной и круглой стали (основание колонн)</t>
  </si>
  <si>
    <t>81,1</t>
  </si>
  <si>
    <t>81,2</t>
  </si>
  <si>
    <t>07.2.05.03-0011</t>
  </si>
  <si>
    <t>Площадки встроенные одноярусные и многоярусные для обслуживания и установки оборудования со стальным настилом, расход стали на 1 м2 площадки до 50 кг</t>
  </si>
  <si>
    <t>ФССЦ-2001, 07.2.05.03-0011, приказ Минстроя России №1039/пр от 30.12.2016г.</t>
  </si>
  <si>
    <t>82</t>
  </si>
  <si>
    <t>82,1</t>
  </si>
  <si>
    <t>82,2</t>
  </si>
  <si>
    <t>83</t>
  </si>
  <si>
    <t>09-03-031-01</t>
  </si>
  <si>
    <t>Монтаж щитов и блоков встроенных площадок с настилом из листовой стали, ребрами жесткости, составного сечения (опорная часть балок)</t>
  </si>
  <si>
    <t>ФЕР-2001, 09-03-031-01, приказ Минстроя России №1039/пр от 30.12.2016г.</t>
  </si>
  <si>
    <t>83,1</t>
  </si>
  <si>
    <t>83,2</t>
  </si>
  <si>
    <t>07.2.07.13-0181</t>
  </si>
  <si>
    <t>Стальные настилы и щиты междуэтажных перекрытий зданий производственного назначения</t>
  </si>
  <si>
    <t>ФССЦ-2001, 07.2.07.13-0181, приказ Минстроя России №1039/пр от 30.12.2016г.</t>
  </si>
  <si>
    <t>84</t>
  </si>
  <si>
    <t>46-03-017-01</t>
  </si>
  <si>
    <t>Заделка отверстий, гнезд и борозд в перекрытиях железобетонных площадью до 0,1 м2</t>
  </si>
  <si>
    <t>ФЕР-2001, 46-03-017-01, приказ Минстроя России №1039/пр от 30.12.2016г.</t>
  </si>
  <si>
    <t>84,1</t>
  </si>
  <si>
    <t>84,2</t>
  </si>
  <si>
    <t>04.3.02.04-0112</t>
  </si>
  <si>
    <t>Смеси бетонные, БСГ, тяжелого бетона мелкозернистые, класс В15 (М200), Пк4, F100, W4</t>
  </si>
  <si>
    <t>ФССЦ-2001, 04.3.02.04-0112, приказ Минстроя России №1039/пр от 30.12.2016г.</t>
  </si>
  <si>
    <t>85</t>
  </si>
  <si>
    <t>09-03-015-01</t>
  </si>
  <si>
    <t>Монтаж прогонов при шаге ферм до 12 м при высоте здания до 25 м</t>
  </si>
  <si>
    <t>ФЕР-2001, 09-03-015-01, приказ Минстроя России №1039/пр от 30.12.2016г.</t>
  </si>
  <si>
    <t>85,1</t>
  </si>
  <si>
    <t>85,2</t>
  </si>
  <si>
    <t>07.2.07.13-0047</t>
  </si>
  <si>
    <t>Конструкции прогонов металлические из швеллера 24У и 10У, стали угловой 100х7 мм, огрунтованные грунт-эмалью ХВ-0278 за два раза</t>
  </si>
  <si>
    <t>ФССЦ-2001, 07.2.07.13-0047, приказ Минстроя России №1039/пр от 30.12.2016г.</t>
  </si>
  <si>
    <t>86</t>
  </si>
  <si>
    <t>Монтаж   вертикальных связей и распорок из одиночных и парных уголков, гнутосварных профилей для пролетов до 24 м при высоте здания до 25 м</t>
  </si>
  <si>
    <t>86,1</t>
  </si>
  <si>
    <t>86,2</t>
  </si>
  <si>
    <t>07.2.07.12-0018</t>
  </si>
  <si>
    <t>Отдельные конструктивные элементы зданий и сооружений с преобладанием гнутых профилей, средняя масса сборочной единицы свыше 0,1 до 0,5 т</t>
  </si>
  <si>
    <t>ФССЦ-2001, 07.2.07.12-0018, приказ Минстроя России №1039/пр от 30.12.2016г.</t>
  </si>
  <si>
    <t>87</t>
  </si>
  <si>
    <t>Монтаж  горизонтальных связей и распорок из одиночных и парных уголков, гнутосварных профилей для пролетов до 24 м при высоте здания до 25 м</t>
  </si>
  <si>
    <t>87,1</t>
  </si>
  <si>
    <t>87,2</t>
  </si>
  <si>
    <t>88</t>
  </si>
  <si>
    <t>88,1</t>
  </si>
  <si>
    <t>88,2</t>
  </si>
  <si>
    <t>89</t>
  </si>
  <si>
    <t>КОМПЛ</t>
  </si>
  <si>
    <t>ФЕРм-2001, м32-01-098-03, приказ Минстроя России №1039/пр от 30.12.2016г.</t>
  </si>
  <si>
    <t>Монтажные работы</t>
  </si>
  <si>
    <t>Оборудование  предприятий электронной промышленности</t>
  </si>
  <si>
    <t>мФЕР-32</t>
  </si>
  <si>
    <t>3 Конструктивные решения выше отметки 0,00</t>
  </si>
  <si>
    <t>Ограждающие конструкции</t>
  </si>
  <si>
    <t>90</t>
  </si>
  <si>
    <t>09-04-006-05</t>
  </si>
  <si>
    <t>Монтаж ограждающих конструкций стен из профилированных алюминиевых листов при высоте здания до 90 м</t>
  </si>
  <si>
    <t>ФЕР-2001, 09-04-006-05, приказ Минстроя России №1039/пр от 30.12.2016г.</t>
  </si>
  <si>
    <t>90,1</t>
  </si>
  <si>
    <t>07.2.05.02-0001</t>
  </si>
  <si>
    <t>Изделия фасонные (толщина 0,5 мм) для трехслойных стеновых сэндвич-панелей "Металл Профиль" c покрытием полиэстер</t>
  </si>
  <si>
    <t>ФССЦ-2001, 07.2.05.02-0001, приказ Минстроя России №1039/пр от 30.12.2016г.</t>
  </si>
  <si>
    <t>90,2</t>
  </si>
  <si>
    <t>01.7.19.06-0005</t>
  </si>
  <si>
    <t>Прокладки ПРП уплотнительные, Д=40 мм</t>
  </si>
  <si>
    <t>ФССЦ-2001, 01.7.19.06-0005, приказ Минстроя России №1039/пр от 30.12.2016г.</t>
  </si>
  <si>
    <t>91</t>
  </si>
  <si>
    <t>92</t>
  </si>
  <si>
    <t>*12</t>
  </si>
  <si>
    <t>93</t>
  </si>
  <si>
    <t>93,1</t>
  </si>
  <si>
    <t>93,2</t>
  </si>
  <si>
    <t>94</t>
  </si>
  <si>
    <t>26-01-036-01</t>
  </si>
  <si>
    <t>Изоляция изделиями из волокнистых и зернистых материалов с креплением на клее и дюбелями холодных поверхностей наружных стен</t>
  </si>
  <si>
    <t>ФЕР-2001, 26-01-036-01, приказ Минстроя России №1039/пр от 30.12.2016г.</t>
  </si>
  <si>
    <t>94,1</t>
  </si>
  <si>
    <t>01.7.15.07-0133</t>
  </si>
  <si>
    <t>Дюбель распорный с металлическим стержнем 10х180 мм</t>
  </si>
  <si>
    <t>10 шт.</t>
  </si>
  <si>
    <t>ФССЦ-2001, 01.7.15.07-0133, приказ Минстроя России №1039/пр от 30.12.2016г.</t>
  </si>
  <si>
    <t>94,2</t>
  </si>
  <si>
    <t>01.7.15.07-0132</t>
  </si>
  <si>
    <t>Дюбель распорный с металлическим стержнем 10х150 мм</t>
  </si>
  <si>
    <t>ФССЦ-2001, 01.7.15.07-0132, приказ Минстроя России №1039/пр от 30.12.2016г.</t>
  </si>
  <si>
    <t>94,3</t>
  </si>
  <si>
    <t>12.2.03.02-0022</t>
  </si>
  <si>
    <t>Вата минеральная «ISOVER» Классик плюс-100 низ</t>
  </si>
  <si>
    <t>ФССЦ-2001, 12.2.03.02-0022, приказ Минстроя России №1039/пр от 30.12.2016г.</t>
  </si>
  <si>
    <t>94,4</t>
  </si>
  <si>
    <t>Вата минеральная «ISOVER» Классик плюс-100 вверх</t>
  </si>
  <si>
    <t>95</t>
  </si>
  <si>
    <t>26-01-055-01</t>
  </si>
  <si>
    <t>Установка пароизоляционного слоя из пленки полиэтиленовой</t>
  </si>
  <si>
    <t>ФЕР-2001, 26-01-055-01, приказ Минстроя России №1039/пр от 30.12.2016г.</t>
  </si>
  <si>
    <t>95,1</t>
  </si>
  <si>
    <t>01.7.07.12</t>
  </si>
  <si>
    <t>Пленка полиэтиленовая</t>
  </si>
  <si>
    <t>95,2</t>
  </si>
  <si>
    <t>01.7.12.05-0171</t>
  </si>
  <si>
    <t>Полотно иглопробивное стекловолокнистое ИПС-Т-5</t>
  </si>
  <si>
    <t>ФССЦ-2001, 01.7.12.05-0171, приказ Минстроя России №1039/пр от 30.12.2016г.</t>
  </si>
  <si>
    <t>95,3</t>
  </si>
  <si>
    <t>12.1.02.10-0096</t>
  </si>
  <si>
    <t>Мембрана однослойная ветрозащитная гидроизоляционная Tyvek Housewrap</t>
  </si>
  <si>
    <t>10 м2</t>
  </si>
  <si>
    <t>ФССЦ-2001, 12.1.02.10-0096, приказ Минстроя России №1039/пр от 30.12.2016г.</t>
  </si>
  <si>
    <t>96</t>
  </si>
  <si>
    <t>96,1</t>
  </si>
  <si>
    <t>07.2.05.05-0128</t>
  </si>
  <si>
    <t>Сэндвич-панель трехслойная стеновая,марка МП005/25/20</t>
  </si>
  <si>
    <t>ФССЦ-2001, 07.2.05.05-0128, приказ Минстроя России №1039/пр от 30.12.2016г.</t>
  </si>
  <si>
    <t>96,2</t>
  </si>
  <si>
    <t>Прайс лист Металл Профиль</t>
  </si>
  <si>
    <t>Крепежный профиль КПZ 29х20х3000 мм нержавеющая сталь толщина 1,2 мм</t>
  </si>
  <si>
    <t>[505 / 1,18 /  6,56]</t>
  </si>
  <si>
    <t>96,3</t>
  </si>
  <si>
    <t>Крепежный профиль КПZ 90х20х3000 мм нержавеющая сталь толщина 1,2 мм</t>
  </si>
  <si>
    <t>[903 / 1,18 /  6,56]</t>
  </si>
  <si>
    <t>96,4</t>
  </si>
  <si>
    <t>Прай лист</t>
  </si>
  <si>
    <t>Полоса декоративная ПД 80х1250, толщина 0,5 мм</t>
  </si>
  <si>
    <t>[80 / 1,18 /  6,56]</t>
  </si>
  <si>
    <t>97</t>
  </si>
  <si>
    <t>09-03-050-01</t>
  </si>
  <si>
    <t>Монтаж стальных плинтусов из гнутого профиля</t>
  </si>
  <si>
    <t>ФЕР-2001, 09-03-050-01, приказ Минстроя России №1039/пр от 30.12.2016г.</t>
  </si>
  <si>
    <t>97,1</t>
  </si>
  <si>
    <t>Прайс лист</t>
  </si>
  <si>
    <t>Фасонный угловой элемент наружный ПУНПЛ 30х30х3000</t>
  </si>
  <si>
    <t>[435 / 1,18 /  6,56]</t>
  </si>
  <si>
    <t>97,2</t>
  </si>
  <si>
    <t>Фасонный угловой элемент внутренний ПУНПЛ 30х30х3000</t>
  </si>
  <si>
    <t>[265 / 1,18 /  6,56]</t>
  </si>
  <si>
    <t>Наплавляемая кровля</t>
  </si>
  <si>
    <t>98</t>
  </si>
  <si>
    <t>12-01-010-01</t>
  </si>
  <si>
    <t>Демонтаж:Устройство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</si>
  <si>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</si>
  <si>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)*0</t>
  </si>
  <si>
    <t>)*0,6</t>
  </si>
  <si>
    <t>Поправка: МДС 81-35.2004, п.4.7  Поправка: Табл.2, п.5</t>
  </si>
  <si>
    <t>99</t>
  </si>
  <si>
    <t>12-01-004-01</t>
  </si>
  <si>
    <t>Демонтаж:Устройство примыканий рулонных и мастичных кровель к стенам и парапетам высотой до 600 мм без фартуков</t>
  </si>
  <si>
    <t>ФЕР-2001, 12-01-004-01, приказ Минстроя России №1039/пр от 30.12.2016г.</t>
  </si>
  <si>
    <t>)*0,3</t>
  </si>
  <si>
    <t>)*03</t>
  </si>
  <si>
    <t>Поправка: МДС 81-35.2004, п.4.7  Поправка: Табл.2, п.2</t>
  </si>
  <si>
    <t>100</t>
  </si>
  <si>
    <t>58-7-7</t>
  </si>
  <si>
    <t>Смена существующих рулонных кровель на покрытия из наплавляемых рулонных материалов в один слой</t>
  </si>
  <si>
    <t>ФЕРр-2001, 58-7-7, приказ Минстроя России №1039/пр от 30.12.2016г.</t>
  </si>
  <si>
    <t>Крыши, кровля</t>
  </si>
  <si>
    <t>рФЕР-58</t>
  </si>
  <si>
    <t>100,1</t>
  </si>
  <si>
    <t>Устройство кровли из сандвич-панелей</t>
  </si>
  <si>
    <t>101</t>
  </si>
  <si>
    <t>09-04-002-04</t>
  </si>
  <si>
    <t>Монтаж кровельного покрытия из профилированных алюминиевых листов при высоте здания до 50 м</t>
  </si>
  <si>
    <t>ФЕР-2001, 09-04-002-04, приказ Минстроя России №1039/пр от 30.12.2016г.</t>
  </si>
  <si>
    <t>101,1</t>
  </si>
  <si>
    <t>07.2.05.05-0085</t>
  </si>
  <si>
    <t>Сэндвич-панель трехслойная стеновая "Металл Профиль" с видимым креплением Z-LOCK, с наполнителем из минеральной ваты (НГ) плотностью 110кг/м3, марка МП ТСП-Z, толщина 250 мм, тип покрытия PRISMA, толщина металлических облицовок 0,5 мм</t>
  </si>
  <si>
    <t>ФССЦ-2001, 07.2.05.05-0085, приказ Минстроя России №1039/пр от 30.12.2016г.</t>
  </si>
  <si>
    <t>101,2</t>
  </si>
  <si>
    <t>101,3</t>
  </si>
  <si>
    <t>Вата минеральная «ISOVER» Классик плюс-100</t>
  </si>
  <si>
    <t>102</t>
  </si>
  <si>
    <t>12-01-013-04</t>
  </si>
  <si>
    <t>Утепление покрытий плитами на каждый последующий слой добавлять к расценке 12-01-013-03</t>
  </si>
  <si>
    <t>ФЕР-2001, 12-01-013-04, приказ Минстроя России №1039/пр от 30.12.2016г.</t>
  </si>
  <si>
    <t>102,1</t>
  </si>
  <si>
    <t>12.2.05.11</t>
  </si>
  <si>
    <t>Плиты теплоизоляционные</t>
  </si>
  <si>
    <t>102,2</t>
  </si>
  <si>
    <t>103</t>
  </si>
  <si>
    <t>12-01-015-03</t>
  </si>
  <si>
    <t>Устройство пароизоляции прокладочной в один слой</t>
  </si>
  <si>
    <t>ФЕР-2001, 12-01-015-03, приказ Минстроя России №1039/пр от 30.12.2016г.</t>
  </si>
  <si>
    <t>103,1</t>
  </si>
  <si>
    <t>12.1.02.06-0022</t>
  </si>
  <si>
    <t>Рубероид кровельный с пылевидной посыпкой марки РКП-350б</t>
  </si>
  <si>
    <t>ФССЦ-2001, 12.1.02.06-0022, приказ Минстроя России №1039/пр от 30.12.2016г.</t>
  </si>
  <si>
    <t>103,2</t>
  </si>
  <si>
    <t>12.1.02.10-0094</t>
  </si>
  <si>
    <t>Мембрана кровельная гидроизоляционная  Tyvek S</t>
  </si>
  <si>
    <t>ФССЦ-2001, 12.1.02.10-0094, приказ Минстроя России №1039/пр от 30.12.2016г.</t>
  </si>
  <si>
    <t>104</t>
  </si>
  <si>
    <t>12-01-022-01</t>
  </si>
  <si>
    <t>Устройство металлической обрешетки из оцинкованного профиля с подкровельным слоем из гидроизоляционной пленки</t>
  </si>
  <si>
    <t>ФЕР-2001, 12-01-022-01, приказ Минстроя России №1039/пр от 30.12.2016г.</t>
  </si>
  <si>
    <t>104,1</t>
  </si>
  <si>
    <t>08.3.10.04-0001</t>
  </si>
  <si>
    <t>Профиль шляпный ПШ-28 из оцинкованной стали</t>
  </si>
  <si>
    <t>П.М</t>
  </si>
  <si>
    <t>ФССЦ-2001, 08.3.10.04-0001, приказ Минстроя России №1039/пр от 30.12.2016г.</t>
  </si>
  <si>
    <t>104,2</t>
  </si>
  <si>
    <t>12.1.01.03-0039</t>
  </si>
  <si>
    <t>Пленка подкровельная антиконденсатная (гидроизоляционная) типа ЮТАКОН</t>
  </si>
  <si>
    <t>ФССЦ-2001, 12.1.01.03-0039, приказ Минстроя России №1039/пр от 30.12.2016г.</t>
  </si>
  <si>
    <t>104,3</t>
  </si>
  <si>
    <t>Элемент обрамления ЭО 100х25х3000</t>
  </si>
  <si>
    <t>104,4</t>
  </si>
  <si>
    <t>Прайс -лист</t>
  </si>
  <si>
    <t>Крепежный профиль ПZ Н50х3000</t>
  </si>
  <si>
    <t>104,5</t>
  </si>
  <si>
    <t>Элемент жесткости МП ЭЖ --100х96х3000</t>
  </si>
  <si>
    <t>105</t>
  </si>
  <si>
    <t>09-04-002-02</t>
  </si>
  <si>
    <t>Монтаж кровельного покрытия из профилированного листа при высоте здания до 50 м</t>
  </si>
  <si>
    <t>ФЕР-2001, 09-04-002-02, приказ Минстроя России №1039/пр от 30.12.2016г.</t>
  </si>
  <si>
    <t>105,1</t>
  </si>
  <si>
    <t>08.3.09.01-0008</t>
  </si>
  <si>
    <t>Профилированный лист оцинкованный Н60-845-0,55</t>
  </si>
  <si>
    <t>ФССЦ-2001, 08.3.09.01-0008, приказ Минстроя России №1039/пр от 30.12.2016г.</t>
  </si>
  <si>
    <t>Устройство водостока и снегозадержателя</t>
  </si>
  <si>
    <t>106</t>
  </si>
  <si>
    <t>12-01-009-02</t>
  </si>
  <si>
    <t>Устройство желобов подвесных</t>
  </si>
  <si>
    <t>ФЕР-2001, 12-01-009-02, приказ Минстроя России №1039/пр от 30.12.2016г.</t>
  </si>
  <si>
    <t>106,1</t>
  </si>
  <si>
    <t>Желоб водосточный пвх диаметр 125 мм</t>
  </si>
  <si>
    <t>[306,67 / 1,18 /  6,56]</t>
  </si>
  <si>
    <t>106,2</t>
  </si>
  <si>
    <t>Угол желоба наружный диаметр 125 мм</t>
  </si>
  <si>
    <t>[835 / 1,18 /  6,56]</t>
  </si>
  <si>
    <t>106,3</t>
  </si>
  <si>
    <t>Держатель желоба карнизный</t>
  </si>
  <si>
    <t>[140 / 1,18 /  6,56]</t>
  </si>
  <si>
    <t>106,4</t>
  </si>
  <si>
    <t>08.3.05.05-0053</t>
  </si>
  <si>
    <t>Сталь листовая оцинкованная толщиной листа 0,7 мм</t>
  </si>
  <si>
    <t>ФССЦ-2001, 08.3.05.05-0053, приказ Минстроя России №1039/пр от 30.12.2016г.</t>
  </si>
  <si>
    <t>107</t>
  </si>
  <si>
    <t>12-01-009-01</t>
  </si>
  <si>
    <t>Устройство желобов настенных</t>
  </si>
  <si>
    <t>ФЕР-2001, 12-01-009-01, приказ Минстроя России №1039/пр от 30.12.2016г.</t>
  </si>
  <si>
    <t>107,1</t>
  </si>
  <si>
    <t>107,2</t>
  </si>
  <si>
    <t>Прайс  лист</t>
  </si>
  <si>
    <t>Трубы водосточные диаметр 100 мм</t>
  </si>
  <si>
    <t>[440 / 1,18 /  6,56]</t>
  </si>
  <si>
    <t>107,3</t>
  </si>
  <si>
    <t>Колено водосточное диаметр 100 мм</t>
  </si>
  <si>
    <t>[390 / 1,18 /  6,56]</t>
  </si>
  <si>
    <t>107,4</t>
  </si>
  <si>
    <t>Держатель трубы диаметр 100 мм</t>
  </si>
  <si>
    <t>[250 / 1,18 /  6,56]</t>
  </si>
  <si>
    <t>108</t>
  </si>
  <si>
    <t>12-01-035-02</t>
  </si>
  <si>
    <t>Устройство металлической водосточной системы воронок</t>
  </si>
  <si>
    <t>ФЕР-2001, 12-01-035-02, приказ Минстроя России №886/пр от 15.06.2017</t>
  </si>
  <si>
    <t>108,1</t>
  </si>
  <si>
    <t>08.1.02.01-0002</t>
  </si>
  <si>
    <t>Воронка водосточная из оцинкованной стали толщиной 0,55 диаметром 300/100 мм прим.</t>
  </si>
  <si>
    <t>ФССЦ-2001, 08.1.02.01-0002, приказ Минстроя России №1039/пр от 30.12.2016г.</t>
  </si>
  <si>
    <t>108,2</t>
  </si>
  <si>
    <t>08.1.02.22</t>
  </si>
  <si>
    <t>Изделия для водосточных труб</t>
  </si>
  <si>
    <t>109</t>
  </si>
  <si>
    <t>12-01-012-01</t>
  </si>
  <si>
    <t>Ограждение кровель перилами</t>
  </si>
  <si>
    <t>ФЕР-2001, 12-01-012-01, приказ Минстроя России №1039/пр от 30.12.2016г.</t>
  </si>
  <si>
    <t>109,1</t>
  </si>
  <si>
    <t>Конструкции стальные перил</t>
  </si>
  <si>
    <t>109,2</t>
  </si>
  <si>
    <t>Снегозадержатель трубчатый длиной 3000 мм</t>
  </si>
  <si>
    <t>[2 800 / 1,18 /  6,56]</t>
  </si>
  <si>
    <t>Устройство обрамления для прохода вентсистем</t>
  </si>
  <si>
    <t>110</t>
  </si>
  <si>
    <t>110,1</t>
  </si>
  <si>
    <t>110,2</t>
  </si>
  <si>
    <t>07.2.07.13-0061</t>
  </si>
  <si>
    <t>Конструкции: стальные нащельников и деталей обрамления</t>
  </si>
  <si>
    <t>ФССЦ-2001, 07.2.07.13-0061, приказ Минстроя России №1039/пр от 30.12.2016г.</t>
  </si>
  <si>
    <t>111</t>
  </si>
  <si>
    <t>09-06-001-02</t>
  </si>
  <si>
    <t>Монтаж лотков, решеток, затворов из полосовой и тонколистовой стали</t>
  </si>
  <si>
    <t>ФЕР-2001, 09-06-001-02, приказ Минстроя России №1039/пр от 30.12.2016г.</t>
  </si>
  <si>
    <t>111,1</t>
  </si>
  <si>
    <t>111,2</t>
  </si>
  <si>
    <t>07.2.06.04-0151</t>
  </si>
  <si>
    <t>Элементы крепления к стенам и ветровым ригелям из тонколистовой стали (неоцинкованной)</t>
  </si>
  <si>
    <t>ФССЦ-2001, 07.2.06.04-0151, приказ Минстроя России №1039/пр от 30.12.2016г.</t>
  </si>
  <si>
    <t>4 Архитектурные решения</t>
  </si>
  <si>
    <t>112</t>
  </si>
  <si>
    <t>Демонтаж:Монтаж лотков, решеток, затворов из полосовой и тонколистовой стали</t>
  </si>
  <si>
    <t>Поправка: МДС 81-36.2004, п.3.3.1.д  Наименование: При демонтаже металлических конструкций</t>
  </si>
  <si>
    <t>)*0,7</t>
  </si>
  <si>
    <t>Поправка: МДС 81-36.2004, п.3.3.1.д</t>
  </si>
  <si>
    <t>113</t>
  </si>
  <si>
    <t>46-04-001-04</t>
  </si>
  <si>
    <t>Разборка кирпичных стен</t>
  </si>
  <si>
    <t>ФЕР-2001, 46-04-001-04, приказ Минстроя России №1039/пр от 30.12.2016г.</t>
  </si>
  <si>
    <t>114</t>
  </si>
  <si>
    <t>46-02-007-01</t>
  </si>
  <si>
    <t>Кладка отдельных участков кирпичных стен и заделка проемов в кирпичных стенах при объеме кладки в одном месте до 5 м3</t>
  </si>
  <si>
    <t>ФЕР-2001, 46-02-007-01, приказ Минстроя России №1039/пр от 30.12.2016г.</t>
  </si>
  <si>
    <t>114,1</t>
  </si>
  <si>
    <t>06.1.01.05-0041</t>
  </si>
  <si>
    <t>Кирпич керамический одинарный, размером 250х120х65 мм, марка 300</t>
  </si>
  <si>
    <t>1000 шт.</t>
  </si>
  <si>
    <t>ФССЦ-2001, 06.1.01.05-0041, приказ Минстроя России №1039/пр от 30.12.2016г.</t>
  </si>
  <si>
    <t>Стены</t>
  </si>
  <si>
    <t>рФЕР-53</t>
  </si>
  <si>
    <t>114,2</t>
  </si>
  <si>
    <t>06.1.01.05</t>
  </si>
  <si>
    <t>Кирпич глиняный обыкновенный</t>
  </si>
  <si>
    <t>115</t>
  </si>
  <si>
    <t>53-25-1</t>
  </si>
  <si>
    <t>Устройство металлических перемычек в стенах существующих зданий</t>
  </si>
  <si>
    <t>ФЕРр-2001, 53-25-1, приказ Минстроя России №1039/пр от 30.12.2016г.</t>
  </si>
  <si>
    <t>115,1</t>
  </si>
  <si>
    <t>04.3.01.12</t>
  </si>
  <si>
    <t>Раствор цементно-известковый М50</t>
  </si>
  <si>
    <t>115,2</t>
  </si>
  <si>
    <t>04.3.01.09-0001</t>
  </si>
  <si>
    <t>Раствор готовый кладочный тяжелый цементный</t>
  </si>
  <si>
    <t>ФССЦ-2001, 04.3.01.09-0001, приказ Минстроя России №1039/пр от 30.12.2016г.</t>
  </si>
  <si>
    <t>115,3</t>
  </si>
  <si>
    <t>115,4</t>
  </si>
  <si>
    <t>08.3.11.01-0016</t>
  </si>
  <si>
    <t>Сталь швеллерная обычная, марки Ст0 № 12-40</t>
  </si>
  <si>
    <t>ФССЦ-2001, 08.3.11.01-0016, приказ Минстроя России №1039/пр от 30.12.2016г.</t>
  </si>
  <si>
    <t>115,5</t>
  </si>
  <si>
    <t>Кирпич</t>
  </si>
  <si>
    <t>115,6</t>
  </si>
  <si>
    <t>116</t>
  </si>
  <si>
    <t>09-04-009-04</t>
  </si>
  <si>
    <t>Монтаж оконных блоков из алюминиевых многокамерных профилей с герметичными стеклопакетами</t>
  </si>
  <si>
    <t>ФЕР-2001, 09-04-009-04, приказ Минстроя России №1039/пр от 30.12.2016г.</t>
  </si>
  <si>
    <t>116,1</t>
  </si>
  <si>
    <t>09.1.01.01-0022</t>
  </si>
  <si>
    <t>Блоки оконные  из алюминиевого комбинированного профиля одинарной конструкции с двухкамерным стеклопакетом, поворотные (ГОСТ 22233- 2001) прим.</t>
  </si>
  <si>
    <t>ФССЦ-2001, 09.1.01.01-0022, приказ Минстроя России №1039/пр от 30.12.2016г.</t>
  </si>
  <si>
    <t>116,2</t>
  </si>
  <si>
    <t>09.4.03.05-0005</t>
  </si>
  <si>
    <t>Блоки оконные из алюминиевого комбинированного профиля одинарной конструкции с двухкамерным стеклопакетом одностворчатые, с поворотно- откидной створкой (ГОСТ 23166-99)</t>
  </si>
  <si>
    <t>ФССЦ-2001, 09.4.03.05-0005, приказ Минстроя России №1039/пр от 30.12.2016г.</t>
  </si>
  <si>
    <t>117</t>
  </si>
  <si>
    <t>10-01-047-01</t>
  </si>
  <si>
    <t>Установка блоков из ПВХ в наружных и внутренних дверных проемах в каменных стенах площадью проема до 3 м2</t>
  </si>
  <si>
    <t>ФЕР-2001, 10-01-047-01, приказ Минстроя России №1039/пр от 30.12.2016г.</t>
  </si>
  <si>
    <t>Деревянные конструкции</t>
  </si>
  <si>
    <t>ФЕР-10</t>
  </si>
  <si>
    <t>117,1</t>
  </si>
  <si>
    <t>11.3.01.05</t>
  </si>
  <si>
    <t>Блоки дверные входные пластиковые</t>
  </si>
  <si>
    <t>117,2</t>
  </si>
  <si>
    <t>11.3.01.01-0002</t>
  </si>
  <si>
    <t>Блоки дверные входные пластиковые с простой коробкой, двупольная с клювовой фурнитурой, без стеклопакета по типу сэндвич, площадь до 2,5 м2</t>
  </si>
  <si>
    <t>ФССЦ-2001, 11.3.01.01-0002, приказ Минстроя России №1039/пр от 30.12.2016г.</t>
  </si>
  <si>
    <t>118</t>
  </si>
  <si>
    <t>09-04-013-01</t>
  </si>
  <si>
    <t>Установка противопожарных дверей однопольных глухих</t>
  </si>
  <si>
    <t>ФЕР-2001, 09-04-013-01, приказ Минстроя России №1039/пр от 30.12.2016г.</t>
  </si>
  <si>
    <t>118,1</t>
  </si>
  <si>
    <t>07.1.01.01-0018</t>
  </si>
  <si>
    <t>Дверь противопожарная металлическая однопольная ДПМ-01/60, размером 900х1900 мм</t>
  </si>
  <si>
    <t>ФССЦ-2001, 07.1.01.01-0018, приказ Минстроя России №1039/пр от 30.12.2016г.</t>
  </si>
  <si>
    <t>119</t>
  </si>
  <si>
    <t>15-02-031-01</t>
  </si>
  <si>
    <t>Штукатурка поверхностей оконных и дверных откосов по бетону и камню плоских</t>
  </si>
  <si>
    <t>ФЕР-2001, 15-02-031-01, приказ Минстроя России №1039/пр от 30.12.2016г.</t>
  </si>
  <si>
    <t>120</t>
  </si>
  <si>
    <t>15-02-016-03</t>
  </si>
  <si>
    <t>Штукатурка поверхностей внутри здания цементно-известковым или цементным раствором по камню и бетону улучшенная стен</t>
  </si>
  <si>
    <t>ФЕР-2001, 15-02-016-03, приказ Минстроя России №1039/пр от 30.12.2016г.</t>
  </si>
  <si>
    <t>121</t>
  </si>
  <si>
    <t>15-04-006-04</t>
  </si>
  <si>
    <t>Покрытие поверхностей грунтовкой глубокого проникновения за 2 раза стен,откосов</t>
  </si>
  <si>
    <t>ФЕР-2001, 15-04-006-04, приказ Минстроя России №1039/пр от 30.12.2016г.</t>
  </si>
  <si>
    <t>121,1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</si>
  <si>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</si>
  <si>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</si>
  <si>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</si>
  <si>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121,2</t>
  </si>
  <si>
    <t>122</t>
  </si>
  <si>
    <t>Окраска поливинилацетатными водоэмульсионными составами улучшенная по штукатурке стен,откосов</t>
  </si>
  <si>
    <t>122,1</t>
  </si>
  <si>
    <t>14.3.02.01-0224</t>
  </si>
  <si>
    <t>Краска водоэмульсионная для внутренних работ ВАК-25</t>
  </si>
  <si>
    <t>ФССЦ-2001, 14.3.02.01-0224, приказ Минстроя России №1039/пр от 30.12.2016г.</t>
  </si>
  <si>
    <t>122,2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</si>
  <si>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</si>
  <si>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</si>
  <si>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</si>
  <si>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</si>
  <si>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</si>
  <si>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</si>
  <si>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</si>
  <si>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</si>
  <si>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</si>
  <si>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</si>
  <si>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</si>
  <si>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</si>
  <si>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</si>
  <si>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</si>
  <si>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</si>
  <si>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</si>
  <si>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</si>
  <si>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</si>
  <si>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</si>
  <si>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</si>
  <si>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</si>
  <si>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</si>
  <si>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</si>
  <si>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</si>
  <si>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</si>
  <si>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</si>
  <si>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</si>
  <si>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</si>
  <si>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</si>
  <si>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</si>
  <si>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</si>
  <si>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</si>
  <si>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</si>
  <si>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</si>
  <si>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</si>
  <si>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</si>
  <si>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</si>
  <si>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</si>
  <si>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</si>
  <si>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</si>
  <si>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</si>
  <si>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</si>
  <si>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</si>
  <si>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</si>
  <si>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</si>
  <si>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</si>
  <si>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</si>
  <si>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</si>
  <si>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</si>
  <si>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</si>
  <si>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</si>
  <si>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</si>
  <si>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</si>
  <si>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</si>
  <si>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</si>
  <si>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</si>
  <si>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</si>
  <si>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</si>
  <si>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</si>
  <si>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</si>
  <si>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</si>
  <si>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</si>
  <si>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</si>
  <si>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</si>
  <si>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</si>
  <si>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</si>
  <si>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</si>
  <si>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</si>
  <si>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</si>
  <si>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1-100-28</t>
  </si>
  <si>
    <t>Рабочий среднего разряда 2.8</t>
  </si>
  <si>
    <t>чел.-ч.</t>
  </si>
  <si>
    <t>1-100-40</t>
  </si>
  <si>
    <t>Рабочий среднего разряда 4</t>
  </si>
  <si>
    <t>4-100-00</t>
  </si>
  <si>
    <t>Затраты труда машинистов</t>
  </si>
  <si>
    <t>91.01.01-035</t>
  </si>
  <si>
    <t>ФСЭМ-2001, 91.01.01-035, приказ Минстроя России №1039/пр от 30.12.2016г.</t>
  </si>
  <si>
    <t>Бульдозеры, мощность 79 кВт (108 л.с.)</t>
  </si>
  <si>
    <t>маш.-ч</t>
  </si>
  <si>
    <t>91.02.04-036</t>
  </si>
  <si>
    <t>ФСЭМ-2001, 91.02.04-036, приказ Минстроя России №1039/пр от 30.12.2016г.</t>
  </si>
  <si>
    <t>Установки буровые для бурения скважин под сваи шнекового бурения, глубиной до 30 м, диаметром до 600 мм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</si>
  <si>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</si>
  <si>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</si>
  <si>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</si>
  <si>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</si>
  <si>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</si>
  <si>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</si>
  <si>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91.04.01-021</t>
  </si>
  <si>
    <t>ФСЭМ-2001, 91.04.01-021, приказ Минстроя России №1039/пр от 30.12.2016г.</t>
  </si>
  <si>
    <t>Комплекты оборудования шнекового бурения на базе автомобиля глубина бурения до 50 м, грузоподъемность мачты 3,7 т</t>
  </si>
  <si>
    <t>91.17.04-036</t>
  </si>
  <si>
    <t>ФСЭМ-2001, 91.17.04-036, приказ Минстроя России №1039/пр от 30.12.2016г.</t>
  </si>
  <si>
    <t>Агрегаты сварочные передвижные номинальным сварочным током 250-400 А с дизельным двигателем</t>
  </si>
  <si>
    <t>01.7.11.07-0040</t>
  </si>
  <si>
    <t>ФССЦ-2001, 01.7.11.07-0040, приказ Минстроя России №1039/пр от 30.12.2016г.</t>
  </si>
  <si>
    <t>Электроды диаметром 4 мм Э50А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</si>
  <si>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</si>
  <si>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</si>
  <si>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</si>
  <si>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1-100-38</t>
  </si>
  <si>
    <t>Рабочий среднего разряда 3.8</t>
  </si>
  <si>
    <t>91.05.06-012</t>
  </si>
  <si>
    <t>ФСЭМ-2001, 91.05.06-012, приказ Минстроя России №1039/пр от 30.12.2016г.</t>
  </si>
  <si>
    <t>Краны на гусеничном ходу, грузоподъемность до 16 т</t>
  </si>
  <si>
    <t>01.7.11.07-0032</t>
  </si>
  <si>
    <t>ФССЦ-2001, 01.7.11.07-0032, приказ Минстроя России №1039/пр от 30.12.2016г.</t>
  </si>
  <si>
    <t>Электроды диаметром 4 мм Э42</t>
  </si>
  <si>
    <t>1-100-33</t>
  </si>
  <si>
    <t>Рабочий среднего разряда 3.3</t>
  </si>
  <si>
    <t>91.07.07-002</t>
  </si>
  <si>
    <t>ФСЭМ-2001, 91.07.07-002, приказ Минстроя России №1039/пр от 30.12.2016г.</t>
  </si>
  <si>
    <t>Агрегаты электронасосные с регулированием подачи вручную для строительных растворов, подача до 6 м3/ч, напор 150 м</t>
  </si>
  <si>
    <t>01.7.03.01-0001</t>
  </si>
  <si>
    <t>ФССЦ-2001, 01.7.03.01-0001, приказ Минстроя России №1039/пр от 30.12.2016г.</t>
  </si>
  <si>
    <t>Вода</t>
  </si>
  <si>
    <t>23.3.01.04-0035</t>
  </si>
  <si>
    <t>ФССЦ-2001, 23.3.01.04-0035, приказ Минстроя России №1039/пр от 30.12.2016г.</t>
  </si>
  <si>
    <t>Трубы бесшовные обсадные из стали группы Д и Б с короткой треугольной резьбой, наружным диаметром 219 мм, толщина стенки 8,9 мм</t>
  </si>
  <si>
    <t>1-100-20</t>
  </si>
  <si>
    <t>Рабочий среднего разряда 2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</si>
  <si>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</si>
  <si>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</si>
  <si>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</si>
  <si>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91.07.04-002</t>
  </si>
  <si>
    <t>ФСЭМ-2001, 91.07.04-002, приказ Минстроя России №1039/пр от 30.12.2016г.</t>
  </si>
  <si>
    <t>Вибратор поверхностный</t>
  </si>
  <si>
    <t>01.7.07.12-0024</t>
  </si>
  <si>
    <t>ФССЦ-2001, 01.7.07.12-0024, приказ Минстроя России №1039/пр от 30.12.2016г.</t>
  </si>
  <si>
    <t>Пленка полиэтиленовая толщиной 0,15 мм</t>
  </si>
  <si>
    <t>1-100-30</t>
  </si>
  <si>
    <t>Рабочий среднего разряда 3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</si>
  <si>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</si>
  <si>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</si>
  <si>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</si>
  <si>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91.07.04-001</t>
  </si>
  <si>
    <t>ФСЭМ-2001, 91.07.04-001, приказ Минстроя России №1039/пр от 30.12.2016г.</t>
  </si>
  <si>
    <t>Вибратор глубинный</t>
  </si>
  <si>
    <t>01.7.15.06-0111</t>
  </si>
  <si>
    <t>ФССЦ-2001, 01.7.15.06-0111, приказ Минстроя России №1039/пр от 30.12.2016г.</t>
  </si>
  <si>
    <t>Гвозди строительные</t>
  </si>
  <si>
    <t>03.1.02.03-0011</t>
  </si>
  <si>
    <t>ФССЦ-2001, 03.1.02.03-0011, приказ Минстроя России №1039/пр от 30.12.2016г.</t>
  </si>
  <si>
    <t>Известь строительная негашеная комовая, сорт I</t>
  </si>
  <si>
    <t>08.3.03.04-0012</t>
  </si>
  <si>
    <t>ФССЦ-2001, 08.3.03.04-0012, приказ Минстроя России №1039/пр от 30.12.2016г.</t>
  </si>
  <si>
    <t>Проволока светлая диаметром 1,1 мм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</si>
  <si>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</si>
  <si>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</si>
  <si>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</si>
  <si>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11.1.03.06-0095</t>
  </si>
  <si>
    <t>ФССЦ-2001, 11.1.03.06-0095, приказ Минстроя России №1039/пр от 30.12.2016г.</t>
  </si>
  <si>
    <t>Доски обрезные хвойных пород длиной 4-6,5 м, шириной 75-150 мм, толщиной 44 мм и более, III сорта</t>
  </si>
  <si>
    <t>11.2.13.04-0011</t>
  </si>
  <si>
    <t>ФССЦ-2001, 11.2.13.04-0011, приказ Минстроя России №1039/пр от 30.12.2016г.</t>
  </si>
  <si>
    <t>Щиты из досок толщиной 25 мм</t>
  </si>
  <si>
    <t>1-100-35</t>
  </si>
  <si>
    <t>Рабочий среднего разряда 3.5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</si>
  <si>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</si>
  <si>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</si>
  <si>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</si>
  <si>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08.4.01.01-0022</t>
  </si>
  <si>
    <t>ФССЦ-2001, 08.4.01.01-0022, приказ Минстроя России №1039/пр от 30.12.2016г.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</si>
  <si>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</si>
  <si>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1-100-31</t>
  </si>
  <si>
    <t>Рабочий среднего разряда 3.1</t>
  </si>
  <si>
    <t>91.08.09-023</t>
  </si>
  <si>
    <t>ФСЭМ-2001, 91.08.09-023, приказ Минстроя России №1039/пр от 30.12.2016г.</t>
  </si>
  <si>
    <t>Трамбовки пневматические при работе от передвижных компрессорных станций</t>
  </si>
  <si>
    <t>91.18.01-007</t>
  </si>
  <si>
    <t>ФСЭМ-2001, 91.18.01-007, приказ Минстроя России №1039/пр от 30.12.2016г.</t>
  </si>
  <si>
    <t>Компрессоры передвижные с двигателем внутреннего сгорания, давлением до 686 кПа (7ат), производительность до 5мЗ/мин</t>
  </si>
  <si>
    <t>1-100-44</t>
  </si>
  <si>
    <t>Рабочий среднего разряда 4.4</t>
  </si>
  <si>
    <t>91.10.03-001</t>
  </si>
  <si>
    <t>ФСЭМ-2001, 91.10.03-001, приказ Минстроя России №1039/пр от 30.12.2016г.</t>
  </si>
  <si>
    <t>Битумозаправщик 4 т</t>
  </si>
  <si>
    <t>01.2.01.02-0031</t>
  </si>
  <si>
    <t>ФССЦ-2001, 01.2.01.02-0031, приказ Минстроя России №1039/пр от 30.12.2016г.</t>
  </si>
  <si>
    <t>Битумы нефтяные строительные изоляционные БНИ-IV-3, БНИ- IV, БНИ-V</t>
  </si>
  <si>
    <t>01.7.07.29-0111</t>
  </si>
  <si>
    <t>ФССЦ-2001, 01.7.07.29-0111, приказ Минстроя России №1039/пр от 30.12.2016г.</t>
  </si>
  <si>
    <t>Пакля пропитанная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</si>
  <si>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</si>
  <si>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</si>
  <si>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</si>
  <si>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11.2.13.04-0012</t>
  </si>
  <si>
    <t>ФССЦ-2001, 11.2.13.04-0012, приказ Минстроя России №1039/пр от 30.12.2016г.</t>
  </si>
  <si>
    <t>Щиты из досок толщиной 40 мм</t>
  </si>
  <si>
    <t>91.21.22-443</t>
  </si>
  <si>
    <t>ФСЭМ-2001, 91.21.22-443, приказ Минстроя России №1039/пр от 30.12.2016г.</t>
  </si>
  <si>
    <t>Установки для изготовления бандажей, диафрагм, пряжек</t>
  </si>
  <si>
    <t>08.3.02.01-0041</t>
  </si>
  <si>
    <t>ФССЦ-2001, 08.3.02.01-0041, приказ Минстроя России №1039/пр от 30.12.2016г.</t>
  </si>
  <si>
    <t>Лента стальная упаковочная, мягкая, нормальной точности 0,7х20-50 мм</t>
  </si>
  <si>
    <t>08.3.03.05-0011</t>
  </si>
  <si>
    <t>ФССЦ-2001, 08.3.03.05-0011, приказ Минстроя России №1039/пр от 30.12.2016г.</t>
  </si>
  <si>
    <t>Проволока стальная низкоуглеродистая разного назначения оцинкованная диаметром 1,1 мм</t>
  </si>
  <si>
    <t>14.1.04.02-0011</t>
  </si>
  <si>
    <t>ФССЦ-2001, 14.1.04.02-0011, приказ Минстроя России №1039/пр от 30.12.2016г.</t>
  </si>
  <si>
    <t>Клей резиновый № 88-Н</t>
  </si>
  <si>
    <t>1-100-32</t>
  </si>
  <si>
    <t>Рабочий среднего разряда 3.2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</si>
  <si>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</si>
  <si>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</si>
  <si>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</si>
  <si>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11.1.03.01-0079</t>
  </si>
  <si>
    <t>ФССЦ-2001, 11.1.03.01-0079, приказ Минстроя России №1039/пр от 30.12.2016г.</t>
  </si>
  <si>
    <t>Бруски обрезные хвойных пород длиной 4-6,5 м, шириной 75-150 мм, толщиной 40-75 мм, III сорта</t>
  </si>
  <si>
    <t>91.06.03-061</t>
  </si>
  <si>
    <t>ФСЭМ-2001, 91.06.03-061, приказ Минстроя России №1039/пр от 30.12.2016г.</t>
  </si>
  <si>
    <t>Лебедки электрические тяговым усилием до 12,26 кН (1,25 т)</t>
  </si>
  <si>
    <t>91.07.07-042</t>
  </si>
  <si>
    <t>ФСЭМ-2001, 91.07.07-042, приказ Минстроя России №1039/пр от 30.12.2016г.</t>
  </si>
  <si>
    <t>Растворонасосы: 3 м3/ч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</si>
  <si>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</si>
  <si>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</si>
  <si>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</si>
  <si>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</si>
  <si>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</si>
  <si>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</si>
  <si>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1-100-51</t>
  </si>
  <si>
    <t>Рабочий среднего разряда 5.1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</si>
  <si>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</si>
  <si>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</si>
  <si>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</si>
  <si>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91.21.22-421</t>
  </si>
  <si>
    <t>ФСЭМ-2001, 91.21.22-421, приказ Минстроя России №1039/пр от 30.12.2016г.</t>
  </si>
  <si>
    <t>Термос 100 л</t>
  </si>
  <si>
    <t>01.1.02.10-0021</t>
  </si>
  <si>
    <t>ФССЦ-2001, 01.1.02.10-0021, приказ Минстроя России №1039/пр от 30.12.2016г.</t>
  </si>
  <si>
    <t>Асбест хризотиловый марки К-6-30</t>
  </si>
  <si>
    <t>01.2.01.02-0052</t>
  </si>
  <si>
    <t>ФССЦ-2001, 01.2.01.02-0052, приказ Минстроя России №1039/пр от 30.12.2016г.</t>
  </si>
  <si>
    <t>Битумы нефтяные строительные марки БН-70/30</t>
  </si>
  <si>
    <t>01.2.01.02-0054</t>
  </si>
  <si>
    <t>ФССЦ-2001, 01.2.01.02-0054, приказ Минстроя России №1039/пр от 30.12.2016г.</t>
  </si>
  <si>
    <t>Битумы нефтяные строительные марки БН-90/10</t>
  </si>
  <si>
    <t>01.3.01.01-0009</t>
  </si>
  <si>
    <t>ФССЦ-2001, 01.3.01.01-0009, приказ Минстроя России №1039/пр от 30.12.2016г.</t>
  </si>
  <si>
    <t>Бензин растворитель</t>
  </si>
  <si>
    <t>01.7.07.13-0001</t>
  </si>
  <si>
    <t>ФССЦ-2001, 01.7.07.13-0001, приказ Минстроя России №1039/пр от 30.12.2016г.</t>
  </si>
  <si>
    <t>Мука андезитовая кислотоупорная, марка А</t>
  </si>
  <si>
    <t>01.7.20.08-0051</t>
  </si>
  <si>
    <t>ФССЦ-2001, 01.7.20.08-0051, приказ Минстроя России №1039/пр от 30.12.2016г.</t>
  </si>
  <si>
    <t>Ветошь</t>
  </si>
  <si>
    <t>1-100-49</t>
  </si>
  <si>
    <t>Рабочий среднего разряда 4.9</t>
  </si>
  <si>
    <t>01.3.01.03-0002</t>
  </si>
  <si>
    <t>ФССЦ-2001, 01.3.01.03-0002, приказ Минстроя России №1039/пр от 30.12.2016г.</t>
  </si>
  <si>
    <t>Керосин для технических целей марок КТ-1, КТ-2</t>
  </si>
  <si>
    <t>91.21.07-011</t>
  </si>
  <si>
    <t>ФСЭМ-2001, 91.21.07-011, приказ Минстроя России №1039/пр от 30.12.2016г.</t>
  </si>
  <si>
    <t>Машины мозаично-шлифовальные</t>
  </si>
  <si>
    <t>01.7.17.05-0021</t>
  </si>
  <si>
    <t>ФССЦ-2001, 01.7.17.05-0021, приказ Минстроя России №1039/пр от 30.12.2016г.</t>
  </si>
  <si>
    <t>Карборунд</t>
  </si>
  <si>
    <t>1-100-29</t>
  </si>
  <si>
    <t>Рабочий среднего разряда 2.9</t>
  </si>
  <si>
    <t>04.3.02.02-0102</t>
  </si>
  <si>
    <t>ФССЦ-2001, 04.3.02.02-0102, приказ Минстроя России №1039/пр от 30.12.2016г.</t>
  </si>
  <si>
    <t>Покрытие полиуретановое монолитное "Полиплан 1001"</t>
  </si>
  <si>
    <t>12.2.03.11-0012</t>
  </si>
  <si>
    <t>ФССЦ-2001, 12.2.03.11-0012, приказ Минстроя России №1039/пр от 30.12.2016г.</t>
  </si>
  <si>
    <t>Ткань стеклянная изоляционная И-200, толщиной 0,2 мм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</si>
  <si>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</si>
  <si>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</si>
  <si>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</si>
  <si>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</si>
  <si>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</si>
  <si>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14.5.11.01-0001</t>
  </si>
  <si>
    <t>ФССЦ-2001, 14.5.11.01-0001, приказ Минстроя России №1039/пр от 30.12.2016г.</t>
  </si>
  <si>
    <t>Шпатлевка клеевая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</si>
  <si>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</si>
  <si>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</si>
  <si>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</si>
  <si>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04.3.01.09-0014</t>
  </si>
  <si>
    <t>ФССЦ-2001, 04.3.01.09-0014, приказ Минстроя России №1039/пр от 30.12.2016г.</t>
  </si>
  <si>
    <t>Раствор готовый кладочный цементный марки 100</t>
  </si>
  <si>
    <t>11.1.03.03-0012</t>
  </si>
  <si>
    <t>ФССЦ-2001, 11.1.03.03-0012, приказ Минстроя России №1039/пр от 30.12.2016г.</t>
  </si>
  <si>
    <t>Брусья необрезные хвойных пород длиной 4-6,5 м, все ширины, толщиной 100, 125 мм, IV сорта</t>
  </si>
  <si>
    <t>1-100-27</t>
  </si>
  <si>
    <t>Рабочий среднего разряда 2.7</t>
  </si>
  <si>
    <t>91.08.03-016</t>
  </si>
  <si>
    <t>ФСЭМ-2001, 91.08.03-016, приказ Минстроя России №1039/пр от 30.12.2016г.</t>
  </si>
  <si>
    <t>Катки дорожные самоходные гладкие, масса 8 т</t>
  </si>
  <si>
    <t>1-100-24</t>
  </si>
  <si>
    <t>Рабочий среднего разряда 2.4</t>
  </si>
  <si>
    <t>91.01.02-004</t>
  </si>
  <si>
    <t>ФСЭМ-2001, 91.01.02-004, приказ Минстроя России №1039/пр от 30.12.2016г.</t>
  </si>
  <si>
    <t>Автогрейдеры среднего типа, мощность 99 кВт (135 л.с.)</t>
  </si>
  <si>
    <t>91.08.03-018</t>
  </si>
  <si>
    <t>ФСЭМ-2001, 91.08.03-018, приказ Минстроя России №1039/пр от 30.12.2016г.</t>
  </si>
  <si>
    <t>Катки дорожные самоходные гладкие, масса 13 т</t>
  </si>
  <si>
    <t>91.13.01-038</t>
  </si>
  <si>
    <t>ФСЭМ-2001, 91.13.01-038, приказ Минстроя России №1039/пр от 30.12.2016г.</t>
  </si>
  <si>
    <t>Машины поливомоечные 6000 л</t>
  </si>
  <si>
    <t>91.15.02-024</t>
  </si>
  <si>
    <t>ФСЭМ-2001, 91.15.02-024, приказ Минстроя России №1039/пр от 30.12.2016г.</t>
  </si>
  <si>
    <t>Тракторы на гусеничном ходу, мощность 79 кВт (108 л.с.)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</si>
  <si>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</si>
  <si>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</si>
  <si>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</si>
  <si>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</si>
  <si>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</si>
  <si>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</si>
  <si>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01.3.01.01-0001</t>
  </si>
  <si>
    <t>ФССЦ-2001, 01.3.01.01-0001, приказ Минстроя России №1039/пр от 30.12.2016г.</t>
  </si>
  <si>
    <t>Бензин авиационный Б-70</t>
  </si>
  <si>
    <t>01.3.02.03-0011</t>
  </si>
  <si>
    <t>ФССЦ-2001, 01.3.02.03-0011, приказ Минстроя России №1039/пр от 30.12.2016г.</t>
  </si>
  <si>
    <t>Ацетилен растворенный технический марки А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</si>
  <si>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</si>
  <si>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</si>
  <si>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</si>
  <si>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14.5.09.04-0111</t>
  </si>
  <si>
    <t>ФССЦ-2001, 14.5.09.04-0111, приказ Минстроя России №1039/пр от 30.12.2016г.</t>
  </si>
  <si>
    <t>Отвердитель № 1</t>
  </si>
  <si>
    <t>14.5.09.07-0029</t>
  </si>
  <si>
    <t>ФССЦ-2001, 14.5.09.07-0029, приказ Минстроя России №1039/пр от 30.12.2016г.</t>
  </si>
  <si>
    <t>Растворитель марки Р-4</t>
  </si>
  <si>
    <t>14.5.11.04-0001</t>
  </si>
  <si>
    <t>ФССЦ-2001, 14.5.11.04-0001, приказ Минстроя России №1039/пр от 30.12.2016г.</t>
  </si>
  <si>
    <t>Шпатлевка В-МЧ-0071, МЧ-0054</t>
  </si>
  <si>
    <t>1-100-36</t>
  </si>
  <si>
    <t>Рабочий среднего разряда 3.6</t>
  </si>
  <si>
    <t>91.05.02-005</t>
  </si>
  <si>
    <t>ФСЭМ-2001, 91.05.02-005, приказ Минстроя России №1039/пр от 30.12.2016г.</t>
  </si>
  <si>
    <t>Краны козловые, грузоподъемность 32 т</t>
  </si>
  <si>
    <t>91.05.06-007</t>
  </si>
  <si>
    <t>ФСЭМ-2001, 91.05.06-007, приказ Минстроя России №1039/пр от 30.12.2016г.</t>
  </si>
  <si>
    <t>Краны на гусеничном ходу, грузоподъемность 25 т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</si>
  <si>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</si>
  <si>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</si>
  <si>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</si>
  <si>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</si>
  <si>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</si>
  <si>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</si>
  <si>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</si>
  <si>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</si>
  <si>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</si>
  <si>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</si>
  <si>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</si>
  <si>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</si>
  <si>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08.3.11.01-0091</t>
  </si>
  <si>
    <t>ФССЦ-2001, 08.3.11.01-0091, приказ Минстроя России №1039/пр от 30.12.2016г.</t>
  </si>
  <si>
    <t>Швеллеры № 40 из стали марки Ст0</t>
  </si>
  <si>
    <t>11.1.03.01-0077</t>
  </si>
  <si>
    <t>ФССЦ-2001, 11.1.03.01-0077, приказ Минстроя России №1039/пр от 30.12.2016г.</t>
  </si>
  <si>
    <t>Бруски обрезные хвойных пород длиной 4-6,5 м, шириной 75-150 мм, толщиной 40-75 мм, I сорта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</si>
  <si>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</si>
  <si>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</si>
  <si>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</si>
  <si>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91.05.01-025</t>
  </si>
  <si>
    <t>ФСЭМ-2001, 91.05.01-025, приказ Минстроя России №1039/пр от 30.12.2016г.</t>
  </si>
  <si>
    <t>Краны башенные, грузоподъемность 25-75 т</t>
  </si>
  <si>
    <t>1-100-47</t>
  </si>
  <si>
    <t>Рабочий среднего разряда 4.7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</si>
  <si>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</si>
  <si>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</si>
  <si>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</si>
  <si>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</si>
  <si>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</si>
  <si>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</si>
  <si>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14.5.09.02-0002</t>
  </si>
  <si>
    <t>ФССЦ-2001, 14.5.09.02-0002, приказ Минстроя России №1039/пр от 30.12.2016г.</t>
  </si>
  <si>
    <t>Ксилол нефтяной марки А</t>
  </si>
  <si>
    <t>14.5.09.11-0101</t>
  </si>
  <si>
    <t>ФССЦ-2001, 14.5.09.11-0101, приказ Минстроя России №1039/пр от 30.12.2016г.</t>
  </si>
  <si>
    <t>Уайт-спирит</t>
  </si>
  <si>
    <t>91.06.01-003</t>
  </si>
  <si>
    <t>ФСЭМ-2001, 91.06.01-003, приказ Минстроя России №1039/пр от 30.12.2016г.</t>
  </si>
  <si>
    <t>Домкраты гидравлические, грузоподъемность 63-100 т</t>
  </si>
  <si>
    <t>01.7.11.07-0035</t>
  </si>
  <si>
    <t>ФССЦ-2001, 01.7.11.07-0035, приказ Минстроя России №1039/пр от 30.12.2016г.</t>
  </si>
  <si>
    <t>Электроды диаметром 4 мм Э46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</si>
  <si>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</si>
  <si>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</si>
  <si>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</si>
  <si>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11.1.03.06-0091</t>
  </si>
  <si>
    <t>ФССЦ-2001, 11.1.03.06-0091, приказ Минстроя России №1039/пр от 30.12.2016г.</t>
  </si>
  <si>
    <t>Доски обрезные хвойных пород длиной 4-6,5 м, шириной 75-150 мм, толщиной 32-40 мм, III сорта</t>
  </si>
  <si>
    <t>91.05.06-008</t>
  </si>
  <si>
    <t>ФСЭМ-2001, 91.05.06-008, приказ Минстроя России №1039/пр от 30.12.2016г.</t>
  </si>
  <si>
    <t>Краны на гусеничном ходу, грузоподъемность 40 т</t>
  </si>
  <si>
    <t>1-100-39</t>
  </si>
  <si>
    <t>Рабочий среднего разряда 3.9</t>
  </si>
  <si>
    <t>91.06.07-002</t>
  </si>
  <si>
    <t>ФСЭМ-2001, 91.06.07-002, приказ Минстроя России №1039/пр от 30.12.2016г.</t>
  </si>
  <si>
    <t>Тали электрические общего назначения, грузоподъемность 0,5 т</t>
  </si>
  <si>
    <t>01.7.03.04-0001</t>
  </si>
  <si>
    <t>ФССЦ-2001, 01.7.03.04-0001, приказ Минстроя России №1039/пр от 30.12.2016г.</t>
  </si>
  <si>
    <t>Электроэнергия</t>
  </si>
  <si>
    <t>КВТ-Ч</t>
  </si>
  <si>
    <t>07.2.07.13-0171</t>
  </si>
  <si>
    <t>ФССЦ-2001, 07.2.07.13-0171, приказ Минстроя России №1039/пр от 30.12.2016г.</t>
  </si>
  <si>
    <t>Подкладки металлические</t>
  </si>
  <si>
    <t>999-9950</t>
  </si>
  <si>
    <t>Вспомогательные ненормируемые материалы (2% от ОЗП)</t>
  </si>
  <si>
    <t>РУБ</t>
  </si>
  <si>
    <t>14.5.04.07-0012</t>
  </si>
  <si>
    <t>ФССЦ-2001, 14.5.04.07-0012, приказ Минстроя России №1039/пр от 30.12.2016г.</t>
  </si>
  <si>
    <t>Мастика тиоколовая строительного назначения, марки АМ-0,5</t>
  </si>
  <si>
    <t>1-100-26</t>
  </si>
  <si>
    <t>Рабочий среднего разряда 2.6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</si>
  <si>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</si>
  <si>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</si>
  <si>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</si>
  <si>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14.1.06.04-0001</t>
  </si>
  <si>
    <t>ФССЦ-2001, 14.1.06.04-0001, приказ Минстроя России №1039/пр от 30.12.2016г.</t>
  </si>
  <si>
    <t>Клей для приклеивания минеральной ваты типа "BOLIX ZW"</t>
  </si>
  <si>
    <t>01.7.06.03-0022</t>
  </si>
  <si>
    <t>ФССЦ-2001, 01.7.06.03-0022, приказ Минстроя России №1039/пр от 30.12.2016г.</t>
  </si>
  <si>
    <t>Лента полиэтиленовая с липким слоем А50</t>
  </si>
  <si>
    <t>1-100-37</t>
  </si>
  <si>
    <t>Рабочий среднего разряда 3.7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</si>
  <si>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</si>
  <si>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</si>
  <si>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</si>
  <si>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</si>
  <si>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</si>
  <si>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</si>
  <si>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01.2.03.03-0013</t>
  </si>
  <si>
    <t>ФССЦ-2001, 01.2.03.03-0013, приказ Минстроя России №1039/пр от 30.12.2016г.</t>
  </si>
  <si>
    <t>Мастика битумная кровельная горячая</t>
  </si>
  <si>
    <t>01.7.15.14-0062</t>
  </si>
  <si>
    <t>ФССЦ-2001, 01.7.15.14-0062, приказ Минстроя России №1039/пр от 30.12.2016г.</t>
  </si>
  <si>
    <t>Шурупы-саморезы 4,2х16 мм</t>
  </si>
  <si>
    <t>100 шт.</t>
  </si>
  <si>
    <t>01.7.15.06-0094</t>
  </si>
  <si>
    <t>ФССЦ-2001, 01.7.15.06-0094, приказ Минстроя России №1039/пр от 30.12.2016г.</t>
  </si>
  <si>
    <t>Гвозди проволочные оцинкованные для асбестоцементной кровли 4,5х120 мм</t>
  </si>
  <si>
    <t>08.1.02.11-0013</t>
  </si>
  <si>
    <t>ФССЦ-2001, 08.1.02.11-0013, приказ Минстроя России №1039/пр от 30.12.2016г.</t>
  </si>
  <si>
    <t>Поковки оцинкованные, масса 2,825 кг</t>
  </si>
  <si>
    <t>11.1.03.06-0079</t>
  </si>
  <si>
    <t>ФССЦ-2001, 11.1.03.06-0079, приказ Минстроя России №1039/пр от 30.12.2016г.</t>
  </si>
  <si>
    <t>Доски обрезные хвойных пород длиной 2-3,75 м, шириной 75-150 мм, толщиной 44 мм и более, III сорта</t>
  </si>
  <si>
    <t>12.1.02.14-0002</t>
  </si>
  <si>
    <t>ФССЦ-2001, 12.1.02.14-0002, приказ Минстроя России №1039/пр от 30.12.2016г.</t>
  </si>
  <si>
    <t>Толь с крупнозернистой посыпкой марки ТВК-350</t>
  </si>
  <si>
    <t>14.2.04.01-0001</t>
  </si>
  <si>
    <t>ФССЦ-2001, 14.2.04.01-0001, приказ Минстроя России №1039/пр от 30.12.2016г.</t>
  </si>
  <si>
    <t>Смола каменноугольная для дорожного строительства</t>
  </si>
  <si>
    <t>01.7.11.07-0054</t>
  </si>
  <si>
    <t>ФССЦ-2001, 01.7.11.07-0054, приказ Минстроя России №1039/пр от 30.12.2016г.</t>
  </si>
  <si>
    <t>Электроды диаметром 6 мм Э42</t>
  </si>
  <si>
    <t>01.7.19.07-0003</t>
  </si>
  <si>
    <t>ФССЦ-2001, 01.7.19.07-0003, приказ Минстроя России №1039/пр от 30.12.2016г.</t>
  </si>
  <si>
    <t>Резина прессованная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</si>
  <si>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</si>
  <si>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</si>
  <si>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</si>
  <si>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1-100-25</t>
  </si>
  <si>
    <t>Рабочий среднего разряда 2.5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</si>
  <si>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</si>
  <si>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</si>
  <si>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</si>
  <si>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04.3.01.12-0003</t>
  </si>
  <si>
    <t>ФССЦ-2001, 04.3.01.12-0003, приказ Минстроя России №1039/пр от 30.12.2016г.</t>
  </si>
  <si>
    <t>Раствор готовый кладочный цементно-известковый марки 50</t>
  </si>
  <si>
    <t>1-100-42</t>
  </si>
  <si>
    <t>Рабочий среднего разряда 4.2</t>
  </si>
  <si>
    <t>91.05.08-007</t>
  </si>
  <si>
    <t>ФСЭМ-2001, 91.05.08-007, приказ Минстроя России №1039/пр от 30.12.2016г.</t>
  </si>
  <si>
    <t>Краны на пневмоколесном ходу, грузоподъемность 25 т</t>
  </si>
  <si>
    <t>01.8.02.08-0001</t>
  </si>
  <si>
    <t>ФССЦ-2001, 01.8.02.08-0001, приказ Минстроя России №1039/пр от 30.12.2016г.</t>
  </si>
  <si>
    <t>Стеклопакеты двухслойные из неполированного стекла толщиной 4 мм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</si>
  <si>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</si>
  <si>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</si>
  <si>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</si>
  <si>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</si>
  <si>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</si>
  <si>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</si>
  <si>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</si>
  <si>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</si>
  <si>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</si>
  <si>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</si>
  <si>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</si>
  <si>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</si>
  <si>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</si>
  <si>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</si>
  <si>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</si>
  <si>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</si>
  <si>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</si>
  <si>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</si>
  <si>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01.7.15.02-0051</t>
  </si>
  <si>
    <t>ФССЦ-2001, 01.7.15.02-0051, приказ Минстроя России №1039/пр от 30.12.2016г.</t>
  </si>
  <si>
    <t>Болты анкерные</t>
  </si>
  <si>
    <t>14.5.01.10-0029</t>
  </si>
  <si>
    <t>ФССЦ-2001, 14.5.01.10-0029, приказ Минстроя России №1039/пр от 30.12.2016г.</t>
  </si>
  <si>
    <t>Пена монтажная противопожарная полиуретановая NULLIFIRE (0,88 л)</t>
  </si>
  <si>
    <t>04.3.01.07-0012</t>
  </si>
  <si>
    <t>ФССЦ-2001, 04.3.01.07-0012, приказ Минстроя России №1039/пр от 30.12.2016г.</t>
  </si>
  <si>
    <t>Раствор готовый отделочный тяжелый, известковый 1:2,5</t>
  </si>
  <si>
    <t>91.07.07-041</t>
  </si>
  <si>
    <t>ФСЭМ-2001, 91.07.07-041, приказ Минстроя России №1039/пр от 30.12.2016г.</t>
  </si>
  <si>
    <t>Растворонасосы 1 м3/ч</t>
  </si>
  <si>
    <t>01.7.15.06-0121</t>
  </si>
  <si>
    <t>ФССЦ-2001, 01.7.15.06-0121, приказ Минстроя России №1039/пр от 30.12.2016г.</t>
  </si>
  <si>
    <t>Гвозди строительные с плоской головкой 1,6x50 мм</t>
  </si>
  <si>
    <t>03.1.01.01-0002</t>
  </si>
  <si>
    <t>ФССЦ-2001, 03.1.01.01-0002, приказ Минстроя России №1039/пр от 30.12.2016г.</t>
  </si>
  <si>
    <t>Гипсовые вяжущие, марка Г3</t>
  </si>
  <si>
    <t>08.1.02.17-0161</t>
  </si>
  <si>
    <t>ФССЦ-2001, 08.1.02.17-0161, приказ Минстроя России №1039/пр от 30.12.2016г.</t>
  </si>
  <si>
    <t>Сетка тканая с квадратными ячейками № 05 без покрытия</t>
  </si>
  <si>
    <t>01.4.01.10</t>
  </si>
  <si>
    <t>Шнек</t>
  </si>
  <si>
    <t>01.4.01.01</t>
  </si>
  <si>
    <t>Башмаки колонные для обсадных труб</t>
  </si>
  <si>
    <t>01.4.03.06</t>
  </si>
  <si>
    <t>Центраторы пружинные для обсадных труб</t>
  </si>
  <si>
    <t>23.3.10.02</t>
  </si>
  <si>
    <t>Трубы</t>
  </si>
  <si>
    <t>08.4.02.03</t>
  </si>
  <si>
    <t>Каркасы арматурные</t>
  </si>
  <si>
    <t>02.2.02.02</t>
  </si>
  <si>
    <t>Каменная мелочь марки 300</t>
  </si>
  <si>
    <t>Щебень из природного камня для строительных работ фракции 5-10 мм</t>
  </si>
  <si>
    <t>Щебень из природного камня для строительных работ фракции 10-20 мм</t>
  </si>
  <si>
    <t>01.2.01.02</t>
  </si>
  <si>
    <t>Битум</t>
  </si>
  <si>
    <t>01.7.07.07</t>
  </si>
  <si>
    <t>Строительный мусор</t>
  </si>
  <si>
    <t>Материалы рулонные кровельные для верхнего слоя</t>
  </si>
  <si>
    <t>01.7.15.04-0045</t>
  </si>
  <si>
    <t>ФССЦ-2001, 01.7.15.04-0045, приказ Минстроя России №1039/пр от 30.12.2016г.</t>
  </si>
  <si>
    <t>Винты самонарезающие для крепления профилированного настила и панелей к несущим конструкциям</t>
  </si>
  <si>
    <t>01.7.15.08-0011</t>
  </si>
  <si>
    <t>ФССЦ-2001, 01.7.15.08-0011, приказ Минстроя России №1039/пр от 30.12.2016г.</t>
  </si>
  <si>
    <t>Заклепки комбинированные для соединения профилированного стального настила и разнообразных листовых деталей</t>
  </si>
  <si>
    <t>09.3.01.01</t>
  </si>
  <si>
    <t>Алюминиевые конструкции</t>
  </si>
  <si>
    <t>Изделия теплоизоляционные</t>
  </si>
  <si>
    <t>01.7.15.14</t>
  </si>
  <si>
    <t>Шурупы строительные</t>
  </si>
  <si>
    <t>Планка из стального листа</t>
  </si>
  <si>
    <t>04.3.01.09</t>
  </si>
  <si>
    <t>Материалы рулонные кровельные</t>
  </si>
  <si>
    <t>Раствор тяжелый цементный</t>
  </si>
  <si>
    <t>08.3.05.05</t>
  </si>
  <si>
    <t>Сталь листовая оцинкованная</t>
  </si>
  <si>
    <t>14.5.04.08</t>
  </si>
  <si>
    <t>Мастика</t>
  </si>
  <si>
    <t>08.1.02.25</t>
  </si>
  <si>
    <t>Крепежные детали для крепления профилированного настила к несущим конструкциям</t>
  </si>
  <si>
    <t>08.3.09.05</t>
  </si>
  <si>
    <t>Стальной гнутый профиль (профилированный настил)</t>
  </si>
  <si>
    <t>08.1.02.03</t>
  </si>
  <si>
    <t>Элементы крепления нащельников и деталей обрамления (самонарезающиеся винты, заклепки т.д.)</t>
  </si>
  <si>
    <t>09.4.03.06</t>
  </si>
  <si>
    <t>Блоки оконные из алюминиевых сплавов</t>
  </si>
  <si>
    <t>09.4.03.11</t>
  </si>
  <si>
    <t>Нащельники и детали обрамления из алюминиевых сплавов</t>
  </si>
  <si>
    <t>07.1.01.01</t>
  </si>
  <si>
    <t>Дверь противопожарная металлическая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</si>
  <si>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</si>
  <si>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Конструкции стропильных и подстропильных ферм металлические из труб квадратных периметром от 0,32 м до 0,56 м и труб прямо-угольных от 0,64 м до 0,72 м, тощиной от 3 мм до 10 мм, стали листовой толщиной от 4 мм до 32 мм, стали угловой 110х8 мм, огрунтованные грунт-эмалью ХВ-0278 за два раза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</si>
  <si>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Табл.2, п.5  Наименование: При демонтаже (разборке) сетей инженерно-технического обеспечения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</si>
  <si>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Табл.2, п.2  Наименование: При демонтаже (разборке) сборных деревянных конструкций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</si>
  <si>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</si>
  <si>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</si>
  <si>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</si>
  <si>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</si>
  <si>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</si>
  <si>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</si>
  <si>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</si>
  <si>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</si>
  <si>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</si>
  <si>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</si>
  <si>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</si>
  <si>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</si>
  <si>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</si>
  <si>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</si>
  <si>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</si>
  <si>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</si>
  <si>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</si>
  <si>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</si>
  <si>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</si>
  <si>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</si>
  <si>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</si>
  <si>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</si>
  <si>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</si>
  <si>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 квартал 2018 года</t>
  </si>
  <si>
    <t>Зарплата</t>
  </si>
  <si>
    <t>НР от ФОТ</t>
  </si>
  <si>
    <t>%</t>
  </si>
  <si>
    <t>СП от ФОТ</t>
  </si>
  <si>
    <t>Затраты труда</t>
  </si>
  <si>
    <t>чел-ч</t>
  </si>
  <si>
    <t>в т.ч. зарплата машинистов</t>
  </si>
  <si>
    <t>Материальные ресурсы</t>
  </si>
  <si>
    <t>к нр *8</t>
  </si>
  <si>
    <t>к нр *4</t>
  </si>
  <si>
    <r>
      <t>Пресованный решётчатый  оцинкованный настил  Р34х33/20х3,Zn</t>
    </r>
    <r>
      <rPr>
        <i/>
        <sz val="10"/>
        <rFont val="Arial"/>
        <family val="2"/>
        <charset val="204"/>
      </rPr>
      <t xml:space="preserve">
Базисная стоимость: 546,46 = [4 230 / 1,18 /  6,56]</t>
    </r>
  </si>
  <si>
    <r>
      <t>Шнур полиамидный диам.20мм</t>
    </r>
    <r>
      <rPr>
        <i/>
        <sz val="10"/>
        <rFont val="Arial"/>
        <family val="2"/>
        <charset val="204"/>
      </rPr>
      <t xml:space="preserve">
Базисная стоимость: 1,35 = [10,48 / 1,18 /  6,56]</t>
    </r>
  </si>
  <si>
    <r>
      <t>Подкладочная плита ПП-25х51</t>
    </r>
    <r>
      <rPr>
        <i/>
        <sz val="10"/>
        <rFont val="Arial"/>
        <family val="2"/>
        <charset val="204"/>
      </rPr>
      <t xml:space="preserve">
Базисная стоимость: 89,78 = [695 / 1,18 /  6,56]</t>
    </r>
  </si>
  <si>
    <t>к нр *3</t>
  </si>
  <si>
    <r>
      <t>Крепежный профиль КПZ 29х20х3000 мм нержавеющая сталь толщина 1,2 мм</t>
    </r>
    <r>
      <rPr>
        <i/>
        <sz val="10"/>
        <rFont val="Arial"/>
        <family val="2"/>
        <charset val="204"/>
      </rPr>
      <t xml:space="preserve">
Базисная стоимость: 65,24 = [505 / 1,18 /  6,56]</t>
    </r>
  </si>
  <si>
    <r>
      <t>Крепежный профиль КПZ 90х20х3000 мм нержавеющая сталь толщина 1,2 мм</t>
    </r>
    <r>
      <rPr>
        <i/>
        <sz val="10"/>
        <rFont val="Arial"/>
        <family val="2"/>
        <charset val="204"/>
      </rPr>
      <t xml:space="preserve">
Базисная стоимость: 116,65 = [903 / 1,18 /  6,56]</t>
    </r>
  </si>
  <si>
    <r>
      <t>Полоса декоративная ПД 80х1250, толщина 0,5 мм</t>
    </r>
    <r>
      <rPr>
        <i/>
        <sz val="10"/>
        <rFont val="Arial"/>
        <family val="2"/>
        <charset val="204"/>
      </rPr>
      <t xml:space="preserve">
Базисная стоимость: 10,33 = [80 / 1,18 /  6,56]</t>
    </r>
  </si>
  <si>
    <r>
      <t>Фасонный угловой элемент наружный ПУНПЛ 30х30х3000</t>
    </r>
    <r>
      <rPr>
        <i/>
        <sz val="10"/>
        <rFont val="Arial"/>
        <family val="2"/>
        <charset val="204"/>
      </rPr>
      <t xml:space="preserve">
Базисная стоимость: 56,20 = [435 / 1,18 /  6,56]</t>
    </r>
  </si>
  <si>
    <r>
      <t>Фасонный угловой элемент внутренний ПУНПЛ 30х30х3000</t>
    </r>
    <r>
      <rPr>
        <i/>
        <sz val="10"/>
        <rFont val="Arial"/>
        <family val="2"/>
        <charset val="204"/>
      </rPr>
      <t xml:space="preserve">
Базисная стоимость: 34,23 = [265 / 1,18 /  6,56]</t>
    </r>
  </si>
  <si>
    <r>
      <t>Желоб водосточный пвх диаметр 125 мм</t>
    </r>
    <r>
      <rPr>
        <i/>
        <sz val="10"/>
        <rFont val="Arial"/>
        <family val="2"/>
        <charset val="204"/>
      </rPr>
      <t xml:space="preserve">
Базисная стоимость: 39,62 = [306,67 / 1,18 /  6,56]</t>
    </r>
  </si>
  <si>
    <r>
      <t>Угол желоба наружный диаметр 125 мм</t>
    </r>
    <r>
      <rPr>
        <i/>
        <sz val="10"/>
        <rFont val="Arial"/>
        <family val="2"/>
        <charset val="204"/>
      </rPr>
      <t xml:space="preserve">
Базисная стоимость: 107,87 = [835 / 1,18 /  6,56]</t>
    </r>
  </si>
  <si>
    <r>
      <t>Держатель желоба карнизный</t>
    </r>
    <r>
      <rPr>
        <i/>
        <sz val="10"/>
        <rFont val="Arial"/>
        <family val="2"/>
        <charset val="204"/>
      </rPr>
      <t xml:space="preserve">
Базисная стоимость: 18,09 = [140 / 1,18 /  6,56]</t>
    </r>
  </si>
  <si>
    <r>
      <t>Трубы водосточные диаметр 100 мм</t>
    </r>
    <r>
      <rPr>
        <i/>
        <sz val="10"/>
        <rFont val="Arial"/>
        <family val="2"/>
        <charset val="204"/>
      </rPr>
      <t xml:space="preserve">
Базисная стоимость: 56,84 = [440 / 1,18 /  6,56]</t>
    </r>
  </si>
  <si>
    <r>
      <t>Колено водосточное диаметр 100 мм</t>
    </r>
    <r>
      <rPr>
        <i/>
        <sz val="10"/>
        <rFont val="Arial"/>
        <family val="2"/>
        <charset val="204"/>
      </rPr>
      <t xml:space="preserve">
Базисная стоимость: 50,38 = [390 / 1,18 /  6,56]</t>
    </r>
  </si>
  <si>
    <r>
      <t>Держатель трубы диаметр 100 мм</t>
    </r>
    <r>
      <rPr>
        <i/>
        <sz val="10"/>
        <rFont val="Arial"/>
        <family val="2"/>
        <charset val="204"/>
      </rPr>
      <t xml:space="preserve">
Базисная стоимость: 32,30 = [250 / 1,18 /  6,56]</t>
    </r>
  </si>
  <si>
    <r>
      <t>Снегозадержатель трубчатый длиной 3000 мм</t>
    </r>
    <r>
      <rPr>
        <i/>
        <sz val="10"/>
        <rFont val="Arial"/>
        <family val="2"/>
        <charset val="204"/>
      </rPr>
      <t xml:space="preserve">
Базисная стоимость: 361,72 = [2 800 / 1,18 /  6,56]</t>
    </r>
  </si>
  <si>
    <t xml:space="preserve"> СМЕТА </t>
  </si>
  <si>
    <t>на  изготовление и монтаж сборборно-разборных конструкций  детектора ТРЕК  НИЯУ МИФИ по адресу:г.Москва,Каширское шоссе,д.31,стр.37А</t>
  </si>
  <si>
    <t>м32-01-098-03 прим.</t>
  </si>
  <si>
    <t>Монтаж  дрейфовых камер,массой  до 0,1кг(без стоимости дрейфовых камер)</t>
  </si>
  <si>
    <t>Мембрана однослойная ветрозащитная гидроизоляционная</t>
  </si>
  <si>
    <t xml:space="preserve">Мембрана кровельная гидроизоляционная 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</si>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</sst>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9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0" xfId="0" applyFont="1" applyAlignment="1">
      <alignment wrapText="1"/>
    </xf>
    <xf numFmtId="164" fontId="0" fillId="0" borderId="0" xfId="0" applyNumberFormat="1"/>
    <xf numFmtId="0" fontId="14" fillId="0" borderId="0" xfId="0" applyFont="1"/>
    <xf numFmtId="0" fontId="11" fillId="0" borderId="0" xfId="0" applyFont="1" applyAlignment="1">
      <alignment horizontal="left" wrapText="1"/>
    </xf>
    <xf numFmtId="0" fontId="16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16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4" fillId="0" borderId="0" xfId="0" applyFont="1" applyAlignment="1">
      <alignment horizontal="left" wrapText="1"/>
    </xf>
    <xf numFmtId="164" fontId="14" fillId="0" borderId="1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  <xf numFmtId="164" fontId="11" fillId="0" borderId="0" xfId="0" applyNumberFormat="1" applyFont="1" applyAlignment="1">
      <alignment horizontal="right"/>
    </xf>
    <xf numFmtId="0" fontId="14" fillId="0" borderId="0" xfId="0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76"/>
  <sheetViews>
    <sheetView tabSelected="1" zoomScale="70" zoomScaleNormal="70" workbookViewId="0">
      <selection activeCell="AK18" sqref="AK18"/>
    </sheetView>
  </sheetViews>
  <sheetFormatPr defaultRowHeight="12.75" x14ac:dyDescent="0.2"/>
  <cols>
    <col min="1" max="1" width="5.7109375" customWidth="1"/>
    <col min="2" max="2" width="19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10" t="str">
        <f>Source!B1</f>
        <v>Smeta.RU  (495) 974-1589</v>
      </c>
      <c r="I1" t="s">
        <v>1693</v>
      </c>
    </row>
    <row r="2" spans="1:30" ht="14.25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2"/>
      <c r="L2" s="12"/>
    </row>
    <row r="3" spans="1:30" ht="14.25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30" ht="15.75" x14ac:dyDescent="0.25">
      <c r="A4" s="13"/>
      <c r="B4" s="55" t="s">
        <v>1687</v>
      </c>
      <c r="C4" s="55"/>
      <c r="D4" s="55"/>
      <c r="E4" s="55"/>
      <c r="F4" s="55"/>
      <c r="G4" s="55"/>
      <c r="H4" s="55"/>
      <c r="I4" s="55"/>
      <c r="J4" s="55"/>
      <c r="K4" s="55"/>
      <c r="L4" s="13"/>
    </row>
    <row r="5" spans="1:30" ht="18" hidden="1" x14ac:dyDescent="0.25">
      <c r="A5" s="13"/>
      <c r="B5" s="56" t="str">
        <f>IF(Source!G20&lt;&gt;"Новая локальная смета", Source!G20, "")</f>
        <v/>
      </c>
      <c r="C5" s="56"/>
      <c r="D5" s="56"/>
      <c r="E5" s="56"/>
      <c r="F5" s="56"/>
      <c r="G5" s="56"/>
      <c r="H5" s="56"/>
      <c r="I5" s="56"/>
      <c r="J5" s="56"/>
      <c r="K5" s="56"/>
      <c r="L5" s="13"/>
    </row>
    <row r="6" spans="1:30" ht="14.25" hidden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30" ht="36" x14ac:dyDescent="0.25">
      <c r="A7" s="12"/>
      <c r="B7" s="56" t="str">
        <f>IF(Source!G12&lt;&gt;"Новый объект", Source!G12, "")</f>
        <v>на  изготовление и монтаж сборборно-разборных конструкций  детектора ТРЕК  НИЯУ МИФИ по адресу:г.Москва,Каширское шоссе,д.31,стр.37А</v>
      </c>
      <c r="C7" s="56"/>
      <c r="D7" s="56"/>
      <c r="E7" s="56"/>
      <c r="F7" s="56"/>
      <c r="G7" s="56"/>
      <c r="H7" s="56"/>
      <c r="I7" s="56"/>
      <c r="J7" s="56"/>
      <c r="K7" s="56"/>
      <c r="L7" s="14"/>
      <c r="AD7" s="44" t="str">
        <f>IF(Source!G12&lt;&gt;"Новый объект", Source!G12, "")</f>
        <v>на  изготовление и монтаж сборборно-разборных конструкций  детектора ТРЕК  НИЯУ МИФИ по адресу:г.Москва,Каширское шоссе,д.31,стр.37А</v>
      </c>
    </row>
    <row r="8" spans="1:30" ht="14.25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30" ht="14.25" x14ac:dyDescent="0.2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30" ht="14.25" x14ac:dyDescent="0.2">
      <c r="A10" s="12"/>
      <c r="B10" s="12"/>
      <c r="C10" s="12"/>
      <c r="D10" s="12"/>
      <c r="E10" s="15"/>
      <c r="F10" s="15"/>
      <c r="G10" s="57" t="s">
        <v>1637</v>
      </c>
      <c r="H10" s="57"/>
      <c r="I10" s="57" t="s">
        <v>1638</v>
      </c>
      <c r="J10" s="57"/>
      <c r="K10" s="12"/>
      <c r="L10" s="12"/>
    </row>
    <row r="11" spans="1:30" ht="15" x14ac:dyDescent="0.25">
      <c r="A11" s="12"/>
      <c r="B11" s="12"/>
      <c r="C11" s="51" t="s">
        <v>1639</v>
      </c>
      <c r="D11" s="51"/>
      <c r="E11" s="51"/>
      <c r="F11" s="51"/>
      <c r="G11" s="50">
        <f>SUM(O22:O1373)/1000</f>
        <v>1539.91569</v>
      </c>
      <c r="H11" s="50"/>
      <c r="I11" s="50">
        <f>(Source!F830/1000)</f>
        <v>11920.178109999999</v>
      </c>
      <c r="J11" s="50"/>
      <c r="K11" s="52" t="s">
        <v>1640</v>
      </c>
      <c r="L11" s="52"/>
    </row>
    <row r="12" spans="1:30" ht="14.25" x14ac:dyDescent="0.2">
      <c r="A12" s="12"/>
      <c r="B12" s="12"/>
      <c r="C12" s="54" t="s">
        <v>1641</v>
      </c>
      <c r="D12" s="54"/>
      <c r="E12" s="54"/>
      <c r="F12" s="54"/>
      <c r="G12" s="50">
        <f>SUM(W22:W1373)/1000</f>
        <v>1527.79674</v>
      </c>
      <c r="H12" s="50"/>
      <c r="I12" s="50">
        <f>(Source!F817)/1000</f>
        <v>10022.345589999999</v>
      </c>
      <c r="J12" s="50"/>
      <c r="K12" s="52" t="s">
        <v>1640</v>
      </c>
      <c r="L12" s="52"/>
    </row>
    <row r="13" spans="1:30" ht="14.25" x14ac:dyDescent="0.2">
      <c r="A13" s="12"/>
      <c r="B13" s="12"/>
      <c r="C13" s="54" t="s">
        <v>1642</v>
      </c>
      <c r="D13" s="54"/>
      <c r="E13" s="54"/>
      <c r="F13" s="54"/>
      <c r="G13" s="50">
        <f>SUM(X22:X1373)/1000</f>
        <v>12.118949999999998</v>
      </c>
      <c r="H13" s="50"/>
      <c r="I13" s="50">
        <f>(Source!F818)/1000</f>
        <v>79.50027</v>
      </c>
      <c r="J13" s="50"/>
      <c r="K13" s="52" t="s">
        <v>1640</v>
      </c>
      <c r="L13" s="52"/>
    </row>
    <row r="14" spans="1:30" ht="14.25" x14ac:dyDescent="0.2">
      <c r="A14" s="12"/>
      <c r="B14" s="12"/>
      <c r="C14" s="54" t="s">
        <v>1643</v>
      </c>
      <c r="D14" s="54"/>
      <c r="E14" s="54"/>
      <c r="F14" s="54"/>
      <c r="G14" s="50">
        <f>SUM(Y22:Y1373)/1000</f>
        <v>0</v>
      </c>
      <c r="H14" s="50"/>
      <c r="I14" s="50">
        <f>(Source!F809)/1000</f>
        <v>0</v>
      </c>
      <c r="J14" s="50"/>
      <c r="K14" s="52" t="s">
        <v>1640</v>
      </c>
      <c r="L14" s="52"/>
    </row>
    <row r="15" spans="1:30" ht="14.25" x14ac:dyDescent="0.2">
      <c r="A15" s="12"/>
      <c r="B15" s="12"/>
      <c r="C15" s="54" t="s">
        <v>1644</v>
      </c>
      <c r="D15" s="54"/>
      <c r="E15" s="54"/>
      <c r="F15" s="54"/>
      <c r="G15" s="50">
        <f>SUM(Z22:Z1373)/1000</f>
        <v>0</v>
      </c>
      <c r="H15" s="50"/>
      <c r="I15" s="50">
        <f>(Source!F819+Source!F820)/1000</f>
        <v>0</v>
      </c>
      <c r="J15" s="50"/>
      <c r="K15" s="52" t="s">
        <v>1640</v>
      </c>
      <c r="L15" s="52"/>
    </row>
    <row r="16" spans="1:30" ht="15" x14ac:dyDescent="0.25">
      <c r="A16" s="12"/>
      <c r="B16" s="12"/>
      <c r="C16" s="51" t="s">
        <v>1645</v>
      </c>
      <c r="D16" s="51"/>
      <c r="E16" s="51"/>
      <c r="F16" s="51"/>
      <c r="G16" s="50">
        <f>I16</f>
        <v>7831.61944391</v>
      </c>
      <c r="H16" s="50"/>
      <c r="I16" s="50">
        <f>(Source!F822+Source!F823)</f>
        <v>7831.61944391</v>
      </c>
      <c r="J16" s="50"/>
      <c r="K16" s="52" t="s">
        <v>1646</v>
      </c>
      <c r="L16" s="52"/>
    </row>
    <row r="17" spans="1:26" ht="15" x14ac:dyDescent="0.25">
      <c r="A17" s="12"/>
      <c r="B17" s="12"/>
      <c r="C17" s="51" t="s">
        <v>1647</v>
      </c>
      <c r="D17" s="51"/>
      <c r="E17" s="51"/>
      <c r="F17" s="51"/>
      <c r="G17" s="50">
        <f>SUM(R22:R1373)/1000</f>
        <v>73.429839999999956</v>
      </c>
      <c r="H17" s="50"/>
      <c r="I17" s="50">
        <f>(Source!F815+ Source!F814)/1000</f>
        <v>481.69946000000004</v>
      </c>
      <c r="J17" s="50"/>
      <c r="K17" s="52" t="s">
        <v>1640</v>
      </c>
      <c r="L17" s="52"/>
    </row>
    <row r="18" spans="1:26" ht="14.2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26" ht="14.25" x14ac:dyDescent="0.2">
      <c r="A19" s="53" t="s">
        <v>1660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</row>
    <row r="20" spans="1:26" ht="57" x14ac:dyDescent="0.2">
      <c r="A20" s="16" t="s">
        <v>1648</v>
      </c>
      <c r="B20" s="16" t="s">
        <v>1649</v>
      </c>
      <c r="C20" s="16" t="s">
        <v>1650</v>
      </c>
      <c r="D20" s="16" t="s">
        <v>1651</v>
      </c>
      <c r="E20" s="16" t="s">
        <v>1652</v>
      </c>
      <c r="F20" s="16" t="s">
        <v>1653</v>
      </c>
      <c r="G20" s="16" t="s">
        <v>1654</v>
      </c>
      <c r="H20" s="16" t="s">
        <v>1655</v>
      </c>
      <c r="I20" s="16" t="s">
        <v>1656</v>
      </c>
      <c r="J20" s="16" t="s">
        <v>1657</v>
      </c>
      <c r="K20" s="16" t="s">
        <v>1658</v>
      </c>
      <c r="L20" s="16" t="s">
        <v>1659</v>
      </c>
    </row>
    <row r="21" spans="1:26" ht="14.25" x14ac:dyDescent="0.2">
      <c r="A21" s="17">
        <v>1</v>
      </c>
      <c r="B21" s="17">
        <v>2</v>
      </c>
      <c r="C21" s="17">
        <v>3</v>
      </c>
      <c r="D21" s="17">
        <v>4</v>
      </c>
      <c r="E21" s="17">
        <v>5</v>
      </c>
      <c r="F21" s="17">
        <v>6</v>
      </c>
      <c r="G21" s="17">
        <v>7</v>
      </c>
      <c r="H21" s="17">
        <v>8</v>
      </c>
      <c r="I21" s="17">
        <v>9</v>
      </c>
      <c r="J21" s="17">
        <v>10</v>
      </c>
      <c r="K21" s="17">
        <v>11</v>
      </c>
      <c r="L21" s="18">
        <v>12</v>
      </c>
    </row>
    <row r="22" spans="1:26" ht="16.5" x14ac:dyDescent="0.25">
      <c r="A22" s="49" t="str">
        <f>CONCATENATE("Раздел: ",IF(Source!G24&lt;&gt;"Новый раздел", Source!G24, ""))</f>
        <v>Раздел: 1 Конструктивные решения ниже отметки 0,00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</row>
    <row r="23" spans="1:26" ht="71.25" x14ac:dyDescent="0.2">
      <c r="A23" s="39" t="str">
        <f>Source!E28</f>
        <v>1</v>
      </c>
      <c r="B23" s="40" t="str">
        <f>Source!F28</f>
        <v>01-02-056-02</v>
      </c>
      <c r="C23" s="40" t="str">
        <f>Source!G28</f>
        <v>Разработка грунта вручную в траншеях шириной более 2 м и котлованах площадью сечения до 5 м2 с креплениями, глубина траншей и котлованов до 2 м, группа грунтов 2</v>
      </c>
      <c r="D23" s="23" t="str">
        <f>Source!H28</f>
        <v>100 м3</v>
      </c>
      <c r="E23" s="11">
        <f>Source!I28</f>
        <v>1.2611000000000001</v>
      </c>
      <c r="F23" s="24">
        <f>Source!AL28+Source!AM28+Source!AO28</f>
        <v>1952.54</v>
      </c>
      <c r="G23" s="25"/>
      <c r="H23" s="24"/>
      <c r="I23" s="25" t="str">
        <f>Source!BO28</f>
        <v/>
      </c>
      <c r="J23" s="25"/>
      <c r="K23" s="24"/>
      <c r="L23" s="26"/>
      <c r="S23">
        <f>ROUND((Source!FX28/100)*((ROUND(Source!AF28*Source!I28, 2)+ROUND(Source!AE28*Source!I28, 2))), 2)</f>
        <v>2265.36</v>
      </c>
      <c r="T23">
        <f>Source!X28</f>
        <v>14860.76</v>
      </c>
      <c r="U23">
        <f>ROUND((Source!FY28/100)*((ROUND(Source!AF28*Source!I28, 2)+ROUND(Source!AE28*Source!I28, 2))), 2)</f>
        <v>1274.27</v>
      </c>
      <c r="V23">
        <f>Source!Y28</f>
        <v>8359.18</v>
      </c>
    </row>
    <row r="24" spans="1:26" x14ac:dyDescent="0.2">
      <c r="C24" s="19" t="str">
        <f>"Объем: "&amp;Source!I28&amp;"=126,11/"&amp;"100"</f>
        <v>Объем: 1,2611=126,11/100</v>
      </c>
    </row>
    <row r="25" spans="1:26" ht="14.25" x14ac:dyDescent="0.2">
      <c r="A25" s="39"/>
      <c r="B25" s="40"/>
      <c r="C25" s="40" t="s">
        <v>1661</v>
      </c>
      <c r="D25" s="23"/>
      <c r="E25" s="11"/>
      <c r="F25" s="24">
        <f>Source!AO28</f>
        <v>1952.54</v>
      </c>
      <c r="G25" s="25" t="str">
        <f>Source!DG28</f>
        <v>)*1,15</v>
      </c>
      <c r="H25" s="24">
        <f>ROUND(Source!AF28*Source!I28, 2)</f>
        <v>2831.7</v>
      </c>
      <c r="I25" s="25"/>
      <c r="J25" s="25">
        <f>IF(Source!BA28&lt;&gt; 0, Source!BA28, 1)</f>
        <v>6.56</v>
      </c>
      <c r="K25" s="24">
        <f>Source!S28</f>
        <v>18575.95</v>
      </c>
      <c r="L25" s="26"/>
      <c r="R25">
        <f>H25</f>
        <v>2831.7</v>
      </c>
    </row>
    <row r="26" spans="1:26" ht="14.25" x14ac:dyDescent="0.2">
      <c r="A26" s="39"/>
      <c r="B26" s="40"/>
      <c r="C26" s="40" t="s">
        <v>1662</v>
      </c>
      <c r="D26" s="23" t="s">
        <v>1663</v>
      </c>
      <c r="E26" s="11">
        <f>Source!BZ28</f>
        <v>80</v>
      </c>
      <c r="F26" s="43"/>
      <c r="G26" s="25"/>
      <c r="H26" s="24">
        <f>SUM(S23:S28)</f>
        <v>2265.36</v>
      </c>
      <c r="I26" s="27"/>
      <c r="J26" s="22">
        <f>Source!AT28</f>
        <v>80</v>
      </c>
      <c r="K26" s="24">
        <f>SUM(T23:T28)</f>
        <v>14860.76</v>
      </c>
      <c r="L26" s="26"/>
    </row>
    <row r="27" spans="1:26" ht="14.25" x14ac:dyDescent="0.2">
      <c r="A27" s="39"/>
      <c r="B27" s="40"/>
      <c r="C27" s="40" t="s">
        <v>1664</v>
      </c>
      <c r="D27" s="23" t="s">
        <v>1663</v>
      </c>
      <c r="E27" s="11">
        <f>Source!CA28</f>
        <v>45</v>
      </c>
      <c r="F27" s="43"/>
      <c r="G27" s="25"/>
      <c r="H27" s="24">
        <f>SUM(U23:U28)</f>
        <v>1274.27</v>
      </c>
      <c r="I27" s="27"/>
      <c r="J27" s="22">
        <f>Source!AU28</f>
        <v>45</v>
      </c>
      <c r="K27" s="24">
        <f>SUM(V23:V28)</f>
        <v>8359.18</v>
      </c>
      <c r="L27" s="26"/>
    </row>
    <row r="28" spans="1:26" ht="14.25" x14ac:dyDescent="0.2">
      <c r="A28" s="41"/>
      <c r="B28" s="42"/>
      <c r="C28" s="42" t="s">
        <v>1665</v>
      </c>
      <c r="D28" s="28" t="s">
        <v>1666</v>
      </c>
      <c r="E28" s="29">
        <f>Source!AQ28</f>
        <v>233</v>
      </c>
      <c r="F28" s="30"/>
      <c r="G28" s="31" t="str">
        <f>Source!DI28</f>
        <v>)*1,15</v>
      </c>
      <c r="H28" s="30"/>
      <c r="I28" s="31"/>
      <c r="J28" s="31"/>
      <c r="K28" s="30"/>
      <c r="L28" s="32">
        <f>Source!U28</f>
        <v>337.911745</v>
      </c>
    </row>
    <row r="29" spans="1:26" ht="15" x14ac:dyDescent="0.25">
      <c r="G29" s="46">
        <f>H25+H26+H27</f>
        <v>6371.33</v>
      </c>
      <c r="H29" s="46"/>
      <c r="J29" s="46">
        <f>K25+K26+K27</f>
        <v>41795.89</v>
      </c>
      <c r="K29" s="46"/>
      <c r="L29" s="33">
        <f>Source!U28</f>
        <v>337.911745</v>
      </c>
      <c r="O29" s="20">
        <f>G29</f>
        <v>6371.33</v>
      </c>
      <c r="P29" s="20">
        <f>J29</f>
        <v>41795.89</v>
      </c>
      <c r="Q29" s="20">
        <f>L29</f>
        <v>337.911745</v>
      </c>
      <c r="W29">
        <f>IF(Source!BI28&lt;=1,H25+H26+H27, 0)</f>
        <v>6371.33</v>
      </c>
      <c r="X29">
        <f>IF(Source!BI28=2,H25+H26+H27, 0)</f>
        <v>0</v>
      </c>
      <c r="Y29">
        <f>IF(Source!BI28=3,H25+H26+H27, 0)</f>
        <v>0</v>
      </c>
      <c r="Z29">
        <f>IF(Source!BI28=4,H25+H26+H27, 0)</f>
        <v>0</v>
      </c>
    </row>
    <row r="30" spans="1:26" ht="42.75" x14ac:dyDescent="0.2">
      <c r="A30" s="39" t="str">
        <f>Source!E29</f>
        <v>2</v>
      </c>
      <c r="B30" s="40" t="str">
        <f>Source!F29</f>
        <v>04-01-041-02</v>
      </c>
      <c r="C30" s="40" t="str">
        <f>Source!G29</f>
        <v>Шнековое бурение скважин станками типа СО-2 глубиной бурения до 12 м в грунтах группы 2</v>
      </c>
      <c r="D30" s="23" t="str">
        <f>Source!H29</f>
        <v>100 м</v>
      </c>
      <c r="E30" s="11">
        <f>Source!I29</f>
        <v>2.1657999999999999</v>
      </c>
      <c r="F30" s="24">
        <f>Source!AL29+Source!AM29+Source!AO29</f>
        <v>2795.67</v>
      </c>
      <c r="G30" s="25"/>
      <c r="H30" s="24"/>
      <c r="I30" s="25" t="str">
        <f>Source!BO29</f>
        <v/>
      </c>
      <c r="J30" s="25"/>
      <c r="K30" s="24"/>
      <c r="L30" s="26"/>
      <c r="S30">
        <f>ROUND((Source!FX29/100)*((ROUND(Source!AF29*Source!I29, 2)+ROUND(Source!AE29*Source!I29, 2))), 2)</f>
        <v>1193.56</v>
      </c>
      <c r="T30">
        <f>Source!X29</f>
        <v>7829.77</v>
      </c>
      <c r="U30">
        <f>ROUND((Source!FY29/100)*((ROUND(Source!AF29*Source!I29, 2)+ROUND(Source!AE29*Source!I29, 2))), 2)</f>
        <v>543.5</v>
      </c>
      <c r="V30">
        <f>Source!Y29</f>
        <v>3565.34</v>
      </c>
    </row>
    <row r="31" spans="1:26" x14ac:dyDescent="0.2">
      <c r="C31" s="19" t="str">
        <f>"Объем: "&amp;Source!I29&amp;"=216,58/"&amp;"100"</f>
        <v>Объем: 2,1658=216,58/100</v>
      </c>
    </row>
    <row r="32" spans="1:26" ht="14.25" x14ac:dyDescent="0.2">
      <c r="A32" s="39"/>
      <c r="B32" s="40"/>
      <c r="C32" s="40" t="s">
        <v>1661</v>
      </c>
      <c r="D32" s="23"/>
      <c r="E32" s="11"/>
      <c r="F32" s="24">
        <f>Source!AO29</f>
        <v>243.48</v>
      </c>
      <c r="G32" s="25" t="str">
        <f>Source!DG29</f>
        <v>)*1,15</v>
      </c>
      <c r="H32" s="24">
        <f>ROUND(Source!AF29*Source!I29, 2)</f>
        <v>606.41999999999996</v>
      </c>
      <c r="I32" s="25"/>
      <c r="J32" s="25">
        <f>IF(Source!BA29&lt;&gt; 0, Source!BA29, 1)</f>
        <v>6.56</v>
      </c>
      <c r="K32" s="24">
        <f>Source!S29</f>
        <v>3978.14</v>
      </c>
      <c r="L32" s="26"/>
      <c r="R32">
        <f>H32</f>
        <v>606.41999999999996</v>
      </c>
    </row>
    <row r="33" spans="1:26" ht="14.25" x14ac:dyDescent="0.2">
      <c r="A33" s="39"/>
      <c r="B33" s="40"/>
      <c r="C33" s="40" t="s">
        <v>411</v>
      </c>
      <c r="D33" s="23"/>
      <c r="E33" s="11"/>
      <c r="F33" s="24">
        <f>Source!AM29</f>
        <v>2552.19</v>
      </c>
      <c r="G33" s="25" t="str">
        <f>Source!DE29</f>
        <v>)*1,25</v>
      </c>
      <c r="H33" s="24">
        <f>ROUND(Source!AD29*Source!I29, 2)</f>
        <v>6909.42</v>
      </c>
      <c r="I33" s="25"/>
      <c r="J33" s="25">
        <f>IF(Source!BB29&lt;&gt; 0, Source!BB29, 1)</f>
        <v>6.56</v>
      </c>
      <c r="K33" s="24">
        <f>Source!Q29</f>
        <v>45325.81</v>
      </c>
      <c r="L33" s="26"/>
    </row>
    <row r="34" spans="1:26" ht="14.25" x14ac:dyDescent="0.2">
      <c r="A34" s="39"/>
      <c r="B34" s="40"/>
      <c r="C34" s="40" t="s">
        <v>1667</v>
      </c>
      <c r="D34" s="23"/>
      <c r="E34" s="11"/>
      <c r="F34" s="24">
        <f>Source!AN29</f>
        <v>169.64</v>
      </c>
      <c r="G34" s="25" t="str">
        <f>Source!DF29</f>
        <v>)*1,25</v>
      </c>
      <c r="H34" s="34">
        <f>ROUND(Source!AE29*Source!I29, 2)</f>
        <v>459.26</v>
      </c>
      <c r="I34" s="25"/>
      <c r="J34" s="25">
        <f>IF(Source!BS29&lt;&gt; 0, Source!BS29, 1)</f>
        <v>6.56</v>
      </c>
      <c r="K34" s="34">
        <f>Source!R29</f>
        <v>3012.73</v>
      </c>
      <c r="L34" s="26"/>
      <c r="R34">
        <f>H34</f>
        <v>459.26</v>
      </c>
    </row>
    <row r="35" spans="1:26" ht="14.25" x14ac:dyDescent="0.2">
      <c r="A35" s="39"/>
      <c r="B35" s="40"/>
      <c r="C35" s="40" t="s">
        <v>1662</v>
      </c>
      <c r="D35" s="23" t="s">
        <v>1663</v>
      </c>
      <c r="E35" s="11">
        <f>Source!BZ29</f>
        <v>112</v>
      </c>
      <c r="F35" s="43"/>
      <c r="G35" s="25"/>
      <c r="H35" s="24">
        <f>SUM(S30:S40)</f>
        <v>1193.56</v>
      </c>
      <c r="I35" s="27"/>
      <c r="J35" s="22">
        <f>Source!AT29</f>
        <v>112</v>
      </c>
      <c r="K35" s="24">
        <f>SUM(T30:T40)</f>
        <v>7829.77</v>
      </c>
      <c r="L35" s="26"/>
    </row>
    <row r="36" spans="1:26" ht="14.25" x14ac:dyDescent="0.2">
      <c r="A36" s="39"/>
      <c r="B36" s="40"/>
      <c r="C36" s="40" t="s">
        <v>1664</v>
      </c>
      <c r="D36" s="23" t="s">
        <v>1663</v>
      </c>
      <c r="E36" s="11">
        <f>Source!CA29</f>
        <v>51</v>
      </c>
      <c r="F36" s="43"/>
      <c r="G36" s="25"/>
      <c r="H36" s="24">
        <f>SUM(U30:U40)</f>
        <v>543.5</v>
      </c>
      <c r="I36" s="27"/>
      <c r="J36" s="22">
        <f>Source!AU29</f>
        <v>51</v>
      </c>
      <c r="K36" s="24">
        <f>SUM(V30:V40)</f>
        <v>3565.34</v>
      </c>
      <c r="L36" s="26"/>
    </row>
    <row r="37" spans="1:26" ht="14.25" x14ac:dyDescent="0.2">
      <c r="A37" s="39"/>
      <c r="B37" s="40"/>
      <c r="C37" s="40" t="s">
        <v>1665</v>
      </c>
      <c r="D37" s="23" t="s">
        <v>1666</v>
      </c>
      <c r="E37" s="11">
        <f>Source!AQ29</f>
        <v>25.31</v>
      </c>
      <c r="F37" s="24"/>
      <c r="G37" s="25" t="str">
        <f>Source!DI29</f>
        <v>)*1,15</v>
      </c>
      <c r="H37" s="24"/>
      <c r="I37" s="25"/>
      <c r="J37" s="25"/>
      <c r="K37" s="24"/>
      <c r="L37" s="35">
        <f>Source!U29</f>
        <v>63.038857699999994</v>
      </c>
    </row>
    <row r="38" spans="1:26" ht="14.25" x14ac:dyDescent="0.2">
      <c r="A38" s="39" t="str">
        <f>Source!E30</f>
        <v>2,1</v>
      </c>
      <c r="B38" s="40" t="str">
        <f>Source!F30</f>
        <v>01.4.01.03</v>
      </c>
      <c r="C38" s="40" t="str">
        <f>Source!G30</f>
        <v>Долота шнековые</v>
      </c>
      <c r="D38" s="23" t="str">
        <f>Source!H30</f>
        <v>шт.</v>
      </c>
      <c r="E38" s="11">
        <f>Source!I30</f>
        <v>0.10395799999999999</v>
      </c>
      <c r="F38" s="24">
        <f>Source!AL30+Source!AM30+Source!AO30</f>
        <v>0</v>
      </c>
      <c r="G38" s="36" t="s">
        <v>3</v>
      </c>
      <c r="H38" s="24">
        <f>ROUND(Source!AC30*Source!I30, 2)+ROUND(Source!AD30*Source!I30, 2)+ROUND(Source!AF30*Source!I30, 2)</f>
        <v>0</v>
      </c>
      <c r="I38" s="25"/>
      <c r="J38" s="25">
        <f>IF(Source!BC30&lt;&gt; 0, Source!BC30, 1)</f>
        <v>6.56</v>
      </c>
      <c r="K38" s="24">
        <f>Source!O30</f>
        <v>0</v>
      </c>
      <c r="L38" s="26"/>
      <c r="S38">
        <f>ROUND((Source!FX30/100)*((ROUND(Source!AF30*Source!I30, 2)+ROUND(Source!AE30*Source!I30, 2))), 2)</f>
        <v>0</v>
      </c>
      <c r="T38">
        <f>Source!X30</f>
        <v>0</v>
      </c>
      <c r="U38">
        <f>ROUND((Source!FY30/100)*((ROUND(Source!AF30*Source!I30, 2)+ROUND(Source!AE30*Source!I30, 2))), 2)</f>
        <v>0</v>
      </c>
      <c r="V38">
        <f>Source!Y30</f>
        <v>0</v>
      </c>
      <c r="W38">
        <f>IF(Source!BI30&lt;=1,H38, 0)</f>
        <v>0</v>
      </c>
      <c r="X38">
        <f>IF(Source!BI30=2,H38, 0)</f>
        <v>0</v>
      </c>
      <c r="Y38">
        <f>IF(Source!BI30=3,H38, 0)</f>
        <v>0</v>
      </c>
      <c r="Z38">
        <f>IF(Source!BI30=4,H38, 0)</f>
        <v>0</v>
      </c>
    </row>
    <row r="39" spans="1:26" ht="14.25" x14ac:dyDescent="0.2">
      <c r="A39" s="39" t="str">
        <f>Source!E31</f>
        <v>2,2</v>
      </c>
      <c r="B39" s="40" t="str">
        <f>Source!F31</f>
        <v>01.4.01.03-0153</v>
      </c>
      <c r="C39" s="40" t="str">
        <f>Source!G31</f>
        <v>Долота шнековые диаметром 250 мм</v>
      </c>
      <c r="D39" s="23" t="str">
        <f>Source!H31</f>
        <v>шт.</v>
      </c>
      <c r="E39" s="11">
        <f>Source!I31</f>
        <v>1</v>
      </c>
      <c r="F39" s="24">
        <f>Source!AL31+Source!AM31+Source!AO31</f>
        <v>699.6</v>
      </c>
      <c r="G39" s="36" t="s">
        <v>3</v>
      </c>
      <c r="H39" s="24">
        <f>ROUND(Source!AC31*Source!I31, 2)+ROUND(Source!AD31*Source!I31, 2)+ROUND(Source!AF31*Source!I31, 2)</f>
        <v>699.6</v>
      </c>
      <c r="I39" s="25"/>
      <c r="J39" s="25">
        <f>IF(Source!BC31&lt;&gt; 0, Source!BC31, 1)</f>
        <v>6.56</v>
      </c>
      <c r="K39" s="24">
        <f>Source!O31</f>
        <v>4589.38</v>
      </c>
      <c r="L39" s="26"/>
      <c r="S39">
        <f>ROUND((Source!FX31/100)*((ROUND(Source!AF31*Source!I31, 2)+ROUND(Source!AE31*Source!I31, 2))), 2)</f>
        <v>0</v>
      </c>
      <c r="T39">
        <f>Source!X31</f>
        <v>0</v>
      </c>
      <c r="U39">
        <f>ROUND((Source!FY31/100)*((ROUND(Source!AF31*Source!I31, 2)+ROUND(Source!AE31*Source!I31, 2))), 2)</f>
        <v>0</v>
      </c>
      <c r="V39">
        <f>Source!Y31</f>
        <v>0</v>
      </c>
      <c r="W39">
        <f>IF(Source!BI31&lt;=1,H39, 0)</f>
        <v>699.6</v>
      </c>
      <c r="X39">
        <f>IF(Source!BI31=2,H39, 0)</f>
        <v>0</v>
      </c>
      <c r="Y39">
        <f>IF(Source!BI31=3,H39, 0)</f>
        <v>0</v>
      </c>
      <c r="Z39">
        <f>IF(Source!BI31=4,H39, 0)</f>
        <v>0</v>
      </c>
    </row>
    <row r="40" spans="1:26" ht="14.25" x14ac:dyDescent="0.2">
      <c r="A40" s="41" t="str">
        <f>Source!E32</f>
        <v>2,3</v>
      </c>
      <c r="B40" s="42" t="str">
        <f>Source!F32</f>
        <v>01.4.01.10-0016</v>
      </c>
      <c r="C40" s="42" t="str">
        <f>Source!G32</f>
        <v>Шнек диаметром 135 мм</v>
      </c>
      <c r="D40" s="28" t="str">
        <f>Source!H32</f>
        <v>шт.</v>
      </c>
      <c r="E40" s="29">
        <f>Source!I32</f>
        <v>17</v>
      </c>
      <c r="F40" s="30">
        <f>Source!AL32+Source!AM32+Source!AO32</f>
        <v>597</v>
      </c>
      <c r="G40" s="37" t="s">
        <v>3</v>
      </c>
      <c r="H40" s="30">
        <f>ROUND(Source!AC32*Source!I32, 2)+ROUND(Source!AD32*Source!I32, 2)+ROUND(Source!AF32*Source!I32, 2)</f>
        <v>10149</v>
      </c>
      <c r="I40" s="31"/>
      <c r="J40" s="31">
        <f>IF(Source!BC32&lt;&gt; 0, Source!BC32, 1)</f>
        <v>6.56</v>
      </c>
      <c r="K40" s="30">
        <f>Source!O32</f>
        <v>66577.440000000002</v>
      </c>
      <c r="L40" s="38"/>
      <c r="S40">
        <f>ROUND((Source!FX32/100)*((ROUND(Source!AF32*Source!I32, 2)+ROUND(Source!AE32*Source!I32, 2))), 2)</f>
        <v>0</v>
      </c>
      <c r="T40">
        <f>Source!X32</f>
        <v>0</v>
      </c>
      <c r="U40">
        <f>ROUND((Source!FY32/100)*((ROUND(Source!AF32*Source!I32, 2)+ROUND(Source!AE32*Source!I32, 2))), 2)</f>
        <v>0</v>
      </c>
      <c r="V40">
        <f>Source!Y32</f>
        <v>0</v>
      </c>
      <c r="W40">
        <f>IF(Source!BI32&lt;=1,H40, 0)</f>
        <v>10149</v>
      </c>
      <c r="X40">
        <f>IF(Source!BI32=2,H40, 0)</f>
        <v>0</v>
      </c>
      <c r="Y40">
        <f>IF(Source!BI32=3,H40, 0)</f>
        <v>0</v>
      </c>
      <c r="Z40">
        <f>IF(Source!BI32=4,H40, 0)</f>
        <v>0</v>
      </c>
    </row>
    <row r="41" spans="1:26" ht="15" x14ac:dyDescent="0.25">
      <c r="G41" s="46">
        <f>H32+H33+H35+H36+SUM(H38:H40)</f>
        <v>20101.5</v>
      </c>
      <c r="H41" s="46"/>
      <c r="J41" s="46">
        <f>K32+K33+K35+K36+SUM(K38:K40)</f>
        <v>131865.88</v>
      </c>
      <c r="K41" s="46"/>
      <c r="L41" s="33">
        <f>Source!U29</f>
        <v>63.038857699999994</v>
      </c>
      <c r="O41" s="20">
        <f>G41</f>
        <v>20101.5</v>
      </c>
      <c r="P41" s="20">
        <f>J41</f>
        <v>131865.88</v>
      </c>
      <c r="Q41" s="20">
        <f>L41</f>
        <v>63.038857699999994</v>
      </c>
      <c r="W41">
        <f>IF(Source!BI29&lt;=1,H32+H33+H35+H36, 0)</f>
        <v>9252.9</v>
      </c>
      <c r="X41">
        <f>IF(Source!BI29=2,H32+H33+H35+H36, 0)</f>
        <v>0</v>
      </c>
      <c r="Y41">
        <f>IF(Source!BI29=3,H32+H33+H35+H36, 0)</f>
        <v>0</v>
      </c>
      <c r="Z41">
        <f>IF(Source!BI29=4,H32+H33+H35+H36, 0)</f>
        <v>0</v>
      </c>
    </row>
    <row r="42" spans="1:26" ht="57" x14ac:dyDescent="0.2">
      <c r="A42" s="39" t="str">
        <f>Source!E33</f>
        <v>3</v>
      </c>
      <c r="B42" s="40" t="str">
        <f>Source!F33</f>
        <v>04-02-010-02</v>
      </c>
      <c r="C42" s="40" t="str">
        <f>Source!G33</f>
        <v>Крепление скважины глубиной до 50 м при шнековом бурении трубами с муфтовым соединением, группа грунтов по устойчивости 2</v>
      </c>
      <c r="D42" s="23" t="str">
        <f>Source!H33</f>
        <v>10 м</v>
      </c>
      <c r="E42" s="11">
        <f>Source!I33</f>
        <v>21.658000000000001</v>
      </c>
      <c r="F42" s="24">
        <f>Source!AL33+Source!AM33+Source!AO33</f>
        <v>297.56</v>
      </c>
      <c r="G42" s="25"/>
      <c r="H42" s="24"/>
      <c r="I42" s="25" t="str">
        <f>Source!BO33</f>
        <v/>
      </c>
      <c r="J42" s="25"/>
      <c r="K42" s="24"/>
      <c r="L42" s="26"/>
      <c r="S42">
        <f>ROUND((Source!FX33/100)*((ROUND(Source!AF33*Source!I33, 2)+ROUND(Source!AE33*Source!I33, 2))), 2)</f>
        <v>1926</v>
      </c>
      <c r="T42">
        <f>Source!X33</f>
        <v>12634.57</v>
      </c>
      <c r="U42">
        <f>ROUND((Source!FY33/100)*((ROUND(Source!AF33*Source!I33, 2)+ROUND(Source!AE33*Source!I33, 2))), 2)</f>
        <v>877.02</v>
      </c>
      <c r="V42">
        <f>Source!Y33</f>
        <v>5753.24</v>
      </c>
    </row>
    <row r="43" spans="1:26" x14ac:dyDescent="0.2">
      <c r="C43" s="19" t="str">
        <f>"Объем: "&amp;Source!I33&amp;"=216,58/"&amp;"10"</f>
        <v>Объем: 21,658=216,58/10</v>
      </c>
    </row>
    <row r="44" spans="1:26" ht="14.25" x14ac:dyDescent="0.2">
      <c r="A44" s="39"/>
      <c r="B44" s="40"/>
      <c r="C44" s="40" t="s">
        <v>1661</v>
      </c>
      <c r="D44" s="23"/>
      <c r="E44" s="11"/>
      <c r="F44" s="24">
        <f>Source!AO33</f>
        <v>25.01</v>
      </c>
      <c r="G44" s="25" t="str">
        <f>Source!DG33</f>
        <v>)*1,15</v>
      </c>
      <c r="H44" s="24">
        <f>ROUND(Source!AF33*Source!I33, 2)</f>
        <v>622.88</v>
      </c>
      <c r="I44" s="25"/>
      <c r="J44" s="25">
        <f>IF(Source!BA33&lt;&gt; 0, Source!BA33, 1)</f>
        <v>6.56</v>
      </c>
      <c r="K44" s="24">
        <f>Source!S33</f>
        <v>4086.12</v>
      </c>
      <c r="L44" s="26"/>
      <c r="R44">
        <f>H44</f>
        <v>622.88</v>
      </c>
    </row>
    <row r="45" spans="1:26" ht="14.25" x14ac:dyDescent="0.2">
      <c r="A45" s="39"/>
      <c r="B45" s="40"/>
      <c r="C45" s="40" t="s">
        <v>411</v>
      </c>
      <c r="D45" s="23"/>
      <c r="E45" s="11"/>
      <c r="F45" s="24">
        <f>Source!AM33</f>
        <v>267.89</v>
      </c>
      <c r="G45" s="25" t="str">
        <f>Source!DE33</f>
        <v>)*1,25</v>
      </c>
      <c r="H45" s="24">
        <f>ROUND(Source!AD33*Source!I33, 2)</f>
        <v>7252.61</v>
      </c>
      <c r="I45" s="25"/>
      <c r="J45" s="25">
        <f>IF(Source!BB33&lt;&gt; 0, Source!BB33, 1)</f>
        <v>6.56</v>
      </c>
      <c r="K45" s="24">
        <f>Source!Q33</f>
        <v>47577.15</v>
      </c>
      <c r="L45" s="26"/>
    </row>
    <row r="46" spans="1:26" ht="14.25" x14ac:dyDescent="0.2">
      <c r="A46" s="39"/>
      <c r="B46" s="40"/>
      <c r="C46" s="40" t="s">
        <v>1667</v>
      </c>
      <c r="D46" s="23"/>
      <c r="E46" s="11"/>
      <c r="F46" s="24">
        <f>Source!AN33</f>
        <v>40.51</v>
      </c>
      <c r="G46" s="25" t="str">
        <f>Source!DF33</f>
        <v>)*1,25</v>
      </c>
      <c r="H46" s="34">
        <f>ROUND(Source!AE33*Source!I33, 2)</f>
        <v>1096.76</v>
      </c>
      <c r="I46" s="25"/>
      <c r="J46" s="25">
        <f>IF(Source!BS33&lt;&gt; 0, Source!BS33, 1)</f>
        <v>6.56</v>
      </c>
      <c r="K46" s="34">
        <f>Source!R33</f>
        <v>7194.75</v>
      </c>
      <c r="L46" s="26"/>
      <c r="R46">
        <f>H46</f>
        <v>1096.76</v>
      </c>
    </row>
    <row r="47" spans="1:26" ht="14.25" x14ac:dyDescent="0.2">
      <c r="A47" s="39"/>
      <c r="B47" s="40"/>
      <c r="C47" s="40" t="s">
        <v>1668</v>
      </c>
      <c r="D47" s="23"/>
      <c r="E47" s="11"/>
      <c r="F47" s="24">
        <f>Source!AL33</f>
        <v>4.66</v>
      </c>
      <c r="G47" s="25" t="str">
        <f>Source!DD33</f>
        <v/>
      </c>
      <c r="H47" s="24">
        <f>ROUND(Source!AC33*Source!I33, 2)</f>
        <v>100.93</v>
      </c>
      <c r="I47" s="25"/>
      <c r="J47" s="25">
        <f>IF(Source!BC33&lt;&gt; 0, Source!BC33, 1)</f>
        <v>6.56</v>
      </c>
      <c r="K47" s="24">
        <f>Source!P33</f>
        <v>662.08</v>
      </c>
      <c r="L47" s="26"/>
    </row>
    <row r="48" spans="1:26" ht="14.25" x14ac:dyDescent="0.2">
      <c r="A48" s="39"/>
      <c r="B48" s="40"/>
      <c r="C48" s="40" t="s">
        <v>1662</v>
      </c>
      <c r="D48" s="23" t="s">
        <v>1663</v>
      </c>
      <c r="E48" s="11">
        <f>Source!BZ33</f>
        <v>112</v>
      </c>
      <c r="F48" s="43"/>
      <c r="G48" s="25"/>
      <c r="H48" s="24">
        <f>SUM(S42:S51)</f>
        <v>1926</v>
      </c>
      <c r="I48" s="27"/>
      <c r="J48" s="22">
        <f>Source!AT33</f>
        <v>112</v>
      </c>
      <c r="K48" s="24">
        <f>SUM(T42:T51)</f>
        <v>12634.57</v>
      </c>
      <c r="L48" s="26"/>
    </row>
    <row r="49" spans="1:26" ht="14.25" x14ac:dyDescent="0.2">
      <c r="A49" s="39"/>
      <c r="B49" s="40"/>
      <c r="C49" s="40" t="s">
        <v>1664</v>
      </c>
      <c r="D49" s="23" t="s">
        <v>1663</v>
      </c>
      <c r="E49" s="11">
        <f>Source!CA33</f>
        <v>51</v>
      </c>
      <c r="F49" s="43"/>
      <c r="G49" s="25"/>
      <c r="H49" s="24">
        <f>SUM(U42:U51)</f>
        <v>877.02</v>
      </c>
      <c r="I49" s="27"/>
      <c r="J49" s="22">
        <f>Source!AU33</f>
        <v>51</v>
      </c>
      <c r="K49" s="24">
        <f>SUM(V42:V51)</f>
        <v>5753.24</v>
      </c>
      <c r="L49" s="26"/>
    </row>
    <row r="50" spans="1:26" ht="14.25" x14ac:dyDescent="0.2">
      <c r="A50" s="39"/>
      <c r="B50" s="40"/>
      <c r="C50" s="40" t="s">
        <v>1665</v>
      </c>
      <c r="D50" s="23" t="s">
        <v>1666</v>
      </c>
      <c r="E50" s="11">
        <f>Source!AQ33</f>
        <v>2.6</v>
      </c>
      <c r="F50" s="24"/>
      <c r="G50" s="25" t="str">
        <f>Source!DI33</f>
        <v>)*1,15</v>
      </c>
      <c r="H50" s="24"/>
      <c r="I50" s="25"/>
      <c r="J50" s="25"/>
      <c r="K50" s="24"/>
      <c r="L50" s="35">
        <f>Source!U33</f>
        <v>64.757419999999996</v>
      </c>
    </row>
    <row r="51" spans="1:26" ht="57" x14ac:dyDescent="0.2">
      <c r="A51" s="41" t="str">
        <f>Source!E34</f>
        <v>3,1</v>
      </c>
      <c r="B51" s="42" t="str">
        <f>Source!F34</f>
        <v>23.3.01.04-0047</v>
      </c>
      <c r="C51" s="42" t="str">
        <f>Source!G34</f>
        <v>Трубы бесшовные обсадные из стали группы Д и Б с короткой треугольной резьбой, наружным диаметром 273 мм, толщина стенки 8,9 мм</v>
      </c>
      <c r="D51" s="28" t="str">
        <f>Source!H34</f>
        <v>м</v>
      </c>
      <c r="E51" s="29">
        <f>Source!I34</f>
        <v>43.316000000000003</v>
      </c>
      <c r="F51" s="30">
        <f>Source!AL34+Source!AM34+Source!AO34</f>
        <v>610.61</v>
      </c>
      <c r="G51" s="37" t="s">
        <v>3</v>
      </c>
      <c r="H51" s="30">
        <f>ROUND(Source!AC34*Source!I34, 2)+ROUND(Source!AD34*Source!I34, 2)+ROUND(Source!AF34*Source!I34, 2)</f>
        <v>26449.18</v>
      </c>
      <c r="I51" s="31"/>
      <c r="J51" s="31">
        <f>IF(Source!BC34&lt;&gt; 0, Source!BC34, 1)</f>
        <v>6.56</v>
      </c>
      <c r="K51" s="30">
        <f>Source!O34</f>
        <v>173506.64</v>
      </c>
      <c r="L51" s="38"/>
      <c r="S51">
        <f>ROUND((Source!FX34/100)*((ROUND(Source!AF34*Source!I34, 2)+ROUND(Source!AE34*Source!I34, 2))), 2)</f>
        <v>0</v>
      </c>
      <c r="T51">
        <f>Source!X34</f>
        <v>0</v>
      </c>
      <c r="U51">
        <f>ROUND((Source!FY34/100)*((ROUND(Source!AF34*Source!I34, 2)+ROUND(Source!AE34*Source!I34, 2))), 2)</f>
        <v>0</v>
      </c>
      <c r="V51">
        <f>Source!Y34</f>
        <v>0</v>
      </c>
      <c r="W51">
        <f>IF(Source!BI34&lt;=1,H51, 0)</f>
        <v>26449.18</v>
      </c>
      <c r="X51">
        <f>IF(Source!BI34=2,H51, 0)</f>
        <v>0</v>
      </c>
      <c r="Y51">
        <f>IF(Source!BI34=3,H51, 0)</f>
        <v>0</v>
      </c>
      <c r="Z51">
        <f>IF(Source!BI34=4,H51, 0)</f>
        <v>0</v>
      </c>
    </row>
    <row r="52" spans="1:26" ht="15" x14ac:dyDescent="0.25">
      <c r="G52" s="46">
        <f>H44+H45+H47+H48+H49+SUM(H51:H51)</f>
        <v>37228.620000000003</v>
      </c>
      <c r="H52" s="46"/>
      <c r="J52" s="46">
        <f>K44+K45+K47+K48+K49+SUM(K51:K51)</f>
        <v>244219.80000000002</v>
      </c>
      <c r="K52" s="46"/>
      <c r="L52" s="33">
        <f>Source!U33</f>
        <v>64.757419999999996</v>
      </c>
      <c r="O52" s="20">
        <f>G52</f>
        <v>37228.620000000003</v>
      </c>
      <c r="P52" s="20">
        <f>J52</f>
        <v>244219.80000000002</v>
      </c>
      <c r="Q52" s="20">
        <f>L52</f>
        <v>64.757419999999996</v>
      </c>
      <c r="W52">
        <f>IF(Source!BI33&lt;=1,H44+H45+H47+H48+H49, 0)</f>
        <v>10779.44</v>
      </c>
      <c r="X52">
        <f>IF(Source!BI33=2,H44+H45+H47+H48+H49, 0)</f>
        <v>0</v>
      </c>
      <c r="Y52">
        <f>IF(Source!BI33=3,H44+H45+H47+H48+H49, 0)</f>
        <v>0</v>
      </c>
      <c r="Z52">
        <f>IF(Source!BI33=4,H44+H45+H47+H48+H49, 0)</f>
        <v>0</v>
      </c>
    </row>
    <row r="53" spans="1:26" ht="28.5" x14ac:dyDescent="0.2">
      <c r="A53" s="39" t="str">
        <f>Source!E35</f>
        <v>4</v>
      </c>
      <c r="B53" s="40" t="str">
        <f>Source!F35</f>
        <v>05-01-061-01</v>
      </c>
      <c r="C53" s="40" t="str">
        <f>Source!G35</f>
        <v>Установка в скважину арматурного каркаса</v>
      </c>
      <c r="D53" s="23" t="str">
        <f>Source!H35</f>
        <v>ШТ</v>
      </c>
      <c r="E53" s="11">
        <f>Source!I35</f>
        <v>34</v>
      </c>
      <c r="F53" s="24">
        <f>Source!AL35+Source!AM35+Source!AO35</f>
        <v>431.96</v>
      </c>
      <c r="G53" s="25"/>
      <c r="H53" s="24"/>
      <c r="I53" s="25" t="str">
        <f>Source!BO35</f>
        <v/>
      </c>
      <c r="J53" s="25"/>
      <c r="K53" s="24"/>
      <c r="L53" s="26"/>
      <c r="S53">
        <f>ROUND((Source!FX35/100)*((ROUND(Source!AF35*Source!I35, 2)+ROUND(Source!AE35*Source!I35, 2))), 2)</f>
        <v>4427.07</v>
      </c>
      <c r="T53">
        <f>Source!X35</f>
        <v>29041.599999999999</v>
      </c>
      <c r="U53">
        <f>ROUND((Source!FY35/100)*((ROUND(Source!AF35*Source!I35, 2)+ROUND(Source!AE35*Source!I35, 2))), 2)</f>
        <v>2724.35</v>
      </c>
      <c r="V53">
        <f>Source!Y35</f>
        <v>17871.75</v>
      </c>
    </row>
    <row r="54" spans="1:26" ht="14.25" x14ac:dyDescent="0.2">
      <c r="A54" s="39"/>
      <c r="B54" s="40"/>
      <c r="C54" s="40" t="s">
        <v>1661</v>
      </c>
      <c r="D54" s="23"/>
      <c r="E54" s="11"/>
      <c r="F54" s="24">
        <f>Source!AO35</f>
        <v>33.369999999999997</v>
      </c>
      <c r="G54" s="25" t="str">
        <f>Source!DG35</f>
        <v>)*1,15</v>
      </c>
      <c r="H54" s="24">
        <f>ROUND(Source!AF35*Source!I35, 2)</f>
        <v>1304.92</v>
      </c>
      <c r="I54" s="25"/>
      <c r="J54" s="25">
        <f>IF(Source!BA35&lt;&gt; 0, Source!BA35, 1)</f>
        <v>6.56</v>
      </c>
      <c r="K54" s="24">
        <f>Source!S35</f>
        <v>8560.2800000000007</v>
      </c>
      <c r="L54" s="26"/>
      <c r="R54">
        <f>H54</f>
        <v>1304.92</v>
      </c>
    </row>
    <row r="55" spans="1:26" ht="14.25" x14ac:dyDescent="0.2">
      <c r="A55" s="39"/>
      <c r="B55" s="40"/>
      <c r="C55" s="40" t="s">
        <v>411</v>
      </c>
      <c r="D55" s="23"/>
      <c r="E55" s="11"/>
      <c r="F55" s="24">
        <f>Source!AM35</f>
        <v>386.21</v>
      </c>
      <c r="G55" s="25" t="str">
        <f>Source!DE35</f>
        <v>)*1,25</v>
      </c>
      <c r="H55" s="24">
        <f>ROUND(Source!AD35*Source!I35, 2)</f>
        <v>16414.18</v>
      </c>
      <c r="I55" s="25"/>
      <c r="J55" s="25">
        <f>IF(Source!BB35&lt;&gt; 0, Source!BB35, 1)</f>
        <v>6.56</v>
      </c>
      <c r="K55" s="24">
        <f>Source!Q35</f>
        <v>107677.02</v>
      </c>
      <c r="L55" s="26"/>
    </row>
    <row r="56" spans="1:26" ht="14.25" x14ac:dyDescent="0.2">
      <c r="A56" s="39"/>
      <c r="B56" s="40"/>
      <c r="C56" s="40" t="s">
        <v>1667</v>
      </c>
      <c r="D56" s="23"/>
      <c r="E56" s="11"/>
      <c r="F56" s="24">
        <f>Source!AN35</f>
        <v>49.42</v>
      </c>
      <c r="G56" s="25" t="str">
        <f>Source!DF35</f>
        <v>)*1,25</v>
      </c>
      <c r="H56" s="34">
        <f>ROUND(Source!AE35*Source!I35, 2)</f>
        <v>2100.52</v>
      </c>
      <c r="I56" s="25"/>
      <c r="J56" s="25">
        <f>IF(Source!BS35&lt;&gt; 0, Source!BS35, 1)</f>
        <v>6.56</v>
      </c>
      <c r="K56" s="34">
        <f>Source!R35</f>
        <v>13779.41</v>
      </c>
      <c r="L56" s="26"/>
      <c r="R56">
        <f>H56</f>
        <v>2100.52</v>
      </c>
    </row>
    <row r="57" spans="1:26" ht="14.25" x14ac:dyDescent="0.2">
      <c r="A57" s="39"/>
      <c r="B57" s="40"/>
      <c r="C57" s="40" t="s">
        <v>1668</v>
      </c>
      <c r="D57" s="23"/>
      <c r="E57" s="11"/>
      <c r="F57" s="24">
        <f>Source!AL35</f>
        <v>12.38</v>
      </c>
      <c r="G57" s="25" t="str">
        <f>Source!DD35</f>
        <v/>
      </c>
      <c r="H57" s="24">
        <f>ROUND(Source!AC35*Source!I35, 2)</f>
        <v>420.92</v>
      </c>
      <c r="I57" s="25"/>
      <c r="J57" s="25">
        <f>IF(Source!BC35&lt;&gt; 0, Source!BC35, 1)</f>
        <v>6.56</v>
      </c>
      <c r="K57" s="24">
        <f>Source!P35</f>
        <v>2761.24</v>
      </c>
      <c r="L57" s="26"/>
    </row>
    <row r="58" spans="1:26" ht="14.25" x14ac:dyDescent="0.2">
      <c r="A58" s="39"/>
      <c r="B58" s="40"/>
      <c r="C58" s="40" t="s">
        <v>1662</v>
      </c>
      <c r="D58" s="23" t="s">
        <v>1663</v>
      </c>
      <c r="E58" s="11">
        <f>Source!BZ35</f>
        <v>130</v>
      </c>
      <c r="F58" s="43"/>
      <c r="G58" s="25"/>
      <c r="H58" s="24">
        <f>SUM(S53:S62)</f>
        <v>4427.07</v>
      </c>
      <c r="I58" s="27"/>
      <c r="J58" s="22">
        <f>Source!AT35</f>
        <v>130</v>
      </c>
      <c r="K58" s="24">
        <f>SUM(T53:T62)</f>
        <v>29041.599999999999</v>
      </c>
      <c r="L58" s="26"/>
    </row>
    <row r="59" spans="1:26" ht="14.25" x14ac:dyDescent="0.2">
      <c r="A59" s="39"/>
      <c r="B59" s="40"/>
      <c r="C59" s="40" t="s">
        <v>1664</v>
      </c>
      <c r="D59" s="23" t="s">
        <v>1663</v>
      </c>
      <c r="E59" s="11">
        <f>Source!CA35</f>
        <v>80</v>
      </c>
      <c r="F59" s="43"/>
      <c r="G59" s="25"/>
      <c r="H59" s="24">
        <f>SUM(U53:U62)</f>
        <v>2724.35</v>
      </c>
      <c r="I59" s="27"/>
      <c r="J59" s="22">
        <f>Source!AU35</f>
        <v>80</v>
      </c>
      <c r="K59" s="24">
        <f>SUM(V53:V62)</f>
        <v>17871.75</v>
      </c>
      <c r="L59" s="26"/>
    </row>
    <row r="60" spans="1:26" ht="14.25" x14ac:dyDescent="0.2">
      <c r="A60" s="39"/>
      <c r="B60" s="40"/>
      <c r="C60" s="40" t="s">
        <v>1665</v>
      </c>
      <c r="D60" s="23" t="s">
        <v>1666</v>
      </c>
      <c r="E60" s="11">
        <f>Source!AQ35</f>
        <v>3.55</v>
      </c>
      <c r="F60" s="24"/>
      <c r="G60" s="25" t="str">
        <f>Source!DI35</f>
        <v>)*1,15</v>
      </c>
      <c r="H60" s="24"/>
      <c r="I60" s="25"/>
      <c r="J60" s="25"/>
      <c r="K60" s="24"/>
      <c r="L60" s="35">
        <f>Source!U35</f>
        <v>138.80499999999998</v>
      </c>
    </row>
    <row r="61" spans="1:26" ht="42.75" x14ac:dyDescent="0.2">
      <c r="A61" s="39" t="str">
        <f>Source!E36</f>
        <v>4,1</v>
      </c>
      <c r="B61" s="40" t="str">
        <f>Source!F36</f>
        <v>08.4.03.03-0032</v>
      </c>
      <c r="C61" s="40" t="str">
        <f>Source!G36</f>
        <v>Горячекатаная арматурная сталь периодического профиля класса А-III, диаметром 12 мм</v>
      </c>
      <c r="D61" s="23" t="str">
        <f>Source!H36</f>
        <v>т</v>
      </c>
      <c r="E61" s="11">
        <f>Source!I36</f>
        <v>1.6425399999999999</v>
      </c>
      <c r="F61" s="24">
        <f>Source!AL36+Source!AM36+Source!AO36</f>
        <v>7997.23</v>
      </c>
      <c r="G61" s="36" t="s">
        <v>3</v>
      </c>
      <c r="H61" s="24">
        <f>ROUND(Source!AC36*Source!I36, 2)+ROUND(Source!AD36*Source!I36, 2)+ROUND(Source!AF36*Source!I36, 2)</f>
        <v>13135.77</v>
      </c>
      <c r="I61" s="25"/>
      <c r="J61" s="25">
        <f>IF(Source!BC36&lt;&gt; 0, Source!BC36, 1)</f>
        <v>6.56</v>
      </c>
      <c r="K61" s="24">
        <f>Source!O36</f>
        <v>86170.65</v>
      </c>
      <c r="L61" s="26"/>
      <c r="S61">
        <f>ROUND((Source!FX36/100)*((ROUND(Source!AF36*Source!I36, 2)+ROUND(Source!AE36*Source!I36, 2))), 2)</f>
        <v>0</v>
      </c>
      <c r="T61">
        <f>Source!X36</f>
        <v>0</v>
      </c>
      <c r="U61">
        <f>ROUND((Source!FY36/100)*((ROUND(Source!AF36*Source!I36, 2)+ROUND(Source!AE36*Source!I36, 2))), 2)</f>
        <v>0</v>
      </c>
      <c r="V61">
        <f>Source!Y36</f>
        <v>0</v>
      </c>
      <c r="W61">
        <f>IF(Source!BI36&lt;=1,H61, 0)</f>
        <v>13135.77</v>
      </c>
      <c r="X61">
        <f>IF(Source!BI36=2,H61, 0)</f>
        <v>0</v>
      </c>
      <c r="Y61">
        <f>IF(Source!BI36=3,H61, 0)</f>
        <v>0</v>
      </c>
      <c r="Z61">
        <f>IF(Source!BI36=4,H61, 0)</f>
        <v>0</v>
      </c>
    </row>
    <row r="62" spans="1:26" ht="28.5" x14ac:dyDescent="0.2">
      <c r="A62" s="41" t="str">
        <f>Source!E37</f>
        <v>4,2</v>
      </c>
      <c r="B62" s="42" t="str">
        <f>Source!F37</f>
        <v>08.4.02.03-0001</v>
      </c>
      <c r="C62" s="42" t="str">
        <f>Source!G37</f>
        <v>Каркасы арматурные класса А-I диаметром 8 мм</v>
      </c>
      <c r="D62" s="28" t="str">
        <f>Source!H37</f>
        <v>т</v>
      </c>
      <c r="E62" s="29">
        <f>Source!I37</f>
        <v>0.14484</v>
      </c>
      <c r="F62" s="30">
        <f>Source!AL37+Source!AM37+Source!AO37</f>
        <v>7325.47</v>
      </c>
      <c r="G62" s="37" t="s">
        <v>3</v>
      </c>
      <c r="H62" s="30">
        <f>ROUND(Source!AC37*Source!I37, 2)+ROUND(Source!AD37*Source!I37, 2)+ROUND(Source!AF37*Source!I37, 2)</f>
        <v>1061.02</v>
      </c>
      <c r="I62" s="31"/>
      <c r="J62" s="31">
        <f>IF(Source!BC37&lt;&gt; 0, Source!BC37, 1)</f>
        <v>6.56</v>
      </c>
      <c r="K62" s="30">
        <f>Source!O37</f>
        <v>6960.3</v>
      </c>
      <c r="L62" s="38"/>
      <c r="S62">
        <f>ROUND((Source!FX37/100)*((ROUND(Source!AF37*Source!I37, 2)+ROUND(Source!AE37*Source!I37, 2))), 2)</f>
        <v>0</v>
      </c>
      <c r="T62">
        <f>Source!X37</f>
        <v>0</v>
      </c>
      <c r="U62">
        <f>ROUND((Source!FY37/100)*((ROUND(Source!AF37*Source!I37, 2)+ROUND(Source!AE37*Source!I37, 2))), 2)</f>
        <v>0</v>
      </c>
      <c r="V62">
        <f>Source!Y37</f>
        <v>0</v>
      </c>
      <c r="W62">
        <f>IF(Source!BI37&lt;=1,H62, 0)</f>
        <v>1061.02</v>
      </c>
      <c r="X62">
        <f>IF(Source!BI37=2,H62, 0)</f>
        <v>0</v>
      </c>
      <c r="Y62">
        <f>IF(Source!BI37=3,H62, 0)</f>
        <v>0</v>
      </c>
      <c r="Z62">
        <f>IF(Source!BI37=4,H62, 0)</f>
        <v>0</v>
      </c>
    </row>
    <row r="63" spans="1:26" ht="15" x14ac:dyDescent="0.25">
      <c r="G63" s="46">
        <f>H54+H55+H57+H58+H59+SUM(H61:H62)</f>
        <v>39488.229999999996</v>
      </c>
      <c r="H63" s="46"/>
      <c r="J63" s="46">
        <f>K54+K55+K57+K58+K59+SUM(K61:K62)</f>
        <v>259042.84000000003</v>
      </c>
      <c r="K63" s="46"/>
      <c r="L63" s="33">
        <f>Source!U35</f>
        <v>138.80499999999998</v>
      </c>
      <c r="O63" s="20">
        <f>G63</f>
        <v>39488.229999999996</v>
      </c>
      <c r="P63" s="20">
        <f>J63</f>
        <v>259042.84000000003</v>
      </c>
      <c r="Q63" s="20">
        <f>L63</f>
        <v>138.80499999999998</v>
      </c>
      <c r="W63">
        <f>IF(Source!BI35&lt;=1,H54+H55+H57+H58+H59, 0)</f>
        <v>25291.439999999995</v>
      </c>
      <c r="X63">
        <f>IF(Source!BI35=2,H54+H55+H57+H58+H59, 0)</f>
        <v>0</v>
      </c>
      <c r="Y63">
        <f>IF(Source!BI35=3,H54+H55+H57+H58+H59, 0)</f>
        <v>0</v>
      </c>
      <c r="Z63">
        <f>IF(Source!BI35=4,H54+H55+H57+H58+H59, 0)</f>
        <v>0</v>
      </c>
    </row>
    <row r="64" spans="1:26" ht="28.5" x14ac:dyDescent="0.2">
      <c r="A64" s="39" t="str">
        <f>Source!E38</f>
        <v>5</v>
      </c>
      <c r="B64" s="40" t="str">
        <f>Source!F38</f>
        <v>05-01-009-01</v>
      </c>
      <c r="C64" s="40" t="str">
        <f>Source!G38</f>
        <v>Заполнение бетоном полых свай и свай-оболочек диаметром до 80 см</v>
      </c>
      <c r="D64" s="23" t="str">
        <f>Source!H38</f>
        <v>м3</v>
      </c>
      <c r="E64" s="11">
        <f>Source!I38</f>
        <v>10.88</v>
      </c>
      <c r="F64" s="24">
        <f>Source!AL38+Source!AM38+Source!AO38</f>
        <v>971.23</v>
      </c>
      <c r="G64" s="25"/>
      <c r="H64" s="24"/>
      <c r="I64" s="25" t="str">
        <f>Source!BO38</f>
        <v/>
      </c>
      <c r="J64" s="25"/>
      <c r="K64" s="24"/>
      <c r="L64" s="26"/>
      <c r="S64">
        <f>ROUND((Source!FX38/100)*((ROUND(Source!AF38*Source!I38, 2)+ROUND(Source!AE38*Source!I38, 2))), 2)</f>
        <v>1100.97</v>
      </c>
      <c r="T64">
        <f>Source!X38</f>
        <v>7222.36</v>
      </c>
      <c r="U64">
        <f>ROUND((Source!FY38/100)*((ROUND(Source!AF38*Source!I38, 2)+ROUND(Source!AE38*Source!I38, 2))), 2)</f>
        <v>677.52</v>
      </c>
      <c r="V64">
        <f>Source!Y38</f>
        <v>4444.53</v>
      </c>
    </row>
    <row r="65" spans="1:26" ht="14.25" x14ac:dyDescent="0.2">
      <c r="A65" s="39"/>
      <c r="B65" s="40"/>
      <c r="C65" s="40" t="s">
        <v>1661</v>
      </c>
      <c r="D65" s="23"/>
      <c r="E65" s="11"/>
      <c r="F65" s="24">
        <f>Source!AO38</f>
        <v>49.35</v>
      </c>
      <c r="G65" s="25" t="str">
        <f>Source!DG38</f>
        <v/>
      </c>
      <c r="H65" s="24">
        <f>ROUND(Source!AF38*Source!I38, 2)</f>
        <v>536.92999999999995</v>
      </c>
      <c r="I65" s="25"/>
      <c r="J65" s="25">
        <f>IF(Source!BA38&lt;&gt; 0, Source!BA38, 1)</f>
        <v>6.56</v>
      </c>
      <c r="K65" s="24">
        <f>Source!S38</f>
        <v>3522.25</v>
      </c>
      <c r="L65" s="26"/>
      <c r="R65">
        <f>H65</f>
        <v>536.92999999999995</v>
      </c>
    </row>
    <row r="66" spans="1:26" ht="14.25" x14ac:dyDescent="0.2">
      <c r="A66" s="39"/>
      <c r="B66" s="40"/>
      <c r="C66" s="40" t="s">
        <v>411</v>
      </c>
      <c r="D66" s="23"/>
      <c r="E66" s="11"/>
      <c r="F66" s="24">
        <f>Source!AM38</f>
        <v>205.11</v>
      </c>
      <c r="G66" s="25" t="str">
        <f>Source!DE38</f>
        <v/>
      </c>
      <c r="H66" s="24">
        <f>ROUND(Source!AD38*Source!I38, 2)</f>
        <v>2231.6</v>
      </c>
      <c r="I66" s="25"/>
      <c r="J66" s="25">
        <f>IF(Source!BB38&lt;&gt; 0, Source!BB38, 1)</f>
        <v>6.56</v>
      </c>
      <c r="K66" s="24">
        <f>Source!Q38</f>
        <v>14639.28</v>
      </c>
      <c r="L66" s="26"/>
    </row>
    <row r="67" spans="1:26" ht="14.25" x14ac:dyDescent="0.2">
      <c r="A67" s="39"/>
      <c r="B67" s="40"/>
      <c r="C67" s="40" t="s">
        <v>1667</v>
      </c>
      <c r="D67" s="23"/>
      <c r="E67" s="11"/>
      <c r="F67" s="24">
        <f>Source!AN38</f>
        <v>28.49</v>
      </c>
      <c r="G67" s="25" t="str">
        <f>Source!DF38</f>
        <v/>
      </c>
      <c r="H67" s="34">
        <f>ROUND(Source!AE38*Source!I38, 2)</f>
        <v>309.97000000000003</v>
      </c>
      <c r="I67" s="25"/>
      <c r="J67" s="25">
        <f>IF(Source!BS38&lt;&gt; 0, Source!BS38, 1)</f>
        <v>6.56</v>
      </c>
      <c r="K67" s="34">
        <f>Source!R38</f>
        <v>2033.41</v>
      </c>
      <c r="L67" s="26"/>
      <c r="R67">
        <f>H67</f>
        <v>309.97000000000003</v>
      </c>
    </row>
    <row r="68" spans="1:26" ht="14.25" x14ac:dyDescent="0.2">
      <c r="A68" s="39"/>
      <c r="B68" s="40"/>
      <c r="C68" s="40" t="s">
        <v>1668</v>
      </c>
      <c r="D68" s="23"/>
      <c r="E68" s="11"/>
      <c r="F68" s="24">
        <f>Source!AL38</f>
        <v>716.77</v>
      </c>
      <c r="G68" s="25" t="str">
        <f>Source!DD38</f>
        <v/>
      </c>
      <c r="H68" s="24">
        <f>ROUND(Source!AC38*Source!I38, 2)</f>
        <v>7798.46</v>
      </c>
      <c r="I68" s="25"/>
      <c r="J68" s="25">
        <f>IF(Source!BC38&lt;&gt; 0, Source!BC38, 1)</f>
        <v>6.56</v>
      </c>
      <c r="K68" s="24">
        <f>Source!P38</f>
        <v>51157.88</v>
      </c>
      <c r="L68" s="26"/>
    </row>
    <row r="69" spans="1:26" ht="14.25" x14ac:dyDescent="0.2">
      <c r="A69" s="39"/>
      <c r="B69" s="40"/>
      <c r="C69" s="40" t="s">
        <v>1662</v>
      </c>
      <c r="D69" s="23" t="s">
        <v>1663</v>
      </c>
      <c r="E69" s="11">
        <f>Source!BZ38</f>
        <v>130</v>
      </c>
      <c r="F69" s="43"/>
      <c r="G69" s="25"/>
      <c r="H69" s="24">
        <f>SUM(S64:S73)</f>
        <v>1100.97</v>
      </c>
      <c r="I69" s="27"/>
      <c r="J69" s="22">
        <f>Source!AT38</f>
        <v>130</v>
      </c>
      <c r="K69" s="24">
        <f>SUM(T64:T73)</f>
        <v>7222.36</v>
      </c>
      <c r="L69" s="26"/>
    </row>
    <row r="70" spans="1:26" ht="14.25" x14ac:dyDescent="0.2">
      <c r="A70" s="39"/>
      <c r="B70" s="40"/>
      <c r="C70" s="40" t="s">
        <v>1664</v>
      </c>
      <c r="D70" s="23" t="s">
        <v>1663</v>
      </c>
      <c r="E70" s="11">
        <f>Source!CA38</f>
        <v>80</v>
      </c>
      <c r="F70" s="43"/>
      <c r="G70" s="25"/>
      <c r="H70" s="24">
        <f>SUM(U64:U73)</f>
        <v>677.52</v>
      </c>
      <c r="I70" s="27"/>
      <c r="J70" s="22">
        <f>Source!AU38</f>
        <v>80</v>
      </c>
      <c r="K70" s="24">
        <f>SUM(V64:V73)</f>
        <v>4444.53</v>
      </c>
      <c r="L70" s="26"/>
    </row>
    <row r="71" spans="1:26" ht="14.25" x14ac:dyDescent="0.2">
      <c r="A71" s="39"/>
      <c r="B71" s="40"/>
      <c r="C71" s="40" t="s">
        <v>1665</v>
      </c>
      <c r="D71" s="23" t="s">
        <v>1666</v>
      </c>
      <c r="E71" s="11">
        <f>Source!AQ38</f>
        <v>5.57</v>
      </c>
      <c r="F71" s="24"/>
      <c r="G71" s="25" t="str">
        <f>Source!DI38</f>
        <v/>
      </c>
      <c r="H71" s="24"/>
      <c r="I71" s="25"/>
      <c r="J71" s="25"/>
      <c r="K71" s="24"/>
      <c r="L71" s="35">
        <f>Source!U38</f>
        <v>60.601600000000005</v>
      </c>
    </row>
    <row r="72" spans="1:26" ht="14.25" x14ac:dyDescent="0.2">
      <c r="A72" s="39" t="str">
        <f>Source!E39</f>
        <v>5,1</v>
      </c>
      <c r="B72" s="40" t="str">
        <f>Source!F39</f>
        <v>04.1.02.05-0006</v>
      </c>
      <c r="C72" s="40" t="str">
        <f>Source!G39</f>
        <v>Бетон тяжелый, класс В15 (М200)</v>
      </c>
      <c r="D72" s="23" t="str">
        <f>Source!H39</f>
        <v>м3</v>
      </c>
      <c r="E72" s="11">
        <f>Source!I39</f>
        <v>-11.097600000000002</v>
      </c>
      <c r="F72" s="24">
        <f>Source!AL39+Source!AM39+Source!AO39</f>
        <v>592.76</v>
      </c>
      <c r="G72" s="36" t="s">
        <v>3</v>
      </c>
      <c r="H72" s="24">
        <f>ROUND(Source!AC39*Source!I39, 2)+ROUND(Source!AD39*Source!I39, 2)+ROUND(Source!AF39*Source!I39, 2)</f>
        <v>-6578.21</v>
      </c>
      <c r="I72" s="25"/>
      <c r="J72" s="25">
        <f>IF(Source!BC39&lt;&gt; 0, Source!BC39, 1)</f>
        <v>6.56</v>
      </c>
      <c r="K72" s="24">
        <f>Source!O39</f>
        <v>-43153.08</v>
      </c>
      <c r="L72" s="26"/>
      <c r="S72">
        <f>ROUND((Source!FX39/100)*((ROUND(Source!AF39*Source!I39, 2)+ROUND(Source!AE39*Source!I39, 2))), 2)</f>
        <v>0</v>
      </c>
      <c r="T72">
        <f>Source!X39</f>
        <v>0</v>
      </c>
      <c r="U72">
        <f>ROUND((Source!FY39/100)*((ROUND(Source!AF39*Source!I39, 2)+ROUND(Source!AE39*Source!I39, 2))), 2)</f>
        <v>0</v>
      </c>
      <c r="V72">
        <f>Source!Y39</f>
        <v>0</v>
      </c>
      <c r="W72">
        <f>IF(Source!BI39&lt;=1,H72, 0)</f>
        <v>-6578.21</v>
      </c>
      <c r="X72">
        <f>IF(Source!BI39=2,H72, 0)</f>
        <v>0</v>
      </c>
      <c r="Y72">
        <f>IF(Source!BI39=3,H72, 0)</f>
        <v>0</v>
      </c>
      <c r="Z72">
        <f>IF(Source!BI39=4,H72, 0)</f>
        <v>0</v>
      </c>
    </row>
    <row r="73" spans="1:26" ht="57" x14ac:dyDescent="0.2">
      <c r="A73" s="41" t="str">
        <f>Source!E40</f>
        <v>5,2</v>
      </c>
      <c r="B73" s="42" t="str">
        <f>Source!F40</f>
        <v>04.3.02.04-0154</v>
      </c>
      <c r="C73" s="42" t="str">
        <f>Source!G40</f>
        <v>Смеси бетонные, БСГ, тяжелого бетона на гранитном щебне, фракция 5-20 мм, класс В25 (М350), П3, F150, W6</v>
      </c>
      <c r="D73" s="28" t="str">
        <f>Source!H40</f>
        <v>м3</v>
      </c>
      <c r="E73" s="29">
        <f>Source!I40</f>
        <v>11.097600000000002</v>
      </c>
      <c r="F73" s="30">
        <f>Source!AL40+Source!AM40+Source!AO40</f>
        <v>745.24</v>
      </c>
      <c r="G73" s="37" t="s">
        <v>3</v>
      </c>
      <c r="H73" s="30">
        <f>ROUND(Source!AC40*Source!I40, 2)+ROUND(Source!AD40*Source!I40, 2)+ROUND(Source!AF40*Source!I40, 2)</f>
        <v>8270.3799999999992</v>
      </c>
      <c r="I73" s="31"/>
      <c r="J73" s="31">
        <f>IF(Source!BC40&lt;&gt; 0, Source!BC40, 1)</f>
        <v>6.56</v>
      </c>
      <c r="K73" s="30">
        <f>Source!O40</f>
        <v>54253.66</v>
      </c>
      <c r="L73" s="38"/>
      <c r="S73">
        <f>ROUND((Source!FX40/100)*((ROUND(Source!AF40*Source!I40, 2)+ROUND(Source!AE40*Source!I40, 2))), 2)</f>
        <v>0</v>
      </c>
      <c r="T73">
        <f>Source!X40</f>
        <v>0</v>
      </c>
      <c r="U73">
        <f>ROUND((Source!FY40/100)*((ROUND(Source!AF40*Source!I40, 2)+ROUND(Source!AE40*Source!I40, 2))), 2)</f>
        <v>0</v>
      </c>
      <c r="V73">
        <f>Source!Y40</f>
        <v>0</v>
      </c>
      <c r="W73">
        <f>IF(Source!BI40&lt;=1,H73, 0)</f>
        <v>8270.3799999999992</v>
      </c>
      <c r="X73">
        <f>IF(Source!BI40=2,H73, 0)</f>
        <v>0</v>
      </c>
      <c r="Y73">
        <f>IF(Source!BI40=3,H73, 0)</f>
        <v>0</v>
      </c>
      <c r="Z73">
        <f>IF(Source!BI40=4,H73, 0)</f>
        <v>0</v>
      </c>
    </row>
    <row r="74" spans="1:26" ht="15" x14ac:dyDescent="0.25">
      <c r="G74" s="46">
        <f>H65+H66+H68+H69+H70+SUM(H72:H73)</f>
        <v>14037.649999999998</v>
      </c>
      <c r="H74" s="46"/>
      <c r="J74" s="46">
        <f>K65+K66+K68+K69+K70+SUM(K72:K73)</f>
        <v>92086.88</v>
      </c>
      <c r="K74" s="46"/>
      <c r="L74" s="33">
        <f>Source!U38</f>
        <v>60.601600000000005</v>
      </c>
      <c r="O74" s="20">
        <f>G74</f>
        <v>14037.649999999998</v>
      </c>
      <c r="P74" s="20">
        <f>J74</f>
        <v>92086.88</v>
      </c>
      <c r="Q74" s="20">
        <f>L74</f>
        <v>60.601600000000005</v>
      </c>
      <c r="W74">
        <f>IF(Source!BI38&lt;=1,H65+H66+H68+H69+H70, 0)</f>
        <v>12345.48</v>
      </c>
      <c r="X74">
        <f>IF(Source!BI38=2,H65+H66+H68+H69+H70, 0)</f>
        <v>0</v>
      </c>
      <c r="Y74">
        <f>IF(Source!BI38=3,H65+H66+H68+H69+H70, 0)</f>
        <v>0</v>
      </c>
      <c r="Z74">
        <f>IF(Source!BI38=4,H65+H66+H68+H69+H70, 0)</f>
        <v>0</v>
      </c>
    </row>
    <row r="75" spans="1:26" ht="71.25" x14ac:dyDescent="0.2">
      <c r="A75" s="39" t="str">
        <f>Source!E41</f>
        <v>6</v>
      </c>
      <c r="B75" s="40" t="str">
        <f>Source!F41</f>
        <v>04-02-011-01</v>
      </c>
      <c r="C75" s="40" t="str">
        <f>Source!G41</f>
        <v>Свободный спуск или подъем обсадных труб (надфильтровых труб) в трубах большего диаметра при шнековом бурении с соединением муфтовым</v>
      </c>
      <c r="D75" s="23" t="str">
        <f>Source!H41</f>
        <v>10 м</v>
      </c>
      <c r="E75" s="11">
        <f>Source!I41</f>
        <v>21.658000000000001</v>
      </c>
      <c r="F75" s="24">
        <f>Source!AL41+Source!AM41+Source!AO41</f>
        <v>46.67</v>
      </c>
      <c r="G75" s="25"/>
      <c r="H75" s="24"/>
      <c r="I75" s="25" t="str">
        <f>Source!BO41</f>
        <v/>
      </c>
      <c r="J75" s="25"/>
      <c r="K75" s="24"/>
      <c r="L75" s="26"/>
      <c r="S75">
        <f>ROUND((Source!FX41/100)*((ROUND(Source!AF41*Source!I41, 2)+ROUND(Source!AE41*Source!I41, 2))), 2)</f>
        <v>356.09</v>
      </c>
      <c r="T75">
        <f>Source!X41</f>
        <v>2335.96</v>
      </c>
      <c r="U75">
        <f>ROUND((Source!FY41/100)*((ROUND(Source!AF41*Source!I41, 2)+ROUND(Source!AE41*Source!I41, 2))), 2)</f>
        <v>162.15</v>
      </c>
      <c r="V75">
        <f>Source!Y41</f>
        <v>1063.7</v>
      </c>
    </row>
    <row r="76" spans="1:26" x14ac:dyDescent="0.2">
      <c r="C76" s="19" t="str">
        <f>"Объем: "&amp;Source!I41&amp;"=216,58/"&amp;"10"</f>
        <v>Объем: 21,658=216,58/10</v>
      </c>
    </row>
    <row r="77" spans="1:26" ht="14.25" x14ac:dyDescent="0.2">
      <c r="A77" s="39"/>
      <c r="B77" s="40"/>
      <c r="C77" s="40" t="s">
        <v>1661</v>
      </c>
      <c r="D77" s="23"/>
      <c r="E77" s="11"/>
      <c r="F77" s="24">
        <f>Source!AO41</f>
        <v>10.97</v>
      </c>
      <c r="G77" s="25" t="str">
        <f>Source!DG41</f>
        <v/>
      </c>
      <c r="H77" s="24">
        <f>ROUND(Source!AF41*Source!I41, 2)</f>
        <v>237.59</v>
      </c>
      <c r="I77" s="25"/>
      <c r="J77" s="25">
        <f>IF(Source!BA41&lt;&gt; 0, Source!BA41, 1)</f>
        <v>6.56</v>
      </c>
      <c r="K77" s="24">
        <f>Source!S41</f>
        <v>1558.58</v>
      </c>
      <c r="L77" s="26"/>
      <c r="R77">
        <f>H77</f>
        <v>237.59</v>
      </c>
    </row>
    <row r="78" spans="1:26" ht="14.25" x14ac:dyDescent="0.2">
      <c r="A78" s="39"/>
      <c r="B78" s="40"/>
      <c r="C78" s="40" t="s">
        <v>411</v>
      </c>
      <c r="D78" s="23"/>
      <c r="E78" s="11"/>
      <c r="F78" s="24">
        <f>Source!AM41</f>
        <v>29.29</v>
      </c>
      <c r="G78" s="25" t="str">
        <f>Source!DE41</f>
        <v/>
      </c>
      <c r="H78" s="24">
        <f>ROUND(Source!AD41*Source!I41, 2)</f>
        <v>634.36</v>
      </c>
      <c r="I78" s="25"/>
      <c r="J78" s="25">
        <f>IF(Source!BB41&lt;&gt; 0, Source!BB41, 1)</f>
        <v>6.56</v>
      </c>
      <c r="K78" s="24">
        <f>Source!Q41</f>
        <v>4161.42</v>
      </c>
      <c r="L78" s="26"/>
    </row>
    <row r="79" spans="1:26" ht="14.25" x14ac:dyDescent="0.2">
      <c r="A79" s="39"/>
      <c r="B79" s="40"/>
      <c r="C79" s="40" t="s">
        <v>1667</v>
      </c>
      <c r="D79" s="23"/>
      <c r="E79" s="11"/>
      <c r="F79" s="24">
        <f>Source!AN41</f>
        <v>3.71</v>
      </c>
      <c r="G79" s="25" t="str">
        <f>Source!DF41</f>
        <v/>
      </c>
      <c r="H79" s="34">
        <f>ROUND(Source!AE41*Source!I41, 2)</f>
        <v>80.349999999999994</v>
      </c>
      <c r="I79" s="25"/>
      <c r="J79" s="25">
        <f>IF(Source!BS41&lt;&gt; 0, Source!BS41, 1)</f>
        <v>6.56</v>
      </c>
      <c r="K79" s="34">
        <f>Source!R41</f>
        <v>527.1</v>
      </c>
      <c r="L79" s="26"/>
      <c r="R79">
        <f>H79</f>
        <v>80.349999999999994</v>
      </c>
    </row>
    <row r="80" spans="1:26" ht="14.25" x14ac:dyDescent="0.2">
      <c r="A80" s="39"/>
      <c r="B80" s="40"/>
      <c r="C80" s="40" t="s">
        <v>1668</v>
      </c>
      <c r="D80" s="23"/>
      <c r="E80" s="11"/>
      <c r="F80" s="24">
        <f>Source!AL41</f>
        <v>6.41</v>
      </c>
      <c r="G80" s="25" t="str">
        <f>Source!DD41</f>
        <v/>
      </c>
      <c r="H80" s="24">
        <f>ROUND(Source!AC41*Source!I41, 2)</f>
        <v>138.83000000000001</v>
      </c>
      <c r="I80" s="25"/>
      <c r="J80" s="25">
        <f>IF(Source!BC41&lt;&gt; 0, Source!BC41, 1)</f>
        <v>6.56</v>
      </c>
      <c r="K80" s="24">
        <f>Source!P41</f>
        <v>910.71</v>
      </c>
      <c r="L80" s="26"/>
    </row>
    <row r="81" spans="1:26" ht="14.25" x14ac:dyDescent="0.2">
      <c r="A81" s="39"/>
      <c r="B81" s="40"/>
      <c r="C81" s="40" t="s">
        <v>1662</v>
      </c>
      <c r="D81" s="23" t="s">
        <v>1663</v>
      </c>
      <c r="E81" s="11">
        <f>Source!BZ41</f>
        <v>112</v>
      </c>
      <c r="F81" s="43"/>
      <c r="G81" s="25"/>
      <c r="H81" s="24">
        <f>SUM(S75:S84)</f>
        <v>356.09</v>
      </c>
      <c r="I81" s="27"/>
      <c r="J81" s="22">
        <f>Source!AT41</f>
        <v>112</v>
      </c>
      <c r="K81" s="24">
        <f>SUM(T75:T84)</f>
        <v>2335.96</v>
      </c>
      <c r="L81" s="26"/>
    </row>
    <row r="82" spans="1:26" ht="14.25" x14ac:dyDescent="0.2">
      <c r="A82" s="39"/>
      <c r="B82" s="40"/>
      <c r="C82" s="40" t="s">
        <v>1664</v>
      </c>
      <c r="D82" s="23" t="s">
        <v>1663</v>
      </c>
      <c r="E82" s="11">
        <f>Source!CA41</f>
        <v>51</v>
      </c>
      <c r="F82" s="43"/>
      <c r="G82" s="25"/>
      <c r="H82" s="24">
        <f>SUM(U75:U84)</f>
        <v>162.15</v>
      </c>
      <c r="I82" s="27"/>
      <c r="J82" s="22">
        <f>Source!AU41</f>
        <v>51</v>
      </c>
      <c r="K82" s="24">
        <f>SUM(V75:V84)</f>
        <v>1063.7</v>
      </c>
      <c r="L82" s="26"/>
    </row>
    <row r="83" spans="1:26" ht="14.25" x14ac:dyDescent="0.2">
      <c r="A83" s="39"/>
      <c r="B83" s="40"/>
      <c r="C83" s="40" t="s">
        <v>1665</v>
      </c>
      <c r="D83" s="23" t="s">
        <v>1666</v>
      </c>
      <c r="E83" s="11">
        <f>Source!AQ41</f>
        <v>1.1399999999999999</v>
      </c>
      <c r="F83" s="24"/>
      <c r="G83" s="25" t="str">
        <f>Source!DI41</f>
        <v/>
      </c>
      <c r="H83" s="24"/>
      <c r="I83" s="25"/>
      <c r="J83" s="25"/>
      <c r="K83" s="24"/>
      <c r="L83" s="35">
        <f>Source!U41</f>
        <v>24.69012</v>
      </c>
    </row>
    <row r="84" spans="1:26" ht="57" x14ac:dyDescent="0.2">
      <c r="A84" s="41" t="str">
        <f>Source!E42</f>
        <v>6,1</v>
      </c>
      <c r="B84" s="42" t="str">
        <f>Source!F42</f>
        <v>23.3.01.04-0047</v>
      </c>
      <c r="C84" s="42" t="str">
        <f>Source!G42</f>
        <v>Трубы бесшовные обсадные из стали группы Д и Б с короткой треугольной резьбой, наружным диаметром 273 мм, толщина стенки 8,9 мм</v>
      </c>
      <c r="D84" s="28" t="str">
        <f>Source!H42</f>
        <v>м</v>
      </c>
      <c r="E84" s="29">
        <f>Source!I42</f>
        <v>21.658000000000001</v>
      </c>
      <c r="F84" s="30">
        <f>Source!AL42+Source!AM42+Source!AO42</f>
        <v>610.61</v>
      </c>
      <c r="G84" s="37" t="s">
        <v>3</v>
      </c>
      <c r="H84" s="30">
        <f>ROUND(Source!AC42*Source!I42, 2)+ROUND(Source!AD42*Source!I42, 2)+ROUND(Source!AF42*Source!I42, 2)</f>
        <v>13224.59</v>
      </c>
      <c r="I84" s="31"/>
      <c r="J84" s="31">
        <f>IF(Source!BC42&lt;&gt; 0, Source!BC42, 1)</f>
        <v>6.56</v>
      </c>
      <c r="K84" s="30">
        <f>Source!O42</f>
        <v>86753.32</v>
      </c>
      <c r="L84" s="38"/>
      <c r="S84">
        <f>ROUND((Source!FX42/100)*((ROUND(Source!AF42*Source!I42, 2)+ROUND(Source!AE42*Source!I42, 2))), 2)</f>
        <v>0</v>
      </c>
      <c r="T84">
        <f>Source!X42</f>
        <v>0</v>
      </c>
      <c r="U84">
        <f>ROUND((Source!FY42/100)*((ROUND(Source!AF42*Source!I42, 2)+ROUND(Source!AE42*Source!I42, 2))), 2)</f>
        <v>0</v>
      </c>
      <c r="V84">
        <f>Source!Y42</f>
        <v>0</v>
      </c>
      <c r="W84">
        <f>IF(Source!BI42&lt;=1,H84, 0)</f>
        <v>13224.59</v>
      </c>
      <c r="X84">
        <f>IF(Source!BI42=2,H84, 0)</f>
        <v>0</v>
      </c>
      <c r="Y84">
        <f>IF(Source!BI42=3,H84, 0)</f>
        <v>0</v>
      </c>
      <c r="Z84">
        <f>IF(Source!BI42=4,H84, 0)</f>
        <v>0</v>
      </c>
    </row>
    <row r="85" spans="1:26" ht="15" x14ac:dyDescent="0.25">
      <c r="G85" s="46">
        <f>H77+H78+H80+H81+H82+SUM(H84:H84)</f>
        <v>14753.61</v>
      </c>
      <c r="H85" s="46"/>
      <c r="J85" s="46">
        <f>K77+K78+K80+K81+K82+SUM(K84:K84)</f>
        <v>96783.69</v>
      </c>
      <c r="K85" s="46"/>
      <c r="L85" s="33">
        <f>Source!U41</f>
        <v>24.69012</v>
      </c>
      <c r="O85" s="20">
        <f>G85</f>
        <v>14753.61</v>
      </c>
      <c r="P85" s="20">
        <f>J85</f>
        <v>96783.69</v>
      </c>
      <c r="Q85" s="20">
        <f>L85</f>
        <v>24.69012</v>
      </c>
      <c r="W85">
        <f>IF(Source!BI41&lt;=1,H77+H78+H80+H81+H82, 0)</f>
        <v>1529.0200000000002</v>
      </c>
      <c r="X85">
        <f>IF(Source!BI41=2,H77+H78+H80+H81+H82, 0)</f>
        <v>0</v>
      </c>
      <c r="Y85">
        <f>IF(Source!BI41=3,H77+H78+H80+H81+H82, 0)</f>
        <v>0</v>
      </c>
      <c r="Z85">
        <f>IF(Source!BI41=4,H77+H78+H80+H81+H82, 0)</f>
        <v>0</v>
      </c>
    </row>
    <row r="86" spans="1:26" ht="14.25" x14ac:dyDescent="0.2">
      <c r="A86" s="39" t="str">
        <f>Source!E43</f>
        <v>7</v>
      </c>
      <c r="B86" s="40" t="str">
        <f>Source!F43</f>
        <v>06-01-001-01</v>
      </c>
      <c r="C86" s="40" t="str">
        <f>Source!G43</f>
        <v>Устройство бетонной подготовки</v>
      </c>
      <c r="D86" s="23" t="str">
        <f>Source!H43</f>
        <v>100 м3</v>
      </c>
      <c r="E86" s="11">
        <f>Source!I43</f>
        <v>1.95E-2</v>
      </c>
      <c r="F86" s="24">
        <f>Source!AL43+Source!AM43+Source!AO43</f>
        <v>3897.23</v>
      </c>
      <c r="G86" s="25"/>
      <c r="H86" s="24"/>
      <c r="I86" s="25" t="str">
        <f>Source!BO43</f>
        <v/>
      </c>
      <c r="J86" s="25"/>
      <c r="K86" s="24"/>
      <c r="L86" s="26"/>
      <c r="S86">
        <f>ROUND((Source!FX43/100)*((ROUND(Source!AF43*Source!I43, 2)+ROUND(Source!AE43*Source!I43, 2))), 2)</f>
        <v>33.76</v>
      </c>
      <c r="T86">
        <f>Source!X43</f>
        <v>221.42</v>
      </c>
      <c r="U86">
        <f>ROUND((Source!FY43/100)*((ROUND(Source!AF43*Source!I43, 2)+ROUND(Source!AE43*Source!I43, 2))), 2)</f>
        <v>20.9</v>
      </c>
      <c r="V86">
        <f>Source!Y43</f>
        <v>137.07</v>
      </c>
    </row>
    <row r="87" spans="1:26" x14ac:dyDescent="0.2">
      <c r="C87" s="19" t="str">
        <f>"Объем: "&amp;Source!I43&amp;"=1,95/"&amp;"100"</f>
        <v>Объем: 0,0195=1,95/100</v>
      </c>
    </row>
    <row r="88" spans="1:26" ht="14.25" x14ac:dyDescent="0.2">
      <c r="A88" s="39"/>
      <c r="B88" s="40"/>
      <c r="C88" s="40" t="s">
        <v>1661</v>
      </c>
      <c r="D88" s="23"/>
      <c r="E88" s="11"/>
      <c r="F88" s="24">
        <f>Source!AO43</f>
        <v>1404</v>
      </c>
      <c r="G88" s="25" t="str">
        <f>Source!DG43</f>
        <v/>
      </c>
      <c r="H88" s="24">
        <f>ROUND(Source!AF43*Source!I43, 2)</f>
        <v>27.38</v>
      </c>
      <c r="I88" s="25"/>
      <c r="J88" s="25">
        <f>IF(Source!BA43&lt;&gt; 0, Source!BA43, 1)</f>
        <v>6.56</v>
      </c>
      <c r="K88" s="24">
        <f>Source!S43</f>
        <v>179.6</v>
      </c>
      <c r="L88" s="26"/>
      <c r="R88">
        <f>H88</f>
        <v>27.38</v>
      </c>
    </row>
    <row r="89" spans="1:26" ht="14.25" x14ac:dyDescent="0.2">
      <c r="A89" s="39"/>
      <c r="B89" s="40"/>
      <c r="C89" s="40" t="s">
        <v>411</v>
      </c>
      <c r="D89" s="23"/>
      <c r="E89" s="11"/>
      <c r="F89" s="24">
        <f>Source!AM43</f>
        <v>1587.74</v>
      </c>
      <c r="G89" s="25" t="str">
        <f>Source!DE43</f>
        <v/>
      </c>
      <c r="H89" s="24">
        <f>ROUND(Source!AD43*Source!I43, 2)</f>
        <v>30.96</v>
      </c>
      <c r="I89" s="25"/>
      <c r="J89" s="25">
        <f>IF(Source!BB43&lt;&gt; 0, Source!BB43, 1)</f>
        <v>6.56</v>
      </c>
      <c r="K89" s="24">
        <f>Source!Q43</f>
        <v>203.1</v>
      </c>
      <c r="L89" s="26"/>
    </row>
    <row r="90" spans="1:26" ht="14.25" x14ac:dyDescent="0.2">
      <c r="A90" s="39"/>
      <c r="B90" s="40"/>
      <c r="C90" s="40" t="s">
        <v>1667</v>
      </c>
      <c r="D90" s="23"/>
      <c r="E90" s="11"/>
      <c r="F90" s="24">
        <f>Source!AN43</f>
        <v>244.51</v>
      </c>
      <c r="G90" s="25" t="str">
        <f>Source!DF43</f>
        <v/>
      </c>
      <c r="H90" s="34">
        <f>ROUND(Source!AE43*Source!I43, 2)</f>
        <v>4.7699999999999996</v>
      </c>
      <c r="I90" s="25"/>
      <c r="J90" s="25">
        <f>IF(Source!BS43&lt;&gt; 0, Source!BS43, 1)</f>
        <v>6.56</v>
      </c>
      <c r="K90" s="34">
        <f>Source!R43</f>
        <v>31.28</v>
      </c>
      <c r="L90" s="26"/>
      <c r="R90">
        <f>H90</f>
        <v>4.7699999999999996</v>
      </c>
    </row>
    <row r="91" spans="1:26" ht="14.25" x14ac:dyDescent="0.2">
      <c r="A91" s="39"/>
      <c r="B91" s="40"/>
      <c r="C91" s="40" t="s">
        <v>1668</v>
      </c>
      <c r="D91" s="23"/>
      <c r="E91" s="11"/>
      <c r="F91" s="24">
        <f>Source!AL43</f>
        <v>905.49</v>
      </c>
      <c r="G91" s="25" t="str">
        <f>Source!DD43</f>
        <v/>
      </c>
      <c r="H91" s="24">
        <f>ROUND(Source!AC43*Source!I43, 2)</f>
        <v>17.66</v>
      </c>
      <c r="I91" s="25"/>
      <c r="J91" s="25">
        <f>IF(Source!BC43&lt;&gt; 0, Source!BC43, 1)</f>
        <v>6.56</v>
      </c>
      <c r="K91" s="24">
        <f>Source!P43</f>
        <v>115.83</v>
      </c>
      <c r="L91" s="26"/>
    </row>
    <row r="92" spans="1:26" ht="14.25" x14ac:dyDescent="0.2">
      <c r="A92" s="39"/>
      <c r="B92" s="40"/>
      <c r="C92" s="40" t="s">
        <v>1662</v>
      </c>
      <c r="D92" s="23" t="s">
        <v>1663</v>
      </c>
      <c r="E92" s="11">
        <f>Source!BZ43</f>
        <v>105</v>
      </c>
      <c r="F92" s="43"/>
      <c r="G92" s="25"/>
      <c r="H92" s="24">
        <f>SUM(S86:S96)</f>
        <v>33.76</v>
      </c>
      <c r="I92" s="27"/>
      <c r="J92" s="22">
        <f>Source!AT43</f>
        <v>105</v>
      </c>
      <c r="K92" s="24">
        <f>SUM(T86:T96)</f>
        <v>221.42</v>
      </c>
      <c r="L92" s="26"/>
    </row>
    <row r="93" spans="1:26" ht="14.25" x14ac:dyDescent="0.2">
      <c r="A93" s="39"/>
      <c r="B93" s="40"/>
      <c r="C93" s="40" t="s">
        <v>1664</v>
      </c>
      <c r="D93" s="23" t="s">
        <v>1663</v>
      </c>
      <c r="E93" s="11">
        <f>Source!CA43</f>
        <v>65</v>
      </c>
      <c r="F93" s="43"/>
      <c r="G93" s="25"/>
      <c r="H93" s="24">
        <f>SUM(U86:U96)</f>
        <v>20.9</v>
      </c>
      <c r="I93" s="27"/>
      <c r="J93" s="22">
        <f>Source!AU43</f>
        <v>65</v>
      </c>
      <c r="K93" s="24">
        <f>SUM(V86:V96)</f>
        <v>137.07</v>
      </c>
      <c r="L93" s="26"/>
    </row>
    <row r="94" spans="1:26" ht="14.25" x14ac:dyDescent="0.2">
      <c r="A94" s="39"/>
      <c r="B94" s="40"/>
      <c r="C94" s="40" t="s">
        <v>1665</v>
      </c>
      <c r="D94" s="23" t="s">
        <v>1666</v>
      </c>
      <c r="E94" s="11">
        <f>Source!AQ43</f>
        <v>180</v>
      </c>
      <c r="F94" s="24"/>
      <c r="G94" s="25" t="str">
        <f>Source!DI43</f>
        <v/>
      </c>
      <c r="H94" s="24"/>
      <c r="I94" s="25"/>
      <c r="J94" s="25"/>
      <c r="K94" s="24"/>
      <c r="L94" s="35">
        <f>Source!U43</f>
        <v>3.51</v>
      </c>
    </row>
    <row r="95" spans="1:26" ht="14.25" x14ac:dyDescent="0.2">
      <c r="A95" s="39" t="str">
        <f>Source!E44</f>
        <v>7,1</v>
      </c>
      <c r="B95" s="40" t="str">
        <f>Source!F44</f>
        <v>04.1.02.06</v>
      </c>
      <c r="C95" s="40" t="str">
        <f>Source!G44</f>
        <v>Бетон</v>
      </c>
      <c r="D95" s="23" t="str">
        <f>Source!H44</f>
        <v>м3</v>
      </c>
      <c r="E95" s="11">
        <f>Source!I44</f>
        <v>1.9890000000000001</v>
      </c>
      <c r="F95" s="24">
        <f>Source!AL44+Source!AM44+Source!AO44</f>
        <v>0</v>
      </c>
      <c r="G95" s="36" t="s">
        <v>3</v>
      </c>
      <c r="H95" s="24">
        <f>ROUND(Source!AC44*Source!I44, 2)+ROUND(Source!AD44*Source!I44, 2)+ROUND(Source!AF44*Source!I44, 2)</f>
        <v>0</v>
      </c>
      <c r="I95" s="25"/>
      <c r="J95" s="25">
        <f>IF(Source!BC44&lt;&gt; 0, Source!BC44, 1)</f>
        <v>6.56</v>
      </c>
      <c r="K95" s="24">
        <f>Source!O44</f>
        <v>0</v>
      </c>
      <c r="L95" s="26"/>
      <c r="S95">
        <f>ROUND((Source!FX44/100)*((ROUND(Source!AF44*Source!I44, 2)+ROUND(Source!AE44*Source!I44, 2))), 2)</f>
        <v>0</v>
      </c>
      <c r="T95">
        <f>Source!X44</f>
        <v>0</v>
      </c>
      <c r="U95">
        <f>ROUND((Source!FY44/100)*((ROUND(Source!AF44*Source!I44, 2)+ROUND(Source!AE44*Source!I44, 2))), 2)</f>
        <v>0</v>
      </c>
      <c r="V95">
        <f>Source!Y44</f>
        <v>0</v>
      </c>
      <c r="W95">
        <f>IF(Source!BI44&lt;=1,H95, 0)</f>
        <v>0</v>
      </c>
      <c r="X95">
        <f>IF(Source!BI44=2,H95, 0)</f>
        <v>0</v>
      </c>
      <c r="Y95">
        <f>IF(Source!BI44=3,H95, 0)</f>
        <v>0</v>
      </c>
      <c r="Z95">
        <f>IF(Source!BI44=4,H95, 0)</f>
        <v>0</v>
      </c>
    </row>
    <row r="96" spans="1:26" ht="57" x14ac:dyDescent="0.2">
      <c r="A96" s="41" t="str">
        <f>Source!E45</f>
        <v>7,2</v>
      </c>
      <c r="B96" s="42" t="str">
        <f>Source!F45</f>
        <v>04.3.02.04-0121</v>
      </c>
      <c r="C96" s="42" t="str">
        <f>Source!G45</f>
        <v>Смеси бетонные, БСГ, тяжелого бетона на гравийном щебне, фракция 5-20 мм, класс В15 (М200), П3, F100, W2</v>
      </c>
      <c r="D96" s="28" t="str">
        <f>Source!H45</f>
        <v>м3</v>
      </c>
      <c r="E96" s="29">
        <f>Source!I45</f>
        <v>1.9890000000000001</v>
      </c>
      <c r="F96" s="30">
        <f>Source!AL45+Source!AM45+Source!AO45</f>
        <v>715.73</v>
      </c>
      <c r="G96" s="37" t="s">
        <v>3</v>
      </c>
      <c r="H96" s="30">
        <f>ROUND(Source!AC45*Source!I45, 2)+ROUND(Source!AD45*Source!I45, 2)+ROUND(Source!AF45*Source!I45, 2)</f>
        <v>1423.59</v>
      </c>
      <c r="I96" s="31"/>
      <c r="J96" s="31">
        <f>IF(Source!BC45&lt;&gt; 0, Source!BC45, 1)</f>
        <v>6.56</v>
      </c>
      <c r="K96" s="30">
        <f>Source!O45</f>
        <v>9338.73</v>
      </c>
      <c r="L96" s="38"/>
      <c r="S96">
        <f>ROUND((Source!FX45/100)*((ROUND(Source!AF45*Source!I45, 2)+ROUND(Source!AE45*Source!I45, 2))), 2)</f>
        <v>0</v>
      </c>
      <c r="T96">
        <f>Source!X45</f>
        <v>0</v>
      </c>
      <c r="U96">
        <f>ROUND((Source!FY45/100)*((ROUND(Source!AF45*Source!I45, 2)+ROUND(Source!AE45*Source!I45, 2))), 2)</f>
        <v>0</v>
      </c>
      <c r="V96">
        <f>Source!Y45</f>
        <v>0</v>
      </c>
      <c r="W96">
        <f>IF(Source!BI45&lt;=1,H96, 0)</f>
        <v>1423.59</v>
      </c>
      <c r="X96">
        <f>IF(Source!BI45=2,H96, 0)</f>
        <v>0</v>
      </c>
      <c r="Y96">
        <f>IF(Source!BI45=3,H96, 0)</f>
        <v>0</v>
      </c>
      <c r="Z96">
        <f>IF(Source!BI45=4,H96, 0)</f>
        <v>0</v>
      </c>
    </row>
    <row r="97" spans="1:26" ht="15" x14ac:dyDescent="0.25">
      <c r="G97" s="46">
        <f>H88+H89+H91+H92+H93+SUM(H95:H96)</f>
        <v>1554.25</v>
      </c>
      <c r="H97" s="46"/>
      <c r="J97" s="46">
        <f>K88+K89+K91+K92+K93+SUM(K95:K96)</f>
        <v>10195.75</v>
      </c>
      <c r="K97" s="46"/>
      <c r="L97" s="33">
        <f>Source!U43</f>
        <v>3.51</v>
      </c>
      <c r="O97" s="20">
        <f>G97</f>
        <v>1554.25</v>
      </c>
      <c r="P97" s="20">
        <f>J97</f>
        <v>10195.75</v>
      </c>
      <c r="Q97" s="20">
        <f>L97</f>
        <v>3.51</v>
      </c>
      <c r="W97">
        <f>IF(Source!BI43&lt;=1,H88+H89+H91+H92+H93, 0)</f>
        <v>130.66</v>
      </c>
      <c r="X97">
        <f>IF(Source!BI43=2,H88+H89+H91+H92+H93, 0)</f>
        <v>0</v>
      </c>
      <c r="Y97">
        <f>IF(Source!BI43=3,H88+H89+H91+H92+H93, 0)</f>
        <v>0</v>
      </c>
      <c r="Z97">
        <f>IF(Source!BI43=4,H88+H89+H91+H92+H93, 0)</f>
        <v>0</v>
      </c>
    </row>
    <row r="98" spans="1:26" ht="42.75" x14ac:dyDescent="0.2">
      <c r="A98" s="39" t="str">
        <f>Source!E46</f>
        <v>8</v>
      </c>
      <c r="B98" s="40" t="str">
        <f>Source!F46</f>
        <v>06-01-001-06</v>
      </c>
      <c r="C98" s="40" t="str">
        <f>Source!G46</f>
        <v>Устройство железобетонных фундаментов общего назначения под колонны объемом до 5 м3</v>
      </c>
      <c r="D98" s="23" t="str">
        <f>Source!H46</f>
        <v>100 м3</v>
      </c>
      <c r="E98" s="11">
        <f>Source!I46</f>
        <v>8.6190000000000003E-2</v>
      </c>
      <c r="F98" s="24">
        <f>Source!AL46+Source!AM46+Source!AO46</f>
        <v>11038.619999999999</v>
      </c>
      <c r="G98" s="25"/>
      <c r="H98" s="24"/>
      <c r="I98" s="25" t="str">
        <f>Source!BO46</f>
        <v/>
      </c>
      <c r="J98" s="25"/>
      <c r="K98" s="24"/>
      <c r="L98" s="26"/>
      <c r="S98">
        <f>ROUND((Source!FX46/100)*((ROUND(Source!AF46*Source!I46, 2)+ROUND(Source!AE46*Source!I46, 2))), 2)</f>
        <v>582.27</v>
      </c>
      <c r="T98">
        <f>Source!X46</f>
        <v>3819.67</v>
      </c>
      <c r="U98">
        <f>ROUND((Source!FY46/100)*((ROUND(Source!AF46*Source!I46, 2)+ROUND(Source!AE46*Source!I46, 2))), 2)</f>
        <v>360.45</v>
      </c>
      <c r="V98">
        <f>Source!Y46</f>
        <v>2364.56</v>
      </c>
    </row>
    <row r="99" spans="1:26" x14ac:dyDescent="0.2">
      <c r="C99" s="19" t="str">
        <f>"Объем: "&amp;Source!I46&amp;"=8,619/"&amp;"100"</f>
        <v>Объем: 0,08619=8,619/100</v>
      </c>
    </row>
    <row r="100" spans="1:26" ht="14.25" x14ac:dyDescent="0.2">
      <c r="A100" s="39"/>
      <c r="B100" s="40"/>
      <c r="C100" s="40" t="s">
        <v>1661</v>
      </c>
      <c r="D100" s="23"/>
      <c r="E100" s="11"/>
      <c r="F100" s="24">
        <f>Source!AO46</f>
        <v>5203.8100000000004</v>
      </c>
      <c r="G100" s="25" t="str">
        <f>Source!DG46</f>
        <v>)*1,15</v>
      </c>
      <c r="H100" s="24">
        <f>ROUND(Source!AF46*Source!I46, 2)</f>
        <v>515.79</v>
      </c>
      <c r="I100" s="25"/>
      <c r="J100" s="25">
        <f>IF(Source!BA46&lt;&gt; 0, Source!BA46, 1)</f>
        <v>6.56</v>
      </c>
      <c r="K100" s="24">
        <f>Source!S46</f>
        <v>3383.61</v>
      </c>
      <c r="L100" s="26"/>
      <c r="R100">
        <f>H100</f>
        <v>515.79</v>
      </c>
    </row>
    <row r="101" spans="1:26" ht="14.25" x14ac:dyDescent="0.2">
      <c r="A101" s="39"/>
      <c r="B101" s="40"/>
      <c r="C101" s="40" t="s">
        <v>411</v>
      </c>
      <c r="D101" s="23"/>
      <c r="E101" s="11"/>
      <c r="F101" s="24">
        <f>Source!AM46</f>
        <v>2369.4299999999998</v>
      </c>
      <c r="G101" s="25" t="str">
        <f>Source!DE46</f>
        <v>)*1,25</v>
      </c>
      <c r="H101" s="24">
        <f>ROUND(Source!AD46*Source!I46, 2)</f>
        <v>255.28</v>
      </c>
      <c r="I101" s="25"/>
      <c r="J101" s="25">
        <f>IF(Source!BB46&lt;&gt; 0, Source!BB46, 1)</f>
        <v>6.56</v>
      </c>
      <c r="K101" s="24">
        <f>Source!Q46</f>
        <v>1674.62</v>
      </c>
      <c r="L101" s="26"/>
    </row>
    <row r="102" spans="1:26" ht="14.25" x14ac:dyDescent="0.2">
      <c r="A102" s="39"/>
      <c r="B102" s="40"/>
      <c r="C102" s="40" t="s">
        <v>1667</v>
      </c>
      <c r="D102" s="23"/>
      <c r="E102" s="11"/>
      <c r="F102" s="24">
        <f>Source!AN46</f>
        <v>359.63</v>
      </c>
      <c r="G102" s="25" t="str">
        <f>Source!DF46</f>
        <v>)*1,25</v>
      </c>
      <c r="H102" s="34">
        <f>ROUND(Source!AE46*Source!I46, 2)</f>
        <v>38.75</v>
      </c>
      <c r="I102" s="25"/>
      <c r="J102" s="25">
        <f>IF(Source!BS46&lt;&gt; 0, Source!BS46, 1)</f>
        <v>6.56</v>
      </c>
      <c r="K102" s="34">
        <f>Source!R46</f>
        <v>254.17</v>
      </c>
      <c r="L102" s="26"/>
      <c r="R102">
        <f>H102</f>
        <v>38.75</v>
      </c>
    </row>
    <row r="103" spans="1:26" ht="14.25" x14ac:dyDescent="0.2">
      <c r="A103" s="39"/>
      <c r="B103" s="40"/>
      <c r="C103" s="40" t="s">
        <v>1668</v>
      </c>
      <c r="D103" s="23"/>
      <c r="E103" s="11"/>
      <c r="F103" s="24">
        <f>Source!AL46</f>
        <v>3465.38</v>
      </c>
      <c r="G103" s="25" t="str">
        <f>Source!DD46</f>
        <v/>
      </c>
      <c r="H103" s="24">
        <f>ROUND(Source!AC46*Source!I46, 2)</f>
        <v>298.68</v>
      </c>
      <c r="I103" s="25"/>
      <c r="J103" s="25">
        <f>IF(Source!BC46&lt;&gt; 0, Source!BC46, 1)</f>
        <v>6.56</v>
      </c>
      <c r="K103" s="24">
        <f>Source!P46</f>
        <v>1959.35</v>
      </c>
      <c r="L103" s="26"/>
    </row>
    <row r="104" spans="1:26" ht="14.25" x14ac:dyDescent="0.2">
      <c r="A104" s="39"/>
      <c r="B104" s="40"/>
      <c r="C104" s="40" t="s">
        <v>1662</v>
      </c>
      <c r="D104" s="23" t="s">
        <v>1663</v>
      </c>
      <c r="E104" s="11">
        <f>Source!BZ46</f>
        <v>105</v>
      </c>
      <c r="F104" s="43"/>
      <c r="G104" s="25"/>
      <c r="H104" s="24">
        <f>SUM(S98:S109)</f>
        <v>582.27</v>
      </c>
      <c r="I104" s="27"/>
      <c r="J104" s="22">
        <f>Source!AT46</f>
        <v>105</v>
      </c>
      <c r="K104" s="24">
        <f>SUM(T98:T109)</f>
        <v>3819.67</v>
      </c>
      <c r="L104" s="26"/>
    </row>
    <row r="105" spans="1:26" ht="14.25" x14ac:dyDescent="0.2">
      <c r="A105" s="39"/>
      <c r="B105" s="40"/>
      <c r="C105" s="40" t="s">
        <v>1664</v>
      </c>
      <c r="D105" s="23" t="s">
        <v>1663</v>
      </c>
      <c r="E105" s="11">
        <f>Source!CA46</f>
        <v>65</v>
      </c>
      <c r="F105" s="43"/>
      <c r="G105" s="25"/>
      <c r="H105" s="24">
        <f>SUM(U98:U109)</f>
        <v>360.45</v>
      </c>
      <c r="I105" s="27"/>
      <c r="J105" s="22">
        <f>Source!AU46</f>
        <v>65</v>
      </c>
      <c r="K105" s="24">
        <f>SUM(V98:V109)</f>
        <v>2364.56</v>
      </c>
      <c r="L105" s="26"/>
    </row>
    <row r="106" spans="1:26" ht="14.25" x14ac:dyDescent="0.2">
      <c r="A106" s="39"/>
      <c r="B106" s="40"/>
      <c r="C106" s="40" t="s">
        <v>1665</v>
      </c>
      <c r="D106" s="23" t="s">
        <v>1666</v>
      </c>
      <c r="E106" s="11">
        <f>Source!AQ46</f>
        <v>610.05999999999995</v>
      </c>
      <c r="F106" s="24"/>
      <c r="G106" s="25" t="str">
        <f>Source!DI46</f>
        <v>)*1,15</v>
      </c>
      <c r="H106" s="24"/>
      <c r="I106" s="25"/>
      <c r="J106" s="25"/>
      <c r="K106" s="24"/>
      <c r="L106" s="35">
        <f>Source!U46</f>
        <v>60.468232109999988</v>
      </c>
    </row>
    <row r="107" spans="1:26" ht="14.25" x14ac:dyDescent="0.2">
      <c r="A107" s="39" t="str">
        <f>Source!E47</f>
        <v>8,1</v>
      </c>
      <c r="B107" s="40" t="str">
        <f>Source!F47</f>
        <v>04.1.02.06</v>
      </c>
      <c r="C107" s="40" t="str">
        <f>Source!G47</f>
        <v>Бетон</v>
      </c>
      <c r="D107" s="23" t="str">
        <f>Source!H47</f>
        <v>м3</v>
      </c>
      <c r="E107" s="11">
        <f>Source!I47</f>
        <v>8.7482849999999992</v>
      </c>
      <c r="F107" s="24">
        <f>Source!AL47+Source!AM47+Source!AO47</f>
        <v>0</v>
      </c>
      <c r="G107" s="36" t="s">
        <v>3</v>
      </c>
      <c r="H107" s="24">
        <f>ROUND(Source!AC47*Source!I47, 2)+ROUND(Source!AD47*Source!I47, 2)+ROUND(Source!AF47*Source!I47, 2)</f>
        <v>0</v>
      </c>
      <c r="I107" s="25"/>
      <c r="J107" s="25">
        <f>IF(Source!BC47&lt;&gt; 0, Source!BC47, 1)</f>
        <v>6.56</v>
      </c>
      <c r="K107" s="24">
        <f>Source!O47</f>
        <v>0</v>
      </c>
      <c r="L107" s="26"/>
      <c r="S107">
        <f>ROUND((Source!FX47/100)*((ROUND(Source!AF47*Source!I47, 2)+ROUND(Source!AE47*Source!I47, 2))), 2)</f>
        <v>0</v>
      </c>
      <c r="T107">
        <f>Source!X47</f>
        <v>0</v>
      </c>
      <c r="U107">
        <f>ROUND((Source!FY47/100)*((ROUND(Source!AF47*Source!I47, 2)+ROUND(Source!AE47*Source!I47, 2))), 2)</f>
        <v>0</v>
      </c>
      <c r="V107">
        <f>Source!Y47</f>
        <v>0</v>
      </c>
      <c r="W107">
        <f>IF(Source!BI47&lt;=1,H107, 0)</f>
        <v>0</v>
      </c>
      <c r="X107">
        <f>IF(Source!BI47=2,H107, 0)</f>
        <v>0</v>
      </c>
      <c r="Y107">
        <f>IF(Source!BI47=3,H107, 0)</f>
        <v>0</v>
      </c>
      <c r="Z107">
        <f>IF(Source!BI47=4,H107, 0)</f>
        <v>0</v>
      </c>
    </row>
    <row r="108" spans="1:26" ht="57" x14ac:dyDescent="0.2">
      <c r="A108" s="39" t="str">
        <f>Source!E48</f>
        <v>8,2</v>
      </c>
      <c r="B108" s="40" t="str">
        <f>Source!F48</f>
        <v>04.3.02.04-0154</v>
      </c>
      <c r="C108" s="40" t="str">
        <f>Source!G48</f>
        <v>Смеси бетонные, БСГ, тяжелого бетона на гранитном щебне, фракция 5-20 мм, класс В25 (М350), П3, F150, W6</v>
      </c>
      <c r="D108" s="23" t="str">
        <f>Source!H48</f>
        <v>м3</v>
      </c>
      <c r="E108" s="11">
        <f>Source!I48</f>
        <v>8.7482849999999992</v>
      </c>
      <c r="F108" s="24">
        <f>Source!AL48+Source!AM48+Source!AO48</f>
        <v>745.24</v>
      </c>
      <c r="G108" s="36" t="s">
        <v>3</v>
      </c>
      <c r="H108" s="24">
        <f>ROUND(Source!AC48*Source!I48, 2)+ROUND(Source!AD48*Source!I48, 2)+ROUND(Source!AF48*Source!I48, 2)</f>
        <v>6519.57</v>
      </c>
      <c r="I108" s="25"/>
      <c r="J108" s="25">
        <f>IF(Source!BC48&lt;&gt; 0, Source!BC48, 1)</f>
        <v>6.56</v>
      </c>
      <c r="K108" s="24">
        <f>Source!O48</f>
        <v>42768.39</v>
      </c>
      <c r="L108" s="26"/>
      <c r="S108">
        <f>ROUND((Source!FX48/100)*((ROUND(Source!AF48*Source!I48, 2)+ROUND(Source!AE48*Source!I48, 2))), 2)</f>
        <v>0</v>
      </c>
      <c r="T108">
        <f>Source!X48</f>
        <v>0</v>
      </c>
      <c r="U108">
        <f>ROUND((Source!FY48/100)*((ROUND(Source!AF48*Source!I48, 2)+ROUND(Source!AE48*Source!I48, 2))), 2)</f>
        <v>0</v>
      </c>
      <c r="V108">
        <f>Source!Y48</f>
        <v>0</v>
      </c>
      <c r="W108">
        <f>IF(Source!BI48&lt;=1,H108, 0)</f>
        <v>6519.57</v>
      </c>
      <c r="X108">
        <f>IF(Source!BI48=2,H108, 0)</f>
        <v>0</v>
      </c>
      <c r="Y108">
        <f>IF(Source!BI48=3,H108, 0)</f>
        <v>0</v>
      </c>
      <c r="Z108">
        <f>IF(Source!BI48=4,H108, 0)</f>
        <v>0</v>
      </c>
    </row>
    <row r="109" spans="1:26" ht="42.75" x14ac:dyDescent="0.2">
      <c r="A109" s="41" t="str">
        <f>Source!E49</f>
        <v>8,3</v>
      </c>
      <c r="B109" s="42" t="str">
        <f>Source!F49</f>
        <v>08.4.03.03-0032</v>
      </c>
      <c r="C109" s="42" t="str">
        <f>Source!G49</f>
        <v>Горячекатаная арматурная сталь периодического профиля класса А-III, диаметром 12 мм (по проекту)</v>
      </c>
      <c r="D109" s="28" t="str">
        <f>Source!H49</f>
        <v>т</v>
      </c>
      <c r="E109" s="29">
        <f>Source!I49</f>
        <v>0.69652000000000003</v>
      </c>
      <c r="F109" s="30">
        <f>Source!AL49+Source!AM49+Source!AO49</f>
        <v>7997.23</v>
      </c>
      <c r="G109" s="37" t="s">
        <v>3</v>
      </c>
      <c r="H109" s="30">
        <f>ROUND(Source!AC49*Source!I49, 2)+ROUND(Source!AD49*Source!I49, 2)+ROUND(Source!AF49*Source!I49, 2)</f>
        <v>5570.23</v>
      </c>
      <c r="I109" s="31"/>
      <c r="J109" s="31">
        <f>IF(Source!BC49&lt;&gt; 0, Source!BC49, 1)</f>
        <v>6.56</v>
      </c>
      <c r="K109" s="30">
        <f>Source!O49</f>
        <v>36540.71</v>
      </c>
      <c r="L109" s="38"/>
      <c r="S109">
        <f>ROUND((Source!FX49/100)*((ROUND(Source!AF49*Source!I49, 2)+ROUND(Source!AE49*Source!I49, 2))), 2)</f>
        <v>0</v>
      </c>
      <c r="T109">
        <f>Source!X49</f>
        <v>0</v>
      </c>
      <c r="U109">
        <f>ROUND((Source!FY49/100)*((ROUND(Source!AF49*Source!I49, 2)+ROUND(Source!AE49*Source!I49, 2))), 2)</f>
        <v>0</v>
      </c>
      <c r="V109">
        <f>Source!Y49</f>
        <v>0</v>
      </c>
      <c r="W109">
        <f>IF(Source!BI49&lt;=1,H109, 0)</f>
        <v>5570.23</v>
      </c>
      <c r="X109">
        <f>IF(Source!BI49=2,H109, 0)</f>
        <v>0</v>
      </c>
      <c r="Y109">
        <f>IF(Source!BI49=3,H109, 0)</f>
        <v>0</v>
      </c>
      <c r="Z109">
        <f>IF(Source!BI49=4,H109, 0)</f>
        <v>0</v>
      </c>
    </row>
    <row r="110" spans="1:26" ht="15" x14ac:dyDescent="0.25">
      <c r="G110" s="46">
        <f>H100+H101+H103+H104+H105+SUM(H107:H109)</f>
        <v>14102.269999999999</v>
      </c>
      <c r="H110" s="46"/>
      <c r="J110" s="46">
        <f>K100+K101+K103+K104+K105+SUM(K107:K109)</f>
        <v>92510.91</v>
      </c>
      <c r="K110" s="46"/>
      <c r="L110" s="33">
        <f>Source!U46</f>
        <v>60.468232109999988</v>
      </c>
      <c r="O110" s="20">
        <f>G110</f>
        <v>14102.269999999999</v>
      </c>
      <c r="P110" s="20">
        <f>J110</f>
        <v>92510.91</v>
      </c>
      <c r="Q110" s="20">
        <f>L110</f>
        <v>60.468232109999988</v>
      </c>
      <c r="W110">
        <f>IF(Source!BI46&lt;=1,H100+H101+H103+H104+H105, 0)</f>
        <v>2012.47</v>
      </c>
      <c r="X110">
        <f>IF(Source!BI46=2,H100+H101+H103+H104+H105, 0)</f>
        <v>0</v>
      </c>
      <c r="Y110">
        <f>IF(Source!BI46=3,H100+H101+H103+H104+H105, 0)</f>
        <v>0</v>
      </c>
      <c r="Z110">
        <f>IF(Source!BI46=4,H100+H101+H103+H104+H105, 0)</f>
        <v>0</v>
      </c>
    </row>
    <row r="111" spans="1:26" ht="42.75" x14ac:dyDescent="0.2">
      <c r="A111" s="39" t="str">
        <f>Source!E50</f>
        <v>9</v>
      </c>
      <c r="B111" s="40" t="str">
        <f>Source!F50</f>
        <v>06-01-015-05</v>
      </c>
      <c r="C111" s="40" t="str">
        <f>Source!G50</f>
        <v>Установка анкерных болтов при бетонировании в виде сваренных каркасов</v>
      </c>
      <c r="D111" s="23" t="str">
        <f>Source!H50</f>
        <v>т</v>
      </c>
      <c r="E111" s="11">
        <f>Source!I50</f>
        <v>0.1168</v>
      </c>
      <c r="F111" s="24">
        <f>Source!AL50+Source!AM50+Source!AO50</f>
        <v>7114.7099999999991</v>
      </c>
      <c r="G111" s="25"/>
      <c r="H111" s="24"/>
      <c r="I111" s="25" t="str">
        <f>Source!BO50</f>
        <v/>
      </c>
      <c r="J111" s="25"/>
      <c r="K111" s="24"/>
      <c r="L111" s="26"/>
      <c r="S111">
        <f>ROUND((Source!FX50/100)*((ROUND(Source!AF50*Source!I50, 2)+ROUND(Source!AE50*Source!I50, 2))), 2)</f>
        <v>47.43</v>
      </c>
      <c r="T111">
        <f>Source!X50</f>
        <v>311.14</v>
      </c>
      <c r="U111">
        <f>ROUND((Source!FY50/100)*((ROUND(Source!AF50*Source!I50, 2)+ROUND(Source!AE50*Source!I50, 2))), 2)</f>
        <v>29.36</v>
      </c>
      <c r="V111">
        <f>Source!Y50</f>
        <v>192.61</v>
      </c>
    </row>
    <row r="112" spans="1:26" ht="14.25" x14ac:dyDescent="0.2">
      <c r="A112" s="39"/>
      <c r="B112" s="40"/>
      <c r="C112" s="40" t="s">
        <v>1661</v>
      </c>
      <c r="D112" s="23"/>
      <c r="E112" s="11"/>
      <c r="F112" s="24">
        <f>Source!AO50</f>
        <v>305.48</v>
      </c>
      <c r="G112" s="25" t="str">
        <f>Source!DG50</f>
        <v>)*1,15</v>
      </c>
      <c r="H112" s="24">
        <f>ROUND(Source!AF50*Source!I50, 2)</f>
        <v>41.03</v>
      </c>
      <c r="I112" s="25"/>
      <c r="J112" s="25">
        <f>IF(Source!BA50&lt;&gt; 0, Source!BA50, 1)</f>
        <v>6.56</v>
      </c>
      <c r="K112" s="24">
        <f>Source!S50</f>
        <v>269.17</v>
      </c>
      <c r="L112" s="26"/>
      <c r="R112">
        <f>H112</f>
        <v>41.03</v>
      </c>
    </row>
    <row r="113" spans="1:26" ht="14.25" x14ac:dyDescent="0.2">
      <c r="A113" s="39"/>
      <c r="B113" s="40"/>
      <c r="C113" s="40" t="s">
        <v>411</v>
      </c>
      <c r="D113" s="23"/>
      <c r="E113" s="11"/>
      <c r="F113" s="24">
        <f>Source!AM50</f>
        <v>213.28</v>
      </c>
      <c r="G113" s="25" t="str">
        <f>Source!DE50</f>
        <v>)*1,25</v>
      </c>
      <c r="H113" s="24">
        <f>ROUND(Source!AD50*Source!I50, 2)</f>
        <v>31.14</v>
      </c>
      <c r="I113" s="25"/>
      <c r="J113" s="25">
        <f>IF(Source!BB50&lt;&gt; 0, Source!BB50, 1)</f>
        <v>6.56</v>
      </c>
      <c r="K113" s="24">
        <f>Source!Q50</f>
        <v>204.28</v>
      </c>
      <c r="L113" s="26"/>
    </row>
    <row r="114" spans="1:26" ht="14.25" x14ac:dyDescent="0.2">
      <c r="A114" s="39"/>
      <c r="B114" s="40"/>
      <c r="C114" s="40" t="s">
        <v>1667</v>
      </c>
      <c r="D114" s="23"/>
      <c r="E114" s="11"/>
      <c r="F114" s="24">
        <f>Source!AN50</f>
        <v>28.34</v>
      </c>
      <c r="G114" s="25" t="str">
        <f>Source!DF50</f>
        <v>)*1,25</v>
      </c>
      <c r="H114" s="34">
        <f>ROUND(Source!AE50*Source!I50, 2)</f>
        <v>4.1399999999999997</v>
      </c>
      <c r="I114" s="25"/>
      <c r="J114" s="25">
        <f>IF(Source!BS50&lt;&gt; 0, Source!BS50, 1)</f>
        <v>6.56</v>
      </c>
      <c r="K114" s="34">
        <f>Source!R50</f>
        <v>27.15</v>
      </c>
      <c r="L114" s="26"/>
      <c r="R114">
        <f>H114</f>
        <v>4.1399999999999997</v>
      </c>
    </row>
    <row r="115" spans="1:26" ht="14.25" x14ac:dyDescent="0.2">
      <c r="A115" s="39"/>
      <c r="B115" s="40"/>
      <c r="C115" s="40" t="s">
        <v>1668</v>
      </c>
      <c r="D115" s="23"/>
      <c r="E115" s="11"/>
      <c r="F115" s="24">
        <f>Source!AL50</f>
        <v>6595.95</v>
      </c>
      <c r="G115" s="25" t="str">
        <f>Source!DD50</f>
        <v/>
      </c>
      <c r="H115" s="24">
        <f>ROUND(Source!AC50*Source!I50, 2)</f>
        <v>770.41</v>
      </c>
      <c r="I115" s="25"/>
      <c r="J115" s="25">
        <f>IF(Source!BC50&lt;&gt; 0, Source!BC50, 1)</f>
        <v>6.56</v>
      </c>
      <c r="K115" s="24">
        <f>Source!P50</f>
        <v>5053.87</v>
      </c>
      <c r="L115" s="26"/>
    </row>
    <row r="116" spans="1:26" ht="14.25" x14ac:dyDescent="0.2">
      <c r="A116" s="39"/>
      <c r="B116" s="40"/>
      <c r="C116" s="40" t="s">
        <v>1662</v>
      </c>
      <c r="D116" s="23" t="s">
        <v>1663</v>
      </c>
      <c r="E116" s="11">
        <f>Source!BZ50</f>
        <v>105</v>
      </c>
      <c r="F116" s="43"/>
      <c r="G116" s="25"/>
      <c r="H116" s="24">
        <f>SUM(S111:S122)</f>
        <v>47.43</v>
      </c>
      <c r="I116" s="27"/>
      <c r="J116" s="22">
        <f>Source!AT50</f>
        <v>105</v>
      </c>
      <c r="K116" s="24">
        <f>SUM(T111:T122)</f>
        <v>311.14</v>
      </c>
      <c r="L116" s="26"/>
    </row>
    <row r="117" spans="1:26" ht="14.25" x14ac:dyDescent="0.2">
      <c r="A117" s="39"/>
      <c r="B117" s="40"/>
      <c r="C117" s="40" t="s">
        <v>1664</v>
      </c>
      <c r="D117" s="23" t="s">
        <v>1663</v>
      </c>
      <c r="E117" s="11">
        <f>Source!CA50</f>
        <v>65</v>
      </c>
      <c r="F117" s="43"/>
      <c r="G117" s="25"/>
      <c r="H117" s="24">
        <f>SUM(U111:U122)</f>
        <v>29.36</v>
      </c>
      <c r="I117" s="27"/>
      <c r="J117" s="22">
        <f>Source!AU50</f>
        <v>65</v>
      </c>
      <c r="K117" s="24">
        <f>SUM(V111:V122)</f>
        <v>192.61</v>
      </c>
      <c r="L117" s="26"/>
    </row>
    <row r="118" spans="1:26" ht="14.25" x14ac:dyDescent="0.2">
      <c r="A118" s="39"/>
      <c r="B118" s="40"/>
      <c r="C118" s="40" t="s">
        <v>1665</v>
      </c>
      <c r="D118" s="23" t="s">
        <v>1666</v>
      </c>
      <c r="E118" s="11">
        <f>Source!AQ50</f>
        <v>33.68</v>
      </c>
      <c r="F118" s="24"/>
      <c r="G118" s="25" t="str">
        <f>Source!DI50</f>
        <v>)*1,15</v>
      </c>
      <c r="H118" s="24"/>
      <c r="I118" s="25"/>
      <c r="J118" s="25"/>
      <c r="K118" s="24"/>
      <c r="L118" s="35">
        <f>Source!U50</f>
        <v>4.5238975999999997</v>
      </c>
    </row>
    <row r="119" spans="1:26" ht="28.5" x14ac:dyDescent="0.2">
      <c r="A119" s="39" t="str">
        <f>Source!E51</f>
        <v>9,1</v>
      </c>
      <c r="B119" s="40" t="str">
        <f>Source!F51</f>
        <v>07.2.07.02</v>
      </c>
      <c r="C119" s="40" t="str">
        <f>Source!G51</f>
        <v>Кондуктор инвентарный металлический</v>
      </c>
      <c r="D119" s="23" t="str">
        <f>Source!H51</f>
        <v>шт.</v>
      </c>
      <c r="E119" s="11">
        <f>Source!I51</f>
        <v>1</v>
      </c>
      <c r="F119" s="24">
        <f>Source!AL51+Source!AM51+Source!AO51</f>
        <v>0</v>
      </c>
      <c r="G119" s="36" t="s">
        <v>3</v>
      </c>
      <c r="H119" s="24">
        <f>ROUND(Source!AC51*Source!I51, 2)+ROUND(Source!AD51*Source!I51, 2)+ROUND(Source!AF51*Source!I51, 2)</f>
        <v>0</v>
      </c>
      <c r="I119" s="25"/>
      <c r="J119" s="25">
        <f>IF(Source!BC51&lt;&gt; 0, Source!BC51, 1)</f>
        <v>6.56</v>
      </c>
      <c r="K119" s="24">
        <f>Source!O51</f>
        <v>0</v>
      </c>
      <c r="L119" s="26"/>
      <c r="S119">
        <f>ROUND((Source!FX51/100)*((ROUND(Source!AF51*Source!I51, 2)+ROUND(Source!AE51*Source!I51, 2))), 2)</f>
        <v>0</v>
      </c>
      <c r="T119">
        <f>Source!X51</f>
        <v>0</v>
      </c>
      <c r="U119">
        <f>ROUND((Source!FY51/100)*((ROUND(Source!AF51*Source!I51, 2)+ROUND(Source!AE51*Source!I51, 2))), 2)</f>
        <v>0</v>
      </c>
      <c r="V119">
        <f>Source!Y51</f>
        <v>0</v>
      </c>
      <c r="W119">
        <f>IF(Source!BI51&lt;=1,H119, 0)</f>
        <v>0</v>
      </c>
      <c r="X119">
        <f>IF(Source!BI51=2,H119, 0)</f>
        <v>0</v>
      </c>
      <c r="Y119">
        <f>IF(Source!BI51=3,H119, 0)</f>
        <v>0</v>
      </c>
      <c r="Z119">
        <f>IF(Source!BI51=4,H119, 0)</f>
        <v>0</v>
      </c>
    </row>
    <row r="120" spans="1:26" ht="28.5" x14ac:dyDescent="0.2">
      <c r="A120" s="39" t="str">
        <f>Source!E52</f>
        <v>9,2</v>
      </c>
      <c r="B120" s="40" t="str">
        <f>Source!F52</f>
        <v>07.2.07.02-0001</v>
      </c>
      <c r="C120" s="40" t="str">
        <f>Source!G52</f>
        <v>Кондуктор инвентарный металлический</v>
      </c>
      <c r="D120" s="23" t="str">
        <f>Source!H52</f>
        <v>шт.</v>
      </c>
      <c r="E120" s="11">
        <f>Source!I52</f>
        <v>1</v>
      </c>
      <c r="F120" s="24">
        <f>Source!AL52+Source!AM52+Source!AO52</f>
        <v>346</v>
      </c>
      <c r="G120" s="36" t="s">
        <v>3</v>
      </c>
      <c r="H120" s="24">
        <f>ROUND(Source!AC52*Source!I52, 2)+ROUND(Source!AD52*Source!I52, 2)+ROUND(Source!AF52*Source!I52, 2)</f>
        <v>346</v>
      </c>
      <c r="I120" s="25"/>
      <c r="J120" s="25">
        <f>IF(Source!BC52&lt;&gt; 0, Source!BC52, 1)</f>
        <v>6.56</v>
      </c>
      <c r="K120" s="24">
        <f>Source!O52</f>
        <v>2269.7600000000002</v>
      </c>
      <c r="L120" s="26"/>
      <c r="S120">
        <f>ROUND((Source!FX52/100)*((ROUND(Source!AF52*Source!I52, 2)+ROUND(Source!AE52*Source!I52, 2))), 2)</f>
        <v>0</v>
      </c>
      <c r="T120">
        <f>Source!X52</f>
        <v>0</v>
      </c>
      <c r="U120">
        <f>ROUND((Source!FY52/100)*((ROUND(Source!AF52*Source!I52, 2)+ROUND(Source!AE52*Source!I52, 2))), 2)</f>
        <v>0</v>
      </c>
      <c r="V120">
        <f>Source!Y52</f>
        <v>0</v>
      </c>
      <c r="W120">
        <f>IF(Source!BI52&lt;=1,H120, 0)</f>
        <v>346</v>
      </c>
      <c r="X120">
        <f>IF(Source!BI52=2,H120, 0)</f>
        <v>0</v>
      </c>
      <c r="Y120">
        <f>IF(Source!BI52=3,H120, 0)</f>
        <v>0</v>
      </c>
      <c r="Z120">
        <f>IF(Source!BI52=4,H120, 0)</f>
        <v>0</v>
      </c>
    </row>
    <row r="121" spans="1:26" ht="57" x14ac:dyDescent="0.2">
      <c r="A121" s="39" t="str">
        <f>Source!E53</f>
        <v>9,3</v>
      </c>
      <c r="B121" s="40" t="str">
        <f>Source!F53</f>
        <v>07.2.07.04-0001</v>
      </c>
      <c r="C121" s="40" t="str">
        <f>Source!G53</f>
        <v>Конструкции стальные индивидуальные листовые сварные из стали толщиной 3-10 мм массой 0,1-0,5 т</v>
      </c>
      <c r="D121" s="23" t="str">
        <f>Source!H53</f>
        <v>т</v>
      </c>
      <c r="E121" s="11">
        <f>Source!I53</f>
        <v>4.088E-2</v>
      </c>
      <c r="F121" s="24">
        <f>Source!AL53+Source!AM53+Source!AO53</f>
        <v>10046</v>
      </c>
      <c r="G121" s="36" t="s">
        <v>3</v>
      </c>
      <c r="H121" s="24">
        <f>ROUND(Source!AC53*Source!I53, 2)+ROUND(Source!AD53*Source!I53, 2)+ROUND(Source!AF53*Source!I53, 2)</f>
        <v>410.68</v>
      </c>
      <c r="I121" s="25"/>
      <c r="J121" s="25">
        <f>IF(Source!BC53&lt;&gt; 0, Source!BC53, 1)</f>
        <v>6.56</v>
      </c>
      <c r="K121" s="24">
        <f>Source!O53</f>
        <v>2694.06</v>
      </c>
      <c r="L121" s="26"/>
      <c r="S121">
        <f>ROUND((Source!FX53/100)*((ROUND(Source!AF53*Source!I53, 2)+ROUND(Source!AE53*Source!I53, 2))), 2)</f>
        <v>0</v>
      </c>
      <c r="T121">
        <f>Source!X53</f>
        <v>0</v>
      </c>
      <c r="U121">
        <f>ROUND((Source!FY53/100)*((ROUND(Source!AF53*Source!I53, 2)+ROUND(Source!AE53*Source!I53, 2))), 2)</f>
        <v>0</v>
      </c>
      <c r="V121">
        <f>Source!Y53</f>
        <v>0</v>
      </c>
      <c r="W121">
        <f>IF(Source!BI53&lt;=1,H121, 0)</f>
        <v>410.68</v>
      </c>
      <c r="X121">
        <f>IF(Source!BI53=2,H121, 0)</f>
        <v>0</v>
      </c>
      <c r="Y121">
        <f>IF(Source!BI53=3,H121, 0)</f>
        <v>0</v>
      </c>
      <c r="Z121">
        <f>IF(Source!BI53=4,H121, 0)</f>
        <v>0</v>
      </c>
    </row>
    <row r="122" spans="1:26" ht="14.25" x14ac:dyDescent="0.2">
      <c r="A122" s="41" t="str">
        <f>Source!E54</f>
        <v>9,4</v>
      </c>
      <c r="B122" s="42" t="str">
        <f>Source!F54</f>
        <v>07.2.07.13</v>
      </c>
      <c r="C122" s="42" t="str">
        <f>Source!G54</f>
        <v>Конструкции стальные</v>
      </c>
      <c r="D122" s="28" t="str">
        <f>Source!H54</f>
        <v>т</v>
      </c>
      <c r="E122" s="29">
        <f>Source!I54</f>
        <v>4.088E-2</v>
      </c>
      <c r="F122" s="30">
        <f>Source!AL54+Source!AM54+Source!AO54</f>
        <v>0</v>
      </c>
      <c r="G122" s="37" t="s">
        <v>3</v>
      </c>
      <c r="H122" s="30">
        <f>ROUND(Source!AC54*Source!I54, 2)+ROUND(Source!AD54*Source!I54, 2)+ROUND(Source!AF54*Source!I54, 2)</f>
        <v>0</v>
      </c>
      <c r="I122" s="31"/>
      <c r="J122" s="31">
        <f>IF(Source!BC54&lt;&gt; 0, Source!BC54, 1)</f>
        <v>6.56</v>
      </c>
      <c r="K122" s="30">
        <f>Source!O54</f>
        <v>0</v>
      </c>
      <c r="L122" s="38"/>
      <c r="S122">
        <f>ROUND((Source!FX54/100)*((ROUND(Source!AF54*Source!I54, 2)+ROUND(Source!AE54*Source!I54, 2))), 2)</f>
        <v>0</v>
      </c>
      <c r="T122">
        <f>Source!X54</f>
        <v>0</v>
      </c>
      <c r="U122">
        <f>ROUND((Source!FY54/100)*((ROUND(Source!AF54*Source!I54, 2)+ROUND(Source!AE54*Source!I54, 2))), 2)</f>
        <v>0</v>
      </c>
      <c r="V122">
        <f>Source!Y54</f>
        <v>0</v>
      </c>
      <c r="W122">
        <f>IF(Source!BI54&lt;=1,H122, 0)</f>
        <v>0</v>
      </c>
      <c r="X122">
        <f>IF(Source!BI54=2,H122, 0)</f>
        <v>0</v>
      </c>
      <c r="Y122">
        <f>IF(Source!BI54=3,H122, 0)</f>
        <v>0</v>
      </c>
      <c r="Z122">
        <f>IF(Source!BI54=4,H122, 0)</f>
        <v>0</v>
      </c>
    </row>
    <row r="123" spans="1:26" ht="15" x14ac:dyDescent="0.25">
      <c r="G123" s="46">
        <f>H112+H113+H115+H116+H117+SUM(H119:H122)</f>
        <v>1676.05</v>
      </c>
      <c r="H123" s="46"/>
      <c r="J123" s="46">
        <f>K112+K113+K115+K116+K117+SUM(K119:K122)</f>
        <v>10994.89</v>
      </c>
      <c r="K123" s="46"/>
      <c r="L123" s="33">
        <f>Source!U50</f>
        <v>4.5238975999999997</v>
      </c>
      <c r="O123" s="20">
        <f>G123</f>
        <v>1676.05</v>
      </c>
      <c r="P123" s="20">
        <f>J123</f>
        <v>10994.89</v>
      </c>
      <c r="Q123" s="20">
        <f>L123</f>
        <v>4.5238975999999997</v>
      </c>
      <c r="W123">
        <f>IF(Source!BI50&lt;=1,H112+H113+H115+H116+H117, 0)</f>
        <v>919.36999999999989</v>
      </c>
      <c r="X123">
        <f>IF(Source!BI50=2,H112+H113+H115+H116+H117, 0)</f>
        <v>0</v>
      </c>
      <c r="Y123">
        <f>IF(Source!BI50=3,H112+H113+H115+H116+H117, 0)</f>
        <v>0</v>
      </c>
      <c r="Z123">
        <f>IF(Source!BI50=4,H112+H113+H115+H116+H117, 0)</f>
        <v>0</v>
      </c>
    </row>
    <row r="124" spans="1:26" ht="28.5" x14ac:dyDescent="0.2">
      <c r="A124" s="39" t="str">
        <f>Source!E55</f>
        <v>10</v>
      </c>
      <c r="B124" s="40" t="str">
        <f>Source!F55</f>
        <v>11-01-002-01</v>
      </c>
      <c r="C124" s="40" t="str">
        <f>Source!G55</f>
        <v>Устройство подстилающих слоев песчаных</v>
      </c>
      <c r="D124" s="23" t="str">
        <f>Source!H55</f>
        <v>м3</v>
      </c>
      <c r="E124" s="11">
        <f>Source!I55</f>
        <v>15.92</v>
      </c>
      <c r="F124" s="24">
        <f>Source!AL55+Source!AM55+Source!AO55</f>
        <v>57.07</v>
      </c>
      <c r="G124" s="25"/>
      <c r="H124" s="24"/>
      <c r="I124" s="25" t="str">
        <f>Source!BO55</f>
        <v/>
      </c>
      <c r="J124" s="25"/>
      <c r="K124" s="24"/>
      <c r="L124" s="26"/>
      <c r="S124">
        <f>ROUND((Source!FX55/100)*((ROUND(Source!AF55*Source!I55, 2)+ROUND(Source!AE55*Source!I55, 2))), 2)</f>
        <v>737.05</v>
      </c>
      <c r="T124">
        <f>Source!X55</f>
        <v>4835.0600000000004</v>
      </c>
      <c r="U124">
        <f>ROUND((Source!FY55/100)*((ROUND(Source!AF55*Source!I55, 2)+ROUND(Source!AE55*Source!I55, 2))), 2)</f>
        <v>449.42</v>
      </c>
      <c r="V124">
        <f>Source!Y55</f>
        <v>2948.21</v>
      </c>
    </row>
    <row r="125" spans="1:26" ht="14.25" x14ac:dyDescent="0.2">
      <c r="A125" s="39"/>
      <c r="B125" s="40"/>
      <c r="C125" s="40" t="s">
        <v>1661</v>
      </c>
      <c r="D125" s="23"/>
      <c r="E125" s="11"/>
      <c r="F125" s="24">
        <f>Source!AO55</f>
        <v>29.46</v>
      </c>
      <c r="G125" s="25" t="str">
        <f>Source!DG55</f>
        <v>)*1,15</v>
      </c>
      <c r="H125" s="24">
        <f>ROUND(Source!AF55*Source!I55, 2)</f>
        <v>539.37</v>
      </c>
      <c r="I125" s="25"/>
      <c r="J125" s="25">
        <f>IF(Source!BA55&lt;&gt; 0, Source!BA55, 1)</f>
        <v>6.56</v>
      </c>
      <c r="K125" s="24">
        <f>Source!S55</f>
        <v>3538.26</v>
      </c>
      <c r="L125" s="26"/>
      <c r="R125">
        <f>H125</f>
        <v>539.37</v>
      </c>
    </row>
    <row r="126" spans="1:26" ht="14.25" x14ac:dyDescent="0.2">
      <c r="A126" s="39"/>
      <c r="B126" s="40"/>
      <c r="C126" s="40" t="s">
        <v>411</v>
      </c>
      <c r="D126" s="23"/>
      <c r="E126" s="11"/>
      <c r="F126" s="24">
        <f>Source!AM55</f>
        <v>27.24</v>
      </c>
      <c r="G126" s="25" t="str">
        <f>Source!DE55</f>
        <v>)*1,25</v>
      </c>
      <c r="H126" s="24">
        <f>ROUND(Source!AD55*Source!I55, 2)</f>
        <v>542.08000000000004</v>
      </c>
      <c r="I126" s="25"/>
      <c r="J126" s="25">
        <f>IF(Source!BB55&lt;&gt; 0, Source!BB55, 1)</f>
        <v>6.56</v>
      </c>
      <c r="K126" s="24">
        <f>Source!Q55</f>
        <v>3556.02</v>
      </c>
      <c r="L126" s="26"/>
    </row>
    <row r="127" spans="1:26" ht="14.25" x14ac:dyDescent="0.2">
      <c r="A127" s="39"/>
      <c r="B127" s="40"/>
      <c r="C127" s="40" t="s">
        <v>1667</v>
      </c>
      <c r="D127" s="23"/>
      <c r="E127" s="11"/>
      <c r="F127" s="24">
        <f>Source!AN55</f>
        <v>3.01</v>
      </c>
      <c r="G127" s="25" t="str">
        <f>Source!DF55</f>
        <v>)*1,25</v>
      </c>
      <c r="H127" s="34">
        <f>ROUND(Source!AE55*Source!I55, 2)</f>
        <v>59.86</v>
      </c>
      <c r="I127" s="25"/>
      <c r="J127" s="25">
        <f>IF(Source!BS55&lt;&gt; 0, Source!BS55, 1)</f>
        <v>6.56</v>
      </c>
      <c r="K127" s="34">
        <f>Source!R55</f>
        <v>392.68</v>
      </c>
      <c r="L127" s="26"/>
      <c r="R127">
        <f>H127</f>
        <v>59.86</v>
      </c>
    </row>
    <row r="128" spans="1:26" ht="14.25" x14ac:dyDescent="0.2">
      <c r="A128" s="39"/>
      <c r="B128" s="40"/>
      <c r="C128" s="40" t="s">
        <v>1668</v>
      </c>
      <c r="D128" s="23"/>
      <c r="E128" s="11"/>
      <c r="F128" s="24">
        <f>Source!AL55</f>
        <v>0.37</v>
      </c>
      <c r="G128" s="25" t="str">
        <f>Source!DD55</f>
        <v/>
      </c>
      <c r="H128" s="24">
        <f>ROUND(Source!AC55*Source!I55, 2)</f>
        <v>5.89</v>
      </c>
      <c r="I128" s="25"/>
      <c r="J128" s="25">
        <f>IF(Source!BC55&lt;&gt; 0, Source!BC55, 1)</f>
        <v>6.56</v>
      </c>
      <c r="K128" s="24">
        <f>Source!P55</f>
        <v>38.64</v>
      </c>
      <c r="L128" s="26"/>
    </row>
    <row r="129" spans="1:26" ht="14.25" x14ac:dyDescent="0.2">
      <c r="A129" s="39"/>
      <c r="B129" s="40"/>
      <c r="C129" s="40" t="s">
        <v>1662</v>
      </c>
      <c r="D129" s="23" t="s">
        <v>1663</v>
      </c>
      <c r="E129" s="11">
        <f>Source!BZ55</f>
        <v>123</v>
      </c>
      <c r="F129" s="43"/>
      <c r="G129" s="25"/>
      <c r="H129" s="24">
        <f>SUM(S124:S133)</f>
        <v>737.05</v>
      </c>
      <c r="I129" s="27"/>
      <c r="J129" s="22">
        <f>Source!AT55</f>
        <v>123</v>
      </c>
      <c r="K129" s="24">
        <f>SUM(T124:T133)</f>
        <v>4835.0600000000004</v>
      </c>
      <c r="L129" s="26"/>
    </row>
    <row r="130" spans="1:26" ht="14.25" x14ac:dyDescent="0.2">
      <c r="A130" s="39"/>
      <c r="B130" s="40"/>
      <c r="C130" s="40" t="s">
        <v>1664</v>
      </c>
      <c r="D130" s="23" t="s">
        <v>1663</v>
      </c>
      <c r="E130" s="11">
        <f>Source!CA55</f>
        <v>75</v>
      </c>
      <c r="F130" s="43"/>
      <c r="G130" s="25"/>
      <c r="H130" s="24">
        <f>SUM(U124:U133)</f>
        <v>449.42</v>
      </c>
      <c r="I130" s="27"/>
      <c r="J130" s="22">
        <f>Source!AU55</f>
        <v>75</v>
      </c>
      <c r="K130" s="24">
        <f>SUM(V124:V133)</f>
        <v>2948.21</v>
      </c>
      <c r="L130" s="26"/>
    </row>
    <row r="131" spans="1:26" ht="14.25" x14ac:dyDescent="0.2">
      <c r="A131" s="39"/>
      <c r="B131" s="40"/>
      <c r="C131" s="40" t="s">
        <v>1665</v>
      </c>
      <c r="D131" s="23" t="s">
        <v>1666</v>
      </c>
      <c r="E131" s="11">
        <f>Source!AQ55</f>
        <v>3.41</v>
      </c>
      <c r="F131" s="24"/>
      <c r="G131" s="25" t="str">
        <f>Source!DI55</f>
        <v>)*1,15</v>
      </c>
      <c r="H131" s="24"/>
      <c r="I131" s="25"/>
      <c r="J131" s="25"/>
      <c r="K131" s="24"/>
      <c r="L131" s="35">
        <f>Source!U55</f>
        <v>62.430279999999996</v>
      </c>
    </row>
    <row r="132" spans="1:26" ht="28.5" x14ac:dyDescent="0.2">
      <c r="A132" s="39" t="str">
        <f>Source!E56</f>
        <v>10,1</v>
      </c>
      <c r="B132" s="40" t="str">
        <f>Source!F56</f>
        <v>02.3.01.02</v>
      </c>
      <c r="C132" s="40" t="str">
        <f>Source!G56</f>
        <v>Песок для строительных работ природный</v>
      </c>
      <c r="D132" s="23" t="str">
        <f>Source!H56</f>
        <v>м3</v>
      </c>
      <c r="E132" s="11">
        <f>Source!I56</f>
        <v>19.103999999999999</v>
      </c>
      <c r="F132" s="24">
        <f>Source!AL56+Source!AM56+Source!AO56</f>
        <v>0</v>
      </c>
      <c r="G132" s="36" t="s">
        <v>3</v>
      </c>
      <c r="H132" s="24">
        <f>ROUND(Source!AC56*Source!I56, 2)+ROUND(Source!AD56*Source!I56, 2)+ROUND(Source!AF56*Source!I56, 2)</f>
        <v>0</v>
      </c>
      <c r="I132" s="25"/>
      <c r="J132" s="25">
        <f>IF(Source!BC56&lt;&gt; 0, Source!BC56, 1)</f>
        <v>6.56</v>
      </c>
      <c r="K132" s="24">
        <f>Source!O56</f>
        <v>0</v>
      </c>
      <c r="L132" s="26"/>
      <c r="S132">
        <f>ROUND((Source!FX56/100)*((ROUND(Source!AF56*Source!I56, 2)+ROUND(Source!AE56*Source!I56, 2))), 2)</f>
        <v>0</v>
      </c>
      <c r="T132">
        <f>Source!X56</f>
        <v>0</v>
      </c>
      <c r="U132">
        <f>ROUND((Source!FY56/100)*((ROUND(Source!AF56*Source!I56, 2)+ROUND(Source!AE56*Source!I56, 2))), 2)</f>
        <v>0</v>
      </c>
      <c r="V132">
        <f>Source!Y56</f>
        <v>0</v>
      </c>
      <c r="W132">
        <f>IF(Source!BI56&lt;=1,H132, 0)</f>
        <v>0</v>
      </c>
      <c r="X132">
        <f>IF(Source!BI56=2,H132, 0)</f>
        <v>0</v>
      </c>
      <c r="Y132">
        <f>IF(Source!BI56=3,H132, 0)</f>
        <v>0</v>
      </c>
      <c r="Z132">
        <f>IF(Source!BI56=4,H132, 0)</f>
        <v>0</v>
      </c>
    </row>
    <row r="133" spans="1:26" ht="28.5" x14ac:dyDescent="0.2">
      <c r="A133" s="41" t="str">
        <f>Source!E57</f>
        <v>10,2</v>
      </c>
      <c r="B133" s="42" t="str">
        <f>Source!F57</f>
        <v>02.3.01.02-0033</v>
      </c>
      <c r="C133" s="42" t="str">
        <f>Source!G57</f>
        <v>Песок природный обогащенный для строительных работ средний</v>
      </c>
      <c r="D133" s="28" t="str">
        <f>Source!H57</f>
        <v>м3</v>
      </c>
      <c r="E133" s="29">
        <f>Source!I57</f>
        <v>19.103999999999999</v>
      </c>
      <c r="F133" s="30">
        <f>Source!AL57+Source!AM57+Source!AO57</f>
        <v>70.599999999999994</v>
      </c>
      <c r="G133" s="37" t="s">
        <v>3</v>
      </c>
      <c r="H133" s="30">
        <f>ROUND(Source!AC57*Source!I57, 2)+ROUND(Source!AD57*Source!I57, 2)+ROUND(Source!AF57*Source!I57, 2)</f>
        <v>1348.74</v>
      </c>
      <c r="I133" s="31"/>
      <c r="J133" s="31">
        <f>IF(Source!BC57&lt;&gt; 0, Source!BC57, 1)</f>
        <v>6.56</v>
      </c>
      <c r="K133" s="30">
        <f>Source!O57</f>
        <v>8847.75</v>
      </c>
      <c r="L133" s="38"/>
      <c r="S133">
        <f>ROUND((Source!FX57/100)*((ROUND(Source!AF57*Source!I57, 2)+ROUND(Source!AE57*Source!I57, 2))), 2)</f>
        <v>0</v>
      </c>
      <c r="T133">
        <f>Source!X57</f>
        <v>0</v>
      </c>
      <c r="U133">
        <f>ROUND((Source!FY57/100)*((ROUND(Source!AF57*Source!I57, 2)+ROUND(Source!AE57*Source!I57, 2))), 2)</f>
        <v>0</v>
      </c>
      <c r="V133">
        <f>Source!Y57</f>
        <v>0</v>
      </c>
      <c r="W133">
        <f>IF(Source!BI57&lt;=1,H133, 0)</f>
        <v>1348.74</v>
      </c>
      <c r="X133">
        <f>IF(Source!BI57=2,H133, 0)</f>
        <v>0</v>
      </c>
      <c r="Y133">
        <f>IF(Source!BI57=3,H133, 0)</f>
        <v>0</v>
      </c>
      <c r="Z133">
        <f>IF(Source!BI57=4,H133, 0)</f>
        <v>0</v>
      </c>
    </row>
    <row r="134" spans="1:26" ht="15" x14ac:dyDescent="0.25">
      <c r="G134" s="46">
        <f>H125+H126+H128+H129+H130+SUM(H132:H133)</f>
        <v>3622.55</v>
      </c>
      <c r="H134" s="46"/>
      <c r="J134" s="46">
        <f>K125+K126+K128+K129+K130+SUM(K132:K133)</f>
        <v>23763.940000000002</v>
      </c>
      <c r="K134" s="46"/>
      <c r="L134" s="33">
        <f>Source!U55</f>
        <v>62.430279999999996</v>
      </c>
      <c r="O134" s="20">
        <f>G134</f>
        <v>3622.55</v>
      </c>
      <c r="P134" s="20">
        <f>J134</f>
        <v>23763.940000000002</v>
      </c>
      <c r="Q134" s="20">
        <f>L134</f>
        <v>62.430279999999996</v>
      </c>
      <c r="W134">
        <f>IF(Source!BI55&lt;=1,H125+H126+H128+H129+H130, 0)</f>
        <v>2273.81</v>
      </c>
      <c r="X134">
        <f>IF(Source!BI55=2,H125+H126+H128+H129+H130, 0)</f>
        <v>0</v>
      </c>
      <c r="Y134">
        <f>IF(Source!BI55=3,H125+H126+H128+H129+H130, 0)</f>
        <v>0</v>
      </c>
      <c r="Z134">
        <f>IF(Source!BI55=4,H125+H126+H128+H129+H130, 0)</f>
        <v>0</v>
      </c>
    </row>
    <row r="135" spans="1:26" ht="42.75" x14ac:dyDescent="0.2">
      <c r="A135" s="39" t="str">
        <f>Source!E58</f>
        <v>11</v>
      </c>
      <c r="B135" s="40" t="str">
        <f>Source!F58</f>
        <v>06-01-068-01</v>
      </c>
      <c r="C135" s="40" t="str">
        <f>Source!G58</f>
        <v>Устройство деформационных швов в емкостных сооружениях с применением резиновых прокладок</v>
      </c>
      <c r="D135" s="23" t="str">
        <f>Source!H58</f>
        <v>100 м</v>
      </c>
      <c r="E135" s="11">
        <f>Source!I58</f>
        <v>0.749</v>
      </c>
      <c r="F135" s="24">
        <f>Source!AL58+Source!AM58+Source!AO58</f>
        <v>10235.539999999999</v>
      </c>
      <c r="G135" s="25"/>
      <c r="H135" s="24"/>
      <c r="I135" s="25" t="str">
        <f>Source!BO58</f>
        <v/>
      </c>
      <c r="J135" s="25"/>
      <c r="K135" s="24"/>
      <c r="L135" s="26"/>
      <c r="S135">
        <f>ROUND((Source!FX58/100)*((ROUND(Source!AF58*Source!I58, 2)+ROUND(Source!AE58*Source!I58, 2))), 2)</f>
        <v>760.06</v>
      </c>
      <c r="T135">
        <f>Source!X58</f>
        <v>4986.0200000000004</v>
      </c>
      <c r="U135">
        <f>ROUND((Source!FY58/100)*((ROUND(Source!AF58*Source!I58, 2)+ROUND(Source!AE58*Source!I58, 2))), 2)</f>
        <v>470.52</v>
      </c>
      <c r="V135">
        <f>Source!Y58</f>
        <v>3086.58</v>
      </c>
    </row>
    <row r="136" spans="1:26" x14ac:dyDescent="0.2">
      <c r="C136" s="19" t="str">
        <f>"Объем: "&amp;Source!I58&amp;"=74,9/"&amp;"100"</f>
        <v>Объем: 0,749=74,9/100</v>
      </c>
    </row>
    <row r="137" spans="1:26" ht="14.25" x14ac:dyDescent="0.2">
      <c r="A137" s="39"/>
      <c r="B137" s="40"/>
      <c r="C137" s="40" t="s">
        <v>1661</v>
      </c>
      <c r="D137" s="23"/>
      <c r="E137" s="11"/>
      <c r="F137" s="24">
        <f>Source!AO58</f>
        <v>834.77</v>
      </c>
      <c r="G137" s="25" t="str">
        <f>Source!DG58</f>
        <v>)*1,15</v>
      </c>
      <c r="H137" s="24">
        <f>ROUND(Source!AF58*Source!I58, 2)</f>
        <v>719.03</v>
      </c>
      <c r="I137" s="25"/>
      <c r="J137" s="25">
        <f>IF(Source!BA58&lt;&gt; 0, Source!BA58, 1)</f>
        <v>6.56</v>
      </c>
      <c r="K137" s="24">
        <f>Source!S58</f>
        <v>4716.8500000000004</v>
      </c>
      <c r="L137" s="26"/>
      <c r="R137">
        <f>H137</f>
        <v>719.03</v>
      </c>
    </row>
    <row r="138" spans="1:26" ht="14.25" x14ac:dyDescent="0.2">
      <c r="A138" s="39"/>
      <c r="B138" s="40"/>
      <c r="C138" s="40" t="s">
        <v>411</v>
      </c>
      <c r="D138" s="23"/>
      <c r="E138" s="11"/>
      <c r="F138" s="24">
        <f>Source!AM58</f>
        <v>67.81</v>
      </c>
      <c r="G138" s="25" t="str">
        <f>Source!DE58</f>
        <v>)*1,25</v>
      </c>
      <c r="H138" s="24">
        <f>ROUND(Source!AD58*Source!I58, 2)</f>
        <v>63.49</v>
      </c>
      <c r="I138" s="25"/>
      <c r="J138" s="25">
        <f>IF(Source!BB58&lt;&gt; 0, Source!BB58, 1)</f>
        <v>6.56</v>
      </c>
      <c r="K138" s="24">
        <f>Source!Q58</f>
        <v>416.46</v>
      </c>
      <c r="L138" s="26"/>
    </row>
    <row r="139" spans="1:26" ht="14.25" x14ac:dyDescent="0.2">
      <c r="A139" s="39"/>
      <c r="B139" s="40"/>
      <c r="C139" s="40" t="s">
        <v>1667</v>
      </c>
      <c r="D139" s="23"/>
      <c r="E139" s="11"/>
      <c r="F139" s="24">
        <f>Source!AN58</f>
        <v>5.17</v>
      </c>
      <c r="G139" s="25" t="str">
        <f>Source!DF58</f>
        <v>)*1,25</v>
      </c>
      <c r="H139" s="34">
        <f>ROUND(Source!AE58*Source!I58, 2)</f>
        <v>4.84</v>
      </c>
      <c r="I139" s="25"/>
      <c r="J139" s="25">
        <f>IF(Source!BS58&lt;&gt; 0, Source!BS58, 1)</f>
        <v>6.56</v>
      </c>
      <c r="K139" s="34">
        <f>Source!R58</f>
        <v>31.74</v>
      </c>
      <c r="L139" s="26"/>
      <c r="R139">
        <f>H139</f>
        <v>4.84</v>
      </c>
    </row>
    <row r="140" spans="1:26" ht="14.25" x14ac:dyDescent="0.2">
      <c r="A140" s="39"/>
      <c r="B140" s="40"/>
      <c r="C140" s="40" t="s">
        <v>1668</v>
      </c>
      <c r="D140" s="23"/>
      <c r="E140" s="11"/>
      <c r="F140" s="24">
        <f>Source!AL58</f>
        <v>9332.9599999999991</v>
      </c>
      <c r="G140" s="25" t="str">
        <f>Source!DD58</f>
        <v/>
      </c>
      <c r="H140" s="24">
        <f>ROUND(Source!AC58*Source!I58, 2)</f>
        <v>6990.39</v>
      </c>
      <c r="I140" s="25"/>
      <c r="J140" s="25">
        <f>IF(Source!BC58&lt;&gt; 0, Source!BC58, 1)</f>
        <v>6.56</v>
      </c>
      <c r="K140" s="24">
        <f>Source!P58</f>
        <v>45856.94</v>
      </c>
      <c r="L140" s="26"/>
    </row>
    <row r="141" spans="1:26" ht="14.25" x14ac:dyDescent="0.2">
      <c r="A141" s="39"/>
      <c r="B141" s="40"/>
      <c r="C141" s="40" t="s">
        <v>1662</v>
      </c>
      <c r="D141" s="23" t="s">
        <v>1663</v>
      </c>
      <c r="E141" s="11">
        <f>Source!BZ58</f>
        <v>105</v>
      </c>
      <c r="F141" s="43"/>
      <c r="G141" s="25"/>
      <c r="H141" s="24">
        <f>SUM(S135:S143)</f>
        <v>760.06</v>
      </c>
      <c r="I141" s="27"/>
      <c r="J141" s="22">
        <f>Source!AT58</f>
        <v>105</v>
      </c>
      <c r="K141" s="24">
        <f>SUM(T135:T143)</f>
        <v>4986.0200000000004</v>
      </c>
      <c r="L141" s="26"/>
    </row>
    <row r="142" spans="1:26" ht="14.25" x14ac:dyDescent="0.2">
      <c r="A142" s="39"/>
      <c r="B142" s="40"/>
      <c r="C142" s="40" t="s">
        <v>1664</v>
      </c>
      <c r="D142" s="23" t="s">
        <v>1663</v>
      </c>
      <c r="E142" s="11">
        <f>Source!CA58</f>
        <v>65</v>
      </c>
      <c r="F142" s="43"/>
      <c r="G142" s="25"/>
      <c r="H142" s="24">
        <f>SUM(U135:U143)</f>
        <v>470.52</v>
      </c>
      <c r="I142" s="27"/>
      <c r="J142" s="22">
        <f>Source!AU58</f>
        <v>65</v>
      </c>
      <c r="K142" s="24">
        <f>SUM(V135:V143)</f>
        <v>3086.58</v>
      </c>
      <c r="L142" s="26"/>
    </row>
    <row r="143" spans="1:26" ht="14.25" x14ac:dyDescent="0.2">
      <c r="A143" s="41"/>
      <c r="B143" s="42"/>
      <c r="C143" s="42" t="s">
        <v>1665</v>
      </c>
      <c r="D143" s="28" t="s">
        <v>1666</v>
      </c>
      <c r="E143" s="29">
        <f>Source!AQ58</f>
        <v>81.760000000000005</v>
      </c>
      <c r="F143" s="30"/>
      <c r="G143" s="31" t="str">
        <f>Source!DI58</f>
        <v>)*1,15</v>
      </c>
      <c r="H143" s="30"/>
      <c r="I143" s="31"/>
      <c r="J143" s="31"/>
      <c r="K143" s="30"/>
      <c r="L143" s="32">
        <f>Source!U58</f>
        <v>70.423975999999996</v>
      </c>
    </row>
    <row r="144" spans="1:26" ht="15" x14ac:dyDescent="0.25">
      <c r="G144" s="46">
        <f>H137+H138+H140+H141+H142</f>
        <v>9003.49</v>
      </c>
      <c r="H144" s="46"/>
      <c r="J144" s="46">
        <f>K137+K138+K140+K141+K142</f>
        <v>59062.850000000006</v>
      </c>
      <c r="K144" s="46"/>
      <c r="L144" s="33">
        <f>Source!U58</f>
        <v>70.423975999999996</v>
      </c>
      <c r="O144" s="20">
        <f>G144</f>
        <v>9003.49</v>
      </c>
      <c r="P144" s="20">
        <f>J144</f>
        <v>59062.850000000006</v>
      </c>
      <c r="Q144" s="20">
        <f>L144</f>
        <v>70.423975999999996</v>
      </c>
      <c r="W144">
        <f>IF(Source!BI58&lt;=1,H137+H138+H140+H141+H142, 0)</f>
        <v>9003.49</v>
      </c>
      <c r="X144">
        <f>IF(Source!BI58=2,H137+H138+H140+H141+H142, 0)</f>
        <v>0</v>
      </c>
      <c r="Y144">
        <f>IF(Source!BI58=3,H137+H138+H140+H141+H142, 0)</f>
        <v>0</v>
      </c>
      <c r="Z144">
        <f>IF(Source!BI58=4,H137+H138+H140+H141+H142, 0)</f>
        <v>0</v>
      </c>
    </row>
    <row r="145" spans="1:26" ht="14.25" x14ac:dyDescent="0.2">
      <c r="A145" s="39" t="str">
        <f>Source!E59</f>
        <v>12</v>
      </c>
      <c r="B145" s="40" t="str">
        <f>Source!F59</f>
        <v>06-01-001-01</v>
      </c>
      <c r="C145" s="40" t="str">
        <f>Source!G59</f>
        <v>Устройство бетонной подготовки</v>
      </c>
      <c r="D145" s="23" t="str">
        <f>Source!H59</f>
        <v>100 м3</v>
      </c>
      <c r="E145" s="11">
        <f>Source!I59</f>
        <v>7.9600000000000004E-2</v>
      </c>
      <c r="F145" s="24">
        <f>Source!AL59+Source!AM59+Source!AO59</f>
        <v>3897.23</v>
      </c>
      <c r="G145" s="25"/>
      <c r="H145" s="24"/>
      <c r="I145" s="25" t="str">
        <f>Source!BO59</f>
        <v/>
      </c>
      <c r="J145" s="25"/>
      <c r="K145" s="24"/>
      <c r="L145" s="26"/>
      <c r="S145">
        <f>ROUND((Source!FX59/100)*((ROUND(Source!AF59*Source!I59, 2)+ROUND(Source!AE59*Source!I59, 2))), 2)</f>
        <v>160.49</v>
      </c>
      <c r="T145">
        <f>Source!X59</f>
        <v>1052.8499999999999</v>
      </c>
      <c r="U145">
        <f>ROUND((Source!FY59/100)*((ROUND(Source!AF59*Source!I59, 2)+ROUND(Source!AE59*Source!I59, 2))), 2)</f>
        <v>99.35</v>
      </c>
      <c r="V145">
        <f>Source!Y59</f>
        <v>651.76</v>
      </c>
    </row>
    <row r="146" spans="1:26" x14ac:dyDescent="0.2">
      <c r="C146" s="19" t="str">
        <f>"Объем: "&amp;Source!I59&amp;"=7,96/"&amp;"100"</f>
        <v>Объем: 0,0796=7,96/100</v>
      </c>
    </row>
    <row r="147" spans="1:26" ht="14.25" x14ac:dyDescent="0.2">
      <c r="A147" s="39"/>
      <c r="B147" s="40"/>
      <c r="C147" s="40" t="s">
        <v>1661</v>
      </c>
      <c r="D147" s="23"/>
      <c r="E147" s="11"/>
      <c r="F147" s="24">
        <f>Source!AO59</f>
        <v>1404</v>
      </c>
      <c r="G147" s="25" t="str">
        <f>Source!DG59</f>
        <v>)*1,15</v>
      </c>
      <c r="H147" s="24">
        <f>ROUND(Source!AF59*Source!I59, 2)</f>
        <v>128.52000000000001</v>
      </c>
      <c r="I147" s="25"/>
      <c r="J147" s="25">
        <f>IF(Source!BA59&lt;&gt; 0, Source!BA59, 1)</f>
        <v>6.56</v>
      </c>
      <c r="K147" s="24">
        <f>Source!S59</f>
        <v>843.11</v>
      </c>
      <c r="L147" s="26"/>
      <c r="R147">
        <f>H147</f>
        <v>128.52000000000001</v>
      </c>
    </row>
    <row r="148" spans="1:26" ht="14.25" x14ac:dyDescent="0.2">
      <c r="A148" s="39"/>
      <c r="B148" s="40"/>
      <c r="C148" s="40" t="s">
        <v>411</v>
      </c>
      <c r="D148" s="23"/>
      <c r="E148" s="11"/>
      <c r="F148" s="24">
        <f>Source!AM59</f>
        <v>1587.74</v>
      </c>
      <c r="G148" s="25" t="str">
        <f>Source!DE59</f>
        <v>)*1,25</v>
      </c>
      <c r="H148" s="24">
        <f>ROUND(Source!AD59*Source!I59, 2)</f>
        <v>157.97999999999999</v>
      </c>
      <c r="I148" s="25"/>
      <c r="J148" s="25">
        <f>IF(Source!BB59&lt;&gt; 0, Source!BB59, 1)</f>
        <v>6.56</v>
      </c>
      <c r="K148" s="24">
        <f>Source!Q59</f>
        <v>1036.3499999999999</v>
      </c>
      <c r="L148" s="26"/>
    </row>
    <row r="149" spans="1:26" ht="14.25" x14ac:dyDescent="0.2">
      <c r="A149" s="39"/>
      <c r="B149" s="40"/>
      <c r="C149" s="40" t="s">
        <v>1667</v>
      </c>
      <c r="D149" s="23"/>
      <c r="E149" s="11"/>
      <c r="F149" s="24">
        <f>Source!AN59</f>
        <v>244.51</v>
      </c>
      <c r="G149" s="25" t="str">
        <f>Source!DF59</f>
        <v>)*1,25</v>
      </c>
      <c r="H149" s="34">
        <f>ROUND(Source!AE59*Source!I59, 2)</f>
        <v>24.33</v>
      </c>
      <c r="I149" s="25"/>
      <c r="J149" s="25">
        <f>IF(Source!BS59&lt;&gt; 0, Source!BS59, 1)</f>
        <v>6.56</v>
      </c>
      <c r="K149" s="34">
        <f>Source!R59</f>
        <v>159.6</v>
      </c>
      <c r="L149" s="26"/>
      <c r="R149">
        <f>H149</f>
        <v>24.33</v>
      </c>
    </row>
    <row r="150" spans="1:26" ht="14.25" x14ac:dyDescent="0.2">
      <c r="A150" s="39"/>
      <c r="B150" s="40"/>
      <c r="C150" s="40" t="s">
        <v>1668</v>
      </c>
      <c r="D150" s="23"/>
      <c r="E150" s="11"/>
      <c r="F150" s="24">
        <f>Source!AL59</f>
        <v>905.49</v>
      </c>
      <c r="G150" s="25" t="str">
        <f>Source!DD59</f>
        <v/>
      </c>
      <c r="H150" s="24">
        <f>ROUND(Source!AC59*Source!I59, 2)</f>
        <v>72.08</v>
      </c>
      <c r="I150" s="25"/>
      <c r="J150" s="25">
        <f>IF(Source!BC59&lt;&gt; 0, Source!BC59, 1)</f>
        <v>6.56</v>
      </c>
      <c r="K150" s="24">
        <f>Source!P59</f>
        <v>472.83</v>
      </c>
      <c r="L150" s="26"/>
    </row>
    <row r="151" spans="1:26" ht="14.25" x14ac:dyDescent="0.2">
      <c r="A151" s="39"/>
      <c r="B151" s="40"/>
      <c r="C151" s="40" t="s">
        <v>1662</v>
      </c>
      <c r="D151" s="23" t="s">
        <v>1663</v>
      </c>
      <c r="E151" s="11">
        <f>Source!BZ59</f>
        <v>105</v>
      </c>
      <c r="F151" s="43"/>
      <c r="G151" s="25"/>
      <c r="H151" s="24">
        <f>SUM(S145:S155)</f>
        <v>160.49</v>
      </c>
      <c r="I151" s="27"/>
      <c r="J151" s="22">
        <f>Source!AT59</f>
        <v>105</v>
      </c>
      <c r="K151" s="24">
        <f>SUM(T145:T155)</f>
        <v>1052.8499999999999</v>
      </c>
      <c r="L151" s="26"/>
    </row>
    <row r="152" spans="1:26" ht="14.25" x14ac:dyDescent="0.2">
      <c r="A152" s="39"/>
      <c r="B152" s="40"/>
      <c r="C152" s="40" t="s">
        <v>1664</v>
      </c>
      <c r="D152" s="23" t="s">
        <v>1663</v>
      </c>
      <c r="E152" s="11">
        <f>Source!CA59</f>
        <v>65</v>
      </c>
      <c r="F152" s="43"/>
      <c r="G152" s="25"/>
      <c r="H152" s="24">
        <f>SUM(U145:U155)</f>
        <v>99.35</v>
      </c>
      <c r="I152" s="27"/>
      <c r="J152" s="22">
        <f>Source!AU59</f>
        <v>65</v>
      </c>
      <c r="K152" s="24">
        <f>SUM(V145:V155)</f>
        <v>651.76</v>
      </c>
      <c r="L152" s="26"/>
    </row>
    <row r="153" spans="1:26" ht="14.25" x14ac:dyDescent="0.2">
      <c r="A153" s="39"/>
      <c r="B153" s="40"/>
      <c r="C153" s="40" t="s">
        <v>1665</v>
      </c>
      <c r="D153" s="23" t="s">
        <v>1666</v>
      </c>
      <c r="E153" s="11">
        <f>Source!AQ59</f>
        <v>180</v>
      </c>
      <c r="F153" s="24"/>
      <c r="G153" s="25" t="str">
        <f>Source!DI59</f>
        <v>)*1,15</v>
      </c>
      <c r="H153" s="24"/>
      <c r="I153" s="25"/>
      <c r="J153" s="25"/>
      <c r="K153" s="24"/>
      <c r="L153" s="35">
        <f>Source!U59</f>
        <v>16.4772</v>
      </c>
    </row>
    <row r="154" spans="1:26" ht="14.25" x14ac:dyDescent="0.2">
      <c r="A154" s="39" t="str">
        <f>Source!E60</f>
        <v>12,1</v>
      </c>
      <c r="B154" s="40" t="str">
        <f>Source!F60</f>
        <v>04.1.02.06</v>
      </c>
      <c r="C154" s="40" t="str">
        <f>Source!G60</f>
        <v>Бетон</v>
      </c>
      <c r="D154" s="23" t="str">
        <f>Source!H60</f>
        <v>м3</v>
      </c>
      <c r="E154" s="11">
        <f>Source!I60</f>
        <v>8.1191999999999993</v>
      </c>
      <c r="F154" s="24">
        <f>Source!AL60+Source!AM60+Source!AO60</f>
        <v>0</v>
      </c>
      <c r="G154" s="36" t="s">
        <v>3</v>
      </c>
      <c r="H154" s="24">
        <f>ROUND(Source!AC60*Source!I60, 2)+ROUND(Source!AD60*Source!I60, 2)+ROUND(Source!AF60*Source!I60, 2)</f>
        <v>0</v>
      </c>
      <c r="I154" s="25"/>
      <c r="J154" s="25">
        <f>IF(Source!BC60&lt;&gt; 0, Source!BC60, 1)</f>
        <v>6.56</v>
      </c>
      <c r="K154" s="24">
        <f>Source!O60</f>
        <v>0</v>
      </c>
      <c r="L154" s="26"/>
      <c r="S154">
        <f>ROUND((Source!FX60/100)*((ROUND(Source!AF60*Source!I60, 2)+ROUND(Source!AE60*Source!I60, 2))), 2)</f>
        <v>0</v>
      </c>
      <c r="T154">
        <f>Source!X60</f>
        <v>0</v>
      </c>
      <c r="U154">
        <f>ROUND((Source!FY60/100)*((ROUND(Source!AF60*Source!I60, 2)+ROUND(Source!AE60*Source!I60, 2))), 2)</f>
        <v>0</v>
      </c>
      <c r="V154">
        <f>Source!Y60</f>
        <v>0</v>
      </c>
      <c r="W154">
        <f>IF(Source!BI60&lt;=1,H154, 0)</f>
        <v>0</v>
      </c>
      <c r="X154">
        <f>IF(Source!BI60=2,H154, 0)</f>
        <v>0</v>
      </c>
      <c r="Y154">
        <f>IF(Source!BI60=3,H154, 0)</f>
        <v>0</v>
      </c>
      <c r="Z154">
        <f>IF(Source!BI60=4,H154, 0)</f>
        <v>0</v>
      </c>
    </row>
    <row r="155" spans="1:26" ht="57" x14ac:dyDescent="0.2">
      <c r="A155" s="41" t="str">
        <f>Source!E61</f>
        <v>12,2</v>
      </c>
      <c r="B155" s="42" t="str">
        <f>Source!F61</f>
        <v>04.3.02.04-0145</v>
      </c>
      <c r="C155" s="42" t="str">
        <f>Source!G61</f>
        <v>Смеси бетонные, БСГ, тяжелого бетона на гранитном щебне, фракция 5-20 мм, класс В15 (М200), П1, F100, W2</v>
      </c>
      <c r="D155" s="28" t="str">
        <f>Source!H61</f>
        <v>м3</v>
      </c>
      <c r="E155" s="29">
        <f>Source!I61</f>
        <v>8.1191999999999993</v>
      </c>
      <c r="F155" s="30">
        <f>Source!AL61+Source!AM61+Source!AO61</f>
        <v>692.64</v>
      </c>
      <c r="G155" s="37" t="s">
        <v>3</v>
      </c>
      <c r="H155" s="30">
        <f>ROUND(Source!AC61*Source!I61, 2)+ROUND(Source!AD61*Source!I61, 2)+ROUND(Source!AF61*Source!I61, 2)</f>
        <v>5623.68</v>
      </c>
      <c r="I155" s="31"/>
      <c r="J155" s="31">
        <f>IF(Source!BC61&lt;&gt; 0, Source!BC61, 1)</f>
        <v>6.56</v>
      </c>
      <c r="K155" s="30">
        <f>Source!O61</f>
        <v>36891.360000000001</v>
      </c>
      <c r="L155" s="38"/>
      <c r="S155">
        <f>ROUND((Source!FX61/100)*((ROUND(Source!AF61*Source!I61, 2)+ROUND(Source!AE61*Source!I61, 2))), 2)</f>
        <v>0</v>
      </c>
      <c r="T155">
        <f>Source!X61</f>
        <v>0</v>
      </c>
      <c r="U155">
        <f>ROUND((Source!FY61/100)*((ROUND(Source!AF61*Source!I61, 2)+ROUND(Source!AE61*Source!I61, 2))), 2)</f>
        <v>0</v>
      </c>
      <c r="V155">
        <f>Source!Y61</f>
        <v>0</v>
      </c>
      <c r="W155">
        <f>IF(Source!BI61&lt;=1,H155, 0)</f>
        <v>5623.68</v>
      </c>
      <c r="X155">
        <f>IF(Source!BI61=2,H155, 0)</f>
        <v>0</v>
      </c>
      <c r="Y155">
        <f>IF(Source!BI61=3,H155, 0)</f>
        <v>0</v>
      </c>
      <c r="Z155">
        <f>IF(Source!BI61=4,H155, 0)</f>
        <v>0</v>
      </c>
    </row>
    <row r="156" spans="1:26" ht="15" x14ac:dyDescent="0.25">
      <c r="G156" s="46">
        <f>H147+H148+H150+H151+H152+SUM(H154:H155)</f>
        <v>6242.1</v>
      </c>
      <c r="H156" s="46"/>
      <c r="J156" s="46">
        <f>K147+K148+K150+K151+K152+SUM(K154:K155)</f>
        <v>40948.26</v>
      </c>
      <c r="K156" s="46"/>
      <c r="L156" s="33">
        <f>Source!U59</f>
        <v>16.4772</v>
      </c>
      <c r="O156" s="20">
        <f>G156</f>
        <v>6242.1</v>
      </c>
      <c r="P156" s="20">
        <f>J156</f>
        <v>40948.26</v>
      </c>
      <c r="Q156" s="20">
        <f>L156</f>
        <v>16.4772</v>
      </c>
      <c r="W156">
        <f>IF(Source!BI59&lt;=1,H147+H148+H150+H151+H152, 0)</f>
        <v>618.41999999999996</v>
      </c>
      <c r="X156">
        <f>IF(Source!BI59=2,H147+H148+H150+H151+H152, 0)</f>
        <v>0</v>
      </c>
      <c r="Y156">
        <f>IF(Source!BI59=3,H147+H148+H150+H151+H152, 0)</f>
        <v>0</v>
      </c>
      <c r="Z156">
        <f>IF(Source!BI59=4,H147+H148+H150+H151+H152, 0)</f>
        <v>0</v>
      </c>
    </row>
    <row r="157" spans="1:26" ht="28.5" x14ac:dyDescent="0.2">
      <c r="A157" s="39" t="str">
        <f>Source!E62</f>
        <v>13</v>
      </c>
      <c r="B157" s="40" t="str">
        <f>Source!F62</f>
        <v>06-01-001-16</v>
      </c>
      <c r="C157" s="40" t="str">
        <f>Source!G62</f>
        <v>Устройство фундаментных плит железобетонных плоских</v>
      </c>
      <c r="D157" s="23" t="str">
        <f>Source!H62</f>
        <v>100 м3</v>
      </c>
      <c r="E157" s="11">
        <f>Source!I62</f>
        <v>0.31840000000000002</v>
      </c>
      <c r="F157" s="24">
        <f>Source!AL62+Source!AM62+Source!AO62</f>
        <v>4908.05</v>
      </c>
      <c r="G157" s="25"/>
      <c r="H157" s="24"/>
      <c r="I157" s="25" t="str">
        <f>Source!BO62</f>
        <v/>
      </c>
      <c r="J157" s="25"/>
      <c r="K157" s="24"/>
      <c r="L157" s="26"/>
      <c r="S157">
        <f>ROUND((Source!FX62/100)*((ROUND(Source!AF62*Source!I62, 2)+ROUND(Source!AE62*Source!I62, 2))), 2)</f>
        <v>884.47</v>
      </c>
      <c r="T157">
        <f>Source!X62</f>
        <v>5802.11</v>
      </c>
      <c r="U157">
        <f>ROUND((Source!FY62/100)*((ROUND(Source!AF62*Source!I62, 2)+ROUND(Source!AE62*Source!I62, 2))), 2)</f>
        <v>547.53</v>
      </c>
      <c r="V157">
        <f>Source!Y62</f>
        <v>3591.78</v>
      </c>
    </row>
    <row r="158" spans="1:26" x14ac:dyDescent="0.2">
      <c r="C158" s="19" t="str">
        <f>"Объем: "&amp;Source!I62&amp;"=31,84/"&amp;"100"</f>
        <v>Объем: 0,3184=31,84/100</v>
      </c>
    </row>
    <row r="159" spans="1:26" ht="14.25" x14ac:dyDescent="0.2">
      <c r="A159" s="39"/>
      <c r="B159" s="40"/>
      <c r="C159" s="40" t="s">
        <v>1661</v>
      </c>
      <c r="D159" s="23"/>
      <c r="E159" s="11"/>
      <c r="F159" s="24">
        <f>Source!AO62</f>
        <v>1882.23</v>
      </c>
      <c r="G159" s="25" t="str">
        <f>Source!DG62</f>
        <v>)*1,15</v>
      </c>
      <c r="H159" s="24">
        <f>ROUND(Source!AF62*Source!I62, 2)</f>
        <v>689.2</v>
      </c>
      <c r="I159" s="25"/>
      <c r="J159" s="25">
        <f>IF(Source!BA62&lt;&gt; 0, Source!BA62, 1)</f>
        <v>6.56</v>
      </c>
      <c r="K159" s="24">
        <f>Source!S62</f>
        <v>4521.13</v>
      </c>
      <c r="L159" s="26"/>
      <c r="R159">
        <f>H159</f>
        <v>689.2</v>
      </c>
    </row>
    <row r="160" spans="1:26" ht="14.25" x14ac:dyDescent="0.2">
      <c r="A160" s="39"/>
      <c r="B160" s="40"/>
      <c r="C160" s="40" t="s">
        <v>411</v>
      </c>
      <c r="D160" s="23"/>
      <c r="E160" s="11"/>
      <c r="F160" s="24">
        <f>Source!AM62</f>
        <v>2537.4</v>
      </c>
      <c r="G160" s="25" t="str">
        <f>Source!DE62</f>
        <v>)*1,25</v>
      </c>
      <c r="H160" s="24">
        <f>ROUND(Source!AD62*Source!I62, 2)</f>
        <v>1009.89</v>
      </c>
      <c r="I160" s="25"/>
      <c r="J160" s="25">
        <f>IF(Source!BB62&lt;&gt; 0, Source!BB62, 1)</f>
        <v>6.56</v>
      </c>
      <c r="K160" s="24">
        <f>Source!Q62</f>
        <v>6624.85</v>
      </c>
      <c r="L160" s="26"/>
    </row>
    <row r="161" spans="1:26" ht="14.25" x14ac:dyDescent="0.2">
      <c r="A161" s="39"/>
      <c r="B161" s="40"/>
      <c r="C161" s="40" t="s">
        <v>1667</v>
      </c>
      <c r="D161" s="23"/>
      <c r="E161" s="11"/>
      <c r="F161" s="24">
        <f>Source!AN62</f>
        <v>384.81</v>
      </c>
      <c r="G161" s="25" t="str">
        <f>Source!DF62</f>
        <v>)*1,25</v>
      </c>
      <c r="H161" s="34">
        <f>ROUND(Source!AE62*Source!I62, 2)</f>
        <v>153.15</v>
      </c>
      <c r="I161" s="25"/>
      <c r="J161" s="25">
        <f>IF(Source!BS62&lt;&gt; 0, Source!BS62, 1)</f>
        <v>6.56</v>
      </c>
      <c r="K161" s="34">
        <f>Source!R62</f>
        <v>1004.69</v>
      </c>
      <c r="L161" s="26"/>
      <c r="R161">
        <f>H161</f>
        <v>153.15</v>
      </c>
    </row>
    <row r="162" spans="1:26" ht="14.25" x14ac:dyDescent="0.2">
      <c r="A162" s="39"/>
      <c r="B162" s="40"/>
      <c r="C162" s="40" t="s">
        <v>1668</v>
      </c>
      <c r="D162" s="23"/>
      <c r="E162" s="11"/>
      <c r="F162" s="24">
        <f>Source!AL62</f>
        <v>488.42</v>
      </c>
      <c r="G162" s="25" t="str">
        <f>Source!DD62</f>
        <v/>
      </c>
      <c r="H162" s="24">
        <f>ROUND(Source!AC62*Source!I62, 2)</f>
        <v>155.51</v>
      </c>
      <c r="I162" s="25"/>
      <c r="J162" s="25">
        <f>IF(Source!BC62&lt;&gt; 0, Source!BC62, 1)</f>
        <v>6.56</v>
      </c>
      <c r="K162" s="24">
        <f>Source!P62</f>
        <v>1020.16</v>
      </c>
      <c r="L162" s="26"/>
    </row>
    <row r="163" spans="1:26" ht="14.25" x14ac:dyDescent="0.2">
      <c r="A163" s="39"/>
      <c r="B163" s="40"/>
      <c r="C163" s="40" t="s">
        <v>1662</v>
      </c>
      <c r="D163" s="23" t="s">
        <v>1663</v>
      </c>
      <c r="E163" s="11">
        <f>Source!BZ62</f>
        <v>105</v>
      </c>
      <c r="F163" s="43"/>
      <c r="G163" s="25"/>
      <c r="H163" s="24">
        <f>SUM(S157:S170)</f>
        <v>884.47</v>
      </c>
      <c r="I163" s="27"/>
      <c r="J163" s="22">
        <f>Source!AT62</f>
        <v>105</v>
      </c>
      <c r="K163" s="24">
        <f>SUM(T157:T170)</f>
        <v>5802.11</v>
      </c>
      <c r="L163" s="26"/>
    </row>
    <row r="164" spans="1:26" ht="14.25" x14ac:dyDescent="0.2">
      <c r="A164" s="39"/>
      <c r="B164" s="40"/>
      <c r="C164" s="40" t="s">
        <v>1664</v>
      </c>
      <c r="D164" s="23" t="s">
        <v>1663</v>
      </c>
      <c r="E164" s="11">
        <f>Source!CA62</f>
        <v>65</v>
      </c>
      <c r="F164" s="43"/>
      <c r="G164" s="25"/>
      <c r="H164" s="24">
        <f>SUM(U157:U170)</f>
        <v>547.53</v>
      </c>
      <c r="I164" s="27"/>
      <c r="J164" s="22">
        <f>Source!AU62</f>
        <v>65</v>
      </c>
      <c r="K164" s="24">
        <f>SUM(V157:V170)</f>
        <v>3591.78</v>
      </c>
      <c r="L164" s="26"/>
    </row>
    <row r="165" spans="1:26" ht="14.25" x14ac:dyDescent="0.2">
      <c r="A165" s="39"/>
      <c r="B165" s="40"/>
      <c r="C165" s="40" t="s">
        <v>1665</v>
      </c>
      <c r="D165" s="23" t="s">
        <v>1666</v>
      </c>
      <c r="E165" s="11">
        <f>Source!AQ62</f>
        <v>220.66</v>
      </c>
      <c r="F165" s="24"/>
      <c r="G165" s="25" t="str">
        <f>Source!DI62</f>
        <v>)*1,15</v>
      </c>
      <c r="H165" s="24"/>
      <c r="I165" s="25"/>
      <c r="J165" s="25"/>
      <c r="K165" s="24"/>
      <c r="L165" s="35">
        <f>Source!U62</f>
        <v>80.796865600000004</v>
      </c>
    </row>
    <row r="166" spans="1:26" ht="14.25" x14ac:dyDescent="0.2">
      <c r="A166" s="39" t="str">
        <f>Source!E63</f>
        <v>13,1</v>
      </c>
      <c r="B166" s="40" t="str">
        <f>Source!F63</f>
        <v>04.1.02.06</v>
      </c>
      <c r="C166" s="40" t="str">
        <f>Source!G63</f>
        <v>Бетон</v>
      </c>
      <c r="D166" s="23" t="str">
        <f>Source!H63</f>
        <v>м3</v>
      </c>
      <c r="E166" s="11">
        <f>Source!I63</f>
        <v>32.317599999999999</v>
      </c>
      <c r="F166" s="24">
        <f>Source!AL63+Source!AM63+Source!AO63</f>
        <v>0</v>
      </c>
      <c r="G166" s="36" t="s">
        <v>3</v>
      </c>
      <c r="H166" s="24">
        <f>ROUND(Source!AC63*Source!I63, 2)+ROUND(Source!AD63*Source!I63, 2)+ROUND(Source!AF63*Source!I63, 2)</f>
        <v>0</v>
      </c>
      <c r="I166" s="25"/>
      <c r="J166" s="25">
        <f>IF(Source!BC63&lt;&gt; 0, Source!BC63, 1)</f>
        <v>6.56</v>
      </c>
      <c r="K166" s="24">
        <f>Source!O63</f>
        <v>0</v>
      </c>
      <c r="L166" s="26"/>
      <c r="S166">
        <f>ROUND((Source!FX63/100)*((ROUND(Source!AF63*Source!I63, 2)+ROUND(Source!AE63*Source!I63, 2))), 2)</f>
        <v>0</v>
      </c>
      <c r="T166">
        <f>Source!X63</f>
        <v>0</v>
      </c>
      <c r="U166">
        <f>ROUND((Source!FY63/100)*((ROUND(Source!AF63*Source!I63, 2)+ROUND(Source!AE63*Source!I63, 2))), 2)</f>
        <v>0</v>
      </c>
      <c r="V166">
        <f>Source!Y63</f>
        <v>0</v>
      </c>
      <c r="W166">
        <f>IF(Source!BI63&lt;=1,H166, 0)</f>
        <v>0</v>
      </c>
      <c r="X166">
        <f>IF(Source!BI63=2,H166, 0)</f>
        <v>0</v>
      </c>
      <c r="Y166">
        <f>IF(Source!BI63=3,H166, 0)</f>
        <v>0</v>
      </c>
      <c r="Z166">
        <f>IF(Source!BI63=4,H166, 0)</f>
        <v>0</v>
      </c>
    </row>
    <row r="167" spans="1:26" ht="57" x14ac:dyDescent="0.2">
      <c r="A167" s="39" t="str">
        <f>Source!E64</f>
        <v>13,2</v>
      </c>
      <c r="B167" s="40" t="str">
        <f>Source!F64</f>
        <v>04.3.02.04-0160</v>
      </c>
      <c r="C167" s="40" t="str">
        <f>Source!G64</f>
        <v>Смеси бетонные, БСГ, тяжелого бетона на гранитном щебне, фракция 5-20 мм, класс В45 (М600), П3, F300, W14</v>
      </c>
      <c r="D167" s="23" t="str">
        <f>Source!H64</f>
        <v>м3</v>
      </c>
      <c r="E167" s="11">
        <f>Source!I64</f>
        <v>32.317599999999999</v>
      </c>
      <c r="F167" s="24">
        <f>Source!AL64+Source!AM64+Source!AO64</f>
        <v>851.05</v>
      </c>
      <c r="G167" s="36" t="s">
        <v>3</v>
      </c>
      <c r="H167" s="24">
        <f>ROUND(Source!AC64*Source!I64, 2)+ROUND(Source!AD64*Source!I64, 2)+ROUND(Source!AF64*Source!I64, 2)</f>
        <v>27503.89</v>
      </c>
      <c r="I167" s="25"/>
      <c r="J167" s="25">
        <f>IF(Source!BC64&lt;&gt; 0, Source!BC64, 1)</f>
        <v>6.56</v>
      </c>
      <c r="K167" s="24">
        <f>Source!O64</f>
        <v>180425.54</v>
      </c>
      <c r="L167" s="26"/>
      <c r="S167">
        <f>ROUND((Source!FX64/100)*((ROUND(Source!AF64*Source!I64, 2)+ROUND(Source!AE64*Source!I64, 2))), 2)</f>
        <v>0</v>
      </c>
      <c r="T167">
        <f>Source!X64</f>
        <v>0</v>
      </c>
      <c r="U167">
        <f>ROUND((Source!FY64/100)*((ROUND(Source!AF64*Source!I64, 2)+ROUND(Source!AE64*Source!I64, 2))), 2)</f>
        <v>0</v>
      </c>
      <c r="V167">
        <f>Source!Y64</f>
        <v>0</v>
      </c>
      <c r="W167">
        <f>IF(Source!BI64&lt;=1,H167, 0)</f>
        <v>27503.89</v>
      </c>
      <c r="X167">
        <f>IF(Source!BI64=2,H167, 0)</f>
        <v>0</v>
      </c>
      <c r="Y167">
        <f>IF(Source!BI64=3,H167, 0)</f>
        <v>0</v>
      </c>
      <c r="Z167">
        <f>IF(Source!BI64=4,H167, 0)</f>
        <v>0</v>
      </c>
    </row>
    <row r="168" spans="1:26" ht="14.25" x14ac:dyDescent="0.2">
      <c r="A168" s="39" t="str">
        <f>Source!E65</f>
        <v>13,3</v>
      </c>
      <c r="B168" s="40" t="str">
        <f>Source!F65</f>
        <v>08.4.03.04</v>
      </c>
      <c r="C168" s="40" t="str">
        <f>Source!G65</f>
        <v>Арматура</v>
      </c>
      <c r="D168" s="23" t="str">
        <f>Source!H65</f>
        <v>т</v>
      </c>
      <c r="E168" s="11">
        <f>Source!I65</f>
        <v>2.57904</v>
      </c>
      <c r="F168" s="24">
        <f>Source!AL65+Source!AM65+Source!AO65</f>
        <v>0</v>
      </c>
      <c r="G168" s="36" t="s">
        <v>3</v>
      </c>
      <c r="H168" s="24">
        <f>ROUND(Source!AC65*Source!I65, 2)+ROUND(Source!AD65*Source!I65, 2)+ROUND(Source!AF65*Source!I65, 2)</f>
        <v>0</v>
      </c>
      <c r="I168" s="25"/>
      <c r="J168" s="25">
        <f>IF(Source!BC65&lt;&gt; 0, Source!BC65, 1)</f>
        <v>6.56</v>
      </c>
      <c r="K168" s="24">
        <f>Source!O65</f>
        <v>0</v>
      </c>
      <c r="L168" s="26"/>
      <c r="S168">
        <f>ROUND((Source!FX65/100)*((ROUND(Source!AF65*Source!I65, 2)+ROUND(Source!AE65*Source!I65, 2))), 2)</f>
        <v>0</v>
      </c>
      <c r="T168">
        <f>Source!X65</f>
        <v>0</v>
      </c>
      <c r="U168">
        <f>ROUND((Source!FY65/100)*((ROUND(Source!AF65*Source!I65, 2)+ROUND(Source!AE65*Source!I65, 2))), 2)</f>
        <v>0</v>
      </c>
      <c r="V168">
        <f>Source!Y65</f>
        <v>0</v>
      </c>
      <c r="W168">
        <f>IF(Source!BI65&lt;=1,H168, 0)</f>
        <v>0</v>
      </c>
      <c r="X168">
        <f>IF(Source!BI65=2,H168, 0)</f>
        <v>0</v>
      </c>
      <c r="Y168">
        <f>IF(Source!BI65=3,H168, 0)</f>
        <v>0</v>
      </c>
      <c r="Z168">
        <f>IF(Source!BI65=4,H168, 0)</f>
        <v>0</v>
      </c>
    </row>
    <row r="169" spans="1:26" ht="42.75" x14ac:dyDescent="0.2">
      <c r="A169" s="39" t="str">
        <f>Source!E66</f>
        <v>13,4</v>
      </c>
      <c r="B169" s="40" t="str">
        <f>Source!F66</f>
        <v>08.4.03.03-0032</v>
      </c>
      <c r="C169" s="40" t="str">
        <f>Source!G66</f>
        <v>Горячекатаная арматурная сталь периодического профиля класса А-III, диаметром 12 мм</v>
      </c>
      <c r="D169" s="23" t="str">
        <f>Source!H66</f>
        <v>т</v>
      </c>
      <c r="E169" s="11">
        <f>Source!I66</f>
        <v>1.4403999999999999</v>
      </c>
      <c r="F169" s="24">
        <f>Source!AL66+Source!AM66+Source!AO66</f>
        <v>7997.23</v>
      </c>
      <c r="G169" s="36" t="s">
        <v>3</v>
      </c>
      <c r="H169" s="24">
        <f>ROUND(Source!AC66*Source!I66, 2)+ROUND(Source!AD66*Source!I66, 2)+ROUND(Source!AF66*Source!I66, 2)</f>
        <v>11519.21</v>
      </c>
      <c r="I169" s="25"/>
      <c r="J169" s="25">
        <f>IF(Source!BC66&lt;&gt; 0, Source!BC66, 1)</f>
        <v>6.56</v>
      </c>
      <c r="K169" s="24">
        <f>Source!O66</f>
        <v>75566.02</v>
      </c>
      <c r="L169" s="26"/>
      <c r="S169">
        <f>ROUND((Source!FX66/100)*((ROUND(Source!AF66*Source!I66, 2)+ROUND(Source!AE66*Source!I66, 2))), 2)</f>
        <v>0</v>
      </c>
      <c r="T169">
        <f>Source!X66</f>
        <v>0</v>
      </c>
      <c r="U169">
        <f>ROUND((Source!FY66/100)*((ROUND(Source!AF66*Source!I66, 2)+ROUND(Source!AE66*Source!I66, 2))), 2)</f>
        <v>0</v>
      </c>
      <c r="V169">
        <f>Source!Y66</f>
        <v>0</v>
      </c>
      <c r="W169">
        <f>IF(Source!BI66&lt;=1,H169, 0)</f>
        <v>11519.21</v>
      </c>
      <c r="X169">
        <f>IF(Source!BI66=2,H169, 0)</f>
        <v>0</v>
      </c>
      <c r="Y169">
        <f>IF(Source!BI66=3,H169, 0)</f>
        <v>0</v>
      </c>
      <c r="Z169">
        <f>IF(Source!BI66=4,H169, 0)</f>
        <v>0</v>
      </c>
    </row>
    <row r="170" spans="1:26" ht="28.5" x14ac:dyDescent="0.2">
      <c r="A170" s="41" t="str">
        <f>Source!E67</f>
        <v>13,5</v>
      </c>
      <c r="B170" s="42" t="str">
        <f>Source!F67</f>
        <v>08.4.03.02-0003</v>
      </c>
      <c r="C170" s="42" t="str">
        <f>Source!G67</f>
        <v>Горячекатаная арматурная сталь гладкая класса А-I, диаметром 10 мм</v>
      </c>
      <c r="D170" s="28" t="str">
        <f>Source!H67</f>
        <v>т</v>
      </c>
      <c r="E170" s="29">
        <f>Source!I67</f>
        <v>0.14807999999999999</v>
      </c>
      <c r="F170" s="30">
        <f>Source!AL67+Source!AM67+Source!AO67</f>
        <v>6726.18</v>
      </c>
      <c r="G170" s="37" t="s">
        <v>3</v>
      </c>
      <c r="H170" s="30">
        <f>ROUND(Source!AC67*Source!I67, 2)+ROUND(Source!AD67*Source!I67, 2)+ROUND(Source!AF67*Source!I67, 2)</f>
        <v>996.01</v>
      </c>
      <c r="I170" s="31"/>
      <c r="J170" s="31">
        <f>IF(Source!BC67&lt;&gt; 0, Source!BC67, 1)</f>
        <v>6.56</v>
      </c>
      <c r="K170" s="30">
        <f>Source!O67</f>
        <v>6533.84</v>
      </c>
      <c r="L170" s="38"/>
      <c r="S170">
        <f>ROUND((Source!FX67/100)*((ROUND(Source!AF67*Source!I67, 2)+ROUND(Source!AE67*Source!I67, 2))), 2)</f>
        <v>0</v>
      </c>
      <c r="T170">
        <f>Source!X67</f>
        <v>0</v>
      </c>
      <c r="U170">
        <f>ROUND((Source!FY67/100)*((ROUND(Source!AF67*Source!I67, 2)+ROUND(Source!AE67*Source!I67, 2))), 2)</f>
        <v>0</v>
      </c>
      <c r="V170">
        <f>Source!Y67</f>
        <v>0</v>
      </c>
      <c r="W170">
        <f>IF(Source!BI67&lt;=1,H170, 0)</f>
        <v>996.01</v>
      </c>
      <c r="X170">
        <f>IF(Source!BI67=2,H170, 0)</f>
        <v>0</v>
      </c>
      <c r="Y170">
        <f>IF(Source!BI67=3,H170, 0)</f>
        <v>0</v>
      </c>
      <c r="Z170">
        <f>IF(Source!BI67=4,H170, 0)</f>
        <v>0</v>
      </c>
    </row>
    <row r="171" spans="1:26" ht="15" x14ac:dyDescent="0.25">
      <c r="G171" s="46">
        <f>H159+H160+H162+H163+H164+SUM(H166:H170)</f>
        <v>43305.71</v>
      </c>
      <c r="H171" s="46"/>
      <c r="J171" s="46">
        <f>K159+K160+K162+K163+K164+SUM(K166:K170)</f>
        <v>284085.43000000005</v>
      </c>
      <c r="K171" s="46"/>
      <c r="L171" s="33">
        <f>Source!U62</f>
        <v>80.796865600000004</v>
      </c>
      <c r="O171" s="20">
        <f>G171</f>
        <v>43305.71</v>
      </c>
      <c r="P171" s="20">
        <f>J171</f>
        <v>284085.43000000005</v>
      </c>
      <c r="Q171" s="20">
        <f>L171</f>
        <v>80.796865600000004</v>
      </c>
      <c r="W171">
        <f>IF(Source!BI62&lt;=1,H159+H160+H162+H163+H164, 0)</f>
        <v>3286.6000000000004</v>
      </c>
      <c r="X171">
        <f>IF(Source!BI62=2,H159+H160+H162+H163+H164, 0)</f>
        <v>0</v>
      </c>
      <c r="Y171">
        <f>IF(Source!BI62=3,H159+H160+H162+H163+H164, 0)</f>
        <v>0</v>
      </c>
      <c r="Z171">
        <f>IF(Source!BI62=4,H159+H160+H162+H163+H164, 0)</f>
        <v>0</v>
      </c>
    </row>
    <row r="172" spans="1:26" ht="42.75" x14ac:dyDescent="0.2">
      <c r="A172" s="39" t="str">
        <f>Source!E68</f>
        <v>14</v>
      </c>
      <c r="B172" s="40" t="str">
        <f>Source!F68</f>
        <v>06-01-015-05</v>
      </c>
      <c r="C172" s="40" t="str">
        <f>Source!G68</f>
        <v>Установка анкерных болтов при бетонировании в виде сваренных каркасов</v>
      </c>
      <c r="D172" s="23" t="str">
        <f>Source!H68</f>
        <v>т</v>
      </c>
      <c r="E172" s="11">
        <f>Source!I68</f>
        <v>1.23E-2</v>
      </c>
      <c r="F172" s="24">
        <f>Source!AL68+Source!AM68+Source!AO68</f>
        <v>7114.7099999999991</v>
      </c>
      <c r="G172" s="25"/>
      <c r="H172" s="24"/>
      <c r="I172" s="25" t="str">
        <f>Source!BO68</f>
        <v/>
      </c>
      <c r="J172" s="25"/>
      <c r="K172" s="24"/>
      <c r="L172" s="26"/>
      <c r="S172">
        <f>ROUND((Source!FX68/100)*((ROUND(Source!AF68*Source!I68, 2)+ROUND(Source!AE68*Source!I68, 2))), 2)</f>
        <v>5</v>
      </c>
      <c r="T172">
        <f>Source!X68</f>
        <v>32.770000000000003</v>
      </c>
      <c r="U172">
        <f>ROUND((Source!FY68/100)*((ROUND(Source!AF68*Source!I68, 2)+ROUND(Source!AE68*Source!I68, 2))), 2)</f>
        <v>3.09</v>
      </c>
      <c r="V172">
        <f>Source!Y68</f>
        <v>20.29</v>
      </c>
    </row>
    <row r="173" spans="1:26" ht="14.25" x14ac:dyDescent="0.2">
      <c r="A173" s="39"/>
      <c r="B173" s="40"/>
      <c r="C173" s="40" t="s">
        <v>1661</v>
      </c>
      <c r="D173" s="23"/>
      <c r="E173" s="11"/>
      <c r="F173" s="24">
        <f>Source!AO68</f>
        <v>305.48</v>
      </c>
      <c r="G173" s="25" t="str">
        <f>Source!DG68</f>
        <v>)*1,15</v>
      </c>
      <c r="H173" s="24">
        <f>ROUND(Source!AF68*Source!I68, 2)</f>
        <v>4.32</v>
      </c>
      <c r="I173" s="25"/>
      <c r="J173" s="25">
        <f>IF(Source!BA68&lt;&gt; 0, Source!BA68, 1)</f>
        <v>6.56</v>
      </c>
      <c r="K173" s="24">
        <f>Source!S68</f>
        <v>28.35</v>
      </c>
      <c r="L173" s="26"/>
      <c r="R173">
        <f>H173</f>
        <v>4.32</v>
      </c>
    </row>
    <row r="174" spans="1:26" ht="14.25" x14ac:dyDescent="0.2">
      <c r="A174" s="39"/>
      <c r="B174" s="40"/>
      <c r="C174" s="40" t="s">
        <v>411</v>
      </c>
      <c r="D174" s="23"/>
      <c r="E174" s="11"/>
      <c r="F174" s="24">
        <f>Source!AM68</f>
        <v>213.28</v>
      </c>
      <c r="G174" s="25" t="str">
        <f>Source!DE68</f>
        <v>)*1,25</v>
      </c>
      <c r="H174" s="24">
        <f>ROUND(Source!AD68*Source!I68, 2)</f>
        <v>3.28</v>
      </c>
      <c r="I174" s="25"/>
      <c r="J174" s="25">
        <f>IF(Source!BB68&lt;&gt; 0, Source!BB68, 1)</f>
        <v>6.56</v>
      </c>
      <c r="K174" s="24">
        <f>Source!Q68</f>
        <v>21.51</v>
      </c>
      <c r="L174" s="26"/>
    </row>
    <row r="175" spans="1:26" ht="14.25" x14ac:dyDescent="0.2">
      <c r="A175" s="39"/>
      <c r="B175" s="40"/>
      <c r="C175" s="40" t="s">
        <v>1667</v>
      </c>
      <c r="D175" s="23"/>
      <c r="E175" s="11"/>
      <c r="F175" s="24">
        <f>Source!AN68</f>
        <v>28.34</v>
      </c>
      <c r="G175" s="25" t="str">
        <f>Source!DF68</f>
        <v>)*1,25</v>
      </c>
      <c r="H175" s="34">
        <f>ROUND(Source!AE68*Source!I68, 2)</f>
        <v>0.44</v>
      </c>
      <c r="I175" s="25"/>
      <c r="J175" s="25">
        <f>IF(Source!BS68&lt;&gt; 0, Source!BS68, 1)</f>
        <v>6.56</v>
      </c>
      <c r="K175" s="34">
        <f>Source!R68</f>
        <v>2.86</v>
      </c>
      <c r="L175" s="26"/>
      <c r="R175">
        <f>H175</f>
        <v>0.44</v>
      </c>
    </row>
    <row r="176" spans="1:26" ht="14.25" x14ac:dyDescent="0.2">
      <c r="A176" s="39"/>
      <c r="B176" s="40"/>
      <c r="C176" s="40" t="s">
        <v>1668</v>
      </c>
      <c r="D176" s="23"/>
      <c r="E176" s="11"/>
      <c r="F176" s="24">
        <f>Source!AL68</f>
        <v>6595.95</v>
      </c>
      <c r="G176" s="25" t="str">
        <f>Source!DD68</f>
        <v/>
      </c>
      <c r="H176" s="24">
        <f>ROUND(Source!AC68*Source!I68, 2)</f>
        <v>81.13</v>
      </c>
      <c r="I176" s="25"/>
      <c r="J176" s="25">
        <f>IF(Source!BC68&lt;&gt; 0, Source!BC68, 1)</f>
        <v>6.56</v>
      </c>
      <c r="K176" s="24">
        <f>Source!P68</f>
        <v>532.21</v>
      </c>
      <c r="L176" s="26"/>
    </row>
    <row r="177" spans="1:26" ht="14.25" x14ac:dyDescent="0.2">
      <c r="A177" s="39"/>
      <c r="B177" s="40"/>
      <c r="C177" s="40" t="s">
        <v>1662</v>
      </c>
      <c r="D177" s="23" t="s">
        <v>1663</v>
      </c>
      <c r="E177" s="11">
        <f>Source!BZ68</f>
        <v>105</v>
      </c>
      <c r="F177" s="43"/>
      <c r="G177" s="25"/>
      <c r="H177" s="24">
        <f>SUM(S172:S183)</f>
        <v>5</v>
      </c>
      <c r="I177" s="27"/>
      <c r="J177" s="22">
        <f>Source!AT68</f>
        <v>105</v>
      </c>
      <c r="K177" s="24">
        <f>SUM(T172:T183)</f>
        <v>32.770000000000003</v>
      </c>
      <c r="L177" s="26"/>
    </row>
    <row r="178" spans="1:26" ht="14.25" x14ac:dyDescent="0.2">
      <c r="A178" s="39"/>
      <c r="B178" s="40"/>
      <c r="C178" s="40" t="s">
        <v>1664</v>
      </c>
      <c r="D178" s="23" t="s">
        <v>1663</v>
      </c>
      <c r="E178" s="11">
        <f>Source!CA68</f>
        <v>65</v>
      </c>
      <c r="F178" s="43"/>
      <c r="G178" s="25"/>
      <c r="H178" s="24">
        <f>SUM(U172:U183)</f>
        <v>3.09</v>
      </c>
      <c r="I178" s="27"/>
      <c r="J178" s="22">
        <f>Source!AU68</f>
        <v>65</v>
      </c>
      <c r="K178" s="24">
        <f>SUM(V172:V183)</f>
        <v>20.29</v>
      </c>
      <c r="L178" s="26"/>
    </row>
    <row r="179" spans="1:26" ht="14.25" x14ac:dyDescent="0.2">
      <c r="A179" s="39"/>
      <c r="B179" s="40"/>
      <c r="C179" s="40" t="s">
        <v>1665</v>
      </c>
      <c r="D179" s="23" t="s">
        <v>1666</v>
      </c>
      <c r="E179" s="11">
        <f>Source!AQ68</f>
        <v>33.68</v>
      </c>
      <c r="F179" s="24"/>
      <c r="G179" s="25" t="str">
        <f>Source!DI68</f>
        <v>)*1,15</v>
      </c>
      <c r="H179" s="24"/>
      <c r="I179" s="25"/>
      <c r="J179" s="25"/>
      <c r="K179" s="24"/>
      <c r="L179" s="35">
        <f>Source!U68</f>
        <v>0.47640359999999998</v>
      </c>
    </row>
    <row r="180" spans="1:26" ht="28.5" x14ac:dyDescent="0.2">
      <c r="A180" s="39" t="str">
        <f>Source!E69</f>
        <v>14,1</v>
      </c>
      <c r="B180" s="40" t="str">
        <f>Source!F69</f>
        <v>07.2.07.02</v>
      </c>
      <c r="C180" s="40" t="str">
        <f>Source!G69</f>
        <v>Кондуктор инвентарный металлический</v>
      </c>
      <c r="D180" s="23" t="str">
        <f>Source!H69</f>
        <v>шт.</v>
      </c>
      <c r="E180" s="11">
        <f>Source!I69</f>
        <v>1</v>
      </c>
      <c r="F180" s="24">
        <f>Source!AL69+Source!AM69+Source!AO69</f>
        <v>0</v>
      </c>
      <c r="G180" s="36" t="s">
        <v>3</v>
      </c>
      <c r="H180" s="24">
        <f>ROUND(Source!AC69*Source!I69, 2)+ROUND(Source!AD69*Source!I69, 2)+ROUND(Source!AF69*Source!I69, 2)</f>
        <v>0</v>
      </c>
      <c r="I180" s="25"/>
      <c r="J180" s="25">
        <f>IF(Source!BC69&lt;&gt; 0, Source!BC69, 1)</f>
        <v>6.56</v>
      </c>
      <c r="K180" s="24">
        <f>Source!O69</f>
        <v>0</v>
      </c>
      <c r="L180" s="26"/>
      <c r="S180">
        <f>ROUND((Source!FX69/100)*((ROUND(Source!AF69*Source!I69, 2)+ROUND(Source!AE69*Source!I69, 2))), 2)</f>
        <v>0</v>
      </c>
      <c r="T180">
        <f>Source!X69</f>
        <v>0</v>
      </c>
      <c r="U180">
        <f>ROUND((Source!FY69/100)*((ROUND(Source!AF69*Source!I69, 2)+ROUND(Source!AE69*Source!I69, 2))), 2)</f>
        <v>0</v>
      </c>
      <c r="V180">
        <f>Source!Y69</f>
        <v>0</v>
      </c>
      <c r="W180">
        <f>IF(Source!BI69&lt;=1,H180, 0)</f>
        <v>0</v>
      </c>
      <c r="X180">
        <f>IF(Source!BI69=2,H180, 0)</f>
        <v>0</v>
      </c>
      <c r="Y180">
        <f>IF(Source!BI69=3,H180, 0)</f>
        <v>0</v>
      </c>
      <c r="Z180">
        <f>IF(Source!BI69=4,H180, 0)</f>
        <v>0</v>
      </c>
    </row>
    <row r="181" spans="1:26" ht="28.5" x14ac:dyDescent="0.2">
      <c r="A181" s="39" t="str">
        <f>Source!E70</f>
        <v>14,2</v>
      </c>
      <c r="B181" s="40" t="str">
        <f>Source!F70</f>
        <v>07.2.07.02-0001</v>
      </c>
      <c r="C181" s="40" t="str">
        <f>Source!G70</f>
        <v>Кондуктор инвентарный металлический</v>
      </c>
      <c r="D181" s="23" t="str">
        <f>Source!H70</f>
        <v>шт.</v>
      </c>
      <c r="E181" s="11">
        <f>Source!I70</f>
        <v>1</v>
      </c>
      <c r="F181" s="24">
        <f>Source!AL70+Source!AM70+Source!AO70</f>
        <v>346</v>
      </c>
      <c r="G181" s="36" t="s">
        <v>3</v>
      </c>
      <c r="H181" s="24">
        <f>ROUND(Source!AC70*Source!I70, 2)+ROUND(Source!AD70*Source!I70, 2)+ROUND(Source!AF70*Source!I70, 2)</f>
        <v>346</v>
      </c>
      <c r="I181" s="25"/>
      <c r="J181" s="25">
        <f>IF(Source!BC70&lt;&gt; 0, Source!BC70, 1)</f>
        <v>6.56</v>
      </c>
      <c r="K181" s="24">
        <f>Source!O70</f>
        <v>2269.7600000000002</v>
      </c>
      <c r="L181" s="26"/>
      <c r="S181">
        <f>ROUND((Source!FX70/100)*((ROUND(Source!AF70*Source!I70, 2)+ROUND(Source!AE70*Source!I70, 2))), 2)</f>
        <v>0</v>
      </c>
      <c r="T181">
        <f>Source!X70</f>
        <v>0</v>
      </c>
      <c r="U181">
        <f>ROUND((Source!FY70/100)*((ROUND(Source!AF70*Source!I70, 2)+ROUND(Source!AE70*Source!I70, 2))), 2)</f>
        <v>0</v>
      </c>
      <c r="V181">
        <f>Source!Y70</f>
        <v>0</v>
      </c>
      <c r="W181">
        <f>IF(Source!BI70&lt;=1,H181, 0)</f>
        <v>346</v>
      </c>
      <c r="X181">
        <f>IF(Source!BI70=2,H181, 0)</f>
        <v>0</v>
      </c>
      <c r="Y181">
        <f>IF(Source!BI70=3,H181, 0)</f>
        <v>0</v>
      </c>
      <c r="Z181">
        <f>IF(Source!BI70=4,H181, 0)</f>
        <v>0</v>
      </c>
    </row>
    <row r="182" spans="1:26" ht="14.25" x14ac:dyDescent="0.2">
      <c r="A182" s="39" t="str">
        <f>Source!E71</f>
        <v>14,3</v>
      </c>
      <c r="B182" s="40" t="str">
        <f>Source!F71</f>
        <v>07.2.07.13</v>
      </c>
      <c r="C182" s="40" t="str">
        <f>Source!G71</f>
        <v>Конструкции стальные</v>
      </c>
      <c r="D182" s="23" t="str">
        <f>Source!H71</f>
        <v>т</v>
      </c>
      <c r="E182" s="11">
        <f>Source!I71</f>
        <v>4.3049999999999998E-3</v>
      </c>
      <c r="F182" s="24">
        <f>Source!AL71+Source!AM71+Source!AO71</f>
        <v>0</v>
      </c>
      <c r="G182" s="36" t="s">
        <v>3</v>
      </c>
      <c r="H182" s="24">
        <f>ROUND(Source!AC71*Source!I71, 2)+ROUND(Source!AD71*Source!I71, 2)+ROUND(Source!AF71*Source!I71, 2)</f>
        <v>0</v>
      </c>
      <c r="I182" s="25"/>
      <c r="J182" s="25">
        <f>IF(Source!BC71&lt;&gt; 0, Source!BC71, 1)</f>
        <v>6.56</v>
      </c>
      <c r="K182" s="24">
        <f>Source!O71</f>
        <v>0</v>
      </c>
      <c r="L182" s="26"/>
      <c r="S182">
        <f>ROUND((Source!FX71/100)*((ROUND(Source!AF71*Source!I71, 2)+ROUND(Source!AE71*Source!I71, 2))), 2)</f>
        <v>0</v>
      </c>
      <c r="T182">
        <f>Source!X71</f>
        <v>0</v>
      </c>
      <c r="U182">
        <f>ROUND((Source!FY71/100)*((ROUND(Source!AF71*Source!I71, 2)+ROUND(Source!AE71*Source!I71, 2))), 2)</f>
        <v>0</v>
      </c>
      <c r="V182">
        <f>Source!Y71</f>
        <v>0</v>
      </c>
      <c r="W182">
        <f>IF(Source!BI71&lt;=1,H182, 0)</f>
        <v>0</v>
      </c>
      <c r="X182">
        <f>IF(Source!BI71=2,H182, 0)</f>
        <v>0</v>
      </c>
      <c r="Y182">
        <f>IF(Source!BI71=3,H182, 0)</f>
        <v>0</v>
      </c>
      <c r="Z182">
        <f>IF(Source!BI71=4,H182, 0)</f>
        <v>0</v>
      </c>
    </row>
    <row r="183" spans="1:26" ht="57" x14ac:dyDescent="0.2">
      <c r="A183" s="41" t="str">
        <f>Source!E72</f>
        <v>14,4</v>
      </c>
      <c r="B183" s="42" t="str">
        <f>Source!F72</f>
        <v>07.2.07.04-0001</v>
      </c>
      <c r="C183" s="42" t="str">
        <f>Source!G72</f>
        <v>Конструкции стальные индивидуальные листовые сварные из стали толщиной 3-10 мм массой 0,1-0,5 т</v>
      </c>
      <c r="D183" s="28" t="str">
        <f>Source!H72</f>
        <v>т</v>
      </c>
      <c r="E183" s="29">
        <f>Source!I72</f>
        <v>4.3049999999999998E-3</v>
      </c>
      <c r="F183" s="30">
        <f>Source!AL72+Source!AM72+Source!AO72</f>
        <v>10046</v>
      </c>
      <c r="G183" s="37" t="s">
        <v>3</v>
      </c>
      <c r="H183" s="30">
        <f>ROUND(Source!AC72*Source!I72, 2)+ROUND(Source!AD72*Source!I72, 2)+ROUND(Source!AF72*Source!I72, 2)</f>
        <v>43.25</v>
      </c>
      <c r="I183" s="31"/>
      <c r="J183" s="31">
        <f>IF(Source!BC72&lt;&gt; 0, Source!BC72, 1)</f>
        <v>6.56</v>
      </c>
      <c r="K183" s="30">
        <f>Source!O72</f>
        <v>283.70999999999998</v>
      </c>
      <c r="L183" s="38"/>
      <c r="S183">
        <f>ROUND((Source!FX72/100)*((ROUND(Source!AF72*Source!I72, 2)+ROUND(Source!AE72*Source!I72, 2))), 2)</f>
        <v>0</v>
      </c>
      <c r="T183">
        <f>Source!X72</f>
        <v>0</v>
      </c>
      <c r="U183">
        <f>ROUND((Source!FY72/100)*((ROUND(Source!AF72*Source!I72, 2)+ROUND(Source!AE72*Source!I72, 2))), 2)</f>
        <v>0</v>
      </c>
      <c r="V183">
        <f>Source!Y72</f>
        <v>0</v>
      </c>
      <c r="W183">
        <f>IF(Source!BI72&lt;=1,H183, 0)</f>
        <v>43.25</v>
      </c>
      <c r="X183">
        <f>IF(Source!BI72=2,H183, 0)</f>
        <v>0</v>
      </c>
      <c r="Y183">
        <f>IF(Source!BI72=3,H183, 0)</f>
        <v>0</v>
      </c>
      <c r="Z183">
        <f>IF(Source!BI72=4,H183, 0)</f>
        <v>0</v>
      </c>
    </row>
    <row r="184" spans="1:26" ht="15" x14ac:dyDescent="0.25">
      <c r="G184" s="46">
        <f>H173+H174+H176+H177+H178+SUM(H180:H183)</f>
        <v>486.07</v>
      </c>
      <c r="H184" s="46"/>
      <c r="J184" s="46">
        <f>K173+K174+K176+K177+K178+SUM(K180:K183)</f>
        <v>3188.6000000000004</v>
      </c>
      <c r="K184" s="46"/>
      <c r="L184" s="33">
        <f>Source!U68</f>
        <v>0.47640359999999998</v>
      </c>
      <c r="O184" s="20">
        <f>G184</f>
        <v>486.07</v>
      </c>
      <c r="P184" s="20">
        <f>J184</f>
        <v>3188.6000000000004</v>
      </c>
      <c r="Q184" s="20">
        <f>L184</f>
        <v>0.47640359999999998</v>
      </c>
      <c r="W184">
        <f>IF(Source!BI68&lt;=1,H173+H174+H176+H177+H178, 0)</f>
        <v>96.82</v>
      </c>
      <c r="X184">
        <f>IF(Source!BI68=2,H173+H174+H176+H177+H178, 0)</f>
        <v>0</v>
      </c>
      <c r="Y184">
        <f>IF(Source!BI68=3,H173+H174+H176+H177+H178, 0)</f>
        <v>0</v>
      </c>
      <c r="Z184">
        <f>IF(Source!BI68=4,H173+H174+H176+H177+H178, 0)</f>
        <v>0</v>
      </c>
    </row>
    <row r="185" spans="1:26" ht="42.75" x14ac:dyDescent="0.2">
      <c r="A185" s="39" t="str">
        <f>Source!E73</f>
        <v>15</v>
      </c>
      <c r="B185" s="40" t="str">
        <f>Source!F73</f>
        <v>26-01-022-02 прим.</v>
      </c>
      <c r="C185" s="40" t="str">
        <f>Source!G73</f>
        <v>Изоляция плоских и криволинейных поверхностей штучными изделиями из пенополиуретана (плитами)</v>
      </c>
      <c r="D185" s="23" t="str">
        <f>Source!H73</f>
        <v>м3</v>
      </c>
      <c r="E185" s="11">
        <f>Source!I73</f>
        <v>7.85</v>
      </c>
      <c r="F185" s="24">
        <f>Source!AL73+Source!AM73+Source!AO73</f>
        <v>895.56</v>
      </c>
      <c r="G185" s="25"/>
      <c r="H185" s="24"/>
      <c r="I185" s="25" t="str">
        <f>Source!BO73</f>
        <v/>
      </c>
      <c r="J185" s="25"/>
      <c r="K185" s="24"/>
      <c r="L185" s="26"/>
      <c r="S185">
        <f>ROUND((Source!FX73/100)*((ROUND(Source!AF73*Source!I73, 2)+ROUND(Source!AE73*Source!I73, 2))), 2)</f>
        <v>1761.46</v>
      </c>
      <c r="T185">
        <f>Source!X73</f>
        <v>11555.19</v>
      </c>
      <c r="U185">
        <f>ROUND((Source!FY73/100)*((ROUND(Source!AF73*Source!I73, 2)+ROUND(Source!AE73*Source!I73, 2))), 2)</f>
        <v>1233.02</v>
      </c>
      <c r="V185">
        <f>Source!Y73</f>
        <v>8088.63</v>
      </c>
    </row>
    <row r="186" spans="1:26" ht="14.25" x14ac:dyDescent="0.2">
      <c r="A186" s="39"/>
      <c r="B186" s="40"/>
      <c r="C186" s="40" t="s">
        <v>1661</v>
      </c>
      <c r="D186" s="23"/>
      <c r="E186" s="11"/>
      <c r="F186" s="24">
        <f>Source!AO73</f>
        <v>190.08</v>
      </c>
      <c r="G186" s="25" t="str">
        <f>Source!DG73</f>
        <v>)*1,15</v>
      </c>
      <c r="H186" s="24">
        <f>ROUND(Source!AF73*Source!I73, 2)</f>
        <v>1715.93</v>
      </c>
      <c r="I186" s="25"/>
      <c r="J186" s="25">
        <f>IF(Source!BA73&lt;&gt; 0, Source!BA73, 1)</f>
        <v>6.56</v>
      </c>
      <c r="K186" s="24">
        <f>Source!S73</f>
        <v>11256.51</v>
      </c>
      <c r="L186" s="26"/>
      <c r="R186">
        <f>H186</f>
        <v>1715.93</v>
      </c>
    </row>
    <row r="187" spans="1:26" ht="14.25" x14ac:dyDescent="0.2">
      <c r="A187" s="39"/>
      <c r="B187" s="40"/>
      <c r="C187" s="40" t="s">
        <v>411</v>
      </c>
      <c r="D187" s="23"/>
      <c r="E187" s="11"/>
      <c r="F187" s="24">
        <f>Source!AM73</f>
        <v>27.55</v>
      </c>
      <c r="G187" s="25" t="str">
        <f>Source!DE73</f>
        <v>)*1,25</v>
      </c>
      <c r="H187" s="24">
        <f>ROUND(Source!AD73*Source!I73, 2)</f>
        <v>270.35000000000002</v>
      </c>
      <c r="I187" s="25"/>
      <c r="J187" s="25">
        <f>IF(Source!BB73&lt;&gt; 0, Source!BB73, 1)</f>
        <v>6.56</v>
      </c>
      <c r="K187" s="24">
        <f>Source!Q73</f>
        <v>1773.52</v>
      </c>
      <c r="L187" s="26"/>
    </row>
    <row r="188" spans="1:26" ht="14.25" x14ac:dyDescent="0.2">
      <c r="A188" s="39"/>
      <c r="B188" s="40"/>
      <c r="C188" s="40" t="s">
        <v>1667</v>
      </c>
      <c r="D188" s="23"/>
      <c r="E188" s="11"/>
      <c r="F188" s="24">
        <f>Source!AN73</f>
        <v>4.6399999999999997</v>
      </c>
      <c r="G188" s="25" t="str">
        <f>Source!DF73</f>
        <v>)*1,25</v>
      </c>
      <c r="H188" s="34">
        <f>ROUND(Source!AE73*Source!I73, 2)</f>
        <v>45.53</v>
      </c>
      <c r="I188" s="25"/>
      <c r="J188" s="25">
        <f>IF(Source!BS73&lt;&gt; 0, Source!BS73, 1)</f>
        <v>6.56</v>
      </c>
      <c r="K188" s="34">
        <f>Source!R73</f>
        <v>298.68</v>
      </c>
      <c r="L188" s="26"/>
      <c r="R188">
        <f>H188</f>
        <v>45.53</v>
      </c>
    </row>
    <row r="189" spans="1:26" ht="14.25" x14ac:dyDescent="0.2">
      <c r="A189" s="39"/>
      <c r="B189" s="40"/>
      <c r="C189" s="40" t="s">
        <v>1668</v>
      </c>
      <c r="D189" s="23"/>
      <c r="E189" s="11"/>
      <c r="F189" s="24">
        <f>Source!AL73</f>
        <v>677.93</v>
      </c>
      <c r="G189" s="25" t="str">
        <f>Source!DD73</f>
        <v/>
      </c>
      <c r="H189" s="24">
        <f>ROUND(Source!AC73*Source!I73, 2)</f>
        <v>5321.75</v>
      </c>
      <c r="I189" s="25"/>
      <c r="J189" s="25">
        <f>IF(Source!BC73&lt;&gt; 0, Source!BC73, 1)</f>
        <v>6.56</v>
      </c>
      <c r="K189" s="24">
        <f>Source!P73</f>
        <v>34910.68</v>
      </c>
      <c r="L189" s="26"/>
    </row>
    <row r="190" spans="1:26" ht="14.25" x14ac:dyDescent="0.2">
      <c r="A190" s="39"/>
      <c r="B190" s="40"/>
      <c r="C190" s="40" t="s">
        <v>1662</v>
      </c>
      <c r="D190" s="23" t="s">
        <v>1663</v>
      </c>
      <c r="E190" s="11">
        <f>Source!BZ73</f>
        <v>100</v>
      </c>
      <c r="F190" s="43"/>
      <c r="G190" s="25"/>
      <c r="H190" s="24">
        <f>SUM(S185:S194)</f>
        <v>1761.46</v>
      </c>
      <c r="I190" s="27"/>
      <c r="J190" s="22">
        <f>Source!AT73</f>
        <v>100</v>
      </c>
      <c r="K190" s="24">
        <f>SUM(T185:T194)</f>
        <v>11555.19</v>
      </c>
      <c r="L190" s="26"/>
    </row>
    <row r="191" spans="1:26" ht="14.25" x14ac:dyDescent="0.2">
      <c r="A191" s="39"/>
      <c r="B191" s="40"/>
      <c r="C191" s="40" t="s">
        <v>1664</v>
      </c>
      <c r="D191" s="23" t="s">
        <v>1663</v>
      </c>
      <c r="E191" s="11">
        <f>Source!CA73</f>
        <v>70</v>
      </c>
      <c r="F191" s="43"/>
      <c r="G191" s="25"/>
      <c r="H191" s="24">
        <f>SUM(U185:U194)</f>
        <v>1233.02</v>
      </c>
      <c r="I191" s="27"/>
      <c r="J191" s="22">
        <f>Source!AU73</f>
        <v>70</v>
      </c>
      <c r="K191" s="24">
        <f>SUM(V185:V194)</f>
        <v>8088.63</v>
      </c>
      <c r="L191" s="26"/>
    </row>
    <row r="192" spans="1:26" ht="14.25" x14ac:dyDescent="0.2">
      <c r="A192" s="39"/>
      <c r="B192" s="40"/>
      <c r="C192" s="40" t="s">
        <v>1665</v>
      </c>
      <c r="D192" s="23" t="s">
        <v>1666</v>
      </c>
      <c r="E192" s="11">
        <f>Source!AQ73</f>
        <v>22</v>
      </c>
      <c r="F192" s="24"/>
      <c r="G192" s="25" t="str">
        <f>Source!DI73</f>
        <v>)*1,15</v>
      </c>
      <c r="H192" s="24"/>
      <c r="I192" s="25"/>
      <c r="J192" s="25"/>
      <c r="K192" s="24"/>
      <c r="L192" s="35">
        <f>Source!U73</f>
        <v>198.60499999999996</v>
      </c>
    </row>
    <row r="193" spans="1:26" ht="28.5" x14ac:dyDescent="0.2">
      <c r="A193" s="39" t="str">
        <f>Source!E74</f>
        <v>15,1</v>
      </c>
      <c r="B193" s="40" t="str">
        <f>Source!F74</f>
        <v>12.2.01.09</v>
      </c>
      <c r="C193" s="40" t="str">
        <f>Source!G74</f>
        <v>Изделия теплоизоляционные из пенополиуретана</v>
      </c>
      <c r="D193" s="23" t="str">
        <f>Source!H74</f>
        <v>м3</v>
      </c>
      <c r="E193" s="11">
        <f>Source!I74</f>
        <v>8.2424999999999997</v>
      </c>
      <c r="F193" s="24">
        <f>Source!AL74+Source!AM74+Source!AO74</f>
        <v>0</v>
      </c>
      <c r="G193" s="36" t="s">
        <v>3</v>
      </c>
      <c r="H193" s="24">
        <f>ROUND(Source!AC74*Source!I74, 2)+ROUND(Source!AD74*Source!I74, 2)+ROUND(Source!AF74*Source!I74, 2)</f>
        <v>0</v>
      </c>
      <c r="I193" s="25"/>
      <c r="J193" s="25">
        <f>IF(Source!BC74&lt;&gt; 0, Source!BC74, 1)</f>
        <v>6.56</v>
      </c>
      <c r="K193" s="24">
        <f>Source!O74</f>
        <v>0</v>
      </c>
      <c r="L193" s="26"/>
      <c r="S193">
        <f>ROUND((Source!FX74/100)*((ROUND(Source!AF74*Source!I74, 2)+ROUND(Source!AE74*Source!I74, 2))), 2)</f>
        <v>0</v>
      </c>
      <c r="T193">
        <f>Source!X74</f>
        <v>0</v>
      </c>
      <c r="U193">
        <f>ROUND((Source!FY74/100)*((ROUND(Source!AF74*Source!I74, 2)+ROUND(Source!AE74*Source!I74, 2))), 2)</f>
        <v>0</v>
      </c>
      <c r="V193">
        <f>Source!Y74</f>
        <v>0</v>
      </c>
      <c r="W193">
        <f>IF(Source!BI74&lt;=1,H193, 0)</f>
        <v>0</v>
      </c>
      <c r="X193">
        <f>IF(Source!BI74=2,H193, 0)</f>
        <v>0</v>
      </c>
      <c r="Y193">
        <f>IF(Source!BI74=3,H193, 0)</f>
        <v>0</v>
      </c>
      <c r="Z193">
        <f>IF(Source!BI74=4,H193, 0)</f>
        <v>0</v>
      </c>
    </row>
    <row r="194" spans="1:26" ht="42.75" x14ac:dyDescent="0.2">
      <c r="A194" s="41" t="str">
        <f>Source!E75</f>
        <v>15,2</v>
      </c>
      <c r="B194" s="42" t="str">
        <f>Source!F75</f>
        <v>12.2.05.09-0008</v>
      </c>
      <c r="C194" s="42" t="str">
        <f>Source!G75</f>
        <v>Пенополистирол экструдированный ТЕХНОНИКОЛЬ XPS CARBON 30-280 Стандарт</v>
      </c>
      <c r="D194" s="28" t="str">
        <f>Source!H75</f>
        <v>м3</v>
      </c>
      <c r="E194" s="29">
        <f>Source!I75</f>
        <v>8.2424999999999997</v>
      </c>
      <c r="F194" s="30">
        <f>Source!AL75+Source!AM75+Source!AO75</f>
        <v>1497.04</v>
      </c>
      <c r="G194" s="37" t="s">
        <v>3</v>
      </c>
      <c r="H194" s="30">
        <f>ROUND(Source!AC75*Source!I75, 2)+ROUND(Source!AD75*Source!I75, 2)+ROUND(Source!AF75*Source!I75, 2)</f>
        <v>12339.35</v>
      </c>
      <c r="I194" s="31"/>
      <c r="J194" s="31">
        <f>IF(Source!BC75&lt;&gt; 0, Source!BC75, 1)</f>
        <v>6.56</v>
      </c>
      <c r="K194" s="30">
        <f>Source!O75</f>
        <v>80946.149999999994</v>
      </c>
      <c r="L194" s="38"/>
      <c r="S194">
        <f>ROUND((Source!FX75/100)*((ROUND(Source!AF75*Source!I75, 2)+ROUND(Source!AE75*Source!I75, 2))), 2)</f>
        <v>0</v>
      </c>
      <c r="T194">
        <f>Source!X75</f>
        <v>0</v>
      </c>
      <c r="U194">
        <f>ROUND((Source!FY75/100)*((ROUND(Source!AF75*Source!I75, 2)+ROUND(Source!AE75*Source!I75, 2))), 2)</f>
        <v>0</v>
      </c>
      <c r="V194">
        <f>Source!Y75</f>
        <v>0</v>
      </c>
      <c r="W194">
        <f>IF(Source!BI75&lt;=1,H194, 0)</f>
        <v>12339.35</v>
      </c>
      <c r="X194">
        <f>IF(Source!BI75=2,H194, 0)</f>
        <v>0</v>
      </c>
      <c r="Y194">
        <f>IF(Source!BI75=3,H194, 0)</f>
        <v>0</v>
      </c>
      <c r="Z194">
        <f>IF(Source!BI75=4,H194, 0)</f>
        <v>0</v>
      </c>
    </row>
    <row r="195" spans="1:26" ht="15" x14ac:dyDescent="0.25">
      <c r="G195" s="46">
        <f>H186+H187+H189+H190+H191+SUM(H193:H194)</f>
        <v>22641.86</v>
      </c>
      <c r="H195" s="46"/>
      <c r="J195" s="46">
        <f>K186+K187+K189+K190+K191+SUM(K193:K194)</f>
        <v>148530.68</v>
      </c>
      <c r="K195" s="46"/>
      <c r="L195" s="33">
        <f>Source!U73</f>
        <v>198.60499999999996</v>
      </c>
      <c r="O195" s="20">
        <f>G195</f>
        <v>22641.86</v>
      </c>
      <c r="P195" s="20">
        <f>J195</f>
        <v>148530.68</v>
      </c>
      <c r="Q195" s="20">
        <f>L195</f>
        <v>198.60499999999996</v>
      </c>
      <c r="W195">
        <f>IF(Source!BI73&lt;=1,H186+H187+H189+H190+H191, 0)</f>
        <v>10302.510000000002</v>
      </c>
      <c r="X195">
        <f>IF(Source!BI73=2,H186+H187+H189+H190+H191, 0)</f>
        <v>0</v>
      </c>
      <c r="Y195">
        <f>IF(Source!BI73=3,H186+H187+H189+H190+H191, 0)</f>
        <v>0</v>
      </c>
      <c r="Z195">
        <f>IF(Source!BI73=4,H186+H187+H189+H190+H191, 0)</f>
        <v>0</v>
      </c>
    </row>
    <row r="196" spans="1:26" ht="42.75" x14ac:dyDescent="0.2">
      <c r="A196" s="39" t="str">
        <f>Source!E76</f>
        <v>16</v>
      </c>
      <c r="B196" s="40" t="str">
        <f>Source!F76</f>
        <v>06-01-031-02</v>
      </c>
      <c r="C196" s="40" t="str">
        <f>Source!G76</f>
        <v>Устройство железобетонных стен и перегородок высотой до 3 м, толщиной 150 мм</v>
      </c>
      <c r="D196" s="23" t="str">
        <f>Source!H76</f>
        <v>100 м3</v>
      </c>
      <c r="E196" s="11">
        <f>Source!I76</f>
        <v>9.9000000000000005E-2</v>
      </c>
      <c r="F196" s="24">
        <f>Source!AL76+Source!AM76+Source!AO76</f>
        <v>50494.45</v>
      </c>
      <c r="G196" s="25"/>
      <c r="H196" s="24"/>
      <c r="I196" s="25" t="str">
        <f>Source!BO76</f>
        <v/>
      </c>
      <c r="J196" s="25"/>
      <c r="K196" s="24"/>
      <c r="L196" s="26"/>
      <c r="S196">
        <f>ROUND((Source!FX76/100)*((ROUND(Source!AF76*Source!I76, 2)+ROUND(Source!AE76*Source!I76, 2))), 2)</f>
        <v>2461.92</v>
      </c>
      <c r="T196">
        <f>Source!X76</f>
        <v>16150.17</v>
      </c>
      <c r="U196">
        <f>ROUND((Source!FY76/100)*((ROUND(Source!AF76*Source!I76, 2)+ROUND(Source!AE76*Source!I76, 2))), 2)</f>
        <v>1524.05</v>
      </c>
      <c r="V196">
        <f>Source!Y76</f>
        <v>9997.7199999999993</v>
      </c>
    </row>
    <row r="197" spans="1:26" x14ac:dyDescent="0.2">
      <c r="C197" s="19" t="str">
        <f>"Объем: "&amp;Source!I76&amp;"=9,9/"&amp;"100"</f>
        <v>Объем: 0,099=9,9/100</v>
      </c>
    </row>
    <row r="198" spans="1:26" ht="14.25" x14ac:dyDescent="0.2">
      <c r="A198" s="39"/>
      <c r="B198" s="40"/>
      <c r="C198" s="40" t="s">
        <v>1661</v>
      </c>
      <c r="D198" s="23"/>
      <c r="E198" s="11"/>
      <c r="F198" s="24">
        <f>Source!AO76</f>
        <v>18825.09</v>
      </c>
      <c r="G198" s="25" t="str">
        <f>Source!DG76</f>
        <v>)*1,15</v>
      </c>
      <c r="H198" s="24">
        <f>ROUND(Source!AF76*Source!I76, 2)</f>
        <v>2143.2399999999998</v>
      </c>
      <c r="I198" s="25"/>
      <c r="J198" s="25">
        <f>IF(Source!BA76&lt;&gt; 0, Source!BA76, 1)</f>
        <v>6.56</v>
      </c>
      <c r="K198" s="24">
        <f>Source!S76</f>
        <v>14059.63</v>
      </c>
      <c r="L198" s="26"/>
      <c r="R198">
        <f>H198</f>
        <v>2143.2399999999998</v>
      </c>
    </row>
    <row r="199" spans="1:26" ht="14.25" x14ac:dyDescent="0.2">
      <c r="A199" s="39"/>
      <c r="B199" s="40"/>
      <c r="C199" s="40" t="s">
        <v>411</v>
      </c>
      <c r="D199" s="23"/>
      <c r="E199" s="11"/>
      <c r="F199" s="24">
        <f>Source!AM76</f>
        <v>11788.63</v>
      </c>
      <c r="G199" s="25" t="str">
        <f>Source!DE76</f>
        <v>)*1,25</v>
      </c>
      <c r="H199" s="24">
        <f>ROUND(Source!AD76*Source!I76, 2)</f>
        <v>1458.84</v>
      </c>
      <c r="I199" s="25"/>
      <c r="J199" s="25">
        <f>IF(Source!BB76&lt;&gt; 0, Source!BB76, 1)</f>
        <v>6.56</v>
      </c>
      <c r="K199" s="24">
        <f>Source!Q76</f>
        <v>9570.01</v>
      </c>
      <c r="L199" s="26"/>
    </row>
    <row r="200" spans="1:26" ht="14.25" x14ac:dyDescent="0.2">
      <c r="A200" s="39"/>
      <c r="B200" s="40"/>
      <c r="C200" s="40" t="s">
        <v>1667</v>
      </c>
      <c r="D200" s="23"/>
      <c r="E200" s="11"/>
      <c r="F200" s="24">
        <f>Source!AN76</f>
        <v>1627.84</v>
      </c>
      <c r="G200" s="25" t="str">
        <f>Source!DF76</f>
        <v>)*1,25</v>
      </c>
      <c r="H200" s="34">
        <f>ROUND(Source!AE76*Source!I76, 2)</f>
        <v>201.45</v>
      </c>
      <c r="I200" s="25"/>
      <c r="J200" s="25">
        <f>IF(Source!BS76&lt;&gt; 0, Source!BS76, 1)</f>
        <v>6.56</v>
      </c>
      <c r="K200" s="34">
        <f>Source!R76</f>
        <v>1321.48</v>
      </c>
      <c r="L200" s="26"/>
      <c r="R200">
        <f>H200</f>
        <v>201.45</v>
      </c>
    </row>
    <row r="201" spans="1:26" ht="14.25" x14ac:dyDescent="0.2">
      <c r="A201" s="39"/>
      <c r="B201" s="40"/>
      <c r="C201" s="40" t="s">
        <v>1668</v>
      </c>
      <c r="D201" s="23"/>
      <c r="E201" s="11"/>
      <c r="F201" s="24">
        <f>Source!AL76</f>
        <v>19880.73</v>
      </c>
      <c r="G201" s="25" t="str">
        <f>Source!DD76</f>
        <v/>
      </c>
      <c r="H201" s="24">
        <f>ROUND(Source!AC76*Source!I76, 2)</f>
        <v>1968.19</v>
      </c>
      <c r="I201" s="25"/>
      <c r="J201" s="25">
        <f>IF(Source!BC76&lt;&gt; 0, Source!BC76, 1)</f>
        <v>6.56</v>
      </c>
      <c r="K201" s="24">
        <f>Source!P76</f>
        <v>12911.34</v>
      </c>
      <c r="L201" s="26"/>
    </row>
    <row r="202" spans="1:26" ht="14.25" x14ac:dyDescent="0.2">
      <c r="A202" s="39"/>
      <c r="B202" s="40"/>
      <c r="C202" s="40" t="s">
        <v>1662</v>
      </c>
      <c r="D202" s="23" t="s">
        <v>1663</v>
      </c>
      <c r="E202" s="11">
        <f>Source!BZ76</f>
        <v>105</v>
      </c>
      <c r="F202" s="43"/>
      <c r="G202" s="25"/>
      <c r="H202" s="24">
        <f>SUM(S196:S209)</f>
        <v>2461.92</v>
      </c>
      <c r="I202" s="27"/>
      <c r="J202" s="22">
        <f>Source!AT76</f>
        <v>105</v>
      </c>
      <c r="K202" s="24">
        <f>SUM(T196:T209)</f>
        <v>16150.17</v>
      </c>
      <c r="L202" s="26"/>
    </row>
    <row r="203" spans="1:26" ht="14.25" x14ac:dyDescent="0.2">
      <c r="A203" s="39"/>
      <c r="B203" s="40"/>
      <c r="C203" s="40" t="s">
        <v>1664</v>
      </c>
      <c r="D203" s="23" t="s">
        <v>1663</v>
      </c>
      <c r="E203" s="11">
        <f>Source!CA76</f>
        <v>65</v>
      </c>
      <c r="F203" s="43"/>
      <c r="G203" s="25"/>
      <c r="H203" s="24">
        <f>SUM(U196:U209)</f>
        <v>1524.05</v>
      </c>
      <c r="I203" s="27"/>
      <c r="J203" s="22">
        <f>Source!AU76</f>
        <v>65</v>
      </c>
      <c r="K203" s="24">
        <f>SUM(V196:V209)</f>
        <v>9997.7199999999993</v>
      </c>
      <c r="L203" s="26"/>
    </row>
    <row r="204" spans="1:26" ht="14.25" x14ac:dyDescent="0.2">
      <c r="A204" s="39"/>
      <c r="B204" s="40"/>
      <c r="C204" s="40" t="s">
        <v>1665</v>
      </c>
      <c r="D204" s="23" t="s">
        <v>1666</v>
      </c>
      <c r="E204" s="11">
        <f>Source!AQ76</f>
        <v>2153.9</v>
      </c>
      <c r="F204" s="24"/>
      <c r="G204" s="25" t="str">
        <f>Source!DI76</f>
        <v>)*1,15</v>
      </c>
      <c r="H204" s="24"/>
      <c r="I204" s="25"/>
      <c r="J204" s="25"/>
      <c r="K204" s="24"/>
      <c r="L204" s="35">
        <f>Source!U76</f>
        <v>245.22151500000001</v>
      </c>
    </row>
    <row r="205" spans="1:26" ht="14.25" x14ac:dyDescent="0.2">
      <c r="A205" s="39" t="str">
        <f>Source!E77</f>
        <v>16,1</v>
      </c>
      <c r="B205" s="40" t="str">
        <f>Source!F77</f>
        <v>04.1.02.06</v>
      </c>
      <c r="C205" s="40" t="str">
        <f>Source!G77</f>
        <v>Бетон</v>
      </c>
      <c r="D205" s="23" t="str">
        <f>Source!H77</f>
        <v>м3</v>
      </c>
      <c r="E205" s="11">
        <f>Source!I77</f>
        <v>10.048500000000001</v>
      </c>
      <c r="F205" s="24">
        <f>Source!AL77+Source!AM77+Source!AO77</f>
        <v>0</v>
      </c>
      <c r="G205" s="36" t="s">
        <v>3</v>
      </c>
      <c r="H205" s="24">
        <f>ROUND(Source!AC77*Source!I77, 2)+ROUND(Source!AD77*Source!I77, 2)+ROUND(Source!AF77*Source!I77, 2)</f>
        <v>0</v>
      </c>
      <c r="I205" s="25"/>
      <c r="J205" s="25">
        <f>IF(Source!BC77&lt;&gt; 0, Source!BC77, 1)</f>
        <v>6.56</v>
      </c>
      <c r="K205" s="24">
        <f>Source!O77</f>
        <v>0</v>
      </c>
      <c r="L205" s="26"/>
      <c r="S205">
        <f>ROUND((Source!FX77/100)*((ROUND(Source!AF77*Source!I77, 2)+ROUND(Source!AE77*Source!I77, 2))), 2)</f>
        <v>0</v>
      </c>
      <c r="T205">
        <f>Source!X77</f>
        <v>0</v>
      </c>
      <c r="U205">
        <f>ROUND((Source!FY77/100)*((ROUND(Source!AF77*Source!I77, 2)+ROUND(Source!AE77*Source!I77, 2))), 2)</f>
        <v>0</v>
      </c>
      <c r="V205">
        <f>Source!Y77</f>
        <v>0</v>
      </c>
      <c r="W205">
        <f>IF(Source!BI77&lt;=1,H205, 0)</f>
        <v>0</v>
      </c>
      <c r="X205">
        <f>IF(Source!BI77=2,H205, 0)</f>
        <v>0</v>
      </c>
      <c r="Y205">
        <f>IF(Source!BI77=3,H205, 0)</f>
        <v>0</v>
      </c>
      <c r="Z205">
        <f>IF(Source!BI77=4,H205, 0)</f>
        <v>0</v>
      </c>
    </row>
    <row r="206" spans="1:26" ht="57" x14ac:dyDescent="0.2">
      <c r="A206" s="39" t="str">
        <f>Source!E78</f>
        <v>16,2</v>
      </c>
      <c r="B206" s="40" t="str">
        <f>Source!F78</f>
        <v>04.3.02.04-0154</v>
      </c>
      <c r="C206" s="40" t="str">
        <f>Source!G78</f>
        <v>Смеси бетонные, БСГ, тяжелого бетона на гранитном щебне, фракция 5-20 мм, класс В25 (М350), П3, F150, W6</v>
      </c>
      <c r="D206" s="23" t="str">
        <f>Source!H78</f>
        <v>м3</v>
      </c>
      <c r="E206" s="11">
        <f>Source!I78</f>
        <v>10.048500000000001</v>
      </c>
      <c r="F206" s="24">
        <f>Source!AL78+Source!AM78+Source!AO78</f>
        <v>745.24</v>
      </c>
      <c r="G206" s="36" t="s">
        <v>3</v>
      </c>
      <c r="H206" s="24">
        <f>ROUND(Source!AC78*Source!I78, 2)+ROUND(Source!AD78*Source!I78, 2)+ROUND(Source!AF78*Source!I78, 2)</f>
        <v>7488.54</v>
      </c>
      <c r="I206" s="25"/>
      <c r="J206" s="25">
        <f>IF(Source!BC78&lt;&gt; 0, Source!BC78, 1)</f>
        <v>6.56</v>
      </c>
      <c r="K206" s="24">
        <f>Source!O78</f>
        <v>49124.85</v>
      </c>
      <c r="L206" s="26"/>
      <c r="S206">
        <f>ROUND((Source!FX78/100)*((ROUND(Source!AF78*Source!I78, 2)+ROUND(Source!AE78*Source!I78, 2))), 2)</f>
        <v>0</v>
      </c>
      <c r="T206">
        <f>Source!X78</f>
        <v>0</v>
      </c>
      <c r="U206">
        <f>ROUND((Source!FY78/100)*((ROUND(Source!AF78*Source!I78, 2)+ROUND(Source!AE78*Source!I78, 2))), 2)</f>
        <v>0</v>
      </c>
      <c r="V206">
        <f>Source!Y78</f>
        <v>0</v>
      </c>
      <c r="W206">
        <f>IF(Source!BI78&lt;=1,H206, 0)</f>
        <v>7488.54</v>
      </c>
      <c r="X206">
        <f>IF(Source!BI78=2,H206, 0)</f>
        <v>0</v>
      </c>
      <c r="Y206">
        <f>IF(Source!BI78=3,H206, 0)</f>
        <v>0</v>
      </c>
      <c r="Z206">
        <f>IF(Source!BI78=4,H206, 0)</f>
        <v>0</v>
      </c>
    </row>
    <row r="207" spans="1:26" ht="14.25" x14ac:dyDescent="0.2">
      <c r="A207" s="39" t="str">
        <f>Source!E79</f>
        <v>16,3</v>
      </c>
      <c r="B207" s="40" t="str">
        <f>Source!F79</f>
        <v>08.4.03.04</v>
      </c>
      <c r="C207" s="40" t="str">
        <f>Source!G79</f>
        <v>Арматура</v>
      </c>
      <c r="D207" s="23" t="str">
        <f>Source!H79</f>
        <v>т</v>
      </c>
      <c r="E207" s="11">
        <f>Source!I79</f>
        <v>0.84150000000000003</v>
      </c>
      <c r="F207" s="24">
        <f>Source!AL79+Source!AM79+Source!AO79</f>
        <v>0</v>
      </c>
      <c r="G207" s="36" t="s">
        <v>3</v>
      </c>
      <c r="H207" s="24">
        <f>ROUND(Source!AC79*Source!I79, 2)+ROUND(Source!AD79*Source!I79, 2)+ROUND(Source!AF79*Source!I79, 2)</f>
        <v>0</v>
      </c>
      <c r="I207" s="25"/>
      <c r="J207" s="25">
        <f>IF(Source!BC79&lt;&gt; 0, Source!BC79, 1)</f>
        <v>6.56</v>
      </c>
      <c r="K207" s="24">
        <f>Source!O79</f>
        <v>0</v>
      </c>
      <c r="L207" s="26"/>
      <c r="S207">
        <f>ROUND((Source!FX79/100)*((ROUND(Source!AF79*Source!I79, 2)+ROUND(Source!AE79*Source!I79, 2))), 2)</f>
        <v>0</v>
      </c>
      <c r="T207">
        <f>Source!X79</f>
        <v>0</v>
      </c>
      <c r="U207">
        <f>ROUND((Source!FY79/100)*((ROUND(Source!AF79*Source!I79, 2)+ROUND(Source!AE79*Source!I79, 2))), 2)</f>
        <v>0</v>
      </c>
      <c r="V207">
        <f>Source!Y79</f>
        <v>0</v>
      </c>
      <c r="W207">
        <f>IF(Source!BI79&lt;=1,H207, 0)</f>
        <v>0</v>
      </c>
      <c r="X207">
        <f>IF(Source!BI79=2,H207, 0)</f>
        <v>0</v>
      </c>
      <c r="Y207">
        <f>IF(Source!BI79=3,H207, 0)</f>
        <v>0</v>
      </c>
      <c r="Z207">
        <f>IF(Source!BI79=4,H207, 0)</f>
        <v>0</v>
      </c>
    </row>
    <row r="208" spans="1:26" ht="42.75" x14ac:dyDescent="0.2">
      <c r="A208" s="39" t="str">
        <f>Source!E80</f>
        <v>16,4</v>
      </c>
      <c r="B208" s="40" t="str">
        <f>Source!F80</f>
        <v>08.4.03.03-0032</v>
      </c>
      <c r="C208" s="40" t="str">
        <f>Source!G80</f>
        <v>Горячекатаная арматурная сталь периодического профиля класса А-III, диаметром 12 мм (по проекту)</v>
      </c>
      <c r="D208" s="23" t="str">
        <f>Source!H80</f>
        <v>т</v>
      </c>
      <c r="E208" s="11">
        <f>Source!I80</f>
        <v>1.30162</v>
      </c>
      <c r="F208" s="24">
        <f>Source!AL80+Source!AM80+Source!AO80</f>
        <v>7997.23</v>
      </c>
      <c r="G208" s="36" t="s">
        <v>3</v>
      </c>
      <c r="H208" s="24">
        <f>ROUND(Source!AC80*Source!I80, 2)+ROUND(Source!AD80*Source!I80, 2)+ROUND(Source!AF80*Source!I80, 2)</f>
        <v>10409.35</v>
      </c>
      <c r="I208" s="25"/>
      <c r="J208" s="25">
        <f>IF(Source!BC80&lt;&gt; 0, Source!BC80, 1)</f>
        <v>6.56</v>
      </c>
      <c r="K208" s="24">
        <f>Source!O80</f>
        <v>68285.37</v>
      </c>
      <c r="L208" s="26"/>
      <c r="S208">
        <f>ROUND((Source!FX80/100)*((ROUND(Source!AF80*Source!I80, 2)+ROUND(Source!AE80*Source!I80, 2))), 2)</f>
        <v>0</v>
      </c>
      <c r="T208">
        <f>Source!X80</f>
        <v>0</v>
      </c>
      <c r="U208">
        <f>ROUND((Source!FY80/100)*((ROUND(Source!AF80*Source!I80, 2)+ROUND(Source!AE80*Source!I80, 2))), 2)</f>
        <v>0</v>
      </c>
      <c r="V208">
        <f>Source!Y80</f>
        <v>0</v>
      </c>
      <c r="W208">
        <f>IF(Source!BI80&lt;=1,H208, 0)</f>
        <v>10409.35</v>
      </c>
      <c r="X208">
        <f>IF(Source!BI80=2,H208, 0)</f>
        <v>0</v>
      </c>
      <c r="Y208">
        <f>IF(Source!BI80=3,H208, 0)</f>
        <v>0</v>
      </c>
      <c r="Z208">
        <f>IF(Source!BI80=4,H208, 0)</f>
        <v>0</v>
      </c>
    </row>
    <row r="209" spans="1:26" ht="28.5" x14ac:dyDescent="0.2">
      <c r="A209" s="41" t="str">
        <f>Source!E81</f>
        <v>16,5</v>
      </c>
      <c r="B209" s="42" t="str">
        <f>Source!F81</f>
        <v>08.4.03.02-0003</v>
      </c>
      <c r="C209" s="42" t="str">
        <f>Source!G81</f>
        <v>Горячекатаная арматурная сталь гладкая класса А-I, диаметром 10 мм</v>
      </c>
      <c r="D209" s="28" t="str">
        <f>Source!H81</f>
        <v>т</v>
      </c>
      <c r="E209" s="29">
        <f>Source!I81</f>
        <v>2.8750000000000001E-2</v>
      </c>
      <c r="F209" s="30">
        <f>Source!AL81+Source!AM81+Source!AO81</f>
        <v>6726.18</v>
      </c>
      <c r="G209" s="37" t="s">
        <v>3</v>
      </c>
      <c r="H209" s="30">
        <f>ROUND(Source!AC81*Source!I81, 2)+ROUND(Source!AD81*Source!I81, 2)+ROUND(Source!AF81*Source!I81, 2)</f>
        <v>193.38</v>
      </c>
      <c r="I209" s="31"/>
      <c r="J209" s="31">
        <f>IF(Source!BC81&lt;&gt; 0, Source!BC81, 1)</f>
        <v>6.56</v>
      </c>
      <c r="K209" s="30">
        <f>Source!O81</f>
        <v>1268.56</v>
      </c>
      <c r="L209" s="38"/>
      <c r="S209">
        <f>ROUND((Source!FX81/100)*((ROUND(Source!AF81*Source!I81, 2)+ROUND(Source!AE81*Source!I81, 2))), 2)</f>
        <v>0</v>
      </c>
      <c r="T209">
        <f>Source!X81</f>
        <v>0</v>
      </c>
      <c r="U209">
        <f>ROUND((Source!FY81/100)*((ROUND(Source!AF81*Source!I81, 2)+ROUND(Source!AE81*Source!I81, 2))), 2)</f>
        <v>0</v>
      </c>
      <c r="V209">
        <f>Source!Y81</f>
        <v>0</v>
      </c>
      <c r="W209">
        <f>IF(Source!BI81&lt;=1,H209, 0)</f>
        <v>193.38</v>
      </c>
      <c r="X209">
        <f>IF(Source!BI81=2,H209, 0)</f>
        <v>0</v>
      </c>
      <c r="Y209">
        <f>IF(Source!BI81=3,H209, 0)</f>
        <v>0</v>
      </c>
      <c r="Z209">
        <f>IF(Source!BI81=4,H209, 0)</f>
        <v>0</v>
      </c>
    </row>
    <row r="210" spans="1:26" ht="15" x14ac:dyDescent="0.25">
      <c r="G210" s="46">
        <f>H198+H199+H201+H202+H203+SUM(H205:H209)</f>
        <v>27647.510000000002</v>
      </c>
      <c r="H210" s="46"/>
      <c r="J210" s="46">
        <f>K198+K199+K201+K202+K203+SUM(K205:K209)</f>
        <v>181367.65</v>
      </c>
      <c r="K210" s="46"/>
      <c r="L210" s="33">
        <f>Source!U76</f>
        <v>245.22151500000001</v>
      </c>
      <c r="O210" s="20">
        <f>G210</f>
        <v>27647.510000000002</v>
      </c>
      <c r="P210" s="20">
        <f>J210</f>
        <v>181367.65</v>
      </c>
      <c r="Q210" s="20">
        <f>L210</f>
        <v>245.22151500000001</v>
      </c>
      <c r="W210">
        <f>IF(Source!BI76&lt;=1,H198+H199+H201+H202+H203, 0)</f>
        <v>9556.24</v>
      </c>
      <c r="X210">
        <f>IF(Source!BI76=2,H198+H199+H201+H202+H203, 0)</f>
        <v>0</v>
      </c>
      <c r="Y210">
        <f>IF(Source!BI76=3,H198+H199+H201+H202+H203, 0)</f>
        <v>0</v>
      </c>
      <c r="Z210">
        <f>IF(Source!BI76=4,H198+H199+H201+H202+H203, 0)</f>
        <v>0</v>
      </c>
    </row>
    <row r="211" spans="1:26" ht="42.75" x14ac:dyDescent="0.2">
      <c r="A211" s="39" t="str">
        <f>Source!E82</f>
        <v>17</v>
      </c>
      <c r="B211" s="40" t="str">
        <f>Source!F82</f>
        <v>06-01-030-01</v>
      </c>
      <c r="C211" s="40" t="str">
        <f>Source!G82</f>
        <v>Устройство стен и перегородок бетонных высотой до 3 м, толщиной до 100 мм (50мм)</v>
      </c>
      <c r="D211" s="23" t="str">
        <f>Source!H82</f>
        <v>100 м3</v>
      </c>
      <c r="E211" s="11">
        <f>Source!I82</f>
        <v>3.3000000000000002E-2</v>
      </c>
      <c r="F211" s="24">
        <f>Source!AL82+Source!AM82+Source!AO82</f>
        <v>69794.26999999999</v>
      </c>
      <c r="G211" s="25"/>
      <c r="H211" s="24"/>
      <c r="I211" s="25" t="str">
        <f>Source!BO82</f>
        <v/>
      </c>
      <c r="J211" s="25"/>
      <c r="K211" s="24"/>
      <c r="L211" s="26"/>
      <c r="S211">
        <f>ROUND((Source!FX82/100)*((ROUND(Source!AF82*Source!I82, 2)+ROUND(Source!AE82*Source!I82, 2))), 2)</f>
        <v>1097.07</v>
      </c>
      <c r="T211">
        <f>Source!X82</f>
        <v>7196.82</v>
      </c>
      <c r="U211">
        <f>ROUND((Source!FY82/100)*((ROUND(Source!AF82*Source!I82, 2)+ROUND(Source!AE82*Source!I82, 2))), 2)</f>
        <v>679.14</v>
      </c>
      <c r="V211">
        <f>Source!Y82</f>
        <v>4455.17</v>
      </c>
    </row>
    <row r="212" spans="1:26" x14ac:dyDescent="0.2">
      <c r="C212" s="19" t="str">
        <f>"Объем: "&amp;Source!I82&amp;"=3,3/"&amp;"100"</f>
        <v>Объем: 0,033=3,3/100</v>
      </c>
    </row>
    <row r="213" spans="1:26" ht="14.25" x14ac:dyDescent="0.2">
      <c r="A213" s="39"/>
      <c r="B213" s="40"/>
      <c r="C213" s="40" t="s">
        <v>1661</v>
      </c>
      <c r="D213" s="23"/>
      <c r="E213" s="11"/>
      <c r="F213" s="24">
        <f>Source!AO82</f>
        <v>25498.37</v>
      </c>
      <c r="G213" s="25" t="str">
        <f>Source!DG82</f>
        <v>)*1,15</v>
      </c>
      <c r="H213" s="24">
        <f>ROUND(Source!AF82*Source!I82, 2)</f>
        <v>967.66</v>
      </c>
      <c r="I213" s="25"/>
      <c r="J213" s="25">
        <f>IF(Source!BA82&lt;&gt; 0, Source!BA82, 1)</f>
        <v>6.56</v>
      </c>
      <c r="K213" s="24">
        <f>Source!S82</f>
        <v>6347.87</v>
      </c>
      <c r="L213" s="26"/>
      <c r="R213">
        <f>H213</f>
        <v>967.66</v>
      </c>
    </row>
    <row r="214" spans="1:26" ht="14.25" x14ac:dyDescent="0.2">
      <c r="A214" s="39"/>
      <c r="B214" s="40"/>
      <c r="C214" s="40" t="s">
        <v>411</v>
      </c>
      <c r="D214" s="23"/>
      <c r="E214" s="11"/>
      <c r="F214" s="24">
        <f>Source!AM82</f>
        <v>12270.21</v>
      </c>
      <c r="G214" s="25" t="str">
        <f>Source!DE82</f>
        <v>)*1,25</v>
      </c>
      <c r="H214" s="24">
        <f>ROUND(Source!AD82*Source!I82, 2)</f>
        <v>506.15</v>
      </c>
      <c r="I214" s="25"/>
      <c r="J214" s="25">
        <f>IF(Source!BB82&lt;&gt; 0, Source!BB82, 1)</f>
        <v>6.56</v>
      </c>
      <c r="K214" s="24">
        <f>Source!Q82</f>
        <v>3320.32</v>
      </c>
      <c r="L214" s="26"/>
    </row>
    <row r="215" spans="1:26" ht="14.25" x14ac:dyDescent="0.2">
      <c r="A215" s="39"/>
      <c r="B215" s="40"/>
      <c r="C215" s="40" t="s">
        <v>1667</v>
      </c>
      <c r="D215" s="23"/>
      <c r="E215" s="11"/>
      <c r="F215" s="24">
        <f>Source!AN82</f>
        <v>1870.82</v>
      </c>
      <c r="G215" s="25" t="str">
        <f>Source!DF82</f>
        <v>)*1,25</v>
      </c>
      <c r="H215" s="34">
        <f>ROUND(Source!AE82*Source!I82, 2)</f>
        <v>77.17</v>
      </c>
      <c r="I215" s="25"/>
      <c r="J215" s="25">
        <f>IF(Source!BS82&lt;&gt; 0, Source!BS82, 1)</f>
        <v>6.56</v>
      </c>
      <c r="K215" s="34">
        <f>Source!R82</f>
        <v>506.24</v>
      </c>
      <c r="L215" s="26"/>
      <c r="R215">
        <f>H215</f>
        <v>77.17</v>
      </c>
    </row>
    <row r="216" spans="1:26" ht="14.25" x14ac:dyDescent="0.2">
      <c r="A216" s="39"/>
      <c r="B216" s="40"/>
      <c r="C216" s="40" t="s">
        <v>1668</v>
      </c>
      <c r="D216" s="23"/>
      <c r="E216" s="11"/>
      <c r="F216" s="24">
        <f>Source!AL82</f>
        <v>32025.69</v>
      </c>
      <c r="G216" s="25" t="str">
        <f>Source!DD82</f>
        <v/>
      </c>
      <c r="H216" s="24">
        <f>ROUND(Source!AC82*Source!I82, 2)</f>
        <v>1056.8499999999999</v>
      </c>
      <c r="I216" s="25"/>
      <c r="J216" s="25">
        <f>IF(Source!BC82&lt;&gt; 0, Source!BC82, 1)</f>
        <v>6.56</v>
      </c>
      <c r="K216" s="24">
        <f>Source!P82</f>
        <v>6932.92</v>
      </c>
      <c r="L216" s="26"/>
    </row>
    <row r="217" spans="1:26" ht="14.25" x14ac:dyDescent="0.2">
      <c r="A217" s="39"/>
      <c r="B217" s="40"/>
      <c r="C217" s="40" t="s">
        <v>1662</v>
      </c>
      <c r="D217" s="23" t="s">
        <v>1663</v>
      </c>
      <c r="E217" s="11">
        <f>Source!BZ82</f>
        <v>105</v>
      </c>
      <c r="F217" s="43"/>
      <c r="G217" s="25"/>
      <c r="H217" s="24">
        <f>SUM(S211:S221)</f>
        <v>1097.07</v>
      </c>
      <c r="I217" s="27"/>
      <c r="J217" s="22">
        <f>Source!AT82</f>
        <v>105</v>
      </c>
      <c r="K217" s="24">
        <f>SUM(T211:T221)</f>
        <v>7196.82</v>
      </c>
      <c r="L217" s="26"/>
    </row>
    <row r="218" spans="1:26" ht="14.25" x14ac:dyDescent="0.2">
      <c r="A218" s="39"/>
      <c r="B218" s="40"/>
      <c r="C218" s="40" t="s">
        <v>1664</v>
      </c>
      <c r="D218" s="23" t="s">
        <v>1663</v>
      </c>
      <c r="E218" s="11">
        <f>Source!CA82</f>
        <v>65</v>
      </c>
      <c r="F218" s="43"/>
      <c r="G218" s="25"/>
      <c r="H218" s="24">
        <f>SUM(U211:U221)</f>
        <v>679.14</v>
      </c>
      <c r="I218" s="27"/>
      <c r="J218" s="22">
        <f>Source!AU82</f>
        <v>65</v>
      </c>
      <c r="K218" s="24">
        <f>SUM(V211:V221)</f>
        <v>4455.17</v>
      </c>
      <c r="L218" s="26"/>
    </row>
    <row r="219" spans="1:26" ht="14.25" x14ac:dyDescent="0.2">
      <c r="A219" s="39"/>
      <c r="B219" s="40"/>
      <c r="C219" s="40" t="s">
        <v>1665</v>
      </c>
      <c r="D219" s="23" t="s">
        <v>1666</v>
      </c>
      <c r="E219" s="11">
        <f>Source!AQ82</f>
        <v>2951.2</v>
      </c>
      <c r="F219" s="24"/>
      <c r="G219" s="25" t="str">
        <f>Source!DI82</f>
        <v>)*1,15</v>
      </c>
      <c r="H219" s="24"/>
      <c r="I219" s="25"/>
      <c r="J219" s="25"/>
      <c r="K219" s="24"/>
      <c r="L219" s="35">
        <f>Source!U82</f>
        <v>111.99803999999999</v>
      </c>
    </row>
    <row r="220" spans="1:26" ht="57" x14ac:dyDescent="0.2">
      <c r="A220" s="39" t="str">
        <f>Source!E83</f>
        <v>17,1</v>
      </c>
      <c r="B220" s="40" t="str">
        <f>Source!F83</f>
        <v>08.4.02.03-0021</v>
      </c>
      <c r="C220" s="40" t="str">
        <f>Source!G83</f>
        <v>Каркасы и сетки арматурные плоские, собранные и сваренные (связанные) в арматурные изделия, класс BP-I, диаметр 4 мм</v>
      </c>
      <c r="D220" s="23" t="str">
        <f>Source!H83</f>
        <v>т</v>
      </c>
      <c r="E220" s="11">
        <f>Source!I83</f>
        <v>0.30030000000000001</v>
      </c>
      <c r="F220" s="24">
        <f>Source!AL83+Source!AM83+Source!AO83</f>
        <v>8817.17</v>
      </c>
      <c r="G220" s="36" t="s">
        <v>3</v>
      </c>
      <c r="H220" s="24">
        <f>ROUND(Source!AC83*Source!I83, 2)+ROUND(Source!AD83*Source!I83, 2)+ROUND(Source!AF83*Source!I83, 2)</f>
        <v>2647.8</v>
      </c>
      <c r="I220" s="25"/>
      <c r="J220" s="25">
        <f>IF(Source!BC83&lt;&gt; 0, Source!BC83, 1)</f>
        <v>6.56</v>
      </c>
      <c r="K220" s="24">
        <f>Source!O83</f>
        <v>17369.54</v>
      </c>
      <c r="L220" s="26"/>
      <c r="S220">
        <f>ROUND((Source!FX83/100)*((ROUND(Source!AF83*Source!I83, 2)+ROUND(Source!AE83*Source!I83, 2))), 2)</f>
        <v>0</v>
      </c>
      <c r="T220">
        <f>Source!X83</f>
        <v>0</v>
      </c>
      <c r="U220">
        <f>ROUND((Source!FY83/100)*((ROUND(Source!AF83*Source!I83, 2)+ROUND(Source!AE83*Source!I83, 2))), 2)</f>
        <v>0</v>
      </c>
      <c r="V220">
        <f>Source!Y83</f>
        <v>0</v>
      </c>
      <c r="W220">
        <f>IF(Source!BI83&lt;=1,H220, 0)</f>
        <v>2647.8</v>
      </c>
      <c r="X220">
        <f>IF(Source!BI83=2,H220, 0)</f>
        <v>0</v>
      </c>
      <c r="Y220">
        <f>IF(Source!BI83=3,H220, 0)</f>
        <v>0</v>
      </c>
      <c r="Z220">
        <f>IF(Source!BI83=4,H220, 0)</f>
        <v>0</v>
      </c>
    </row>
    <row r="221" spans="1:26" ht="57" x14ac:dyDescent="0.2">
      <c r="A221" s="41" t="str">
        <f>Source!E84</f>
        <v>17,2</v>
      </c>
      <c r="B221" s="42" t="str">
        <f>Source!F84</f>
        <v>04.3.02.04-0154</v>
      </c>
      <c r="C221" s="42" t="str">
        <f>Source!G84</f>
        <v>Смеси бетонные, БСГ, тяжелого бетона на гранитном щебне, фракция 5-20 мм, класс В25 (М350), П3, F150, W6</v>
      </c>
      <c r="D221" s="28" t="str">
        <f>Source!H84</f>
        <v>м3</v>
      </c>
      <c r="E221" s="29">
        <f>Source!I84</f>
        <v>0.21049999999999999</v>
      </c>
      <c r="F221" s="30">
        <f>Source!AL84+Source!AM84+Source!AO84</f>
        <v>745.24</v>
      </c>
      <c r="G221" s="37" t="s">
        <v>3</v>
      </c>
      <c r="H221" s="30">
        <f>ROUND(Source!AC84*Source!I84, 2)+ROUND(Source!AD84*Source!I84, 2)+ROUND(Source!AF84*Source!I84, 2)</f>
        <v>156.87</v>
      </c>
      <c r="I221" s="31"/>
      <c r="J221" s="31">
        <f>IF(Source!BC84&lt;&gt; 0, Source!BC84, 1)</f>
        <v>6.56</v>
      </c>
      <c r="K221" s="30">
        <f>Source!O84</f>
        <v>1029.0899999999999</v>
      </c>
      <c r="L221" s="38"/>
      <c r="S221">
        <f>ROUND((Source!FX84/100)*((ROUND(Source!AF84*Source!I84, 2)+ROUND(Source!AE84*Source!I84, 2))), 2)</f>
        <v>0</v>
      </c>
      <c r="T221">
        <f>Source!X84</f>
        <v>0</v>
      </c>
      <c r="U221">
        <f>ROUND((Source!FY84/100)*((ROUND(Source!AF84*Source!I84, 2)+ROUND(Source!AE84*Source!I84, 2))), 2)</f>
        <v>0</v>
      </c>
      <c r="V221">
        <f>Source!Y84</f>
        <v>0</v>
      </c>
      <c r="W221">
        <f>IF(Source!BI84&lt;=1,H221, 0)</f>
        <v>156.87</v>
      </c>
      <c r="X221">
        <f>IF(Source!BI84=2,H221, 0)</f>
        <v>0</v>
      </c>
      <c r="Y221">
        <f>IF(Source!BI84=3,H221, 0)</f>
        <v>0</v>
      </c>
      <c r="Z221">
        <f>IF(Source!BI84=4,H221, 0)</f>
        <v>0</v>
      </c>
    </row>
    <row r="222" spans="1:26" ht="15" x14ac:dyDescent="0.25">
      <c r="G222" s="46">
        <f>H213+H214+H216+H217+H218+SUM(H220:H221)</f>
        <v>7111.54</v>
      </c>
      <c r="H222" s="46"/>
      <c r="J222" s="46">
        <f>K213+K214+K216+K217+K218+SUM(K220:K221)</f>
        <v>46651.729999999996</v>
      </c>
      <c r="K222" s="46"/>
      <c r="L222" s="33">
        <f>Source!U82</f>
        <v>111.99803999999999</v>
      </c>
      <c r="O222" s="20">
        <f>G222</f>
        <v>7111.54</v>
      </c>
      <c r="P222" s="20">
        <f>J222</f>
        <v>46651.729999999996</v>
      </c>
      <c r="Q222" s="20">
        <f>L222</f>
        <v>111.99803999999999</v>
      </c>
      <c r="W222">
        <f>IF(Source!BI82&lt;=1,H213+H214+H216+H217+H218, 0)</f>
        <v>4306.87</v>
      </c>
      <c r="X222">
        <f>IF(Source!BI82=2,H213+H214+H216+H217+H218, 0)</f>
        <v>0</v>
      </c>
      <c r="Y222">
        <f>IF(Source!BI82=3,H213+H214+H216+H217+H218, 0)</f>
        <v>0</v>
      </c>
      <c r="Z222">
        <f>IF(Source!BI82=4,H213+H214+H216+H217+H218, 0)</f>
        <v>0</v>
      </c>
    </row>
    <row r="223" spans="1:26" ht="42.75" x14ac:dyDescent="0.2">
      <c r="A223" s="39" t="str">
        <f>Source!E85</f>
        <v>18</v>
      </c>
      <c r="B223" s="40" t="str">
        <f>Source!F85</f>
        <v>26-01-022-02 прим.</v>
      </c>
      <c r="C223" s="40" t="str">
        <f>Source!G85</f>
        <v>Изоляция плоских и криволинейных поверхностей штучными изделиями из пенополиуретана (плитами)</v>
      </c>
      <c r="D223" s="23" t="str">
        <f>Source!H85</f>
        <v>м3</v>
      </c>
      <c r="E223" s="11">
        <f>Source!I85</f>
        <v>6.6</v>
      </c>
      <c r="F223" s="24">
        <f>Source!AL85+Source!AM85+Source!AO85</f>
        <v>895.56</v>
      </c>
      <c r="G223" s="25"/>
      <c r="H223" s="24"/>
      <c r="I223" s="25" t="str">
        <f>Source!BO85</f>
        <v/>
      </c>
      <c r="J223" s="25"/>
      <c r="K223" s="24"/>
      <c r="L223" s="26"/>
      <c r="S223">
        <f>ROUND((Source!FX85/100)*((ROUND(Source!AF85*Source!I85, 2)+ROUND(Source!AE85*Source!I85, 2))), 2)</f>
        <v>1480.97</v>
      </c>
      <c r="T223">
        <f>Source!X85</f>
        <v>9715.19</v>
      </c>
      <c r="U223">
        <f>ROUND((Source!FY85/100)*((ROUND(Source!AF85*Source!I85, 2)+ROUND(Source!AE85*Source!I85, 2))), 2)</f>
        <v>1036.68</v>
      </c>
      <c r="V223">
        <f>Source!Y85</f>
        <v>6800.63</v>
      </c>
    </row>
    <row r="224" spans="1:26" ht="14.25" x14ac:dyDescent="0.2">
      <c r="A224" s="39"/>
      <c r="B224" s="40"/>
      <c r="C224" s="40" t="s">
        <v>1661</v>
      </c>
      <c r="D224" s="23"/>
      <c r="E224" s="11"/>
      <c r="F224" s="24">
        <f>Source!AO85</f>
        <v>190.08</v>
      </c>
      <c r="G224" s="25" t="str">
        <f>Source!DG85</f>
        <v>)*1,15</v>
      </c>
      <c r="H224" s="24">
        <f>ROUND(Source!AF85*Source!I85, 2)</f>
        <v>1442.69</v>
      </c>
      <c r="I224" s="25"/>
      <c r="J224" s="25">
        <f>IF(Source!BA85&lt;&gt; 0, Source!BA85, 1)</f>
        <v>6.56</v>
      </c>
      <c r="K224" s="24">
        <f>Source!S85</f>
        <v>9464.07</v>
      </c>
      <c r="L224" s="26"/>
      <c r="R224">
        <f>H224</f>
        <v>1442.69</v>
      </c>
    </row>
    <row r="225" spans="1:26" ht="14.25" x14ac:dyDescent="0.2">
      <c r="A225" s="39"/>
      <c r="B225" s="40"/>
      <c r="C225" s="40" t="s">
        <v>411</v>
      </c>
      <c r="D225" s="23"/>
      <c r="E225" s="11"/>
      <c r="F225" s="24">
        <f>Source!AM85</f>
        <v>27.55</v>
      </c>
      <c r="G225" s="25" t="str">
        <f>Source!DE85</f>
        <v>)*1,25</v>
      </c>
      <c r="H225" s="24">
        <f>ROUND(Source!AD85*Source!I85, 2)</f>
        <v>227.3</v>
      </c>
      <c r="I225" s="25"/>
      <c r="J225" s="25">
        <f>IF(Source!BB85&lt;&gt; 0, Source!BB85, 1)</f>
        <v>6.56</v>
      </c>
      <c r="K225" s="24">
        <f>Source!Q85</f>
        <v>1491.11</v>
      </c>
      <c r="L225" s="26"/>
    </row>
    <row r="226" spans="1:26" ht="14.25" x14ac:dyDescent="0.2">
      <c r="A226" s="39"/>
      <c r="B226" s="40"/>
      <c r="C226" s="40" t="s">
        <v>1667</v>
      </c>
      <c r="D226" s="23"/>
      <c r="E226" s="11"/>
      <c r="F226" s="24">
        <f>Source!AN85</f>
        <v>4.6399999999999997</v>
      </c>
      <c r="G226" s="25" t="str">
        <f>Source!DF85</f>
        <v>)*1,25</v>
      </c>
      <c r="H226" s="34">
        <f>ROUND(Source!AE85*Source!I85, 2)</f>
        <v>38.28</v>
      </c>
      <c r="I226" s="25"/>
      <c r="J226" s="25">
        <f>IF(Source!BS85&lt;&gt; 0, Source!BS85, 1)</f>
        <v>6.56</v>
      </c>
      <c r="K226" s="34">
        <f>Source!R85</f>
        <v>251.12</v>
      </c>
      <c r="L226" s="26"/>
      <c r="R226">
        <f>H226</f>
        <v>38.28</v>
      </c>
    </row>
    <row r="227" spans="1:26" ht="14.25" x14ac:dyDescent="0.2">
      <c r="A227" s="39"/>
      <c r="B227" s="40"/>
      <c r="C227" s="40" t="s">
        <v>1668</v>
      </c>
      <c r="D227" s="23"/>
      <c r="E227" s="11"/>
      <c r="F227" s="24">
        <f>Source!AL85</f>
        <v>677.93</v>
      </c>
      <c r="G227" s="25" t="str">
        <f>Source!DD85</f>
        <v/>
      </c>
      <c r="H227" s="24">
        <f>ROUND(Source!AC85*Source!I85, 2)</f>
        <v>4474.34</v>
      </c>
      <c r="I227" s="25"/>
      <c r="J227" s="25">
        <f>IF(Source!BC85&lt;&gt; 0, Source!BC85, 1)</f>
        <v>6.56</v>
      </c>
      <c r="K227" s="24">
        <f>Source!P85</f>
        <v>29351.66</v>
      </c>
      <c r="L227" s="26"/>
    </row>
    <row r="228" spans="1:26" ht="14.25" x14ac:dyDescent="0.2">
      <c r="A228" s="39"/>
      <c r="B228" s="40"/>
      <c r="C228" s="40" t="s">
        <v>1662</v>
      </c>
      <c r="D228" s="23" t="s">
        <v>1663</v>
      </c>
      <c r="E228" s="11">
        <f>Source!BZ85</f>
        <v>100</v>
      </c>
      <c r="F228" s="43"/>
      <c r="G228" s="25"/>
      <c r="H228" s="24">
        <f>SUM(S223:S232)</f>
        <v>1480.97</v>
      </c>
      <c r="I228" s="27"/>
      <c r="J228" s="22">
        <f>Source!AT85</f>
        <v>100</v>
      </c>
      <c r="K228" s="24">
        <f>SUM(T223:T232)</f>
        <v>9715.19</v>
      </c>
      <c r="L228" s="26"/>
    </row>
    <row r="229" spans="1:26" ht="14.25" x14ac:dyDescent="0.2">
      <c r="A229" s="39"/>
      <c r="B229" s="40"/>
      <c r="C229" s="40" t="s">
        <v>1664</v>
      </c>
      <c r="D229" s="23" t="s">
        <v>1663</v>
      </c>
      <c r="E229" s="11">
        <f>Source!CA85</f>
        <v>70</v>
      </c>
      <c r="F229" s="43"/>
      <c r="G229" s="25"/>
      <c r="H229" s="24">
        <f>SUM(U223:U232)</f>
        <v>1036.68</v>
      </c>
      <c r="I229" s="27"/>
      <c r="J229" s="22">
        <f>Source!AU85</f>
        <v>70</v>
      </c>
      <c r="K229" s="24">
        <f>SUM(V223:V232)</f>
        <v>6800.63</v>
      </c>
      <c r="L229" s="26"/>
    </row>
    <row r="230" spans="1:26" ht="14.25" x14ac:dyDescent="0.2">
      <c r="A230" s="39"/>
      <c r="B230" s="40"/>
      <c r="C230" s="40" t="s">
        <v>1665</v>
      </c>
      <c r="D230" s="23" t="s">
        <v>1666</v>
      </c>
      <c r="E230" s="11">
        <f>Source!AQ85</f>
        <v>22</v>
      </c>
      <c r="F230" s="24"/>
      <c r="G230" s="25" t="str">
        <f>Source!DI85</f>
        <v>)*1,15</v>
      </c>
      <c r="H230" s="24"/>
      <c r="I230" s="25"/>
      <c r="J230" s="25"/>
      <c r="K230" s="24"/>
      <c r="L230" s="35">
        <f>Source!U85</f>
        <v>166.97999999999996</v>
      </c>
    </row>
    <row r="231" spans="1:26" ht="42.75" x14ac:dyDescent="0.2">
      <c r="A231" s="39" t="str">
        <f>Source!E86</f>
        <v>18,1</v>
      </c>
      <c r="B231" s="40" t="str">
        <f>Source!F86</f>
        <v>12.2.05.09-0008</v>
      </c>
      <c r="C231" s="40" t="str">
        <f>Source!G86</f>
        <v>Пенополистирол экструдированный ТЕХНОНИКОЛЬ XPS CARBON 30-280 Стандарт</v>
      </c>
      <c r="D231" s="23" t="str">
        <f>Source!H86</f>
        <v>м3</v>
      </c>
      <c r="E231" s="11">
        <f>Source!I86</f>
        <v>6.93</v>
      </c>
      <c r="F231" s="24">
        <f>Source!AL86+Source!AM86+Source!AO86</f>
        <v>1497.04</v>
      </c>
      <c r="G231" s="36" t="s">
        <v>3</v>
      </c>
      <c r="H231" s="24">
        <f>ROUND(Source!AC86*Source!I86, 2)+ROUND(Source!AD86*Source!I86, 2)+ROUND(Source!AF86*Source!I86, 2)</f>
        <v>10374.49</v>
      </c>
      <c r="I231" s="25"/>
      <c r="J231" s="25">
        <f>IF(Source!BC86&lt;&gt; 0, Source!BC86, 1)</f>
        <v>6.56</v>
      </c>
      <c r="K231" s="24">
        <f>Source!O86</f>
        <v>68056.639999999999</v>
      </c>
      <c r="L231" s="26"/>
      <c r="S231">
        <f>ROUND((Source!FX86/100)*((ROUND(Source!AF86*Source!I86, 2)+ROUND(Source!AE86*Source!I86, 2))), 2)</f>
        <v>0</v>
      </c>
      <c r="T231">
        <f>Source!X86</f>
        <v>0</v>
      </c>
      <c r="U231">
        <f>ROUND((Source!FY86/100)*((ROUND(Source!AF86*Source!I86, 2)+ROUND(Source!AE86*Source!I86, 2))), 2)</f>
        <v>0</v>
      </c>
      <c r="V231">
        <f>Source!Y86</f>
        <v>0</v>
      </c>
      <c r="W231">
        <f>IF(Source!BI86&lt;=1,H231, 0)</f>
        <v>10374.49</v>
      </c>
      <c r="X231">
        <f>IF(Source!BI86=2,H231, 0)</f>
        <v>0</v>
      </c>
      <c r="Y231">
        <f>IF(Source!BI86=3,H231, 0)</f>
        <v>0</v>
      </c>
      <c r="Z231">
        <f>IF(Source!BI86=4,H231, 0)</f>
        <v>0</v>
      </c>
    </row>
    <row r="232" spans="1:26" ht="28.5" x14ac:dyDescent="0.2">
      <c r="A232" s="41" t="str">
        <f>Source!E87</f>
        <v>18,2</v>
      </c>
      <c r="B232" s="42" t="str">
        <f>Source!F87</f>
        <v>12.2.01.09</v>
      </c>
      <c r="C232" s="42" t="str">
        <f>Source!G87</f>
        <v>Изделия теплоизоляционные из пенополиуретана</v>
      </c>
      <c r="D232" s="28" t="str">
        <f>Source!H87</f>
        <v>м3</v>
      </c>
      <c r="E232" s="29">
        <f>Source!I87</f>
        <v>6.93</v>
      </c>
      <c r="F232" s="30">
        <f>Source!AL87+Source!AM87+Source!AO87</f>
        <v>0</v>
      </c>
      <c r="G232" s="37" t="s">
        <v>3</v>
      </c>
      <c r="H232" s="30">
        <f>ROUND(Source!AC87*Source!I87, 2)+ROUND(Source!AD87*Source!I87, 2)+ROUND(Source!AF87*Source!I87, 2)</f>
        <v>0</v>
      </c>
      <c r="I232" s="31"/>
      <c r="J232" s="31">
        <f>IF(Source!BC87&lt;&gt; 0, Source!BC87, 1)</f>
        <v>6.56</v>
      </c>
      <c r="K232" s="30">
        <f>Source!O87</f>
        <v>0</v>
      </c>
      <c r="L232" s="38"/>
      <c r="S232">
        <f>ROUND((Source!FX87/100)*((ROUND(Source!AF87*Source!I87, 2)+ROUND(Source!AE87*Source!I87, 2))), 2)</f>
        <v>0</v>
      </c>
      <c r="T232">
        <f>Source!X87</f>
        <v>0</v>
      </c>
      <c r="U232">
        <f>ROUND((Source!FY87/100)*((ROUND(Source!AF87*Source!I87, 2)+ROUND(Source!AE87*Source!I87, 2))), 2)</f>
        <v>0</v>
      </c>
      <c r="V232">
        <f>Source!Y87</f>
        <v>0</v>
      </c>
      <c r="W232">
        <f>IF(Source!BI87&lt;=1,H232, 0)</f>
        <v>0</v>
      </c>
      <c r="X232">
        <f>IF(Source!BI87=2,H232, 0)</f>
        <v>0</v>
      </c>
      <c r="Y232">
        <f>IF(Source!BI87=3,H232, 0)</f>
        <v>0</v>
      </c>
      <c r="Z232">
        <f>IF(Source!BI87=4,H232, 0)</f>
        <v>0</v>
      </c>
    </row>
    <row r="233" spans="1:26" ht="15" x14ac:dyDescent="0.25">
      <c r="G233" s="46">
        <f>H224+H225+H227+H228+H229+SUM(H231:H232)</f>
        <v>19036.47</v>
      </c>
      <c r="H233" s="46"/>
      <c r="J233" s="46">
        <f>K224+K225+K227+K228+K229+SUM(K231:K232)</f>
        <v>124879.29999999999</v>
      </c>
      <c r="K233" s="46"/>
      <c r="L233" s="33">
        <f>Source!U85</f>
        <v>166.97999999999996</v>
      </c>
      <c r="O233" s="20">
        <f>G233</f>
        <v>19036.47</v>
      </c>
      <c r="P233" s="20">
        <f>J233</f>
        <v>124879.29999999999</v>
      </c>
      <c r="Q233" s="20">
        <f>L233</f>
        <v>166.97999999999996</v>
      </c>
      <c r="W233">
        <f>IF(Source!BI85&lt;=1,H224+H225+H227+H228+H229, 0)</f>
        <v>8661.98</v>
      </c>
      <c r="X233">
        <f>IF(Source!BI85=2,H224+H225+H227+H228+H229, 0)</f>
        <v>0</v>
      </c>
      <c r="Y233">
        <f>IF(Source!BI85=3,H224+H225+H227+H228+H229, 0)</f>
        <v>0</v>
      </c>
      <c r="Z233">
        <f>IF(Source!BI85=4,H224+H225+H227+H228+H229, 0)</f>
        <v>0</v>
      </c>
    </row>
    <row r="234" spans="1:26" ht="42.75" x14ac:dyDescent="0.2">
      <c r="A234" s="39" t="str">
        <f>Source!E88</f>
        <v>19</v>
      </c>
      <c r="B234" s="40" t="str">
        <f>Source!F88</f>
        <v>15-02-001-01</v>
      </c>
      <c r="C234" s="40" t="str">
        <f>Source!G88</f>
        <v>Улучшенная штукатурка фасадов цементно-известковым раствором по камню стен</v>
      </c>
      <c r="D234" s="23" t="str">
        <f>Source!H88</f>
        <v>100 м2</v>
      </c>
      <c r="E234" s="11">
        <f>Source!I88</f>
        <v>0.66</v>
      </c>
      <c r="F234" s="24">
        <f>Source!AL88+Source!AM88+Source!AO88</f>
        <v>1713.3400000000001</v>
      </c>
      <c r="G234" s="25"/>
      <c r="H234" s="24"/>
      <c r="I234" s="25" t="str">
        <f>Source!BO88</f>
        <v/>
      </c>
      <c r="J234" s="25"/>
      <c r="K234" s="24"/>
      <c r="L234" s="26"/>
      <c r="S234">
        <f>ROUND((Source!FX88/100)*((ROUND(Source!AF88*Source!I88, 2)+ROUND(Source!AE88*Source!I88, 2))), 2)</f>
        <v>564.87</v>
      </c>
      <c r="T234">
        <f>Source!X88</f>
        <v>3705.56</v>
      </c>
      <c r="U234">
        <f>ROUND((Source!FY88/100)*((ROUND(Source!AF88*Source!I88, 2)+ROUND(Source!AE88*Source!I88, 2))), 2)</f>
        <v>295.88</v>
      </c>
      <c r="V234">
        <f>Source!Y88</f>
        <v>1941.01</v>
      </c>
    </row>
    <row r="235" spans="1:26" x14ac:dyDescent="0.2">
      <c r="C235" s="19" t="str">
        <f>"Объем: "&amp;Source!I88&amp;"=66/"&amp;"100"</f>
        <v>Объем: 0,66=66/100</v>
      </c>
    </row>
    <row r="236" spans="1:26" ht="14.25" x14ac:dyDescent="0.2">
      <c r="A236" s="39"/>
      <c r="B236" s="40"/>
      <c r="C236" s="40" t="s">
        <v>1661</v>
      </c>
      <c r="D236" s="23"/>
      <c r="E236" s="11"/>
      <c r="F236" s="24">
        <f>Source!AO88</f>
        <v>681.87</v>
      </c>
      <c r="G236" s="25" t="str">
        <f>Source!DG88</f>
        <v>)*1,15</v>
      </c>
      <c r="H236" s="24">
        <f>ROUND(Source!AF88*Source!I88, 2)</f>
        <v>517.54</v>
      </c>
      <c r="I236" s="25"/>
      <c r="J236" s="25">
        <f>IF(Source!BA88&lt;&gt; 0, Source!BA88, 1)</f>
        <v>6.56</v>
      </c>
      <c r="K236" s="24">
        <f>Source!S88</f>
        <v>3395.06</v>
      </c>
      <c r="L236" s="26"/>
      <c r="R236">
        <f>H236</f>
        <v>517.54</v>
      </c>
    </row>
    <row r="237" spans="1:26" ht="14.25" x14ac:dyDescent="0.2">
      <c r="A237" s="39"/>
      <c r="B237" s="40"/>
      <c r="C237" s="40" t="s">
        <v>411</v>
      </c>
      <c r="D237" s="23"/>
      <c r="E237" s="11"/>
      <c r="F237" s="24">
        <f>Source!AM88</f>
        <v>51.77</v>
      </c>
      <c r="G237" s="25" t="str">
        <f>Source!DE88</f>
        <v>)*1,25</v>
      </c>
      <c r="H237" s="24">
        <f>ROUND(Source!AD88*Source!I88, 2)</f>
        <v>42.71</v>
      </c>
      <c r="I237" s="25"/>
      <c r="J237" s="25">
        <f>IF(Source!BB88&lt;&gt; 0, Source!BB88, 1)</f>
        <v>6.56</v>
      </c>
      <c r="K237" s="24">
        <f>Source!Q88</f>
        <v>280.17</v>
      </c>
      <c r="L237" s="26"/>
    </row>
    <row r="238" spans="1:26" ht="14.25" x14ac:dyDescent="0.2">
      <c r="A238" s="39"/>
      <c r="B238" s="40"/>
      <c r="C238" s="40" t="s">
        <v>1667</v>
      </c>
      <c r="D238" s="23"/>
      <c r="E238" s="11"/>
      <c r="F238" s="24">
        <f>Source!AN88</f>
        <v>24.77</v>
      </c>
      <c r="G238" s="25" t="str">
        <f>Source!DF88</f>
        <v>)*1,25</v>
      </c>
      <c r="H238" s="34">
        <f>ROUND(Source!AE88*Source!I88, 2)</f>
        <v>20.43</v>
      </c>
      <c r="I238" s="25"/>
      <c r="J238" s="25">
        <f>IF(Source!BS88&lt;&gt; 0, Source!BS88, 1)</f>
        <v>6.56</v>
      </c>
      <c r="K238" s="34">
        <f>Source!R88</f>
        <v>134.04</v>
      </c>
      <c r="L238" s="26"/>
      <c r="R238">
        <f>H238</f>
        <v>20.43</v>
      </c>
    </row>
    <row r="239" spans="1:26" ht="14.25" x14ac:dyDescent="0.2">
      <c r="A239" s="39"/>
      <c r="B239" s="40"/>
      <c r="C239" s="40" t="s">
        <v>1668</v>
      </c>
      <c r="D239" s="23"/>
      <c r="E239" s="11"/>
      <c r="F239" s="24">
        <f>Source!AL88</f>
        <v>979.7</v>
      </c>
      <c r="G239" s="25" t="str">
        <f>Source!DD88</f>
        <v/>
      </c>
      <c r="H239" s="24">
        <f>ROUND(Source!AC88*Source!I88, 2)</f>
        <v>646.6</v>
      </c>
      <c r="I239" s="25"/>
      <c r="J239" s="25">
        <f>IF(Source!BC88&lt;&gt; 0, Source!BC88, 1)</f>
        <v>6.56</v>
      </c>
      <c r="K239" s="24">
        <f>Source!P88</f>
        <v>4241.71</v>
      </c>
      <c r="L239" s="26"/>
    </row>
    <row r="240" spans="1:26" ht="14.25" x14ac:dyDescent="0.2">
      <c r="A240" s="39"/>
      <c r="B240" s="40"/>
      <c r="C240" s="40" t="s">
        <v>1662</v>
      </c>
      <c r="D240" s="23" t="s">
        <v>1663</v>
      </c>
      <c r="E240" s="11">
        <f>Source!BZ88</f>
        <v>105</v>
      </c>
      <c r="F240" s="43"/>
      <c r="G240" s="25"/>
      <c r="H240" s="24">
        <f>SUM(S234:S242)</f>
        <v>564.87</v>
      </c>
      <c r="I240" s="27"/>
      <c r="J240" s="22">
        <f>Source!AT88</f>
        <v>105</v>
      </c>
      <c r="K240" s="24">
        <f>SUM(T234:T242)</f>
        <v>3705.56</v>
      </c>
      <c r="L240" s="26"/>
    </row>
    <row r="241" spans="1:26" ht="14.25" x14ac:dyDescent="0.2">
      <c r="A241" s="39"/>
      <c r="B241" s="40"/>
      <c r="C241" s="40" t="s">
        <v>1664</v>
      </c>
      <c r="D241" s="23" t="s">
        <v>1663</v>
      </c>
      <c r="E241" s="11">
        <f>Source!CA88</f>
        <v>55</v>
      </c>
      <c r="F241" s="43"/>
      <c r="G241" s="25"/>
      <c r="H241" s="24">
        <f>SUM(U234:U242)</f>
        <v>295.88</v>
      </c>
      <c r="I241" s="27"/>
      <c r="J241" s="22">
        <f>Source!AU88</f>
        <v>55</v>
      </c>
      <c r="K241" s="24">
        <f>SUM(V234:V242)</f>
        <v>1941.01</v>
      </c>
      <c r="L241" s="26"/>
    </row>
    <row r="242" spans="1:26" ht="14.25" x14ac:dyDescent="0.2">
      <c r="A242" s="41"/>
      <c r="B242" s="42"/>
      <c r="C242" s="42" t="s">
        <v>1665</v>
      </c>
      <c r="D242" s="28" t="s">
        <v>1666</v>
      </c>
      <c r="E242" s="29">
        <f>Source!AQ88</f>
        <v>70.88</v>
      </c>
      <c r="F242" s="30"/>
      <c r="G242" s="31" t="str">
        <f>Source!DI88</f>
        <v>)*1,15</v>
      </c>
      <c r="H242" s="30"/>
      <c r="I242" s="31"/>
      <c r="J242" s="31"/>
      <c r="K242" s="30"/>
      <c r="L242" s="32">
        <f>Source!U88</f>
        <v>53.797919999999991</v>
      </c>
    </row>
    <row r="243" spans="1:26" ht="15" x14ac:dyDescent="0.25">
      <c r="G243" s="46">
        <f>H236+H237+H239+H240+H241</f>
        <v>2067.6</v>
      </c>
      <c r="H243" s="46"/>
      <c r="J243" s="46">
        <f>K236+K237+K239+K240+K241</f>
        <v>13563.51</v>
      </c>
      <c r="K243" s="46"/>
      <c r="L243" s="33">
        <f>Source!U88</f>
        <v>53.797919999999991</v>
      </c>
      <c r="O243" s="20">
        <f>G243</f>
        <v>2067.6</v>
      </c>
      <c r="P243" s="20">
        <f>J243</f>
        <v>13563.51</v>
      </c>
      <c r="Q243" s="20">
        <f>L243</f>
        <v>53.797919999999991</v>
      </c>
      <c r="W243">
        <f>IF(Source!BI88&lt;=1,H236+H237+H239+H240+H241, 0)</f>
        <v>2067.6</v>
      </c>
      <c r="X243">
        <f>IF(Source!BI88=2,H236+H237+H239+H240+H241, 0)</f>
        <v>0</v>
      </c>
      <c r="Y243">
        <f>IF(Source!BI88=3,H236+H237+H239+H240+H241, 0)</f>
        <v>0</v>
      </c>
      <c r="Z243">
        <f>IF(Source!BI88=4,H236+H237+H239+H240+H241, 0)</f>
        <v>0</v>
      </c>
    </row>
    <row r="244" spans="1:26" ht="28.5" x14ac:dyDescent="0.2">
      <c r="A244" s="39" t="str">
        <f>Source!E89</f>
        <v>20</v>
      </c>
      <c r="B244" s="40" t="str">
        <f>Source!F89</f>
        <v>11-01-011-03</v>
      </c>
      <c r="C244" s="40" t="str">
        <f>Source!G89</f>
        <v>Устройство стяжек бетонных толщиной 20 мм</v>
      </c>
      <c r="D244" s="23" t="str">
        <f>Source!H89</f>
        <v>100 м2</v>
      </c>
      <c r="E244" s="11">
        <f>Source!I89</f>
        <v>0.748</v>
      </c>
      <c r="F244" s="24">
        <f>Source!AL89+Source!AM89+Source!AO89</f>
        <v>367.65999999999997</v>
      </c>
      <c r="G244" s="25"/>
      <c r="H244" s="24"/>
      <c r="I244" s="25" t="str">
        <f>Source!BO89</f>
        <v/>
      </c>
      <c r="J244" s="25"/>
      <c r="K244" s="24"/>
      <c r="L244" s="26"/>
      <c r="S244">
        <f>ROUND((Source!FX89/100)*((ROUND(Source!AF89*Source!I89, 2)+ROUND(Source!AE89*Source!I89, 2))), 2)</f>
        <v>307.5</v>
      </c>
      <c r="T244">
        <f>Source!X89</f>
        <v>2017.16</v>
      </c>
      <c r="U244">
        <f>ROUND((Source!FY89/100)*((ROUND(Source!AF89*Source!I89, 2)+ROUND(Source!AE89*Source!I89, 2))), 2)</f>
        <v>187.5</v>
      </c>
      <c r="V244">
        <f>Source!Y89</f>
        <v>1229.98</v>
      </c>
    </row>
    <row r="245" spans="1:26" x14ac:dyDescent="0.2">
      <c r="C245" s="19" t="str">
        <f>"Объем: "&amp;Source!I89&amp;"=74,8/"&amp;"100"</f>
        <v>Объем: 0,748=74,8/100</v>
      </c>
    </row>
    <row r="246" spans="1:26" ht="14.25" x14ac:dyDescent="0.2">
      <c r="A246" s="39"/>
      <c r="B246" s="40"/>
      <c r="C246" s="40" t="s">
        <v>1661</v>
      </c>
      <c r="D246" s="23"/>
      <c r="E246" s="11"/>
      <c r="F246" s="24">
        <f>Source!AO89</f>
        <v>317.07</v>
      </c>
      <c r="G246" s="25" t="str">
        <f>Source!DG89</f>
        <v/>
      </c>
      <c r="H246" s="24">
        <f>ROUND(Source!AF89*Source!I89, 2)</f>
        <v>237.17</v>
      </c>
      <c r="I246" s="25"/>
      <c r="J246" s="25">
        <f>IF(Source!BA89&lt;&gt; 0, Source!BA89, 1)</f>
        <v>6.56</v>
      </c>
      <c r="K246" s="24">
        <f>Source!S89</f>
        <v>1555.82</v>
      </c>
      <c r="L246" s="26"/>
      <c r="R246">
        <f>H246</f>
        <v>237.17</v>
      </c>
    </row>
    <row r="247" spans="1:26" ht="14.25" x14ac:dyDescent="0.2">
      <c r="A247" s="39"/>
      <c r="B247" s="40"/>
      <c r="C247" s="40" t="s">
        <v>411</v>
      </c>
      <c r="D247" s="23"/>
      <c r="E247" s="11"/>
      <c r="F247" s="24">
        <f>Source!AM89</f>
        <v>42.05</v>
      </c>
      <c r="G247" s="25" t="str">
        <f>Source!DE89</f>
        <v/>
      </c>
      <c r="H247" s="24">
        <f>ROUND(Source!AD89*Source!I89, 2)</f>
        <v>31.45</v>
      </c>
      <c r="I247" s="25"/>
      <c r="J247" s="25">
        <f>IF(Source!BB89&lt;&gt; 0, Source!BB89, 1)</f>
        <v>6.56</v>
      </c>
      <c r="K247" s="24">
        <f>Source!Q89</f>
        <v>206.33</v>
      </c>
      <c r="L247" s="26"/>
    </row>
    <row r="248" spans="1:26" ht="14.25" x14ac:dyDescent="0.2">
      <c r="A248" s="39"/>
      <c r="B248" s="40"/>
      <c r="C248" s="40" t="s">
        <v>1667</v>
      </c>
      <c r="D248" s="23"/>
      <c r="E248" s="11"/>
      <c r="F248" s="24">
        <f>Source!AN89</f>
        <v>17.149999999999999</v>
      </c>
      <c r="G248" s="25" t="str">
        <f>Source!DF89</f>
        <v/>
      </c>
      <c r="H248" s="34">
        <f>ROUND(Source!AE89*Source!I89, 2)</f>
        <v>12.83</v>
      </c>
      <c r="I248" s="25"/>
      <c r="J248" s="25">
        <f>IF(Source!BS89&lt;&gt; 0, Source!BS89, 1)</f>
        <v>6.56</v>
      </c>
      <c r="K248" s="34">
        <f>Source!R89</f>
        <v>84.15</v>
      </c>
      <c r="L248" s="26"/>
      <c r="R248">
        <f>H248</f>
        <v>12.83</v>
      </c>
    </row>
    <row r="249" spans="1:26" ht="14.25" x14ac:dyDescent="0.2">
      <c r="A249" s="39"/>
      <c r="B249" s="40"/>
      <c r="C249" s="40" t="s">
        <v>1668</v>
      </c>
      <c r="D249" s="23"/>
      <c r="E249" s="11"/>
      <c r="F249" s="24">
        <f>Source!AL89</f>
        <v>8.5399999999999991</v>
      </c>
      <c r="G249" s="25" t="str">
        <f>Source!DD89</f>
        <v/>
      </c>
      <c r="H249" s="24">
        <f>ROUND(Source!AC89*Source!I89, 2)</f>
        <v>6.39</v>
      </c>
      <c r="I249" s="25"/>
      <c r="J249" s="25">
        <f>IF(Source!BC89&lt;&gt; 0, Source!BC89, 1)</f>
        <v>6.56</v>
      </c>
      <c r="K249" s="24">
        <f>Source!P89</f>
        <v>41.9</v>
      </c>
      <c r="L249" s="26"/>
    </row>
    <row r="250" spans="1:26" ht="14.25" x14ac:dyDescent="0.2">
      <c r="A250" s="39"/>
      <c r="B250" s="40"/>
      <c r="C250" s="40" t="s">
        <v>1662</v>
      </c>
      <c r="D250" s="23" t="s">
        <v>1663</v>
      </c>
      <c r="E250" s="11">
        <f>Source!BZ89</f>
        <v>123</v>
      </c>
      <c r="F250" s="43"/>
      <c r="G250" s="25"/>
      <c r="H250" s="24">
        <f>SUM(S244:S254)</f>
        <v>307.5</v>
      </c>
      <c r="I250" s="27"/>
      <c r="J250" s="22">
        <f>Source!AT89</f>
        <v>123</v>
      </c>
      <c r="K250" s="24">
        <f>SUM(T244:T254)</f>
        <v>2017.16</v>
      </c>
      <c r="L250" s="26"/>
    </row>
    <row r="251" spans="1:26" ht="14.25" x14ac:dyDescent="0.2">
      <c r="A251" s="39"/>
      <c r="B251" s="40"/>
      <c r="C251" s="40" t="s">
        <v>1664</v>
      </c>
      <c r="D251" s="23" t="s">
        <v>1663</v>
      </c>
      <c r="E251" s="11">
        <f>Source!CA89</f>
        <v>75</v>
      </c>
      <c r="F251" s="43"/>
      <c r="G251" s="25"/>
      <c r="H251" s="24">
        <f>SUM(U244:U254)</f>
        <v>187.5</v>
      </c>
      <c r="I251" s="27"/>
      <c r="J251" s="22">
        <f>Source!AU89</f>
        <v>75</v>
      </c>
      <c r="K251" s="24">
        <f>SUM(V244:V254)</f>
        <v>1229.98</v>
      </c>
      <c r="L251" s="26"/>
    </row>
    <row r="252" spans="1:26" ht="14.25" x14ac:dyDescent="0.2">
      <c r="A252" s="39"/>
      <c r="B252" s="40"/>
      <c r="C252" s="40" t="s">
        <v>1665</v>
      </c>
      <c r="D252" s="23" t="s">
        <v>1666</v>
      </c>
      <c r="E252" s="11">
        <f>Source!AQ89</f>
        <v>40.65</v>
      </c>
      <c r="F252" s="24"/>
      <c r="G252" s="25" t="str">
        <f>Source!DI89</f>
        <v/>
      </c>
      <c r="H252" s="24"/>
      <c r="I252" s="25"/>
      <c r="J252" s="25"/>
      <c r="K252" s="24"/>
      <c r="L252" s="35">
        <f>Source!U89</f>
        <v>30.406199999999998</v>
      </c>
    </row>
    <row r="253" spans="1:26" ht="14.25" x14ac:dyDescent="0.2">
      <c r="A253" s="39" t="str">
        <f>Source!E90</f>
        <v>20,1</v>
      </c>
      <c r="B253" s="40" t="str">
        <f>Source!F90</f>
        <v>04.1.02.06</v>
      </c>
      <c r="C253" s="40" t="str">
        <f>Source!G90</f>
        <v>Бетон тяжелый</v>
      </c>
      <c r="D253" s="23" t="str">
        <f>Source!H90</f>
        <v>м3</v>
      </c>
      <c r="E253" s="11">
        <f>Source!I90</f>
        <v>1.5259199999999999</v>
      </c>
      <c r="F253" s="24">
        <f>Source!AL90+Source!AM90+Source!AO90</f>
        <v>0</v>
      </c>
      <c r="G253" s="36" t="s">
        <v>3</v>
      </c>
      <c r="H253" s="24">
        <f>ROUND(Source!AC90*Source!I90, 2)+ROUND(Source!AD90*Source!I90, 2)+ROUND(Source!AF90*Source!I90, 2)</f>
        <v>0</v>
      </c>
      <c r="I253" s="25"/>
      <c r="J253" s="25">
        <f>IF(Source!BC90&lt;&gt; 0, Source!BC90, 1)</f>
        <v>6.56</v>
      </c>
      <c r="K253" s="24">
        <f>Source!O90</f>
        <v>0</v>
      </c>
      <c r="L253" s="26"/>
      <c r="S253">
        <f>ROUND((Source!FX90/100)*((ROUND(Source!AF90*Source!I90, 2)+ROUND(Source!AE90*Source!I90, 2))), 2)</f>
        <v>0</v>
      </c>
      <c r="T253">
        <f>Source!X90</f>
        <v>0</v>
      </c>
      <c r="U253">
        <f>ROUND((Source!FY90/100)*((ROUND(Source!AF90*Source!I90, 2)+ROUND(Source!AE90*Source!I90, 2))), 2)</f>
        <v>0</v>
      </c>
      <c r="V253">
        <f>Source!Y90</f>
        <v>0</v>
      </c>
      <c r="W253">
        <f>IF(Source!BI90&lt;=1,H253, 0)</f>
        <v>0</v>
      </c>
      <c r="X253">
        <f>IF(Source!BI90=2,H253, 0)</f>
        <v>0</v>
      </c>
      <c r="Y253">
        <f>IF(Source!BI90=3,H253, 0)</f>
        <v>0</v>
      </c>
      <c r="Z253">
        <f>IF(Source!BI90=4,H253, 0)</f>
        <v>0</v>
      </c>
    </row>
    <row r="254" spans="1:26" ht="57" x14ac:dyDescent="0.2">
      <c r="A254" s="41" t="str">
        <f>Source!E91</f>
        <v>20,2</v>
      </c>
      <c r="B254" s="42" t="str">
        <f>Source!F91</f>
        <v>04.3.02.04-0154</v>
      </c>
      <c r="C254" s="42" t="str">
        <f>Source!G91</f>
        <v>Смеси бетонные, БСГ, тяжелого бетона на гранитном щебне, фракция 5-20 мм, класс В25 (М350), П3, F150, W6</v>
      </c>
      <c r="D254" s="28" t="str">
        <f>Source!H91</f>
        <v>м3</v>
      </c>
      <c r="E254" s="29">
        <f>Source!I91</f>
        <v>1.5259199999999999</v>
      </c>
      <c r="F254" s="30">
        <f>Source!AL91+Source!AM91+Source!AO91</f>
        <v>745.24</v>
      </c>
      <c r="G254" s="37" t="s">
        <v>3</v>
      </c>
      <c r="H254" s="30">
        <f>ROUND(Source!AC91*Source!I91, 2)+ROUND(Source!AD91*Source!I91, 2)+ROUND(Source!AF91*Source!I91, 2)</f>
        <v>1137.18</v>
      </c>
      <c r="I254" s="31"/>
      <c r="J254" s="31">
        <f>IF(Source!BC91&lt;&gt; 0, Source!BC91, 1)</f>
        <v>6.56</v>
      </c>
      <c r="K254" s="30">
        <f>Source!O91</f>
        <v>7459.88</v>
      </c>
      <c r="L254" s="38"/>
      <c r="S254">
        <f>ROUND((Source!FX91/100)*((ROUND(Source!AF91*Source!I91, 2)+ROUND(Source!AE91*Source!I91, 2))), 2)</f>
        <v>0</v>
      </c>
      <c r="T254">
        <f>Source!X91</f>
        <v>0</v>
      </c>
      <c r="U254">
        <f>ROUND((Source!FY91/100)*((ROUND(Source!AF91*Source!I91, 2)+ROUND(Source!AE91*Source!I91, 2))), 2)</f>
        <v>0</v>
      </c>
      <c r="V254">
        <f>Source!Y91</f>
        <v>0</v>
      </c>
      <c r="W254">
        <f>IF(Source!BI91&lt;=1,H254, 0)</f>
        <v>1137.18</v>
      </c>
      <c r="X254">
        <f>IF(Source!BI91=2,H254, 0)</f>
        <v>0</v>
      </c>
      <c r="Y254">
        <f>IF(Source!BI91=3,H254, 0)</f>
        <v>0</v>
      </c>
      <c r="Z254">
        <f>IF(Source!BI91=4,H254, 0)</f>
        <v>0</v>
      </c>
    </row>
    <row r="255" spans="1:26" ht="15" x14ac:dyDescent="0.25">
      <c r="G255" s="46">
        <f>H246+H247+H249+H250+H251+SUM(H253:H254)</f>
        <v>1907.19</v>
      </c>
      <c r="H255" s="46"/>
      <c r="J255" s="46">
        <f>K246+K247+K249+K250+K251+SUM(K253:K254)</f>
        <v>12511.07</v>
      </c>
      <c r="K255" s="46"/>
      <c r="L255" s="33">
        <f>Source!U89</f>
        <v>30.406199999999998</v>
      </c>
      <c r="O255" s="20">
        <f>G255</f>
        <v>1907.19</v>
      </c>
      <c r="P255" s="20">
        <f>J255</f>
        <v>12511.07</v>
      </c>
      <c r="Q255" s="20">
        <f>L255</f>
        <v>30.406199999999998</v>
      </c>
      <c r="W255">
        <f>IF(Source!BI89&lt;=1,H246+H247+H249+H250+H251, 0)</f>
        <v>770.01</v>
      </c>
      <c r="X255">
        <f>IF(Source!BI89=2,H246+H247+H249+H250+H251, 0)</f>
        <v>0</v>
      </c>
      <c r="Y255">
        <f>IF(Source!BI89=3,H246+H247+H249+H250+H251, 0)</f>
        <v>0</v>
      </c>
      <c r="Z255">
        <f>IF(Source!BI89=4,H246+H247+H249+H250+H251, 0)</f>
        <v>0</v>
      </c>
    </row>
    <row r="256" spans="1:26" ht="57" x14ac:dyDescent="0.2">
      <c r="A256" s="39" t="str">
        <f>Source!E92</f>
        <v>21</v>
      </c>
      <c r="B256" s="40" t="str">
        <f>Source!F92</f>
        <v>11-01-011-04</v>
      </c>
      <c r="C256" s="40" t="str">
        <f>Source!G92</f>
        <v>Устройство стяжек на каждые 5 мм изменения толщины стяжки добавлять или исключать к расценке 11-01-011-03</v>
      </c>
      <c r="D256" s="23" t="str">
        <f>Source!H92</f>
        <v>100 м2</v>
      </c>
      <c r="E256" s="11">
        <f>Source!I92</f>
        <v>0.748</v>
      </c>
      <c r="F256" s="24">
        <f>Source!AL92+Source!AM92+Source!AO92</f>
        <v>11.62</v>
      </c>
      <c r="G256" s="25"/>
      <c r="H256" s="24"/>
      <c r="I256" s="25" t="str">
        <f>Source!BO92</f>
        <v/>
      </c>
      <c r="J256" s="25"/>
      <c r="K256" s="24"/>
      <c r="L256" s="26"/>
      <c r="S256">
        <f>ROUND((Source!FX92/100)*((ROUND(Source!AF92*Source!I92, 2)+ROUND(Source!AE92*Source!I92, 2))), 2)</f>
        <v>59.14</v>
      </c>
      <c r="T256">
        <f>Source!X92</f>
        <v>387.97</v>
      </c>
      <c r="U256">
        <f>ROUND((Source!FY92/100)*((ROUND(Source!AF92*Source!I92, 2)+ROUND(Source!AE92*Source!I92, 2))), 2)</f>
        <v>36.06</v>
      </c>
      <c r="V256">
        <f>Source!Y92</f>
        <v>236.57</v>
      </c>
    </row>
    <row r="257" spans="1:26" x14ac:dyDescent="0.2">
      <c r="C257" s="19" t="str">
        <f>"Объем: "&amp;Source!I92&amp;"=74,8/"&amp;"100"</f>
        <v>Объем: 0,748=74,8/100</v>
      </c>
    </row>
    <row r="258" spans="1:26" ht="14.25" x14ac:dyDescent="0.2">
      <c r="A258" s="39"/>
      <c r="B258" s="40"/>
      <c r="C258" s="40" t="s">
        <v>1661</v>
      </c>
      <c r="D258" s="23"/>
      <c r="E258" s="11"/>
      <c r="F258" s="24">
        <f>Source!AO92</f>
        <v>3.9</v>
      </c>
      <c r="G258" s="25" t="str">
        <f>Source!DG92</f>
        <v>*8)*1,15</v>
      </c>
      <c r="H258" s="24">
        <f>ROUND(Source!AF92*Source!I92, 2)</f>
        <v>26.84</v>
      </c>
      <c r="I258" s="25"/>
      <c r="J258" s="25">
        <f>IF(Source!BA92&lt;&gt; 0, Source!BA92, 1)</f>
        <v>6.56</v>
      </c>
      <c r="K258" s="24">
        <f>Source!S92</f>
        <v>176.06</v>
      </c>
      <c r="L258" s="26"/>
      <c r="R258">
        <f>H258</f>
        <v>26.84</v>
      </c>
    </row>
    <row r="259" spans="1:26" ht="14.25" x14ac:dyDescent="0.2">
      <c r="A259" s="39"/>
      <c r="B259" s="40"/>
      <c r="C259" s="40" t="s">
        <v>411</v>
      </c>
      <c r="D259" s="23"/>
      <c r="E259" s="11"/>
      <c r="F259" s="24">
        <f>Source!AM92</f>
        <v>7.72</v>
      </c>
      <c r="G259" s="25" t="str">
        <f>Source!DE92</f>
        <v>*8)*1,25</v>
      </c>
      <c r="H259" s="24">
        <f>ROUND(Source!AD92*Source!I92, 2)</f>
        <v>57.75</v>
      </c>
      <c r="I259" s="25"/>
      <c r="J259" s="25">
        <f>IF(Source!BB92&lt;&gt; 0, Source!BB92, 1)</f>
        <v>6.56</v>
      </c>
      <c r="K259" s="24">
        <f>Source!Q92</f>
        <v>378.81</v>
      </c>
      <c r="L259" s="26"/>
    </row>
    <row r="260" spans="1:26" ht="14.25" x14ac:dyDescent="0.2">
      <c r="A260" s="39"/>
      <c r="B260" s="40"/>
      <c r="C260" s="40" t="s">
        <v>1667</v>
      </c>
      <c r="D260" s="23"/>
      <c r="E260" s="11"/>
      <c r="F260" s="24">
        <f>Source!AN92</f>
        <v>2.84</v>
      </c>
      <c r="G260" s="25" t="str">
        <f>Source!DF92</f>
        <v>*8)*1,25</v>
      </c>
      <c r="H260" s="34">
        <f>ROUND(Source!AE92*Source!I92, 2)</f>
        <v>21.24</v>
      </c>
      <c r="I260" s="25"/>
      <c r="J260" s="25">
        <f>IF(Source!BS92&lt;&gt; 0, Source!BS92, 1)</f>
        <v>6.56</v>
      </c>
      <c r="K260" s="34">
        <f>Source!R92</f>
        <v>139.36000000000001</v>
      </c>
      <c r="L260" s="26"/>
      <c r="R260">
        <f>H260</f>
        <v>21.24</v>
      </c>
    </row>
    <row r="261" spans="1:26" ht="14.25" x14ac:dyDescent="0.2">
      <c r="A261" s="39"/>
      <c r="B261" s="40"/>
      <c r="C261" s="40" t="s">
        <v>1662</v>
      </c>
      <c r="D261" s="23" t="s">
        <v>1663</v>
      </c>
      <c r="E261" s="11">
        <f>Source!BZ92</f>
        <v>123</v>
      </c>
      <c r="F261" s="43"/>
      <c r="G261" s="25"/>
      <c r="H261" s="24">
        <f>SUM(S256:S265)</f>
        <v>59.14</v>
      </c>
      <c r="I261" s="27"/>
      <c r="J261" s="22">
        <f>Source!AT92</f>
        <v>123</v>
      </c>
      <c r="K261" s="24">
        <f>SUM(T256:T265)</f>
        <v>387.97</v>
      </c>
      <c r="L261" s="26"/>
    </row>
    <row r="262" spans="1:26" ht="14.25" x14ac:dyDescent="0.2">
      <c r="A262" s="39"/>
      <c r="B262" s="40"/>
      <c r="C262" s="40" t="s">
        <v>1664</v>
      </c>
      <c r="D262" s="23" t="s">
        <v>1663</v>
      </c>
      <c r="E262" s="11">
        <f>Source!CA92</f>
        <v>75</v>
      </c>
      <c r="F262" s="43"/>
      <c r="G262" s="25"/>
      <c r="H262" s="24">
        <f>SUM(U256:U265)</f>
        <v>36.06</v>
      </c>
      <c r="I262" s="27"/>
      <c r="J262" s="22">
        <f>Source!AU92</f>
        <v>75</v>
      </c>
      <c r="K262" s="24">
        <f>SUM(V256:V265)</f>
        <v>236.57</v>
      </c>
      <c r="L262" s="26"/>
    </row>
    <row r="263" spans="1:26" ht="14.25" x14ac:dyDescent="0.2">
      <c r="A263" s="39"/>
      <c r="B263" s="40"/>
      <c r="C263" s="40" t="s">
        <v>1665</v>
      </c>
      <c r="D263" s="23" t="s">
        <v>1666</v>
      </c>
      <c r="E263" s="11">
        <f>Source!AQ92</f>
        <v>0.5</v>
      </c>
      <c r="F263" s="24"/>
      <c r="G263" s="25" t="str">
        <f>Source!DI92</f>
        <v>*8)*1,15</v>
      </c>
      <c r="H263" s="24"/>
      <c r="I263" s="25"/>
      <c r="J263" s="25"/>
      <c r="K263" s="24"/>
      <c r="L263" s="35">
        <f>Source!U92</f>
        <v>3.4407999999999999</v>
      </c>
    </row>
    <row r="264" spans="1:26" ht="14.25" x14ac:dyDescent="0.2">
      <c r="A264" s="39" t="str">
        <f>Source!E93</f>
        <v>21,1</v>
      </c>
      <c r="B264" s="40" t="str">
        <f>Source!F93</f>
        <v>04.1.02.06</v>
      </c>
      <c r="C264" s="40" t="str">
        <f>Source!G93</f>
        <v>Бетон тяжелый</v>
      </c>
      <c r="D264" s="23" t="str">
        <f>Source!H93</f>
        <v>м3</v>
      </c>
      <c r="E264" s="11">
        <f>Source!I93</f>
        <v>3.0518399999999999</v>
      </c>
      <c r="F264" s="24">
        <f>Source!AL93+Source!AM93+Source!AO93</f>
        <v>0</v>
      </c>
      <c r="G264" s="36" t="s">
        <v>1669</v>
      </c>
      <c r="H264" s="24">
        <f>ROUND(Source!AC93*Source!I93, 2)+ROUND(Source!AD93*Source!I93, 2)+ROUND(Source!AF93*Source!I93, 2)</f>
        <v>0</v>
      </c>
      <c r="I264" s="25"/>
      <c r="J264" s="25">
        <f>IF(Source!BC93&lt;&gt; 0, Source!BC93, 1)</f>
        <v>6.56</v>
      </c>
      <c r="K264" s="24">
        <f>Source!O93</f>
        <v>0</v>
      </c>
      <c r="L264" s="26"/>
      <c r="S264">
        <f>ROUND((Source!FX93/100)*((ROUND(Source!AF93*Source!I93, 2)+ROUND(Source!AE93*Source!I93, 2))), 2)</f>
        <v>0</v>
      </c>
      <c r="T264">
        <f>Source!X93</f>
        <v>0</v>
      </c>
      <c r="U264">
        <f>ROUND((Source!FY93/100)*((ROUND(Source!AF93*Source!I93, 2)+ROUND(Source!AE93*Source!I93, 2))), 2)</f>
        <v>0</v>
      </c>
      <c r="V264">
        <f>Source!Y93</f>
        <v>0</v>
      </c>
      <c r="W264">
        <f>IF(Source!BI93&lt;=1,H264, 0)</f>
        <v>0</v>
      </c>
      <c r="X264">
        <f>IF(Source!BI93=2,H264, 0)</f>
        <v>0</v>
      </c>
      <c r="Y264">
        <f>IF(Source!BI93=3,H264, 0)</f>
        <v>0</v>
      </c>
      <c r="Z264">
        <f>IF(Source!BI93=4,H264, 0)</f>
        <v>0</v>
      </c>
    </row>
    <row r="265" spans="1:26" ht="57" x14ac:dyDescent="0.2">
      <c r="A265" s="41" t="str">
        <f>Source!E94</f>
        <v>21,2</v>
      </c>
      <c r="B265" s="42" t="str">
        <f>Source!F94</f>
        <v>04.3.02.04-0154</v>
      </c>
      <c r="C265" s="42" t="str">
        <f>Source!G94</f>
        <v>Смеси бетонные, БСГ, тяжелого бетона на гранитном щебне, фракция 5-20 мм, класс В25 (М350), П3, F150, W6</v>
      </c>
      <c r="D265" s="28" t="str">
        <f>Source!H94</f>
        <v>м3</v>
      </c>
      <c r="E265" s="29">
        <f>Source!I94</f>
        <v>3.0518399999999999</v>
      </c>
      <c r="F265" s="30">
        <f>Source!AL94+Source!AM94+Source!AO94</f>
        <v>745.24</v>
      </c>
      <c r="G265" s="37" t="s">
        <v>3</v>
      </c>
      <c r="H265" s="30">
        <f>ROUND(Source!AC94*Source!I94, 2)+ROUND(Source!AD94*Source!I94, 2)+ROUND(Source!AF94*Source!I94, 2)</f>
        <v>2274.35</v>
      </c>
      <c r="I265" s="31"/>
      <c r="J265" s="31">
        <f>IF(Source!BC94&lt;&gt; 0, Source!BC94, 1)</f>
        <v>6.56</v>
      </c>
      <c r="K265" s="30">
        <f>Source!O94</f>
        <v>14919.76</v>
      </c>
      <c r="L265" s="38"/>
      <c r="S265">
        <f>ROUND((Source!FX94/100)*((ROUND(Source!AF94*Source!I94, 2)+ROUND(Source!AE94*Source!I94, 2))), 2)</f>
        <v>0</v>
      </c>
      <c r="T265">
        <f>Source!X94</f>
        <v>0</v>
      </c>
      <c r="U265">
        <f>ROUND((Source!FY94/100)*((ROUND(Source!AF94*Source!I94, 2)+ROUND(Source!AE94*Source!I94, 2))), 2)</f>
        <v>0</v>
      </c>
      <c r="V265">
        <f>Source!Y94</f>
        <v>0</v>
      </c>
      <c r="W265">
        <f>IF(Source!BI94&lt;=1,H265, 0)</f>
        <v>2274.35</v>
      </c>
      <c r="X265">
        <f>IF(Source!BI94=2,H265, 0)</f>
        <v>0</v>
      </c>
      <c r="Y265">
        <f>IF(Source!BI94=3,H265, 0)</f>
        <v>0</v>
      </c>
      <c r="Z265">
        <f>IF(Source!BI94=4,H265, 0)</f>
        <v>0</v>
      </c>
    </row>
    <row r="266" spans="1:26" ht="15" x14ac:dyDescent="0.25">
      <c r="G266" s="46">
        <f>H258+H259+H261+H262+SUM(H264:H265)</f>
        <v>2454.14</v>
      </c>
      <c r="H266" s="46"/>
      <c r="J266" s="46">
        <f>K258+K259+K261+K262+SUM(K264:K265)</f>
        <v>16099.17</v>
      </c>
      <c r="K266" s="46"/>
      <c r="L266" s="33">
        <f>Source!U92</f>
        <v>3.4407999999999999</v>
      </c>
      <c r="O266" s="20">
        <f>G266</f>
        <v>2454.14</v>
      </c>
      <c r="P266" s="20">
        <f>J266</f>
        <v>16099.17</v>
      </c>
      <c r="Q266" s="20">
        <f>L266</f>
        <v>3.4407999999999999</v>
      </c>
      <c r="W266">
        <f>IF(Source!BI92&lt;=1,H258+H259+H261+H262, 0)</f>
        <v>179.79000000000002</v>
      </c>
      <c r="X266">
        <f>IF(Source!BI92=2,H258+H259+H261+H262, 0)</f>
        <v>0</v>
      </c>
      <c r="Y266">
        <f>IF(Source!BI92=3,H258+H259+H261+H262, 0)</f>
        <v>0</v>
      </c>
      <c r="Z266">
        <f>IF(Source!BI92=4,H258+H259+H261+H262, 0)</f>
        <v>0</v>
      </c>
    </row>
    <row r="267" spans="1:26" ht="28.5" x14ac:dyDescent="0.2">
      <c r="A267" s="39" t="str">
        <f>Source!E95</f>
        <v>22</v>
      </c>
      <c r="B267" s="40" t="str">
        <f>Source!F95</f>
        <v>06-01-015-10</v>
      </c>
      <c r="C267" s="40" t="str">
        <f>Source!G95</f>
        <v>Армирование подстилающих слоев и набетонок</v>
      </c>
      <c r="D267" s="23" t="str">
        <f>Source!H95</f>
        <v>т</v>
      </c>
      <c r="E267" s="11">
        <f>Source!I95</f>
        <v>0.15221999999999999</v>
      </c>
      <c r="F267" s="24">
        <f>Source!AL95+Source!AM95+Source!AO95</f>
        <v>429.97</v>
      </c>
      <c r="G267" s="25"/>
      <c r="H267" s="24"/>
      <c r="I267" s="25" t="str">
        <f>Source!BO95</f>
        <v/>
      </c>
      <c r="J267" s="25"/>
      <c r="K267" s="24"/>
      <c r="L267" s="26"/>
      <c r="S267">
        <f>ROUND((Source!FX95/100)*((ROUND(Source!AF95*Source!I95, 2)+ROUND(Source!AE95*Source!I95, 2))), 2)</f>
        <v>21.53</v>
      </c>
      <c r="T267">
        <f>Source!X95</f>
        <v>141.19999999999999</v>
      </c>
      <c r="U267">
        <f>ROUND((Source!FY95/100)*((ROUND(Source!AF95*Source!I95, 2)+ROUND(Source!AE95*Source!I95, 2))), 2)</f>
        <v>13.33</v>
      </c>
      <c r="V267">
        <f>Source!Y95</f>
        <v>87.41</v>
      </c>
    </row>
    <row r="268" spans="1:26" ht="14.25" x14ac:dyDescent="0.2">
      <c r="A268" s="39"/>
      <c r="B268" s="40"/>
      <c r="C268" s="40" t="s">
        <v>1661</v>
      </c>
      <c r="D268" s="23"/>
      <c r="E268" s="11"/>
      <c r="F268" s="24">
        <f>Source!AO95</f>
        <v>111.99</v>
      </c>
      <c r="G268" s="25" t="str">
        <f>Source!DG95</f>
        <v>)*1,15</v>
      </c>
      <c r="H268" s="24">
        <f>ROUND(Source!AF95*Source!I95, 2)</f>
        <v>19.600000000000001</v>
      </c>
      <c r="I268" s="25"/>
      <c r="J268" s="25">
        <f>IF(Source!BA95&lt;&gt; 0, Source!BA95, 1)</f>
        <v>6.56</v>
      </c>
      <c r="K268" s="24">
        <f>Source!S95</f>
        <v>128.6</v>
      </c>
      <c r="L268" s="26"/>
      <c r="R268">
        <f>H268</f>
        <v>19.600000000000001</v>
      </c>
    </row>
    <row r="269" spans="1:26" ht="14.25" x14ac:dyDescent="0.2">
      <c r="A269" s="39"/>
      <c r="B269" s="40"/>
      <c r="C269" s="40" t="s">
        <v>411</v>
      </c>
      <c r="D269" s="23"/>
      <c r="E269" s="11"/>
      <c r="F269" s="24">
        <f>Source!AM95</f>
        <v>32.380000000000003</v>
      </c>
      <c r="G269" s="25" t="str">
        <f>Source!DE95</f>
        <v>)*1,25</v>
      </c>
      <c r="H269" s="24">
        <f>ROUND(Source!AD95*Source!I95, 2)</f>
        <v>6.16</v>
      </c>
      <c r="I269" s="25"/>
      <c r="J269" s="25">
        <f>IF(Source!BB95&lt;&gt; 0, Source!BB95, 1)</f>
        <v>6.56</v>
      </c>
      <c r="K269" s="24">
        <f>Source!Q95</f>
        <v>40.42</v>
      </c>
      <c r="L269" s="26"/>
    </row>
    <row r="270" spans="1:26" ht="14.25" x14ac:dyDescent="0.2">
      <c r="A270" s="39"/>
      <c r="B270" s="40"/>
      <c r="C270" s="40" t="s">
        <v>1667</v>
      </c>
      <c r="D270" s="23"/>
      <c r="E270" s="11"/>
      <c r="F270" s="24">
        <f>Source!AN95</f>
        <v>4.71</v>
      </c>
      <c r="G270" s="25" t="str">
        <f>Source!DF95</f>
        <v>)*1,25</v>
      </c>
      <c r="H270" s="34">
        <f>ROUND(Source!AE95*Source!I95, 2)</f>
        <v>0.9</v>
      </c>
      <c r="I270" s="25"/>
      <c r="J270" s="25">
        <f>IF(Source!BS95&lt;&gt; 0, Source!BS95, 1)</f>
        <v>6.56</v>
      </c>
      <c r="K270" s="34">
        <f>Source!R95</f>
        <v>5.88</v>
      </c>
      <c r="L270" s="26"/>
      <c r="R270">
        <f>H270</f>
        <v>0.9</v>
      </c>
    </row>
    <row r="271" spans="1:26" ht="14.25" x14ac:dyDescent="0.2">
      <c r="A271" s="39"/>
      <c r="B271" s="40"/>
      <c r="C271" s="40" t="s">
        <v>1668</v>
      </c>
      <c r="D271" s="23"/>
      <c r="E271" s="11"/>
      <c r="F271" s="24">
        <f>Source!AL95</f>
        <v>285.60000000000002</v>
      </c>
      <c r="G271" s="25" t="str">
        <f>Source!DD95</f>
        <v/>
      </c>
      <c r="H271" s="24">
        <f>ROUND(Source!AC95*Source!I95, 2)</f>
        <v>43.47</v>
      </c>
      <c r="I271" s="25"/>
      <c r="J271" s="25">
        <f>IF(Source!BC95&lt;&gt; 0, Source!BC95, 1)</f>
        <v>6.56</v>
      </c>
      <c r="K271" s="24">
        <f>Source!P95</f>
        <v>285.19</v>
      </c>
      <c r="L271" s="26"/>
    </row>
    <row r="272" spans="1:26" ht="14.25" x14ac:dyDescent="0.2">
      <c r="A272" s="39"/>
      <c r="B272" s="40"/>
      <c r="C272" s="40" t="s">
        <v>1662</v>
      </c>
      <c r="D272" s="23" t="s">
        <v>1663</v>
      </c>
      <c r="E272" s="11">
        <f>Source!BZ95</f>
        <v>105</v>
      </c>
      <c r="F272" s="43"/>
      <c r="G272" s="25"/>
      <c r="H272" s="24">
        <f>SUM(S267:S276)</f>
        <v>21.53</v>
      </c>
      <c r="I272" s="27"/>
      <c r="J272" s="22">
        <f>Source!AT95</f>
        <v>105</v>
      </c>
      <c r="K272" s="24">
        <f>SUM(T267:T276)</f>
        <v>141.19999999999999</v>
      </c>
      <c r="L272" s="26"/>
    </row>
    <row r="273" spans="1:26" ht="14.25" x14ac:dyDescent="0.2">
      <c r="A273" s="39"/>
      <c r="B273" s="40"/>
      <c r="C273" s="40" t="s">
        <v>1664</v>
      </c>
      <c r="D273" s="23" t="s">
        <v>1663</v>
      </c>
      <c r="E273" s="11">
        <f>Source!CA95</f>
        <v>65</v>
      </c>
      <c r="F273" s="43"/>
      <c r="G273" s="25"/>
      <c r="H273" s="24">
        <f>SUM(U267:U276)</f>
        <v>13.33</v>
      </c>
      <c r="I273" s="27"/>
      <c r="J273" s="22">
        <f>Source!AU95</f>
        <v>65</v>
      </c>
      <c r="K273" s="24">
        <f>SUM(V267:V276)</f>
        <v>87.41</v>
      </c>
      <c r="L273" s="26"/>
    </row>
    <row r="274" spans="1:26" ht="14.25" x14ac:dyDescent="0.2">
      <c r="A274" s="39"/>
      <c r="B274" s="40"/>
      <c r="C274" s="40" t="s">
        <v>1665</v>
      </c>
      <c r="D274" s="23" t="s">
        <v>1666</v>
      </c>
      <c r="E274" s="11">
        <f>Source!AQ95</f>
        <v>12.64</v>
      </c>
      <c r="F274" s="24"/>
      <c r="G274" s="25" t="str">
        <f>Source!DI95</f>
        <v>)*1,15</v>
      </c>
      <c r="H274" s="24"/>
      <c r="I274" s="25"/>
      <c r="J274" s="25"/>
      <c r="K274" s="24"/>
      <c r="L274" s="35">
        <f>Source!U95</f>
        <v>2.2126699199999997</v>
      </c>
    </row>
    <row r="275" spans="1:26" ht="14.25" x14ac:dyDescent="0.2">
      <c r="A275" s="39" t="str">
        <f>Source!E96</f>
        <v>22,1</v>
      </c>
      <c r="B275" s="40" t="str">
        <f>Source!F96</f>
        <v>08.4.03.04</v>
      </c>
      <c r="C275" s="40" t="str">
        <f>Source!G96</f>
        <v>Арматура</v>
      </c>
      <c r="D275" s="23" t="str">
        <f>Source!H96</f>
        <v>т</v>
      </c>
      <c r="E275" s="11">
        <f>Source!I96</f>
        <v>0.15221999999999999</v>
      </c>
      <c r="F275" s="24">
        <f>Source!AL96+Source!AM96+Source!AO96</f>
        <v>0</v>
      </c>
      <c r="G275" s="36" t="s">
        <v>3</v>
      </c>
      <c r="H275" s="24">
        <f>ROUND(Source!AC96*Source!I96, 2)+ROUND(Source!AD96*Source!I96, 2)+ROUND(Source!AF96*Source!I96, 2)</f>
        <v>0</v>
      </c>
      <c r="I275" s="25"/>
      <c r="J275" s="25">
        <f>IF(Source!BC96&lt;&gt; 0, Source!BC96, 1)</f>
        <v>6.56</v>
      </c>
      <c r="K275" s="24">
        <f>Source!O96</f>
        <v>0</v>
      </c>
      <c r="L275" s="26"/>
      <c r="S275">
        <f>ROUND((Source!FX96/100)*((ROUND(Source!AF96*Source!I96, 2)+ROUND(Source!AE96*Source!I96, 2))), 2)</f>
        <v>0</v>
      </c>
      <c r="T275">
        <f>Source!X96</f>
        <v>0</v>
      </c>
      <c r="U275">
        <f>ROUND((Source!FY96/100)*((ROUND(Source!AF96*Source!I96, 2)+ROUND(Source!AE96*Source!I96, 2))), 2)</f>
        <v>0</v>
      </c>
      <c r="V275">
        <f>Source!Y96</f>
        <v>0</v>
      </c>
      <c r="W275">
        <f>IF(Source!BI96&lt;=1,H275, 0)</f>
        <v>0</v>
      </c>
      <c r="X275">
        <f>IF(Source!BI96=2,H275, 0)</f>
        <v>0</v>
      </c>
      <c r="Y275">
        <f>IF(Source!BI96=3,H275, 0)</f>
        <v>0</v>
      </c>
      <c r="Z275">
        <f>IF(Source!BI96=4,H275, 0)</f>
        <v>0</v>
      </c>
    </row>
    <row r="276" spans="1:26" ht="57" x14ac:dyDescent="0.2">
      <c r="A276" s="41" t="str">
        <f>Source!E97</f>
        <v>22,2</v>
      </c>
      <c r="B276" s="42" t="str">
        <f>Source!F97</f>
        <v>08.4.02.03-0021</v>
      </c>
      <c r="C276" s="42" t="str">
        <f>Source!G97</f>
        <v>Каркасы и сетки арматурные плоские, собранные и сваренные (связанные) в арматурные изделия, класс BP-I, диаметр 4 мм</v>
      </c>
      <c r="D276" s="28" t="str">
        <f>Source!H97</f>
        <v>т</v>
      </c>
      <c r="E276" s="29">
        <f>Source!I97</f>
        <v>0.15221999999999999</v>
      </c>
      <c r="F276" s="30">
        <f>Source!AL97+Source!AM97+Source!AO97</f>
        <v>8817.17</v>
      </c>
      <c r="G276" s="37" t="s">
        <v>3</v>
      </c>
      <c r="H276" s="30">
        <f>ROUND(Source!AC97*Source!I97, 2)+ROUND(Source!AD97*Source!I97, 2)+ROUND(Source!AF97*Source!I97, 2)</f>
        <v>1342.15</v>
      </c>
      <c r="I276" s="31"/>
      <c r="J276" s="31">
        <f>IF(Source!BC97&lt;&gt; 0, Source!BC97, 1)</f>
        <v>6.56</v>
      </c>
      <c r="K276" s="30">
        <f>Source!O97</f>
        <v>8804.5</v>
      </c>
      <c r="L276" s="38"/>
      <c r="S276">
        <f>ROUND((Source!FX97/100)*((ROUND(Source!AF97*Source!I97, 2)+ROUND(Source!AE97*Source!I97, 2))), 2)</f>
        <v>0</v>
      </c>
      <c r="T276">
        <f>Source!X97</f>
        <v>0</v>
      </c>
      <c r="U276">
        <f>ROUND((Source!FY97/100)*((ROUND(Source!AF97*Source!I97, 2)+ROUND(Source!AE97*Source!I97, 2))), 2)</f>
        <v>0</v>
      </c>
      <c r="V276">
        <f>Source!Y97</f>
        <v>0</v>
      </c>
      <c r="W276">
        <f>IF(Source!BI97&lt;=1,H276, 0)</f>
        <v>1342.15</v>
      </c>
      <c r="X276">
        <f>IF(Source!BI97=2,H276, 0)</f>
        <v>0</v>
      </c>
      <c r="Y276">
        <f>IF(Source!BI97=3,H276, 0)</f>
        <v>0</v>
      </c>
      <c r="Z276">
        <f>IF(Source!BI97=4,H276, 0)</f>
        <v>0</v>
      </c>
    </row>
    <row r="277" spans="1:26" ht="15" x14ac:dyDescent="0.25">
      <c r="G277" s="46">
        <f>H268+H269+H271+H272+H273+SUM(H275:H276)</f>
        <v>1446.24</v>
      </c>
      <c r="H277" s="46"/>
      <c r="J277" s="46">
        <f>K268+K269+K271+K272+K273+SUM(K275:K276)</f>
        <v>9487.32</v>
      </c>
      <c r="K277" s="46"/>
      <c r="L277" s="33">
        <f>Source!U95</f>
        <v>2.2126699199999997</v>
      </c>
      <c r="O277" s="20">
        <f>G277</f>
        <v>1446.24</v>
      </c>
      <c r="P277" s="20">
        <f>J277</f>
        <v>9487.32</v>
      </c>
      <c r="Q277" s="20">
        <f>L277</f>
        <v>2.2126699199999997</v>
      </c>
      <c r="W277">
        <f>IF(Source!BI95&lt;=1,H268+H269+H271+H272+H273, 0)</f>
        <v>104.09</v>
      </c>
      <c r="X277">
        <f>IF(Source!BI95=2,H268+H269+H271+H272+H273, 0)</f>
        <v>0</v>
      </c>
      <c r="Y277">
        <f>IF(Source!BI95=3,H268+H269+H271+H272+H273, 0)</f>
        <v>0</v>
      </c>
      <c r="Z277">
        <f>IF(Source!BI95=4,H268+H269+H271+H272+H273, 0)</f>
        <v>0</v>
      </c>
    </row>
    <row r="278" spans="1:26" ht="28.5" x14ac:dyDescent="0.2">
      <c r="A278" s="39" t="str">
        <f>Source!E98</f>
        <v>23</v>
      </c>
      <c r="B278" s="40" t="str">
        <f>Source!F98</f>
        <v>11-01-011-03</v>
      </c>
      <c r="C278" s="40" t="str">
        <f>Source!G98</f>
        <v>Устройство стяжек бетонных толщиной 20 мм</v>
      </c>
      <c r="D278" s="23" t="str">
        <f>Source!H98</f>
        <v>100 м2</v>
      </c>
      <c r="E278" s="11">
        <f>Source!I98</f>
        <v>1.2E-2</v>
      </c>
      <c r="F278" s="24">
        <f>Source!AL98+Source!AM98+Source!AO98</f>
        <v>367.65999999999997</v>
      </c>
      <c r="G278" s="25"/>
      <c r="H278" s="24"/>
      <c r="I278" s="25" t="str">
        <f>Source!BO98</f>
        <v/>
      </c>
      <c r="J278" s="25"/>
      <c r="K278" s="24"/>
      <c r="L278" s="26"/>
      <c r="S278">
        <f>ROUND((Source!FX98/100)*((ROUND(Source!AF98*Source!I98, 2)+ROUND(Source!AE98*Source!I98, 2))), 2)</f>
        <v>5.71</v>
      </c>
      <c r="T278">
        <f>Source!X98</f>
        <v>37.380000000000003</v>
      </c>
      <c r="U278">
        <f>ROUND((Source!FY98/100)*((ROUND(Source!AF98*Source!I98, 2)+ROUND(Source!AE98*Source!I98, 2))), 2)</f>
        <v>3.48</v>
      </c>
      <c r="V278">
        <f>Source!Y98</f>
        <v>22.79</v>
      </c>
    </row>
    <row r="279" spans="1:26" x14ac:dyDescent="0.2">
      <c r="C279" s="19" t="str">
        <f>"Объем: "&amp;Source!I98&amp;"=1,2/"&amp;"100"</f>
        <v>Объем: 0,012=1,2/100</v>
      </c>
    </row>
    <row r="280" spans="1:26" ht="14.25" x14ac:dyDescent="0.2">
      <c r="A280" s="39"/>
      <c r="B280" s="40"/>
      <c r="C280" s="40" t="s">
        <v>1661</v>
      </c>
      <c r="D280" s="23"/>
      <c r="E280" s="11"/>
      <c r="F280" s="24">
        <f>Source!AO98</f>
        <v>317.07</v>
      </c>
      <c r="G280" s="25" t="str">
        <f>Source!DG98</f>
        <v>)*1,15</v>
      </c>
      <c r="H280" s="24">
        <f>ROUND(Source!AF98*Source!I98, 2)</f>
        <v>4.38</v>
      </c>
      <c r="I280" s="25"/>
      <c r="J280" s="25">
        <f>IF(Source!BA98&lt;&gt; 0, Source!BA98, 1)</f>
        <v>6.56</v>
      </c>
      <c r="K280" s="24">
        <f>Source!S98</f>
        <v>28.7</v>
      </c>
      <c r="L280" s="26"/>
      <c r="R280">
        <f>H280</f>
        <v>4.38</v>
      </c>
    </row>
    <row r="281" spans="1:26" ht="14.25" x14ac:dyDescent="0.2">
      <c r="A281" s="39"/>
      <c r="B281" s="40"/>
      <c r="C281" s="40" t="s">
        <v>411</v>
      </c>
      <c r="D281" s="23"/>
      <c r="E281" s="11"/>
      <c r="F281" s="24">
        <f>Source!AM98</f>
        <v>42.05</v>
      </c>
      <c r="G281" s="25" t="str">
        <f>Source!DE98</f>
        <v>)*1,25</v>
      </c>
      <c r="H281" s="24">
        <f>ROUND(Source!AD98*Source!I98, 2)</f>
        <v>0.63</v>
      </c>
      <c r="I281" s="25"/>
      <c r="J281" s="25">
        <f>IF(Source!BB98&lt;&gt; 0, Source!BB98, 1)</f>
        <v>6.56</v>
      </c>
      <c r="K281" s="24">
        <f>Source!Q98</f>
        <v>4.1399999999999997</v>
      </c>
      <c r="L281" s="26"/>
    </row>
    <row r="282" spans="1:26" ht="14.25" x14ac:dyDescent="0.2">
      <c r="A282" s="39"/>
      <c r="B282" s="40"/>
      <c r="C282" s="40" t="s">
        <v>1667</v>
      </c>
      <c r="D282" s="23"/>
      <c r="E282" s="11"/>
      <c r="F282" s="24">
        <f>Source!AN98</f>
        <v>17.149999999999999</v>
      </c>
      <c r="G282" s="25" t="str">
        <f>Source!DF98</f>
        <v>)*1,25</v>
      </c>
      <c r="H282" s="34">
        <f>ROUND(Source!AE98*Source!I98, 2)</f>
        <v>0.26</v>
      </c>
      <c r="I282" s="25"/>
      <c r="J282" s="25">
        <f>IF(Source!BS98&lt;&gt; 0, Source!BS98, 1)</f>
        <v>6.56</v>
      </c>
      <c r="K282" s="34">
        <f>Source!R98</f>
        <v>1.69</v>
      </c>
      <c r="L282" s="26"/>
      <c r="R282">
        <f>H282</f>
        <v>0.26</v>
      </c>
    </row>
    <row r="283" spans="1:26" ht="14.25" x14ac:dyDescent="0.2">
      <c r="A283" s="39"/>
      <c r="B283" s="40"/>
      <c r="C283" s="40" t="s">
        <v>1668</v>
      </c>
      <c r="D283" s="23"/>
      <c r="E283" s="11"/>
      <c r="F283" s="24">
        <f>Source!AL98</f>
        <v>8.5399999999999991</v>
      </c>
      <c r="G283" s="25" t="str">
        <f>Source!DD98</f>
        <v/>
      </c>
      <c r="H283" s="24">
        <f>ROUND(Source!AC98*Source!I98, 2)</f>
        <v>0.1</v>
      </c>
      <c r="I283" s="25"/>
      <c r="J283" s="25">
        <f>IF(Source!BC98&lt;&gt; 0, Source!BC98, 1)</f>
        <v>6.56</v>
      </c>
      <c r="K283" s="24">
        <f>Source!P98</f>
        <v>0.67</v>
      </c>
      <c r="L283" s="26"/>
    </row>
    <row r="284" spans="1:26" ht="14.25" x14ac:dyDescent="0.2">
      <c r="A284" s="39"/>
      <c r="B284" s="40"/>
      <c r="C284" s="40" t="s">
        <v>1662</v>
      </c>
      <c r="D284" s="23" t="s">
        <v>1663</v>
      </c>
      <c r="E284" s="11">
        <f>Source!BZ98</f>
        <v>123</v>
      </c>
      <c r="F284" s="43"/>
      <c r="G284" s="25"/>
      <c r="H284" s="24">
        <f>SUM(S278:S288)</f>
        <v>5.71</v>
      </c>
      <c r="I284" s="27"/>
      <c r="J284" s="22">
        <f>Source!AT98</f>
        <v>123</v>
      </c>
      <c r="K284" s="24">
        <f>SUM(T278:T288)</f>
        <v>37.380000000000003</v>
      </c>
      <c r="L284" s="26"/>
    </row>
    <row r="285" spans="1:26" ht="14.25" x14ac:dyDescent="0.2">
      <c r="A285" s="39"/>
      <c r="B285" s="40"/>
      <c r="C285" s="40" t="s">
        <v>1664</v>
      </c>
      <c r="D285" s="23" t="s">
        <v>1663</v>
      </c>
      <c r="E285" s="11">
        <f>Source!CA98</f>
        <v>75</v>
      </c>
      <c r="F285" s="43"/>
      <c r="G285" s="25"/>
      <c r="H285" s="24">
        <f>SUM(U278:U288)</f>
        <v>3.48</v>
      </c>
      <c r="I285" s="27"/>
      <c r="J285" s="22">
        <f>Source!AU98</f>
        <v>75</v>
      </c>
      <c r="K285" s="24">
        <f>SUM(V278:V288)</f>
        <v>22.79</v>
      </c>
      <c r="L285" s="26"/>
    </row>
    <row r="286" spans="1:26" ht="14.25" x14ac:dyDescent="0.2">
      <c r="A286" s="39"/>
      <c r="B286" s="40"/>
      <c r="C286" s="40" t="s">
        <v>1665</v>
      </c>
      <c r="D286" s="23" t="s">
        <v>1666</v>
      </c>
      <c r="E286" s="11">
        <f>Source!AQ98</f>
        <v>40.65</v>
      </c>
      <c r="F286" s="24"/>
      <c r="G286" s="25" t="str">
        <f>Source!DI98</f>
        <v>)*1,15</v>
      </c>
      <c r="H286" s="24"/>
      <c r="I286" s="25"/>
      <c r="J286" s="25"/>
      <c r="K286" s="24"/>
      <c r="L286" s="35">
        <f>Source!U98</f>
        <v>0.56096999999999997</v>
      </c>
    </row>
    <row r="287" spans="1:26" ht="14.25" x14ac:dyDescent="0.2">
      <c r="A287" s="39" t="str">
        <f>Source!E99</f>
        <v>23,1</v>
      </c>
      <c r="B287" s="40" t="str">
        <f>Source!F99</f>
        <v>04.1.02.06</v>
      </c>
      <c r="C287" s="40" t="str">
        <f>Source!G99</f>
        <v>Бетон тяжелый</v>
      </c>
      <c r="D287" s="23" t="str">
        <f>Source!H99</f>
        <v>м3</v>
      </c>
      <c r="E287" s="11">
        <f>Source!I99</f>
        <v>2.4480000000000002E-2</v>
      </c>
      <c r="F287" s="24">
        <f>Source!AL99+Source!AM99+Source!AO99</f>
        <v>0</v>
      </c>
      <c r="G287" s="36" t="s">
        <v>3</v>
      </c>
      <c r="H287" s="24">
        <f>ROUND(Source!AC99*Source!I99, 2)+ROUND(Source!AD99*Source!I99, 2)+ROUND(Source!AF99*Source!I99, 2)</f>
        <v>0</v>
      </c>
      <c r="I287" s="25"/>
      <c r="J287" s="25">
        <f>IF(Source!BC99&lt;&gt; 0, Source!BC99, 1)</f>
        <v>6.56</v>
      </c>
      <c r="K287" s="24">
        <f>Source!O99</f>
        <v>0</v>
      </c>
      <c r="L287" s="26"/>
      <c r="S287">
        <f>ROUND((Source!FX99/100)*((ROUND(Source!AF99*Source!I99, 2)+ROUND(Source!AE99*Source!I99, 2))), 2)</f>
        <v>0</v>
      </c>
      <c r="T287">
        <f>Source!X99</f>
        <v>0</v>
      </c>
      <c r="U287">
        <f>ROUND((Source!FY99/100)*((ROUND(Source!AF99*Source!I99, 2)+ROUND(Source!AE99*Source!I99, 2))), 2)</f>
        <v>0</v>
      </c>
      <c r="V287">
        <f>Source!Y99</f>
        <v>0</v>
      </c>
      <c r="W287">
        <f>IF(Source!BI99&lt;=1,H287, 0)</f>
        <v>0</v>
      </c>
      <c r="X287">
        <f>IF(Source!BI99=2,H287, 0)</f>
        <v>0</v>
      </c>
      <c r="Y287">
        <f>IF(Source!BI99=3,H287, 0)</f>
        <v>0</v>
      </c>
      <c r="Z287">
        <f>IF(Source!BI99=4,H287, 0)</f>
        <v>0</v>
      </c>
    </row>
    <row r="288" spans="1:26" ht="57" x14ac:dyDescent="0.2">
      <c r="A288" s="41" t="str">
        <f>Source!E100</f>
        <v>23,2</v>
      </c>
      <c r="B288" s="42" t="str">
        <f>Source!F100</f>
        <v>04.3.02.04-0154</v>
      </c>
      <c r="C288" s="42" t="str">
        <f>Source!G100</f>
        <v>Смеси бетонные, БСГ, тяжелого бетона на гранитном щебне, фракция 5-20 мм, класс В25 (М350), П3, F150, W6</v>
      </c>
      <c r="D288" s="28" t="str">
        <f>Source!H100</f>
        <v>м3</v>
      </c>
      <c r="E288" s="29">
        <f>Source!I100</f>
        <v>2.4480000000000002E-2</v>
      </c>
      <c r="F288" s="30">
        <f>Source!AL100+Source!AM100+Source!AO100</f>
        <v>745.24</v>
      </c>
      <c r="G288" s="37" t="s">
        <v>3</v>
      </c>
      <c r="H288" s="30">
        <f>ROUND(Source!AC100*Source!I100, 2)+ROUND(Source!AD100*Source!I100, 2)+ROUND(Source!AF100*Source!I100, 2)</f>
        <v>18.239999999999998</v>
      </c>
      <c r="I288" s="31"/>
      <c r="J288" s="31">
        <f>IF(Source!BC100&lt;&gt; 0, Source!BC100, 1)</f>
        <v>6.56</v>
      </c>
      <c r="K288" s="30">
        <f>Source!O100</f>
        <v>119.68</v>
      </c>
      <c r="L288" s="38"/>
      <c r="S288">
        <f>ROUND((Source!FX100/100)*((ROUND(Source!AF100*Source!I100, 2)+ROUND(Source!AE100*Source!I100, 2))), 2)</f>
        <v>0</v>
      </c>
      <c r="T288">
        <f>Source!X100</f>
        <v>0</v>
      </c>
      <c r="U288">
        <f>ROUND((Source!FY100/100)*((ROUND(Source!AF100*Source!I100, 2)+ROUND(Source!AE100*Source!I100, 2))), 2)</f>
        <v>0</v>
      </c>
      <c r="V288">
        <f>Source!Y100</f>
        <v>0</v>
      </c>
      <c r="W288">
        <f>IF(Source!BI100&lt;=1,H288, 0)</f>
        <v>18.239999999999998</v>
      </c>
      <c r="X288">
        <f>IF(Source!BI100=2,H288, 0)</f>
        <v>0</v>
      </c>
      <c r="Y288">
        <f>IF(Source!BI100=3,H288, 0)</f>
        <v>0</v>
      </c>
      <c r="Z288">
        <f>IF(Source!BI100=4,H288, 0)</f>
        <v>0</v>
      </c>
    </row>
    <row r="289" spans="1:26" ht="15" x14ac:dyDescent="0.25">
      <c r="G289" s="46">
        <f>H280+H281+H283+H284+H285+SUM(H287:H288)</f>
        <v>32.54</v>
      </c>
      <c r="H289" s="46"/>
      <c r="J289" s="46">
        <f>K280+K281+K283+K284+K285+SUM(K287:K288)</f>
        <v>213.36</v>
      </c>
      <c r="K289" s="46"/>
      <c r="L289" s="33">
        <f>Source!U98</f>
        <v>0.56096999999999997</v>
      </c>
      <c r="O289" s="20">
        <f>G289</f>
        <v>32.54</v>
      </c>
      <c r="P289" s="20">
        <f>J289</f>
        <v>213.36</v>
      </c>
      <c r="Q289" s="20">
        <f>L289</f>
        <v>0.56096999999999997</v>
      </c>
      <c r="W289">
        <f>IF(Source!BI98&lt;=1,H280+H281+H283+H284+H285, 0)</f>
        <v>14.3</v>
      </c>
      <c r="X289">
        <f>IF(Source!BI98=2,H280+H281+H283+H284+H285, 0)</f>
        <v>0</v>
      </c>
      <c r="Y289">
        <f>IF(Source!BI98=3,H280+H281+H283+H284+H285, 0)</f>
        <v>0</v>
      </c>
      <c r="Z289">
        <f>IF(Source!BI98=4,H280+H281+H283+H284+H285, 0)</f>
        <v>0</v>
      </c>
    </row>
    <row r="290" spans="1:26" ht="57" x14ac:dyDescent="0.2">
      <c r="A290" s="39" t="str">
        <f>Source!E101</f>
        <v>24</v>
      </c>
      <c r="B290" s="40" t="str">
        <f>Source!F101</f>
        <v>11-01-011-04</v>
      </c>
      <c r="C290" s="40" t="str">
        <f>Source!G101</f>
        <v>Устройство стяжек на каждые 5 мм изменения толщины стяжки добавлять или исключать к расценке 11-01-011-03</v>
      </c>
      <c r="D290" s="23" t="str">
        <f>Source!H101</f>
        <v>100 м2</v>
      </c>
      <c r="E290" s="11">
        <f>Source!I101</f>
        <v>1.2E-2</v>
      </c>
      <c r="F290" s="24">
        <f>Source!AL101+Source!AM101+Source!AO101</f>
        <v>11.62</v>
      </c>
      <c r="G290" s="25"/>
      <c r="H290" s="24"/>
      <c r="I290" s="25" t="str">
        <f>Source!BO101</f>
        <v/>
      </c>
      <c r="J290" s="25"/>
      <c r="K290" s="24"/>
      <c r="L290" s="26"/>
      <c r="S290">
        <f>ROUND((Source!FX101/100)*((ROUND(Source!AF101*Source!I101, 2)+ROUND(Source!AE101*Source!I101, 2))), 2)</f>
        <v>0.48</v>
      </c>
      <c r="T290">
        <f>Source!X101</f>
        <v>3.11</v>
      </c>
      <c r="U290">
        <f>ROUND((Source!FY101/100)*((ROUND(Source!AF101*Source!I101, 2)+ROUND(Source!AE101*Source!I101, 2))), 2)</f>
        <v>0.28999999999999998</v>
      </c>
      <c r="V290">
        <f>Source!Y101</f>
        <v>1.9</v>
      </c>
    </row>
    <row r="291" spans="1:26" x14ac:dyDescent="0.2">
      <c r="C291" s="19" t="str">
        <f>"Объем: "&amp;Source!I101&amp;"=1,2/"&amp;"100"</f>
        <v>Объем: 0,012=1,2/100</v>
      </c>
    </row>
    <row r="292" spans="1:26" ht="14.25" x14ac:dyDescent="0.2">
      <c r="A292" s="39"/>
      <c r="B292" s="40"/>
      <c r="C292" s="40" t="s">
        <v>1661</v>
      </c>
      <c r="D292" s="23"/>
      <c r="E292" s="11"/>
      <c r="F292" s="24">
        <f>Source!AO101</f>
        <v>3.9</v>
      </c>
      <c r="G292" s="25" t="str">
        <f>Source!DG101</f>
        <v>*4)*1,15</v>
      </c>
      <c r="H292" s="24">
        <f>ROUND(Source!AF101*Source!I101, 2)</f>
        <v>0.22</v>
      </c>
      <c r="I292" s="25"/>
      <c r="J292" s="25">
        <f>IF(Source!BA101&lt;&gt; 0, Source!BA101, 1)</f>
        <v>6.56</v>
      </c>
      <c r="K292" s="24">
        <f>Source!S101</f>
        <v>1.41</v>
      </c>
      <c r="L292" s="26"/>
      <c r="R292">
        <f>H292</f>
        <v>0.22</v>
      </c>
    </row>
    <row r="293" spans="1:26" ht="14.25" x14ac:dyDescent="0.2">
      <c r="A293" s="39"/>
      <c r="B293" s="40"/>
      <c r="C293" s="40" t="s">
        <v>411</v>
      </c>
      <c r="D293" s="23"/>
      <c r="E293" s="11"/>
      <c r="F293" s="24">
        <f>Source!AM101</f>
        <v>7.72</v>
      </c>
      <c r="G293" s="25" t="str">
        <f>Source!DE101</f>
        <v>*4)*1,25</v>
      </c>
      <c r="H293" s="24">
        <f>ROUND(Source!AD101*Source!I101, 2)</f>
        <v>0.46</v>
      </c>
      <c r="I293" s="25"/>
      <c r="J293" s="25">
        <f>IF(Source!BB101&lt;&gt; 0, Source!BB101, 1)</f>
        <v>6.56</v>
      </c>
      <c r="K293" s="24">
        <f>Source!Q101</f>
        <v>3.04</v>
      </c>
      <c r="L293" s="26"/>
    </row>
    <row r="294" spans="1:26" ht="14.25" x14ac:dyDescent="0.2">
      <c r="A294" s="39"/>
      <c r="B294" s="40"/>
      <c r="C294" s="40" t="s">
        <v>1667</v>
      </c>
      <c r="D294" s="23"/>
      <c r="E294" s="11"/>
      <c r="F294" s="24">
        <f>Source!AN101</f>
        <v>2.84</v>
      </c>
      <c r="G294" s="25" t="str">
        <f>Source!DF101</f>
        <v>*4)*1,25</v>
      </c>
      <c r="H294" s="34">
        <f>ROUND(Source!AE101*Source!I101, 2)</f>
        <v>0.17</v>
      </c>
      <c r="I294" s="25"/>
      <c r="J294" s="25">
        <f>IF(Source!BS101&lt;&gt; 0, Source!BS101, 1)</f>
        <v>6.56</v>
      </c>
      <c r="K294" s="34">
        <f>Source!R101</f>
        <v>1.1200000000000001</v>
      </c>
      <c r="L294" s="26"/>
      <c r="R294">
        <f>H294</f>
        <v>0.17</v>
      </c>
    </row>
    <row r="295" spans="1:26" ht="14.25" x14ac:dyDescent="0.2">
      <c r="A295" s="39"/>
      <c r="B295" s="40"/>
      <c r="C295" s="40" t="s">
        <v>1662</v>
      </c>
      <c r="D295" s="23" t="s">
        <v>1663</v>
      </c>
      <c r="E295" s="11">
        <f>Source!BZ101</f>
        <v>123</v>
      </c>
      <c r="F295" s="43"/>
      <c r="G295" s="25"/>
      <c r="H295" s="24">
        <f>SUM(S290:S299)</f>
        <v>0.48</v>
      </c>
      <c r="I295" s="27"/>
      <c r="J295" s="22">
        <f>Source!AT101</f>
        <v>123</v>
      </c>
      <c r="K295" s="24">
        <f>SUM(T290:T299)</f>
        <v>3.11</v>
      </c>
      <c r="L295" s="26"/>
    </row>
    <row r="296" spans="1:26" ht="14.25" x14ac:dyDescent="0.2">
      <c r="A296" s="39"/>
      <c r="B296" s="40"/>
      <c r="C296" s="40" t="s">
        <v>1664</v>
      </c>
      <c r="D296" s="23" t="s">
        <v>1663</v>
      </c>
      <c r="E296" s="11">
        <f>Source!CA101</f>
        <v>75</v>
      </c>
      <c r="F296" s="43"/>
      <c r="G296" s="25"/>
      <c r="H296" s="24">
        <f>SUM(U290:U299)</f>
        <v>0.28999999999999998</v>
      </c>
      <c r="I296" s="27"/>
      <c r="J296" s="22">
        <f>Source!AU101</f>
        <v>75</v>
      </c>
      <c r="K296" s="24">
        <f>SUM(V290:V299)</f>
        <v>1.9</v>
      </c>
      <c r="L296" s="26"/>
    </row>
    <row r="297" spans="1:26" ht="14.25" x14ac:dyDescent="0.2">
      <c r="A297" s="39"/>
      <c r="B297" s="40"/>
      <c r="C297" s="40" t="s">
        <v>1665</v>
      </c>
      <c r="D297" s="23" t="s">
        <v>1666</v>
      </c>
      <c r="E297" s="11">
        <f>Source!AQ101</f>
        <v>0.5</v>
      </c>
      <c r="F297" s="24"/>
      <c r="G297" s="25" t="str">
        <f>Source!DI101</f>
        <v>*4)*1,15</v>
      </c>
      <c r="H297" s="24"/>
      <c r="I297" s="25"/>
      <c r="J297" s="25"/>
      <c r="K297" s="24"/>
      <c r="L297" s="35">
        <f>Source!U101</f>
        <v>2.76E-2</v>
      </c>
    </row>
    <row r="298" spans="1:26" ht="14.25" x14ac:dyDescent="0.2">
      <c r="A298" s="39" t="str">
        <f>Source!E102</f>
        <v>24,1</v>
      </c>
      <c r="B298" s="40" t="str">
        <f>Source!F102</f>
        <v>04.1.02.06</v>
      </c>
      <c r="C298" s="40" t="str">
        <f>Source!G102</f>
        <v>Бетон тяжелый</v>
      </c>
      <c r="D298" s="23" t="str">
        <f>Source!H102</f>
        <v>м3</v>
      </c>
      <c r="E298" s="11">
        <f>Source!I102</f>
        <v>2.4480000000000002E-2</v>
      </c>
      <c r="F298" s="24">
        <f>Source!AL102+Source!AM102+Source!AO102</f>
        <v>0</v>
      </c>
      <c r="G298" s="36" t="s">
        <v>1670</v>
      </c>
      <c r="H298" s="24">
        <f>ROUND(Source!AC102*Source!I102, 2)+ROUND(Source!AD102*Source!I102, 2)+ROUND(Source!AF102*Source!I102, 2)</f>
        <v>0</v>
      </c>
      <c r="I298" s="25"/>
      <c r="J298" s="25">
        <f>IF(Source!BC102&lt;&gt; 0, Source!BC102, 1)</f>
        <v>6.56</v>
      </c>
      <c r="K298" s="24">
        <f>Source!O102</f>
        <v>0</v>
      </c>
      <c r="L298" s="26"/>
      <c r="S298">
        <f>ROUND((Source!FX102/100)*((ROUND(Source!AF102*Source!I102, 2)+ROUND(Source!AE102*Source!I102, 2))), 2)</f>
        <v>0</v>
      </c>
      <c r="T298">
        <f>Source!X102</f>
        <v>0</v>
      </c>
      <c r="U298">
        <f>ROUND((Source!FY102/100)*((ROUND(Source!AF102*Source!I102, 2)+ROUND(Source!AE102*Source!I102, 2))), 2)</f>
        <v>0</v>
      </c>
      <c r="V298">
        <f>Source!Y102</f>
        <v>0</v>
      </c>
      <c r="W298">
        <f>IF(Source!BI102&lt;=1,H298, 0)</f>
        <v>0</v>
      </c>
      <c r="X298">
        <f>IF(Source!BI102=2,H298, 0)</f>
        <v>0</v>
      </c>
      <c r="Y298">
        <f>IF(Source!BI102=3,H298, 0)</f>
        <v>0</v>
      </c>
      <c r="Z298">
        <f>IF(Source!BI102=4,H298, 0)</f>
        <v>0</v>
      </c>
    </row>
    <row r="299" spans="1:26" ht="57" x14ac:dyDescent="0.2">
      <c r="A299" s="41" t="str">
        <f>Source!E103</f>
        <v>24,2</v>
      </c>
      <c r="B299" s="42" t="str">
        <f>Source!F103</f>
        <v>04.3.02.04-0154</v>
      </c>
      <c r="C299" s="42" t="str">
        <f>Source!G103</f>
        <v>Смеси бетонные, БСГ, тяжелого бетона на гранитном щебне, фракция 5-20 мм, класс В25 (М350), П3, F150, W6</v>
      </c>
      <c r="D299" s="28" t="str">
        <f>Source!H103</f>
        <v>м3</v>
      </c>
      <c r="E299" s="29">
        <f>Source!I103</f>
        <v>2.4480000000000002E-2</v>
      </c>
      <c r="F299" s="30">
        <f>Source!AL103+Source!AM103+Source!AO103</f>
        <v>745.24</v>
      </c>
      <c r="G299" s="37" t="s">
        <v>1670</v>
      </c>
      <c r="H299" s="30">
        <f>ROUND(Source!AC103*Source!I103, 2)+ROUND(Source!AD103*Source!I103, 2)+ROUND(Source!AF103*Source!I103, 2)</f>
        <v>18.239999999999998</v>
      </c>
      <c r="I299" s="31"/>
      <c r="J299" s="31">
        <f>IF(Source!BC103&lt;&gt; 0, Source!BC103, 1)</f>
        <v>6.56</v>
      </c>
      <c r="K299" s="30">
        <f>Source!O103</f>
        <v>119.68</v>
      </c>
      <c r="L299" s="38"/>
      <c r="S299">
        <f>ROUND((Source!FX103/100)*((ROUND(Source!AF103*Source!I103, 2)+ROUND(Source!AE103*Source!I103, 2))), 2)</f>
        <v>0</v>
      </c>
      <c r="T299">
        <f>Source!X103</f>
        <v>0</v>
      </c>
      <c r="U299">
        <f>ROUND((Source!FY103/100)*((ROUND(Source!AF103*Source!I103, 2)+ROUND(Source!AE103*Source!I103, 2))), 2)</f>
        <v>0</v>
      </c>
      <c r="V299">
        <f>Source!Y103</f>
        <v>0</v>
      </c>
      <c r="W299">
        <f>IF(Source!BI103&lt;=1,H299, 0)</f>
        <v>18.239999999999998</v>
      </c>
      <c r="X299">
        <f>IF(Source!BI103=2,H299, 0)</f>
        <v>0</v>
      </c>
      <c r="Y299">
        <f>IF(Source!BI103=3,H299, 0)</f>
        <v>0</v>
      </c>
      <c r="Z299">
        <f>IF(Source!BI103=4,H299, 0)</f>
        <v>0</v>
      </c>
    </row>
    <row r="300" spans="1:26" ht="15" x14ac:dyDescent="0.25">
      <c r="G300" s="46">
        <f>H292+H293+H295+H296+SUM(H298:H299)</f>
        <v>19.689999999999998</v>
      </c>
      <c r="H300" s="46"/>
      <c r="J300" s="46">
        <f>K292+K293+K295+K296+SUM(K298:K299)</f>
        <v>129.14000000000001</v>
      </c>
      <c r="K300" s="46"/>
      <c r="L300" s="33">
        <f>Source!U101</f>
        <v>2.76E-2</v>
      </c>
      <c r="O300" s="20">
        <f>G300</f>
        <v>19.689999999999998</v>
      </c>
      <c r="P300" s="20">
        <f>J300</f>
        <v>129.14000000000001</v>
      </c>
      <c r="Q300" s="20">
        <f>L300</f>
        <v>2.76E-2</v>
      </c>
      <c r="W300">
        <f>IF(Source!BI101&lt;=1,H292+H293+H295+H296, 0)</f>
        <v>1.4500000000000002</v>
      </c>
      <c r="X300">
        <f>IF(Source!BI101=2,H292+H293+H295+H296, 0)</f>
        <v>0</v>
      </c>
      <c r="Y300">
        <f>IF(Source!BI101=3,H292+H293+H295+H296, 0)</f>
        <v>0</v>
      </c>
      <c r="Z300">
        <f>IF(Source!BI101=4,H292+H293+H295+H296, 0)</f>
        <v>0</v>
      </c>
    </row>
    <row r="301" spans="1:26" ht="42.75" x14ac:dyDescent="0.2">
      <c r="A301" s="39" t="str">
        <f>Source!E104</f>
        <v>25</v>
      </c>
      <c r="B301" s="40" t="str">
        <f>Source!F104</f>
        <v>11-01-004-01</v>
      </c>
      <c r="C301" s="40" t="str">
        <f>Source!G104</f>
        <v>Устройство гидроизоляции оклеечной рулонными материалами на мастике Битуминоль, первый слой</v>
      </c>
      <c r="D301" s="23" t="str">
        <f>Source!H104</f>
        <v>100 м2</v>
      </c>
      <c r="E301" s="11">
        <f>Source!I104</f>
        <v>0.61380000000000001</v>
      </c>
      <c r="F301" s="24">
        <f>Source!AL104+Source!AM104+Source!AO104</f>
        <v>2075.6999999999998</v>
      </c>
      <c r="G301" s="25"/>
      <c r="H301" s="24"/>
      <c r="I301" s="25" t="str">
        <f>Source!BO104</f>
        <v/>
      </c>
      <c r="J301" s="25"/>
      <c r="K301" s="24"/>
      <c r="L301" s="26"/>
      <c r="S301">
        <f>ROUND((Source!FX104/100)*((ROUND(Source!AF104*Source!I104, 2)+ROUND(Source!AE104*Source!I104, 2))), 2)</f>
        <v>463.29</v>
      </c>
      <c r="T301">
        <f>Source!X104</f>
        <v>3039.23</v>
      </c>
      <c r="U301">
        <f>ROUND((Source!FY104/100)*((ROUND(Source!AF104*Source!I104, 2)+ROUND(Source!AE104*Source!I104, 2))), 2)</f>
        <v>282.5</v>
      </c>
      <c r="V301">
        <f>Source!Y104</f>
        <v>1853.19</v>
      </c>
    </row>
    <row r="302" spans="1:26" x14ac:dyDescent="0.2">
      <c r="C302" s="19" t="str">
        <f>"Объем: "&amp;Source!I104&amp;"=61,38/"&amp;"100"</f>
        <v>Объем: 0,6138=61,38/100</v>
      </c>
    </row>
    <row r="303" spans="1:26" ht="14.25" x14ac:dyDescent="0.2">
      <c r="A303" s="39"/>
      <c r="B303" s="40"/>
      <c r="C303" s="40" t="s">
        <v>1661</v>
      </c>
      <c r="D303" s="23"/>
      <c r="E303" s="11"/>
      <c r="F303" s="24">
        <f>Source!AO104</f>
        <v>520.45000000000005</v>
      </c>
      <c r="G303" s="25" t="str">
        <f>Source!DG104</f>
        <v>)*1,15</v>
      </c>
      <c r="H303" s="24">
        <f>ROUND(Source!AF104*Source!I104, 2)</f>
        <v>367.37</v>
      </c>
      <c r="I303" s="25"/>
      <c r="J303" s="25">
        <f>IF(Source!BA104&lt;&gt; 0, Source!BA104, 1)</f>
        <v>6.56</v>
      </c>
      <c r="K303" s="24">
        <f>Source!S104</f>
        <v>2409.96</v>
      </c>
      <c r="L303" s="26"/>
      <c r="R303">
        <f>H303</f>
        <v>367.37</v>
      </c>
    </row>
    <row r="304" spans="1:26" ht="14.25" x14ac:dyDescent="0.2">
      <c r="A304" s="39"/>
      <c r="B304" s="40"/>
      <c r="C304" s="40" t="s">
        <v>411</v>
      </c>
      <c r="D304" s="23"/>
      <c r="E304" s="11"/>
      <c r="F304" s="24">
        <f>Source!AM104</f>
        <v>308.66000000000003</v>
      </c>
      <c r="G304" s="25" t="str">
        <f>Source!DE104</f>
        <v>)*1,25</v>
      </c>
      <c r="H304" s="24">
        <f>ROUND(Source!AD104*Source!I104, 2)</f>
        <v>236.82</v>
      </c>
      <c r="I304" s="25"/>
      <c r="J304" s="25">
        <f>IF(Source!BB104&lt;&gt; 0, Source!BB104, 1)</f>
        <v>6.56</v>
      </c>
      <c r="K304" s="24">
        <f>Source!Q104</f>
        <v>1553.56</v>
      </c>
      <c r="L304" s="26"/>
    </row>
    <row r="305" spans="1:26" ht="14.25" x14ac:dyDescent="0.2">
      <c r="A305" s="39"/>
      <c r="B305" s="40"/>
      <c r="C305" s="40" t="s">
        <v>1667</v>
      </c>
      <c r="D305" s="23"/>
      <c r="E305" s="11"/>
      <c r="F305" s="24">
        <f>Source!AN104</f>
        <v>12.11</v>
      </c>
      <c r="G305" s="25" t="str">
        <f>Source!DF104</f>
        <v>)*1,25</v>
      </c>
      <c r="H305" s="34">
        <f>ROUND(Source!AE104*Source!I104, 2)</f>
        <v>9.2899999999999991</v>
      </c>
      <c r="I305" s="25"/>
      <c r="J305" s="25">
        <f>IF(Source!BS104&lt;&gt; 0, Source!BS104, 1)</f>
        <v>6.56</v>
      </c>
      <c r="K305" s="34">
        <f>Source!R104</f>
        <v>60.96</v>
      </c>
      <c r="L305" s="26"/>
      <c r="R305">
        <f>H305</f>
        <v>9.2899999999999991</v>
      </c>
    </row>
    <row r="306" spans="1:26" ht="14.25" x14ac:dyDescent="0.2">
      <c r="A306" s="39"/>
      <c r="B306" s="40"/>
      <c r="C306" s="40" t="s">
        <v>1668</v>
      </c>
      <c r="D306" s="23"/>
      <c r="E306" s="11"/>
      <c r="F306" s="24">
        <f>Source!AL104</f>
        <v>1246.5899999999999</v>
      </c>
      <c r="G306" s="25" t="str">
        <f>Source!DD104</f>
        <v/>
      </c>
      <c r="H306" s="24">
        <f>ROUND(Source!AC104*Source!I104, 2)</f>
        <v>765.16</v>
      </c>
      <c r="I306" s="25"/>
      <c r="J306" s="25">
        <f>IF(Source!BC104&lt;&gt; 0, Source!BC104, 1)</f>
        <v>6.56</v>
      </c>
      <c r="K306" s="24">
        <f>Source!P104</f>
        <v>5019.43</v>
      </c>
      <c r="L306" s="26"/>
    </row>
    <row r="307" spans="1:26" ht="14.25" x14ac:dyDescent="0.2">
      <c r="A307" s="39"/>
      <c r="B307" s="40"/>
      <c r="C307" s="40" t="s">
        <v>1662</v>
      </c>
      <c r="D307" s="23" t="s">
        <v>1663</v>
      </c>
      <c r="E307" s="11">
        <f>Source!BZ104</f>
        <v>123</v>
      </c>
      <c r="F307" s="43"/>
      <c r="G307" s="25"/>
      <c r="H307" s="24">
        <f>SUM(S301:S311)</f>
        <v>463.29</v>
      </c>
      <c r="I307" s="27"/>
      <c r="J307" s="22">
        <f>Source!AT104</f>
        <v>123</v>
      </c>
      <c r="K307" s="24">
        <f>SUM(T301:T311)</f>
        <v>3039.23</v>
      </c>
      <c r="L307" s="26"/>
    </row>
    <row r="308" spans="1:26" ht="14.25" x14ac:dyDescent="0.2">
      <c r="A308" s="39"/>
      <c r="B308" s="40"/>
      <c r="C308" s="40" t="s">
        <v>1664</v>
      </c>
      <c r="D308" s="23" t="s">
        <v>1663</v>
      </c>
      <c r="E308" s="11">
        <f>Source!CA104</f>
        <v>75</v>
      </c>
      <c r="F308" s="43"/>
      <c r="G308" s="25"/>
      <c r="H308" s="24">
        <f>SUM(U301:U311)</f>
        <v>282.5</v>
      </c>
      <c r="I308" s="27"/>
      <c r="J308" s="22">
        <f>Source!AU104</f>
        <v>75</v>
      </c>
      <c r="K308" s="24">
        <f>SUM(V301:V311)</f>
        <v>1853.19</v>
      </c>
      <c r="L308" s="26"/>
    </row>
    <row r="309" spans="1:26" ht="14.25" x14ac:dyDescent="0.2">
      <c r="A309" s="39"/>
      <c r="B309" s="40"/>
      <c r="C309" s="40" t="s">
        <v>1665</v>
      </c>
      <c r="D309" s="23" t="s">
        <v>1666</v>
      </c>
      <c r="E309" s="11">
        <f>Source!AQ104</f>
        <v>46.18</v>
      </c>
      <c r="F309" s="24"/>
      <c r="G309" s="25" t="str">
        <f>Source!DI104</f>
        <v>)*1,15</v>
      </c>
      <c r="H309" s="24"/>
      <c r="I309" s="25"/>
      <c r="J309" s="25"/>
      <c r="K309" s="24"/>
      <c r="L309" s="35">
        <f>Source!U104</f>
        <v>32.597076599999994</v>
      </c>
    </row>
    <row r="310" spans="1:26" ht="14.25" x14ac:dyDescent="0.2">
      <c r="A310" s="39" t="str">
        <f>Source!E105</f>
        <v>25,1</v>
      </c>
      <c r="B310" s="40" t="str">
        <f>Source!F105</f>
        <v>12.1.02.03-0195</v>
      </c>
      <c r="C310" s="40" t="str">
        <f>Source!G105</f>
        <v>Техноэласт ЭПП</v>
      </c>
      <c r="D310" s="23" t="str">
        <f>Source!H105</f>
        <v>м2</v>
      </c>
      <c r="E310" s="11">
        <f>Source!I105</f>
        <v>71.200800000000001</v>
      </c>
      <c r="F310" s="24">
        <f>Source!AL105+Source!AM105+Source!AO105</f>
        <v>24.94</v>
      </c>
      <c r="G310" s="36" t="s">
        <v>3</v>
      </c>
      <c r="H310" s="24">
        <f>ROUND(Source!AC105*Source!I105, 2)+ROUND(Source!AD105*Source!I105, 2)+ROUND(Source!AF105*Source!I105, 2)</f>
        <v>1775.75</v>
      </c>
      <c r="I310" s="25"/>
      <c r="J310" s="25">
        <f>IF(Source!BC105&lt;&gt; 0, Source!BC105, 1)</f>
        <v>6.56</v>
      </c>
      <c r="K310" s="24">
        <f>Source!O105</f>
        <v>11648.91</v>
      </c>
      <c r="L310" s="26"/>
      <c r="S310">
        <f>ROUND((Source!FX105/100)*((ROUND(Source!AF105*Source!I105, 2)+ROUND(Source!AE105*Source!I105, 2))), 2)</f>
        <v>0</v>
      </c>
      <c r="T310">
        <f>Source!X105</f>
        <v>0</v>
      </c>
      <c r="U310">
        <f>ROUND((Source!FY105/100)*((ROUND(Source!AF105*Source!I105, 2)+ROUND(Source!AE105*Source!I105, 2))), 2)</f>
        <v>0</v>
      </c>
      <c r="V310">
        <f>Source!Y105</f>
        <v>0</v>
      </c>
      <c r="W310">
        <f>IF(Source!BI105&lt;=1,H310, 0)</f>
        <v>1775.75</v>
      </c>
      <c r="X310">
        <f>IF(Source!BI105=2,H310, 0)</f>
        <v>0</v>
      </c>
      <c r="Y310">
        <f>IF(Source!BI105=3,H310, 0)</f>
        <v>0</v>
      </c>
      <c r="Z310">
        <f>IF(Source!BI105=4,H310, 0)</f>
        <v>0</v>
      </c>
    </row>
    <row r="311" spans="1:26" ht="14.25" x14ac:dyDescent="0.2">
      <c r="A311" s="41" t="str">
        <f>Source!E106</f>
        <v>25,2</v>
      </c>
      <c r="B311" s="42" t="str">
        <f>Source!F106</f>
        <v>12.1.02.15</v>
      </c>
      <c r="C311" s="42" t="str">
        <f>Source!G106</f>
        <v>Материал рулонный</v>
      </c>
      <c r="D311" s="28" t="str">
        <f>Source!H106</f>
        <v>м2</v>
      </c>
      <c r="E311" s="29">
        <f>Source!I106</f>
        <v>71.200800000000001</v>
      </c>
      <c r="F311" s="30">
        <f>Source!AL106+Source!AM106+Source!AO106</f>
        <v>0</v>
      </c>
      <c r="G311" s="37" t="s">
        <v>3</v>
      </c>
      <c r="H311" s="30">
        <f>ROUND(Source!AC106*Source!I106, 2)+ROUND(Source!AD106*Source!I106, 2)+ROUND(Source!AF106*Source!I106, 2)</f>
        <v>0</v>
      </c>
      <c r="I311" s="31"/>
      <c r="J311" s="31">
        <f>IF(Source!BC106&lt;&gt; 0, Source!BC106, 1)</f>
        <v>6.56</v>
      </c>
      <c r="K311" s="30">
        <f>Source!O106</f>
        <v>0</v>
      </c>
      <c r="L311" s="38"/>
      <c r="S311">
        <f>ROUND((Source!FX106/100)*((ROUND(Source!AF106*Source!I106, 2)+ROUND(Source!AE106*Source!I106, 2))), 2)</f>
        <v>0</v>
      </c>
      <c r="T311">
        <f>Source!X106</f>
        <v>0</v>
      </c>
      <c r="U311">
        <f>ROUND((Source!FY106/100)*((ROUND(Source!AF106*Source!I106, 2)+ROUND(Source!AE106*Source!I106, 2))), 2)</f>
        <v>0</v>
      </c>
      <c r="V311">
        <f>Source!Y106</f>
        <v>0</v>
      </c>
      <c r="W311">
        <f>IF(Source!BI106&lt;=1,H311, 0)</f>
        <v>0</v>
      </c>
      <c r="X311">
        <f>IF(Source!BI106=2,H311, 0)</f>
        <v>0</v>
      </c>
      <c r="Y311">
        <f>IF(Source!BI106=3,H311, 0)</f>
        <v>0</v>
      </c>
      <c r="Z311">
        <f>IF(Source!BI106=4,H311, 0)</f>
        <v>0</v>
      </c>
    </row>
    <row r="312" spans="1:26" ht="15" x14ac:dyDescent="0.25">
      <c r="G312" s="46">
        <f>H303+H304+H306+H307+H308+SUM(H310:H311)</f>
        <v>3890.89</v>
      </c>
      <c r="H312" s="46"/>
      <c r="J312" s="46">
        <f>K303+K304+K306+K307+K308+SUM(K310:K311)</f>
        <v>25524.28</v>
      </c>
      <c r="K312" s="46"/>
      <c r="L312" s="33">
        <f>Source!U104</f>
        <v>32.597076599999994</v>
      </c>
      <c r="O312" s="20">
        <f>G312</f>
        <v>3890.89</v>
      </c>
      <c r="P312" s="20">
        <f>J312</f>
        <v>25524.28</v>
      </c>
      <c r="Q312" s="20">
        <f>L312</f>
        <v>32.597076599999994</v>
      </c>
      <c r="W312">
        <f>IF(Source!BI104&lt;=1,H303+H304+H306+H307+H308, 0)</f>
        <v>2115.14</v>
      </c>
      <c r="X312">
        <f>IF(Source!BI104=2,H303+H304+H306+H307+H308, 0)</f>
        <v>0</v>
      </c>
      <c r="Y312">
        <f>IF(Source!BI104=3,H303+H304+H306+H307+H308, 0)</f>
        <v>0</v>
      </c>
      <c r="Z312">
        <f>IF(Source!BI104=4,H303+H304+H306+H307+H308, 0)</f>
        <v>0</v>
      </c>
    </row>
    <row r="313" spans="1:26" ht="42.75" x14ac:dyDescent="0.2">
      <c r="A313" s="39" t="str">
        <f>Source!E107</f>
        <v>26</v>
      </c>
      <c r="B313" s="40" t="str">
        <f>Source!F107</f>
        <v>11-01-004-02</v>
      </c>
      <c r="C313" s="40" t="str">
        <f>Source!G107</f>
        <v>Устройство гидроизоляции оклеечной рулонными материалами на мастике Битуминоль, последующий слой</v>
      </c>
      <c r="D313" s="23" t="str">
        <f>Source!H107</f>
        <v>100 м2</v>
      </c>
      <c r="E313" s="11">
        <f>Source!I107</f>
        <v>0.61380000000000001</v>
      </c>
      <c r="F313" s="24">
        <f>Source!AL107+Source!AM107+Source!AO107</f>
        <v>1107.1199999999999</v>
      </c>
      <c r="G313" s="25"/>
      <c r="H313" s="24"/>
      <c r="I313" s="25" t="str">
        <f>Source!BO107</f>
        <v/>
      </c>
      <c r="J313" s="25"/>
      <c r="K313" s="24"/>
      <c r="L313" s="26"/>
      <c r="S313">
        <f>ROUND((Source!FX107/100)*((ROUND(Source!AF107*Source!I107, 2)+ROUND(Source!AE107*Source!I107, 2))), 2)</f>
        <v>279.16000000000003</v>
      </c>
      <c r="T313">
        <f>Source!X107</f>
        <v>1831.29</v>
      </c>
      <c r="U313">
        <f>ROUND((Source!FY107/100)*((ROUND(Source!AF107*Source!I107, 2)+ROUND(Source!AE107*Source!I107, 2))), 2)</f>
        <v>170.22</v>
      </c>
      <c r="V313">
        <f>Source!Y107</f>
        <v>1116.6400000000001</v>
      </c>
    </row>
    <row r="314" spans="1:26" x14ac:dyDescent="0.2">
      <c r="C314" s="19" t="str">
        <f>"Объем: "&amp;Source!I107&amp;"=61,38/"&amp;"100"</f>
        <v>Объем: 0,6138=61,38/100</v>
      </c>
    </row>
    <row r="315" spans="1:26" ht="14.25" x14ac:dyDescent="0.2">
      <c r="A315" s="39"/>
      <c r="B315" s="40"/>
      <c r="C315" s="40" t="s">
        <v>1661</v>
      </c>
      <c r="D315" s="23"/>
      <c r="E315" s="11"/>
      <c r="F315" s="24">
        <f>Source!AO107</f>
        <v>313.98</v>
      </c>
      <c r="G315" s="25" t="str">
        <f>Source!DG107</f>
        <v>)*1,15</v>
      </c>
      <c r="H315" s="24">
        <f>ROUND(Source!AF107*Source!I107, 2)</f>
        <v>221.63</v>
      </c>
      <c r="I315" s="25"/>
      <c r="J315" s="25">
        <f>IF(Source!BA107&lt;&gt; 0, Source!BA107, 1)</f>
        <v>6.56</v>
      </c>
      <c r="K315" s="24">
        <f>Source!S107</f>
        <v>1453.9</v>
      </c>
      <c r="L315" s="26"/>
      <c r="R315">
        <f>H315</f>
        <v>221.63</v>
      </c>
    </row>
    <row r="316" spans="1:26" ht="14.25" x14ac:dyDescent="0.2">
      <c r="A316" s="39"/>
      <c r="B316" s="40"/>
      <c r="C316" s="40" t="s">
        <v>411</v>
      </c>
      <c r="D316" s="23"/>
      <c r="E316" s="11"/>
      <c r="F316" s="24">
        <f>Source!AM107</f>
        <v>151.41999999999999</v>
      </c>
      <c r="G316" s="25" t="str">
        <f>Source!DE107</f>
        <v>)*1,25</v>
      </c>
      <c r="H316" s="24">
        <f>ROUND(Source!AD107*Source!I107, 2)</f>
        <v>116.18</v>
      </c>
      <c r="I316" s="25"/>
      <c r="J316" s="25">
        <f>IF(Source!BB107&lt;&gt; 0, Source!BB107, 1)</f>
        <v>6.56</v>
      </c>
      <c r="K316" s="24">
        <f>Source!Q107</f>
        <v>762.14</v>
      </c>
      <c r="L316" s="26"/>
    </row>
    <row r="317" spans="1:26" ht="14.25" x14ac:dyDescent="0.2">
      <c r="A317" s="39"/>
      <c r="B317" s="40"/>
      <c r="C317" s="40" t="s">
        <v>1667</v>
      </c>
      <c r="D317" s="23"/>
      <c r="E317" s="11"/>
      <c r="F317" s="24">
        <f>Source!AN107</f>
        <v>6.94</v>
      </c>
      <c r="G317" s="25" t="str">
        <f>Source!DF107</f>
        <v>)*1,25</v>
      </c>
      <c r="H317" s="34">
        <f>ROUND(Source!AE107*Source!I107, 2)</f>
        <v>5.33</v>
      </c>
      <c r="I317" s="25"/>
      <c r="J317" s="25">
        <f>IF(Source!BS107&lt;&gt; 0, Source!BS107, 1)</f>
        <v>6.56</v>
      </c>
      <c r="K317" s="34">
        <f>Source!R107</f>
        <v>34.950000000000003</v>
      </c>
      <c r="L317" s="26"/>
      <c r="R317">
        <f>H317</f>
        <v>5.33</v>
      </c>
    </row>
    <row r="318" spans="1:26" ht="14.25" x14ac:dyDescent="0.2">
      <c r="A318" s="39"/>
      <c r="B318" s="40"/>
      <c r="C318" s="40" t="s">
        <v>1668</v>
      </c>
      <c r="D318" s="23"/>
      <c r="E318" s="11"/>
      <c r="F318" s="24">
        <f>Source!AL107</f>
        <v>641.72</v>
      </c>
      <c r="G318" s="25" t="str">
        <f>Source!DD107</f>
        <v/>
      </c>
      <c r="H318" s="24">
        <f>ROUND(Source!AC107*Source!I107, 2)</f>
        <v>393.89</v>
      </c>
      <c r="I318" s="25"/>
      <c r="J318" s="25">
        <f>IF(Source!BC107&lt;&gt; 0, Source!BC107, 1)</f>
        <v>6.56</v>
      </c>
      <c r="K318" s="24">
        <f>Source!P107</f>
        <v>2583.9</v>
      </c>
      <c r="L318" s="26"/>
    </row>
    <row r="319" spans="1:26" ht="14.25" x14ac:dyDescent="0.2">
      <c r="A319" s="39"/>
      <c r="B319" s="40"/>
      <c r="C319" s="40" t="s">
        <v>1662</v>
      </c>
      <c r="D319" s="23" t="s">
        <v>1663</v>
      </c>
      <c r="E319" s="11">
        <f>Source!BZ107</f>
        <v>123</v>
      </c>
      <c r="F319" s="43"/>
      <c r="G319" s="25"/>
      <c r="H319" s="24">
        <f>SUM(S313:S323)</f>
        <v>279.16000000000003</v>
      </c>
      <c r="I319" s="27"/>
      <c r="J319" s="22">
        <f>Source!AT107</f>
        <v>123</v>
      </c>
      <c r="K319" s="24">
        <f>SUM(T313:T323)</f>
        <v>1831.29</v>
      </c>
      <c r="L319" s="26"/>
    </row>
    <row r="320" spans="1:26" ht="14.25" x14ac:dyDescent="0.2">
      <c r="A320" s="39"/>
      <c r="B320" s="40"/>
      <c r="C320" s="40" t="s">
        <v>1664</v>
      </c>
      <c r="D320" s="23" t="s">
        <v>1663</v>
      </c>
      <c r="E320" s="11">
        <f>Source!CA107</f>
        <v>75</v>
      </c>
      <c r="F320" s="43"/>
      <c r="G320" s="25"/>
      <c r="H320" s="24">
        <f>SUM(U313:U323)</f>
        <v>170.22</v>
      </c>
      <c r="I320" s="27"/>
      <c r="J320" s="22">
        <f>Source!AU107</f>
        <v>75</v>
      </c>
      <c r="K320" s="24">
        <f>SUM(V313:V323)</f>
        <v>1116.6400000000001</v>
      </c>
      <c r="L320" s="26"/>
    </row>
    <row r="321" spans="1:26" ht="14.25" x14ac:dyDescent="0.2">
      <c r="A321" s="39"/>
      <c r="B321" s="40"/>
      <c r="C321" s="40" t="s">
        <v>1665</v>
      </c>
      <c r="D321" s="23" t="s">
        <v>1666</v>
      </c>
      <c r="E321" s="11">
        <f>Source!AQ107</f>
        <v>27.86</v>
      </c>
      <c r="F321" s="24"/>
      <c r="G321" s="25" t="str">
        <f>Source!DI107</f>
        <v>)*1,15</v>
      </c>
      <c r="H321" s="24"/>
      <c r="I321" s="25"/>
      <c r="J321" s="25"/>
      <c r="K321" s="24"/>
      <c r="L321" s="35">
        <f>Source!U107</f>
        <v>19.665538199999997</v>
      </c>
    </row>
    <row r="322" spans="1:26" ht="14.25" x14ac:dyDescent="0.2">
      <c r="A322" s="39" t="str">
        <f>Source!E108</f>
        <v>26,1</v>
      </c>
      <c r="B322" s="40" t="str">
        <f>Source!F108</f>
        <v>12.1.02.03-0195</v>
      </c>
      <c r="C322" s="40" t="str">
        <f>Source!G108</f>
        <v>Техноэласт ЭПП</v>
      </c>
      <c r="D322" s="23" t="str">
        <f>Source!H108</f>
        <v>м2</v>
      </c>
      <c r="E322" s="11">
        <f>Source!I108</f>
        <v>71.200800000000001</v>
      </c>
      <c r="F322" s="24">
        <f>Source!AL108+Source!AM108+Source!AO108</f>
        <v>24.94</v>
      </c>
      <c r="G322" s="36" t="s">
        <v>3</v>
      </c>
      <c r="H322" s="24">
        <f>ROUND(Source!AC108*Source!I108, 2)+ROUND(Source!AD108*Source!I108, 2)+ROUND(Source!AF108*Source!I108, 2)</f>
        <v>1775.75</v>
      </c>
      <c r="I322" s="25"/>
      <c r="J322" s="25">
        <f>IF(Source!BC108&lt;&gt; 0, Source!BC108, 1)</f>
        <v>6.56</v>
      </c>
      <c r="K322" s="24">
        <f>Source!O108</f>
        <v>11648.91</v>
      </c>
      <c r="L322" s="26"/>
      <c r="S322">
        <f>ROUND((Source!FX108/100)*((ROUND(Source!AF108*Source!I108, 2)+ROUND(Source!AE108*Source!I108, 2))), 2)</f>
        <v>0</v>
      </c>
      <c r="T322">
        <f>Source!X108</f>
        <v>0</v>
      </c>
      <c r="U322">
        <f>ROUND((Source!FY108/100)*((ROUND(Source!AF108*Source!I108, 2)+ROUND(Source!AE108*Source!I108, 2))), 2)</f>
        <v>0</v>
      </c>
      <c r="V322">
        <f>Source!Y108</f>
        <v>0</v>
      </c>
      <c r="W322">
        <f>IF(Source!BI108&lt;=1,H322, 0)</f>
        <v>1775.75</v>
      </c>
      <c r="X322">
        <f>IF(Source!BI108=2,H322, 0)</f>
        <v>0</v>
      </c>
      <c r="Y322">
        <f>IF(Source!BI108=3,H322, 0)</f>
        <v>0</v>
      </c>
      <c r="Z322">
        <f>IF(Source!BI108=4,H322, 0)</f>
        <v>0</v>
      </c>
    </row>
    <row r="323" spans="1:26" ht="14.25" x14ac:dyDescent="0.2">
      <c r="A323" s="41" t="str">
        <f>Source!E109</f>
        <v>26,2</v>
      </c>
      <c r="B323" s="42" t="str">
        <f>Source!F109</f>
        <v>12.1.02.15</v>
      </c>
      <c r="C323" s="42" t="str">
        <f>Source!G109</f>
        <v>Материал рулонный</v>
      </c>
      <c r="D323" s="28" t="str">
        <f>Source!H109</f>
        <v>м2</v>
      </c>
      <c r="E323" s="29">
        <f>Source!I109</f>
        <v>71.200800000000001</v>
      </c>
      <c r="F323" s="30">
        <f>Source!AL109+Source!AM109+Source!AO109</f>
        <v>0</v>
      </c>
      <c r="G323" s="37" t="s">
        <v>3</v>
      </c>
      <c r="H323" s="30">
        <f>ROUND(Source!AC109*Source!I109, 2)+ROUND(Source!AD109*Source!I109, 2)+ROUND(Source!AF109*Source!I109, 2)</f>
        <v>0</v>
      </c>
      <c r="I323" s="31"/>
      <c r="J323" s="31">
        <f>IF(Source!BC109&lt;&gt; 0, Source!BC109, 1)</f>
        <v>6.56</v>
      </c>
      <c r="K323" s="30">
        <f>Source!O109</f>
        <v>0</v>
      </c>
      <c r="L323" s="38"/>
      <c r="S323">
        <f>ROUND((Source!FX109/100)*((ROUND(Source!AF109*Source!I109, 2)+ROUND(Source!AE109*Source!I109, 2))), 2)</f>
        <v>0</v>
      </c>
      <c r="T323">
        <f>Source!X109</f>
        <v>0</v>
      </c>
      <c r="U323">
        <f>ROUND((Source!FY109/100)*((ROUND(Source!AF109*Source!I109, 2)+ROUND(Source!AE109*Source!I109, 2))), 2)</f>
        <v>0</v>
      </c>
      <c r="V323">
        <f>Source!Y109</f>
        <v>0</v>
      </c>
      <c r="W323">
        <f>IF(Source!BI109&lt;=1,H323, 0)</f>
        <v>0</v>
      </c>
      <c r="X323">
        <f>IF(Source!BI109=2,H323, 0)</f>
        <v>0</v>
      </c>
      <c r="Y323">
        <f>IF(Source!BI109=3,H323, 0)</f>
        <v>0</v>
      </c>
      <c r="Z323">
        <f>IF(Source!BI109=4,H323, 0)</f>
        <v>0</v>
      </c>
    </row>
    <row r="324" spans="1:26" ht="15" x14ac:dyDescent="0.25">
      <c r="G324" s="46">
        <f>H315+H316+H318+H319+H320+SUM(H322:H323)</f>
        <v>2956.83</v>
      </c>
      <c r="H324" s="46"/>
      <c r="J324" s="46">
        <f>K315+K316+K318+K319+K320+SUM(K322:K323)</f>
        <v>19396.78</v>
      </c>
      <c r="K324" s="46"/>
      <c r="L324" s="33">
        <f>Source!U107</f>
        <v>19.665538199999997</v>
      </c>
      <c r="O324" s="20">
        <f>G324</f>
        <v>2956.83</v>
      </c>
      <c r="P324" s="20">
        <f>J324</f>
        <v>19396.78</v>
      </c>
      <c r="Q324" s="20">
        <f>L324</f>
        <v>19.665538199999997</v>
      </c>
      <c r="W324">
        <f>IF(Source!BI107&lt;=1,H315+H316+H318+H319+H320, 0)</f>
        <v>1181.0800000000002</v>
      </c>
      <c r="X324">
        <f>IF(Source!BI107=2,H315+H316+H318+H319+H320, 0)</f>
        <v>0</v>
      </c>
      <c r="Y324">
        <f>IF(Source!BI107=3,H315+H316+H318+H319+H320, 0)</f>
        <v>0</v>
      </c>
      <c r="Z324">
        <f>IF(Source!BI107=4,H315+H316+H318+H319+H320, 0)</f>
        <v>0</v>
      </c>
    </row>
    <row r="325" spans="1:26" ht="42.75" x14ac:dyDescent="0.2">
      <c r="A325" s="39" t="str">
        <f>Source!E110</f>
        <v>27</v>
      </c>
      <c r="B325" s="40" t="str">
        <f>Source!F110</f>
        <v>11-01-004-09</v>
      </c>
      <c r="C325" s="40" t="str">
        <f>Source!G110</f>
        <v>Устройство гидроизоляции обмазочной в один слой праймером (2 слоя)</v>
      </c>
      <c r="D325" s="23" t="str">
        <f>Source!H110</f>
        <v>100 м2</v>
      </c>
      <c r="E325" s="11">
        <f>Source!I110</f>
        <v>0.61380000000000001</v>
      </c>
      <c r="F325" s="24">
        <f>Source!AL110+Source!AM110+Source!AO110</f>
        <v>453.75</v>
      </c>
      <c r="G325" s="25"/>
      <c r="H325" s="24"/>
      <c r="I325" s="25" t="str">
        <f>Source!BO110</f>
        <v/>
      </c>
      <c r="J325" s="25"/>
      <c r="K325" s="24"/>
      <c r="L325" s="26"/>
      <c r="S325">
        <f>ROUND((Source!FX110/100)*((ROUND(Source!AF110*Source!I110, 2)+ROUND(Source!AE110*Source!I110, 2))), 2)</f>
        <v>513.99</v>
      </c>
      <c r="T325">
        <f>Source!X110</f>
        <v>3371.75</v>
      </c>
      <c r="U325">
        <f>ROUND((Source!FY110/100)*((ROUND(Source!AF110*Source!I110, 2)+ROUND(Source!AE110*Source!I110, 2))), 2)</f>
        <v>313.41000000000003</v>
      </c>
      <c r="V325">
        <f>Source!Y110</f>
        <v>2055.9499999999998</v>
      </c>
    </row>
    <row r="326" spans="1:26" x14ac:dyDescent="0.2">
      <c r="C326" s="19" t="str">
        <f>"Объем: "&amp;Source!I110&amp;"=61,38/"&amp;"100"</f>
        <v>Объем: 0,6138=61,38/100</v>
      </c>
    </row>
    <row r="327" spans="1:26" ht="14.25" x14ac:dyDescent="0.2">
      <c r="A327" s="39"/>
      <c r="B327" s="40"/>
      <c r="C327" s="40" t="s">
        <v>1661</v>
      </c>
      <c r="D327" s="23"/>
      <c r="E327" s="11"/>
      <c r="F327" s="24">
        <f>Source!AO110</f>
        <v>295.05</v>
      </c>
      <c r="G327" s="25" t="str">
        <f>Source!DG110</f>
        <v>)*1,15*2</v>
      </c>
      <c r="H327" s="24">
        <f>ROUND(Source!AF110*Source!I110, 2)</f>
        <v>416.54</v>
      </c>
      <c r="I327" s="25"/>
      <c r="J327" s="25">
        <f>IF(Source!BA110&lt;&gt; 0, Source!BA110, 1)</f>
        <v>6.56</v>
      </c>
      <c r="K327" s="24">
        <f>Source!S110</f>
        <v>2732.48</v>
      </c>
      <c r="L327" s="26"/>
      <c r="R327">
        <f>H327</f>
        <v>416.54</v>
      </c>
    </row>
    <row r="328" spans="1:26" ht="14.25" x14ac:dyDescent="0.2">
      <c r="A328" s="39"/>
      <c r="B328" s="40"/>
      <c r="C328" s="40" t="s">
        <v>411</v>
      </c>
      <c r="D328" s="23"/>
      <c r="E328" s="11"/>
      <c r="F328" s="24">
        <f>Source!AM110</f>
        <v>25.85</v>
      </c>
      <c r="G328" s="25" t="str">
        <f>Source!DE110</f>
        <v>)*1,25*2</v>
      </c>
      <c r="H328" s="24">
        <f>ROUND(Source!AD110*Source!I110, 2)</f>
        <v>39.67</v>
      </c>
      <c r="I328" s="25"/>
      <c r="J328" s="25">
        <f>IF(Source!BB110&lt;&gt; 0, Source!BB110, 1)</f>
        <v>6.56</v>
      </c>
      <c r="K328" s="24">
        <f>Source!Q110</f>
        <v>260.23</v>
      </c>
      <c r="L328" s="26"/>
    </row>
    <row r="329" spans="1:26" ht="14.25" x14ac:dyDescent="0.2">
      <c r="A329" s="39"/>
      <c r="B329" s="40"/>
      <c r="C329" s="40" t="s">
        <v>1667</v>
      </c>
      <c r="D329" s="23"/>
      <c r="E329" s="11"/>
      <c r="F329" s="24">
        <f>Source!AN110</f>
        <v>0.87</v>
      </c>
      <c r="G329" s="25" t="str">
        <f>Source!DF110</f>
        <v>)*1,25*2</v>
      </c>
      <c r="H329" s="34">
        <f>ROUND(Source!AE110*Source!I110, 2)</f>
        <v>1.34</v>
      </c>
      <c r="I329" s="25"/>
      <c r="J329" s="25">
        <f>IF(Source!BS110&lt;&gt; 0, Source!BS110, 1)</f>
        <v>6.56</v>
      </c>
      <c r="K329" s="34">
        <f>Source!R110</f>
        <v>8.7799999999999994</v>
      </c>
      <c r="L329" s="26"/>
      <c r="R329">
        <f>H329</f>
        <v>1.34</v>
      </c>
    </row>
    <row r="330" spans="1:26" ht="14.25" x14ac:dyDescent="0.2">
      <c r="A330" s="39"/>
      <c r="B330" s="40"/>
      <c r="C330" s="40" t="s">
        <v>1668</v>
      </c>
      <c r="D330" s="23"/>
      <c r="E330" s="11"/>
      <c r="F330" s="24">
        <f>Source!AL110</f>
        <v>132.85</v>
      </c>
      <c r="G330" s="25" t="str">
        <f>Source!DD110</f>
        <v>*2</v>
      </c>
      <c r="H330" s="24">
        <f>ROUND(Source!AC110*Source!I110, 2)</f>
        <v>163.09</v>
      </c>
      <c r="I330" s="25"/>
      <c r="J330" s="25">
        <f>IF(Source!BC110&lt;&gt; 0, Source!BC110, 1)</f>
        <v>6.56</v>
      </c>
      <c r="K330" s="24">
        <f>Source!P110</f>
        <v>1069.8499999999999</v>
      </c>
      <c r="L330" s="26"/>
    </row>
    <row r="331" spans="1:26" ht="14.25" x14ac:dyDescent="0.2">
      <c r="A331" s="39"/>
      <c r="B331" s="40"/>
      <c r="C331" s="40" t="s">
        <v>1662</v>
      </c>
      <c r="D331" s="23" t="s">
        <v>1663</v>
      </c>
      <c r="E331" s="11">
        <f>Source!BZ110</f>
        <v>123</v>
      </c>
      <c r="F331" s="43"/>
      <c r="G331" s="25"/>
      <c r="H331" s="24">
        <f>SUM(S325:S333)</f>
        <v>513.99</v>
      </c>
      <c r="I331" s="27"/>
      <c r="J331" s="22">
        <f>Source!AT110</f>
        <v>123</v>
      </c>
      <c r="K331" s="24">
        <f>SUM(T325:T333)</f>
        <v>3371.75</v>
      </c>
      <c r="L331" s="26"/>
    </row>
    <row r="332" spans="1:26" ht="14.25" x14ac:dyDescent="0.2">
      <c r="A332" s="39"/>
      <c r="B332" s="40"/>
      <c r="C332" s="40" t="s">
        <v>1664</v>
      </c>
      <c r="D332" s="23" t="s">
        <v>1663</v>
      </c>
      <c r="E332" s="11">
        <f>Source!CA110</f>
        <v>75</v>
      </c>
      <c r="F332" s="43"/>
      <c r="G332" s="25"/>
      <c r="H332" s="24">
        <f>SUM(U325:U333)</f>
        <v>313.41000000000003</v>
      </c>
      <c r="I332" s="27"/>
      <c r="J332" s="22">
        <f>Source!AU110</f>
        <v>75</v>
      </c>
      <c r="K332" s="24">
        <f>SUM(V325:V333)</f>
        <v>2055.9499999999998</v>
      </c>
      <c r="L332" s="26"/>
    </row>
    <row r="333" spans="1:26" ht="14.25" x14ac:dyDescent="0.2">
      <c r="A333" s="41"/>
      <c r="B333" s="42"/>
      <c r="C333" s="42" t="s">
        <v>1665</v>
      </c>
      <c r="D333" s="28" t="s">
        <v>1666</v>
      </c>
      <c r="E333" s="29">
        <f>Source!AQ110</f>
        <v>26.97</v>
      </c>
      <c r="F333" s="30"/>
      <c r="G333" s="31" t="str">
        <f>Source!DI110</f>
        <v>)*1,15*2</v>
      </c>
      <c r="H333" s="30"/>
      <c r="I333" s="31"/>
      <c r="J333" s="31"/>
      <c r="K333" s="30"/>
      <c r="L333" s="32">
        <f>Source!U110</f>
        <v>38.074627799999995</v>
      </c>
    </row>
    <row r="334" spans="1:26" ht="15" x14ac:dyDescent="0.25">
      <c r="G334" s="46">
        <f>H327+H328+H330+H331+H332</f>
        <v>1446.7</v>
      </c>
      <c r="H334" s="46"/>
      <c r="J334" s="46">
        <f>K327+K328+K330+K331+K332</f>
        <v>9490.2599999999984</v>
      </c>
      <c r="K334" s="46"/>
      <c r="L334" s="33">
        <f>Source!U110</f>
        <v>38.074627799999995</v>
      </c>
      <c r="O334" s="20">
        <f>G334</f>
        <v>1446.7</v>
      </c>
      <c r="P334" s="20">
        <f>J334</f>
        <v>9490.2599999999984</v>
      </c>
      <c r="Q334" s="20">
        <f>L334</f>
        <v>38.074627799999995</v>
      </c>
      <c r="W334">
        <f>IF(Source!BI110&lt;=1,H327+H328+H330+H331+H332, 0)</f>
        <v>1446.7</v>
      </c>
      <c r="X334">
        <f>IF(Source!BI110=2,H327+H328+H330+H331+H332, 0)</f>
        <v>0</v>
      </c>
      <c r="Y334">
        <f>IF(Source!BI110=3,H327+H328+H330+H331+H332, 0)</f>
        <v>0</v>
      </c>
      <c r="Z334">
        <f>IF(Source!BI110=4,H327+H328+H330+H331+H332, 0)</f>
        <v>0</v>
      </c>
    </row>
    <row r="335" spans="1:26" ht="28.5" x14ac:dyDescent="0.2">
      <c r="A335" s="39" t="str">
        <f>Source!E111</f>
        <v>28</v>
      </c>
      <c r="B335" s="40" t="str">
        <f>Source!F111</f>
        <v>06-01-001-16</v>
      </c>
      <c r="C335" s="40" t="str">
        <f>Source!G111</f>
        <v>Устройство фундаментных плит железобетонных плоских</v>
      </c>
      <c r="D335" s="23" t="str">
        <f>Source!H111</f>
        <v>100 м3</v>
      </c>
      <c r="E335" s="11">
        <f>Source!I111</f>
        <v>4.0000000000000001E-3</v>
      </c>
      <c r="F335" s="24">
        <f>Source!AL111+Source!AM111+Source!AO111</f>
        <v>4908.05</v>
      </c>
      <c r="G335" s="25"/>
      <c r="H335" s="24"/>
      <c r="I335" s="25" t="str">
        <f>Source!BO111</f>
        <v/>
      </c>
      <c r="J335" s="25"/>
      <c r="K335" s="24"/>
      <c r="L335" s="26"/>
      <c r="S335">
        <f>ROUND((Source!FX111/100)*((ROUND(Source!AF111*Source!I111, 2)+ROUND(Source!AE111*Source!I111, 2))), 2)</f>
        <v>11.11</v>
      </c>
      <c r="T335">
        <f>Source!X111</f>
        <v>72.89</v>
      </c>
      <c r="U335">
        <f>ROUND((Source!FY111/100)*((ROUND(Source!AF111*Source!I111, 2)+ROUND(Source!AE111*Source!I111, 2))), 2)</f>
        <v>6.88</v>
      </c>
      <c r="V335">
        <f>Source!Y111</f>
        <v>45.12</v>
      </c>
    </row>
    <row r="336" spans="1:26" x14ac:dyDescent="0.2">
      <c r="C336" s="19" t="str">
        <f>"Объем: "&amp;Source!I111&amp;"=0,4/"&amp;"100"</f>
        <v>Объем: 0,004=0,4/100</v>
      </c>
    </row>
    <row r="337" spans="1:26" ht="14.25" x14ac:dyDescent="0.2">
      <c r="A337" s="39"/>
      <c r="B337" s="40"/>
      <c r="C337" s="40" t="s">
        <v>1661</v>
      </c>
      <c r="D337" s="23"/>
      <c r="E337" s="11"/>
      <c r="F337" s="24">
        <f>Source!AO111</f>
        <v>1882.23</v>
      </c>
      <c r="G337" s="25" t="str">
        <f>Source!DG111</f>
        <v>)*1,15</v>
      </c>
      <c r="H337" s="24">
        <f>ROUND(Source!AF111*Source!I111, 2)</f>
        <v>8.66</v>
      </c>
      <c r="I337" s="25"/>
      <c r="J337" s="25">
        <f>IF(Source!BA111&lt;&gt; 0, Source!BA111, 1)</f>
        <v>6.56</v>
      </c>
      <c r="K337" s="24">
        <f>Source!S111</f>
        <v>56.8</v>
      </c>
      <c r="L337" s="26"/>
      <c r="R337">
        <f>H337</f>
        <v>8.66</v>
      </c>
    </row>
    <row r="338" spans="1:26" ht="14.25" x14ac:dyDescent="0.2">
      <c r="A338" s="39"/>
      <c r="B338" s="40"/>
      <c r="C338" s="40" t="s">
        <v>411</v>
      </c>
      <c r="D338" s="23"/>
      <c r="E338" s="11"/>
      <c r="F338" s="24">
        <f>Source!AM111</f>
        <v>2537.4</v>
      </c>
      <c r="G338" s="25" t="str">
        <f>Source!DE111</f>
        <v>)*1,25</v>
      </c>
      <c r="H338" s="24">
        <f>ROUND(Source!AD111*Source!I111, 2)</f>
        <v>12.69</v>
      </c>
      <c r="I338" s="25"/>
      <c r="J338" s="25">
        <f>IF(Source!BB111&lt;&gt; 0, Source!BB111, 1)</f>
        <v>6.56</v>
      </c>
      <c r="K338" s="24">
        <f>Source!Q111</f>
        <v>83.23</v>
      </c>
      <c r="L338" s="26"/>
    </row>
    <row r="339" spans="1:26" ht="14.25" x14ac:dyDescent="0.2">
      <c r="A339" s="39"/>
      <c r="B339" s="40"/>
      <c r="C339" s="40" t="s">
        <v>1667</v>
      </c>
      <c r="D339" s="23"/>
      <c r="E339" s="11"/>
      <c r="F339" s="24">
        <f>Source!AN111</f>
        <v>384.81</v>
      </c>
      <c r="G339" s="25" t="str">
        <f>Source!DF111</f>
        <v>)*1,25</v>
      </c>
      <c r="H339" s="34">
        <f>ROUND(Source!AE111*Source!I111, 2)</f>
        <v>1.92</v>
      </c>
      <c r="I339" s="25"/>
      <c r="J339" s="25">
        <f>IF(Source!BS111&lt;&gt; 0, Source!BS111, 1)</f>
        <v>6.56</v>
      </c>
      <c r="K339" s="34">
        <f>Source!R111</f>
        <v>12.62</v>
      </c>
      <c r="L339" s="26"/>
      <c r="R339">
        <f>H339</f>
        <v>1.92</v>
      </c>
    </row>
    <row r="340" spans="1:26" ht="14.25" x14ac:dyDescent="0.2">
      <c r="A340" s="39"/>
      <c r="B340" s="40"/>
      <c r="C340" s="40" t="s">
        <v>1668</v>
      </c>
      <c r="D340" s="23"/>
      <c r="E340" s="11"/>
      <c r="F340" s="24">
        <f>Source!AL111</f>
        <v>488.42</v>
      </c>
      <c r="G340" s="25" t="str">
        <f>Source!DD111</f>
        <v/>
      </c>
      <c r="H340" s="24">
        <f>ROUND(Source!AC111*Source!I111, 2)</f>
        <v>1.95</v>
      </c>
      <c r="I340" s="25"/>
      <c r="J340" s="25">
        <f>IF(Source!BC111&lt;&gt; 0, Source!BC111, 1)</f>
        <v>6.56</v>
      </c>
      <c r="K340" s="24">
        <f>Source!P111</f>
        <v>12.82</v>
      </c>
      <c r="L340" s="26"/>
    </row>
    <row r="341" spans="1:26" ht="14.25" x14ac:dyDescent="0.2">
      <c r="A341" s="39"/>
      <c r="B341" s="40"/>
      <c r="C341" s="40" t="s">
        <v>1662</v>
      </c>
      <c r="D341" s="23" t="s">
        <v>1663</v>
      </c>
      <c r="E341" s="11">
        <f>Source!BZ111</f>
        <v>105</v>
      </c>
      <c r="F341" s="43"/>
      <c r="G341" s="25"/>
      <c r="H341" s="24">
        <f>SUM(S335:S347)</f>
        <v>11.11</v>
      </c>
      <c r="I341" s="27"/>
      <c r="J341" s="22">
        <f>Source!AT111</f>
        <v>105</v>
      </c>
      <c r="K341" s="24">
        <f>SUM(T335:T347)</f>
        <v>72.89</v>
      </c>
      <c r="L341" s="26"/>
    </row>
    <row r="342" spans="1:26" ht="14.25" x14ac:dyDescent="0.2">
      <c r="A342" s="39"/>
      <c r="B342" s="40"/>
      <c r="C342" s="40" t="s">
        <v>1664</v>
      </c>
      <c r="D342" s="23" t="s">
        <v>1663</v>
      </c>
      <c r="E342" s="11">
        <f>Source!CA111</f>
        <v>65</v>
      </c>
      <c r="F342" s="43"/>
      <c r="G342" s="25"/>
      <c r="H342" s="24">
        <f>SUM(U335:U347)</f>
        <v>6.88</v>
      </c>
      <c r="I342" s="27"/>
      <c r="J342" s="22">
        <f>Source!AU111</f>
        <v>65</v>
      </c>
      <c r="K342" s="24">
        <f>SUM(V335:V347)</f>
        <v>45.12</v>
      </c>
      <c r="L342" s="26"/>
    </row>
    <row r="343" spans="1:26" ht="14.25" x14ac:dyDescent="0.2">
      <c r="A343" s="39"/>
      <c r="B343" s="40"/>
      <c r="C343" s="40" t="s">
        <v>1665</v>
      </c>
      <c r="D343" s="23" t="s">
        <v>1666</v>
      </c>
      <c r="E343" s="11">
        <f>Source!AQ111</f>
        <v>220.66</v>
      </c>
      <c r="F343" s="24"/>
      <c r="G343" s="25" t="str">
        <f>Source!DI111</f>
        <v>)*1,15</v>
      </c>
      <c r="H343" s="24"/>
      <c r="I343" s="25"/>
      <c r="J343" s="25"/>
      <c r="K343" s="24"/>
      <c r="L343" s="35">
        <f>Source!U111</f>
        <v>1.015036</v>
      </c>
    </row>
    <row r="344" spans="1:26" ht="14.25" x14ac:dyDescent="0.2">
      <c r="A344" s="39" t="str">
        <f>Source!E112</f>
        <v>28,1</v>
      </c>
      <c r="B344" s="40" t="str">
        <f>Source!F112</f>
        <v>04.1.02.06</v>
      </c>
      <c r="C344" s="40" t="str">
        <f>Source!G112</f>
        <v>Бетон</v>
      </c>
      <c r="D344" s="23" t="str">
        <f>Source!H112</f>
        <v>м3</v>
      </c>
      <c r="E344" s="11">
        <f>Source!I112</f>
        <v>0.40600000000000003</v>
      </c>
      <c r="F344" s="24">
        <f>Source!AL112+Source!AM112+Source!AO112</f>
        <v>0</v>
      </c>
      <c r="G344" s="36" t="s">
        <v>3</v>
      </c>
      <c r="H344" s="24">
        <f>ROUND(Source!AC112*Source!I112, 2)+ROUND(Source!AD112*Source!I112, 2)+ROUND(Source!AF112*Source!I112, 2)</f>
        <v>0</v>
      </c>
      <c r="I344" s="25"/>
      <c r="J344" s="25">
        <f>IF(Source!BC112&lt;&gt; 0, Source!BC112, 1)</f>
        <v>6.56</v>
      </c>
      <c r="K344" s="24">
        <f>Source!O112</f>
        <v>0</v>
      </c>
      <c r="L344" s="26"/>
      <c r="S344">
        <f>ROUND((Source!FX112/100)*((ROUND(Source!AF112*Source!I112, 2)+ROUND(Source!AE112*Source!I112, 2))), 2)</f>
        <v>0</v>
      </c>
      <c r="T344">
        <f>Source!X112</f>
        <v>0</v>
      </c>
      <c r="U344">
        <f>ROUND((Source!FY112/100)*((ROUND(Source!AF112*Source!I112, 2)+ROUND(Source!AE112*Source!I112, 2))), 2)</f>
        <v>0</v>
      </c>
      <c r="V344">
        <f>Source!Y112</f>
        <v>0</v>
      </c>
      <c r="W344">
        <f>IF(Source!BI112&lt;=1,H344, 0)</f>
        <v>0</v>
      </c>
      <c r="X344">
        <f>IF(Source!BI112=2,H344, 0)</f>
        <v>0</v>
      </c>
      <c r="Y344">
        <f>IF(Source!BI112=3,H344, 0)</f>
        <v>0</v>
      </c>
      <c r="Z344">
        <f>IF(Source!BI112=4,H344, 0)</f>
        <v>0</v>
      </c>
    </row>
    <row r="345" spans="1:26" ht="57" x14ac:dyDescent="0.2">
      <c r="A345" s="39" t="str">
        <f>Source!E113</f>
        <v>28,2</v>
      </c>
      <c r="B345" s="40" t="str">
        <f>Source!F113</f>
        <v>04.3.02.04-0154</v>
      </c>
      <c r="C345" s="40" t="str">
        <f>Source!G113</f>
        <v>Смеси бетонные, БСГ, тяжелого бетона на гранитном щебне, фракция 5-20 мм, класс В25 (М350), П3, F150, W6</v>
      </c>
      <c r="D345" s="23" t="str">
        <f>Source!H113</f>
        <v>м3</v>
      </c>
      <c r="E345" s="11">
        <f>Source!I113</f>
        <v>0.40600000000000003</v>
      </c>
      <c r="F345" s="24">
        <f>Source!AL113+Source!AM113+Source!AO113</f>
        <v>745.24</v>
      </c>
      <c r="G345" s="36" t="s">
        <v>3</v>
      </c>
      <c r="H345" s="24">
        <f>ROUND(Source!AC113*Source!I113, 2)+ROUND(Source!AD113*Source!I113, 2)+ROUND(Source!AF113*Source!I113, 2)</f>
        <v>302.57</v>
      </c>
      <c r="I345" s="25"/>
      <c r="J345" s="25">
        <f>IF(Source!BC113&lt;&gt; 0, Source!BC113, 1)</f>
        <v>6.56</v>
      </c>
      <c r="K345" s="24">
        <f>Source!O113</f>
        <v>1984.84</v>
      </c>
      <c r="L345" s="26"/>
      <c r="S345">
        <f>ROUND((Source!FX113/100)*((ROUND(Source!AF113*Source!I113, 2)+ROUND(Source!AE113*Source!I113, 2))), 2)</f>
        <v>0</v>
      </c>
      <c r="T345">
        <f>Source!X113</f>
        <v>0</v>
      </c>
      <c r="U345">
        <f>ROUND((Source!FY113/100)*((ROUND(Source!AF113*Source!I113, 2)+ROUND(Source!AE113*Source!I113, 2))), 2)</f>
        <v>0</v>
      </c>
      <c r="V345">
        <f>Source!Y113</f>
        <v>0</v>
      </c>
      <c r="W345">
        <f>IF(Source!BI113&lt;=1,H345, 0)</f>
        <v>302.57</v>
      </c>
      <c r="X345">
        <f>IF(Source!BI113=2,H345, 0)</f>
        <v>0</v>
      </c>
      <c r="Y345">
        <f>IF(Source!BI113=3,H345, 0)</f>
        <v>0</v>
      </c>
      <c r="Z345">
        <f>IF(Source!BI113=4,H345, 0)</f>
        <v>0</v>
      </c>
    </row>
    <row r="346" spans="1:26" ht="14.25" x14ac:dyDescent="0.2">
      <c r="A346" s="39" t="str">
        <f>Source!E114</f>
        <v>28,3</v>
      </c>
      <c r="B346" s="40" t="str">
        <f>Source!F114</f>
        <v>08.4.03.04</v>
      </c>
      <c r="C346" s="40" t="str">
        <f>Source!G114</f>
        <v>Арматура</v>
      </c>
      <c r="D346" s="23" t="str">
        <f>Source!H114</f>
        <v>т</v>
      </c>
      <c r="E346" s="11">
        <f>Source!I114</f>
        <v>3.2399999999999998E-2</v>
      </c>
      <c r="F346" s="24">
        <f>Source!AL114+Source!AM114+Source!AO114</f>
        <v>0</v>
      </c>
      <c r="G346" s="36" t="s">
        <v>3</v>
      </c>
      <c r="H346" s="24">
        <f>ROUND(Source!AC114*Source!I114, 2)+ROUND(Source!AD114*Source!I114, 2)+ROUND(Source!AF114*Source!I114, 2)</f>
        <v>0</v>
      </c>
      <c r="I346" s="25"/>
      <c r="J346" s="25">
        <f>IF(Source!BC114&lt;&gt; 0, Source!BC114, 1)</f>
        <v>6.56</v>
      </c>
      <c r="K346" s="24">
        <f>Source!O114</f>
        <v>0</v>
      </c>
      <c r="L346" s="26"/>
      <c r="S346">
        <f>ROUND((Source!FX114/100)*((ROUND(Source!AF114*Source!I114, 2)+ROUND(Source!AE114*Source!I114, 2))), 2)</f>
        <v>0</v>
      </c>
      <c r="T346">
        <f>Source!X114</f>
        <v>0</v>
      </c>
      <c r="U346">
        <f>ROUND((Source!FY114/100)*((ROUND(Source!AF114*Source!I114, 2)+ROUND(Source!AE114*Source!I114, 2))), 2)</f>
        <v>0</v>
      </c>
      <c r="V346">
        <f>Source!Y114</f>
        <v>0</v>
      </c>
      <c r="W346">
        <f>IF(Source!BI114&lt;=1,H346, 0)</f>
        <v>0</v>
      </c>
      <c r="X346">
        <f>IF(Source!BI114=2,H346, 0)</f>
        <v>0</v>
      </c>
      <c r="Y346">
        <f>IF(Source!BI114=3,H346, 0)</f>
        <v>0</v>
      </c>
      <c r="Z346">
        <f>IF(Source!BI114=4,H346, 0)</f>
        <v>0</v>
      </c>
    </row>
    <row r="347" spans="1:26" ht="57" x14ac:dyDescent="0.2">
      <c r="A347" s="41" t="str">
        <f>Source!E115</f>
        <v>28,4</v>
      </c>
      <c r="B347" s="42" t="str">
        <f>Source!F115</f>
        <v>08.4.02.03-0021</v>
      </c>
      <c r="C347" s="42" t="str">
        <f>Source!G115</f>
        <v>Каркасы и сетки арматурные плоские, собранные и сваренные (связанные) в арматурные изделия, класс BP-I, диаметр 4 мм</v>
      </c>
      <c r="D347" s="28" t="str">
        <f>Source!H115</f>
        <v>т</v>
      </c>
      <c r="E347" s="29">
        <f>Source!I115</f>
        <v>3.2399999999999998E-2</v>
      </c>
      <c r="F347" s="30">
        <f>Source!AL115+Source!AM115+Source!AO115</f>
        <v>8817.17</v>
      </c>
      <c r="G347" s="37" t="s">
        <v>3</v>
      </c>
      <c r="H347" s="30">
        <f>ROUND(Source!AC115*Source!I115, 2)+ROUND(Source!AD115*Source!I115, 2)+ROUND(Source!AF115*Source!I115, 2)</f>
        <v>285.68</v>
      </c>
      <c r="I347" s="31"/>
      <c r="J347" s="31">
        <f>IF(Source!BC115&lt;&gt; 0, Source!BC115, 1)</f>
        <v>6.56</v>
      </c>
      <c r="K347" s="30">
        <f>Source!O115</f>
        <v>1874.04</v>
      </c>
      <c r="L347" s="38"/>
      <c r="S347">
        <f>ROUND((Source!FX115/100)*((ROUND(Source!AF115*Source!I115, 2)+ROUND(Source!AE115*Source!I115, 2))), 2)</f>
        <v>0</v>
      </c>
      <c r="T347">
        <f>Source!X115</f>
        <v>0</v>
      </c>
      <c r="U347">
        <f>ROUND((Source!FY115/100)*((ROUND(Source!AF115*Source!I115, 2)+ROUND(Source!AE115*Source!I115, 2))), 2)</f>
        <v>0</v>
      </c>
      <c r="V347">
        <f>Source!Y115</f>
        <v>0</v>
      </c>
      <c r="W347">
        <f>IF(Source!BI115&lt;=1,H347, 0)</f>
        <v>285.68</v>
      </c>
      <c r="X347">
        <f>IF(Source!BI115=2,H347, 0)</f>
        <v>0</v>
      </c>
      <c r="Y347">
        <f>IF(Source!BI115=3,H347, 0)</f>
        <v>0</v>
      </c>
      <c r="Z347">
        <f>IF(Source!BI115=4,H347, 0)</f>
        <v>0</v>
      </c>
    </row>
    <row r="348" spans="1:26" ht="15" x14ac:dyDescent="0.25">
      <c r="G348" s="46">
        <f>H337+H338+H340+H341+H342+SUM(H344:H347)</f>
        <v>629.54</v>
      </c>
      <c r="H348" s="46"/>
      <c r="J348" s="46">
        <f>K337+K338+K340+K341+K342+SUM(K344:K347)</f>
        <v>4129.74</v>
      </c>
      <c r="K348" s="46"/>
      <c r="L348" s="33">
        <f>Source!U111</f>
        <v>1.015036</v>
      </c>
      <c r="O348" s="20">
        <f>G348</f>
        <v>629.54</v>
      </c>
      <c r="P348" s="20">
        <f>J348</f>
        <v>4129.74</v>
      </c>
      <c r="Q348" s="20">
        <f>L348</f>
        <v>1.015036</v>
      </c>
      <c r="W348">
        <f>IF(Source!BI111&lt;=1,H337+H338+H340+H341+H342, 0)</f>
        <v>41.29</v>
      </c>
      <c r="X348">
        <f>IF(Source!BI111=2,H337+H338+H340+H341+H342, 0)</f>
        <v>0</v>
      </c>
      <c r="Y348">
        <f>IF(Source!BI111=3,H337+H338+H340+H341+H342, 0)</f>
        <v>0</v>
      </c>
      <c r="Z348">
        <f>IF(Source!BI111=4,H337+H338+H340+H341+H342, 0)</f>
        <v>0</v>
      </c>
    </row>
    <row r="349" spans="1:26" ht="28.5" x14ac:dyDescent="0.2">
      <c r="A349" s="39" t="str">
        <f>Source!E116</f>
        <v>29</v>
      </c>
      <c r="B349" s="40" t="str">
        <f>Source!F116</f>
        <v>11-01-002-04</v>
      </c>
      <c r="C349" s="40" t="str">
        <f>Source!G116</f>
        <v>Устройство подстилающих слоев щебеночных</v>
      </c>
      <c r="D349" s="23" t="str">
        <f>Source!H116</f>
        <v>м3</v>
      </c>
      <c r="E349" s="11">
        <f>Source!I116</f>
        <v>0.16800000000000001</v>
      </c>
      <c r="F349" s="24">
        <f>Source!AL116+Source!AM116+Source!AO116</f>
        <v>83.429999999999993</v>
      </c>
      <c r="G349" s="25"/>
      <c r="H349" s="24"/>
      <c r="I349" s="25" t="str">
        <f>Source!BO116</f>
        <v/>
      </c>
      <c r="J349" s="25"/>
      <c r="K349" s="24"/>
      <c r="L349" s="26"/>
      <c r="S349">
        <f>ROUND((Source!FX116/100)*((ROUND(Source!AF116*Source!I116, 2)+ROUND(Source!AE116*Source!I116, 2))), 2)</f>
        <v>9.2899999999999991</v>
      </c>
      <c r="T349">
        <f>Source!X116</f>
        <v>60.92</v>
      </c>
      <c r="U349">
        <f>ROUND((Source!FY116/100)*((ROUND(Source!AF116*Source!I116, 2)+ROUND(Source!AE116*Source!I116, 2))), 2)</f>
        <v>5.66</v>
      </c>
      <c r="V349">
        <f>Source!Y116</f>
        <v>37.15</v>
      </c>
    </row>
    <row r="350" spans="1:26" ht="14.25" x14ac:dyDescent="0.2">
      <c r="A350" s="39"/>
      <c r="B350" s="40"/>
      <c r="C350" s="40" t="s">
        <v>1661</v>
      </c>
      <c r="D350" s="23"/>
      <c r="E350" s="11"/>
      <c r="F350" s="24">
        <f>Source!AO116</f>
        <v>33.049999999999997</v>
      </c>
      <c r="G350" s="25" t="str">
        <f>Source!DG116</f>
        <v>)*1,15</v>
      </c>
      <c r="H350" s="24">
        <f>ROUND(Source!AF116*Source!I116, 2)</f>
        <v>6.39</v>
      </c>
      <c r="I350" s="25"/>
      <c r="J350" s="25">
        <f>IF(Source!BA116&lt;&gt; 0, Source!BA116, 1)</f>
        <v>6.56</v>
      </c>
      <c r="K350" s="24">
        <f>Source!S116</f>
        <v>41.89</v>
      </c>
      <c r="L350" s="26"/>
      <c r="R350">
        <f>H350</f>
        <v>6.39</v>
      </c>
    </row>
    <row r="351" spans="1:26" ht="14.25" x14ac:dyDescent="0.2">
      <c r="A351" s="39"/>
      <c r="B351" s="40"/>
      <c r="C351" s="40" t="s">
        <v>411</v>
      </c>
      <c r="D351" s="23"/>
      <c r="E351" s="11"/>
      <c r="F351" s="24">
        <f>Source!AM116</f>
        <v>50.01</v>
      </c>
      <c r="G351" s="25" t="str">
        <f>Source!DE116</f>
        <v>)*1,25</v>
      </c>
      <c r="H351" s="24">
        <f>ROUND(Source!AD116*Source!I116, 2)</f>
        <v>10.5</v>
      </c>
      <c r="I351" s="25"/>
      <c r="J351" s="25">
        <f>IF(Source!BB116&lt;&gt; 0, Source!BB116, 1)</f>
        <v>6.56</v>
      </c>
      <c r="K351" s="24">
        <f>Source!Q116</f>
        <v>68.900000000000006</v>
      </c>
      <c r="L351" s="26"/>
    </row>
    <row r="352" spans="1:26" ht="14.25" x14ac:dyDescent="0.2">
      <c r="A352" s="39"/>
      <c r="B352" s="40"/>
      <c r="C352" s="40" t="s">
        <v>1667</v>
      </c>
      <c r="D352" s="23"/>
      <c r="E352" s="11"/>
      <c r="F352" s="24">
        <f>Source!AN116</f>
        <v>5.54</v>
      </c>
      <c r="G352" s="25" t="str">
        <f>Source!DF116</f>
        <v>)*1,25</v>
      </c>
      <c r="H352" s="34">
        <f>ROUND(Source!AE116*Source!I116, 2)</f>
        <v>1.1599999999999999</v>
      </c>
      <c r="I352" s="25"/>
      <c r="J352" s="25">
        <f>IF(Source!BS116&lt;&gt; 0, Source!BS116, 1)</f>
        <v>6.56</v>
      </c>
      <c r="K352" s="34">
        <f>Source!R116</f>
        <v>7.64</v>
      </c>
      <c r="L352" s="26"/>
      <c r="R352">
        <f>H352</f>
        <v>1.1599999999999999</v>
      </c>
    </row>
    <row r="353" spans="1:26" ht="14.25" x14ac:dyDescent="0.2">
      <c r="A353" s="39"/>
      <c r="B353" s="40"/>
      <c r="C353" s="40" t="s">
        <v>1668</v>
      </c>
      <c r="D353" s="23"/>
      <c r="E353" s="11"/>
      <c r="F353" s="24">
        <f>Source!AL116</f>
        <v>0.37</v>
      </c>
      <c r="G353" s="25" t="str">
        <f>Source!DD116</f>
        <v/>
      </c>
      <c r="H353" s="24">
        <f>ROUND(Source!AC116*Source!I116, 2)</f>
        <v>0.06</v>
      </c>
      <c r="I353" s="25"/>
      <c r="J353" s="25">
        <f>IF(Source!BC116&lt;&gt; 0, Source!BC116, 1)</f>
        <v>6.56</v>
      </c>
      <c r="K353" s="24">
        <f>Source!P116</f>
        <v>0.41</v>
      </c>
      <c r="L353" s="26"/>
    </row>
    <row r="354" spans="1:26" ht="14.25" x14ac:dyDescent="0.2">
      <c r="A354" s="39"/>
      <c r="B354" s="40"/>
      <c r="C354" s="40" t="s">
        <v>1662</v>
      </c>
      <c r="D354" s="23" t="s">
        <v>1663</v>
      </c>
      <c r="E354" s="11">
        <f>Source!BZ116</f>
        <v>123</v>
      </c>
      <c r="F354" s="43"/>
      <c r="G354" s="25"/>
      <c r="H354" s="24">
        <f>SUM(S349:S358)</f>
        <v>9.2899999999999991</v>
      </c>
      <c r="I354" s="27"/>
      <c r="J354" s="22">
        <f>Source!AT116</f>
        <v>123</v>
      </c>
      <c r="K354" s="24">
        <f>SUM(T349:T358)</f>
        <v>60.92</v>
      </c>
      <c r="L354" s="26"/>
    </row>
    <row r="355" spans="1:26" ht="14.25" x14ac:dyDescent="0.2">
      <c r="A355" s="39"/>
      <c r="B355" s="40"/>
      <c r="C355" s="40" t="s">
        <v>1664</v>
      </c>
      <c r="D355" s="23" t="s">
        <v>1663</v>
      </c>
      <c r="E355" s="11">
        <f>Source!CA116</f>
        <v>75</v>
      </c>
      <c r="F355" s="43"/>
      <c r="G355" s="25"/>
      <c r="H355" s="24">
        <f>SUM(U349:U358)</f>
        <v>5.66</v>
      </c>
      <c r="I355" s="27"/>
      <c r="J355" s="22">
        <f>Source!AU116</f>
        <v>75</v>
      </c>
      <c r="K355" s="24">
        <f>SUM(V349:V358)</f>
        <v>37.15</v>
      </c>
      <c r="L355" s="26"/>
    </row>
    <row r="356" spans="1:26" ht="14.25" x14ac:dyDescent="0.2">
      <c r="A356" s="39"/>
      <c r="B356" s="40"/>
      <c r="C356" s="40" t="s">
        <v>1665</v>
      </c>
      <c r="D356" s="23" t="s">
        <v>1666</v>
      </c>
      <c r="E356" s="11">
        <f>Source!AQ116</f>
        <v>3.73</v>
      </c>
      <c r="F356" s="24"/>
      <c r="G356" s="25" t="str">
        <f>Source!DI116</f>
        <v>)*1,15</v>
      </c>
      <c r="H356" s="24"/>
      <c r="I356" s="25"/>
      <c r="J356" s="25"/>
      <c r="K356" s="24"/>
      <c r="L356" s="35">
        <f>Source!U116</f>
        <v>0.72063599999999994</v>
      </c>
    </row>
    <row r="357" spans="1:26" ht="42.75" x14ac:dyDescent="0.2">
      <c r="A357" s="39" t="str">
        <f>Source!E117</f>
        <v>29,1</v>
      </c>
      <c r="B357" s="40" t="str">
        <f>Source!F117</f>
        <v>02.2.05.04-0087</v>
      </c>
      <c r="C357" s="40" t="str">
        <f>Source!G117</f>
        <v>Щебень из природного камня для строительных работ марка 600, фракция 10-20 мм</v>
      </c>
      <c r="D357" s="23" t="str">
        <f>Source!H117</f>
        <v>м3</v>
      </c>
      <c r="E357" s="11">
        <f>Source!I117</f>
        <v>0.16800000000000001</v>
      </c>
      <c r="F357" s="24">
        <f>Source!AL117+Source!AM117+Source!AO117</f>
        <v>118.6</v>
      </c>
      <c r="G357" s="36" t="s">
        <v>3</v>
      </c>
      <c r="H357" s="24">
        <f>ROUND(Source!AC117*Source!I117, 2)+ROUND(Source!AD117*Source!I117, 2)+ROUND(Source!AF117*Source!I117, 2)</f>
        <v>19.920000000000002</v>
      </c>
      <c r="I357" s="25"/>
      <c r="J357" s="25">
        <f>IF(Source!BC117&lt;&gt; 0, Source!BC117, 1)</f>
        <v>6.56</v>
      </c>
      <c r="K357" s="24">
        <f>Source!O117</f>
        <v>130.71</v>
      </c>
      <c r="L357" s="26"/>
      <c r="S357">
        <f>ROUND((Source!FX117/100)*((ROUND(Source!AF117*Source!I117, 2)+ROUND(Source!AE117*Source!I117, 2))), 2)</f>
        <v>0</v>
      </c>
      <c r="T357">
        <f>Source!X117</f>
        <v>0</v>
      </c>
      <c r="U357">
        <f>ROUND((Source!FY117/100)*((ROUND(Source!AF117*Source!I117, 2)+ROUND(Source!AE117*Source!I117, 2))), 2)</f>
        <v>0</v>
      </c>
      <c r="V357">
        <f>Source!Y117</f>
        <v>0</v>
      </c>
      <c r="W357">
        <f>IF(Source!BI117&lt;=1,H357, 0)</f>
        <v>19.920000000000002</v>
      </c>
      <c r="X357">
        <f>IF(Source!BI117=2,H357, 0)</f>
        <v>0</v>
      </c>
      <c r="Y357">
        <f>IF(Source!BI117=3,H357, 0)</f>
        <v>0</v>
      </c>
      <c r="Z357">
        <f>IF(Source!BI117=4,H357, 0)</f>
        <v>0</v>
      </c>
    </row>
    <row r="358" spans="1:26" ht="42.75" x14ac:dyDescent="0.2">
      <c r="A358" s="41" t="str">
        <f>Source!E118</f>
        <v>29,2</v>
      </c>
      <c r="B358" s="42" t="str">
        <f>Source!F118</f>
        <v>02.2.05.04</v>
      </c>
      <c r="C358" s="42" t="str">
        <f>Source!G118</f>
        <v>Щебень из природного камня для строительных работ фракции 40-70 мм</v>
      </c>
      <c r="D358" s="28" t="str">
        <f>Source!H118</f>
        <v>м3</v>
      </c>
      <c r="E358" s="29">
        <f>Source!I118</f>
        <v>0.16800000000000001</v>
      </c>
      <c r="F358" s="30">
        <f>Source!AL118+Source!AM118+Source!AO118</f>
        <v>0</v>
      </c>
      <c r="G358" s="37" t="s">
        <v>3</v>
      </c>
      <c r="H358" s="30">
        <f>ROUND(Source!AC118*Source!I118, 2)+ROUND(Source!AD118*Source!I118, 2)+ROUND(Source!AF118*Source!I118, 2)</f>
        <v>0</v>
      </c>
      <c r="I358" s="31"/>
      <c r="J358" s="31">
        <f>IF(Source!BC118&lt;&gt; 0, Source!BC118, 1)</f>
        <v>6.56</v>
      </c>
      <c r="K358" s="30">
        <f>Source!O118</f>
        <v>0</v>
      </c>
      <c r="L358" s="38"/>
      <c r="S358">
        <f>ROUND((Source!FX118/100)*((ROUND(Source!AF118*Source!I118, 2)+ROUND(Source!AE118*Source!I118, 2))), 2)</f>
        <v>0</v>
      </c>
      <c r="T358">
        <f>Source!X118</f>
        <v>0</v>
      </c>
      <c r="U358">
        <f>ROUND((Source!FY118/100)*((ROUND(Source!AF118*Source!I118, 2)+ROUND(Source!AE118*Source!I118, 2))), 2)</f>
        <v>0</v>
      </c>
      <c r="V358">
        <f>Source!Y118</f>
        <v>0</v>
      </c>
      <c r="W358">
        <f>IF(Source!BI118&lt;=1,H358, 0)</f>
        <v>0</v>
      </c>
      <c r="X358">
        <f>IF(Source!BI118=2,H358, 0)</f>
        <v>0</v>
      </c>
      <c r="Y358">
        <f>IF(Source!BI118=3,H358, 0)</f>
        <v>0</v>
      </c>
      <c r="Z358">
        <f>IF(Source!BI118=4,H358, 0)</f>
        <v>0</v>
      </c>
    </row>
    <row r="359" spans="1:26" ht="15" x14ac:dyDescent="0.25">
      <c r="G359" s="46">
        <f>H350+H351+H353+H354+H355+SUM(H357:H358)</f>
        <v>51.82</v>
      </c>
      <c r="H359" s="46"/>
      <c r="J359" s="46">
        <f>K350+K351+K353+K354+K355+SUM(K357:K358)</f>
        <v>339.98</v>
      </c>
      <c r="K359" s="46"/>
      <c r="L359" s="33">
        <f>Source!U116</f>
        <v>0.72063599999999994</v>
      </c>
      <c r="O359" s="20">
        <f>G359</f>
        <v>51.82</v>
      </c>
      <c r="P359" s="20">
        <f>J359</f>
        <v>339.98</v>
      </c>
      <c r="Q359" s="20">
        <f>L359</f>
        <v>0.72063599999999994</v>
      </c>
      <c r="W359">
        <f>IF(Source!BI116&lt;=1,H350+H351+H353+H354+H355, 0)</f>
        <v>31.9</v>
      </c>
      <c r="X359">
        <f>IF(Source!BI116=2,H350+H351+H353+H354+H355, 0)</f>
        <v>0</v>
      </c>
      <c r="Y359">
        <f>IF(Source!BI116=3,H350+H351+H353+H354+H355, 0)</f>
        <v>0</v>
      </c>
      <c r="Z359">
        <f>IF(Source!BI116=4,H350+H351+H353+H354+H355, 0)</f>
        <v>0</v>
      </c>
    </row>
    <row r="360" spans="1:26" ht="14.25" x14ac:dyDescent="0.2">
      <c r="A360" s="39" t="str">
        <f>Source!E119</f>
        <v>30</v>
      </c>
      <c r="B360" s="40" t="str">
        <f>Source!F119</f>
        <v>06-01-001-01</v>
      </c>
      <c r="C360" s="40" t="str">
        <f>Source!G119</f>
        <v>Устройство бетонной подготовки</v>
      </c>
      <c r="D360" s="23" t="str">
        <f>Source!H119</f>
        <v>100 м3</v>
      </c>
      <c r="E360" s="11">
        <f>Source!I119</f>
        <v>2.5999999999999999E-2</v>
      </c>
      <c r="F360" s="24">
        <f>Source!AL119+Source!AM119+Source!AO119</f>
        <v>3897.23</v>
      </c>
      <c r="G360" s="25"/>
      <c r="H360" s="24"/>
      <c r="I360" s="25" t="str">
        <f>Source!BO119</f>
        <v/>
      </c>
      <c r="J360" s="25"/>
      <c r="K360" s="24"/>
      <c r="L360" s="26"/>
      <c r="S360">
        <f>ROUND((Source!FX119/100)*((ROUND(Source!AF119*Source!I119, 2)+ROUND(Source!AE119*Source!I119, 2))), 2)</f>
        <v>52.43</v>
      </c>
      <c r="T360">
        <f>Source!X119</f>
        <v>343.9</v>
      </c>
      <c r="U360">
        <f>ROUND((Source!FY119/100)*((ROUND(Source!AF119*Source!I119, 2)+ROUND(Source!AE119*Source!I119, 2))), 2)</f>
        <v>32.450000000000003</v>
      </c>
      <c r="V360">
        <f>Source!Y119</f>
        <v>212.89</v>
      </c>
    </row>
    <row r="361" spans="1:26" x14ac:dyDescent="0.2">
      <c r="C361" s="19" t="str">
        <f>"Объем: "&amp;Source!I119&amp;"=2,6/"&amp;"100"</f>
        <v>Объем: 0,026=2,6/100</v>
      </c>
    </row>
    <row r="362" spans="1:26" ht="14.25" x14ac:dyDescent="0.2">
      <c r="A362" s="39"/>
      <c r="B362" s="40"/>
      <c r="C362" s="40" t="s">
        <v>1661</v>
      </c>
      <c r="D362" s="23"/>
      <c r="E362" s="11"/>
      <c r="F362" s="24">
        <f>Source!AO119</f>
        <v>1404</v>
      </c>
      <c r="G362" s="25" t="str">
        <f>Source!DG119</f>
        <v>)*1,15</v>
      </c>
      <c r="H362" s="24">
        <f>ROUND(Source!AF119*Source!I119, 2)</f>
        <v>41.98</v>
      </c>
      <c r="I362" s="25"/>
      <c r="J362" s="25">
        <f>IF(Source!BA119&lt;&gt; 0, Source!BA119, 1)</f>
        <v>6.56</v>
      </c>
      <c r="K362" s="24">
        <f>Source!S119</f>
        <v>275.39</v>
      </c>
      <c r="L362" s="26"/>
      <c r="R362">
        <f>H362</f>
        <v>41.98</v>
      </c>
    </row>
    <row r="363" spans="1:26" ht="14.25" x14ac:dyDescent="0.2">
      <c r="A363" s="39"/>
      <c r="B363" s="40"/>
      <c r="C363" s="40" t="s">
        <v>411</v>
      </c>
      <c r="D363" s="23"/>
      <c r="E363" s="11"/>
      <c r="F363" s="24">
        <f>Source!AM119</f>
        <v>1587.74</v>
      </c>
      <c r="G363" s="25" t="str">
        <f>Source!DE119</f>
        <v>)*1,25</v>
      </c>
      <c r="H363" s="24">
        <f>ROUND(Source!AD119*Source!I119, 2)</f>
        <v>51.6</v>
      </c>
      <c r="I363" s="25"/>
      <c r="J363" s="25">
        <f>IF(Source!BB119&lt;&gt; 0, Source!BB119, 1)</f>
        <v>6.56</v>
      </c>
      <c r="K363" s="24">
        <f>Source!Q119</f>
        <v>338.51</v>
      </c>
      <c r="L363" s="26"/>
    </row>
    <row r="364" spans="1:26" ht="14.25" x14ac:dyDescent="0.2">
      <c r="A364" s="39"/>
      <c r="B364" s="40"/>
      <c r="C364" s="40" t="s">
        <v>1667</v>
      </c>
      <c r="D364" s="23"/>
      <c r="E364" s="11"/>
      <c r="F364" s="24">
        <f>Source!AN119</f>
        <v>244.51</v>
      </c>
      <c r="G364" s="25" t="str">
        <f>Source!DF119</f>
        <v>)*1,25</v>
      </c>
      <c r="H364" s="34">
        <f>ROUND(Source!AE119*Source!I119, 2)</f>
        <v>7.95</v>
      </c>
      <c r="I364" s="25"/>
      <c r="J364" s="25">
        <f>IF(Source!BS119&lt;&gt; 0, Source!BS119, 1)</f>
        <v>6.56</v>
      </c>
      <c r="K364" s="34">
        <f>Source!R119</f>
        <v>52.13</v>
      </c>
      <c r="L364" s="26"/>
      <c r="R364">
        <f>H364</f>
        <v>7.95</v>
      </c>
    </row>
    <row r="365" spans="1:26" ht="14.25" x14ac:dyDescent="0.2">
      <c r="A365" s="39"/>
      <c r="B365" s="40"/>
      <c r="C365" s="40" t="s">
        <v>1668</v>
      </c>
      <c r="D365" s="23"/>
      <c r="E365" s="11"/>
      <c r="F365" s="24">
        <f>Source!AL119</f>
        <v>905.49</v>
      </c>
      <c r="G365" s="25" t="str">
        <f>Source!DD119</f>
        <v/>
      </c>
      <c r="H365" s="24">
        <f>ROUND(Source!AC119*Source!I119, 2)</f>
        <v>23.54</v>
      </c>
      <c r="I365" s="25"/>
      <c r="J365" s="25">
        <f>IF(Source!BC119&lt;&gt; 0, Source!BC119, 1)</f>
        <v>6.56</v>
      </c>
      <c r="K365" s="24">
        <f>Source!P119</f>
        <v>154.44</v>
      </c>
      <c r="L365" s="26"/>
    </row>
    <row r="366" spans="1:26" ht="14.25" x14ac:dyDescent="0.2">
      <c r="A366" s="39"/>
      <c r="B366" s="40"/>
      <c r="C366" s="40" t="s">
        <v>1662</v>
      </c>
      <c r="D366" s="23" t="s">
        <v>1663</v>
      </c>
      <c r="E366" s="11">
        <f>Source!BZ119</f>
        <v>105</v>
      </c>
      <c r="F366" s="43"/>
      <c r="G366" s="25"/>
      <c r="H366" s="24">
        <f>SUM(S360:S370)</f>
        <v>52.43</v>
      </c>
      <c r="I366" s="27"/>
      <c r="J366" s="22">
        <f>Source!AT119</f>
        <v>105</v>
      </c>
      <c r="K366" s="24">
        <f>SUM(T360:T370)</f>
        <v>343.9</v>
      </c>
      <c r="L366" s="26"/>
    </row>
    <row r="367" spans="1:26" ht="14.25" x14ac:dyDescent="0.2">
      <c r="A367" s="39"/>
      <c r="B367" s="40"/>
      <c r="C367" s="40" t="s">
        <v>1664</v>
      </c>
      <c r="D367" s="23" t="s">
        <v>1663</v>
      </c>
      <c r="E367" s="11">
        <f>Source!CA119</f>
        <v>65</v>
      </c>
      <c r="F367" s="43"/>
      <c r="G367" s="25"/>
      <c r="H367" s="24">
        <f>SUM(U360:U370)</f>
        <v>32.450000000000003</v>
      </c>
      <c r="I367" s="27"/>
      <c r="J367" s="22">
        <f>Source!AU119</f>
        <v>65</v>
      </c>
      <c r="K367" s="24">
        <f>SUM(V360:V370)</f>
        <v>212.89</v>
      </c>
      <c r="L367" s="26"/>
    </row>
    <row r="368" spans="1:26" ht="14.25" x14ac:dyDescent="0.2">
      <c r="A368" s="39"/>
      <c r="B368" s="40"/>
      <c r="C368" s="40" t="s">
        <v>1665</v>
      </c>
      <c r="D368" s="23" t="s">
        <v>1666</v>
      </c>
      <c r="E368" s="11">
        <f>Source!AQ119</f>
        <v>180</v>
      </c>
      <c r="F368" s="24"/>
      <c r="G368" s="25" t="str">
        <f>Source!DI119</f>
        <v>)*1,15</v>
      </c>
      <c r="H368" s="24"/>
      <c r="I368" s="25"/>
      <c r="J368" s="25"/>
      <c r="K368" s="24"/>
      <c r="L368" s="35">
        <f>Source!U119</f>
        <v>5.3819999999999988</v>
      </c>
    </row>
    <row r="369" spans="1:26" ht="14.25" x14ac:dyDescent="0.2">
      <c r="A369" s="39" t="str">
        <f>Source!E120</f>
        <v>30,1</v>
      </c>
      <c r="B369" s="40" t="str">
        <f>Source!F120</f>
        <v>04.1.02.06</v>
      </c>
      <c r="C369" s="40" t="str">
        <f>Source!G120</f>
        <v>Бетон</v>
      </c>
      <c r="D369" s="23" t="str">
        <f>Source!H120</f>
        <v>м3</v>
      </c>
      <c r="E369" s="11">
        <f>Source!I120</f>
        <v>2.6520000000000001</v>
      </c>
      <c r="F369" s="24">
        <f>Source!AL120+Source!AM120+Source!AO120</f>
        <v>0</v>
      </c>
      <c r="G369" s="36" t="s">
        <v>3</v>
      </c>
      <c r="H369" s="24">
        <f>ROUND(Source!AC120*Source!I120, 2)+ROUND(Source!AD120*Source!I120, 2)+ROUND(Source!AF120*Source!I120, 2)</f>
        <v>0</v>
      </c>
      <c r="I369" s="25"/>
      <c r="J369" s="25">
        <f>IF(Source!BC120&lt;&gt; 0, Source!BC120, 1)</f>
        <v>6.56</v>
      </c>
      <c r="K369" s="24">
        <f>Source!O120</f>
        <v>0</v>
      </c>
      <c r="L369" s="26"/>
      <c r="S369">
        <f>ROUND((Source!FX120/100)*((ROUND(Source!AF120*Source!I120, 2)+ROUND(Source!AE120*Source!I120, 2))), 2)</f>
        <v>0</v>
      </c>
      <c r="T369">
        <f>Source!X120</f>
        <v>0</v>
      </c>
      <c r="U369">
        <f>ROUND((Source!FY120/100)*((ROUND(Source!AF120*Source!I120, 2)+ROUND(Source!AE120*Source!I120, 2))), 2)</f>
        <v>0</v>
      </c>
      <c r="V369">
        <f>Source!Y120</f>
        <v>0</v>
      </c>
      <c r="W369">
        <f>IF(Source!BI120&lt;=1,H369, 0)</f>
        <v>0</v>
      </c>
      <c r="X369">
        <f>IF(Source!BI120=2,H369, 0)</f>
        <v>0</v>
      </c>
      <c r="Y369">
        <f>IF(Source!BI120=3,H369, 0)</f>
        <v>0</v>
      </c>
      <c r="Z369">
        <f>IF(Source!BI120=4,H369, 0)</f>
        <v>0</v>
      </c>
    </row>
    <row r="370" spans="1:26" ht="57" x14ac:dyDescent="0.2">
      <c r="A370" s="41" t="str">
        <f>Source!E121</f>
        <v>30,2</v>
      </c>
      <c r="B370" s="42" t="str">
        <f>Source!F121</f>
        <v>04.3.02.04-0154</v>
      </c>
      <c r="C370" s="42" t="str">
        <f>Source!G121</f>
        <v>Смеси бетонные, БСГ, тяжелого бетона на гранитном щебне, фракция 5-20 мм, класс В25 (М350), П3, F150, W6</v>
      </c>
      <c r="D370" s="28" t="str">
        <f>Source!H121</f>
        <v>м3</v>
      </c>
      <c r="E370" s="29">
        <f>Source!I121</f>
        <v>2.6520000000000001</v>
      </c>
      <c r="F370" s="30">
        <f>Source!AL121+Source!AM121+Source!AO121</f>
        <v>745.24</v>
      </c>
      <c r="G370" s="37" t="s">
        <v>3</v>
      </c>
      <c r="H370" s="30">
        <f>ROUND(Source!AC121*Source!I121, 2)+ROUND(Source!AD121*Source!I121, 2)+ROUND(Source!AF121*Source!I121, 2)</f>
        <v>1976.38</v>
      </c>
      <c r="I370" s="31"/>
      <c r="J370" s="31">
        <f>IF(Source!BC121&lt;&gt; 0, Source!BC121, 1)</f>
        <v>6.56</v>
      </c>
      <c r="K370" s="30">
        <f>Source!O121</f>
        <v>12965.03</v>
      </c>
      <c r="L370" s="38"/>
      <c r="S370">
        <f>ROUND((Source!FX121/100)*((ROUND(Source!AF121*Source!I121, 2)+ROUND(Source!AE121*Source!I121, 2))), 2)</f>
        <v>0</v>
      </c>
      <c r="T370">
        <f>Source!X121</f>
        <v>0</v>
      </c>
      <c r="U370">
        <f>ROUND((Source!FY121/100)*((ROUND(Source!AF121*Source!I121, 2)+ROUND(Source!AE121*Source!I121, 2))), 2)</f>
        <v>0</v>
      </c>
      <c r="V370">
        <f>Source!Y121</f>
        <v>0</v>
      </c>
      <c r="W370">
        <f>IF(Source!BI121&lt;=1,H370, 0)</f>
        <v>1976.38</v>
      </c>
      <c r="X370">
        <f>IF(Source!BI121=2,H370, 0)</f>
        <v>0</v>
      </c>
      <c r="Y370">
        <f>IF(Source!BI121=3,H370, 0)</f>
        <v>0</v>
      </c>
      <c r="Z370">
        <f>IF(Source!BI121=4,H370, 0)</f>
        <v>0</v>
      </c>
    </row>
    <row r="371" spans="1:26" ht="15" x14ac:dyDescent="0.25">
      <c r="G371" s="46">
        <f>H362+H363+H365+H366+H367+SUM(H369:H370)</f>
        <v>2178.38</v>
      </c>
      <c r="H371" s="46"/>
      <c r="J371" s="46">
        <f>K362+K363+K365+K366+K367+SUM(K369:K370)</f>
        <v>14290.16</v>
      </c>
      <c r="K371" s="46"/>
      <c r="L371" s="33">
        <f>Source!U119</f>
        <v>5.3819999999999988</v>
      </c>
      <c r="O371" s="20">
        <f>G371</f>
        <v>2178.38</v>
      </c>
      <c r="P371" s="20">
        <f>J371</f>
        <v>14290.16</v>
      </c>
      <c r="Q371" s="20">
        <f>L371</f>
        <v>5.3819999999999988</v>
      </c>
      <c r="W371">
        <f>IF(Source!BI119&lt;=1,H362+H363+H365+H366+H367, 0)</f>
        <v>202</v>
      </c>
      <c r="X371">
        <f>IF(Source!BI119=2,H362+H363+H365+H366+H367, 0)</f>
        <v>0</v>
      </c>
      <c r="Y371">
        <f>IF(Source!BI119=3,H362+H363+H365+H366+H367, 0)</f>
        <v>0</v>
      </c>
      <c r="Z371">
        <f>IF(Source!BI119=4,H362+H363+H365+H366+H367, 0)</f>
        <v>0</v>
      </c>
    </row>
    <row r="372" spans="1:26" ht="28.5" x14ac:dyDescent="0.2">
      <c r="A372" s="39" t="str">
        <f>Source!E122</f>
        <v>31</v>
      </c>
      <c r="B372" s="40" t="str">
        <f>Source!F122</f>
        <v>06-01-015-10</v>
      </c>
      <c r="C372" s="40" t="str">
        <f>Source!G122</f>
        <v>Армирование подстилающих слоев и набетонок</v>
      </c>
      <c r="D372" s="23" t="str">
        <f>Source!H122</f>
        <v>т</v>
      </c>
      <c r="E372" s="11">
        <f>Source!I122</f>
        <v>0.93700000000000006</v>
      </c>
      <c r="F372" s="24">
        <f>Source!AL122+Source!AM122+Source!AO122</f>
        <v>429.97</v>
      </c>
      <c r="G372" s="25"/>
      <c r="H372" s="24"/>
      <c r="I372" s="25" t="str">
        <f>Source!BO122</f>
        <v/>
      </c>
      <c r="J372" s="25"/>
      <c r="K372" s="24"/>
      <c r="L372" s="26"/>
      <c r="S372">
        <f>ROUND((Source!FX122/100)*((ROUND(Source!AF122*Source!I122, 2)+ROUND(Source!AE122*Source!I122, 2))), 2)</f>
        <v>132.51</v>
      </c>
      <c r="T372">
        <f>Source!X122</f>
        <v>869.23</v>
      </c>
      <c r="U372">
        <f>ROUND((Source!FY122/100)*((ROUND(Source!AF122*Source!I122, 2)+ROUND(Source!AE122*Source!I122, 2))), 2)</f>
        <v>82.03</v>
      </c>
      <c r="V372">
        <f>Source!Y122</f>
        <v>538.1</v>
      </c>
    </row>
    <row r="373" spans="1:26" ht="14.25" x14ac:dyDescent="0.2">
      <c r="A373" s="39"/>
      <c r="B373" s="40"/>
      <c r="C373" s="40" t="s">
        <v>1661</v>
      </c>
      <c r="D373" s="23"/>
      <c r="E373" s="11"/>
      <c r="F373" s="24">
        <f>Source!AO122</f>
        <v>111.99</v>
      </c>
      <c r="G373" s="25" t="str">
        <f>Source!DG122</f>
        <v>)*1,15</v>
      </c>
      <c r="H373" s="24">
        <f>ROUND(Source!AF122*Source!I122, 2)</f>
        <v>120.68</v>
      </c>
      <c r="I373" s="25"/>
      <c r="J373" s="25">
        <f>IF(Source!BA122&lt;&gt; 0, Source!BA122, 1)</f>
        <v>6.56</v>
      </c>
      <c r="K373" s="24">
        <f>Source!S122</f>
        <v>791.64</v>
      </c>
      <c r="L373" s="26"/>
      <c r="R373">
        <f>H373</f>
        <v>120.68</v>
      </c>
    </row>
    <row r="374" spans="1:26" ht="14.25" x14ac:dyDescent="0.2">
      <c r="A374" s="39"/>
      <c r="B374" s="40"/>
      <c r="C374" s="40" t="s">
        <v>411</v>
      </c>
      <c r="D374" s="23"/>
      <c r="E374" s="11"/>
      <c r="F374" s="24">
        <f>Source!AM122</f>
        <v>32.380000000000003</v>
      </c>
      <c r="G374" s="25" t="str">
        <f>Source!DE122</f>
        <v>)*1,25</v>
      </c>
      <c r="H374" s="24">
        <f>ROUND(Source!AD122*Source!I122, 2)</f>
        <v>37.93</v>
      </c>
      <c r="I374" s="25"/>
      <c r="J374" s="25">
        <f>IF(Source!BB122&lt;&gt; 0, Source!BB122, 1)</f>
        <v>6.56</v>
      </c>
      <c r="K374" s="24">
        <f>Source!Q122</f>
        <v>248.82</v>
      </c>
      <c r="L374" s="26"/>
    </row>
    <row r="375" spans="1:26" ht="14.25" x14ac:dyDescent="0.2">
      <c r="A375" s="39"/>
      <c r="B375" s="40"/>
      <c r="C375" s="40" t="s">
        <v>1667</v>
      </c>
      <c r="D375" s="23"/>
      <c r="E375" s="11"/>
      <c r="F375" s="24">
        <f>Source!AN122</f>
        <v>4.71</v>
      </c>
      <c r="G375" s="25" t="str">
        <f>Source!DF122</f>
        <v>)*1,25</v>
      </c>
      <c r="H375" s="34">
        <f>ROUND(Source!AE122*Source!I122, 2)</f>
        <v>5.52</v>
      </c>
      <c r="I375" s="25"/>
      <c r="J375" s="25">
        <f>IF(Source!BS122&lt;&gt; 0, Source!BS122, 1)</f>
        <v>6.56</v>
      </c>
      <c r="K375" s="34">
        <f>Source!R122</f>
        <v>36.200000000000003</v>
      </c>
      <c r="L375" s="26"/>
      <c r="R375">
        <f>H375</f>
        <v>5.52</v>
      </c>
    </row>
    <row r="376" spans="1:26" ht="14.25" x14ac:dyDescent="0.2">
      <c r="A376" s="39"/>
      <c r="B376" s="40"/>
      <c r="C376" s="40" t="s">
        <v>1668</v>
      </c>
      <c r="D376" s="23"/>
      <c r="E376" s="11"/>
      <c r="F376" s="24">
        <f>Source!AL122</f>
        <v>285.60000000000002</v>
      </c>
      <c r="G376" s="25" t="str">
        <f>Source!DD122</f>
        <v/>
      </c>
      <c r="H376" s="24">
        <f>ROUND(Source!AC122*Source!I122, 2)</f>
        <v>267.61</v>
      </c>
      <c r="I376" s="25"/>
      <c r="J376" s="25">
        <f>IF(Source!BC122&lt;&gt; 0, Source!BC122, 1)</f>
        <v>6.56</v>
      </c>
      <c r="K376" s="24">
        <f>Source!P122</f>
        <v>1755.5</v>
      </c>
      <c r="L376" s="26"/>
    </row>
    <row r="377" spans="1:26" ht="14.25" x14ac:dyDescent="0.2">
      <c r="A377" s="39"/>
      <c r="B377" s="40"/>
      <c r="C377" s="40" t="s">
        <v>1662</v>
      </c>
      <c r="D377" s="23" t="s">
        <v>1663</v>
      </c>
      <c r="E377" s="11">
        <f>Source!BZ122</f>
        <v>105</v>
      </c>
      <c r="F377" s="43"/>
      <c r="G377" s="25"/>
      <c r="H377" s="24">
        <f>SUM(S372:S381)</f>
        <v>132.51</v>
      </c>
      <c r="I377" s="27"/>
      <c r="J377" s="22">
        <f>Source!AT122</f>
        <v>105</v>
      </c>
      <c r="K377" s="24">
        <f>SUM(T372:T381)</f>
        <v>869.23</v>
      </c>
      <c r="L377" s="26"/>
    </row>
    <row r="378" spans="1:26" ht="14.25" x14ac:dyDescent="0.2">
      <c r="A378" s="39"/>
      <c r="B378" s="40"/>
      <c r="C378" s="40" t="s">
        <v>1664</v>
      </c>
      <c r="D378" s="23" t="s">
        <v>1663</v>
      </c>
      <c r="E378" s="11">
        <f>Source!CA122</f>
        <v>65</v>
      </c>
      <c r="F378" s="43"/>
      <c r="G378" s="25"/>
      <c r="H378" s="24">
        <f>SUM(U372:U381)</f>
        <v>82.03</v>
      </c>
      <c r="I378" s="27"/>
      <c r="J378" s="22">
        <f>Source!AU122</f>
        <v>65</v>
      </c>
      <c r="K378" s="24">
        <f>SUM(V372:V381)</f>
        <v>538.1</v>
      </c>
      <c r="L378" s="26"/>
    </row>
    <row r="379" spans="1:26" ht="14.25" x14ac:dyDescent="0.2">
      <c r="A379" s="39"/>
      <c r="B379" s="40"/>
      <c r="C379" s="40" t="s">
        <v>1665</v>
      </c>
      <c r="D379" s="23" t="s">
        <v>1666</v>
      </c>
      <c r="E379" s="11">
        <f>Source!AQ122</f>
        <v>12.64</v>
      </c>
      <c r="F379" s="24"/>
      <c r="G379" s="25" t="str">
        <f>Source!DI122</f>
        <v>)*1,15</v>
      </c>
      <c r="H379" s="24"/>
      <c r="I379" s="25"/>
      <c r="J379" s="25"/>
      <c r="K379" s="24"/>
      <c r="L379" s="35">
        <f>Source!U122</f>
        <v>13.620232</v>
      </c>
    </row>
    <row r="380" spans="1:26" ht="14.25" x14ac:dyDescent="0.2">
      <c r="A380" s="39" t="str">
        <f>Source!E123</f>
        <v>31,1</v>
      </c>
      <c r="B380" s="40" t="str">
        <f>Source!F123</f>
        <v>08.4.03.04</v>
      </c>
      <c r="C380" s="40" t="str">
        <f>Source!G123</f>
        <v>Арматура</v>
      </c>
      <c r="D380" s="23" t="str">
        <f>Source!H123</f>
        <v>т</v>
      </c>
      <c r="E380" s="11">
        <f>Source!I123</f>
        <v>0.93700000000000006</v>
      </c>
      <c r="F380" s="24">
        <f>Source!AL123+Source!AM123+Source!AO123</f>
        <v>0</v>
      </c>
      <c r="G380" s="36" t="s">
        <v>3</v>
      </c>
      <c r="H380" s="24">
        <f>ROUND(Source!AC123*Source!I123, 2)+ROUND(Source!AD123*Source!I123, 2)+ROUND(Source!AF123*Source!I123, 2)</f>
        <v>0</v>
      </c>
      <c r="I380" s="25"/>
      <c r="J380" s="25">
        <f>IF(Source!BC123&lt;&gt; 0, Source!BC123, 1)</f>
        <v>6.56</v>
      </c>
      <c r="K380" s="24">
        <f>Source!O123</f>
        <v>0</v>
      </c>
      <c r="L380" s="26"/>
      <c r="S380">
        <f>ROUND((Source!FX123/100)*((ROUND(Source!AF123*Source!I123, 2)+ROUND(Source!AE123*Source!I123, 2))), 2)</f>
        <v>0</v>
      </c>
      <c r="T380">
        <f>Source!X123</f>
        <v>0</v>
      </c>
      <c r="U380">
        <f>ROUND((Source!FY123/100)*((ROUND(Source!AF123*Source!I123, 2)+ROUND(Source!AE123*Source!I123, 2))), 2)</f>
        <v>0</v>
      </c>
      <c r="V380">
        <f>Source!Y123</f>
        <v>0</v>
      </c>
      <c r="W380">
        <f>IF(Source!BI123&lt;=1,H380, 0)</f>
        <v>0</v>
      </c>
      <c r="X380">
        <f>IF(Source!BI123=2,H380, 0)</f>
        <v>0</v>
      </c>
      <c r="Y380">
        <f>IF(Source!BI123=3,H380, 0)</f>
        <v>0</v>
      </c>
      <c r="Z380">
        <f>IF(Source!BI123=4,H380, 0)</f>
        <v>0</v>
      </c>
    </row>
    <row r="381" spans="1:26" ht="57" x14ac:dyDescent="0.2">
      <c r="A381" s="41" t="str">
        <f>Source!E124</f>
        <v>31,2</v>
      </c>
      <c r="B381" s="42" t="str">
        <f>Source!F124</f>
        <v>08.4.02.03-0021</v>
      </c>
      <c r="C381" s="42" t="str">
        <f>Source!G124</f>
        <v>Каркасы и сетки арматурные плоские, собранные и сваренные (связанные) в арматурные изделия, класс BP-I, диаметр 4 мм</v>
      </c>
      <c r="D381" s="28" t="str">
        <f>Source!H124</f>
        <v>т</v>
      </c>
      <c r="E381" s="29">
        <f>Source!I124</f>
        <v>0.93700000000000006</v>
      </c>
      <c r="F381" s="30">
        <f>Source!AL124+Source!AM124+Source!AO124</f>
        <v>8817.17</v>
      </c>
      <c r="G381" s="37" t="s">
        <v>3</v>
      </c>
      <c r="H381" s="30">
        <f>ROUND(Source!AC124*Source!I124, 2)+ROUND(Source!AD124*Source!I124, 2)+ROUND(Source!AF124*Source!I124, 2)</f>
        <v>8261.69</v>
      </c>
      <c r="I381" s="31"/>
      <c r="J381" s="31">
        <f>IF(Source!BC124&lt;&gt; 0, Source!BC124, 1)</f>
        <v>6.56</v>
      </c>
      <c r="K381" s="30">
        <f>Source!O124</f>
        <v>54196.68</v>
      </c>
      <c r="L381" s="38"/>
      <c r="S381">
        <f>ROUND((Source!FX124/100)*((ROUND(Source!AF124*Source!I124, 2)+ROUND(Source!AE124*Source!I124, 2))), 2)</f>
        <v>0</v>
      </c>
      <c r="T381">
        <f>Source!X124</f>
        <v>0</v>
      </c>
      <c r="U381">
        <f>ROUND((Source!FY124/100)*((ROUND(Source!AF124*Source!I124, 2)+ROUND(Source!AE124*Source!I124, 2))), 2)</f>
        <v>0</v>
      </c>
      <c r="V381">
        <f>Source!Y124</f>
        <v>0</v>
      </c>
      <c r="W381">
        <f>IF(Source!BI124&lt;=1,H381, 0)</f>
        <v>8261.69</v>
      </c>
      <c r="X381">
        <f>IF(Source!BI124=2,H381, 0)</f>
        <v>0</v>
      </c>
      <c r="Y381">
        <f>IF(Source!BI124=3,H381, 0)</f>
        <v>0</v>
      </c>
      <c r="Z381">
        <f>IF(Source!BI124=4,H381, 0)</f>
        <v>0</v>
      </c>
    </row>
    <row r="382" spans="1:26" ht="15" x14ac:dyDescent="0.25">
      <c r="G382" s="46">
        <f>H373+H374+H376+H377+H378+SUM(H380:H381)</f>
        <v>8902.4500000000007</v>
      </c>
      <c r="H382" s="46"/>
      <c r="J382" s="46">
        <f>K373+K374+K376+K377+K378+SUM(K380:K381)</f>
        <v>58399.97</v>
      </c>
      <c r="K382" s="46"/>
      <c r="L382" s="33">
        <f>Source!U122</f>
        <v>13.620232</v>
      </c>
      <c r="O382" s="20">
        <f>G382</f>
        <v>8902.4500000000007</v>
      </c>
      <c r="P382" s="20">
        <f>J382</f>
        <v>58399.97</v>
      </c>
      <c r="Q382" s="20">
        <f>L382</f>
        <v>13.620232</v>
      </c>
      <c r="W382">
        <f>IF(Source!BI122&lt;=1,H373+H374+H376+H377+H378, 0)</f>
        <v>640.76</v>
      </c>
      <c r="X382">
        <f>IF(Source!BI122=2,H373+H374+H376+H377+H378, 0)</f>
        <v>0</v>
      </c>
      <c r="Y382">
        <f>IF(Source!BI122=3,H373+H374+H376+H377+H378, 0)</f>
        <v>0</v>
      </c>
      <c r="Z382">
        <f>IF(Source!BI122=4,H373+H374+H376+H377+H378, 0)</f>
        <v>0</v>
      </c>
    </row>
    <row r="383" spans="1:26" ht="14.25" x14ac:dyDescent="0.2">
      <c r="A383" s="39" t="str">
        <f>Source!E125</f>
        <v>32</v>
      </c>
      <c r="B383" s="40" t="str">
        <f>Source!F125</f>
        <v>13-08-009-01</v>
      </c>
      <c r="C383" s="40" t="str">
        <f>Source!G125</f>
        <v>Шлифовка бетонных поверхностей</v>
      </c>
      <c r="D383" s="23" t="str">
        <f>Source!H125</f>
        <v>100 м2</v>
      </c>
      <c r="E383" s="11">
        <f>Source!I125</f>
        <v>0.749</v>
      </c>
      <c r="F383" s="24">
        <f>Source!AL125+Source!AM125+Source!AO125</f>
        <v>973.48</v>
      </c>
      <c r="G383" s="25"/>
      <c r="H383" s="24"/>
      <c r="I383" s="25" t="str">
        <f>Source!BO125</f>
        <v/>
      </c>
      <c r="J383" s="25"/>
      <c r="K383" s="24"/>
      <c r="L383" s="26"/>
      <c r="S383">
        <f>ROUND((Source!FX125/100)*((ROUND(Source!AF125*Source!I125, 2)+ROUND(Source!AE125*Source!I125, 2))), 2)</f>
        <v>580.49</v>
      </c>
      <c r="T383">
        <f>Source!X125</f>
        <v>3808.04</v>
      </c>
      <c r="U383">
        <f>ROUND((Source!FY125/100)*((ROUND(Source!AF125*Source!I125, 2)+ROUND(Source!AE125*Source!I125, 2))), 2)</f>
        <v>451.49</v>
      </c>
      <c r="V383">
        <f>Source!Y125</f>
        <v>2961.81</v>
      </c>
    </row>
    <row r="384" spans="1:26" x14ac:dyDescent="0.2">
      <c r="C384" s="19" t="str">
        <f>"Объем: "&amp;Source!I125&amp;"=74,9/"&amp;"100"</f>
        <v>Объем: 0,749=74,9/100</v>
      </c>
    </row>
    <row r="385" spans="1:26" ht="14.25" x14ac:dyDescent="0.2">
      <c r="A385" s="39"/>
      <c r="B385" s="40"/>
      <c r="C385" s="40" t="s">
        <v>1661</v>
      </c>
      <c r="D385" s="23"/>
      <c r="E385" s="11"/>
      <c r="F385" s="24">
        <f>Source!AO125</f>
        <v>725.96</v>
      </c>
      <c r="G385" s="25" t="str">
        <f>Source!DG125</f>
        <v>)*1,15</v>
      </c>
      <c r="H385" s="24">
        <f>ROUND(Source!AF125*Source!I125, 2)</f>
        <v>625.29999999999995</v>
      </c>
      <c r="I385" s="25"/>
      <c r="J385" s="25">
        <f>IF(Source!BA125&lt;&gt; 0, Source!BA125, 1)</f>
        <v>6.56</v>
      </c>
      <c r="K385" s="24">
        <f>Source!S125</f>
        <v>4101.99</v>
      </c>
      <c r="L385" s="26"/>
      <c r="R385">
        <f>H385</f>
        <v>625.29999999999995</v>
      </c>
    </row>
    <row r="386" spans="1:26" ht="14.25" x14ac:dyDescent="0.2">
      <c r="A386" s="39"/>
      <c r="B386" s="40"/>
      <c r="C386" s="40" t="s">
        <v>411</v>
      </c>
      <c r="D386" s="23"/>
      <c r="E386" s="11"/>
      <c r="F386" s="24">
        <f>Source!AM125</f>
        <v>236.1</v>
      </c>
      <c r="G386" s="25" t="str">
        <f>Source!DE125</f>
        <v>)*1,25</v>
      </c>
      <c r="H386" s="24">
        <f>ROUND(Source!AD125*Source!I125, 2)</f>
        <v>221.05</v>
      </c>
      <c r="I386" s="25"/>
      <c r="J386" s="25">
        <f>IF(Source!BB125&lt;&gt; 0, Source!BB125, 1)</f>
        <v>6.56</v>
      </c>
      <c r="K386" s="24">
        <f>Source!Q125</f>
        <v>1450.1</v>
      </c>
      <c r="L386" s="26"/>
    </row>
    <row r="387" spans="1:26" ht="14.25" x14ac:dyDescent="0.2">
      <c r="A387" s="39"/>
      <c r="B387" s="40"/>
      <c r="C387" s="40" t="s">
        <v>1667</v>
      </c>
      <c r="D387" s="23"/>
      <c r="E387" s="11"/>
      <c r="F387" s="24">
        <f>Source!AN125</f>
        <v>21.03</v>
      </c>
      <c r="G387" s="25" t="str">
        <f>Source!DF125</f>
        <v>)*1,25</v>
      </c>
      <c r="H387" s="34">
        <f>ROUND(Source!AE125*Source!I125, 2)</f>
        <v>19.690000000000001</v>
      </c>
      <c r="I387" s="25"/>
      <c r="J387" s="25">
        <f>IF(Source!BS125&lt;&gt; 0, Source!BS125, 1)</f>
        <v>6.56</v>
      </c>
      <c r="K387" s="34">
        <f>Source!R125</f>
        <v>129.16999999999999</v>
      </c>
      <c r="L387" s="26"/>
      <c r="R387">
        <f>H387</f>
        <v>19.690000000000001</v>
      </c>
    </row>
    <row r="388" spans="1:26" ht="14.25" x14ac:dyDescent="0.2">
      <c r="A388" s="39"/>
      <c r="B388" s="40"/>
      <c r="C388" s="40" t="s">
        <v>1668</v>
      </c>
      <c r="D388" s="23"/>
      <c r="E388" s="11"/>
      <c r="F388" s="24">
        <f>Source!AL125</f>
        <v>11.42</v>
      </c>
      <c r="G388" s="25" t="str">
        <f>Source!DD125</f>
        <v/>
      </c>
      <c r="H388" s="24">
        <f>ROUND(Source!AC125*Source!I125, 2)</f>
        <v>8.5500000000000007</v>
      </c>
      <c r="I388" s="25"/>
      <c r="J388" s="25">
        <f>IF(Source!BC125&lt;&gt; 0, Source!BC125, 1)</f>
        <v>6.56</v>
      </c>
      <c r="K388" s="24">
        <f>Source!P125</f>
        <v>56.11</v>
      </c>
      <c r="L388" s="26"/>
    </row>
    <row r="389" spans="1:26" ht="14.25" x14ac:dyDescent="0.2">
      <c r="A389" s="39"/>
      <c r="B389" s="40"/>
      <c r="C389" s="40" t="s">
        <v>1662</v>
      </c>
      <c r="D389" s="23" t="s">
        <v>1663</v>
      </c>
      <c r="E389" s="11">
        <f>Source!BZ125</f>
        <v>90</v>
      </c>
      <c r="F389" s="43"/>
      <c r="G389" s="25"/>
      <c r="H389" s="24">
        <f>SUM(S383:S391)</f>
        <v>580.49</v>
      </c>
      <c r="I389" s="27"/>
      <c r="J389" s="22">
        <f>Source!AT125</f>
        <v>90</v>
      </c>
      <c r="K389" s="24">
        <f>SUM(T383:T391)</f>
        <v>3808.04</v>
      </c>
      <c r="L389" s="26"/>
    </row>
    <row r="390" spans="1:26" ht="14.25" x14ac:dyDescent="0.2">
      <c r="A390" s="39"/>
      <c r="B390" s="40"/>
      <c r="C390" s="40" t="s">
        <v>1664</v>
      </c>
      <c r="D390" s="23" t="s">
        <v>1663</v>
      </c>
      <c r="E390" s="11">
        <f>Source!CA125</f>
        <v>70</v>
      </c>
      <c r="F390" s="43"/>
      <c r="G390" s="25"/>
      <c r="H390" s="24">
        <f>SUM(U383:U391)</f>
        <v>451.49</v>
      </c>
      <c r="I390" s="27"/>
      <c r="J390" s="22">
        <f>Source!AU125</f>
        <v>70</v>
      </c>
      <c r="K390" s="24">
        <f>SUM(V383:V391)</f>
        <v>2961.81</v>
      </c>
      <c r="L390" s="26"/>
    </row>
    <row r="391" spans="1:26" ht="14.25" x14ac:dyDescent="0.2">
      <c r="A391" s="41"/>
      <c r="B391" s="42"/>
      <c r="C391" s="42" t="s">
        <v>1665</v>
      </c>
      <c r="D391" s="28" t="s">
        <v>1666</v>
      </c>
      <c r="E391" s="29">
        <f>Source!AQ125</f>
        <v>80.040000000000006</v>
      </c>
      <c r="F391" s="30"/>
      <c r="G391" s="31" t="str">
        <f>Source!DI125</f>
        <v>)*1,15</v>
      </c>
      <c r="H391" s="30"/>
      <c r="I391" s="31"/>
      <c r="J391" s="31"/>
      <c r="K391" s="30"/>
      <c r="L391" s="32">
        <f>Source!U125</f>
        <v>68.942453999999998</v>
      </c>
    </row>
    <row r="392" spans="1:26" ht="15" x14ac:dyDescent="0.25">
      <c r="G392" s="46">
        <f>H385+H386+H388+H389+H390</f>
        <v>1886.8799999999999</v>
      </c>
      <c r="H392" s="46"/>
      <c r="J392" s="46">
        <f>K385+K386+K388+K389+K390</f>
        <v>12378.05</v>
      </c>
      <c r="K392" s="46"/>
      <c r="L392" s="33">
        <f>Source!U125</f>
        <v>68.942453999999998</v>
      </c>
      <c r="O392" s="20">
        <f>G392</f>
        <v>1886.8799999999999</v>
      </c>
      <c r="P392" s="20">
        <f>J392</f>
        <v>12378.05</v>
      </c>
      <c r="Q392" s="20">
        <f>L392</f>
        <v>68.942453999999998</v>
      </c>
      <c r="W392">
        <f>IF(Source!BI125&lt;=1,H385+H386+H388+H389+H390, 0)</f>
        <v>1886.8799999999999</v>
      </c>
      <c r="X392">
        <f>IF(Source!BI125=2,H385+H386+H388+H389+H390, 0)</f>
        <v>0</v>
      </c>
      <c r="Y392">
        <f>IF(Source!BI125=3,H385+H386+H388+H389+H390, 0)</f>
        <v>0</v>
      </c>
      <c r="Z392">
        <f>IF(Source!BI125=4,H385+H386+H388+H389+H390, 0)</f>
        <v>0</v>
      </c>
    </row>
    <row r="393" spans="1:26" ht="14.25" x14ac:dyDescent="0.2">
      <c r="A393" s="39" t="str">
        <f>Source!E126</f>
        <v>33</v>
      </c>
      <c r="B393" s="40" t="str">
        <f>Source!F126</f>
        <v>13-06-004-01</v>
      </c>
      <c r="C393" s="40" t="str">
        <f>Source!G126</f>
        <v>Обеспыливание поверхности</v>
      </c>
      <c r="D393" s="23" t="str">
        <f>Source!H126</f>
        <v>м2</v>
      </c>
      <c r="E393" s="11">
        <f>Source!I126</f>
        <v>74.900000000000006</v>
      </c>
      <c r="F393" s="24">
        <f>Source!AL126+Source!AM126+Source!AO126</f>
        <v>0.85</v>
      </c>
      <c r="G393" s="25"/>
      <c r="H393" s="24"/>
      <c r="I393" s="25" t="str">
        <f>Source!BO126</f>
        <v/>
      </c>
      <c r="J393" s="25"/>
      <c r="K393" s="24"/>
      <c r="L393" s="26"/>
      <c r="S393">
        <f>ROUND((Source!FX126/100)*((ROUND(Source!AF126*Source!I126, 2)+ROUND(Source!AE126*Source!I126, 2))), 2)</f>
        <v>66.06</v>
      </c>
      <c r="T393">
        <f>Source!X126</f>
        <v>433.37</v>
      </c>
      <c r="U393">
        <f>ROUND((Source!FY126/100)*((ROUND(Source!AF126*Source!I126, 2)+ROUND(Source!AE126*Source!I126, 2))), 2)</f>
        <v>51.38</v>
      </c>
      <c r="V393">
        <f>Source!Y126</f>
        <v>337.06</v>
      </c>
    </row>
    <row r="394" spans="1:26" ht="14.25" x14ac:dyDescent="0.2">
      <c r="A394" s="39"/>
      <c r="B394" s="40"/>
      <c r="C394" s="40" t="s">
        <v>1661</v>
      </c>
      <c r="D394" s="23"/>
      <c r="E394" s="11"/>
      <c r="F394" s="24">
        <f>Source!AO126</f>
        <v>0.85</v>
      </c>
      <c r="G394" s="25" t="str">
        <f>Source!DG126</f>
        <v>)*1,15</v>
      </c>
      <c r="H394" s="24">
        <f>ROUND(Source!AF126*Source!I126, 2)</f>
        <v>73.400000000000006</v>
      </c>
      <c r="I394" s="25"/>
      <c r="J394" s="25">
        <f>IF(Source!BA126&lt;&gt; 0, Source!BA126, 1)</f>
        <v>6.56</v>
      </c>
      <c r="K394" s="24">
        <f>Source!S126</f>
        <v>481.52</v>
      </c>
      <c r="L394" s="26"/>
      <c r="R394">
        <f>H394</f>
        <v>73.400000000000006</v>
      </c>
    </row>
    <row r="395" spans="1:26" ht="14.25" x14ac:dyDescent="0.2">
      <c r="A395" s="39"/>
      <c r="B395" s="40"/>
      <c r="C395" s="40" t="s">
        <v>1662</v>
      </c>
      <c r="D395" s="23" t="s">
        <v>1663</v>
      </c>
      <c r="E395" s="11">
        <f>Source!BZ126</f>
        <v>90</v>
      </c>
      <c r="F395" s="43"/>
      <c r="G395" s="25"/>
      <c r="H395" s="24">
        <f>SUM(S393:S397)</f>
        <v>66.06</v>
      </c>
      <c r="I395" s="27"/>
      <c r="J395" s="22">
        <f>Source!AT126</f>
        <v>90</v>
      </c>
      <c r="K395" s="24">
        <f>SUM(T393:T397)</f>
        <v>433.37</v>
      </c>
      <c r="L395" s="26"/>
    </row>
    <row r="396" spans="1:26" ht="14.25" x14ac:dyDescent="0.2">
      <c r="A396" s="39"/>
      <c r="B396" s="40"/>
      <c r="C396" s="40" t="s">
        <v>1664</v>
      </c>
      <c r="D396" s="23" t="s">
        <v>1663</v>
      </c>
      <c r="E396" s="11">
        <f>Source!CA126</f>
        <v>70</v>
      </c>
      <c r="F396" s="43"/>
      <c r="G396" s="25"/>
      <c r="H396" s="24">
        <f>SUM(U393:U397)</f>
        <v>51.38</v>
      </c>
      <c r="I396" s="27"/>
      <c r="J396" s="22">
        <f>Source!AU126</f>
        <v>70</v>
      </c>
      <c r="K396" s="24">
        <f>SUM(V393:V397)</f>
        <v>337.06</v>
      </c>
      <c r="L396" s="26"/>
    </row>
    <row r="397" spans="1:26" ht="14.25" x14ac:dyDescent="0.2">
      <c r="A397" s="41"/>
      <c r="B397" s="42"/>
      <c r="C397" s="42" t="s">
        <v>1665</v>
      </c>
      <c r="D397" s="28" t="s">
        <v>1666</v>
      </c>
      <c r="E397" s="29">
        <f>Source!AQ126</f>
        <v>0.1</v>
      </c>
      <c r="F397" s="30"/>
      <c r="G397" s="31" t="str">
        <f>Source!DI126</f>
        <v>)*1,15</v>
      </c>
      <c r="H397" s="30"/>
      <c r="I397" s="31"/>
      <c r="J397" s="31"/>
      <c r="K397" s="30"/>
      <c r="L397" s="32">
        <f>Source!U126</f>
        <v>8.6135000000000002</v>
      </c>
    </row>
    <row r="398" spans="1:26" ht="15" x14ac:dyDescent="0.25">
      <c r="G398" s="46">
        <f>H394+H395+H396</f>
        <v>190.84</v>
      </c>
      <c r="H398" s="46"/>
      <c r="J398" s="46">
        <f>K394+K395+K396</f>
        <v>1251.95</v>
      </c>
      <c r="K398" s="46"/>
      <c r="L398" s="33">
        <f>Source!U126</f>
        <v>8.6135000000000002</v>
      </c>
      <c r="O398" s="20">
        <f>G398</f>
        <v>190.84</v>
      </c>
      <c r="P398" s="20">
        <f>J398</f>
        <v>1251.95</v>
      </c>
      <c r="Q398" s="20">
        <f>L398</f>
        <v>8.6135000000000002</v>
      </c>
      <c r="W398">
        <f>IF(Source!BI126&lt;=1,H394+H395+H396, 0)</f>
        <v>190.84</v>
      </c>
      <c r="X398">
        <f>IF(Source!BI126=2,H394+H395+H396, 0)</f>
        <v>0</v>
      </c>
      <c r="Y398">
        <f>IF(Source!BI126=3,H394+H395+H396, 0)</f>
        <v>0</v>
      </c>
      <c r="Z398">
        <f>IF(Source!BI126=4,H394+H395+H396, 0)</f>
        <v>0</v>
      </c>
    </row>
    <row r="399" spans="1:26" ht="42.75" x14ac:dyDescent="0.2">
      <c r="A399" s="39" t="str">
        <f>Source!E127</f>
        <v>34</v>
      </c>
      <c r="B399" s="40" t="str">
        <f>Source!F127</f>
        <v>11-01-052-01</v>
      </c>
      <c r="C399" s="40" t="str">
        <f>Source!G127</f>
        <v>Устройство полимерных наливных полов из полиуретана с толщиной покрытия 2 мм</v>
      </c>
      <c r="D399" s="23" t="str">
        <f>Source!H127</f>
        <v>100 м2</v>
      </c>
      <c r="E399" s="11">
        <f>Source!I127</f>
        <v>0.749</v>
      </c>
      <c r="F399" s="24">
        <f>Source!AL127+Source!AM127+Source!AO127</f>
        <v>15835.4</v>
      </c>
      <c r="G399" s="25"/>
      <c r="H399" s="24"/>
      <c r="I399" s="25" t="str">
        <f>Source!BO127</f>
        <v/>
      </c>
      <c r="J399" s="25"/>
      <c r="K399" s="24"/>
      <c r="L399" s="26"/>
      <c r="S399">
        <f>ROUND((Source!FX127/100)*((ROUND(Source!AF127*Source!I127, 2)+ROUND(Source!AE127*Source!I127, 2))), 2)</f>
        <v>495.79</v>
      </c>
      <c r="T399">
        <f>Source!X127</f>
        <v>3252.33</v>
      </c>
      <c r="U399">
        <f>ROUND((Source!FY127/100)*((ROUND(Source!AF127*Source!I127, 2)+ROUND(Source!AE127*Source!I127, 2))), 2)</f>
        <v>302.31</v>
      </c>
      <c r="V399">
        <f>Source!Y127</f>
        <v>1983.13</v>
      </c>
    </row>
    <row r="400" spans="1:26" x14ac:dyDescent="0.2">
      <c r="C400" s="19" t="str">
        <f>"Объем: "&amp;Source!I127&amp;"=74,9/"&amp;"100"</f>
        <v>Объем: 0,749=74,9/100</v>
      </c>
    </row>
    <row r="401" spans="1:26" ht="14.25" x14ac:dyDescent="0.2">
      <c r="A401" s="39"/>
      <c r="B401" s="40"/>
      <c r="C401" s="40" t="s">
        <v>1661</v>
      </c>
      <c r="D401" s="23"/>
      <c r="E401" s="11"/>
      <c r="F401" s="24">
        <f>Source!AO127</f>
        <v>465.22</v>
      </c>
      <c r="G401" s="25" t="str">
        <f>Source!DG127</f>
        <v>)*1,15</v>
      </c>
      <c r="H401" s="24">
        <f>ROUND(Source!AF127*Source!I127, 2)</f>
        <v>400.72</v>
      </c>
      <c r="I401" s="25"/>
      <c r="J401" s="25">
        <f>IF(Source!BA127&lt;&gt; 0, Source!BA127, 1)</f>
        <v>6.56</v>
      </c>
      <c r="K401" s="24">
        <f>Source!S127</f>
        <v>2628.69</v>
      </c>
      <c r="L401" s="26"/>
      <c r="R401">
        <f>H401</f>
        <v>400.72</v>
      </c>
    </row>
    <row r="402" spans="1:26" ht="14.25" x14ac:dyDescent="0.2">
      <c r="A402" s="39"/>
      <c r="B402" s="40"/>
      <c r="C402" s="40" t="s">
        <v>411</v>
      </c>
      <c r="D402" s="23"/>
      <c r="E402" s="11"/>
      <c r="F402" s="24">
        <f>Source!AM127</f>
        <v>12.04</v>
      </c>
      <c r="G402" s="25" t="str">
        <f>Source!DE127</f>
        <v>)*1,25</v>
      </c>
      <c r="H402" s="24">
        <f>ROUND(Source!AD127*Source!I127, 2)</f>
        <v>11.27</v>
      </c>
      <c r="I402" s="25"/>
      <c r="J402" s="25">
        <f>IF(Source!BB127&lt;&gt; 0, Source!BB127, 1)</f>
        <v>6.56</v>
      </c>
      <c r="K402" s="24">
        <f>Source!Q127</f>
        <v>73.95</v>
      </c>
      <c r="L402" s="26"/>
    </row>
    <row r="403" spans="1:26" ht="14.25" x14ac:dyDescent="0.2">
      <c r="A403" s="39"/>
      <c r="B403" s="40"/>
      <c r="C403" s="40" t="s">
        <v>1667</v>
      </c>
      <c r="D403" s="23"/>
      <c r="E403" s="11"/>
      <c r="F403" s="24">
        <f>Source!AN127</f>
        <v>2.52</v>
      </c>
      <c r="G403" s="25" t="str">
        <f>Source!DF127</f>
        <v>)*1,25</v>
      </c>
      <c r="H403" s="34">
        <f>ROUND(Source!AE127*Source!I127, 2)</f>
        <v>2.36</v>
      </c>
      <c r="I403" s="25"/>
      <c r="J403" s="25">
        <f>IF(Source!BS127&lt;&gt; 0, Source!BS127, 1)</f>
        <v>6.56</v>
      </c>
      <c r="K403" s="34">
        <f>Source!R127</f>
        <v>15.48</v>
      </c>
      <c r="L403" s="26"/>
      <c r="R403">
        <f>H403</f>
        <v>2.36</v>
      </c>
    </row>
    <row r="404" spans="1:26" ht="14.25" x14ac:dyDescent="0.2">
      <c r="A404" s="39"/>
      <c r="B404" s="40"/>
      <c r="C404" s="40" t="s">
        <v>1668</v>
      </c>
      <c r="D404" s="23"/>
      <c r="E404" s="11"/>
      <c r="F404" s="24">
        <f>Source!AL127</f>
        <v>15358.14</v>
      </c>
      <c r="G404" s="25" t="str">
        <f>Source!DD127</f>
        <v/>
      </c>
      <c r="H404" s="24">
        <f>ROUND(Source!AC127*Source!I127, 2)</f>
        <v>11503.25</v>
      </c>
      <c r="I404" s="25"/>
      <c r="J404" s="25">
        <f>IF(Source!BC127&lt;&gt; 0, Source!BC127, 1)</f>
        <v>6.56</v>
      </c>
      <c r="K404" s="24">
        <f>Source!P127</f>
        <v>75461.3</v>
      </c>
      <c r="L404" s="26"/>
    </row>
    <row r="405" spans="1:26" ht="14.25" x14ac:dyDescent="0.2">
      <c r="A405" s="39"/>
      <c r="B405" s="40"/>
      <c r="C405" s="40" t="s">
        <v>1662</v>
      </c>
      <c r="D405" s="23" t="s">
        <v>1663</v>
      </c>
      <c r="E405" s="11">
        <f>Source!BZ127</f>
        <v>123</v>
      </c>
      <c r="F405" s="43"/>
      <c r="G405" s="25"/>
      <c r="H405" s="24">
        <f>SUM(S399:S409)</f>
        <v>495.79</v>
      </c>
      <c r="I405" s="27"/>
      <c r="J405" s="22">
        <f>Source!AT127</f>
        <v>123</v>
      </c>
      <c r="K405" s="24">
        <f>SUM(T399:T409)</f>
        <v>3252.33</v>
      </c>
      <c r="L405" s="26"/>
    </row>
    <row r="406" spans="1:26" ht="14.25" x14ac:dyDescent="0.2">
      <c r="A406" s="39"/>
      <c r="B406" s="40"/>
      <c r="C406" s="40" t="s">
        <v>1664</v>
      </c>
      <c r="D406" s="23" t="s">
        <v>1663</v>
      </c>
      <c r="E406" s="11">
        <f>Source!CA127</f>
        <v>75</v>
      </c>
      <c r="F406" s="43"/>
      <c r="G406" s="25"/>
      <c r="H406" s="24">
        <f>SUM(U399:U409)</f>
        <v>302.31</v>
      </c>
      <c r="I406" s="27"/>
      <c r="J406" s="22">
        <f>Source!AU127</f>
        <v>75</v>
      </c>
      <c r="K406" s="24">
        <f>SUM(V399:V409)</f>
        <v>1983.13</v>
      </c>
      <c r="L406" s="26"/>
    </row>
    <row r="407" spans="1:26" ht="14.25" x14ac:dyDescent="0.2">
      <c r="A407" s="39"/>
      <c r="B407" s="40"/>
      <c r="C407" s="40" t="s">
        <v>1665</v>
      </c>
      <c r="D407" s="23" t="s">
        <v>1666</v>
      </c>
      <c r="E407" s="11">
        <f>Source!AQ127</f>
        <v>54.99</v>
      </c>
      <c r="F407" s="24"/>
      <c r="G407" s="25" t="str">
        <f>Source!DI127</f>
        <v>)*1,15</v>
      </c>
      <c r="H407" s="24"/>
      <c r="I407" s="25"/>
      <c r="J407" s="25"/>
      <c r="K407" s="24"/>
      <c r="L407" s="35">
        <f>Source!U127</f>
        <v>47.365636499999994</v>
      </c>
    </row>
    <row r="408" spans="1:26" ht="28.5" x14ac:dyDescent="0.2">
      <c r="A408" s="39" t="str">
        <f>Source!E128</f>
        <v>34,1</v>
      </c>
      <c r="B408" s="40" t="str">
        <f>Source!F128</f>
        <v>14.3.01.01-0105</v>
      </c>
      <c r="C408" s="40" t="str">
        <f>Source!G128</f>
        <v>Грунтовка: по бетону, марка "Непокс-грунт" прим.</v>
      </c>
      <c r="D408" s="23" t="str">
        <f>Source!H128</f>
        <v>кг</v>
      </c>
      <c r="E408" s="11">
        <f>Source!I128</f>
        <v>29.96</v>
      </c>
      <c r="F408" s="24">
        <f>Source!AL128+Source!AM128+Source!AO128</f>
        <v>210.9</v>
      </c>
      <c r="G408" s="36" t="s">
        <v>3</v>
      </c>
      <c r="H408" s="24">
        <f>ROUND(Source!AC128*Source!I128, 2)+ROUND(Source!AD128*Source!I128, 2)+ROUND(Source!AF128*Source!I128, 2)</f>
        <v>6318.56</v>
      </c>
      <c r="I408" s="25"/>
      <c r="J408" s="25">
        <f>IF(Source!BC128&lt;&gt; 0, Source!BC128, 1)</f>
        <v>6.56</v>
      </c>
      <c r="K408" s="24">
        <f>Source!O128</f>
        <v>41449.78</v>
      </c>
      <c r="L408" s="26"/>
      <c r="S408">
        <f>ROUND((Source!FX128/100)*((ROUND(Source!AF128*Source!I128, 2)+ROUND(Source!AE128*Source!I128, 2))), 2)</f>
        <v>0</v>
      </c>
      <c r="T408">
        <f>Source!X128</f>
        <v>0</v>
      </c>
      <c r="U408">
        <f>ROUND((Source!FY128/100)*((ROUND(Source!AF128*Source!I128, 2)+ROUND(Source!AE128*Source!I128, 2))), 2)</f>
        <v>0</v>
      </c>
      <c r="V408">
        <f>Source!Y128</f>
        <v>0</v>
      </c>
      <c r="W408">
        <f>IF(Source!BI128&lt;=1,H408, 0)</f>
        <v>6318.56</v>
      </c>
      <c r="X408">
        <f>IF(Source!BI128=2,H408, 0)</f>
        <v>0</v>
      </c>
      <c r="Y408">
        <f>IF(Source!BI128=3,H408, 0)</f>
        <v>0</v>
      </c>
      <c r="Z408">
        <f>IF(Source!BI128=4,H408, 0)</f>
        <v>0</v>
      </c>
    </row>
    <row r="409" spans="1:26" ht="14.25" x14ac:dyDescent="0.2">
      <c r="A409" s="41" t="str">
        <f>Source!E129</f>
        <v>34,2</v>
      </c>
      <c r="B409" s="42" t="str">
        <f>Source!F129</f>
        <v>14.4.01.21</v>
      </c>
      <c r="C409" s="42" t="str">
        <f>Source!G129</f>
        <v>Грунтовка</v>
      </c>
      <c r="D409" s="28" t="str">
        <f>Source!H129</f>
        <v>т</v>
      </c>
      <c r="E409" s="29">
        <f>Source!I129</f>
        <v>2.9960000000000001E-2</v>
      </c>
      <c r="F409" s="30">
        <f>Source!AL129+Source!AM129+Source!AO129</f>
        <v>0</v>
      </c>
      <c r="G409" s="37" t="s">
        <v>3</v>
      </c>
      <c r="H409" s="30">
        <f>ROUND(Source!AC129*Source!I129, 2)+ROUND(Source!AD129*Source!I129, 2)+ROUND(Source!AF129*Source!I129, 2)</f>
        <v>0</v>
      </c>
      <c r="I409" s="31"/>
      <c r="J409" s="31">
        <f>IF(Source!BC129&lt;&gt; 0, Source!BC129, 1)</f>
        <v>6.56</v>
      </c>
      <c r="K409" s="30">
        <f>Source!O129</f>
        <v>0</v>
      </c>
      <c r="L409" s="38"/>
      <c r="S409">
        <f>ROUND((Source!FX129/100)*((ROUND(Source!AF129*Source!I129, 2)+ROUND(Source!AE129*Source!I129, 2))), 2)</f>
        <v>0</v>
      </c>
      <c r="T409">
        <f>Source!X129</f>
        <v>0</v>
      </c>
      <c r="U409">
        <f>ROUND((Source!FY129/100)*((ROUND(Source!AF129*Source!I129, 2)+ROUND(Source!AE129*Source!I129, 2))), 2)</f>
        <v>0</v>
      </c>
      <c r="V409">
        <f>Source!Y129</f>
        <v>0</v>
      </c>
      <c r="W409">
        <f>IF(Source!BI129&lt;=1,H409, 0)</f>
        <v>0</v>
      </c>
      <c r="X409">
        <f>IF(Source!BI129=2,H409, 0)</f>
        <v>0</v>
      </c>
      <c r="Y409">
        <f>IF(Source!BI129=3,H409, 0)</f>
        <v>0</v>
      </c>
      <c r="Z409">
        <f>IF(Source!BI129=4,H409, 0)</f>
        <v>0</v>
      </c>
    </row>
    <row r="410" spans="1:26" ht="15" x14ac:dyDescent="0.25">
      <c r="G410" s="46">
        <f>H401+H402+H404+H405+H406+SUM(H408:H409)</f>
        <v>19031.900000000001</v>
      </c>
      <c r="H410" s="46"/>
      <c r="J410" s="46">
        <f>K401+K402+K404+K405+K406+SUM(K408:K409)</f>
        <v>124849.18000000001</v>
      </c>
      <c r="K410" s="46"/>
      <c r="L410" s="33">
        <f>Source!U127</f>
        <v>47.365636499999994</v>
      </c>
      <c r="O410" s="20">
        <f>G410</f>
        <v>19031.900000000001</v>
      </c>
      <c r="P410" s="20">
        <f>J410</f>
        <v>124849.18000000001</v>
      </c>
      <c r="Q410" s="20">
        <f>L410</f>
        <v>47.365636499999994</v>
      </c>
      <c r="W410">
        <f>IF(Source!BI127&lt;=1,H401+H402+H404+H405+H406, 0)</f>
        <v>12713.34</v>
      </c>
      <c r="X410">
        <f>IF(Source!BI127=2,H401+H402+H404+H405+H406, 0)</f>
        <v>0</v>
      </c>
      <c r="Y410">
        <f>IF(Source!BI127=3,H401+H402+H404+H405+H406, 0)</f>
        <v>0</v>
      </c>
      <c r="Z410">
        <f>IF(Source!BI127=4,H401+H402+H404+H405+H406, 0)</f>
        <v>0</v>
      </c>
    </row>
    <row r="411" spans="1:26" ht="57" x14ac:dyDescent="0.2">
      <c r="A411" s="39" t="str">
        <f>Source!E130</f>
        <v>35</v>
      </c>
      <c r="B411" s="40" t="str">
        <f>Source!F130</f>
        <v>11-01-052-02</v>
      </c>
      <c r="C411" s="40" t="str">
        <f>Source!G130</f>
        <v>Устройство полимерных наливных полов из полиуретана усиленных стеклотканью с толщиной покрытия 3 мм</v>
      </c>
      <c r="D411" s="23" t="str">
        <f>Source!H130</f>
        <v>100 м2</v>
      </c>
      <c r="E411" s="11">
        <f>Source!I130</f>
        <v>0.746</v>
      </c>
      <c r="F411" s="24">
        <f>Source!AL130+Source!AM130+Source!AO130</f>
        <v>17428.059999999998</v>
      </c>
      <c r="G411" s="25"/>
      <c r="H411" s="24"/>
      <c r="I411" s="25" t="str">
        <f>Source!BO130</f>
        <v/>
      </c>
      <c r="J411" s="25"/>
      <c r="K411" s="24"/>
      <c r="L411" s="26"/>
      <c r="S411">
        <f>ROUND((Source!FX130/100)*((ROUND(Source!AF130*Source!I130, 2)+ROUND(Source!AE130*Source!I130, 2))), 2)</f>
        <v>759.06</v>
      </c>
      <c r="T411">
        <f>Source!X130</f>
        <v>4979.42</v>
      </c>
      <c r="U411">
        <f>ROUND((Source!FY130/100)*((ROUND(Source!AF130*Source!I130, 2)+ROUND(Source!AE130*Source!I130, 2))), 2)</f>
        <v>462.84</v>
      </c>
      <c r="V411">
        <f>Source!Y130</f>
        <v>3036.23</v>
      </c>
    </row>
    <row r="412" spans="1:26" x14ac:dyDescent="0.2">
      <c r="C412" s="19" t="str">
        <f>"Объем: "&amp;Source!I130&amp;"=74,6/"&amp;"100"</f>
        <v>Объем: 0,746=74,6/100</v>
      </c>
    </row>
    <row r="413" spans="1:26" ht="14.25" x14ac:dyDescent="0.2">
      <c r="A413" s="39"/>
      <c r="B413" s="40"/>
      <c r="C413" s="40" t="s">
        <v>1661</v>
      </c>
      <c r="D413" s="23"/>
      <c r="E413" s="11"/>
      <c r="F413" s="24">
        <f>Source!AO130</f>
        <v>716.18</v>
      </c>
      <c r="G413" s="25" t="str">
        <f>Source!DG130</f>
        <v>)*1,15</v>
      </c>
      <c r="H413" s="24">
        <f>ROUND(Source!AF130*Source!I130, 2)</f>
        <v>614.41</v>
      </c>
      <c r="I413" s="25"/>
      <c r="J413" s="25">
        <f>IF(Source!BA130&lt;&gt; 0, Source!BA130, 1)</f>
        <v>6.56</v>
      </c>
      <c r="K413" s="24">
        <f>Source!S130</f>
        <v>4030.55</v>
      </c>
      <c r="L413" s="26"/>
      <c r="R413">
        <f>H413</f>
        <v>614.41</v>
      </c>
    </row>
    <row r="414" spans="1:26" ht="14.25" x14ac:dyDescent="0.2">
      <c r="A414" s="39"/>
      <c r="B414" s="40"/>
      <c r="C414" s="40" t="s">
        <v>411</v>
      </c>
      <c r="D414" s="23"/>
      <c r="E414" s="11"/>
      <c r="F414" s="24">
        <f>Source!AM130</f>
        <v>13.71</v>
      </c>
      <c r="G414" s="25" t="str">
        <f>Source!DE130</f>
        <v>)*1,25</v>
      </c>
      <c r="H414" s="24">
        <f>ROUND(Source!AD130*Source!I130, 2)</f>
        <v>12.79</v>
      </c>
      <c r="I414" s="25"/>
      <c r="J414" s="25">
        <f>IF(Source!BB130&lt;&gt; 0, Source!BB130, 1)</f>
        <v>6.56</v>
      </c>
      <c r="K414" s="24">
        <f>Source!Q130</f>
        <v>83.88</v>
      </c>
      <c r="L414" s="26"/>
    </row>
    <row r="415" spans="1:26" ht="14.25" x14ac:dyDescent="0.2">
      <c r="A415" s="39"/>
      <c r="B415" s="40"/>
      <c r="C415" s="40" t="s">
        <v>1667</v>
      </c>
      <c r="D415" s="23"/>
      <c r="E415" s="11"/>
      <c r="F415" s="24">
        <f>Source!AN130</f>
        <v>2.9</v>
      </c>
      <c r="G415" s="25" t="str">
        <f>Source!DF130</f>
        <v>)*1,25</v>
      </c>
      <c r="H415" s="34">
        <f>ROUND(Source!AE130*Source!I130, 2)</f>
        <v>2.71</v>
      </c>
      <c r="I415" s="25"/>
      <c r="J415" s="25">
        <f>IF(Source!BS130&lt;&gt; 0, Source!BS130, 1)</f>
        <v>6.56</v>
      </c>
      <c r="K415" s="34">
        <f>Source!R130</f>
        <v>17.760000000000002</v>
      </c>
      <c r="L415" s="26"/>
      <c r="R415">
        <f>H415</f>
        <v>2.71</v>
      </c>
    </row>
    <row r="416" spans="1:26" ht="14.25" x14ac:dyDescent="0.2">
      <c r="A416" s="39"/>
      <c r="B416" s="40"/>
      <c r="C416" s="40" t="s">
        <v>1668</v>
      </c>
      <c r="D416" s="23"/>
      <c r="E416" s="11"/>
      <c r="F416" s="24">
        <f>Source!AL130</f>
        <v>16698.169999999998</v>
      </c>
      <c r="G416" s="25" t="str">
        <f>Source!DD130</f>
        <v/>
      </c>
      <c r="H416" s="24">
        <f>ROUND(Source!AC130*Source!I130, 2)</f>
        <v>12456.83</v>
      </c>
      <c r="I416" s="25"/>
      <c r="J416" s="25">
        <f>IF(Source!BC130&lt;&gt; 0, Source!BC130, 1)</f>
        <v>6.56</v>
      </c>
      <c r="K416" s="24">
        <f>Source!P130</f>
        <v>81716.84</v>
      </c>
      <c r="L416" s="26"/>
    </row>
    <row r="417" spans="1:26" ht="14.25" x14ac:dyDescent="0.2">
      <c r="A417" s="39"/>
      <c r="B417" s="40"/>
      <c r="C417" s="40" t="s">
        <v>1662</v>
      </c>
      <c r="D417" s="23" t="s">
        <v>1663</v>
      </c>
      <c r="E417" s="11">
        <f>Source!BZ130</f>
        <v>123</v>
      </c>
      <c r="F417" s="43"/>
      <c r="G417" s="25"/>
      <c r="H417" s="24">
        <f>SUM(S411:S423)</f>
        <v>759.06</v>
      </c>
      <c r="I417" s="27"/>
      <c r="J417" s="22">
        <f>Source!AT130</f>
        <v>123</v>
      </c>
      <c r="K417" s="24">
        <f>SUM(T411:T423)</f>
        <v>4979.42</v>
      </c>
      <c r="L417" s="26"/>
    </row>
    <row r="418" spans="1:26" ht="14.25" x14ac:dyDescent="0.2">
      <c r="A418" s="39"/>
      <c r="B418" s="40"/>
      <c r="C418" s="40" t="s">
        <v>1664</v>
      </c>
      <c r="D418" s="23" t="s">
        <v>1663</v>
      </c>
      <c r="E418" s="11">
        <f>Source!CA130</f>
        <v>75</v>
      </c>
      <c r="F418" s="43"/>
      <c r="G418" s="25"/>
      <c r="H418" s="24">
        <f>SUM(U411:U423)</f>
        <v>462.84</v>
      </c>
      <c r="I418" s="27"/>
      <c r="J418" s="22">
        <f>Source!AU130</f>
        <v>75</v>
      </c>
      <c r="K418" s="24">
        <f>SUM(V411:V423)</f>
        <v>3036.23</v>
      </c>
      <c r="L418" s="26"/>
    </row>
    <row r="419" spans="1:26" ht="14.25" x14ac:dyDescent="0.2">
      <c r="A419" s="39"/>
      <c r="B419" s="40"/>
      <c r="C419" s="40" t="s">
        <v>1665</v>
      </c>
      <c r="D419" s="23" t="s">
        <v>1666</v>
      </c>
      <c r="E419" s="11">
        <f>Source!AQ130</f>
        <v>83.96</v>
      </c>
      <c r="F419" s="24"/>
      <c r="G419" s="25" t="str">
        <f>Source!DI130</f>
        <v>)*1,15</v>
      </c>
      <c r="H419" s="24"/>
      <c r="I419" s="25"/>
      <c r="J419" s="25"/>
      <c r="K419" s="24"/>
      <c r="L419" s="35">
        <f>Source!U130</f>
        <v>72.02928399999999</v>
      </c>
    </row>
    <row r="420" spans="1:26" ht="28.5" x14ac:dyDescent="0.2">
      <c r="A420" s="39" t="str">
        <f>Source!E131</f>
        <v>35,1</v>
      </c>
      <c r="B420" s="40" t="str">
        <f>Source!F131</f>
        <v>14.3.01.01-0105</v>
      </c>
      <c r="C420" s="40" t="str">
        <f>Source!G131</f>
        <v>Грунтовка: по бетону, марка "Непокс-база" прим.</v>
      </c>
      <c r="D420" s="23" t="str">
        <f>Source!H131</f>
        <v>кг</v>
      </c>
      <c r="E420" s="11">
        <f>Source!I131</f>
        <v>59.68</v>
      </c>
      <c r="F420" s="24">
        <f>Source!AL131+Source!AM131+Source!AO131</f>
        <v>210.9</v>
      </c>
      <c r="G420" s="36" t="s">
        <v>3</v>
      </c>
      <c r="H420" s="24">
        <f>ROUND(Source!AC131*Source!I131, 2)+ROUND(Source!AD131*Source!I131, 2)+ROUND(Source!AF131*Source!I131, 2)</f>
        <v>12586.51</v>
      </c>
      <c r="I420" s="25"/>
      <c r="J420" s="25">
        <f>IF(Source!BC131&lt;&gt; 0, Source!BC131, 1)</f>
        <v>6.56</v>
      </c>
      <c r="K420" s="24">
        <f>Source!O131</f>
        <v>82567.520000000004</v>
      </c>
      <c r="L420" s="26"/>
      <c r="S420">
        <f>ROUND((Source!FX131/100)*((ROUND(Source!AF131*Source!I131, 2)+ROUND(Source!AE131*Source!I131, 2))), 2)</f>
        <v>0</v>
      </c>
      <c r="T420">
        <f>Source!X131</f>
        <v>0</v>
      </c>
      <c r="U420">
        <f>ROUND((Source!FY131/100)*((ROUND(Source!AF131*Source!I131, 2)+ROUND(Source!AE131*Source!I131, 2))), 2)</f>
        <v>0</v>
      </c>
      <c r="V420">
        <f>Source!Y131</f>
        <v>0</v>
      </c>
      <c r="W420">
        <f>IF(Source!BI131&lt;=1,H420, 0)</f>
        <v>12586.51</v>
      </c>
      <c r="X420">
        <f>IF(Source!BI131=2,H420, 0)</f>
        <v>0</v>
      </c>
      <c r="Y420">
        <f>IF(Source!BI131=3,H420, 0)</f>
        <v>0</v>
      </c>
      <c r="Z420">
        <f>IF(Source!BI131=4,H420, 0)</f>
        <v>0</v>
      </c>
    </row>
    <row r="421" spans="1:26" ht="28.5" x14ac:dyDescent="0.2">
      <c r="A421" s="39" t="str">
        <f>Source!E132</f>
        <v>35,2</v>
      </c>
      <c r="B421" s="40" t="str">
        <f>Source!F132</f>
        <v>14.4.03.15-0009</v>
      </c>
      <c r="C421" s="40" t="str">
        <f>Source!G132</f>
        <v>Смесь эпоксидная двухкомпонентная "Непокс" прим.</v>
      </c>
      <c r="D421" s="23" t="str">
        <f>Source!H132</f>
        <v>кг</v>
      </c>
      <c r="E421" s="11">
        <f>Source!I132</f>
        <v>14.92</v>
      </c>
      <c r="F421" s="24">
        <f>Source!AL132+Source!AM132+Source!AO132</f>
        <v>658.42</v>
      </c>
      <c r="G421" s="36" t="s">
        <v>3</v>
      </c>
      <c r="H421" s="24">
        <f>ROUND(Source!AC132*Source!I132, 2)+ROUND(Source!AD132*Source!I132, 2)+ROUND(Source!AF132*Source!I132, 2)</f>
        <v>9823.6299999999992</v>
      </c>
      <c r="I421" s="25"/>
      <c r="J421" s="25">
        <f>IF(Source!BC132&lt;&gt; 0, Source!BC132, 1)</f>
        <v>6.56</v>
      </c>
      <c r="K421" s="24">
        <f>Source!O132</f>
        <v>64442.99</v>
      </c>
      <c r="L421" s="26"/>
      <c r="S421">
        <f>ROUND((Source!FX132/100)*((ROUND(Source!AF132*Source!I132, 2)+ROUND(Source!AE132*Source!I132, 2))), 2)</f>
        <v>0</v>
      </c>
      <c r="T421">
        <f>Source!X132</f>
        <v>0</v>
      </c>
      <c r="U421">
        <f>ROUND((Source!FY132/100)*((ROUND(Source!AF132*Source!I132, 2)+ROUND(Source!AE132*Source!I132, 2))), 2)</f>
        <v>0</v>
      </c>
      <c r="V421">
        <f>Source!Y132</f>
        <v>0</v>
      </c>
      <c r="W421">
        <f>IF(Source!BI132&lt;=1,H421, 0)</f>
        <v>9823.6299999999992</v>
      </c>
      <c r="X421">
        <f>IF(Source!BI132=2,H421, 0)</f>
        <v>0</v>
      </c>
      <c r="Y421">
        <f>IF(Source!BI132=3,H421, 0)</f>
        <v>0</v>
      </c>
      <c r="Z421">
        <f>IF(Source!BI132=4,H421, 0)</f>
        <v>0</v>
      </c>
    </row>
    <row r="422" spans="1:26" ht="14.25" x14ac:dyDescent="0.2">
      <c r="A422" s="39" t="str">
        <f>Source!E133</f>
        <v>35,3</v>
      </c>
      <c r="B422" s="40" t="str">
        <f>Source!F133</f>
        <v>14.4.01.21</v>
      </c>
      <c r="C422" s="40" t="str">
        <f>Source!G133</f>
        <v>Грунтовка</v>
      </c>
      <c r="D422" s="23" t="str">
        <f>Source!H133</f>
        <v>т</v>
      </c>
      <c r="E422" s="11">
        <f>Source!I133</f>
        <v>5.9680000000000004E-2</v>
      </c>
      <c r="F422" s="24">
        <f>Source!AL133+Source!AM133+Source!AO133</f>
        <v>0</v>
      </c>
      <c r="G422" s="36" t="s">
        <v>3</v>
      </c>
      <c r="H422" s="24">
        <f>ROUND(Source!AC133*Source!I133, 2)+ROUND(Source!AD133*Source!I133, 2)+ROUND(Source!AF133*Source!I133, 2)</f>
        <v>0</v>
      </c>
      <c r="I422" s="25"/>
      <c r="J422" s="25">
        <f>IF(Source!BC133&lt;&gt; 0, Source!BC133, 1)</f>
        <v>6.56</v>
      </c>
      <c r="K422" s="24">
        <f>Source!O133</f>
        <v>0</v>
      </c>
      <c r="L422" s="26"/>
      <c r="S422">
        <f>ROUND((Source!FX133/100)*((ROUND(Source!AF133*Source!I133, 2)+ROUND(Source!AE133*Source!I133, 2))), 2)</f>
        <v>0</v>
      </c>
      <c r="T422">
        <f>Source!X133</f>
        <v>0</v>
      </c>
      <c r="U422">
        <f>ROUND((Source!FY133/100)*((ROUND(Source!AF133*Source!I133, 2)+ROUND(Source!AE133*Source!I133, 2))), 2)</f>
        <v>0</v>
      </c>
      <c r="V422">
        <f>Source!Y133</f>
        <v>0</v>
      </c>
      <c r="W422">
        <f>IF(Source!BI133&lt;=1,H422, 0)</f>
        <v>0</v>
      </c>
      <c r="X422">
        <f>IF(Source!BI133=2,H422, 0)</f>
        <v>0</v>
      </c>
      <c r="Y422">
        <f>IF(Source!BI133=3,H422, 0)</f>
        <v>0</v>
      </c>
      <c r="Z422">
        <f>IF(Source!BI133=4,H422, 0)</f>
        <v>0</v>
      </c>
    </row>
    <row r="423" spans="1:26" ht="28.5" x14ac:dyDescent="0.2">
      <c r="A423" s="41" t="str">
        <f>Source!E134</f>
        <v>35,4</v>
      </c>
      <c r="B423" s="42" t="str">
        <f>Source!F134</f>
        <v>14.4.03.15</v>
      </c>
      <c r="C423" s="42" t="str">
        <f>Source!G134</f>
        <v>Лак финишный полиуретановый двухкомпанентный</v>
      </c>
      <c r="D423" s="28" t="str">
        <f>Source!H134</f>
        <v>кг</v>
      </c>
      <c r="E423" s="29">
        <f>Source!I134</f>
        <v>14.92</v>
      </c>
      <c r="F423" s="30">
        <f>Source!AL134+Source!AM134+Source!AO134</f>
        <v>0</v>
      </c>
      <c r="G423" s="37" t="s">
        <v>3</v>
      </c>
      <c r="H423" s="30">
        <f>ROUND(Source!AC134*Source!I134, 2)+ROUND(Source!AD134*Source!I134, 2)+ROUND(Source!AF134*Source!I134, 2)</f>
        <v>0</v>
      </c>
      <c r="I423" s="31"/>
      <c r="J423" s="31">
        <f>IF(Source!BC134&lt;&gt; 0, Source!BC134, 1)</f>
        <v>6.56</v>
      </c>
      <c r="K423" s="30">
        <f>Source!O134</f>
        <v>0</v>
      </c>
      <c r="L423" s="38"/>
      <c r="S423">
        <f>ROUND((Source!FX134/100)*((ROUND(Source!AF134*Source!I134, 2)+ROUND(Source!AE134*Source!I134, 2))), 2)</f>
        <v>0</v>
      </c>
      <c r="T423">
        <f>Source!X134</f>
        <v>0</v>
      </c>
      <c r="U423">
        <f>ROUND((Source!FY134/100)*((ROUND(Source!AF134*Source!I134, 2)+ROUND(Source!AE134*Source!I134, 2))), 2)</f>
        <v>0</v>
      </c>
      <c r="V423">
        <f>Source!Y134</f>
        <v>0</v>
      </c>
      <c r="W423">
        <f>IF(Source!BI134&lt;=1,H423, 0)</f>
        <v>0</v>
      </c>
      <c r="X423">
        <f>IF(Source!BI134=2,H423, 0)</f>
        <v>0</v>
      </c>
      <c r="Y423">
        <f>IF(Source!BI134=3,H423, 0)</f>
        <v>0</v>
      </c>
      <c r="Z423">
        <f>IF(Source!BI134=4,H423, 0)</f>
        <v>0</v>
      </c>
    </row>
    <row r="424" spans="1:26" ht="15" x14ac:dyDescent="0.25">
      <c r="G424" s="46">
        <f>H413+H414+H416+H417+H418+SUM(H420:H423)</f>
        <v>36716.07</v>
      </c>
      <c r="H424" s="46"/>
      <c r="J424" s="46">
        <f>K413+K414+K416+K417+K418+SUM(K420:K423)</f>
        <v>240857.43</v>
      </c>
      <c r="K424" s="46"/>
      <c r="L424" s="33">
        <f>Source!U130</f>
        <v>72.02928399999999</v>
      </c>
      <c r="O424" s="20">
        <f>G424</f>
        <v>36716.07</v>
      </c>
      <c r="P424" s="20">
        <f>J424</f>
        <v>240857.43</v>
      </c>
      <c r="Q424" s="20">
        <f>L424</f>
        <v>72.02928399999999</v>
      </c>
      <c r="W424">
        <f>IF(Source!BI130&lt;=1,H413+H414+H416+H417+H418, 0)</f>
        <v>14305.93</v>
      </c>
      <c r="X424">
        <f>IF(Source!BI130=2,H413+H414+H416+H417+H418, 0)</f>
        <v>0</v>
      </c>
      <c r="Y424">
        <f>IF(Source!BI130=3,H413+H414+H416+H417+H418, 0)</f>
        <v>0</v>
      </c>
      <c r="Z424">
        <f>IF(Source!BI130=4,H413+H414+H416+H417+H418, 0)</f>
        <v>0</v>
      </c>
    </row>
    <row r="425" spans="1:26" ht="42.75" x14ac:dyDescent="0.2">
      <c r="A425" s="39" t="str">
        <f>Source!E135</f>
        <v>36</v>
      </c>
      <c r="B425" s="40" t="str">
        <f>Source!F135</f>
        <v>15-04-005-03</v>
      </c>
      <c r="C425" s="40" t="str">
        <f>Source!G135</f>
        <v>Окраска поливинилацетатными водоэмульсионными составами улучшенная по штукатурке стен</v>
      </c>
      <c r="D425" s="23" t="str">
        <f>Source!H135</f>
        <v>100 м2</v>
      </c>
      <c r="E425" s="11">
        <f>Source!I135</f>
        <v>0.43319999999999997</v>
      </c>
      <c r="F425" s="24">
        <f>Source!AL135+Source!AM135+Source!AO135</f>
        <v>675.6</v>
      </c>
      <c r="G425" s="25"/>
      <c r="H425" s="24"/>
      <c r="I425" s="25" t="str">
        <f>Source!BO135</f>
        <v/>
      </c>
      <c r="J425" s="25"/>
      <c r="K425" s="24"/>
      <c r="L425" s="26"/>
      <c r="S425">
        <f>ROUND((Source!FX135/100)*((ROUND(Source!AF135*Source!I135, 2)+ROUND(Source!AE135*Source!I135, 2))), 2)</f>
        <v>202.43</v>
      </c>
      <c r="T425">
        <f>Source!X135</f>
        <v>1327.95</v>
      </c>
      <c r="U425">
        <f>ROUND((Source!FY135/100)*((ROUND(Source!AF135*Source!I135, 2)+ROUND(Source!AE135*Source!I135, 2))), 2)</f>
        <v>106.03</v>
      </c>
      <c r="V425">
        <f>Source!Y135</f>
        <v>695.59</v>
      </c>
    </row>
    <row r="426" spans="1:26" x14ac:dyDescent="0.2">
      <c r="C426" s="19" t="str">
        <f>"Объем: "&amp;Source!I135&amp;"=43,32/"&amp;"100"</f>
        <v>Объем: 0,4332=43,32/100</v>
      </c>
    </row>
    <row r="427" spans="1:26" ht="14.25" x14ac:dyDescent="0.2">
      <c r="A427" s="39"/>
      <c r="B427" s="40"/>
      <c r="C427" s="40" t="s">
        <v>1661</v>
      </c>
      <c r="D427" s="23"/>
      <c r="E427" s="11"/>
      <c r="F427" s="24">
        <f>Source!AO135</f>
        <v>384.81</v>
      </c>
      <c r="G427" s="25" t="str">
        <f>Source!DG135</f>
        <v>)*1,15</v>
      </c>
      <c r="H427" s="24">
        <f>ROUND(Source!AF135*Source!I135, 2)</f>
        <v>191.7</v>
      </c>
      <c r="I427" s="25"/>
      <c r="J427" s="25">
        <f>IF(Source!BA135&lt;&gt; 0, Source!BA135, 1)</f>
        <v>6.56</v>
      </c>
      <c r="K427" s="24">
        <f>Source!S135</f>
        <v>1257.58</v>
      </c>
      <c r="L427" s="26"/>
      <c r="R427">
        <f>H427</f>
        <v>191.7</v>
      </c>
    </row>
    <row r="428" spans="1:26" ht="14.25" x14ac:dyDescent="0.2">
      <c r="A428" s="39"/>
      <c r="B428" s="40"/>
      <c r="C428" s="40" t="s">
        <v>411</v>
      </c>
      <c r="D428" s="23"/>
      <c r="E428" s="11"/>
      <c r="F428" s="24">
        <f>Source!AM135</f>
        <v>10.49</v>
      </c>
      <c r="G428" s="25" t="str">
        <f>Source!DE135</f>
        <v>)*1,25</v>
      </c>
      <c r="H428" s="24">
        <f>ROUND(Source!AD135*Source!I135, 2)</f>
        <v>5.68</v>
      </c>
      <c r="I428" s="25"/>
      <c r="J428" s="25">
        <f>IF(Source!BB135&lt;&gt; 0, Source!BB135, 1)</f>
        <v>6.56</v>
      </c>
      <c r="K428" s="24">
        <f>Source!Q135</f>
        <v>37.26</v>
      </c>
      <c r="L428" s="26"/>
    </row>
    <row r="429" spans="1:26" ht="14.25" x14ac:dyDescent="0.2">
      <c r="A429" s="39"/>
      <c r="B429" s="40"/>
      <c r="C429" s="40" t="s">
        <v>1667</v>
      </c>
      <c r="D429" s="23"/>
      <c r="E429" s="11"/>
      <c r="F429" s="24">
        <f>Source!AN135</f>
        <v>2.0099999999999998</v>
      </c>
      <c r="G429" s="25" t="str">
        <f>Source!DF135</f>
        <v>)*1,25</v>
      </c>
      <c r="H429" s="34">
        <f>ROUND(Source!AE135*Source!I135, 2)</f>
        <v>1.0900000000000001</v>
      </c>
      <c r="I429" s="25"/>
      <c r="J429" s="25">
        <f>IF(Source!BS135&lt;&gt; 0, Source!BS135, 1)</f>
        <v>6.56</v>
      </c>
      <c r="K429" s="34">
        <f>Source!R135</f>
        <v>7.13</v>
      </c>
      <c r="L429" s="26"/>
      <c r="R429">
        <f>H429</f>
        <v>1.0900000000000001</v>
      </c>
    </row>
    <row r="430" spans="1:26" ht="14.25" x14ac:dyDescent="0.2">
      <c r="A430" s="39"/>
      <c r="B430" s="40"/>
      <c r="C430" s="40" t="s">
        <v>1668</v>
      </c>
      <c r="D430" s="23"/>
      <c r="E430" s="11"/>
      <c r="F430" s="24">
        <f>Source!AL135</f>
        <v>280.3</v>
      </c>
      <c r="G430" s="25" t="str">
        <f>Source!DD135</f>
        <v/>
      </c>
      <c r="H430" s="24">
        <f>ROUND(Source!AC135*Source!I135, 2)</f>
        <v>121.43</v>
      </c>
      <c r="I430" s="25"/>
      <c r="J430" s="25">
        <f>IF(Source!BC135&lt;&gt; 0, Source!BC135, 1)</f>
        <v>6.56</v>
      </c>
      <c r="K430" s="24">
        <f>Source!P135</f>
        <v>796.55</v>
      </c>
      <c r="L430" s="26"/>
    </row>
    <row r="431" spans="1:26" ht="14.25" x14ac:dyDescent="0.2">
      <c r="A431" s="39"/>
      <c r="B431" s="40"/>
      <c r="C431" s="40" t="s">
        <v>1662</v>
      </c>
      <c r="D431" s="23" t="s">
        <v>1663</v>
      </c>
      <c r="E431" s="11">
        <f>Source!BZ135</f>
        <v>105</v>
      </c>
      <c r="F431" s="43"/>
      <c r="G431" s="25"/>
      <c r="H431" s="24">
        <f>SUM(S425:S434)</f>
        <v>202.43</v>
      </c>
      <c r="I431" s="27"/>
      <c r="J431" s="22">
        <f>Source!AT135</f>
        <v>105</v>
      </c>
      <c r="K431" s="24">
        <f>SUM(T425:T434)</f>
        <v>1327.95</v>
      </c>
      <c r="L431" s="26"/>
    </row>
    <row r="432" spans="1:26" ht="14.25" x14ac:dyDescent="0.2">
      <c r="A432" s="39"/>
      <c r="B432" s="40"/>
      <c r="C432" s="40" t="s">
        <v>1664</v>
      </c>
      <c r="D432" s="23" t="s">
        <v>1663</v>
      </c>
      <c r="E432" s="11">
        <f>Source!CA135</f>
        <v>55</v>
      </c>
      <c r="F432" s="43"/>
      <c r="G432" s="25"/>
      <c r="H432" s="24">
        <f>SUM(U425:U434)</f>
        <v>106.03</v>
      </c>
      <c r="I432" s="27"/>
      <c r="J432" s="22">
        <f>Source!AU135</f>
        <v>55</v>
      </c>
      <c r="K432" s="24">
        <f>SUM(V425:V434)</f>
        <v>695.59</v>
      </c>
      <c r="L432" s="26"/>
    </row>
    <row r="433" spans="1:26" ht="14.25" x14ac:dyDescent="0.2">
      <c r="A433" s="39"/>
      <c r="B433" s="40"/>
      <c r="C433" s="40" t="s">
        <v>1665</v>
      </c>
      <c r="D433" s="23" t="s">
        <v>1666</v>
      </c>
      <c r="E433" s="11">
        <f>Source!AQ135</f>
        <v>42.9</v>
      </c>
      <c r="F433" s="24"/>
      <c r="G433" s="25" t="str">
        <f>Source!DI135</f>
        <v>)*1,15</v>
      </c>
      <c r="H433" s="24"/>
      <c r="I433" s="25"/>
      <c r="J433" s="25"/>
      <c r="K433" s="24"/>
      <c r="L433" s="35">
        <f>Source!U135</f>
        <v>21.371921999999994</v>
      </c>
    </row>
    <row r="434" spans="1:26" ht="14.25" x14ac:dyDescent="0.2">
      <c r="A434" s="41" t="str">
        <f>Source!E136</f>
        <v>36,1</v>
      </c>
      <c r="B434" s="42" t="str">
        <f>Source!F136</f>
        <v>14.3.02.01</v>
      </c>
      <c r="C434" s="42" t="str">
        <f>Source!G136</f>
        <v>Краска водоэмульсионная</v>
      </c>
      <c r="D434" s="28" t="str">
        <f>Source!H136</f>
        <v>т</v>
      </c>
      <c r="E434" s="29">
        <f>Source!I136</f>
        <v>2.7292000000000004E-2</v>
      </c>
      <c r="F434" s="30">
        <f>Source!AL136+Source!AM136+Source!AO136</f>
        <v>0</v>
      </c>
      <c r="G434" s="37" t="s">
        <v>3</v>
      </c>
      <c r="H434" s="30">
        <f>ROUND(Source!AC136*Source!I136, 2)+ROUND(Source!AD136*Source!I136, 2)+ROUND(Source!AF136*Source!I136, 2)</f>
        <v>0</v>
      </c>
      <c r="I434" s="31"/>
      <c r="J434" s="31">
        <f>IF(Source!BC136&lt;&gt; 0, Source!BC136, 1)</f>
        <v>6.56</v>
      </c>
      <c r="K434" s="30">
        <f>Source!O136</f>
        <v>0</v>
      </c>
      <c r="L434" s="38"/>
      <c r="S434">
        <f>ROUND((Source!FX136/100)*((ROUND(Source!AF136*Source!I136, 2)+ROUND(Source!AE136*Source!I136, 2))), 2)</f>
        <v>0</v>
      </c>
      <c r="T434">
        <f>Source!X136</f>
        <v>0</v>
      </c>
      <c r="U434">
        <f>ROUND((Source!FY136/100)*((ROUND(Source!AF136*Source!I136, 2)+ROUND(Source!AE136*Source!I136, 2))), 2)</f>
        <v>0</v>
      </c>
      <c r="V434">
        <f>Source!Y136</f>
        <v>0</v>
      </c>
      <c r="W434">
        <f>IF(Source!BI136&lt;=1,H434, 0)</f>
        <v>0</v>
      </c>
      <c r="X434">
        <f>IF(Source!BI136=2,H434, 0)</f>
        <v>0</v>
      </c>
      <c r="Y434">
        <f>IF(Source!BI136=3,H434, 0)</f>
        <v>0</v>
      </c>
      <c r="Z434">
        <f>IF(Source!BI136=4,H434, 0)</f>
        <v>0</v>
      </c>
    </row>
    <row r="435" spans="1:26" ht="15" x14ac:dyDescent="0.25">
      <c r="G435" s="46">
        <f>H427+H428+H430+H431+H432+SUM(H434:H434)</f>
        <v>627.27</v>
      </c>
      <c r="H435" s="46"/>
      <c r="J435" s="46">
        <f>K427+K428+K430+K431+K432+SUM(K434:K434)</f>
        <v>4114.93</v>
      </c>
      <c r="K435" s="46"/>
      <c r="L435" s="33">
        <f>Source!U135</f>
        <v>21.371921999999994</v>
      </c>
      <c r="O435" s="20">
        <f>G435</f>
        <v>627.27</v>
      </c>
      <c r="P435" s="20">
        <f>J435</f>
        <v>4114.93</v>
      </c>
      <c r="Q435" s="20">
        <f>L435</f>
        <v>21.371921999999994</v>
      </c>
      <c r="W435">
        <f>IF(Source!BI135&lt;=1,H427+H428+H430+H431+H432, 0)</f>
        <v>627.27</v>
      </c>
      <c r="X435">
        <f>IF(Source!BI135=2,H427+H428+H430+H431+H432, 0)</f>
        <v>0</v>
      </c>
      <c r="Y435">
        <f>IF(Source!BI135=3,H427+H428+H430+H431+H432, 0)</f>
        <v>0</v>
      </c>
      <c r="Z435">
        <f>IF(Source!BI135=4,H427+H428+H430+H431+H432, 0)</f>
        <v>0</v>
      </c>
    </row>
    <row r="436" spans="1:26" ht="28.5" x14ac:dyDescent="0.2">
      <c r="A436" s="39" t="str">
        <f>Source!E137</f>
        <v>37</v>
      </c>
      <c r="B436" s="40" t="str">
        <f>Source!F137</f>
        <v>68-14-1</v>
      </c>
      <c r="C436" s="40" t="str">
        <f>Source!G137</f>
        <v>Разборка бортовых камней на бетонном основании</v>
      </c>
      <c r="D436" s="23" t="str">
        <f>Source!H137</f>
        <v>100 м</v>
      </c>
      <c r="E436" s="11">
        <f>Source!I137</f>
        <v>0.4</v>
      </c>
      <c r="F436" s="24">
        <f>Source!AL137+Source!AM137+Source!AO137</f>
        <v>1478.92</v>
      </c>
      <c r="G436" s="25"/>
      <c r="H436" s="24"/>
      <c r="I436" s="25" t="str">
        <f>Source!BO137</f>
        <v/>
      </c>
      <c r="J436" s="25"/>
      <c r="K436" s="24"/>
      <c r="L436" s="26"/>
      <c r="S436">
        <f>ROUND((Source!FX137/100)*((ROUND(Source!AF137*Source!I137, 2)+ROUND(Source!AE137*Source!I137, 2))), 2)</f>
        <v>284.68</v>
      </c>
      <c r="T436">
        <f>Source!X137</f>
        <v>1867.52</v>
      </c>
      <c r="U436">
        <f>ROUND((Source!FY137/100)*((ROUND(Source!AF137*Source!I137, 2)+ROUND(Source!AE137*Source!I137, 2))), 2)</f>
        <v>164.24</v>
      </c>
      <c r="V436">
        <f>Source!Y137</f>
        <v>1077.4100000000001</v>
      </c>
    </row>
    <row r="437" spans="1:26" x14ac:dyDescent="0.2">
      <c r="C437" s="19" t="str">
        <f>"Объем: "&amp;Source!I137&amp;"=40/"&amp;"100"</f>
        <v>Объем: 0,4=40/100</v>
      </c>
    </row>
    <row r="438" spans="1:26" ht="14.25" x14ac:dyDescent="0.2">
      <c r="A438" s="39"/>
      <c r="B438" s="40"/>
      <c r="C438" s="40" t="s">
        <v>1661</v>
      </c>
      <c r="D438" s="23"/>
      <c r="E438" s="11"/>
      <c r="F438" s="24">
        <f>Source!AO137</f>
        <v>589.77</v>
      </c>
      <c r="G438" s="25" t="str">
        <f>Source!DG137</f>
        <v/>
      </c>
      <c r="H438" s="24">
        <f>ROUND(Source!AF137*Source!I137, 2)</f>
        <v>235.91</v>
      </c>
      <c r="I438" s="25"/>
      <c r="J438" s="25">
        <f>IF(Source!BA137&lt;&gt; 0, Source!BA137, 1)</f>
        <v>6.56</v>
      </c>
      <c r="K438" s="24">
        <f>Source!S137</f>
        <v>1547.56</v>
      </c>
      <c r="L438" s="26"/>
      <c r="R438">
        <f>H438</f>
        <v>235.91</v>
      </c>
    </row>
    <row r="439" spans="1:26" ht="14.25" x14ac:dyDescent="0.2">
      <c r="A439" s="39"/>
      <c r="B439" s="40"/>
      <c r="C439" s="40" t="s">
        <v>411</v>
      </c>
      <c r="D439" s="23"/>
      <c r="E439" s="11"/>
      <c r="F439" s="24">
        <f>Source!AM137</f>
        <v>889.15</v>
      </c>
      <c r="G439" s="25" t="str">
        <f>Source!DE137</f>
        <v/>
      </c>
      <c r="H439" s="24">
        <f>ROUND(Source!AD137*Source!I137, 2)</f>
        <v>355.66</v>
      </c>
      <c r="I439" s="25"/>
      <c r="J439" s="25">
        <f>IF(Source!BB137&lt;&gt; 0, Source!BB137, 1)</f>
        <v>6.56</v>
      </c>
      <c r="K439" s="24">
        <f>Source!Q137</f>
        <v>2333.13</v>
      </c>
      <c r="L439" s="26"/>
    </row>
    <row r="440" spans="1:26" ht="14.25" x14ac:dyDescent="0.2">
      <c r="A440" s="39"/>
      <c r="B440" s="40"/>
      <c r="C440" s="40" t="s">
        <v>1667</v>
      </c>
      <c r="D440" s="23"/>
      <c r="E440" s="11"/>
      <c r="F440" s="24">
        <f>Source!AN137</f>
        <v>94.56</v>
      </c>
      <c r="G440" s="25" t="str">
        <f>Source!DF137</f>
        <v/>
      </c>
      <c r="H440" s="34">
        <f>ROUND(Source!AE137*Source!I137, 2)</f>
        <v>37.82</v>
      </c>
      <c r="I440" s="25"/>
      <c r="J440" s="25">
        <f>IF(Source!BS137&lt;&gt; 0, Source!BS137, 1)</f>
        <v>6.56</v>
      </c>
      <c r="K440" s="34">
        <f>Source!R137</f>
        <v>248.13</v>
      </c>
      <c r="L440" s="26"/>
      <c r="R440">
        <f>H440</f>
        <v>37.82</v>
      </c>
    </row>
    <row r="441" spans="1:26" ht="14.25" x14ac:dyDescent="0.2">
      <c r="A441" s="39"/>
      <c r="B441" s="40"/>
      <c r="C441" s="40" t="s">
        <v>1662</v>
      </c>
      <c r="D441" s="23" t="s">
        <v>1663</v>
      </c>
      <c r="E441" s="11">
        <f>Source!BZ137</f>
        <v>104</v>
      </c>
      <c r="F441" s="43"/>
      <c r="G441" s="25"/>
      <c r="H441" s="24">
        <f>SUM(S436:S443)</f>
        <v>284.68</v>
      </c>
      <c r="I441" s="27"/>
      <c r="J441" s="22">
        <f>Source!AT137</f>
        <v>104</v>
      </c>
      <c r="K441" s="24">
        <f>SUM(T436:T443)</f>
        <v>1867.52</v>
      </c>
      <c r="L441" s="26"/>
    </row>
    <row r="442" spans="1:26" ht="14.25" x14ac:dyDescent="0.2">
      <c r="A442" s="39"/>
      <c r="B442" s="40"/>
      <c r="C442" s="40" t="s">
        <v>1664</v>
      </c>
      <c r="D442" s="23" t="s">
        <v>1663</v>
      </c>
      <c r="E442" s="11">
        <f>Source!CA137</f>
        <v>60</v>
      </c>
      <c r="F442" s="43"/>
      <c r="G442" s="25"/>
      <c r="H442" s="24">
        <f>SUM(U436:U443)</f>
        <v>164.24</v>
      </c>
      <c r="I442" s="27"/>
      <c r="J442" s="22">
        <f>Source!AU137</f>
        <v>60</v>
      </c>
      <c r="K442" s="24">
        <f>SUM(V436:V443)</f>
        <v>1077.4100000000001</v>
      </c>
      <c r="L442" s="26"/>
    </row>
    <row r="443" spans="1:26" ht="14.25" x14ac:dyDescent="0.2">
      <c r="A443" s="41"/>
      <c r="B443" s="42"/>
      <c r="C443" s="42" t="s">
        <v>1665</v>
      </c>
      <c r="D443" s="28" t="s">
        <v>1666</v>
      </c>
      <c r="E443" s="29">
        <f>Source!AQ137</f>
        <v>68.260000000000005</v>
      </c>
      <c r="F443" s="30"/>
      <c r="G443" s="31" t="str">
        <f>Source!DI137</f>
        <v/>
      </c>
      <c r="H443" s="30"/>
      <c r="I443" s="31"/>
      <c r="J443" s="31"/>
      <c r="K443" s="30"/>
      <c r="L443" s="32">
        <f>Source!U137</f>
        <v>27.304000000000002</v>
      </c>
    </row>
    <row r="444" spans="1:26" ht="15" x14ac:dyDescent="0.25">
      <c r="G444" s="46">
        <f>H438+H439+H441+H442</f>
        <v>1040.49</v>
      </c>
      <c r="H444" s="46"/>
      <c r="J444" s="46">
        <f>K438+K439+K441+K442</f>
        <v>6825.62</v>
      </c>
      <c r="K444" s="46"/>
      <c r="L444" s="33">
        <f>Source!U137</f>
        <v>27.304000000000002</v>
      </c>
      <c r="O444" s="20">
        <f>G444</f>
        <v>1040.49</v>
      </c>
      <c r="P444" s="20">
        <f>J444</f>
        <v>6825.62</v>
      </c>
      <c r="Q444" s="20">
        <f>L444</f>
        <v>27.304000000000002</v>
      </c>
      <c r="W444">
        <f>IF(Source!BI137&lt;=1,H438+H439+H441+H442, 0)</f>
        <v>1040.49</v>
      </c>
      <c r="X444">
        <f>IF(Source!BI137=2,H438+H439+H441+H442, 0)</f>
        <v>0</v>
      </c>
      <c r="Y444">
        <f>IF(Source!BI137=3,H438+H439+H441+H442, 0)</f>
        <v>0</v>
      </c>
      <c r="Z444">
        <f>IF(Source!BI137=4,H438+H439+H441+H442, 0)</f>
        <v>0</v>
      </c>
    </row>
    <row r="445" spans="1:26" ht="28.5" x14ac:dyDescent="0.2">
      <c r="A445" s="39" t="str">
        <f>Source!E138</f>
        <v>38</v>
      </c>
      <c r="B445" s="40" t="str">
        <f>Source!F138</f>
        <v>27-02-010-02</v>
      </c>
      <c r="C445" s="40" t="str">
        <f>Source!G138</f>
        <v>Установка бортовых камней бетонных при других видах покрытий</v>
      </c>
      <c r="D445" s="23" t="str">
        <f>Source!H138</f>
        <v>100 м</v>
      </c>
      <c r="E445" s="11">
        <f>Source!I138</f>
        <v>0.4</v>
      </c>
      <c r="F445" s="24">
        <f>Source!AL138+Source!AM138+Source!AO138</f>
        <v>4412.47</v>
      </c>
      <c r="G445" s="25"/>
      <c r="H445" s="24"/>
      <c r="I445" s="25" t="str">
        <f>Source!BO138</f>
        <v/>
      </c>
      <c r="J445" s="25"/>
      <c r="K445" s="24"/>
      <c r="L445" s="26"/>
      <c r="S445">
        <f>ROUND((Source!FX138/100)*((ROUND(Source!AF138*Source!I138, 2)+ROUND(Source!AE138*Source!I138, 2))), 2)</f>
        <v>427.28</v>
      </c>
      <c r="T445">
        <f>Source!X138</f>
        <v>2802.91</v>
      </c>
      <c r="U445">
        <f>ROUND((Source!FY138/100)*((ROUND(Source!AF138*Source!I138, 2)+ROUND(Source!AE138*Source!I138, 2))), 2)</f>
        <v>285.86</v>
      </c>
      <c r="V445">
        <f>Source!Y138</f>
        <v>1875.19</v>
      </c>
    </row>
    <row r="446" spans="1:26" x14ac:dyDescent="0.2">
      <c r="C446" s="19" t="str">
        <f>"Объем: "&amp;Source!I138&amp;"=40/"&amp;"100"</f>
        <v>Объем: 0,4=40/100</v>
      </c>
    </row>
    <row r="447" spans="1:26" ht="14.25" x14ac:dyDescent="0.2">
      <c r="A447" s="39"/>
      <c r="B447" s="40"/>
      <c r="C447" s="40" t="s">
        <v>1661</v>
      </c>
      <c r="D447" s="23"/>
      <c r="E447" s="11"/>
      <c r="F447" s="24">
        <f>Source!AO138</f>
        <v>643.64</v>
      </c>
      <c r="G447" s="25" t="str">
        <f>Source!DG138</f>
        <v>)*1,15</v>
      </c>
      <c r="H447" s="24">
        <f>ROUND(Source!AF138*Source!I138, 2)</f>
        <v>296.08</v>
      </c>
      <c r="I447" s="25"/>
      <c r="J447" s="25">
        <f>IF(Source!BA138&lt;&gt; 0, Source!BA138, 1)</f>
        <v>6.56</v>
      </c>
      <c r="K447" s="24">
        <f>Source!S138</f>
        <v>1942.26</v>
      </c>
      <c r="L447" s="26"/>
      <c r="R447">
        <f>H447</f>
        <v>296.08</v>
      </c>
    </row>
    <row r="448" spans="1:26" ht="14.25" x14ac:dyDescent="0.2">
      <c r="A448" s="39"/>
      <c r="B448" s="40"/>
      <c r="C448" s="40" t="s">
        <v>411</v>
      </c>
      <c r="D448" s="23"/>
      <c r="E448" s="11"/>
      <c r="F448" s="24">
        <f>Source!AM138</f>
        <v>78.78</v>
      </c>
      <c r="G448" s="25" t="str">
        <f>Source!DE138</f>
        <v>)*1,25</v>
      </c>
      <c r="H448" s="24">
        <f>ROUND(Source!AD138*Source!I138, 2)</f>
        <v>39.39</v>
      </c>
      <c r="I448" s="25"/>
      <c r="J448" s="25">
        <f>IF(Source!BB138&lt;&gt; 0, Source!BB138, 1)</f>
        <v>6.56</v>
      </c>
      <c r="K448" s="24">
        <f>Source!Q138</f>
        <v>258.41000000000003</v>
      </c>
      <c r="L448" s="26"/>
    </row>
    <row r="449" spans="1:26" ht="14.25" x14ac:dyDescent="0.2">
      <c r="A449" s="39"/>
      <c r="B449" s="40"/>
      <c r="C449" s="40" t="s">
        <v>1667</v>
      </c>
      <c r="D449" s="23"/>
      <c r="E449" s="11"/>
      <c r="F449" s="24">
        <f>Source!AN138</f>
        <v>9.64</v>
      </c>
      <c r="G449" s="25" t="str">
        <f>Source!DF138</f>
        <v>)*1,25</v>
      </c>
      <c r="H449" s="34">
        <f>ROUND(Source!AE138*Source!I138, 2)</f>
        <v>4.82</v>
      </c>
      <c r="I449" s="25"/>
      <c r="J449" s="25">
        <f>IF(Source!BS138&lt;&gt; 0, Source!BS138, 1)</f>
        <v>6.56</v>
      </c>
      <c r="K449" s="34">
        <f>Source!R138</f>
        <v>31.62</v>
      </c>
      <c r="L449" s="26"/>
      <c r="R449">
        <f>H449</f>
        <v>4.82</v>
      </c>
    </row>
    <row r="450" spans="1:26" ht="14.25" x14ac:dyDescent="0.2">
      <c r="A450" s="39"/>
      <c r="B450" s="40"/>
      <c r="C450" s="40" t="s">
        <v>1668</v>
      </c>
      <c r="D450" s="23"/>
      <c r="E450" s="11"/>
      <c r="F450" s="24">
        <f>Source!AL138</f>
        <v>3690.05</v>
      </c>
      <c r="G450" s="25" t="str">
        <f>Source!DD138</f>
        <v/>
      </c>
      <c r="H450" s="24">
        <f>ROUND(Source!AC138*Source!I138, 2)</f>
        <v>1476.02</v>
      </c>
      <c r="I450" s="25"/>
      <c r="J450" s="25">
        <f>IF(Source!BC138&lt;&gt; 0, Source!BC138, 1)</f>
        <v>6.56</v>
      </c>
      <c r="K450" s="24">
        <f>Source!P138</f>
        <v>9682.69</v>
      </c>
      <c r="L450" s="26"/>
    </row>
    <row r="451" spans="1:26" ht="14.25" x14ac:dyDescent="0.2">
      <c r="A451" s="39"/>
      <c r="B451" s="40"/>
      <c r="C451" s="40" t="s">
        <v>1662</v>
      </c>
      <c r="D451" s="23" t="s">
        <v>1663</v>
      </c>
      <c r="E451" s="11">
        <f>Source!BZ138</f>
        <v>142</v>
      </c>
      <c r="F451" s="43"/>
      <c r="G451" s="25"/>
      <c r="H451" s="24">
        <f>SUM(S445:S455)</f>
        <v>427.28</v>
      </c>
      <c r="I451" s="27"/>
      <c r="J451" s="22">
        <f>Source!AT138</f>
        <v>142</v>
      </c>
      <c r="K451" s="24">
        <f>SUM(T445:T455)</f>
        <v>2802.91</v>
      </c>
      <c r="L451" s="26"/>
    </row>
    <row r="452" spans="1:26" ht="14.25" x14ac:dyDescent="0.2">
      <c r="A452" s="39"/>
      <c r="B452" s="40"/>
      <c r="C452" s="40" t="s">
        <v>1664</v>
      </c>
      <c r="D452" s="23" t="s">
        <v>1663</v>
      </c>
      <c r="E452" s="11">
        <f>Source!CA138</f>
        <v>95</v>
      </c>
      <c r="F452" s="43"/>
      <c r="G452" s="25"/>
      <c r="H452" s="24">
        <f>SUM(U445:U455)</f>
        <v>285.86</v>
      </c>
      <c r="I452" s="27"/>
      <c r="J452" s="22">
        <f>Source!AU138</f>
        <v>95</v>
      </c>
      <c r="K452" s="24">
        <f>SUM(V445:V455)</f>
        <v>1875.19</v>
      </c>
      <c r="L452" s="26"/>
    </row>
    <row r="453" spans="1:26" ht="14.25" x14ac:dyDescent="0.2">
      <c r="A453" s="39"/>
      <c r="B453" s="40"/>
      <c r="C453" s="40" t="s">
        <v>1665</v>
      </c>
      <c r="D453" s="23" t="s">
        <v>1666</v>
      </c>
      <c r="E453" s="11">
        <f>Source!AQ138</f>
        <v>76.08</v>
      </c>
      <c r="F453" s="24"/>
      <c r="G453" s="25" t="str">
        <f>Source!DI138</f>
        <v>)*1,15</v>
      </c>
      <c r="H453" s="24"/>
      <c r="I453" s="25"/>
      <c r="J453" s="25"/>
      <c r="K453" s="24"/>
      <c r="L453" s="35">
        <f>Source!U138</f>
        <v>34.9968</v>
      </c>
    </row>
    <row r="454" spans="1:26" ht="57" x14ac:dyDescent="0.2">
      <c r="A454" s="39" t="str">
        <f>Source!E139</f>
        <v>38,1</v>
      </c>
      <c r="B454" s="40" t="str">
        <f>Source!F139</f>
        <v>05.1.08.02-0015</v>
      </c>
      <c r="C454" s="40" t="str">
        <f>Source!G139</f>
        <v>Камни железобетонные бортовые БР 300.30.15 /бетон В30 (М400), объем 0,126 м3, расход арматуры 4,85 кг/ (ГОСТ 6665-91)</v>
      </c>
      <c r="D454" s="23" t="str">
        <f>Source!H139</f>
        <v>шт.</v>
      </c>
      <c r="E454" s="11">
        <f>Source!I139</f>
        <v>40</v>
      </c>
      <c r="F454" s="24">
        <f>Source!AL139+Source!AM139+Source!AO139</f>
        <v>261.98</v>
      </c>
      <c r="G454" s="36" t="s">
        <v>3</v>
      </c>
      <c r="H454" s="24">
        <f>ROUND(Source!AC139*Source!I139, 2)+ROUND(Source!AD139*Source!I139, 2)+ROUND(Source!AF139*Source!I139, 2)</f>
        <v>10479.200000000001</v>
      </c>
      <c r="I454" s="25"/>
      <c r="J454" s="25">
        <f>IF(Source!BC139&lt;&gt; 0, Source!BC139, 1)</f>
        <v>6.56</v>
      </c>
      <c r="K454" s="24">
        <f>Source!O139</f>
        <v>68743.55</v>
      </c>
      <c r="L454" s="26"/>
      <c r="S454">
        <f>ROUND((Source!FX139/100)*((ROUND(Source!AF139*Source!I139, 2)+ROUND(Source!AE139*Source!I139, 2))), 2)</f>
        <v>0</v>
      </c>
      <c r="T454">
        <f>Source!X139</f>
        <v>0</v>
      </c>
      <c r="U454">
        <f>ROUND((Source!FY139/100)*((ROUND(Source!AF139*Source!I139, 2)+ROUND(Source!AE139*Source!I139, 2))), 2)</f>
        <v>0</v>
      </c>
      <c r="V454">
        <f>Source!Y139</f>
        <v>0</v>
      </c>
      <c r="W454">
        <f>IF(Source!BI139&lt;=1,H454, 0)</f>
        <v>10479.200000000001</v>
      </c>
      <c r="X454">
        <f>IF(Source!BI139=2,H454, 0)</f>
        <v>0</v>
      </c>
      <c r="Y454">
        <f>IF(Source!BI139=3,H454, 0)</f>
        <v>0</v>
      </c>
      <c r="Z454">
        <f>IF(Source!BI139=4,H454, 0)</f>
        <v>0</v>
      </c>
    </row>
    <row r="455" spans="1:26" ht="14.25" x14ac:dyDescent="0.2">
      <c r="A455" s="41" t="str">
        <f>Source!E140</f>
        <v>38,2</v>
      </c>
      <c r="B455" s="42" t="str">
        <f>Source!F140</f>
        <v>13.2.03.02</v>
      </c>
      <c r="C455" s="42" t="str">
        <f>Source!G140</f>
        <v>Камни бортовые</v>
      </c>
      <c r="D455" s="28" t="str">
        <f>Source!H140</f>
        <v>м</v>
      </c>
      <c r="E455" s="29">
        <f>Source!I140</f>
        <v>40</v>
      </c>
      <c r="F455" s="30">
        <f>Source!AL140+Source!AM140+Source!AO140</f>
        <v>0</v>
      </c>
      <c r="G455" s="37" t="s">
        <v>3</v>
      </c>
      <c r="H455" s="30">
        <f>ROUND(Source!AC140*Source!I140, 2)+ROUND(Source!AD140*Source!I140, 2)+ROUND(Source!AF140*Source!I140, 2)</f>
        <v>0</v>
      </c>
      <c r="I455" s="31"/>
      <c r="J455" s="31">
        <f>IF(Source!BC140&lt;&gt; 0, Source!BC140, 1)</f>
        <v>6.56</v>
      </c>
      <c r="K455" s="30">
        <f>Source!O140</f>
        <v>0</v>
      </c>
      <c r="L455" s="38"/>
      <c r="S455">
        <f>ROUND((Source!FX140/100)*((ROUND(Source!AF140*Source!I140, 2)+ROUND(Source!AE140*Source!I140, 2))), 2)</f>
        <v>0</v>
      </c>
      <c r="T455">
        <f>Source!X140</f>
        <v>0</v>
      </c>
      <c r="U455">
        <f>ROUND((Source!FY140/100)*((ROUND(Source!AF140*Source!I140, 2)+ROUND(Source!AE140*Source!I140, 2))), 2)</f>
        <v>0</v>
      </c>
      <c r="V455">
        <f>Source!Y140</f>
        <v>0</v>
      </c>
      <c r="W455">
        <f>IF(Source!BI140&lt;=1,H455, 0)</f>
        <v>0</v>
      </c>
      <c r="X455">
        <f>IF(Source!BI140=2,H455, 0)</f>
        <v>0</v>
      </c>
      <c r="Y455">
        <f>IF(Source!BI140=3,H455, 0)</f>
        <v>0</v>
      </c>
      <c r="Z455">
        <f>IF(Source!BI140=4,H455, 0)</f>
        <v>0</v>
      </c>
    </row>
    <row r="456" spans="1:26" ht="15" x14ac:dyDescent="0.25">
      <c r="G456" s="46">
        <f>H447+H448+H450+H451+H452+SUM(H454:H455)</f>
        <v>13003.830000000002</v>
      </c>
      <c r="H456" s="46"/>
      <c r="J456" s="46">
        <f>K447+K448+K450+K451+K452+SUM(K454:K455)</f>
        <v>85305.010000000009</v>
      </c>
      <c r="K456" s="46"/>
      <c r="L456" s="33">
        <f>Source!U138</f>
        <v>34.9968</v>
      </c>
      <c r="O456" s="20">
        <f>G456</f>
        <v>13003.830000000002</v>
      </c>
      <c r="P456" s="20">
        <f>J456</f>
        <v>85305.010000000009</v>
      </c>
      <c r="Q456" s="20">
        <f>L456</f>
        <v>34.9968</v>
      </c>
      <c r="W456">
        <f>IF(Source!BI138&lt;=1,H447+H448+H450+H451+H452, 0)</f>
        <v>2524.63</v>
      </c>
      <c r="X456">
        <f>IF(Source!BI138=2,H447+H448+H450+H451+H452, 0)</f>
        <v>0</v>
      </c>
      <c r="Y456">
        <f>IF(Source!BI138=3,H447+H448+H450+H451+H452, 0)</f>
        <v>0</v>
      </c>
      <c r="Z456">
        <f>IF(Source!BI138=4,H447+H448+H450+H451+H452, 0)</f>
        <v>0</v>
      </c>
    </row>
    <row r="457" spans="1:26" ht="42.75" x14ac:dyDescent="0.2">
      <c r="A457" s="39" t="str">
        <f>Source!E141</f>
        <v>39</v>
      </c>
      <c r="B457" s="40" t="str">
        <f>Source!F141</f>
        <v>68-15-5</v>
      </c>
      <c r="C457" s="40" t="str">
        <f>Source!G141</f>
        <v>Ремонт асфальтобетонного покрытия дорог однослойного толщиной 80 мм площадью ремонта до 5 м2</v>
      </c>
      <c r="D457" s="23" t="str">
        <f>Source!H141</f>
        <v>100 м2</v>
      </c>
      <c r="E457" s="11">
        <f>Source!I141</f>
        <v>0.6</v>
      </c>
      <c r="F457" s="24">
        <f>Source!AL141+Source!AM141+Source!AO141</f>
        <v>2446.35</v>
      </c>
      <c r="G457" s="25"/>
      <c r="H457" s="24"/>
      <c r="I457" s="25" t="str">
        <f>Source!BO141</f>
        <v/>
      </c>
      <c r="J457" s="25"/>
      <c r="K457" s="24"/>
      <c r="L457" s="26"/>
      <c r="S457">
        <f>ROUND((Source!FX141/100)*((ROUND(Source!AF141*Source!I141, 2)+ROUND(Source!AE141*Source!I141, 2))), 2)</f>
        <v>976.8</v>
      </c>
      <c r="T457">
        <f>Source!X141</f>
        <v>6407.82</v>
      </c>
      <c r="U457">
        <f>ROUND((Source!FY141/100)*((ROUND(Source!AF141*Source!I141, 2)+ROUND(Source!AE141*Source!I141, 2))), 2)</f>
        <v>563.54</v>
      </c>
      <c r="V457">
        <f>Source!Y141</f>
        <v>3696.82</v>
      </c>
    </row>
    <row r="458" spans="1:26" x14ac:dyDescent="0.2">
      <c r="C458" s="19" t="str">
        <f>"Объем: "&amp;Source!I141&amp;"=60/"&amp;"100"</f>
        <v>Объем: 0,6=60/100</v>
      </c>
    </row>
    <row r="459" spans="1:26" ht="14.25" x14ac:dyDescent="0.2">
      <c r="A459" s="39"/>
      <c r="B459" s="40"/>
      <c r="C459" s="40" t="s">
        <v>1661</v>
      </c>
      <c r="D459" s="23"/>
      <c r="E459" s="11"/>
      <c r="F459" s="24">
        <f>Source!AO141</f>
        <v>1436.8</v>
      </c>
      <c r="G459" s="25" t="str">
        <f>Source!DG141</f>
        <v/>
      </c>
      <c r="H459" s="24">
        <f>ROUND(Source!AF141*Source!I141, 2)</f>
        <v>862.08</v>
      </c>
      <c r="I459" s="25"/>
      <c r="J459" s="25">
        <f>IF(Source!BA141&lt;&gt; 0, Source!BA141, 1)</f>
        <v>6.56</v>
      </c>
      <c r="K459" s="24">
        <f>Source!S141</f>
        <v>5655.24</v>
      </c>
      <c r="L459" s="26"/>
      <c r="R459">
        <f>H459</f>
        <v>862.08</v>
      </c>
    </row>
    <row r="460" spans="1:26" ht="14.25" x14ac:dyDescent="0.2">
      <c r="A460" s="39"/>
      <c r="B460" s="40"/>
      <c r="C460" s="40" t="s">
        <v>411</v>
      </c>
      <c r="D460" s="23"/>
      <c r="E460" s="11"/>
      <c r="F460" s="24">
        <f>Source!AM141</f>
        <v>1009.55</v>
      </c>
      <c r="G460" s="25" t="str">
        <f>Source!DE141</f>
        <v/>
      </c>
      <c r="H460" s="24">
        <f>ROUND(Source!AD141*Source!I141, 2)</f>
        <v>605.73</v>
      </c>
      <c r="I460" s="25"/>
      <c r="J460" s="25">
        <f>IF(Source!BB141&lt;&gt; 0, Source!BB141, 1)</f>
        <v>6.56</v>
      </c>
      <c r="K460" s="24">
        <f>Source!Q141</f>
        <v>3973.59</v>
      </c>
      <c r="L460" s="26"/>
    </row>
    <row r="461" spans="1:26" ht="14.25" x14ac:dyDescent="0.2">
      <c r="A461" s="39"/>
      <c r="B461" s="40"/>
      <c r="C461" s="40" t="s">
        <v>1667</v>
      </c>
      <c r="D461" s="23"/>
      <c r="E461" s="11"/>
      <c r="F461" s="24">
        <f>Source!AN141</f>
        <v>128.59</v>
      </c>
      <c r="G461" s="25" t="str">
        <f>Source!DF141</f>
        <v/>
      </c>
      <c r="H461" s="34">
        <f>ROUND(Source!AE141*Source!I141, 2)</f>
        <v>77.150000000000006</v>
      </c>
      <c r="I461" s="25"/>
      <c r="J461" s="25">
        <f>IF(Source!BS141&lt;&gt; 0, Source!BS141, 1)</f>
        <v>6.56</v>
      </c>
      <c r="K461" s="34">
        <f>Source!R141</f>
        <v>506.13</v>
      </c>
      <c r="L461" s="26"/>
      <c r="R461">
        <f>H461</f>
        <v>77.150000000000006</v>
      </c>
    </row>
    <row r="462" spans="1:26" ht="14.25" x14ac:dyDescent="0.2">
      <c r="A462" s="39"/>
      <c r="B462" s="40"/>
      <c r="C462" s="40" t="s">
        <v>1662</v>
      </c>
      <c r="D462" s="23" t="s">
        <v>1663</v>
      </c>
      <c r="E462" s="11">
        <f>Source!BZ141</f>
        <v>104</v>
      </c>
      <c r="F462" s="43"/>
      <c r="G462" s="25"/>
      <c r="H462" s="24">
        <f>SUM(S457:S466)</f>
        <v>976.8</v>
      </c>
      <c r="I462" s="27"/>
      <c r="J462" s="22">
        <f>Source!AT141</f>
        <v>104</v>
      </c>
      <c r="K462" s="24">
        <f>SUM(T457:T466)</f>
        <v>6407.82</v>
      </c>
      <c r="L462" s="26"/>
    </row>
    <row r="463" spans="1:26" ht="14.25" x14ac:dyDescent="0.2">
      <c r="A463" s="39"/>
      <c r="B463" s="40"/>
      <c r="C463" s="40" t="s">
        <v>1664</v>
      </c>
      <c r="D463" s="23" t="s">
        <v>1663</v>
      </c>
      <c r="E463" s="11">
        <f>Source!CA141</f>
        <v>60</v>
      </c>
      <c r="F463" s="43"/>
      <c r="G463" s="25"/>
      <c r="H463" s="24">
        <f>SUM(U457:U466)</f>
        <v>563.54</v>
      </c>
      <c r="I463" s="27"/>
      <c r="J463" s="22">
        <f>Source!AU141</f>
        <v>60</v>
      </c>
      <c r="K463" s="24">
        <f>SUM(V457:V466)</f>
        <v>3696.82</v>
      </c>
      <c r="L463" s="26"/>
    </row>
    <row r="464" spans="1:26" ht="14.25" x14ac:dyDescent="0.2">
      <c r="A464" s="39"/>
      <c r="B464" s="40"/>
      <c r="C464" s="40" t="s">
        <v>1665</v>
      </c>
      <c r="D464" s="23" t="s">
        <v>1666</v>
      </c>
      <c r="E464" s="11">
        <f>Source!AQ141</f>
        <v>172.9</v>
      </c>
      <c r="F464" s="24"/>
      <c r="G464" s="25" t="str">
        <f>Source!DI141</f>
        <v/>
      </c>
      <c r="H464" s="24"/>
      <c r="I464" s="25"/>
      <c r="J464" s="25"/>
      <c r="K464" s="24"/>
      <c r="L464" s="35">
        <f>Source!U141</f>
        <v>103.74</v>
      </c>
    </row>
    <row r="465" spans="1:26" ht="85.5" x14ac:dyDescent="0.2">
      <c r="A465" s="39" t="str">
        <f>Source!E142</f>
        <v>39,1</v>
      </c>
      <c r="B465" s="40" t="str">
        <f>Source!F142</f>
        <v>04.2.01.01-0033</v>
      </c>
      <c r="C465" s="40" t="str">
        <f>Source!G142</f>
        <v>Смеси асфальтобетонные дорожные, аэродромные и асфальтобетон (горячие для плотного асфальтобетона мелко и крупнозернистые, песчаные), марка I, тип В</v>
      </c>
      <c r="D465" s="23" t="str">
        <f>Source!H142</f>
        <v>т</v>
      </c>
      <c r="E465" s="11">
        <f>Source!I142</f>
        <v>11.4</v>
      </c>
      <c r="F465" s="24">
        <f>Source!AL142+Source!AM142+Source!AO142</f>
        <v>480</v>
      </c>
      <c r="G465" s="36" t="s">
        <v>3</v>
      </c>
      <c r="H465" s="24">
        <f>ROUND(Source!AC142*Source!I142, 2)+ROUND(Source!AD142*Source!I142, 2)+ROUND(Source!AF142*Source!I142, 2)</f>
        <v>5472</v>
      </c>
      <c r="I465" s="25"/>
      <c r="J465" s="25">
        <f>IF(Source!BC142&lt;&gt; 0, Source!BC142, 1)</f>
        <v>6.56</v>
      </c>
      <c r="K465" s="24">
        <f>Source!O142</f>
        <v>35896.32</v>
      </c>
      <c r="L465" s="26"/>
      <c r="S465">
        <f>ROUND((Source!FX142/100)*((ROUND(Source!AF142*Source!I142, 2)+ROUND(Source!AE142*Source!I142, 2))), 2)</f>
        <v>0</v>
      </c>
      <c r="T465">
        <f>Source!X142</f>
        <v>0</v>
      </c>
      <c r="U465">
        <f>ROUND((Source!FY142/100)*((ROUND(Source!AF142*Source!I142, 2)+ROUND(Source!AE142*Source!I142, 2))), 2)</f>
        <v>0</v>
      </c>
      <c r="V465">
        <f>Source!Y142</f>
        <v>0</v>
      </c>
      <c r="W465">
        <f>IF(Source!BI142&lt;=1,H465, 0)</f>
        <v>5472</v>
      </c>
      <c r="X465">
        <f>IF(Source!BI142=2,H465, 0)</f>
        <v>0</v>
      </c>
      <c r="Y465">
        <f>IF(Source!BI142=3,H465, 0)</f>
        <v>0</v>
      </c>
      <c r="Z465">
        <f>IF(Source!BI142=4,H465, 0)</f>
        <v>0</v>
      </c>
    </row>
    <row r="466" spans="1:26" ht="14.25" x14ac:dyDescent="0.2">
      <c r="A466" s="41" t="str">
        <f>Source!E143</f>
        <v>39,2</v>
      </c>
      <c r="B466" s="42" t="str">
        <f>Source!F143</f>
        <v>04.2.01.04</v>
      </c>
      <c r="C466" s="42" t="str">
        <f>Source!G143</f>
        <v>Смесь асфальтобетонная</v>
      </c>
      <c r="D466" s="28" t="str">
        <f>Source!H143</f>
        <v>т</v>
      </c>
      <c r="E466" s="29">
        <f>Source!I143</f>
        <v>11.4</v>
      </c>
      <c r="F466" s="30">
        <f>Source!AL143+Source!AM143+Source!AO143</f>
        <v>0</v>
      </c>
      <c r="G466" s="37" t="s">
        <v>3</v>
      </c>
      <c r="H466" s="30">
        <f>ROUND(Source!AC143*Source!I143, 2)+ROUND(Source!AD143*Source!I143, 2)+ROUND(Source!AF143*Source!I143, 2)</f>
        <v>0</v>
      </c>
      <c r="I466" s="31"/>
      <c r="J466" s="31">
        <f>IF(Source!BC143&lt;&gt; 0, Source!BC143, 1)</f>
        <v>6.56</v>
      </c>
      <c r="K466" s="30">
        <f>Source!O143</f>
        <v>0</v>
      </c>
      <c r="L466" s="38"/>
      <c r="S466">
        <f>ROUND((Source!FX143/100)*((ROUND(Source!AF143*Source!I143, 2)+ROUND(Source!AE143*Source!I143, 2))), 2)</f>
        <v>0</v>
      </c>
      <c r="T466">
        <f>Source!X143</f>
        <v>0</v>
      </c>
      <c r="U466">
        <f>ROUND((Source!FY143/100)*((ROUND(Source!AF143*Source!I143, 2)+ROUND(Source!AE143*Source!I143, 2))), 2)</f>
        <v>0</v>
      </c>
      <c r="V466">
        <f>Source!Y143</f>
        <v>0</v>
      </c>
      <c r="W466">
        <f>IF(Source!BI143&lt;=1,H466, 0)</f>
        <v>0</v>
      </c>
      <c r="X466">
        <f>IF(Source!BI143=2,H466, 0)</f>
        <v>0</v>
      </c>
      <c r="Y466">
        <f>IF(Source!BI143=3,H466, 0)</f>
        <v>0</v>
      </c>
      <c r="Z466">
        <f>IF(Source!BI143=4,H466, 0)</f>
        <v>0</v>
      </c>
    </row>
    <row r="467" spans="1:26" ht="15" x14ac:dyDescent="0.25">
      <c r="G467" s="46">
        <f>H459+H460+H462+H463+SUM(H465:H466)</f>
        <v>8480.15</v>
      </c>
      <c r="H467" s="46"/>
      <c r="J467" s="46">
        <f>K459+K460+K462+K463+SUM(K465:K466)</f>
        <v>55629.79</v>
      </c>
      <c r="K467" s="46"/>
      <c r="L467" s="33">
        <f>Source!U141</f>
        <v>103.74</v>
      </c>
      <c r="O467" s="20">
        <f>G467</f>
        <v>8480.15</v>
      </c>
      <c r="P467" s="20">
        <f>J467</f>
        <v>55629.79</v>
      </c>
      <c r="Q467" s="20">
        <f>L467</f>
        <v>103.74</v>
      </c>
      <c r="W467">
        <f>IF(Source!BI141&lt;=1,H459+H460+H462+H463, 0)</f>
        <v>3008.1499999999996</v>
      </c>
      <c r="X467">
        <f>IF(Source!BI141=2,H459+H460+H462+H463, 0)</f>
        <v>0</v>
      </c>
      <c r="Y467">
        <f>IF(Source!BI141=3,H459+H460+H462+H463, 0)</f>
        <v>0</v>
      </c>
      <c r="Z467">
        <f>IF(Source!BI141=4,H459+H460+H462+H463, 0)</f>
        <v>0</v>
      </c>
    </row>
    <row r="468" spans="1:26" ht="42.75" x14ac:dyDescent="0.2">
      <c r="A468" s="39" t="str">
        <f>Source!E144</f>
        <v>40</v>
      </c>
      <c r="B468" s="40" t="str">
        <f>Source!F144</f>
        <v>68-9-1</v>
      </c>
      <c r="C468" s="40" t="str">
        <f>Source!G144</f>
        <v>Исправление профиля оснований щебеночных с добавлением нового материала</v>
      </c>
      <c r="D468" s="23" t="str">
        <f>Source!H144</f>
        <v>1000 м2</v>
      </c>
      <c r="E468" s="11">
        <f>Source!I144</f>
        <v>0.06</v>
      </c>
      <c r="F468" s="24">
        <f>Source!AL144+Source!AM144+Source!AO144</f>
        <v>6978.41</v>
      </c>
      <c r="G468" s="25"/>
      <c r="H468" s="24"/>
      <c r="I468" s="25" t="str">
        <f>Source!BO144</f>
        <v/>
      </c>
      <c r="J468" s="25"/>
      <c r="K468" s="24"/>
      <c r="L468" s="26"/>
      <c r="S468">
        <f>ROUND((Source!FX144/100)*((ROUND(Source!AF144*Source!I144, 2)+ROUND(Source!AE144*Source!I144, 2))), 2)</f>
        <v>91.83</v>
      </c>
      <c r="T468">
        <f>Source!X144</f>
        <v>602.44000000000005</v>
      </c>
      <c r="U468">
        <f>ROUND((Source!FY144/100)*((ROUND(Source!AF144*Source!I144, 2)+ROUND(Source!AE144*Source!I144, 2))), 2)</f>
        <v>52.98</v>
      </c>
      <c r="V468">
        <f>Source!Y144</f>
        <v>347.56</v>
      </c>
    </row>
    <row r="469" spans="1:26" x14ac:dyDescent="0.2">
      <c r="C469" s="19" t="str">
        <f>"Объем: "&amp;Source!I144&amp;"=60/"&amp;"1000"</f>
        <v>Объем: 0,06=60/1000</v>
      </c>
    </row>
    <row r="470" spans="1:26" ht="14.25" x14ac:dyDescent="0.2">
      <c r="A470" s="39"/>
      <c r="B470" s="40"/>
      <c r="C470" s="40" t="s">
        <v>1661</v>
      </c>
      <c r="D470" s="23"/>
      <c r="E470" s="11"/>
      <c r="F470" s="24">
        <f>Source!AO144</f>
        <v>706.18</v>
      </c>
      <c r="G470" s="25" t="str">
        <f>Source!DG144</f>
        <v/>
      </c>
      <c r="H470" s="24">
        <f>ROUND(Source!AF144*Source!I144, 2)</f>
        <v>42.37</v>
      </c>
      <c r="I470" s="25"/>
      <c r="J470" s="25">
        <f>IF(Source!BA144&lt;&gt; 0, Source!BA144, 1)</f>
        <v>6.56</v>
      </c>
      <c r="K470" s="24">
        <f>Source!S144</f>
        <v>277.95</v>
      </c>
      <c r="L470" s="26"/>
      <c r="R470">
        <f>H470</f>
        <v>42.37</v>
      </c>
    </row>
    <row r="471" spans="1:26" ht="14.25" x14ac:dyDescent="0.2">
      <c r="A471" s="39"/>
      <c r="B471" s="40"/>
      <c r="C471" s="40" t="s">
        <v>411</v>
      </c>
      <c r="D471" s="23"/>
      <c r="E471" s="11"/>
      <c r="F471" s="24">
        <f>Source!AM144</f>
        <v>6211.23</v>
      </c>
      <c r="G471" s="25" t="str">
        <f>Source!DE144</f>
        <v/>
      </c>
      <c r="H471" s="24">
        <f>ROUND(Source!AD144*Source!I144, 2)</f>
        <v>372.67</v>
      </c>
      <c r="I471" s="25"/>
      <c r="J471" s="25">
        <f>IF(Source!BB144&lt;&gt; 0, Source!BB144, 1)</f>
        <v>6.56</v>
      </c>
      <c r="K471" s="24">
        <f>Source!Q144</f>
        <v>2444.7399999999998</v>
      </c>
      <c r="L471" s="26"/>
    </row>
    <row r="472" spans="1:26" ht="14.25" x14ac:dyDescent="0.2">
      <c r="A472" s="39"/>
      <c r="B472" s="40"/>
      <c r="C472" s="40" t="s">
        <v>1667</v>
      </c>
      <c r="D472" s="23"/>
      <c r="E472" s="11"/>
      <c r="F472" s="24">
        <f>Source!AN144</f>
        <v>765.56</v>
      </c>
      <c r="G472" s="25" t="str">
        <f>Source!DF144</f>
        <v/>
      </c>
      <c r="H472" s="34">
        <f>ROUND(Source!AE144*Source!I144, 2)</f>
        <v>45.93</v>
      </c>
      <c r="I472" s="25"/>
      <c r="J472" s="25">
        <f>IF(Source!BS144&lt;&gt; 0, Source!BS144, 1)</f>
        <v>6.56</v>
      </c>
      <c r="K472" s="34">
        <f>Source!R144</f>
        <v>301.32</v>
      </c>
      <c r="L472" s="26"/>
      <c r="R472">
        <f>H472</f>
        <v>45.93</v>
      </c>
    </row>
    <row r="473" spans="1:26" ht="14.25" x14ac:dyDescent="0.2">
      <c r="A473" s="39"/>
      <c r="B473" s="40"/>
      <c r="C473" s="40" t="s">
        <v>1668</v>
      </c>
      <c r="D473" s="23"/>
      <c r="E473" s="11"/>
      <c r="F473" s="24">
        <f>Source!AL144</f>
        <v>61</v>
      </c>
      <c r="G473" s="25" t="str">
        <f>Source!DD144</f>
        <v/>
      </c>
      <c r="H473" s="24">
        <f>ROUND(Source!AC144*Source!I144, 2)</f>
        <v>3.66</v>
      </c>
      <c r="I473" s="25"/>
      <c r="J473" s="25">
        <f>IF(Source!BC144&lt;&gt; 0, Source!BC144, 1)</f>
        <v>6.56</v>
      </c>
      <c r="K473" s="24">
        <f>Source!P144</f>
        <v>24.01</v>
      </c>
      <c r="L473" s="26"/>
    </row>
    <row r="474" spans="1:26" ht="14.25" x14ac:dyDescent="0.2">
      <c r="A474" s="39"/>
      <c r="B474" s="40"/>
      <c r="C474" s="40" t="s">
        <v>1662</v>
      </c>
      <c r="D474" s="23" t="s">
        <v>1663</v>
      </c>
      <c r="E474" s="11">
        <f>Source!BZ144</f>
        <v>104</v>
      </c>
      <c r="F474" s="43"/>
      <c r="G474" s="25"/>
      <c r="H474" s="24">
        <f>SUM(S468:S478)</f>
        <v>91.83</v>
      </c>
      <c r="I474" s="27"/>
      <c r="J474" s="22">
        <f>Source!AT144</f>
        <v>104</v>
      </c>
      <c r="K474" s="24">
        <f>SUM(T468:T478)</f>
        <v>602.44000000000005</v>
      </c>
      <c r="L474" s="26"/>
    </row>
    <row r="475" spans="1:26" ht="14.25" x14ac:dyDescent="0.2">
      <c r="A475" s="39"/>
      <c r="B475" s="40"/>
      <c r="C475" s="40" t="s">
        <v>1664</v>
      </c>
      <c r="D475" s="23" t="s">
        <v>1663</v>
      </c>
      <c r="E475" s="11">
        <f>Source!CA144</f>
        <v>60</v>
      </c>
      <c r="F475" s="43"/>
      <c r="G475" s="25"/>
      <c r="H475" s="24">
        <f>SUM(U468:U478)</f>
        <v>52.98</v>
      </c>
      <c r="I475" s="27"/>
      <c r="J475" s="22">
        <f>Source!AU144</f>
        <v>60</v>
      </c>
      <c r="K475" s="24">
        <f>SUM(V468:V478)</f>
        <v>347.56</v>
      </c>
      <c r="L475" s="26"/>
    </row>
    <row r="476" spans="1:26" ht="14.25" x14ac:dyDescent="0.2">
      <c r="A476" s="39"/>
      <c r="B476" s="40"/>
      <c r="C476" s="40" t="s">
        <v>1665</v>
      </c>
      <c r="D476" s="23" t="s">
        <v>1666</v>
      </c>
      <c r="E476" s="11">
        <f>Source!AQ144</f>
        <v>87.29</v>
      </c>
      <c r="F476" s="24"/>
      <c r="G476" s="25" t="str">
        <f>Source!DI144</f>
        <v/>
      </c>
      <c r="H476" s="24"/>
      <c r="I476" s="25"/>
      <c r="J476" s="25"/>
      <c r="K476" s="24"/>
      <c r="L476" s="35">
        <f>Source!U144</f>
        <v>5.2374000000000001</v>
      </c>
    </row>
    <row r="477" spans="1:26" ht="42.75" x14ac:dyDescent="0.2">
      <c r="A477" s="39" t="str">
        <f>Source!E145</f>
        <v>40,1</v>
      </c>
      <c r="B477" s="40" t="str">
        <f>Source!F145</f>
        <v>02.2.05.04-0073</v>
      </c>
      <c r="C477" s="40" t="str">
        <f>Source!G145</f>
        <v>Щебень из природного камня для строительных работ марка 200, фракция 20-40 мм</v>
      </c>
      <c r="D477" s="23" t="str">
        <f>Source!H145</f>
        <v>м3</v>
      </c>
      <c r="E477" s="11">
        <f>Source!I145</f>
        <v>3.9899999999999998</v>
      </c>
      <c r="F477" s="24">
        <f>Source!AL145+Source!AM145+Source!AO145</f>
        <v>88.6</v>
      </c>
      <c r="G477" s="36" t="s">
        <v>3</v>
      </c>
      <c r="H477" s="24">
        <f>ROUND(Source!AC145*Source!I145, 2)+ROUND(Source!AD145*Source!I145, 2)+ROUND(Source!AF145*Source!I145, 2)</f>
        <v>353.51</v>
      </c>
      <c r="I477" s="25"/>
      <c r="J477" s="25">
        <f>IF(Source!BC145&lt;&gt; 0, Source!BC145, 1)</f>
        <v>6.56</v>
      </c>
      <c r="K477" s="24">
        <f>Source!O145</f>
        <v>2319.0500000000002</v>
      </c>
      <c r="L477" s="26"/>
      <c r="S477">
        <f>ROUND((Source!FX145/100)*((ROUND(Source!AF145*Source!I145, 2)+ROUND(Source!AE145*Source!I145, 2))), 2)</f>
        <v>0</v>
      </c>
      <c r="T477">
        <f>Source!X145</f>
        <v>0</v>
      </c>
      <c r="U477">
        <f>ROUND((Source!FY145/100)*((ROUND(Source!AF145*Source!I145, 2)+ROUND(Source!AE145*Source!I145, 2))), 2)</f>
        <v>0</v>
      </c>
      <c r="V477">
        <f>Source!Y145</f>
        <v>0</v>
      </c>
      <c r="W477">
        <f>IF(Source!BI145&lt;=1,H477, 0)</f>
        <v>353.51</v>
      </c>
      <c r="X477">
        <f>IF(Source!BI145=2,H477, 0)</f>
        <v>0</v>
      </c>
      <c r="Y477">
        <f>IF(Source!BI145=3,H477, 0)</f>
        <v>0</v>
      </c>
      <c r="Z477">
        <f>IF(Source!BI145=4,H477, 0)</f>
        <v>0</v>
      </c>
    </row>
    <row r="478" spans="1:26" ht="14.25" x14ac:dyDescent="0.2">
      <c r="A478" s="41" t="str">
        <f>Source!E146</f>
        <v>40,2</v>
      </c>
      <c r="B478" s="42" t="str">
        <f>Source!F146</f>
        <v>02.2.05.04</v>
      </c>
      <c r="C478" s="42" t="str">
        <f>Source!G146</f>
        <v>Щебень</v>
      </c>
      <c r="D478" s="28" t="str">
        <f>Source!H146</f>
        <v>м3</v>
      </c>
      <c r="E478" s="29">
        <f>Source!I146</f>
        <v>3.9899999999999998</v>
      </c>
      <c r="F478" s="30">
        <f>Source!AL146+Source!AM146+Source!AO146</f>
        <v>0</v>
      </c>
      <c r="G478" s="37" t="s">
        <v>3</v>
      </c>
      <c r="H478" s="30">
        <f>ROUND(Source!AC146*Source!I146, 2)+ROUND(Source!AD146*Source!I146, 2)+ROUND(Source!AF146*Source!I146, 2)</f>
        <v>0</v>
      </c>
      <c r="I478" s="31"/>
      <c r="J478" s="31">
        <f>IF(Source!BC146&lt;&gt; 0, Source!BC146, 1)</f>
        <v>6.56</v>
      </c>
      <c r="K478" s="30">
        <f>Source!O146</f>
        <v>0</v>
      </c>
      <c r="L478" s="38"/>
      <c r="S478">
        <f>ROUND((Source!FX146/100)*((ROUND(Source!AF146*Source!I146, 2)+ROUND(Source!AE146*Source!I146, 2))), 2)</f>
        <v>0</v>
      </c>
      <c r="T478">
        <f>Source!X146</f>
        <v>0</v>
      </c>
      <c r="U478">
        <f>ROUND((Source!FY146/100)*((ROUND(Source!AF146*Source!I146, 2)+ROUND(Source!AE146*Source!I146, 2))), 2)</f>
        <v>0</v>
      </c>
      <c r="V478">
        <f>Source!Y146</f>
        <v>0</v>
      </c>
      <c r="W478">
        <f>IF(Source!BI146&lt;=1,H478, 0)</f>
        <v>0</v>
      </c>
      <c r="X478">
        <f>IF(Source!BI146=2,H478, 0)</f>
        <v>0</v>
      </c>
      <c r="Y478">
        <f>IF(Source!BI146=3,H478, 0)</f>
        <v>0</v>
      </c>
      <c r="Z478">
        <f>IF(Source!BI146=4,H478, 0)</f>
        <v>0</v>
      </c>
    </row>
    <row r="479" spans="1:26" ht="15" x14ac:dyDescent="0.25">
      <c r="G479" s="46">
        <f>H470+H471+H473+H474+H475+SUM(H477:H478)</f>
        <v>917.02</v>
      </c>
      <c r="H479" s="46"/>
      <c r="J479" s="46">
        <f>K470+K471+K473+K474+K475+SUM(K477:K478)</f>
        <v>6015.75</v>
      </c>
      <c r="K479" s="46"/>
      <c r="L479" s="33">
        <f>Source!U144</f>
        <v>5.2374000000000001</v>
      </c>
      <c r="O479" s="20">
        <f>G479</f>
        <v>917.02</v>
      </c>
      <c r="P479" s="20">
        <f>J479</f>
        <v>6015.75</v>
      </c>
      <c r="Q479" s="20">
        <f>L479</f>
        <v>5.2374000000000001</v>
      </c>
      <c r="W479">
        <f>IF(Source!BI144&lt;=1,H470+H471+H473+H474+H475, 0)</f>
        <v>563.51</v>
      </c>
      <c r="X479">
        <f>IF(Source!BI144=2,H470+H471+H473+H474+H475, 0)</f>
        <v>0</v>
      </c>
      <c r="Y479">
        <f>IF(Source!BI144=3,H470+H471+H473+H474+H475, 0)</f>
        <v>0</v>
      </c>
      <c r="Z479">
        <f>IF(Source!BI144=4,H470+H471+H473+H474+H475, 0)</f>
        <v>0</v>
      </c>
    </row>
    <row r="480" spans="1:26" ht="42.75" x14ac:dyDescent="0.2">
      <c r="A480" s="41" t="str">
        <f>Source!E147</f>
        <v>41</v>
      </c>
      <c r="B480" s="42" t="str">
        <f>Source!F147</f>
        <v>т01-01-01-039</v>
      </c>
      <c r="C480" s="42" t="str">
        <f>Source!G147</f>
        <v>Погрузочные работы при автомобильных перевозках грунта растительного слоя (земля, перегной)</v>
      </c>
      <c r="D480" s="28" t="str">
        <f>Source!H147</f>
        <v>1 Т ГРУЗА</v>
      </c>
      <c r="E480" s="29">
        <f>Source!I147</f>
        <v>201.78</v>
      </c>
      <c r="F480" s="30">
        <f>Source!AK147</f>
        <v>3.96</v>
      </c>
      <c r="G480" s="31" t="str">
        <f>Source!DC147</f>
        <v/>
      </c>
      <c r="H480" s="30">
        <f>ROUND(Source!AB147*Source!I147, 2)</f>
        <v>799.05</v>
      </c>
      <c r="I480" s="31" t="str">
        <f>Source!BO147</f>
        <v/>
      </c>
      <c r="J480" s="31">
        <f>Source!AZ147</f>
        <v>6.56</v>
      </c>
      <c r="K480" s="30">
        <f>Source!GM147</f>
        <v>5241.76</v>
      </c>
      <c r="L480" s="38"/>
      <c r="S480">
        <f>ROUND((Source!FX147/100)*((ROUND(0*Source!I147, 2)+ROUND(0*Source!I147, 2))), 2)</f>
        <v>0</v>
      </c>
      <c r="T480">
        <f>Source!X147</f>
        <v>0</v>
      </c>
      <c r="U480">
        <f>ROUND((Source!FY147/100)*((ROUND(0*Source!I147, 2)+ROUND(0*Source!I147, 2))), 2)</f>
        <v>0</v>
      </c>
      <c r="V480">
        <f>Source!Y147</f>
        <v>0</v>
      </c>
    </row>
    <row r="481" spans="1:32" ht="15" x14ac:dyDescent="0.25">
      <c r="G481" s="46">
        <f>H480</f>
        <v>799.05</v>
      </c>
      <c r="H481" s="46"/>
      <c r="J481" s="46">
        <f>K480</f>
        <v>5241.76</v>
      </c>
      <c r="K481" s="46"/>
      <c r="L481" s="33">
        <f>Source!U147</f>
        <v>0</v>
      </c>
      <c r="O481" s="20">
        <f>G481</f>
        <v>799.05</v>
      </c>
      <c r="P481" s="20">
        <f>J481</f>
        <v>5241.76</v>
      </c>
      <c r="Q481" s="20">
        <f>L481</f>
        <v>0</v>
      </c>
      <c r="W481">
        <f>IF(Source!BI147&lt;=1,H480, 0)</f>
        <v>799.05</v>
      </c>
      <c r="X481">
        <f>IF(Source!BI147=2,H480, 0)</f>
        <v>0</v>
      </c>
      <c r="Y481">
        <f>IF(Source!BI147=3,H480, 0)</f>
        <v>0</v>
      </c>
      <c r="Z481">
        <f>IF(Source!BI147=4,H480, 0)</f>
        <v>0</v>
      </c>
    </row>
    <row r="482" spans="1:32" ht="57" x14ac:dyDescent="0.2">
      <c r="A482" s="41" t="str">
        <f>Source!E148</f>
        <v>42</v>
      </c>
      <c r="B482" s="42" t="str">
        <f>Source!F148</f>
        <v>т03-01-01-039</v>
      </c>
      <c r="C482" s="42" t="str">
        <f>Source!G148</f>
        <v>Перевозка грузов I класса автомобилями бортовыми грузоподъемностью до 15 т на расстояние до 39 км</v>
      </c>
      <c r="D482" s="28" t="str">
        <f>Source!H148</f>
        <v>1 Т ГРУЗА</v>
      </c>
      <c r="E482" s="29">
        <f>Source!I148</f>
        <v>201.78</v>
      </c>
      <c r="F482" s="30">
        <f>Source!AK148</f>
        <v>20.64</v>
      </c>
      <c r="G482" s="31" t="str">
        <f>Source!DC148</f>
        <v/>
      </c>
      <c r="H482" s="30">
        <f>ROUND(Source!AB148*Source!I148, 2)</f>
        <v>4164.74</v>
      </c>
      <c r="I482" s="31" t="str">
        <f>Source!BO148</f>
        <v/>
      </c>
      <c r="J482" s="31">
        <f>Source!AZ148</f>
        <v>6.56</v>
      </c>
      <c r="K482" s="30">
        <f>Source!GM148</f>
        <v>27320.69</v>
      </c>
      <c r="L482" s="38"/>
      <c r="S482">
        <f>ROUND((Source!FX148/100)*((ROUND(0*Source!I148, 2)+ROUND(0*Source!I148, 2))), 2)</f>
        <v>0</v>
      </c>
      <c r="T482">
        <f>Source!X148</f>
        <v>0</v>
      </c>
      <c r="U482">
        <f>ROUND((Source!FY148/100)*((ROUND(0*Source!I148, 2)+ROUND(0*Source!I148, 2))), 2)</f>
        <v>0</v>
      </c>
      <c r="V482">
        <f>Source!Y148</f>
        <v>0</v>
      </c>
    </row>
    <row r="483" spans="1:32" ht="15" x14ac:dyDescent="0.25">
      <c r="G483" s="46">
        <f>H482</f>
        <v>4164.74</v>
      </c>
      <c r="H483" s="46"/>
      <c r="J483" s="46">
        <f>K482</f>
        <v>27320.69</v>
      </c>
      <c r="K483" s="46"/>
      <c r="L483" s="33">
        <f>Source!U148</f>
        <v>0</v>
      </c>
      <c r="O483" s="20">
        <f>G483</f>
        <v>4164.74</v>
      </c>
      <c r="P483" s="20">
        <f>J483</f>
        <v>27320.69</v>
      </c>
      <c r="Q483" s="20">
        <f>L483</f>
        <v>0</v>
      </c>
      <c r="W483">
        <f>IF(Source!BI148&lt;=1,H482, 0)</f>
        <v>4164.74</v>
      </c>
      <c r="X483">
        <f>IF(Source!BI148=2,H482, 0)</f>
        <v>0</v>
      </c>
      <c r="Y483">
        <f>IF(Source!BI148=3,H482, 0)</f>
        <v>0</v>
      </c>
      <c r="Z483">
        <f>IF(Source!BI148=4,H482, 0)</f>
        <v>0</v>
      </c>
    </row>
    <row r="484" spans="1:32" ht="15" x14ac:dyDescent="0.25">
      <c r="A484" s="48" t="str">
        <f>CONCATENATE("Итого по разделу: ",IF(Source!G150&lt;&gt;"Новый раздел", Source!G150, ""))</f>
        <v>Итого по разделу: 1 Конструктивные решения ниже отметки 0,00</v>
      </c>
      <c r="B484" s="48"/>
      <c r="C484" s="48"/>
      <c r="D484" s="48"/>
      <c r="E484" s="48"/>
      <c r="F484" s="48"/>
      <c r="G484" s="47">
        <f>SUM(O22:O483)</f>
        <v>403253.06000000006</v>
      </c>
      <c r="H484" s="47"/>
      <c r="I484" s="21"/>
      <c r="J484" s="47">
        <f>SUM(P22:P483)</f>
        <v>2645339.8700000006</v>
      </c>
      <c r="K484" s="47"/>
      <c r="L484" s="33">
        <f>SUM(Q22:Q483)</f>
        <v>2302.8384556299993</v>
      </c>
      <c r="AF484" s="45" t="str">
        <f>CONCATENATE("Итого по разделу: ",IF(Source!G150&lt;&gt;"Новый раздел", Source!G150, ""))</f>
        <v>Итого по разделу: 1 Конструктивные решения ниже отметки 0,00</v>
      </c>
    </row>
    <row r="485" spans="1:32" ht="16.5" x14ac:dyDescent="0.25">
      <c r="A485" s="49" t="str">
        <f>CONCATENATE("Раздел: ",IF(Source!G179&lt;&gt;"Новый раздел", Source!G179, ""))</f>
        <v>Раздел: 2 Конструкции металлические</v>
      </c>
      <c r="B485" s="49"/>
      <c r="C485" s="49"/>
      <c r="D485" s="49"/>
      <c r="E485" s="49"/>
      <c r="F485" s="49"/>
      <c r="G485" s="49"/>
      <c r="H485" s="49"/>
      <c r="I485" s="49"/>
      <c r="J485" s="49"/>
      <c r="K485" s="49"/>
      <c r="L485" s="49"/>
    </row>
    <row r="486" spans="1:32" ht="16.5" x14ac:dyDescent="0.25">
      <c r="A486" s="49" t="str">
        <f>CONCATENATE("Подраздел: ",IF(Source!G183&lt;&gt;"Новый подраздел", Source!G183, ""))</f>
        <v>Подраздел: 439 ПР/14-469-000-КР2 лист37</v>
      </c>
      <c r="B486" s="49"/>
      <c r="C486" s="49"/>
      <c r="D486" s="49"/>
      <c r="E486" s="49"/>
      <c r="F486" s="49"/>
      <c r="G486" s="49"/>
      <c r="H486" s="49"/>
      <c r="I486" s="49"/>
      <c r="J486" s="49"/>
      <c r="K486" s="49"/>
      <c r="L486" s="49"/>
    </row>
    <row r="487" spans="1:32" ht="57" x14ac:dyDescent="0.2">
      <c r="A487" s="39" t="str">
        <f>Source!E187</f>
        <v>43</v>
      </c>
      <c r="B487" s="40" t="str">
        <f>Source!F187</f>
        <v>46-03-014-45</v>
      </c>
      <c r="C487" s="40" t="str">
        <f>Source!G187</f>
        <v>Сверление горизонтальных отверстий в железобетонных конструкциях стен перфоратором глубиной 200 мм диаметром 20 мм</v>
      </c>
      <c r="D487" s="23" t="str">
        <f>Source!H187</f>
        <v>100 ШТ</v>
      </c>
      <c r="E487" s="11">
        <f>Source!I187</f>
        <v>2.2400000000000002</v>
      </c>
      <c r="F487" s="24">
        <f>Source!AL187+Source!AM187+Source!AO187</f>
        <v>64.569999999999993</v>
      </c>
      <c r="G487" s="25"/>
      <c r="H487" s="24"/>
      <c r="I487" s="25" t="str">
        <f>Source!BO187</f>
        <v/>
      </c>
      <c r="J487" s="25"/>
      <c r="K487" s="24"/>
      <c r="L487" s="26"/>
      <c r="S487">
        <f>ROUND((Source!FX187/100)*((ROUND(Source!AF187*Source!I187, 2)+ROUND(Source!AE187*Source!I187, 2))), 2)</f>
        <v>159.1</v>
      </c>
      <c r="T487">
        <f>Source!X187</f>
        <v>1043.7</v>
      </c>
      <c r="U487">
        <f>ROUND((Source!FY187/100)*((ROUND(Source!AF187*Source!I187, 2)+ROUND(Source!AE187*Source!I187, 2))), 2)</f>
        <v>101.25</v>
      </c>
      <c r="V487">
        <f>Source!Y187</f>
        <v>664.17</v>
      </c>
    </row>
    <row r="488" spans="1:32" x14ac:dyDescent="0.2">
      <c r="C488" s="19" t="str">
        <f>"Объем: "&amp;Source!I187&amp;"=224/"&amp;"100"</f>
        <v>Объем: 2,24=224/100</v>
      </c>
    </row>
    <row r="489" spans="1:32" ht="14.25" x14ac:dyDescent="0.2">
      <c r="A489" s="39"/>
      <c r="B489" s="40"/>
      <c r="C489" s="40" t="s">
        <v>1661</v>
      </c>
      <c r="D489" s="23"/>
      <c r="E489" s="11"/>
      <c r="F489" s="24">
        <f>Source!AO187</f>
        <v>64.569999999999993</v>
      </c>
      <c r="G489" s="25" t="str">
        <f>Source!DG187</f>
        <v/>
      </c>
      <c r="H489" s="24">
        <f>ROUND(Source!AF187*Source!I187, 2)</f>
        <v>144.63999999999999</v>
      </c>
      <c r="I489" s="25"/>
      <c r="J489" s="25">
        <f>IF(Source!BA187&lt;&gt; 0, Source!BA187, 1)</f>
        <v>6.56</v>
      </c>
      <c r="K489" s="24">
        <f>Source!S187</f>
        <v>948.82</v>
      </c>
      <c r="L489" s="26"/>
      <c r="R489">
        <f>H489</f>
        <v>144.63999999999999</v>
      </c>
    </row>
    <row r="490" spans="1:32" ht="14.25" x14ac:dyDescent="0.2">
      <c r="A490" s="39"/>
      <c r="B490" s="40"/>
      <c r="C490" s="40" t="s">
        <v>1662</v>
      </c>
      <c r="D490" s="23" t="s">
        <v>1663</v>
      </c>
      <c r="E490" s="11">
        <f>Source!BZ187</f>
        <v>110</v>
      </c>
      <c r="F490" s="43"/>
      <c r="G490" s="25"/>
      <c r="H490" s="24">
        <f>SUM(S487:S492)</f>
        <v>159.1</v>
      </c>
      <c r="I490" s="27"/>
      <c r="J490" s="22">
        <f>Source!AT187</f>
        <v>110</v>
      </c>
      <c r="K490" s="24">
        <f>SUM(T487:T492)</f>
        <v>1043.7</v>
      </c>
      <c r="L490" s="26"/>
    </row>
    <row r="491" spans="1:32" ht="14.25" x14ac:dyDescent="0.2">
      <c r="A491" s="39"/>
      <c r="B491" s="40"/>
      <c r="C491" s="40" t="s">
        <v>1664</v>
      </c>
      <c r="D491" s="23" t="s">
        <v>1663</v>
      </c>
      <c r="E491" s="11">
        <f>Source!CA187</f>
        <v>70</v>
      </c>
      <c r="F491" s="43"/>
      <c r="G491" s="25"/>
      <c r="H491" s="24">
        <f>SUM(U487:U492)</f>
        <v>101.25</v>
      </c>
      <c r="I491" s="27"/>
      <c r="J491" s="22">
        <f>Source!AU187</f>
        <v>70</v>
      </c>
      <c r="K491" s="24">
        <f>SUM(V487:V492)</f>
        <v>664.17</v>
      </c>
      <c r="L491" s="26"/>
    </row>
    <row r="492" spans="1:32" ht="14.25" x14ac:dyDescent="0.2">
      <c r="A492" s="41"/>
      <c r="B492" s="42"/>
      <c r="C492" s="42" t="s">
        <v>1665</v>
      </c>
      <c r="D492" s="28" t="s">
        <v>1666</v>
      </c>
      <c r="E492" s="29">
        <f>Source!AQ187</f>
        <v>7.57</v>
      </c>
      <c r="F492" s="30"/>
      <c r="G492" s="31" t="str">
        <f>Source!DI187</f>
        <v/>
      </c>
      <c r="H492" s="30"/>
      <c r="I492" s="31"/>
      <c r="J492" s="31"/>
      <c r="K492" s="30"/>
      <c r="L492" s="32">
        <f>Source!U187</f>
        <v>16.956800000000001</v>
      </c>
    </row>
    <row r="493" spans="1:32" ht="15" x14ac:dyDescent="0.25">
      <c r="G493" s="46">
        <f>H489+H490+H491</f>
        <v>404.99</v>
      </c>
      <c r="H493" s="46"/>
      <c r="J493" s="46">
        <f>K489+K490+K491</f>
        <v>2656.69</v>
      </c>
      <c r="K493" s="46"/>
      <c r="L493" s="33">
        <f>Source!U187</f>
        <v>16.956800000000001</v>
      </c>
      <c r="O493" s="20">
        <f>G493</f>
        <v>404.99</v>
      </c>
      <c r="P493" s="20">
        <f>J493</f>
        <v>2656.69</v>
      </c>
      <c r="Q493" s="20">
        <f>L493</f>
        <v>16.956800000000001</v>
      </c>
      <c r="W493">
        <f>IF(Source!BI187&lt;=1,H489+H490+H491, 0)</f>
        <v>404.99</v>
      </c>
      <c r="X493">
        <f>IF(Source!BI187=2,H489+H490+H491, 0)</f>
        <v>0</v>
      </c>
      <c r="Y493">
        <f>IF(Source!BI187=3,H489+H490+H491, 0)</f>
        <v>0</v>
      </c>
      <c r="Z493">
        <f>IF(Source!BI187=4,H489+H490+H491, 0)</f>
        <v>0</v>
      </c>
    </row>
    <row r="494" spans="1:32" ht="42.75" x14ac:dyDescent="0.2">
      <c r="A494" s="39" t="str">
        <f>Source!E188</f>
        <v>44</v>
      </c>
      <c r="B494" s="40" t="str">
        <f>Source!F188</f>
        <v>46-03-014-58</v>
      </c>
      <c r="C494" s="40" t="str">
        <f>Source!G188</f>
        <v>На каждые 10 мм изменения глубины сверления добавлять или исключать к расценке 46-03-014-45</v>
      </c>
      <c r="D494" s="23" t="str">
        <f>Source!H188</f>
        <v>100 ШТ</v>
      </c>
      <c r="E494" s="11">
        <f>Source!I188</f>
        <v>-2.2400000000000002</v>
      </c>
      <c r="F494" s="24">
        <f>Source!AL188+Source!AM188+Source!AO188</f>
        <v>2.64</v>
      </c>
      <c r="G494" s="25"/>
      <c r="H494" s="24"/>
      <c r="I494" s="25" t="str">
        <f>Source!BO188</f>
        <v/>
      </c>
      <c r="J494" s="25"/>
      <c r="K494" s="24"/>
      <c r="L494" s="26"/>
      <c r="S494">
        <f>ROUND((Source!FX188/100)*((ROUND(Source!AF188*Source!I188, 2)+ROUND(Source!AE188*Source!I188, 2))), 2)</f>
        <v>-19.510000000000002</v>
      </c>
      <c r="T494">
        <f>Source!X188</f>
        <v>-128.02000000000001</v>
      </c>
      <c r="U494">
        <f>ROUND((Source!FY188/100)*((ROUND(Source!AF188*Source!I188, 2)+ROUND(Source!AE188*Source!I188, 2))), 2)</f>
        <v>-12.42</v>
      </c>
      <c r="V494">
        <f>Source!Y188</f>
        <v>-81.47</v>
      </c>
    </row>
    <row r="495" spans="1:32" x14ac:dyDescent="0.2">
      <c r="C495" s="19" t="str">
        <f>"Объем: "&amp;Source!I188&amp;"=-"&amp;"224/"&amp;"100"</f>
        <v>Объем: -2,24=-224/100</v>
      </c>
    </row>
    <row r="496" spans="1:32" ht="14.25" x14ac:dyDescent="0.2">
      <c r="A496" s="39"/>
      <c r="B496" s="40"/>
      <c r="C496" s="40" t="s">
        <v>1661</v>
      </c>
      <c r="D496" s="23"/>
      <c r="E496" s="11"/>
      <c r="F496" s="24">
        <f>Source!AO188</f>
        <v>2.64</v>
      </c>
      <c r="G496" s="25" t="str">
        <f>Source!DG188</f>
        <v>*3</v>
      </c>
      <c r="H496" s="24">
        <f>ROUND(Source!AF188*Source!I188, 2)</f>
        <v>-17.739999999999998</v>
      </c>
      <c r="I496" s="25"/>
      <c r="J496" s="25">
        <f>IF(Source!BA188&lt;&gt; 0, Source!BA188, 1)</f>
        <v>6.56</v>
      </c>
      <c r="K496" s="24">
        <f>Source!S188</f>
        <v>-116.38</v>
      </c>
      <c r="L496" s="26"/>
      <c r="R496">
        <f>H496</f>
        <v>-17.739999999999998</v>
      </c>
    </row>
    <row r="497" spans="1:26" ht="14.25" x14ac:dyDescent="0.2">
      <c r="A497" s="39"/>
      <c r="B497" s="40"/>
      <c r="C497" s="40" t="s">
        <v>1662</v>
      </c>
      <c r="D497" s="23" t="s">
        <v>1663</v>
      </c>
      <c r="E497" s="11">
        <f>Source!BZ188</f>
        <v>110</v>
      </c>
      <c r="F497" s="43"/>
      <c r="G497" s="25"/>
      <c r="H497" s="24">
        <f>SUM(S494:S499)</f>
        <v>-19.510000000000002</v>
      </c>
      <c r="I497" s="27"/>
      <c r="J497" s="22">
        <f>Source!AT188</f>
        <v>110</v>
      </c>
      <c r="K497" s="24">
        <f>SUM(T494:T499)</f>
        <v>-128.02000000000001</v>
      </c>
      <c r="L497" s="26"/>
    </row>
    <row r="498" spans="1:26" ht="14.25" x14ac:dyDescent="0.2">
      <c r="A498" s="39"/>
      <c r="B498" s="40"/>
      <c r="C498" s="40" t="s">
        <v>1664</v>
      </c>
      <c r="D498" s="23" t="s">
        <v>1663</v>
      </c>
      <c r="E498" s="11">
        <f>Source!CA188</f>
        <v>70</v>
      </c>
      <c r="F498" s="43"/>
      <c r="G498" s="25"/>
      <c r="H498" s="24">
        <f>SUM(U494:U499)</f>
        <v>-12.42</v>
      </c>
      <c r="I498" s="27"/>
      <c r="J498" s="22">
        <f>Source!AU188</f>
        <v>70</v>
      </c>
      <c r="K498" s="24">
        <f>SUM(V494:V499)</f>
        <v>-81.47</v>
      </c>
      <c r="L498" s="26"/>
    </row>
    <row r="499" spans="1:26" ht="14.25" x14ac:dyDescent="0.2">
      <c r="A499" s="41"/>
      <c r="B499" s="42"/>
      <c r="C499" s="42" t="s">
        <v>1665</v>
      </c>
      <c r="D499" s="28" t="s">
        <v>1666</v>
      </c>
      <c r="E499" s="29">
        <f>Source!AQ188</f>
        <v>0.31</v>
      </c>
      <c r="F499" s="30"/>
      <c r="G499" s="31" t="str">
        <f>Source!DI188</f>
        <v>*3</v>
      </c>
      <c r="H499" s="30"/>
      <c r="I499" s="31"/>
      <c r="J499" s="31"/>
      <c r="K499" s="30"/>
      <c r="L499" s="32">
        <f>Source!U188</f>
        <v>-2.0832000000000002</v>
      </c>
    </row>
    <row r="500" spans="1:26" ht="15" x14ac:dyDescent="0.25">
      <c r="G500" s="46">
        <f>H496+H497+H498</f>
        <v>-49.67</v>
      </c>
      <c r="H500" s="46"/>
      <c r="J500" s="46">
        <f>K496+K497+K498</f>
        <v>-325.87</v>
      </c>
      <c r="K500" s="46"/>
      <c r="L500" s="33">
        <f>Source!U188</f>
        <v>-2.0832000000000002</v>
      </c>
      <c r="O500" s="20">
        <f>G500</f>
        <v>-49.67</v>
      </c>
      <c r="P500" s="20">
        <f>J500</f>
        <v>-325.87</v>
      </c>
      <c r="Q500" s="20">
        <f>L500</f>
        <v>-2.0832000000000002</v>
      </c>
      <c r="W500">
        <f>IF(Source!BI188&lt;=1,H496+H497+H498, 0)</f>
        <v>-49.67</v>
      </c>
      <c r="X500">
        <f>IF(Source!BI188=2,H496+H497+H498, 0)</f>
        <v>0</v>
      </c>
      <c r="Y500">
        <f>IF(Source!BI188=3,H496+H497+H498, 0)</f>
        <v>0</v>
      </c>
      <c r="Z500">
        <f>IF(Source!BI188=4,H496+H497+H498, 0)</f>
        <v>0</v>
      </c>
    </row>
    <row r="501" spans="1:26" ht="57" x14ac:dyDescent="0.2">
      <c r="A501" s="39" t="str">
        <f>Source!E189</f>
        <v>45</v>
      </c>
      <c r="B501" s="40" t="str">
        <f>Source!F189</f>
        <v>69-2-1</v>
      </c>
      <c r="C501" s="40" t="str">
        <f>Source!G189</f>
        <v>Сверление отверстий в кирпичных стенах электроперфоратором диаметром до 20 мм, толщина стен 0,5 кирпича</v>
      </c>
      <c r="D501" s="23" t="str">
        <f>Source!H189</f>
        <v>100 ШТ</v>
      </c>
      <c r="E501" s="11">
        <f>Source!I189</f>
        <v>0.56000000000000005</v>
      </c>
      <c r="F501" s="24">
        <f>Source!AL189+Source!AM189+Source!AO189</f>
        <v>46.83</v>
      </c>
      <c r="G501" s="25"/>
      <c r="H501" s="24"/>
      <c r="I501" s="25" t="str">
        <f>Source!BO189</f>
        <v/>
      </c>
      <c r="J501" s="25"/>
      <c r="K501" s="24"/>
      <c r="L501" s="26"/>
      <c r="S501">
        <f>ROUND((Source!FX189/100)*((ROUND(Source!AF189*Source!I189, 2)+ROUND(Source!AE189*Source!I189, 2))), 2)</f>
        <v>20.45</v>
      </c>
      <c r="T501">
        <f>Source!X189</f>
        <v>134.18</v>
      </c>
      <c r="U501">
        <f>ROUND((Source!FY189/100)*((ROUND(Source!AF189*Source!I189, 2)+ROUND(Source!AE189*Source!I189, 2))), 2)</f>
        <v>13.11</v>
      </c>
      <c r="V501">
        <f>Source!Y189</f>
        <v>86.02</v>
      </c>
    </row>
    <row r="502" spans="1:26" x14ac:dyDescent="0.2">
      <c r="C502" s="19" t="str">
        <f>"Объем: "&amp;Source!I189&amp;"=56/"&amp;"100"</f>
        <v>Объем: 0,56=56/100</v>
      </c>
    </row>
    <row r="503" spans="1:26" ht="14.25" x14ac:dyDescent="0.2">
      <c r="A503" s="39"/>
      <c r="B503" s="40"/>
      <c r="C503" s="40" t="s">
        <v>1661</v>
      </c>
      <c r="D503" s="23"/>
      <c r="E503" s="11"/>
      <c r="F503" s="24">
        <f>Source!AO189</f>
        <v>46.83</v>
      </c>
      <c r="G503" s="25" t="str">
        <f>Source!DG189</f>
        <v/>
      </c>
      <c r="H503" s="24">
        <f>ROUND(Source!AF189*Source!I189, 2)</f>
        <v>26.22</v>
      </c>
      <c r="I503" s="25"/>
      <c r="J503" s="25">
        <f>IF(Source!BA189&lt;&gt; 0, Source!BA189, 1)</f>
        <v>6.56</v>
      </c>
      <c r="K503" s="24">
        <f>Source!S189</f>
        <v>172.03</v>
      </c>
      <c r="L503" s="26"/>
      <c r="R503">
        <f>H503</f>
        <v>26.22</v>
      </c>
    </row>
    <row r="504" spans="1:26" ht="14.25" x14ac:dyDescent="0.2">
      <c r="A504" s="39"/>
      <c r="B504" s="40"/>
      <c r="C504" s="40" t="s">
        <v>1662</v>
      </c>
      <c r="D504" s="23" t="s">
        <v>1663</v>
      </c>
      <c r="E504" s="11">
        <f>Source!BZ189</f>
        <v>78</v>
      </c>
      <c r="F504" s="43"/>
      <c r="G504" s="25"/>
      <c r="H504" s="24">
        <f>SUM(S501:S506)</f>
        <v>20.45</v>
      </c>
      <c r="I504" s="27"/>
      <c r="J504" s="22">
        <f>Source!AT189</f>
        <v>78</v>
      </c>
      <c r="K504" s="24">
        <f>SUM(T501:T506)</f>
        <v>134.18</v>
      </c>
      <c r="L504" s="26"/>
    </row>
    <row r="505" spans="1:26" ht="14.25" x14ac:dyDescent="0.2">
      <c r="A505" s="39"/>
      <c r="B505" s="40"/>
      <c r="C505" s="40" t="s">
        <v>1664</v>
      </c>
      <c r="D505" s="23" t="s">
        <v>1663</v>
      </c>
      <c r="E505" s="11">
        <f>Source!CA189</f>
        <v>50</v>
      </c>
      <c r="F505" s="43"/>
      <c r="G505" s="25"/>
      <c r="H505" s="24">
        <f>SUM(U501:U506)</f>
        <v>13.11</v>
      </c>
      <c r="I505" s="27"/>
      <c r="J505" s="22">
        <f>Source!AU189</f>
        <v>50</v>
      </c>
      <c r="K505" s="24">
        <f>SUM(V501:V506)</f>
        <v>86.02</v>
      </c>
      <c r="L505" s="26"/>
    </row>
    <row r="506" spans="1:26" ht="14.25" x14ac:dyDescent="0.2">
      <c r="A506" s="41"/>
      <c r="B506" s="42"/>
      <c r="C506" s="42" t="s">
        <v>1665</v>
      </c>
      <c r="D506" s="28" t="s">
        <v>1666</v>
      </c>
      <c r="E506" s="29">
        <f>Source!AQ189</f>
        <v>5.49</v>
      </c>
      <c r="F506" s="30"/>
      <c r="G506" s="31" t="str">
        <f>Source!DI189</f>
        <v/>
      </c>
      <c r="H506" s="30"/>
      <c r="I506" s="31"/>
      <c r="J506" s="31"/>
      <c r="K506" s="30"/>
      <c r="L506" s="32">
        <f>Source!U189</f>
        <v>3.0744000000000002</v>
      </c>
    </row>
    <row r="507" spans="1:26" ht="15" x14ac:dyDescent="0.25">
      <c r="G507" s="46">
        <f>H503+H504+H505</f>
        <v>59.78</v>
      </c>
      <c r="H507" s="46"/>
      <c r="J507" s="46">
        <f>K503+K504+K505</f>
        <v>392.23</v>
      </c>
      <c r="K507" s="46"/>
      <c r="L507" s="33">
        <f>Source!U189</f>
        <v>3.0744000000000002</v>
      </c>
      <c r="O507" s="20">
        <f>G507</f>
        <v>59.78</v>
      </c>
      <c r="P507" s="20">
        <f>J507</f>
        <v>392.23</v>
      </c>
      <c r="Q507" s="20">
        <f>L507</f>
        <v>3.0744000000000002</v>
      </c>
      <c r="W507">
        <f>IF(Source!BI189&lt;=1,H503+H504+H505, 0)</f>
        <v>59.78</v>
      </c>
      <c r="X507">
        <f>IF(Source!BI189=2,H503+H504+H505, 0)</f>
        <v>0</v>
      </c>
      <c r="Y507">
        <f>IF(Source!BI189=3,H503+H504+H505, 0)</f>
        <v>0</v>
      </c>
      <c r="Z507">
        <f>IF(Source!BI189=4,H503+H504+H505, 0)</f>
        <v>0</v>
      </c>
    </row>
    <row r="508" spans="1:26" ht="14.25" x14ac:dyDescent="0.2">
      <c r="A508" s="39" t="str">
        <f>Source!E190</f>
        <v>46</v>
      </c>
      <c r="B508" s="40" t="str">
        <f>Source!F190</f>
        <v>06-01-013-01</v>
      </c>
      <c r="C508" s="40" t="str">
        <f>Source!G190</f>
        <v>Устройство подливки толщиной 20 мм</v>
      </c>
      <c r="D508" s="23" t="str">
        <f>Source!H190</f>
        <v>100 м2</v>
      </c>
      <c r="E508" s="11">
        <f>Source!I190</f>
        <v>7.2999999999999995E-2</v>
      </c>
      <c r="F508" s="24">
        <f>Source!AL190+Source!AM190+Source!AO190</f>
        <v>600.31999999999994</v>
      </c>
      <c r="G508" s="25"/>
      <c r="H508" s="24"/>
      <c r="I508" s="25" t="str">
        <f>Source!BO190</f>
        <v/>
      </c>
      <c r="J508" s="25"/>
      <c r="K508" s="24"/>
      <c r="L508" s="26"/>
      <c r="S508">
        <f>ROUND((Source!FX190/100)*((ROUND(Source!AF190*Source!I190, 2)+ROUND(Source!AE190*Source!I190, 2))), 2)</f>
        <v>36.35</v>
      </c>
      <c r="T508">
        <f>Source!X190</f>
        <v>238.51</v>
      </c>
      <c r="U508">
        <f>ROUND((Source!FY190/100)*((ROUND(Source!AF190*Source!I190, 2)+ROUND(Source!AE190*Source!I190, 2))), 2)</f>
        <v>22.5</v>
      </c>
      <c r="V508">
        <f>Source!Y190</f>
        <v>147.65</v>
      </c>
    </row>
    <row r="509" spans="1:26" x14ac:dyDescent="0.2">
      <c r="C509" s="19" t="str">
        <f>"Объем: "&amp;Source!I190&amp;"=7,3/"&amp;"100"</f>
        <v>Объем: 0,073=7,3/100</v>
      </c>
    </row>
    <row r="510" spans="1:26" ht="14.25" x14ac:dyDescent="0.2">
      <c r="A510" s="39"/>
      <c r="B510" s="40"/>
      <c r="C510" s="40" t="s">
        <v>1661</v>
      </c>
      <c r="D510" s="23"/>
      <c r="E510" s="11"/>
      <c r="F510" s="24">
        <f>Source!AO190</f>
        <v>410.65</v>
      </c>
      <c r="G510" s="25" t="str">
        <f>Source!DG190</f>
        <v>)*1,15</v>
      </c>
      <c r="H510" s="24">
        <f>ROUND(Source!AF190*Source!I190, 2)</f>
        <v>34.47</v>
      </c>
      <c r="I510" s="25"/>
      <c r="J510" s="25">
        <f>IF(Source!BA190&lt;&gt; 0, Source!BA190, 1)</f>
        <v>6.56</v>
      </c>
      <c r="K510" s="24">
        <f>Source!S190</f>
        <v>226.15</v>
      </c>
      <c r="L510" s="26"/>
      <c r="R510">
        <f>H510</f>
        <v>34.47</v>
      </c>
    </row>
    <row r="511" spans="1:26" ht="14.25" x14ac:dyDescent="0.2">
      <c r="A511" s="39"/>
      <c r="B511" s="40"/>
      <c r="C511" s="40" t="s">
        <v>411</v>
      </c>
      <c r="D511" s="23"/>
      <c r="E511" s="11"/>
      <c r="F511" s="24">
        <f>Source!AM190</f>
        <v>13.47</v>
      </c>
      <c r="G511" s="25" t="str">
        <f>Source!DE190</f>
        <v>)*1,25</v>
      </c>
      <c r="H511" s="24">
        <f>ROUND(Source!AD190*Source!I190, 2)</f>
        <v>1.23</v>
      </c>
      <c r="I511" s="25"/>
      <c r="J511" s="25">
        <f>IF(Source!BB190&lt;&gt; 0, Source!BB190, 1)</f>
        <v>6.56</v>
      </c>
      <c r="K511" s="24">
        <f>Source!Q190</f>
        <v>8.06</v>
      </c>
      <c r="L511" s="26"/>
    </row>
    <row r="512" spans="1:26" ht="14.25" x14ac:dyDescent="0.2">
      <c r="A512" s="39"/>
      <c r="B512" s="40"/>
      <c r="C512" s="40" t="s">
        <v>1667</v>
      </c>
      <c r="D512" s="23"/>
      <c r="E512" s="11"/>
      <c r="F512" s="24">
        <f>Source!AN190</f>
        <v>1.66</v>
      </c>
      <c r="G512" s="25" t="str">
        <f>Source!DF190</f>
        <v>)*1,25</v>
      </c>
      <c r="H512" s="34">
        <f>ROUND(Source!AE190*Source!I190, 2)</f>
        <v>0.15</v>
      </c>
      <c r="I512" s="25"/>
      <c r="J512" s="25">
        <f>IF(Source!BS190&lt;&gt; 0, Source!BS190, 1)</f>
        <v>6.56</v>
      </c>
      <c r="K512" s="34">
        <f>Source!R190</f>
        <v>1</v>
      </c>
      <c r="L512" s="26"/>
      <c r="R512">
        <f>H512</f>
        <v>0.15</v>
      </c>
    </row>
    <row r="513" spans="1:26" ht="14.25" x14ac:dyDescent="0.2">
      <c r="A513" s="39"/>
      <c r="B513" s="40"/>
      <c r="C513" s="40" t="s">
        <v>1668</v>
      </c>
      <c r="D513" s="23"/>
      <c r="E513" s="11"/>
      <c r="F513" s="24">
        <f>Source!AL190</f>
        <v>176.2</v>
      </c>
      <c r="G513" s="25" t="str">
        <f>Source!DD190</f>
        <v/>
      </c>
      <c r="H513" s="24">
        <f>ROUND(Source!AC190*Source!I190, 2)</f>
        <v>12.86</v>
      </c>
      <c r="I513" s="25"/>
      <c r="J513" s="25">
        <f>IF(Source!BC190&lt;&gt; 0, Source!BC190, 1)</f>
        <v>6.56</v>
      </c>
      <c r="K513" s="24">
        <f>Source!P190</f>
        <v>84.38</v>
      </c>
      <c r="L513" s="26"/>
    </row>
    <row r="514" spans="1:26" ht="14.25" x14ac:dyDescent="0.2">
      <c r="A514" s="39"/>
      <c r="B514" s="40"/>
      <c r="C514" s="40" t="s">
        <v>1662</v>
      </c>
      <c r="D514" s="23" t="s">
        <v>1663</v>
      </c>
      <c r="E514" s="11">
        <f>Source!BZ190</f>
        <v>105</v>
      </c>
      <c r="F514" s="43"/>
      <c r="G514" s="25"/>
      <c r="H514" s="24">
        <f>SUM(S508:S518)</f>
        <v>36.35</v>
      </c>
      <c r="I514" s="27"/>
      <c r="J514" s="22">
        <f>Source!AT190</f>
        <v>105</v>
      </c>
      <c r="K514" s="24">
        <f>SUM(T508:T518)</f>
        <v>238.51</v>
      </c>
      <c r="L514" s="26"/>
    </row>
    <row r="515" spans="1:26" ht="14.25" x14ac:dyDescent="0.2">
      <c r="A515" s="39"/>
      <c r="B515" s="40"/>
      <c r="C515" s="40" t="s">
        <v>1664</v>
      </c>
      <c r="D515" s="23" t="s">
        <v>1663</v>
      </c>
      <c r="E515" s="11">
        <f>Source!CA190</f>
        <v>65</v>
      </c>
      <c r="F515" s="43"/>
      <c r="G515" s="25"/>
      <c r="H515" s="24">
        <f>SUM(U508:U518)</f>
        <v>22.5</v>
      </c>
      <c r="I515" s="27"/>
      <c r="J515" s="22">
        <f>Source!AU190</f>
        <v>65</v>
      </c>
      <c r="K515" s="24">
        <f>SUM(V508:V518)</f>
        <v>147.65</v>
      </c>
      <c r="L515" s="26"/>
    </row>
    <row r="516" spans="1:26" ht="14.25" x14ac:dyDescent="0.2">
      <c r="A516" s="39"/>
      <c r="B516" s="40"/>
      <c r="C516" s="40" t="s">
        <v>1665</v>
      </c>
      <c r="D516" s="23" t="s">
        <v>1666</v>
      </c>
      <c r="E516" s="11">
        <f>Source!AQ190</f>
        <v>45.78</v>
      </c>
      <c r="F516" s="24"/>
      <c r="G516" s="25" t="str">
        <f>Source!DI190</f>
        <v>)*1,15</v>
      </c>
      <c r="H516" s="24"/>
      <c r="I516" s="25"/>
      <c r="J516" s="25"/>
      <c r="K516" s="24"/>
      <c r="L516" s="35">
        <f>Source!U190</f>
        <v>3.8432309999999998</v>
      </c>
    </row>
    <row r="517" spans="1:26" ht="14.25" x14ac:dyDescent="0.2">
      <c r="A517" s="39" t="str">
        <f>Source!E191</f>
        <v>46,1</v>
      </c>
      <c r="B517" s="40" t="str">
        <f>Source!F191</f>
        <v>04.1.02.06</v>
      </c>
      <c r="C517" s="40" t="str">
        <f>Source!G191</f>
        <v>Бетон</v>
      </c>
      <c r="D517" s="23" t="str">
        <f>Source!H191</f>
        <v>м3</v>
      </c>
      <c r="E517" s="11">
        <f>Source!I191</f>
        <v>0.14892</v>
      </c>
      <c r="F517" s="24">
        <f>Source!AL191+Source!AM191+Source!AO191</f>
        <v>0</v>
      </c>
      <c r="G517" s="36" t="s">
        <v>3</v>
      </c>
      <c r="H517" s="24">
        <f>ROUND(Source!AC191*Source!I191, 2)+ROUND(Source!AD191*Source!I191, 2)+ROUND(Source!AF191*Source!I191, 2)</f>
        <v>0</v>
      </c>
      <c r="I517" s="25"/>
      <c r="J517" s="25">
        <f>IF(Source!BC191&lt;&gt; 0, Source!BC191, 1)</f>
        <v>6.56</v>
      </c>
      <c r="K517" s="24">
        <f>Source!O191</f>
        <v>0</v>
      </c>
      <c r="L517" s="26"/>
      <c r="S517">
        <f>ROUND((Source!FX191/100)*((ROUND(Source!AF191*Source!I191, 2)+ROUND(Source!AE191*Source!I191, 2))), 2)</f>
        <v>0</v>
      </c>
      <c r="T517">
        <f>Source!X191</f>
        <v>0</v>
      </c>
      <c r="U517">
        <f>ROUND((Source!FY191/100)*((ROUND(Source!AF191*Source!I191, 2)+ROUND(Source!AE191*Source!I191, 2))), 2)</f>
        <v>0</v>
      </c>
      <c r="V517">
        <f>Source!Y191</f>
        <v>0</v>
      </c>
      <c r="W517">
        <f>IF(Source!BI191&lt;=1,H517, 0)</f>
        <v>0</v>
      </c>
      <c r="X517">
        <f>IF(Source!BI191=2,H517, 0)</f>
        <v>0</v>
      </c>
      <c r="Y517">
        <f>IF(Source!BI191=3,H517, 0)</f>
        <v>0</v>
      </c>
      <c r="Z517">
        <f>IF(Source!BI191=4,H517, 0)</f>
        <v>0</v>
      </c>
    </row>
    <row r="518" spans="1:26" ht="57" x14ac:dyDescent="0.2">
      <c r="A518" s="41" t="str">
        <f>Source!E192</f>
        <v>46,2</v>
      </c>
      <c r="B518" s="42" t="str">
        <f>Source!F192</f>
        <v>04.3.02.04-0122</v>
      </c>
      <c r="C518" s="42" t="str">
        <f>Source!G192</f>
        <v>Смеси бетонные, БСГ, тяжелого бетона на гравийном щебне, фракция 5-20 мм, класс В15 (М200), П3, F100, W4</v>
      </c>
      <c r="D518" s="28" t="str">
        <f>Source!H192</f>
        <v>м3</v>
      </c>
      <c r="E518" s="29">
        <f>Source!I192</f>
        <v>0.14892</v>
      </c>
      <c r="F518" s="30">
        <f>Source!AL192+Source!AM192+Source!AO192</f>
        <v>720.78</v>
      </c>
      <c r="G518" s="37" t="s">
        <v>3</v>
      </c>
      <c r="H518" s="30">
        <f>ROUND(Source!AC192*Source!I192, 2)+ROUND(Source!AD192*Source!I192, 2)+ROUND(Source!AF192*Source!I192, 2)</f>
        <v>107.34</v>
      </c>
      <c r="I518" s="31"/>
      <c r="J518" s="31">
        <f>IF(Source!BC192&lt;&gt; 0, Source!BC192, 1)</f>
        <v>6.56</v>
      </c>
      <c r="K518" s="30">
        <f>Source!O192</f>
        <v>704.14</v>
      </c>
      <c r="L518" s="38"/>
      <c r="S518">
        <f>ROUND((Source!FX192/100)*((ROUND(Source!AF192*Source!I192, 2)+ROUND(Source!AE192*Source!I192, 2))), 2)</f>
        <v>0</v>
      </c>
      <c r="T518">
        <f>Source!X192</f>
        <v>0</v>
      </c>
      <c r="U518">
        <f>ROUND((Source!FY192/100)*((ROUND(Source!AF192*Source!I192, 2)+ROUND(Source!AE192*Source!I192, 2))), 2)</f>
        <v>0</v>
      </c>
      <c r="V518">
        <f>Source!Y192</f>
        <v>0</v>
      </c>
      <c r="W518">
        <f>IF(Source!BI192&lt;=1,H518, 0)</f>
        <v>107.34</v>
      </c>
      <c r="X518">
        <f>IF(Source!BI192=2,H518, 0)</f>
        <v>0</v>
      </c>
      <c r="Y518">
        <f>IF(Source!BI192=3,H518, 0)</f>
        <v>0</v>
      </c>
      <c r="Z518">
        <f>IF(Source!BI192=4,H518, 0)</f>
        <v>0</v>
      </c>
    </row>
    <row r="519" spans="1:26" ht="15" x14ac:dyDescent="0.25">
      <c r="G519" s="46">
        <f>H510+H511+H513+H514+H515+SUM(H517:H518)</f>
        <v>214.75</v>
      </c>
      <c r="H519" s="46"/>
      <c r="J519" s="46">
        <f>K510+K511+K513+K514+K515+SUM(K517:K518)</f>
        <v>1408.8899999999999</v>
      </c>
      <c r="K519" s="46"/>
      <c r="L519" s="33">
        <f>Source!U190</f>
        <v>3.8432309999999998</v>
      </c>
      <c r="O519" s="20">
        <f>G519</f>
        <v>214.75</v>
      </c>
      <c r="P519" s="20">
        <f>J519</f>
        <v>1408.8899999999999</v>
      </c>
      <c r="Q519" s="20">
        <f>L519</f>
        <v>3.8432309999999998</v>
      </c>
      <c r="W519">
        <f>IF(Source!BI190&lt;=1,H510+H511+H513+H514+H515, 0)</f>
        <v>107.41</v>
      </c>
      <c r="X519">
        <f>IF(Source!BI190=2,H510+H511+H513+H514+H515, 0)</f>
        <v>0</v>
      </c>
      <c r="Y519">
        <f>IF(Source!BI190=3,H510+H511+H513+H514+H515, 0)</f>
        <v>0</v>
      </c>
      <c r="Z519">
        <f>IF(Source!BI190=4,H510+H511+H513+H514+H515, 0)</f>
        <v>0</v>
      </c>
    </row>
    <row r="520" spans="1:26" ht="14.25" x14ac:dyDescent="0.2">
      <c r="A520" s="39" t="str">
        <f>Source!E193</f>
        <v>47</v>
      </c>
      <c r="B520" s="40" t="str">
        <f>Source!F193</f>
        <v>09-05-003-02</v>
      </c>
      <c r="C520" s="40" t="str">
        <f>Source!G193</f>
        <v>Постановка болтов высокопрочных</v>
      </c>
      <c r="D520" s="23" t="str">
        <f>Source!H193</f>
        <v>100 ШТ</v>
      </c>
      <c r="E520" s="11">
        <f>Source!I193</f>
        <v>2.8</v>
      </c>
      <c r="F520" s="24">
        <f>Source!AL193+Source!AM193+Source!AO193</f>
        <v>379.5</v>
      </c>
      <c r="G520" s="25"/>
      <c r="H520" s="24"/>
      <c r="I520" s="25" t="str">
        <f>Source!BO193</f>
        <v/>
      </c>
      <c r="J520" s="25"/>
      <c r="K520" s="24"/>
      <c r="L520" s="26"/>
      <c r="S520">
        <f>ROUND((Source!FX193/100)*((ROUND(Source!AF193*Source!I193, 2)+ROUND(Source!AE193*Source!I193, 2))), 2)</f>
        <v>450.68</v>
      </c>
      <c r="T520">
        <f>Source!X193</f>
        <v>2956.44</v>
      </c>
      <c r="U520">
        <f>ROUND((Source!FY193/100)*((ROUND(Source!AF193*Source!I193, 2)+ROUND(Source!AE193*Source!I193, 2))), 2)</f>
        <v>425.64</v>
      </c>
      <c r="V520">
        <f>Source!Y193</f>
        <v>2792.19</v>
      </c>
    </row>
    <row r="521" spans="1:26" x14ac:dyDescent="0.2">
      <c r="C521" s="19" t="str">
        <f>"Объем: "&amp;Source!I193&amp;"=280/"&amp;"100"</f>
        <v>Объем: 2,8=280/100</v>
      </c>
    </row>
    <row r="522" spans="1:26" ht="14.25" x14ac:dyDescent="0.2">
      <c r="A522" s="39"/>
      <c r="B522" s="40"/>
      <c r="C522" s="40" t="s">
        <v>1661</v>
      </c>
      <c r="D522" s="23"/>
      <c r="E522" s="11"/>
      <c r="F522" s="24">
        <f>Source!AO193</f>
        <v>154.88</v>
      </c>
      <c r="G522" s="25" t="str">
        <f>Source!DG193</f>
        <v>)*1,15</v>
      </c>
      <c r="H522" s="24">
        <f>ROUND(Source!AF193*Source!I193, 2)</f>
        <v>498.71</v>
      </c>
      <c r="I522" s="25"/>
      <c r="J522" s="25">
        <f>IF(Source!BA193&lt;&gt; 0, Source!BA193, 1)</f>
        <v>6.56</v>
      </c>
      <c r="K522" s="24">
        <f>Source!S193</f>
        <v>3271.52</v>
      </c>
      <c r="L522" s="26"/>
      <c r="R522">
        <f>H522</f>
        <v>498.71</v>
      </c>
    </row>
    <row r="523" spans="1:26" ht="14.25" x14ac:dyDescent="0.2">
      <c r="A523" s="39"/>
      <c r="B523" s="40"/>
      <c r="C523" s="40" t="s">
        <v>411</v>
      </c>
      <c r="D523" s="23"/>
      <c r="E523" s="11"/>
      <c r="F523" s="24">
        <f>Source!AM193</f>
        <v>11.64</v>
      </c>
      <c r="G523" s="25" t="str">
        <f>Source!DE193</f>
        <v>)*1,25</v>
      </c>
      <c r="H523" s="24">
        <f>ROUND(Source!AD193*Source!I193, 2)</f>
        <v>40.770000000000003</v>
      </c>
      <c r="I523" s="25"/>
      <c r="J523" s="25">
        <f>IF(Source!BB193&lt;&gt; 0, Source!BB193, 1)</f>
        <v>6.56</v>
      </c>
      <c r="K523" s="24">
        <f>Source!Q193</f>
        <v>267.44</v>
      </c>
      <c r="L523" s="26"/>
    </row>
    <row r="524" spans="1:26" ht="14.25" x14ac:dyDescent="0.2">
      <c r="A524" s="39"/>
      <c r="B524" s="40"/>
      <c r="C524" s="40" t="s">
        <v>1667</v>
      </c>
      <c r="D524" s="23"/>
      <c r="E524" s="11"/>
      <c r="F524" s="24">
        <f>Source!AN193</f>
        <v>0.57999999999999996</v>
      </c>
      <c r="G524" s="25" t="str">
        <f>Source!DF193</f>
        <v>)*1,25</v>
      </c>
      <c r="H524" s="34">
        <f>ROUND(Source!AE193*Source!I193, 2)</f>
        <v>2.04</v>
      </c>
      <c r="I524" s="25"/>
      <c r="J524" s="25">
        <f>IF(Source!BS193&lt;&gt; 0, Source!BS193, 1)</f>
        <v>6.56</v>
      </c>
      <c r="K524" s="34">
        <f>Source!R193</f>
        <v>13.41</v>
      </c>
      <c r="L524" s="26"/>
      <c r="R524">
        <f>H524</f>
        <v>2.04</v>
      </c>
    </row>
    <row r="525" spans="1:26" ht="14.25" x14ac:dyDescent="0.2">
      <c r="A525" s="39"/>
      <c r="B525" s="40"/>
      <c r="C525" s="40" t="s">
        <v>1668</v>
      </c>
      <c r="D525" s="23"/>
      <c r="E525" s="11"/>
      <c r="F525" s="24">
        <f>Source!AL193</f>
        <v>212.98</v>
      </c>
      <c r="G525" s="25" t="str">
        <f>Source!DD193</f>
        <v/>
      </c>
      <c r="H525" s="24">
        <f>ROUND(Source!AC193*Source!I193, 2)</f>
        <v>596.34</v>
      </c>
      <c r="I525" s="25"/>
      <c r="J525" s="25">
        <f>IF(Source!BC193&lt;&gt; 0, Source!BC193, 1)</f>
        <v>6.56</v>
      </c>
      <c r="K525" s="24">
        <f>Source!P193</f>
        <v>3912.02</v>
      </c>
      <c r="L525" s="26"/>
    </row>
    <row r="526" spans="1:26" ht="14.25" x14ac:dyDescent="0.2">
      <c r="A526" s="39"/>
      <c r="B526" s="40"/>
      <c r="C526" s="40" t="s">
        <v>1662</v>
      </c>
      <c r="D526" s="23" t="s">
        <v>1663</v>
      </c>
      <c r="E526" s="11">
        <f>Source!BZ193</f>
        <v>90</v>
      </c>
      <c r="F526" s="43"/>
      <c r="G526" s="25"/>
      <c r="H526" s="24">
        <f>SUM(S520:S529)</f>
        <v>450.68</v>
      </c>
      <c r="I526" s="27"/>
      <c r="J526" s="22">
        <f>Source!AT193</f>
        <v>90</v>
      </c>
      <c r="K526" s="24">
        <f>SUM(T520:T529)</f>
        <v>2956.44</v>
      </c>
      <c r="L526" s="26"/>
    </row>
    <row r="527" spans="1:26" ht="14.25" x14ac:dyDescent="0.2">
      <c r="A527" s="39"/>
      <c r="B527" s="40"/>
      <c r="C527" s="40" t="s">
        <v>1664</v>
      </c>
      <c r="D527" s="23" t="s">
        <v>1663</v>
      </c>
      <c r="E527" s="11">
        <f>Source!CA193</f>
        <v>85</v>
      </c>
      <c r="F527" s="43"/>
      <c r="G527" s="25"/>
      <c r="H527" s="24">
        <f>SUM(U520:U529)</f>
        <v>425.64</v>
      </c>
      <c r="I527" s="27"/>
      <c r="J527" s="22">
        <f>Source!AU193</f>
        <v>85</v>
      </c>
      <c r="K527" s="24">
        <f>SUM(V520:V529)</f>
        <v>2792.19</v>
      </c>
      <c r="L527" s="26"/>
    </row>
    <row r="528" spans="1:26" ht="14.25" x14ac:dyDescent="0.2">
      <c r="A528" s="39"/>
      <c r="B528" s="40"/>
      <c r="C528" s="40" t="s">
        <v>1665</v>
      </c>
      <c r="D528" s="23" t="s">
        <v>1666</v>
      </c>
      <c r="E528" s="11">
        <f>Source!AQ193</f>
        <v>16.100000000000001</v>
      </c>
      <c r="F528" s="24"/>
      <c r="G528" s="25" t="str">
        <f>Source!DI193</f>
        <v>)*1,15</v>
      </c>
      <c r="H528" s="24"/>
      <c r="I528" s="25"/>
      <c r="J528" s="25"/>
      <c r="K528" s="24"/>
      <c r="L528" s="35">
        <f>Source!U193</f>
        <v>51.841999999999999</v>
      </c>
    </row>
    <row r="529" spans="1:26" ht="14.25" x14ac:dyDescent="0.2">
      <c r="A529" s="41" t="str">
        <f>Source!E194</f>
        <v>47,1</v>
      </c>
      <c r="B529" s="42" t="str">
        <f>Source!F194</f>
        <v>01.7.15.01-0001</v>
      </c>
      <c r="C529" s="42" t="str">
        <f>Source!G194</f>
        <v>Анкер-шпилька Hilti HST М12х115/20</v>
      </c>
      <c r="D529" s="28" t="str">
        <f>Source!H194</f>
        <v>шт.</v>
      </c>
      <c r="E529" s="29">
        <f>Source!I194</f>
        <v>280</v>
      </c>
      <c r="F529" s="30">
        <f>Source!AL194+Source!AM194+Source!AO194</f>
        <v>42.49</v>
      </c>
      <c r="G529" s="37" t="s">
        <v>3</v>
      </c>
      <c r="H529" s="30">
        <f>ROUND(Source!AC194*Source!I194, 2)+ROUND(Source!AD194*Source!I194, 2)+ROUND(Source!AF194*Source!I194, 2)</f>
        <v>11897.2</v>
      </c>
      <c r="I529" s="31"/>
      <c r="J529" s="31">
        <f>IF(Source!BC194&lt;&gt; 0, Source!BC194, 1)</f>
        <v>6.56</v>
      </c>
      <c r="K529" s="30">
        <f>Source!O194</f>
        <v>78045.63</v>
      </c>
      <c r="L529" s="38"/>
      <c r="S529">
        <f>ROUND((Source!FX194/100)*((ROUND(Source!AF194*Source!I194, 2)+ROUND(Source!AE194*Source!I194, 2))), 2)</f>
        <v>0</v>
      </c>
      <c r="T529">
        <f>Source!X194</f>
        <v>0</v>
      </c>
      <c r="U529">
        <f>ROUND((Source!FY194/100)*((ROUND(Source!AF194*Source!I194, 2)+ROUND(Source!AE194*Source!I194, 2))), 2)</f>
        <v>0</v>
      </c>
      <c r="V529">
        <f>Source!Y194</f>
        <v>0</v>
      </c>
      <c r="W529">
        <f>IF(Source!BI194&lt;=1,H529, 0)</f>
        <v>11897.2</v>
      </c>
      <c r="X529">
        <f>IF(Source!BI194=2,H529, 0)</f>
        <v>0</v>
      </c>
      <c r="Y529">
        <f>IF(Source!BI194=3,H529, 0)</f>
        <v>0</v>
      </c>
      <c r="Z529">
        <f>IF(Source!BI194=4,H529, 0)</f>
        <v>0</v>
      </c>
    </row>
    <row r="530" spans="1:26" ht="15" x14ac:dyDescent="0.25">
      <c r="G530" s="46">
        <f>H522+H523+H525+H526+H527+SUM(H529:H529)</f>
        <v>13909.34</v>
      </c>
      <c r="H530" s="46"/>
      <c r="J530" s="46">
        <f>K522+K523+K525+K526+K527+SUM(K529:K529)</f>
        <v>91245.24</v>
      </c>
      <c r="K530" s="46"/>
      <c r="L530" s="33">
        <f>Source!U193</f>
        <v>51.841999999999999</v>
      </c>
      <c r="O530" s="20">
        <f>G530</f>
        <v>13909.34</v>
      </c>
      <c r="P530" s="20">
        <f>J530</f>
        <v>91245.24</v>
      </c>
      <c r="Q530" s="20">
        <f>L530</f>
        <v>51.841999999999999</v>
      </c>
      <c r="W530">
        <f>IF(Source!BI193&lt;=1,H522+H523+H525+H526+H527, 0)</f>
        <v>2012.1400000000003</v>
      </c>
      <c r="X530">
        <f>IF(Source!BI193=2,H522+H523+H525+H526+H527, 0)</f>
        <v>0</v>
      </c>
      <c r="Y530">
        <f>IF(Source!BI193=3,H522+H523+H525+H526+H527, 0)</f>
        <v>0</v>
      </c>
      <c r="Z530">
        <f>IF(Source!BI193=4,H522+H523+H525+H526+H527, 0)</f>
        <v>0</v>
      </c>
    </row>
    <row r="531" spans="1:26" ht="57" x14ac:dyDescent="0.2">
      <c r="A531" s="39" t="str">
        <f>Source!E195</f>
        <v>48</v>
      </c>
      <c r="B531" s="40" t="str">
        <f>Source!F195</f>
        <v>09-03-002-01</v>
      </c>
      <c r="C531" s="40" t="str">
        <f>Source!G195</f>
        <v>Монтаж колонн одноэтажных и многоэтажных зданий и крановых эстакад высотой до 25 м цельного сечения массой до 1,0 т</v>
      </c>
      <c r="D531" s="23" t="str">
        <f>Source!H195</f>
        <v>т</v>
      </c>
      <c r="E531" s="11">
        <f>Source!I195</f>
        <v>4.0274999999999999</v>
      </c>
      <c r="F531" s="24">
        <f>Source!AL195+Source!AM195+Source!AO195</f>
        <v>399.87</v>
      </c>
      <c r="G531" s="25"/>
      <c r="H531" s="24"/>
      <c r="I531" s="25" t="str">
        <f>Source!BO195</f>
        <v/>
      </c>
      <c r="J531" s="25"/>
      <c r="K531" s="24"/>
      <c r="L531" s="26"/>
      <c r="S531">
        <f>ROUND((Source!FX195/100)*((ROUND(Source!AF195*Source!I195, 2)+ROUND(Source!AE195*Source!I195, 2))), 2)</f>
        <v>534.69000000000005</v>
      </c>
      <c r="T531">
        <f>Source!X195</f>
        <v>3507.55</v>
      </c>
      <c r="U531">
        <f>ROUND((Source!FY195/100)*((ROUND(Source!AF195*Source!I195, 2)+ROUND(Source!AE195*Source!I195, 2))), 2)</f>
        <v>504.99</v>
      </c>
      <c r="V531">
        <f>Source!Y195</f>
        <v>3312.69</v>
      </c>
    </row>
    <row r="532" spans="1:26" ht="14.25" x14ac:dyDescent="0.2">
      <c r="A532" s="39"/>
      <c r="B532" s="40"/>
      <c r="C532" s="40" t="s">
        <v>1661</v>
      </c>
      <c r="D532" s="23"/>
      <c r="E532" s="11"/>
      <c r="F532" s="24">
        <f>Source!AO195</f>
        <v>96.11</v>
      </c>
      <c r="G532" s="25" t="str">
        <f>Source!DG195</f>
        <v>)*1,15</v>
      </c>
      <c r="H532" s="24">
        <f>ROUND(Source!AF195*Source!I195, 2)</f>
        <v>445.16</v>
      </c>
      <c r="I532" s="25"/>
      <c r="J532" s="25">
        <f>IF(Source!BA195&lt;&gt; 0, Source!BA195, 1)</f>
        <v>6.56</v>
      </c>
      <c r="K532" s="24">
        <f>Source!S195</f>
        <v>2920.25</v>
      </c>
      <c r="L532" s="26"/>
      <c r="R532">
        <f>H532</f>
        <v>445.16</v>
      </c>
    </row>
    <row r="533" spans="1:26" ht="14.25" x14ac:dyDescent="0.2">
      <c r="A533" s="39"/>
      <c r="B533" s="40"/>
      <c r="C533" s="40" t="s">
        <v>411</v>
      </c>
      <c r="D533" s="23"/>
      <c r="E533" s="11"/>
      <c r="F533" s="24">
        <f>Source!AM195</f>
        <v>262.8</v>
      </c>
      <c r="G533" s="25" t="str">
        <f>Source!DE195</f>
        <v>)*1,25</v>
      </c>
      <c r="H533" s="24">
        <f>ROUND(Source!AD195*Source!I195, 2)</f>
        <v>1323.07</v>
      </c>
      <c r="I533" s="25"/>
      <c r="J533" s="25">
        <f>IF(Source!BB195&lt;&gt; 0, Source!BB195, 1)</f>
        <v>6.56</v>
      </c>
      <c r="K533" s="24">
        <f>Source!Q195</f>
        <v>8679.3700000000008</v>
      </c>
      <c r="L533" s="26"/>
    </row>
    <row r="534" spans="1:26" ht="14.25" x14ac:dyDescent="0.2">
      <c r="A534" s="39"/>
      <c r="B534" s="40"/>
      <c r="C534" s="40" t="s">
        <v>1667</v>
      </c>
      <c r="D534" s="23"/>
      <c r="E534" s="11"/>
      <c r="F534" s="24">
        <f>Source!AN195</f>
        <v>29.58</v>
      </c>
      <c r="G534" s="25" t="str">
        <f>Source!DF195</f>
        <v>)*1,25</v>
      </c>
      <c r="H534" s="34">
        <f>ROUND(Source!AE195*Source!I195, 2)</f>
        <v>148.94</v>
      </c>
      <c r="I534" s="25"/>
      <c r="J534" s="25">
        <f>IF(Source!BS195&lt;&gt; 0, Source!BS195, 1)</f>
        <v>6.56</v>
      </c>
      <c r="K534" s="34">
        <f>Source!R195</f>
        <v>977.03</v>
      </c>
      <c r="L534" s="26"/>
      <c r="R534">
        <f>H534</f>
        <v>148.94</v>
      </c>
    </row>
    <row r="535" spans="1:26" ht="14.25" x14ac:dyDescent="0.2">
      <c r="A535" s="39"/>
      <c r="B535" s="40"/>
      <c r="C535" s="40" t="s">
        <v>1668</v>
      </c>
      <c r="D535" s="23"/>
      <c r="E535" s="11"/>
      <c r="F535" s="24">
        <f>Source!AL195</f>
        <v>40.96</v>
      </c>
      <c r="G535" s="25" t="str">
        <f>Source!DD195</f>
        <v/>
      </c>
      <c r="H535" s="24">
        <f>ROUND(Source!AC195*Source!I195, 2)</f>
        <v>164.97</v>
      </c>
      <c r="I535" s="25"/>
      <c r="J535" s="25">
        <f>IF(Source!BC195&lt;&gt; 0, Source!BC195, 1)</f>
        <v>6.56</v>
      </c>
      <c r="K535" s="24">
        <f>Source!P195</f>
        <v>1082.18</v>
      </c>
      <c r="L535" s="26"/>
    </row>
    <row r="536" spans="1:26" ht="14.25" x14ac:dyDescent="0.2">
      <c r="A536" s="39"/>
      <c r="B536" s="40"/>
      <c r="C536" s="40" t="s">
        <v>1662</v>
      </c>
      <c r="D536" s="23" t="s">
        <v>1663</v>
      </c>
      <c r="E536" s="11">
        <f>Source!BZ195</f>
        <v>90</v>
      </c>
      <c r="F536" s="43"/>
      <c r="G536" s="25"/>
      <c r="H536" s="24">
        <f>SUM(S531:S540)</f>
        <v>534.69000000000005</v>
      </c>
      <c r="I536" s="27"/>
      <c r="J536" s="22">
        <f>Source!AT195</f>
        <v>90</v>
      </c>
      <c r="K536" s="24">
        <f>SUM(T531:T540)</f>
        <v>3507.55</v>
      </c>
      <c r="L536" s="26"/>
    </row>
    <row r="537" spans="1:26" ht="14.25" x14ac:dyDescent="0.2">
      <c r="A537" s="39"/>
      <c r="B537" s="40"/>
      <c r="C537" s="40" t="s">
        <v>1664</v>
      </c>
      <c r="D537" s="23" t="s">
        <v>1663</v>
      </c>
      <c r="E537" s="11">
        <f>Source!CA195</f>
        <v>85</v>
      </c>
      <c r="F537" s="43"/>
      <c r="G537" s="25"/>
      <c r="H537" s="24">
        <f>SUM(U531:U540)</f>
        <v>504.99</v>
      </c>
      <c r="I537" s="27"/>
      <c r="J537" s="22">
        <f>Source!AU195</f>
        <v>85</v>
      </c>
      <c r="K537" s="24">
        <f>SUM(V531:V540)</f>
        <v>3312.69</v>
      </c>
      <c r="L537" s="26"/>
    </row>
    <row r="538" spans="1:26" ht="14.25" x14ac:dyDescent="0.2">
      <c r="A538" s="39"/>
      <c r="B538" s="40"/>
      <c r="C538" s="40" t="s">
        <v>1665</v>
      </c>
      <c r="D538" s="23" t="s">
        <v>1666</v>
      </c>
      <c r="E538" s="11">
        <f>Source!AQ195</f>
        <v>10.47</v>
      </c>
      <c r="F538" s="24"/>
      <c r="G538" s="25" t="str">
        <f>Source!DI195</f>
        <v>)*1,15</v>
      </c>
      <c r="H538" s="24"/>
      <c r="I538" s="25"/>
      <c r="J538" s="25"/>
      <c r="K538" s="24"/>
      <c r="L538" s="35">
        <f>Source!U195</f>
        <v>48.493113749999999</v>
      </c>
    </row>
    <row r="539" spans="1:26" ht="14.25" x14ac:dyDescent="0.2">
      <c r="A539" s="39" t="str">
        <f>Source!E196</f>
        <v>48,1</v>
      </c>
      <c r="B539" s="40" t="str">
        <f>Source!F196</f>
        <v>07.2.07.13</v>
      </c>
      <c r="C539" s="40" t="str">
        <f>Source!G196</f>
        <v>Конструкции стальные</v>
      </c>
      <c r="D539" s="23" t="str">
        <f>Source!H196</f>
        <v>т</v>
      </c>
      <c r="E539" s="11">
        <f>Source!I196</f>
        <v>4.0274999999999999</v>
      </c>
      <c r="F539" s="24">
        <f>Source!AL196+Source!AM196+Source!AO196</f>
        <v>0</v>
      </c>
      <c r="G539" s="36" t="s">
        <v>3</v>
      </c>
      <c r="H539" s="24">
        <f>ROUND(Source!AC196*Source!I196, 2)+ROUND(Source!AD196*Source!I196, 2)+ROUND(Source!AF196*Source!I196, 2)</f>
        <v>0</v>
      </c>
      <c r="I539" s="25"/>
      <c r="J539" s="25">
        <f>IF(Source!BC196&lt;&gt; 0, Source!BC196, 1)</f>
        <v>6.56</v>
      </c>
      <c r="K539" s="24">
        <f>Source!O196</f>
        <v>0</v>
      </c>
      <c r="L539" s="26"/>
      <c r="S539">
        <f>ROUND((Source!FX196/100)*((ROUND(Source!AF196*Source!I196, 2)+ROUND(Source!AE196*Source!I196, 2))), 2)</f>
        <v>0</v>
      </c>
      <c r="T539">
        <f>Source!X196</f>
        <v>0</v>
      </c>
      <c r="U539">
        <f>ROUND((Source!FY196/100)*((ROUND(Source!AF196*Source!I196, 2)+ROUND(Source!AE196*Source!I196, 2))), 2)</f>
        <v>0</v>
      </c>
      <c r="V539">
        <f>Source!Y196</f>
        <v>0</v>
      </c>
      <c r="W539">
        <f>IF(Source!BI196&lt;=1,H539, 0)</f>
        <v>0</v>
      </c>
      <c r="X539">
        <f>IF(Source!BI196=2,H539, 0)</f>
        <v>0</v>
      </c>
      <c r="Y539">
        <f>IF(Source!BI196=3,H539, 0)</f>
        <v>0</v>
      </c>
      <c r="Z539">
        <f>IF(Source!BI196=4,H539, 0)</f>
        <v>0</v>
      </c>
    </row>
    <row r="540" spans="1:26" ht="57" x14ac:dyDescent="0.2">
      <c r="A540" s="41" t="str">
        <f>Source!E197</f>
        <v>48,2</v>
      </c>
      <c r="B540" s="42" t="str">
        <f>Source!F197</f>
        <v>07.2.07.11-0021</v>
      </c>
      <c r="C540" s="42" t="str">
        <f>Source!G197</f>
        <v>Стойки металлические со струбцинами из круглых труб и гнутосварных профилей массой отправочной марки до 0,1 т</v>
      </c>
      <c r="D540" s="28" t="str">
        <f>Source!H197</f>
        <v>кг</v>
      </c>
      <c r="E540" s="29">
        <f>Source!I197</f>
        <v>4027.5</v>
      </c>
      <c r="F540" s="30">
        <f>Source!AL197+Source!AM197+Source!AO197</f>
        <v>11.83</v>
      </c>
      <c r="G540" s="37" t="s">
        <v>3</v>
      </c>
      <c r="H540" s="30">
        <f>ROUND(Source!AC197*Source!I197, 2)+ROUND(Source!AD197*Source!I197, 2)+ROUND(Source!AF197*Source!I197, 2)</f>
        <v>47645.33</v>
      </c>
      <c r="I540" s="31"/>
      <c r="J540" s="31">
        <f>IF(Source!BC197&lt;&gt; 0, Source!BC197, 1)</f>
        <v>6.56</v>
      </c>
      <c r="K540" s="30">
        <f>Source!O197</f>
        <v>312553.33</v>
      </c>
      <c r="L540" s="38"/>
      <c r="S540">
        <f>ROUND((Source!FX197/100)*((ROUND(Source!AF197*Source!I197, 2)+ROUND(Source!AE197*Source!I197, 2))), 2)</f>
        <v>0</v>
      </c>
      <c r="T540">
        <f>Source!X197</f>
        <v>0</v>
      </c>
      <c r="U540">
        <f>ROUND((Source!FY197/100)*((ROUND(Source!AF197*Source!I197, 2)+ROUND(Source!AE197*Source!I197, 2))), 2)</f>
        <v>0</v>
      </c>
      <c r="V540">
        <f>Source!Y197</f>
        <v>0</v>
      </c>
      <c r="W540">
        <f>IF(Source!BI197&lt;=1,H540, 0)</f>
        <v>47645.33</v>
      </c>
      <c r="X540">
        <f>IF(Source!BI197=2,H540, 0)</f>
        <v>0</v>
      </c>
      <c r="Y540">
        <f>IF(Source!BI197=3,H540, 0)</f>
        <v>0</v>
      </c>
      <c r="Z540">
        <f>IF(Source!BI197=4,H540, 0)</f>
        <v>0</v>
      </c>
    </row>
    <row r="541" spans="1:26" ht="15" x14ac:dyDescent="0.25">
      <c r="G541" s="46">
        <f>H532+H533+H535+H536+H537+SUM(H539:H540)</f>
        <v>50618.21</v>
      </c>
      <c r="H541" s="46"/>
      <c r="J541" s="46">
        <f>K532+K533+K535+K536+K537+SUM(K539:K540)</f>
        <v>332055.37</v>
      </c>
      <c r="K541" s="46"/>
      <c r="L541" s="33">
        <f>Source!U195</f>
        <v>48.493113749999999</v>
      </c>
      <c r="O541" s="20">
        <f>G541</f>
        <v>50618.21</v>
      </c>
      <c r="P541" s="20">
        <f>J541</f>
        <v>332055.37</v>
      </c>
      <c r="Q541" s="20">
        <f>L541</f>
        <v>48.493113749999999</v>
      </c>
      <c r="W541">
        <f>IF(Source!BI195&lt;=1,H532+H533+H535+H536+H537, 0)</f>
        <v>2972.88</v>
      </c>
      <c r="X541">
        <f>IF(Source!BI195=2,H532+H533+H535+H536+H537, 0)</f>
        <v>0</v>
      </c>
      <c r="Y541">
        <f>IF(Source!BI195=3,H532+H533+H535+H536+H537, 0)</f>
        <v>0</v>
      </c>
      <c r="Z541">
        <f>IF(Source!BI195=4,H532+H533+H535+H536+H537, 0)</f>
        <v>0</v>
      </c>
    </row>
    <row r="542" spans="1:26" ht="57" x14ac:dyDescent="0.2">
      <c r="A542" s="39" t="str">
        <f>Source!E198</f>
        <v>49</v>
      </c>
      <c r="B542" s="40" t="str">
        <f>Source!F198</f>
        <v>09-03-002-12</v>
      </c>
      <c r="C542" s="40" t="str">
        <f>Source!G198</f>
        <v>Монтаж балок, ригелей перекрытия, покрытия и под установку оборудования многоэтажных зданий при высоте здания до 25 м</v>
      </c>
      <c r="D542" s="23" t="str">
        <f>Source!H198</f>
        <v>т</v>
      </c>
      <c r="E542" s="11">
        <f>Source!I198</f>
        <v>1.6175999999999999</v>
      </c>
      <c r="F542" s="24">
        <f>Source!AL198+Source!AM198+Source!AO198</f>
        <v>759.63</v>
      </c>
      <c r="G542" s="25"/>
      <c r="H542" s="24"/>
      <c r="I542" s="25" t="str">
        <f>Source!BO198</f>
        <v/>
      </c>
      <c r="J542" s="25"/>
      <c r="K542" s="24"/>
      <c r="L542" s="26"/>
      <c r="S542">
        <f>ROUND((Source!FX198/100)*((ROUND(Source!AF198*Source!I198, 2)+ROUND(Source!AE198*Source!I198, 2))), 2)</f>
        <v>389.92</v>
      </c>
      <c r="T542">
        <f>Source!X198</f>
        <v>2557.85</v>
      </c>
      <c r="U542">
        <f>ROUND((Source!FY198/100)*((ROUND(Source!AF198*Source!I198, 2)+ROUND(Source!AE198*Source!I198, 2))), 2)</f>
        <v>368.25</v>
      </c>
      <c r="V542">
        <f>Source!Y198</f>
        <v>2415.75</v>
      </c>
    </row>
    <row r="543" spans="1:26" ht="14.25" x14ac:dyDescent="0.2">
      <c r="A543" s="39"/>
      <c r="B543" s="40"/>
      <c r="C543" s="40" t="s">
        <v>1661</v>
      </c>
      <c r="D543" s="23"/>
      <c r="E543" s="11"/>
      <c r="F543" s="24">
        <f>Source!AO198</f>
        <v>186.33</v>
      </c>
      <c r="G543" s="25" t="str">
        <f>Source!DG198</f>
        <v>)*1,15</v>
      </c>
      <c r="H543" s="24">
        <f>ROUND(Source!AF198*Source!I198, 2)</f>
        <v>346.62</v>
      </c>
      <c r="I543" s="25"/>
      <c r="J543" s="25">
        <f>IF(Source!BA198&lt;&gt; 0, Source!BA198, 1)</f>
        <v>6.56</v>
      </c>
      <c r="K543" s="24">
        <f>Source!S198</f>
        <v>2273.8200000000002</v>
      </c>
      <c r="L543" s="26"/>
      <c r="R543">
        <f>H543</f>
        <v>346.62</v>
      </c>
    </row>
    <row r="544" spans="1:26" ht="14.25" x14ac:dyDescent="0.2">
      <c r="A544" s="39"/>
      <c r="B544" s="40"/>
      <c r="C544" s="40" t="s">
        <v>411</v>
      </c>
      <c r="D544" s="23"/>
      <c r="E544" s="11"/>
      <c r="F544" s="24">
        <f>Source!AM198</f>
        <v>466.96</v>
      </c>
      <c r="G544" s="25" t="str">
        <f>Source!DE198</f>
        <v>)*1,25</v>
      </c>
      <c r="H544" s="24">
        <f>ROUND(Source!AD198*Source!I198, 2)</f>
        <v>944.19</v>
      </c>
      <c r="I544" s="25"/>
      <c r="J544" s="25">
        <f>IF(Source!BB198&lt;&gt; 0, Source!BB198, 1)</f>
        <v>6.56</v>
      </c>
      <c r="K544" s="24">
        <f>Source!Q198</f>
        <v>6193.91</v>
      </c>
      <c r="L544" s="26"/>
    </row>
    <row r="545" spans="1:26" ht="14.25" x14ac:dyDescent="0.2">
      <c r="A545" s="39"/>
      <c r="B545" s="40"/>
      <c r="C545" s="40" t="s">
        <v>1667</v>
      </c>
      <c r="D545" s="23"/>
      <c r="E545" s="11"/>
      <c r="F545" s="24">
        <f>Source!AN198</f>
        <v>42.84</v>
      </c>
      <c r="G545" s="25" t="str">
        <f>Source!DF198</f>
        <v>)*1,25</v>
      </c>
      <c r="H545" s="34">
        <f>ROUND(Source!AE198*Source!I198, 2)</f>
        <v>86.62</v>
      </c>
      <c r="I545" s="25"/>
      <c r="J545" s="25">
        <f>IF(Source!BS198&lt;&gt; 0, Source!BS198, 1)</f>
        <v>6.56</v>
      </c>
      <c r="K545" s="34">
        <f>Source!R198</f>
        <v>568.24</v>
      </c>
      <c r="L545" s="26"/>
      <c r="R545">
        <f>H545</f>
        <v>86.62</v>
      </c>
    </row>
    <row r="546" spans="1:26" ht="14.25" x14ac:dyDescent="0.2">
      <c r="A546" s="39"/>
      <c r="B546" s="40"/>
      <c r="C546" s="40" t="s">
        <v>1668</v>
      </c>
      <c r="D546" s="23"/>
      <c r="E546" s="11"/>
      <c r="F546" s="24">
        <f>Source!AL198</f>
        <v>106.34</v>
      </c>
      <c r="G546" s="25" t="str">
        <f>Source!DD198</f>
        <v/>
      </c>
      <c r="H546" s="24">
        <f>ROUND(Source!AC198*Source!I198, 2)</f>
        <v>172.02</v>
      </c>
      <c r="I546" s="25"/>
      <c r="J546" s="25">
        <f>IF(Source!BC198&lt;&gt; 0, Source!BC198, 1)</f>
        <v>6.56</v>
      </c>
      <c r="K546" s="24">
        <f>Source!P198</f>
        <v>1128.42</v>
      </c>
      <c r="L546" s="26"/>
    </row>
    <row r="547" spans="1:26" ht="14.25" x14ac:dyDescent="0.2">
      <c r="A547" s="39"/>
      <c r="B547" s="40"/>
      <c r="C547" s="40" t="s">
        <v>1662</v>
      </c>
      <c r="D547" s="23" t="s">
        <v>1663</v>
      </c>
      <c r="E547" s="11">
        <f>Source!BZ198</f>
        <v>90</v>
      </c>
      <c r="F547" s="43"/>
      <c r="G547" s="25"/>
      <c r="H547" s="24">
        <f>SUM(S542:S551)</f>
        <v>389.92</v>
      </c>
      <c r="I547" s="27"/>
      <c r="J547" s="22">
        <f>Source!AT198</f>
        <v>90</v>
      </c>
      <c r="K547" s="24">
        <f>SUM(T542:T551)</f>
        <v>2557.85</v>
      </c>
      <c r="L547" s="26"/>
    </row>
    <row r="548" spans="1:26" ht="14.25" x14ac:dyDescent="0.2">
      <c r="A548" s="39"/>
      <c r="B548" s="40"/>
      <c r="C548" s="40" t="s">
        <v>1664</v>
      </c>
      <c r="D548" s="23" t="s">
        <v>1663</v>
      </c>
      <c r="E548" s="11">
        <f>Source!CA198</f>
        <v>85</v>
      </c>
      <c r="F548" s="43"/>
      <c r="G548" s="25"/>
      <c r="H548" s="24">
        <f>SUM(U542:U551)</f>
        <v>368.25</v>
      </c>
      <c r="I548" s="27"/>
      <c r="J548" s="22">
        <f>Source!AU198</f>
        <v>85</v>
      </c>
      <c r="K548" s="24">
        <f>SUM(V542:V551)</f>
        <v>2415.75</v>
      </c>
      <c r="L548" s="26"/>
    </row>
    <row r="549" spans="1:26" ht="14.25" x14ac:dyDescent="0.2">
      <c r="A549" s="39"/>
      <c r="B549" s="40"/>
      <c r="C549" s="40" t="s">
        <v>1665</v>
      </c>
      <c r="D549" s="23" t="s">
        <v>1666</v>
      </c>
      <c r="E549" s="11">
        <f>Source!AQ198</f>
        <v>18.25</v>
      </c>
      <c r="F549" s="24"/>
      <c r="G549" s="25" t="str">
        <f>Source!DI198</f>
        <v>)*1,15</v>
      </c>
      <c r="H549" s="24"/>
      <c r="I549" s="25"/>
      <c r="J549" s="25"/>
      <c r="K549" s="24"/>
      <c r="L549" s="35">
        <f>Source!U198</f>
        <v>33.949379999999991</v>
      </c>
    </row>
    <row r="550" spans="1:26" ht="14.25" x14ac:dyDescent="0.2">
      <c r="A550" s="39" t="str">
        <f>Source!E199</f>
        <v>49,1</v>
      </c>
      <c r="B550" s="40" t="str">
        <f>Source!F199</f>
        <v>07.2.07.13</v>
      </c>
      <c r="C550" s="40" t="str">
        <f>Source!G199</f>
        <v>Конструкции стальные</v>
      </c>
      <c r="D550" s="23" t="str">
        <f>Source!H199</f>
        <v>т</v>
      </c>
      <c r="E550" s="11">
        <f>Source!I199</f>
        <v>1.6175999999999999</v>
      </c>
      <c r="F550" s="24">
        <f>Source!AL199+Source!AM199+Source!AO199</f>
        <v>0</v>
      </c>
      <c r="G550" s="36" t="s">
        <v>3</v>
      </c>
      <c r="H550" s="24">
        <f>ROUND(Source!AC199*Source!I199, 2)+ROUND(Source!AD199*Source!I199, 2)+ROUND(Source!AF199*Source!I199, 2)</f>
        <v>0</v>
      </c>
      <c r="I550" s="25"/>
      <c r="J550" s="25">
        <f>IF(Source!BC199&lt;&gt; 0, Source!BC199, 1)</f>
        <v>6.56</v>
      </c>
      <c r="K550" s="24">
        <f>Source!O199</f>
        <v>0</v>
      </c>
      <c r="L550" s="26"/>
      <c r="S550">
        <f>ROUND((Source!FX199/100)*((ROUND(Source!AF199*Source!I199, 2)+ROUND(Source!AE199*Source!I199, 2))), 2)</f>
        <v>0</v>
      </c>
      <c r="T550">
        <f>Source!X199</f>
        <v>0</v>
      </c>
      <c r="U550">
        <f>ROUND((Source!FY199/100)*((ROUND(Source!AF199*Source!I199, 2)+ROUND(Source!AE199*Source!I199, 2))), 2)</f>
        <v>0</v>
      </c>
      <c r="V550">
        <f>Source!Y199</f>
        <v>0</v>
      </c>
      <c r="W550">
        <f>IF(Source!BI199&lt;=1,H550, 0)</f>
        <v>0</v>
      </c>
      <c r="X550">
        <f>IF(Source!BI199=2,H550, 0)</f>
        <v>0</v>
      </c>
      <c r="Y550">
        <f>IF(Source!BI199=3,H550, 0)</f>
        <v>0</v>
      </c>
      <c r="Z550">
        <f>IF(Source!BI199=4,H550, 0)</f>
        <v>0</v>
      </c>
    </row>
    <row r="551" spans="1:26" ht="14.25" x14ac:dyDescent="0.2">
      <c r="A551" s="41" t="str">
        <f>Source!E200</f>
        <v>49,2</v>
      </c>
      <c r="B551" s="42" t="str">
        <f>Source!F200</f>
        <v>07.2.07.13-0012</v>
      </c>
      <c r="C551" s="42" t="str">
        <f>Source!G200</f>
        <v>Балки промежуточные</v>
      </c>
      <c r="D551" s="28" t="str">
        <f>Source!H200</f>
        <v>т</v>
      </c>
      <c r="E551" s="29">
        <f>Source!I200</f>
        <v>1.6175999999999999</v>
      </c>
      <c r="F551" s="30">
        <f>Source!AL200+Source!AM200+Source!AO200</f>
        <v>11425.09</v>
      </c>
      <c r="G551" s="37" t="s">
        <v>3</v>
      </c>
      <c r="H551" s="30">
        <f>ROUND(Source!AC200*Source!I200, 2)+ROUND(Source!AD200*Source!I200, 2)+ROUND(Source!AF200*Source!I200, 2)</f>
        <v>18481.23</v>
      </c>
      <c r="I551" s="31"/>
      <c r="J551" s="31">
        <f>IF(Source!BC200&lt;&gt; 0, Source!BC200, 1)</f>
        <v>6.56</v>
      </c>
      <c r="K551" s="30">
        <f>Source!O200</f>
        <v>121236.84</v>
      </c>
      <c r="L551" s="38"/>
      <c r="S551">
        <f>ROUND((Source!FX200/100)*((ROUND(Source!AF200*Source!I200, 2)+ROUND(Source!AE200*Source!I200, 2))), 2)</f>
        <v>0</v>
      </c>
      <c r="T551">
        <f>Source!X200</f>
        <v>0</v>
      </c>
      <c r="U551">
        <f>ROUND((Source!FY200/100)*((ROUND(Source!AF200*Source!I200, 2)+ROUND(Source!AE200*Source!I200, 2))), 2)</f>
        <v>0</v>
      </c>
      <c r="V551">
        <f>Source!Y200</f>
        <v>0</v>
      </c>
      <c r="W551">
        <f>IF(Source!BI200&lt;=1,H551, 0)</f>
        <v>18481.23</v>
      </c>
      <c r="X551">
        <f>IF(Source!BI200=2,H551, 0)</f>
        <v>0</v>
      </c>
      <c r="Y551">
        <f>IF(Source!BI200=3,H551, 0)</f>
        <v>0</v>
      </c>
      <c r="Z551">
        <f>IF(Source!BI200=4,H551, 0)</f>
        <v>0</v>
      </c>
    </row>
    <row r="552" spans="1:26" ht="15" x14ac:dyDescent="0.25">
      <c r="G552" s="46">
        <f>H543+H544+H546+H547+H548+SUM(H550:H551)</f>
        <v>20702.23</v>
      </c>
      <c r="H552" s="46"/>
      <c r="J552" s="46">
        <f>K543+K544+K546+K547+K548+SUM(K550:K551)</f>
        <v>135806.59</v>
      </c>
      <c r="K552" s="46"/>
      <c r="L552" s="33">
        <f>Source!U198</f>
        <v>33.949379999999991</v>
      </c>
      <c r="O552" s="20">
        <f>G552</f>
        <v>20702.23</v>
      </c>
      <c r="P552" s="20">
        <f>J552</f>
        <v>135806.59</v>
      </c>
      <c r="Q552" s="20">
        <f>L552</f>
        <v>33.949379999999991</v>
      </c>
      <c r="W552">
        <f>IF(Source!BI198&lt;=1,H543+H544+H546+H547+H548, 0)</f>
        <v>2221</v>
      </c>
      <c r="X552">
        <f>IF(Source!BI198=2,H543+H544+H546+H547+H548, 0)</f>
        <v>0</v>
      </c>
      <c r="Y552">
        <f>IF(Source!BI198=3,H543+H544+H546+H547+H548, 0)</f>
        <v>0</v>
      </c>
      <c r="Z552">
        <f>IF(Source!BI198=4,H543+H544+H546+H547+H548, 0)</f>
        <v>0</v>
      </c>
    </row>
    <row r="553" spans="1:26" ht="85.5" x14ac:dyDescent="0.2">
      <c r="A553" s="39" t="str">
        <f>Source!E201</f>
        <v>50</v>
      </c>
      <c r="B553" s="40" t="str">
        <f>Source!F201</f>
        <v>09-03-014-01 Коэфф. 1.5применён в связи со сложностью монтажа.</v>
      </c>
      <c r="C553" s="40" t="str">
        <f>Source!G201</f>
        <v>Монтаж связей и распорок из одиночных и парных уголков, гнутосварных профилей для пролетов до 24 м при высоте здания до 25 м (Изготовление  и монтаж узлов)</v>
      </c>
      <c r="D553" s="23" t="str">
        <f>Source!H201</f>
        <v>т</v>
      </c>
      <c r="E553" s="11">
        <f>Source!I201</f>
        <v>0.21632999999999999</v>
      </c>
      <c r="F553" s="24">
        <f>Source!AL201+Source!AM201+Source!AO201</f>
        <v>1258.46</v>
      </c>
      <c r="G553" s="25"/>
      <c r="H553" s="24"/>
      <c r="I553" s="25" t="str">
        <f>Source!BO201</f>
        <v/>
      </c>
      <c r="J553" s="25"/>
      <c r="K553" s="24"/>
      <c r="L553" s="26"/>
      <c r="S553">
        <f>ROUND((Source!FX201/100)*((ROUND(Source!AF201*Source!I201, 2)+ROUND(Source!AE201*Source!I201, 2))), 2)</f>
        <v>205.45</v>
      </c>
      <c r="T553">
        <f>Source!X201</f>
        <v>1347.76</v>
      </c>
      <c r="U553">
        <f>ROUND((Source!FY201/100)*((ROUND(Source!AF201*Source!I201, 2)+ROUND(Source!AE201*Source!I201, 2))), 2)</f>
        <v>194.04</v>
      </c>
      <c r="V553">
        <f>Source!Y201</f>
        <v>1272.8800000000001</v>
      </c>
    </row>
    <row r="554" spans="1:26" ht="14.25" x14ac:dyDescent="0.2">
      <c r="A554" s="39"/>
      <c r="B554" s="40"/>
      <c r="C554" s="40" t="s">
        <v>1661</v>
      </c>
      <c r="D554" s="23"/>
      <c r="E554" s="11"/>
      <c r="F554" s="24">
        <f>Source!AO201</f>
        <v>553.07000000000005</v>
      </c>
      <c r="G554" s="25" t="str">
        <f>Source!DG201</f>
        <v>)*1,15*1,5</v>
      </c>
      <c r="H554" s="24">
        <f>ROUND(Source!AF201*Source!I201, 2)</f>
        <v>206.39</v>
      </c>
      <c r="I554" s="25"/>
      <c r="J554" s="25">
        <f>IF(Source!BA201&lt;&gt; 0, Source!BA201, 1)</f>
        <v>6.56</v>
      </c>
      <c r="K554" s="24">
        <f>Source!S201</f>
        <v>1353.92</v>
      </c>
      <c r="L554" s="26"/>
      <c r="R554">
        <f>H554</f>
        <v>206.39</v>
      </c>
    </row>
    <row r="555" spans="1:26" ht="14.25" x14ac:dyDescent="0.2">
      <c r="A555" s="39"/>
      <c r="B555" s="40"/>
      <c r="C555" s="40" t="s">
        <v>411</v>
      </c>
      <c r="D555" s="23"/>
      <c r="E555" s="11"/>
      <c r="F555" s="24">
        <f>Source!AM201</f>
        <v>473.06</v>
      </c>
      <c r="G555" s="25" t="str">
        <f>Source!DE201</f>
        <v>)*1,25*1,5</v>
      </c>
      <c r="H555" s="24">
        <f>ROUND(Source!AD201*Source!I201, 2)</f>
        <v>191.88</v>
      </c>
      <c r="I555" s="25"/>
      <c r="J555" s="25">
        <f>IF(Source!BB201&lt;&gt; 0, Source!BB201, 1)</f>
        <v>6.56</v>
      </c>
      <c r="K555" s="24">
        <f>Source!Q201</f>
        <v>1258.75</v>
      </c>
      <c r="L555" s="26"/>
    </row>
    <row r="556" spans="1:26" ht="14.25" x14ac:dyDescent="0.2">
      <c r="A556" s="39"/>
      <c r="B556" s="40"/>
      <c r="C556" s="40" t="s">
        <v>1667</v>
      </c>
      <c r="D556" s="23"/>
      <c r="E556" s="11"/>
      <c r="F556" s="24">
        <f>Source!AN201</f>
        <v>53.96</v>
      </c>
      <c r="G556" s="25" t="str">
        <f>Source!DF201</f>
        <v>)*1,25*1,5</v>
      </c>
      <c r="H556" s="34">
        <f>ROUND(Source!AE201*Source!I201, 2)</f>
        <v>21.89</v>
      </c>
      <c r="I556" s="25"/>
      <c r="J556" s="25">
        <f>IF(Source!BS201&lt;&gt; 0, Source!BS201, 1)</f>
        <v>6.56</v>
      </c>
      <c r="K556" s="34">
        <f>Source!R201</f>
        <v>143.59</v>
      </c>
      <c r="L556" s="26"/>
      <c r="R556">
        <f>H556</f>
        <v>21.89</v>
      </c>
    </row>
    <row r="557" spans="1:26" ht="14.25" x14ac:dyDescent="0.2">
      <c r="A557" s="39"/>
      <c r="B557" s="40"/>
      <c r="C557" s="40" t="s">
        <v>1668</v>
      </c>
      <c r="D557" s="23"/>
      <c r="E557" s="11"/>
      <c r="F557" s="24">
        <f>Source!AL201</f>
        <v>232.33</v>
      </c>
      <c r="G557" s="25" t="str">
        <f>Source!DD201</f>
        <v/>
      </c>
      <c r="H557" s="24">
        <f>ROUND(Source!AC201*Source!I201, 2)</f>
        <v>50.26</v>
      </c>
      <c r="I557" s="25"/>
      <c r="J557" s="25">
        <f>IF(Source!BC201&lt;&gt; 0, Source!BC201, 1)</f>
        <v>6.56</v>
      </c>
      <c r="K557" s="24">
        <f>Source!P201</f>
        <v>329.71</v>
      </c>
      <c r="L557" s="26"/>
    </row>
    <row r="558" spans="1:26" ht="14.25" x14ac:dyDescent="0.2">
      <c r="A558" s="39"/>
      <c r="B558" s="40"/>
      <c r="C558" s="40" t="s">
        <v>1662</v>
      </c>
      <c r="D558" s="23" t="s">
        <v>1663</v>
      </c>
      <c r="E558" s="11">
        <f>Source!BZ201</f>
        <v>90</v>
      </c>
      <c r="F558" s="43"/>
      <c r="G558" s="25"/>
      <c r="H558" s="24">
        <f>SUM(S553:S562)</f>
        <v>205.45</v>
      </c>
      <c r="I558" s="27"/>
      <c r="J558" s="22">
        <f>Source!AT201</f>
        <v>90</v>
      </c>
      <c r="K558" s="24">
        <f>SUM(T553:T562)</f>
        <v>1347.76</v>
      </c>
      <c r="L558" s="26"/>
    </row>
    <row r="559" spans="1:26" ht="14.25" x14ac:dyDescent="0.2">
      <c r="A559" s="39"/>
      <c r="B559" s="40"/>
      <c r="C559" s="40" t="s">
        <v>1664</v>
      </c>
      <c r="D559" s="23" t="s">
        <v>1663</v>
      </c>
      <c r="E559" s="11">
        <f>Source!CA201</f>
        <v>85</v>
      </c>
      <c r="F559" s="43"/>
      <c r="G559" s="25"/>
      <c r="H559" s="24">
        <f>SUM(U553:U562)</f>
        <v>194.04</v>
      </c>
      <c r="I559" s="27"/>
      <c r="J559" s="22">
        <f>Source!AU201</f>
        <v>85</v>
      </c>
      <c r="K559" s="24">
        <f>SUM(V553:V562)</f>
        <v>1272.8800000000001</v>
      </c>
      <c r="L559" s="26"/>
    </row>
    <row r="560" spans="1:26" ht="14.25" x14ac:dyDescent="0.2">
      <c r="A560" s="39"/>
      <c r="B560" s="40"/>
      <c r="C560" s="40" t="s">
        <v>1665</v>
      </c>
      <c r="D560" s="23" t="s">
        <v>1666</v>
      </c>
      <c r="E560" s="11">
        <f>Source!AQ201</f>
        <v>63.28</v>
      </c>
      <c r="F560" s="24"/>
      <c r="G560" s="25" t="str">
        <f>Source!DI201</f>
        <v>)*1,15*1,5</v>
      </c>
      <c r="H560" s="24"/>
      <c r="I560" s="25"/>
      <c r="J560" s="25"/>
      <c r="K560" s="24"/>
      <c r="L560" s="35">
        <f>Source!U201</f>
        <v>23.614150139999996</v>
      </c>
    </row>
    <row r="561" spans="1:26" ht="14.25" x14ac:dyDescent="0.2">
      <c r="A561" s="39" t="str">
        <f>Source!E202</f>
        <v>50,1</v>
      </c>
      <c r="B561" s="40" t="str">
        <f>Source!F202</f>
        <v>07.2.07.13</v>
      </c>
      <c r="C561" s="40" t="str">
        <f>Source!G202</f>
        <v>Конструкции стальные</v>
      </c>
      <c r="D561" s="23" t="str">
        <f>Source!H202</f>
        <v>т</v>
      </c>
      <c r="E561" s="11">
        <f>Source!I202</f>
        <v>0.21632999999999999</v>
      </c>
      <c r="F561" s="24">
        <f>Source!AL202+Source!AM202+Source!AO202</f>
        <v>0</v>
      </c>
      <c r="G561" s="36" t="s">
        <v>3</v>
      </c>
      <c r="H561" s="24">
        <f>ROUND(Source!AC202*Source!I202, 2)+ROUND(Source!AD202*Source!I202, 2)+ROUND(Source!AF202*Source!I202, 2)</f>
        <v>0</v>
      </c>
      <c r="I561" s="25"/>
      <c r="J561" s="25">
        <f>IF(Source!BC202&lt;&gt; 0, Source!BC202, 1)</f>
        <v>6.56</v>
      </c>
      <c r="K561" s="24">
        <f>Source!O202</f>
        <v>0</v>
      </c>
      <c r="L561" s="26"/>
      <c r="S561">
        <f>ROUND((Source!FX202/100)*((ROUND(Source!AF202*Source!I202, 2)+ROUND(Source!AE202*Source!I202, 2))), 2)</f>
        <v>0</v>
      </c>
      <c r="T561">
        <f>Source!X202</f>
        <v>0</v>
      </c>
      <c r="U561">
        <f>ROUND((Source!FY202/100)*((ROUND(Source!AF202*Source!I202, 2)+ROUND(Source!AE202*Source!I202, 2))), 2)</f>
        <v>0</v>
      </c>
      <c r="V561">
        <f>Source!Y202</f>
        <v>0</v>
      </c>
      <c r="W561">
        <f>IF(Source!BI202&lt;=1,H561, 0)</f>
        <v>0</v>
      </c>
      <c r="X561">
        <f>IF(Source!BI202=2,H561, 0)</f>
        <v>0</v>
      </c>
      <c r="Y561">
        <f>IF(Source!BI202=3,H561, 0)</f>
        <v>0</v>
      </c>
      <c r="Z561">
        <f>IF(Source!BI202=4,H561, 0)</f>
        <v>0</v>
      </c>
    </row>
    <row r="562" spans="1:26" ht="71.25" x14ac:dyDescent="0.2">
      <c r="A562" s="41" t="str">
        <f>Source!E203</f>
        <v>50,2</v>
      </c>
      <c r="B562" s="42" t="str">
        <f>Source!F203</f>
        <v>07.2.07.12-0025</v>
      </c>
      <c r="C562" s="42" t="str">
        <f>Source!G203</f>
        <v>Отдельные конструктивные элементы зданий и сооружений с преобладанием толстолистовой стали, средняя масса сборочной единицы от 0,5 до 1 т</v>
      </c>
      <c r="D562" s="28" t="str">
        <f>Source!H203</f>
        <v>т</v>
      </c>
      <c r="E562" s="29">
        <f>Source!I203</f>
        <v>0.21632999999999999</v>
      </c>
      <c r="F562" s="30">
        <f>Source!AL203+Source!AM203+Source!AO203</f>
        <v>7980</v>
      </c>
      <c r="G562" s="37" t="s">
        <v>3</v>
      </c>
      <c r="H562" s="30">
        <f>ROUND(Source!AC203*Source!I203, 2)+ROUND(Source!AD203*Source!I203, 2)+ROUND(Source!AF203*Source!I203, 2)</f>
        <v>1726.31</v>
      </c>
      <c r="I562" s="31"/>
      <c r="J562" s="31">
        <f>IF(Source!BC203&lt;&gt; 0, Source!BC203, 1)</f>
        <v>6.56</v>
      </c>
      <c r="K562" s="30">
        <f>Source!O203</f>
        <v>11324.62</v>
      </c>
      <c r="L562" s="38"/>
      <c r="S562">
        <f>ROUND((Source!FX203/100)*((ROUND(Source!AF203*Source!I203, 2)+ROUND(Source!AE203*Source!I203, 2))), 2)</f>
        <v>0</v>
      </c>
      <c r="T562">
        <f>Source!X203</f>
        <v>0</v>
      </c>
      <c r="U562">
        <f>ROUND((Source!FY203/100)*((ROUND(Source!AF203*Source!I203, 2)+ROUND(Source!AE203*Source!I203, 2))), 2)</f>
        <v>0</v>
      </c>
      <c r="V562">
        <f>Source!Y203</f>
        <v>0</v>
      </c>
      <c r="W562">
        <f>IF(Source!BI203&lt;=1,H562, 0)</f>
        <v>1726.31</v>
      </c>
      <c r="X562">
        <f>IF(Source!BI203=2,H562, 0)</f>
        <v>0</v>
      </c>
      <c r="Y562">
        <f>IF(Source!BI203=3,H562, 0)</f>
        <v>0</v>
      </c>
      <c r="Z562">
        <f>IF(Source!BI203=4,H562, 0)</f>
        <v>0</v>
      </c>
    </row>
    <row r="563" spans="1:26" ht="15" x14ac:dyDescent="0.25">
      <c r="G563" s="46">
        <f>H554+H555+H557+H558+H559+SUM(H561:H562)</f>
        <v>2574.33</v>
      </c>
      <c r="H563" s="46"/>
      <c r="J563" s="46">
        <f>K554+K555+K557+K558+K559+SUM(K561:K562)</f>
        <v>16887.64</v>
      </c>
      <c r="K563" s="46"/>
      <c r="L563" s="33">
        <f>Source!U201</f>
        <v>23.614150139999996</v>
      </c>
      <c r="O563" s="20">
        <f>G563</f>
        <v>2574.33</v>
      </c>
      <c r="P563" s="20">
        <f>J563</f>
        <v>16887.64</v>
      </c>
      <c r="Q563" s="20">
        <f>L563</f>
        <v>23.614150139999996</v>
      </c>
      <c r="W563">
        <f>IF(Source!BI201&lt;=1,H554+H555+H557+H558+H559, 0)</f>
        <v>848.02</v>
      </c>
      <c r="X563">
        <f>IF(Source!BI201=2,H554+H555+H557+H558+H559, 0)</f>
        <v>0</v>
      </c>
      <c r="Y563">
        <f>IF(Source!BI201=3,H554+H555+H557+H558+H559, 0)</f>
        <v>0</v>
      </c>
      <c r="Z563">
        <f>IF(Source!BI201=4,H554+H555+H557+H558+H559, 0)</f>
        <v>0</v>
      </c>
    </row>
    <row r="564" spans="1:26" ht="57" x14ac:dyDescent="0.2">
      <c r="A564" s="39" t="str">
        <f>Source!E204</f>
        <v>51</v>
      </c>
      <c r="B564" s="40" t="str">
        <f>Source!F204</f>
        <v>09-03-002-01</v>
      </c>
      <c r="C564" s="40" t="str">
        <f>Source!G204</f>
        <v>Монтаж колонн одноэтажных и многоэтажных зданий и крановых эстакад высотой до 25 м цельного сечения массой до 1,0 т</v>
      </c>
      <c r="D564" s="23" t="str">
        <f>Source!H204</f>
        <v>т</v>
      </c>
      <c r="E564" s="11">
        <f>Source!I204</f>
        <v>1.4017599999999999</v>
      </c>
      <c r="F564" s="24">
        <f>Source!AL204+Source!AM204+Source!AO204</f>
        <v>399.87</v>
      </c>
      <c r="G564" s="25"/>
      <c r="H564" s="24"/>
      <c r="I564" s="25" t="str">
        <f>Source!BO204</f>
        <v/>
      </c>
      <c r="J564" s="25"/>
      <c r="K564" s="24"/>
      <c r="L564" s="26"/>
      <c r="S564">
        <f>ROUND((Source!FX204/100)*((ROUND(Source!AF204*Source!I204, 2)+ROUND(Source!AE204*Source!I204, 2))), 2)</f>
        <v>186.1</v>
      </c>
      <c r="T564">
        <f>Source!X204</f>
        <v>1220.79</v>
      </c>
      <c r="U564">
        <f>ROUND((Source!FY204/100)*((ROUND(Source!AF204*Source!I204, 2)+ROUND(Source!AE204*Source!I204, 2))), 2)</f>
        <v>175.76</v>
      </c>
      <c r="V564">
        <f>Source!Y204</f>
        <v>1152.97</v>
      </c>
    </row>
    <row r="565" spans="1:26" ht="14.25" x14ac:dyDescent="0.2">
      <c r="A565" s="39"/>
      <c r="B565" s="40"/>
      <c r="C565" s="40" t="s">
        <v>1661</v>
      </c>
      <c r="D565" s="23"/>
      <c r="E565" s="11"/>
      <c r="F565" s="24">
        <f>Source!AO204</f>
        <v>96.11</v>
      </c>
      <c r="G565" s="25" t="str">
        <f>Source!DG204</f>
        <v>)*1,15</v>
      </c>
      <c r="H565" s="24">
        <f>ROUND(Source!AF204*Source!I204, 2)</f>
        <v>154.94</v>
      </c>
      <c r="I565" s="25"/>
      <c r="J565" s="25">
        <f>IF(Source!BA204&lt;&gt; 0, Source!BA204, 1)</f>
        <v>6.56</v>
      </c>
      <c r="K565" s="24">
        <f>Source!S204</f>
        <v>1016.38</v>
      </c>
      <c r="L565" s="26"/>
      <c r="R565">
        <f>H565</f>
        <v>154.94</v>
      </c>
    </row>
    <row r="566" spans="1:26" ht="14.25" x14ac:dyDescent="0.2">
      <c r="A566" s="39"/>
      <c r="B566" s="40"/>
      <c r="C566" s="40" t="s">
        <v>411</v>
      </c>
      <c r="D566" s="23"/>
      <c r="E566" s="11"/>
      <c r="F566" s="24">
        <f>Source!AM204</f>
        <v>262.8</v>
      </c>
      <c r="G566" s="25" t="str">
        <f>Source!DE204</f>
        <v>)*1,25</v>
      </c>
      <c r="H566" s="24">
        <f>ROUND(Source!AD204*Source!I204, 2)</f>
        <v>460.49</v>
      </c>
      <c r="I566" s="25"/>
      <c r="J566" s="25">
        <f>IF(Source!BB204&lt;&gt; 0, Source!BB204, 1)</f>
        <v>6.56</v>
      </c>
      <c r="K566" s="24">
        <f>Source!Q204</f>
        <v>3020.83</v>
      </c>
      <c r="L566" s="26"/>
    </row>
    <row r="567" spans="1:26" ht="14.25" x14ac:dyDescent="0.2">
      <c r="A567" s="39"/>
      <c r="B567" s="40"/>
      <c r="C567" s="40" t="s">
        <v>1667</v>
      </c>
      <c r="D567" s="23"/>
      <c r="E567" s="11"/>
      <c r="F567" s="24">
        <f>Source!AN204</f>
        <v>29.58</v>
      </c>
      <c r="G567" s="25" t="str">
        <f>Source!DF204</f>
        <v>)*1,25</v>
      </c>
      <c r="H567" s="34">
        <f>ROUND(Source!AE204*Source!I204, 2)</f>
        <v>51.84</v>
      </c>
      <c r="I567" s="25"/>
      <c r="J567" s="25">
        <f>IF(Source!BS204&lt;&gt; 0, Source!BS204, 1)</f>
        <v>6.56</v>
      </c>
      <c r="K567" s="34">
        <f>Source!R204</f>
        <v>340.05</v>
      </c>
      <c r="L567" s="26"/>
      <c r="R567">
        <f>H567</f>
        <v>51.84</v>
      </c>
    </row>
    <row r="568" spans="1:26" ht="14.25" x14ac:dyDescent="0.2">
      <c r="A568" s="39"/>
      <c r="B568" s="40"/>
      <c r="C568" s="40" t="s">
        <v>1668</v>
      </c>
      <c r="D568" s="23"/>
      <c r="E568" s="11"/>
      <c r="F568" s="24">
        <f>Source!AL204</f>
        <v>40.96</v>
      </c>
      <c r="G568" s="25" t="str">
        <f>Source!DD204</f>
        <v/>
      </c>
      <c r="H568" s="24">
        <f>ROUND(Source!AC204*Source!I204, 2)</f>
        <v>57.42</v>
      </c>
      <c r="I568" s="25"/>
      <c r="J568" s="25">
        <f>IF(Source!BC204&lt;&gt; 0, Source!BC204, 1)</f>
        <v>6.56</v>
      </c>
      <c r="K568" s="24">
        <f>Source!P204</f>
        <v>376.65</v>
      </c>
      <c r="L568" s="26"/>
    </row>
    <row r="569" spans="1:26" ht="14.25" x14ac:dyDescent="0.2">
      <c r="A569" s="39"/>
      <c r="B569" s="40"/>
      <c r="C569" s="40" t="s">
        <v>1662</v>
      </c>
      <c r="D569" s="23" t="s">
        <v>1663</v>
      </c>
      <c r="E569" s="11">
        <f>Source!BZ204</f>
        <v>90</v>
      </c>
      <c r="F569" s="43"/>
      <c r="G569" s="25"/>
      <c r="H569" s="24">
        <f>SUM(S564:S573)</f>
        <v>186.1</v>
      </c>
      <c r="I569" s="27"/>
      <c r="J569" s="22">
        <f>Source!AT204</f>
        <v>90</v>
      </c>
      <c r="K569" s="24">
        <f>SUM(T564:T573)</f>
        <v>1220.79</v>
      </c>
      <c r="L569" s="26"/>
    </row>
    <row r="570" spans="1:26" ht="14.25" x14ac:dyDescent="0.2">
      <c r="A570" s="39"/>
      <c r="B570" s="40"/>
      <c r="C570" s="40" t="s">
        <v>1664</v>
      </c>
      <c r="D570" s="23" t="s">
        <v>1663</v>
      </c>
      <c r="E570" s="11">
        <f>Source!CA204</f>
        <v>85</v>
      </c>
      <c r="F570" s="43"/>
      <c r="G570" s="25"/>
      <c r="H570" s="24">
        <f>SUM(U564:U573)</f>
        <v>175.76</v>
      </c>
      <c r="I570" s="27"/>
      <c r="J570" s="22">
        <f>Source!AU204</f>
        <v>85</v>
      </c>
      <c r="K570" s="24">
        <f>SUM(V564:V573)</f>
        <v>1152.97</v>
      </c>
      <c r="L570" s="26"/>
    </row>
    <row r="571" spans="1:26" ht="14.25" x14ac:dyDescent="0.2">
      <c r="A571" s="39"/>
      <c r="B571" s="40"/>
      <c r="C571" s="40" t="s">
        <v>1665</v>
      </c>
      <c r="D571" s="23" t="s">
        <v>1666</v>
      </c>
      <c r="E571" s="11">
        <f>Source!AQ204</f>
        <v>10.47</v>
      </c>
      <c r="F571" s="24"/>
      <c r="G571" s="25" t="str">
        <f>Source!DI204</f>
        <v>)*1,15</v>
      </c>
      <c r="H571" s="24"/>
      <c r="I571" s="25"/>
      <c r="J571" s="25"/>
      <c r="K571" s="24"/>
      <c r="L571" s="35">
        <f>Source!U204</f>
        <v>16.87789128</v>
      </c>
    </row>
    <row r="572" spans="1:26" ht="14.25" x14ac:dyDescent="0.2">
      <c r="A572" s="39" t="str">
        <f>Source!E205</f>
        <v>51,1</v>
      </c>
      <c r="B572" s="40" t="str">
        <f>Source!F205</f>
        <v>07.2.07.13</v>
      </c>
      <c r="C572" s="40" t="str">
        <f>Source!G205</f>
        <v>Конструкции стальные</v>
      </c>
      <c r="D572" s="23" t="str">
        <f>Source!H205</f>
        <v>т</v>
      </c>
      <c r="E572" s="11">
        <f>Source!I205</f>
        <v>1.4017599999999999</v>
      </c>
      <c r="F572" s="24">
        <f>Source!AL205+Source!AM205+Source!AO205</f>
        <v>0</v>
      </c>
      <c r="G572" s="36" t="s">
        <v>3</v>
      </c>
      <c r="H572" s="24">
        <f>ROUND(Source!AC205*Source!I205, 2)+ROUND(Source!AD205*Source!I205, 2)+ROUND(Source!AF205*Source!I205, 2)</f>
        <v>0</v>
      </c>
      <c r="I572" s="25"/>
      <c r="J572" s="25">
        <f>IF(Source!BC205&lt;&gt; 0, Source!BC205, 1)</f>
        <v>6.56</v>
      </c>
      <c r="K572" s="24">
        <f>Source!O205</f>
        <v>0</v>
      </c>
      <c r="L572" s="26"/>
      <c r="S572">
        <f>ROUND((Source!FX205/100)*((ROUND(Source!AF205*Source!I205, 2)+ROUND(Source!AE205*Source!I205, 2))), 2)</f>
        <v>0</v>
      </c>
      <c r="T572">
        <f>Source!X205</f>
        <v>0</v>
      </c>
      <c r="U572">
        <f>ROUND((Source!FY205/100)*((ROUND(Source!AF205*Source!I205, 2)+ROUND(Source!AE205*Source!I205, 2))), 2)</f>
        <v>0</v>
      </c>
      <c r="V572">
        <f>Source!Y205</f>
        <v>0</v>
      </c>
      <c r="W572">
        <f>IF(Source!BI205&lt;=1,H572, 0)</f>
        <v>0</v>
      </c>
      <c r="X572">
        <f>IF(Source!BI205=2,H572, 0)</f>
        <v>0</v>
      </c>
      <c r="Y572">
        <f>IF(Source!BI205=3,H572, 0)</f>
        <v>0</v>
      </c>
      <c r="Z572">
        <f>IF(Source!BI205=4,H572, 0)</f>
        <v>0</v>
      </c>
    </row>
    <row r="573" spans="1:26" ht="57" x14ac:dyDescent="0.2">
      <c r="A573" s="41" t="str">
        <f>Source!E206</f>
        <v>51,2</v>
      </c>
      <c r="B573" s="42" t="str">
        <f>Source!F206</f>
        <v>07.2.07.11-0021</v>
      </c>
      <c r="C573" s="42" t="str">
        <f>Source!G206</f>
        <v>Стойки металлические со струбцинами из круглых труб и гнутосварных профилей массой отправочной марки до 0,1 т</v>
      </c>
      <c r="D573" s="28" t="str">
        <f>Source!H206</f>
        <v>кг</v>
      </c>
      <c r="E573" s="29">
        <f>Source!I206</f>
        <v>1401.76</v>
      </c>
      <c r="F573" s="30">
        <f>Source!AL206+Source!AM206+Source!AO206</f>
        <v>11.83</v>
      </c>
      <c r="G573" s="37" t="s">
        <v>3</v>
      </c>
      <c r="H573" s="30">
        <f>ROUND(Source!AC206*Source!I206, 2)+ROUND(Source!AD206*Source!I206, 2)+ROUND(Source!AF206*Source!I206, 2)</f>
        <v>16582.82</v>
      </c>
      <c r="I573" s="31"/>
      <c r="J573" s="31">
        <f>IF(Source!BC206&lt;&gt; 0, Source!BC206, 1)</f>
        <v>6.56</v>
      </c>
      <c r="K573" s="30">
        <f>Source!O206</f>
        <v>108783.3</v>
      </c>
      <c r="L573" s="38"/>
      <c r="S573">
        <f>ROUND((Source!FX206/100)*((ROUND(Source!AF206*Source!I206, 2)+ROUND(Source!AE206*Source!I206, 2))), 2)</f>
        <v>0</v>
      </c>
      <c r="T573">
        <f>Source!X206</f>
        <v>0</v>
      </c>
      <c r="U573">
        <f>ROUND((Source!FY206/100)*((ROUND(Source!AF206*Source!I206, 2)+ROUND(Source!AE206*Source!I206, 2))), 2)</f>
        <v>0</v>
      </c>
      <c r="V573">
        <f>Source!Y206</f>
        <v>0</v>
      </c>
      <c r="W573">
        <f>IF(Source!BI206&lt;=1,H573, 0)</f>
        <v>16582.82</v>
      </c>
      <c r="X573">
        <f>IF(Source!BI206=2,H573, 0)</f>
        <v>0</v>
      </c>
      <c r="Y573">
        <f>IF(Source!BI206=3,H573, 0)</f>
        <v>0</v>
      </c>
      <c r="Z573">
        <f>IF(Source!BI206=4,H573, 0)</f>
        <v>0</v>
      </c>
    </row>
    <row r="574" spans="1:26" ht="15" x14ac:dyDescent="0.25">
      <c r="G574" s="46">
        <f>H565+H566+H568+H569+H570+SUM(H572:H573)</f>
        <v>17617.53</v>
      </c>
      <c r="H574" s="46"/>
      <c r="J574" s="46">
        <f>K565+K566+K568+K569+K570+SUM(K572:K573)</f>
        <v>115570.92</v>
      </c>
      <c r="K574" s="46"/>
      <c r="L574" s="33">
        <f>Source!U204</f>
        <v>16.87789128</v>
      </c>
      <c r="O574" s="20">
        <f>G574</f>
        <v>17617.53</v>
      </c>
      <c r="P574" s="20">
        <f>J574</f>
        <v>115570.92</v>
      </c>
      <c r="Q574" s="20">
        <f>L574</f>
        <v>16.87789128</v>
      </c>
      <c r="W574">
        <f>IF(Source!BI204&lt;=1,H565+H566+H568+H569+H570, 0)</f>
        <v>1034.71</v>
      </c>
      <c r="X574">
        <f>IF(Source!BI204=2,H565+H566+H568+H569+H570, 0)</f>
        <v>0</v>
      </c>
      <c r="Y574">
        <f>IF(Source!BI204=3,H565+H566+H568+H569+H570, 0)</f>
        <v>0</v>
      </c>
      <c r="Z574">
        <f>IF(Source!BI204=4,H565+H566+H568+H569+H570, 0)</f>
        <v>0</v>
      </c>
    </row>
    <row r="575" spans="1:26" ht="57" x14ac:dyDescent="0.2">
      <c r="A575" s="39" t="str">
        <f>Source!E207</f>
        <v>52</v>
      </c>
      <c r="B575" s="40" t="str">
        <f>Source!F207</f>
        <v>09-03-014-01</v>
      </c>
      <c r="C575" s="40" t="str">
        <f>Source!G207</f>
        <v>Монтаж связей и распорок из одиночных и парных уголков, гнутосварных профилей для пролетов до 24 м при высоте здания до 25 м</v>
      </c>
      <c r="D575" s="23" t="str">
        <f>Source!H207</f>
        <v>т</v>
      </c>
      <c r="E575" s="11">
        <f>Source!I207</f>
        <v>3.78322</v>
      </c>
      <c r="F575" s="24">
        <f>Source!AL207+Source!AM207+Source!AO207</f>
        <v>1258.46</v>
      </c>
      <c r="G575" s="25"/>
      <c r="H575" s="24"/>
      <c r="I575" s="25" t="str">
        <f>Source!BO207</f>
        <v/>
      </c>
      <c r="J575" s="25"/>
      <c r="K575" s="24"/>
      <c r="L575" s="26"/>
      <c r="S575">
        <f>ROUND((Source!FX207/100)*((ROUND(Source!AF207*Source!I207, 2)+ROUND(Source!AE207*Source!I207, 2))), 2)</f>
        <v>2066.88</v>
      </c>
      <c r="T575">
        <f>Source!X207</f>
        <v>13558.71</v>
      </c>
      <c r="U575">
        <f>ROUND((Source!FY207/100)*((ROUND(Source!AF207*Source!I207, 2)+ROUND(Source!AE207*Source!I207, 2))), 2)</f>
        <v>1952.05</v>
      </c>
      <c r="V575">
        <f>Source!Y207</f>
        <v>12805.45</v>
      </c>
    </row>
    <row r="576" spans="1:26" ht="14.25" x14ac:dyDescent="0.2">
      <c r="A576" s="39"/>
      <c r="B576" s="40"/>
      <c r="C576" s="40" t="s">
        <v>1661</v>
      </c>
      <c r="D576" s="23"/>
      <c r="E576" s="11"/>
      <c r="F576" s="24">
        <f>Source!AO207</f>
        <v>553.07000000000005</v>
      </c>
      <c r="G576" s="25" t="str">
        <f>Source!DG207</f>
        <v/>
      </c>
      <c r="H576" s="24">
        <f>ROUND(Source!AF207*Source!I207, 2)</f>
        <v>2092.39</v>
      </c>
      <c r="I576" s="25"/>
      <c r="J576" s="25">
        <f>IF(Source!BA207&lt;&gt; 0, Source!BA207, 1)</f>
        <v>6.56</v>
      </c>
      <c r="K576" s="24">
        <f>Source!S207</f>
        <v>13726.05</v>
      </c>
      <c r="L576" s="26"/>
      <c r="R576">
        <f>H576</f>
        <v>2092.39</v>
      </c>
    </row>
    <row r="577" spans="1:26" ht="14.25" x14ac:dyDescent="0.2">
      <c r="A577" s="39"/>
      <c r="B577" s="40"/>
      <c r="C577" s="40" t="s">
        <v>411</v>
      </c>
      <c r="D577" s="23"/>
      <c r="E577" s="11"/>
      <c r="F577" s="24">
        <f>Source!AM207</f>
        <v>473.06</v>
      </c>
      <c r="G577" s="25" t="str">
        <f>Source!DE207</f>
        <v/>
      </c>
      <c r="H577" s="24">
        <f>ROUND(Source!AD207*Source!I207, 2)</f>
        <v>1789.69</v>
      </c>
      <c r="I577" s="25"/>
      <c r="J577" s="25">
        <f>IF(Source!BB207&lt;&gt; 0, Source!BB207, 1)</f>
        <v>6.56</v>
      </c>
      <c r="K577" s="24">
        <f>Source!Q207</f>
        <v>11740.37</v>
      </c>
      <c r="L577" s="26"/>
    </row>
    <row r="578" spans="1:26" ht="14.25" x14ac:dyDescent="0.2">
      <c r="A578" s="39"/>
      <c r="B578" s="40"/>
      <c r="C578" s="40" t="s">
        <v>1667</v>
      </c>
      <c r="D578" s="23"/>
      <c r="E578" s="11"/>
      <c r="F578" s="24">
        <f>Source!AN207</f>
        <v>53.96</v>
      </c>
      <c r="G578" s="25" t="str">
        <f>Source!DF207</f>
        <v/>
      </c>
      <c r="H578" s="34">
        <f>ROUND(Source!AE207*Source!I207, 2)</f>
        <v>204.14</v>
      </c>
      <c r="I578" s="25"/>
      <c r="J578" s="25">
        <f>IF(Source!BS207&lt;&gt; 0, Source!BS207, 1)</f>
        <v>6.56</v>
      </c>
      <c r="K578" s="34">
        <f>Source!R207</f>
        <v>1339.18</v>
      </c>
      <c r="L578" s="26"/>
      <c r="R578">
        <f>H578</f>
        <v>204.14</v>
      </c>
    </row>
    <row r="579" spans="1:26" ht="14.25" x14ac:dyDescent="0.2">
      <c r="A579" s="39"/>
      <c r="B579" s="40"/>
      <c r="C579" s="40" t="s">
        <v>1668</v>
      </c>
      <c r="D579" s="23"/>
      <c r="E579" s="11"/>
      <c r="F579" s="24">
        <f>Source!AL207</f>
        <v>232.33</v>
      </c>
      <c r="G579" s="25" t="str">
        <f>Source!DD207</f>
        <v/>
      </c>
      <c r="H579" s="24">
        <f>ROUND(Source!AC207*Source!I207, 2)</f>
        <v>878.96</v>
      </c>
      <c r="I579" s="25"/>
      <c r="J579" s="25">
        <f>IF(Source!BC207&lt;&gt; 0, Source!BC207, 1)</f>
        <v>6.56</v>
      </c>
      <c r="K579" s="24">
        <f>Source!P207</f>
        <v>5765.95</v>
      </c>
      <c r="L579" s="26"/>
    </row>
    <row r="580" spans="1:26" ht="14.25" x14ac:dyDescent="0.2">
      <c r="A580" s="39"/>
      <c r="B580" s="40"/>
      <c r="C580" s="40" t="s">
        <v>1662</v>
      </c>
      <c r="D580" s="23" t="s">
        <v>1663</v>
      </c>
      <c r="E580" s="11">
        <f>Source!BZ207</f>
        <v>90</v>
      </c>
      <c r="F580" s="43"/>
      <c r="G580" s="25"/>
      <c r="H580" s="24">
        <f>SUM(S575:S583)</f>
        <v>2066.88</v>
      </c>
      <c r="I580" s="27"/>
      <c r="J580" s="22">
        <f>Source!AT207</f>
        <v>90</v>
      </c>
      <c r="K580" s="24">
        <f>SUM(T575:T583)</f>
        <v>13558.71</v>
      </c>
      <c r="L580" s="26"/>
    </row>
    <row r="581" spans="1:26" ht="14.25" x14ac:dyDescent="0.2">
      <c r="A581" s="39"/>
      <c r="B581" s="40"/>
      <c r="C581" s="40" t="s">
        <v>1664</v>
      </c>
      <c r="D581" s="23" t="s">
        <v>1663</v>
      </c>
      <c r="E581" s="11">
        <f>Source!CA207</f>
        <v>85</v>
      </c>
      <c r="F581" s="43"/>
      <c r="G581" s="25"/>
      <c r="H581" s="24">
        <f>SUM(U575:U583)</f>
        <v>1952.05</v>
      </c>
      <c r="I581" s="27"/>
      <c r="J581" s="22">
        <f>Source!AU207</f>
        <v>85</v>
      </c>
      <c r="K581" s="24">
        <f>SUM(V575:V583)</f>
        <v>12805.45</v>
      </c>
      <c r="L581" s="26"/>
    </row>
    <row r="582" spans="1:26" ht="14.25" x14ac:dyDescent="0.2">
      <c r="A582" s="39"/>
      <c r="B582" s="40"/>
      <c r="C582" s="40" t="s">
        <v>1665</v>
      </c>
      <c r="D582" s="23" t="s">
        <v>1666</v>
      </c>
      <c r="E582" s="11">
        <f>Source!AQ207</f>
        <v>63.28</v>
      </c>
      <c r="F582" s="24"/>
      <c r="G582" s="25" t="str">
        <f>Source!DI207</f>
        <v/>
      </c>
      <c r="H582" s="24"/>
      <c r="I582" s="25"/>
      <c r="J582" s="25"/>
      <c r="K582" s="24"/>
      <c r="L582" s="35">
        <f>Source!U207</f>
        <v>239.4021616</v>
      </c>
    </row>
    <row r="583" spans="1:26" ht="42.75" x14ac:dyDescent="0.2">
      <c r="A583" s="41" t="str">
        <f>Source!E208</f>
        <v>52,1</v>
      </c>
      <c r="B583" s="42" t="str">
        <f>Source!F208</f>
        <v>07.2.07.13-0046</v>
      </c>
      <c r="C583" s="42" t="str">
        <f>Source!G208</f>
        <v>Конструкции прогонов металлические из балки 20Ш1, огрунтованные грунт-эмалью ХВ-0278 за два раза</v>
      </c>
      <c r="D583" s="28" t="str">
        <f>Source!H208</f>
        <v>т</v>
      </c>
      <c r="E583" s="29">
        <f>Source!I208</f>
        <v>3.78322</v>
      </c>
      <c r="F583" s="30">
        <f>Source!AL208+Source!AM208+Source!AO208</f>
        <v>13234.17</v>
      </c>
      <c r="G583" s="37" t="s">
        <v>3</v>
      </c>
      <c r="H583" s="30">
        <f>ROUND(Source!AC208*Source!I208, 2)+ROUND(Source!AD208*Source!I208, 2)+ROUND(Source!AF208*Source!I208, 2)</f>
        <v>50067.78</v>
      </c>
      <c r="I583" s="31"/>
      <c r="J583" s="31">
        <f>IF(Source!BC208&lt;&gt; 0, Source!BC208, 1)</f>
        <v>6.56</v>
      </c>
      <c r="K583" s="30">
        <f>Source!O208</f>
        <v>328444.61</v>
      </c>
      <c r="L583" s="38"/>
      <c r="S583">
        <f>ROUND((Source!FX208/100)*((ROUND(Source!AF208*Source!I208, 2)+ROUND(Source!AE208*Source!I208, 2))), 2)</f>
        <v>0</v>
      </c>
      <c r="T583">
        <f>Source!X208</f>
        <v>0</v>
      </c>
      <c r="U583">
        <f>ROUND((Source!FY208/100)*((ROUND(Source!AF208*Source!I208, 2)+ROUND(Source!AE208*Source!I208, 2))), 2)</f>
        <v>0</v>
      </c>
      <c r="V583">
        <f>Source!Y208</f>
        <v>0</v>
      </c>
      <c r="W583">
        <f>IF(Source!BI208&lt;=1,H583, 0)</f>
        <v>50067.78</v>
      </c>
      <c r="X583">
        <f>IF(Source!BI208=2,H583, 0)</f>
        <v>0</v>
      </c>
      <c r="Y583">
        <f>IF(Source!BI208=3,H583, 0)</f>
        <v>0</v>
      </c>
      <c r="Z583">
        <f>IF(Source!BI208=4,H583, 0)</f>
        <v>0</v>
      </c>
    </row>
    <row r="584" spans="1:26" ht="15" x14ac:dyDescent="0.25">
      <c r="G584" s="46">
        <f>H576+H577+H579+H580+H581+SUM(H583:H583)</f>
        <v>58847.75</v>
      </c>
      <c r="H584" s="46"/>
      <c r="J584" s="46">
        <f>K576+K577+K579+K580+K581+SUM(K583:K583)</f>
        <v>386041.14</v>
      </c>
      <c r="K584" s="46"/>
      <c r="L584" s="33">
        <f>Source!U207</f>
        <v>239.4021616</v>
      </c>
      <c r="O584" s="20">
        <f>G584</f>
        <v>58847.75</v>
      </c>
      <c r="P584" s="20">
        <f>J584</f>
        <v>386041.14</v>
      </c>
      <c r="Q584" s="20">
        <f>L584</f>
        <v>239.4021616</v>
      </c>
      <c r="W584">
        <f>IF(Source!BI207&lt;=1,H576+H577+H579+H580+H581, 0)</f>
        <v>8779.9699999999993</v>
      </c>
      <c r="X584">
        <f>IF(Source!BI207=2,H576+H577+H579+H580+H581, 0)</f>
        <v>0</v>
      </c>
      <c r="Y584">
        <f>IF(Source!BI207=3,H576+H577+H579+H580+H581, 0)</f>
        <v>0</v>
      </c>
      <c r="Z584">
        <f>IF(Source!BI207=4,H576+H577+H579+H580+H581, 0)</f>
        <v>0</v>
      </c>
    </row>
    <row r="585" spans="1:26" ht="57" x14ac:dyDescent="0.2">
      <c r="A585" s="39" t="str">
        <f>Source!E209</f>
        <v>53</v>
      </c>
      <c r="B585" s="40" t="str">
        <f>Source!F209</f>
        <v>09-03-014-01</v>
      </c>
      <c r="C585" s="40" t="str">
        <f>Source!G209</f>
        <v>Монтаж связей и распорок из одиночных и парных уголков, гнутосварных профилей для пролетов до 24 м при высоте здания до 25 м</v>
      </c>
      <c r="D585" s="23" t="str">
        <f>Source!H209</f>
        <v>т</v>
      </c>
      <c r="E585" s="11">
        <f>Source!I209</f>
        <v>0.14227999999999999</v>
      </c>
      <c r="F585" s="24">
        <f>Source!AL209+Source!AM209+Source!AO209</f>
        <v>1258.46</v>
      </c>
      <c r="G585" s="25"/>
      <c r="H585" s="24"/>
      <c r="I585" s="25" t="str">
        <f>Source!BO209</f>
        <v/>
      </c>
      <c r="J585" s="25"/>
      <c r="K585" s="24"/>
      <c r="L585" s="26"/>
      <c r="S585">
        <f>ROUND((Source!FX209/100)*((ROUND(Source!AF209*Source!I209, 2)+ROUND(Source!AE209*Source!I209, 2))), 2)</f>
        <v>90.08</v>
      </c>
      <c r="T585">
        <f>Source!X209</f>
        <v>590.92999999999995</v>
      </c>
      <c r="U585">
        <f>ROUND((Source!FY209/100)*((ROUND(Source!AF209*Source!I209, 2)+ROUND(Source!AE209*Source!I209, 2))), 2)</f>
        <v>85.08</v>
      </c>
      <c r="V585">
        <f>Source!Y209</f>
        <v>558.1</v>
      </c>
    </row>
    <row r="586" spans="1:26" ht="14.25" x14ac:dyDescent="0.2">
      <c r="A586" s="39"/>
      <c r="B586" s="40"/>
      <c r="C586" s="40" t="s">
        <v>1661</v>
      </c>
      <c r="D586" s="23"/>
      <c r="E586" s="11"/>
      <c r="F586" s="24">
        <f>Source!AO209</f>
        <v>553.07000000000005</v>
      </c>
      <c r="G586" s="25" t="str">
        <f>Source!DG209</f>
        <v>)*1,15</v>
      </c>
      <c r="H586" s="24">
        <f>ROUND(Source!AF209*Source!I209, 2)</f>
        <v>90.49</v>
      </c>
      <c r="I586" s="25"/>
      <c r="J586" s="25">
        <f>IF(Source!BA209&lt;&gt; 0, Source!BA209, 1)</f>
        <v>6.56</v>
      </c>
      <c r="K586" s="24">
        <f>Source!S209</f>
        <v>593.64</v>
      </c>
      <c r="L586" s="26"/>
      <c r="R586">
        <f>H586</f>
        <v>90.49</v>
      </c>
    </row>
    <row r="587" spans="1:26" ht="14.25" x14ac:dyDescent="0.2">
      <c r="A587" s="39"/>
      <c r="B587" s="40"/>
      <c r="C587" s="40" t="s">
        <v>411</v>
      </c>
      <c r="D587" s="23"/>
      <c r="E587" s="11"/>
      <c r="F587" s="24">
        <f>Source!AM209</f>
        <v>473.06</v>
      </c>
      <c r="G587" s="25" t="str">
        <f>Source!DE209</f>
        <v>)*1,25</v>
      </c>
      <c r="H587" s="24">
        <f>ROUND(Source!AD209*Source!I209, 2)</f>
        <v>84.13</v>
      </c>
      <c r="I587" s="25"/>
      <c r="J587" s="25">
        <f>IF(Source!BB209&lt;&gt; 0, Source!BB209, 1)</f>
        <v>6.56</v>
      </c>
      <c r="K587" s="24">
        <f>Source!Q209</f>
        <v>551.91999999999996</v>
      </c>
      <c r="L587" s="26"/>
    </row>
    <row r="588" spans="1:26" ht="14.25" x14ac:dyDescent="0.2">
      <c r="A588" s="39"/>
      <c r="B588" s="40"/>
      <c r="C588" s="40" t="s">
        <v>1667</v>
      </c>
      <c r="D588" s="23"/>
      <c r="E588" s="11"/>
      <c r="F588" s="24">
        <f>Source!AN209</f>
        <v>53.96</v>
      </c>
      <c r="G588" s="25" t="str">
        <f>Source!DF209</f>
        <v>)*1,25</v>
      </c>
      <c r="H588" s="34">
        <f>ROUND(Source!AE209*Source!I209, 2)</f>
        <v>9.6</v>
      </c>
      <c r="I588" s="25"/>
      <c r="J588" s="25">
        <f>IF(Source!BS209&lt;&gt; 0, Source!BS209, 1)</f>
        <v>6.56</v>
      </c>
      <c r="K588" s="34">
        <f>Source!R209</f>
        <v>62.95</v>
      </c>
      <c r="L588" s="26"/>
      <c r="R588">
        <f>H588</f>
        <v>9.6</v>
      </c>
    </row>
    <row r="589" spans="1:26" ht="14.25" x14ac:dyDescent="0.2">
      <c r="A589" s="39"/>
      <c r="B589" s="40"/>
      <c r="C589" s="40" t="s">
        <v>1668</v>
      </c>
      <c r="D589" s="23"/>
      <c r="E589" s="11"/>
      <c r="F589" s="24">
        <f>Source!AL209</f>
        <v>232.33</v>
      </c>
      <c r="G589" s="25" t="str">
        <f>Source!DD209</f>
        <v/>
      </c>
      <c r="H589" s="24">
        <f>ROUND(Source!AC209*Source!I209, 2)</f>
        <v>33.06</v>
      </c>
      <c r="I589" s="25"/>
      <c r="J589" s="25">
        <f>IF(Source!BC209&lt;&gt; 0, Source!BC209, 1)</f>
        <v>6.56</v>
      </c>
      <c r="K589" s="24">
        <f>Source!P209</f>
        <v>216.85</v>
      </c>
      <c r="L589" s="26"/>
    </row>
    <row r="590" spans="1:26" ht="14.25" x14ac:dyDescent="0.2">
      <c r="A590" s="39"/>
      <c r="B590" s="40"/>
      <c r="C590" s="40" t="s">
        <v>1662</v>
      </c>
      <c r="D590" s="23" t="s">
        <v>1663</v>
      </c>
      <c r="E590" s="11">
        <f>Source!BZ209</f>
        <v>90</v>
      </c>
      <c r="F590" s="43"/>
      <c r="G590" s="25"/>
      <c r="H590" s="24">
        <f>SUM(S585:S593)</f>
        <v>90.08</v>
      </c>
      <c r="I590" s="27"/>
      <c r="J590" s="22">
        <f>Source!AT209</f>
        <v>90</v>
      </c>
      <c r="K590" s="24">
        <f>SUM(T585:T593)</f>
        <v>590.92999999999995</v>
      </c>
      <c r="L590" s="26"/>
    </row>
    <row r="591" spans="1:26" ht="14.25" x14ac:dyDescent="0.2">
      <c r="A591" s="39"/>
      <c r="B591" s="40"/>
      <c r="C591" s="40" t="s">
        <v>1664</v>
      </c>
      <c r="D591" s="23" t="s">
        <v>1663</v>
      </c>
      <c r="E591" s="11">
        <f>Source!CA209</f>
        <v>85</v>
      </c>
      <c r="F591" s="43"/>
      <c r="G591" s="25"/>
      <c r="H591" s="24">
        <f>SUM(U585:U593)</f>
        <v>85.08</v>
      </c>
      <c r="I591" s="27"/>
      <c r="J591" s="22">
        <f>Source!AU209</f>
        <v>85</v>
      </c>
      <c r="K591" s="24">
        <f>SUM(V585:V593)</f>
        <v>558.1</v>
      </c>
      <c r="L591" s="26"/>
    </row>
    <row r="592" spans="1:26" ht="14.25" x14ac:dyDescent="0.2">
      <c r="A592" s="39"/>
      <c r="B592" s="40"/>
      <c r="C592" s="40" t="s">
        <v>1665</v>
      </c>
      <c r="D592" s="23" t="s">
        <v>1666</v>
      </c>
      <c r="E592" s="11">
        <f>Source!AQ209</f>
        <v>63.28</v>
      </c>
      <c r="F592" s="24"/>
      <c r="G592" s="25" t="str">
        <f>Source!DI209</f>
        <v>)*1,15</v>
      </c>
      <c r="H592" s="24"/>
      <c r="I592" s="25"/>
      <c r="J592" s="25"/>
      <c r="K592" s="24"/>
      <c r="L592" s="35">
        <f>Source!U209</f>
        <v>10.354000159999998</v>
      </c>
    </row>
    <row r="593" spans="1:26" ht="71.25" x14ac:dyDescent="0.2">
      <c r="A593" s="41" t="str">
        <f>Source!E210</f>
        <v>53,1</v>
      </c>
      <c r="B593" s="42" t="str">
        <f>Source!F210</f>
        <v>07.2.07.12-0019</v>
      </c>
      <c r="C593" s="42" t="str">
        <f>Source!G210</f>
        <v>Отдельные конструктивные элементы зданий и сооружений с преобладанием горячекатаных профилей, средняя масса сборочной единицы до 0,1 т</v>
      </c>
      <c r="D593" s="28" t="str">
        <f>Source!H210</f>
        <v>т</v>
      </c>
      <c r="E593" s="29">
        <f>Source!I210</f>
        <v>0.14227999999999999</v>
      </c>
      <c r="F593" s="30">
        <f>Source!AL210+Source!AM210+Source!AO210</f>
        <v>8060</v>
      </c>
      <c r="G593" s="37" t="s">
        <v>3</v>
      </c>
      <c r="H593" s="30">
        <f>ROUND(Source!AC210*Source!I210, 2)+ROUND(Source!AD210*Source!I210, 2)+ROUND(Source!AF210*Source!I210, 2)</f>
        <v>1146.78</v>
      </c>
      <c r="I593" s="31"/>
      <c r="J593" s="31">
        <f>IF(Source!BC210&lt;&gt; 0, Source!BC210, 1)</f>
        <v>6.56</v>
      </c>
      <c r="K593" s="30">
        <f>Source!O210</f>
        <v>7522.86</v>
      </c>
      <c r="L593" s="38"/>
      <c r="S593">
        <f>ROUND((Source!FX210/100)*((ROUND(Source!AF210*Source!I210, 2)+ROUND(Source!AE210*Source!I210, 2))), 2)</f>
        <v>0</v>
      </c>
      <c r="T593">
        <f>Source!X210</f>
        <v>0</v>
      </c>
      <c r="U593">
        <f>ROUND((Source!FY210/100)*((ROUND(Source!AF210*Source!I210, 2)+ROUND(Source!AE210*Source!I210, 2))), 2)</f>
        <v>0</v>
      </c>
      <c r="V593">
        <f>Source!Y210</f>
        <v>0</v>
      </c>
      <c r="W593">
        <f>IF(Source!BI210&lt;=1,H593, 0)</f>
        <v>1146.78</v>
      </c>
      <c r="X593">
        <f>IF(Source!BI210=2,H593, 0)</f>
        <v>0</v>
      </c>
      <c r="Y593">
        <f>IF(Source!BI210=3,H593, 0)</f>
        <v>0</v>
      </c>
      <c r="Z593">
        <f>IF(Source!BI210=4,H593, 0)</f>
        <v>0</v>
      </c>
    </row>
    <row r="594" spans="1:26" ht="15" x14ac:dyDescent="0.25">
      <c r="G594" s="46">
        <f>H586+H587+H589+H590+H591+SUM(H593:H593)</f>
        <v>1529.62</v>
      </c>
      <c r="H594" s="46"/>
      <c r="J594" s="46">
        <f>K586+K587+K589+K590+K591+SUM(K593:K593)</f>
        <v>10034.299999999999</v>
      </c>
      <c r="K594" s="46"/>
      <c r="L594" s="33">
        <f>Source!U209</f>
        <v>10.354000159999998</v>
      </c>
      <c r="O594" s="20">
        <f>G594</f>
        <v>1529.62</v>
      </c>
      <c r="P594" s="20">
        <f>J594</f>
        <v>10034.299999999999</v>
      </c>
      <c r="Q594" s="20">
        <f>L594</f>
        <v>10.354000159999998</v>
      </c>
      <c r="W594">
        <f>IF(Source!BI209&lt;=1,H586+H587+H589+H590+H591, 0)</f>
        <v>382.84</v>
      </c>
      <c r="X594">
        <f>IF(Source!BI209=2,H586+H587+H589+H590+H591, 0)</f>
        <v>0</v>
      </c>
      <c r="Y594">
        <f>IF(Source!BI209=3,H586+H587+H589+H590+H591, 0)</f>
        <v>0</v>
      </c>
      <c r="Z594">
        <f>IF(Source!BI209=4,H586+H587+H589+H590+H591, 0)</f>
        <v>0</v>
      </c>
    </row>
    <row r="595" spans="1:26" ht="71.25" x14ac:dyDescent="0.2">
      <c r="A595" s="39" t="str">
        <f>Source!E211</f>
        <v>54</v>
      </c>
      <c r="B595" s="40" t="str">
        <f>Source!F211</f>
        <v>09-03-014-01 Коэфф.1.5 применён в связи со сложностью монтажа</v>
      </c>
      <c r="C595" s="40" t="str">
        <f>Source!G211</f>
        <v>Монтаж связей и распорок из одиночных и парных уголков, гнутосварных профилей для пролетов до 24 м при высоте здания до 25 м (Изготовление и монтаж узлов)</v>
      </c>
      <c r="D595" s="23" t="str">
        <f>Source!H211</f>
        <v>т</v>
      </c>
      <c r="E595" s="11">
        <f>Source!I211</f>
        <v>1.2869299999999999</v>
      </c>
      <c r="F595" s="24">
        <f>Source!AL211+Source!AM211+Source!AO211</f>
        <v>1258.46</v>
      </c>
      <c r="G595" s="25"/>
      <c r="H595" s="24"/>
      <c r="I595" s="25" t="str">
        <f>Source!BO211</f>
        <v/>
      </c>
      <c r="J595" s="25"/>
      <c r="K595" s="24"/>
      <c r="L595" s="26"/>
      <c r="S595">
        <f>ROUND((Source!FX211/100)*((ROUND(Source!AF211*Source!I211, 2)+ROUND(Source!AE211*Source!I211, 2))), 2)</f>
        <v>1222.21</v>
      </c>
      <c r="T595">
        <f>Source!X211</f>
        <v>8017.68</v>
      </c>
      <c r="U595">
        <f>ROUND((Source!FY211/100)*((ROUND(Source!AF211*Source!I211, 2)+ROUND(Source!AE211*Source!I211, 2))), 2)</f>
        <v>1154.31</v>
      </c>
      <c r="V595">
        <f>Source!Y211</f>
        <v>7572.25</v>
      </c>
    </row>
    <row r="596" spans="1:26" ht="14.25" x14ac:dyDescent="0.2">
      <c r="A596" s="39"/>
      <c r="B596" s="40"/>
      <c r="C596" s="40" t="s">
        <v>1661</v>
      </c>
      <c r="D596" s="23"/>
      <c r="E596" s="11"/>
      <c r="F596" s="24">
        <f>Source!AO211</f>
        <v>553.07000000000005</v>
      </c>
      <c r="G596" s="25" t="str">
        <f>Source!DG211</f>
        <v>)*1,15*1,5</v>
      </c>
      <c r="H596" s="24">
        <f>ROUND(Source!AF211*Source!I211, 2)</f>
        <v>1227.8</v>
      </c>
      <c r="I596" s="25"/>
      <c r="J596" s="25">
        <f>IF(Source!BA211&lt;&gt; 0, Source!BA211, 1)</f>
        <v>6.56</v>
      </c>
      <c r="K596" s="24">
        <f>Source!S211</f>
        <v>8054.34</v>
      </c>
      <c r="L596" s="26"/>
      <c r="R596">
        <f>H596</f>
        <v>1227.8</v>
      </c>
    </row>
    <row r="597" spans="1:26" ht="14.25" x14ac:dyDescent="0.2">
      <c r="A597" s="39"/>
      <c r="B597" s="40"/>
      <c r="C597" s="40" t="s">
        <v>411</v>
      </c>
      <c r="D597" s="23"/>
      <c r="E597" s="11"/>
      <c r="F597" s="24">
        <f>Source!AM211</f>
        <v>473.06</v>
      </c>
      <c r="G597" s="25" t="str">
        <f>Source!DE211</f>
        <v>)*1,25*1,5</v>
      </c>
      <c r="H597" s="24">
        <f>ROUND(Source!AD211*Source!I211, 2)</f>
        <v>1141.49</v>
      </c>
      <c r="I597" s="25"/>
      <c r="J597" s="25">
        <f>IF(Source!BB211&lt;&gt; 0, Source!BB211, 1)</f>
        <v>6.56</v>
      </c>
      <c r="K597" s="24">
        <f>Source!Q211</f>
        <v>7488.2</v>
      </c>
      <c r="L597" s="26"/>
    </row>
    <row r="598" spans="1:26" ht="14.25" x14ac:dyDescent="0.2">
      <c r="A598" s="39"/>
      <c r="B598" s="40"/>
      <c r="C598" s="40" t="s">
        <v>1667</v>
      </c>
      <c r="D598" s="23"/>
      <c r="E598" s="11"/>
      <c r="F598" s="24">
        <f>Source!AN211</f>
        <v>53.96</v>
      </c>
      <c r="G598" s="25" t="str">
        <f>Source!DF211</f>
        <v>)*1,25*1,5</v>
      </c>
      <c r="H598" s="34">
        <f>ROUND(Source!AE211*Source!I211, 2)</f>
        <v>130.21</v>
      </c>
      <c r="I598" s="25"/>
      <c r="J598" s="25">
        <f>IF(Source!BS211&lt;&gt; 0, Source!BS211, 1)</f>
        <v>6.56</v>
      </c>
      <c r="K598" s="34">
        <f>Source!R211</f>
        <v>854.19</v>
      </c>
      <c r="L598" s="26"/>
      <c r="R598">
        <f>H598</f>
        <v>130.21</v>
      </c>
    </row>
    <row r="599" spans="1:26" ht="14.25" x14ac:dyDescent="0.2">
      <c r="A599" s="39"/>
      <c r="B599" s="40"/>
      <c r="C599" s="40" t="s">
        <v>1668</v>
      </c>
      <c r="D599" s="23"/>
      <c r="E599" s="11"/>
      <c r="F599" s="24">
        <f>Source!AL211</f>
        <v>232.33</v>
      </c>
      <c r="G599" s="25" t="str">
        <f>Source!DD211</f>
        <v/>
      </c>
      <c r="H599" s="24">
        <f>ROUND(Source!AC211*Source!I211, 2)</f>
        <v>298.99</v>
      </c>
      <c r="I599" s="25"/>
      <c r="J599" s="25">
        <f>IF(Source!BC211&lt;&gt; 0, Source!BC211, 1)</f>
        <v>6.56</v>
      </c>
      <c r="K599" s="24">
        <f>Source!P211</f>
        <v>1961.39</v>
      </c>
      <c r="L599" s="26"/>
    </row>
    <row r="600" spans="1:26" ht="14.25" x14ac:dyDescent="0.2">
      <c r="A600" s="39"/>
      <c r="B600" s="40"/>
      <c r="C600" s="40" t="s">
        <v>1662</v>
      </c>
      <c r="D600" s="23" t="s">
        <v>1663</v>
      </c>
      <c r="E600" s="11">
        <f>Source!BZ211</f>
        <v>90</v>
      </c>
      <c r="F600" s="43"/>
      <c r="G600" s="25"/>
      <c r="H600" s="24">
        <f>SUM(S595:S603)</f>
        <v>1222.21</v>
      </c>
      <c r="I600" s="27"/>
      <c r="J600" s="22">
        <f>Source!AT211</f>
        <v>90</v>
      </c>
      <c r="K600" s="24">
        <f>SUM(T595:T603)</f>
        <v>8017.68</v>
      </c>
      <c r="L600" s="26"/>
    </row>
    <row r="601" spans="1:26" ht="14.25" x14ac:dyDescent="0.2">
      <c r="A601" s="39"/>
      <c r="B601" s="40"/>
      <c r="C601" s="40" t="s">
        <v>1664</v>
      </c>
      <c r="D601" s="23" t="s">
        <v>1663</v>
      </c>
      <c r="E601" s="11">
        <f>Source!CA211</f>
        <v>85</v>
      </c>
      <c r="F601" s="43"/>
      <c r="G601" s="25"/>
      <c r="H601" s="24">
        <f>SUM(U595:U603)</f>
        <v>1154.31</v>
      </c>
      <c r="I601" s="27"/>
      <c r="J601" s="22">
        <f>Source!AU211</f>
        <v>85</v>
      </c>
      <c r="K601" s="24">
        <f>SUM(V595:V603)</f>
        <v>7572.25</v>
      </c>
      <c r="L601" s="26"/>
    </row>
    <row r="602" spans="1:26" ht="14.25" x14ac:dyDescent="0.2">
      <c r="A602" s="39"/>
      <c r="B602" s="40"/>
      <c r="C602" s="40" t="s">
        <v>1665</v>
      </c>
      <c r="D602" s="23" t="s">
        <v>1666</v>
      </c>
      <c r="E602" s="11">
        <f>Source!AQ211</f>
        <v>63.28</v>
      </c>
      <c r="F602" s="24"/>
      <c r="G602" s="25" t="str">
        <f>Source!DI211</f>
        <v>)*1,15*1,5</v>
      </c>
      <c r="H602" s="24"/>
      <c r="I602" s="25"/>
      <c r="J602" s="25"/>
      <c r="K602" s="24"/>
      <c r="L602" s="35">
        <f>Source!U211</f>
        <v>140.47870493999997</v>
      </c>
    </row>
    <row r="603" spans="1:26" ht="71.25" x14ac:dyDescent="0.2">
      <c r="A603" s="41" t="str">
        <f>Source!E212</f>
        <v>54,1</v>
      </c>
      <c r="B603" s="42" t="str">
        <f>Source!F212</f>
        <v>07.2.07.12-0019</v>
      </c>
      <c r="C603" s="42" t="str">
        <f>Source!G212</f>
        <v>Отдельные конструктивные элементы зданий и сооружений с преобладанием горячекатаных профилей, средняя масса сборочной единицы до 0,1 т</v>
      </c>
      <c r="D603" s="28" t="str">
        <f>Source!H212</f>
        <v>т</v>
      </c>
      <c r="E603" s="29">
        <f>Source!I212</f>
        <v>1.2869299999999999</v>
      </c>
      <c r="F603" s="30">
        <f>Source!AL212+Source!AM212+Source!AO212</f>
        <v>8060</v>
      </c>
      <c r="G603" s="37" t="s">
        <v>3</v>
      </c>
      <c r="H603" s="30">
        <f>ROUND(Source!AC212*Source!I212, 2)+ROUND(Source!AD212*Source!I212, 2)+ROUND(Source!AF212*Source!I212, 2)</f>
        <v>10372.66</v>
      </c>
      <c r="I603" s="31"/>
      <c r="J603" s="31">
        <f>IF(Source!BC212&lt;&gt; 0, Source!BC212, 1)</f>
        <v>6.56</v>
      </c>
      <c r="K603" s="30">
        <f>Source!O212</f>
        <v>68044.62</v>
      </c>
      <c r="L603" s="38"/>
      <c r="S603">
        <f>ROUND((Source!FX212/100)*((ROUND(Source!AF212*Source!I212, 2)+ROUND(Source!AE212*Source!I212, 2))), 2)</f>
        <v>0</v>
      </c>
      <c r="T603">
        <f>Source!X212</f>
        <v>0</v>
      </c>
      <c r="U603">
        <f>ROUND((Source!FY212/100)*((ROUND(Source!AF212*Source!I212, 2)+ROUND(Source!AE212*Source!I212, 2))), 2)</f>
        <v>0</v>
      </c>
      <c r="V603">
        <f>Source!Y212</f>
        <v>0</v>
      </c>
      <c r="W603">
        <f>IF(Source!BI212&lt;=1,H603, 0)</f>
        <v>10372.66</v>
      </c>
      <c r="X603">
        <f>IF(Source!BI212=2,H603, 0)</f>
        <v>0</v>
      </c>
      <c r="Y603">
        <f>IF(Source!BI212=3,H603, 0)</f>
        <v>0</v>
      </c>
      <c r="Z603">
        <f>IF(Source!BI212=4,H603, 0)</f>
        <v>0</v>
      </c>
    </row>
    <row r="604" spans="1:26" ht="15" x14ac:dyDescent="0.25">
      <c r="G604" s="46">
        <f>H596+H597+H599+H600+H601+SUM(H603:H603)</f>
        <v>15417.46</v>
      </c>
      <c r="H604" s="46"/>
      <c r="J604" s="46">
        <f>K596+K597+K599+K600+K601+SUM(K603:K603)</f>
        <v>101138.48</v>
      </c>
      <c r="K604" s="46"/>
      <c r="L604" s="33">
        <f>Source!U211</f>
        <v>140.47870493999997</v>
      </c>
      <c r="O604" s="20">
        <f>G604</f>
        <v>15417.46</v>
      </c>
      <c r="P604" s="20">
        <f>J604</f>
        <v>101138.48</v>
      </c>
      <c r="Q604" s="20">
        <f>L604</f>
        <v>140.47870493999997</v>
      </c>
      <c r="W604">
        <f>IF(Source!BI211&lt;=1,H596+H597+H599+H600+H601, 0)</f>
        <v>5044.7999999999993</v>
      </c>
      <c r="X604">
        <f>IF(Source!BI211=2,H596+H597+H599+H600+H601, 0)</f>
        <v>0</v>
      </c>
      <c r="Y604">
        <f>IF(Source!BI211=3,H596+H597+H599+H600+H601, 0)</f>
        <v>0</v>
      </c>
      <c r="Z604">
        <f>IF(Source!BI211=4,H596+H597+H599+H600+H601, 0)</f>
        <v>0</v>
      </c>
    </row>
    <row r="605" spans="1:26" ht="42.75" x14ac:dyDescent="0.2">
      <c r="A605" s="39" t="str">
        <f>Source!E213</f>
        <v>55</v>
      </c>
      <c r="B605" s="40" t="str">
        <f>Source!F213</f>
        <v>13-03-002-04</v>
      </c>
      <c r="C605" s="40" t="str">
        <f>Source!G213</f>
        <v>Огрунтовка металлических поверхностей за один раз грунтовкой ГФ-021</v>
      </c>
      <c r="D605" s="23" t="str">
        <f>Source!H213</f>
        <v>100 м2</v>
      </c>
      <c r="E605" s="11">
        <f>Source!I213</f>
        <v>3.5434000000000001</v>
      </c>
      <c r="F605" s="24">
        <f>Source!AL213+Source!AM213+Source!AO213</f>
        <v>268.49</v>
      </c>
      <c r="G605" s="25"/>
      <c r="H605" s="24"/>
      <c r="I605" s="25" t="str">
        <f>Source!BO213</f>
        <v/>
      </c>
      <c r="J605" s="25"/>
      <c r="K605" s="24"/>
      <c r="L605" s="26"/>
      <c r="S605">
        <f>ROUND((Source!FX213/100)*((ROUND(Source!AF213*Source!I213, 2)+ROUND(Source!AE213*Source!I213, 2))), 2)</f>
        <v>208.28</v>
      </c>
      <c r="T605">
        <f>Source!X213</f>
        <v>1366.3</v>
      </c>
      <c r="U605">
        <f>ROUND((Source!FY213/100)*((ROUND(Source!AF213*Source!I213, 2)+ROUND(Source!AE213*Source!I213, 2))), 2)</f>
        <v>161.99</v>
      </c>
      <c r="V605">
        <f>Source!Y213</f>
        <v>1062.68</v>
      </c>
    </row>
    <row r="606" spans="1:26" x14ac:dyDescent="0.2">
      <c r="C606" s="19" t="str">
        <f>"Объем: "&amp;Source!I213&amp;"=354,34/"&amp;"100"</f>
        <v>Объем: 3,5434=354,34/100</v>
      </c>
    </row>
    <row r="607" spans="1:26" ht="14.25" x14ac:dyDescent="0.2">
      <c r="A607" s="39"/>
      <c r="B607" s="40"/>
      <c r="C607" s="40" t="s">
        <v>1661</v>
      </c>
      <c r="D607" s="23"/>
      <c r="E607" s="11"/>
      <c r="F607" s="24">
        <f>Source!AO213</f>
        <v>56.55</v>
      </c>
      <c r="G607" s="25" t="str">
        <f>Source!DG213</f>
        <v>)*1,15</v>
      </c>
      <c r="H607" s="24">
        <f>ROUND(Source!AF213*Source!I213, 2)</f>
        <v>230.43</v>
      </c>
      <c r="I607" s="25"/>
      <c r="J607" s="25">
        <f>IF(Source!BA213&lt;&gt; 0, Source!BA213, 1)</f>
        <v>6.56</v>
      </c>
      <c r="K607" s="24">
        <f>Source!S213</f>
        <v>1511.6</v>
      </c>
      <c r="L607" s="26"/>
      <c r="R607">
        <f>H607</f>
        <v>230.43</v>
      </c>
    </row>
    <row r="608" spans="1:26" ht="14.25" x14ac:dyDescent="0.2">
      <c r="A608" s="39"/>
      <c r="B608" s="40"/>
      <c r="C608" s="40" t="s">
        <v>411</v>
      </c>
      <c r="D608" s="23"/>
      <c r="E608" s="11"/>
      <c r="F608" s="24">
        <f>Source!AM213</f>
        <v>9.2200000000000006</v>
      </c>
      <c r="G608" s="25" t="str">
        <f>Source!DE213</f>
        <v>)*1,25</v>
      </c>
      <c r="H608" s="24">
        <f>ROUND(Source!AD213*Source!I213, 2)</f>
        <v>40.86</v>
      </c>
      <c r="I608" s="25"/>
      <c r="J608" s="25">
        <f>IF(Source!BB213&lt;&gt; 0, Source!BB213, 1)</f>
        <v>6.56</v>
      </c>
      <c r="K608" s="24">
        <f>Source!Q213</f>
        <v>268.01</v>
      </c>
      <c r="L608" s="26"/>
    </row>
    <row r="609" spans="1:26" ht="14.25" x14ac:dyDescent="0.2">
      <c r="A609" s="39"/>
      <c r="B609" s="40"/>
      <c r="C609" s="40" t="s">
        <v>1667</v>
      </c>
      <c r="D609" s="23"/>
      <c r="E609" s="11"/>
      <c r="F609" s="24">
        <f>Source!AN213</f>
        <v>0.22</v>
      </c>
      <c r="G609" s="25" t="str">
        <f>Source!DF213</f>
        <v>)*1,25</v>
      </c>
      <c r="H609" s="34">
        <f>ROUND(Source!AE213*Source!I213, 2)</f>
        <v>0.99</v>
      </c>
      <c r="I609" s="25"/>
      <c r="J609" s="25">
        <f>IF(Source!BS213&lt;&gt; 0, Source!BS213, 1)</f>
        <v>6.56</v>
      </c>
      <c r="K609" s="34">
        <f>Source!R213</f>
        <v>6.51</v>
      </c>
      <c r="L609" s="26"/>
      <c r="R609">
        <f>H609</f>
        <v>0.99</v>
      </c>
    </row>
    <row r="610" spans="1:26" ht="14.25" x14ac:dyDescent="0.2">
      <c r="A610" s="39"/>
      <c r="B610" s="40"/>
      <c r="C610" s="40" t="s">
        <v>1668</v>
      </c>
      <c r="D610" s="23"/>
      <c r="E610" s="11"/>
      <c r="F610" s="24">
        <f>Source!AL213</f>
        <v>202.72</v>
      </c>
      <c r="G610" s="25" t="str">
        <f>Source!DD213</f>
        <v/>
      </c>
      <c r="H610" s="24">
        <f>ROUND(Source!AC213*Source!I213, 2)</f>
        <v>718.32</v>
      </c>
      <c r="I610" s="25"/>
      <c r="J610" s="25">
        <f>IF(Source!BC213&lt;&gt; 0, Source!BC213, 1)</f>
        <v>6.56</v>
      </c>
      <c r="K610" s="24">
        <f>Source!P213</f>
        <v>4712.17</v>
      </c>
      <c r="L610" s="26"/>
    </row>
    <row r="611" spans="1:26" ht="14.25" x14ac:dyDescent="0.2">
      <c r="A611" s="39"/>
      <c r="B611" s="40"/>
      <c r="C611" s="40" t="s">
        <v>1662</v>
      </c>
      <c r="D611" s="23" t="s">
        <v>1663</v>
      </c>
      <c r="E611" s="11">
        <f>Source!BZ213</f>
        <v>90</v>
      </c>
      <c r="F611" s="43"/>
      <c r="G611" s="25"/>
      <c r="H611" s="24">
        <f>SUM(S605:S613)</f>
        <v>208.28</v>
      </c>
      <c r="I611" s="27"/>
      <c r="J611" s="22">
        <f>Source!AT213</f>
        <v>90</v>
      </c>
      <c r="K611" s="24">
        <f>SUM(T605:T613)</f>
        <v>1366.3</v>
      </c>
      <c r="L611" s="26"/>
    </row>
    <row r="612" spans="1:26" ht="14.25" x14ac:dyDescent="0.2">
      <c r="A612" s="39"/>
      <c r="B612" s="40"/>
      <c r="C612" s="40" t="s">
        <v>1664</v>
      </c>
      <c r="D612" s="23" t="s">
        <v>1663</v>
      </c>
      <c r="E612" s="11">
        <f>Source!CA213</f>
        <v>70</v>
      </c>
      <c r="F612" s="43"/>
      <c r="G612" s="25"/>
      <c r="H612" s="24">
        <f>SUM(U605:U613)</f>
        <v>161.99</v>
      </c>
      <c r="I612" s="27"/>
      <c r="J612" s="22">
        <f>Source!AU213</f>
        <v>70</v>
      </c>
      <c r="K612" s="24">
        <f>SUM(V605:V613)</f>
        <v>1062.68</v>
      </c>
      <c r="L612" s="26"/>
    </row>
    <row r="613" spans="1:26" ht="14.25" x14ac:dyDescent="0.2">
      <c r="A613" s="41"/>
      <c r="B613" s="42"/>
      <c r="C613" s="42" t="s">
        <v>1665</v>
      </c>
      <c r="D613" s="28" t="s">
        <v>1666</v>
      </c>
      <c r="E613" s="29">
        <f>Source!AQ213</f>
        <v>5.31</v>
      </c>
      <c r="F613" s="30"/>
      <c r="G613" s="31" t="str">
        <f>Source!DI213</f>
        <v>)*1,15</v>
      </c>
      <c r="H613" s="30"/>
      <c r="I613" s="31"/>
      <c r="J613" s="31"/>
      <c r="K613" s="30"/>
      <c r="L613" s="32">
        <f>Source!U213</f>
        <v>21.637772099999996</v>
      </c>
    </row>
    <row r="614" spans="1:26" ht="15" x14ac:dyDescent="0.25">
      <c r="G614" s="46">
        <f>H607+H608+H610+H611+H612</f>
        <v>1359.88</v>
      </c>
      <c r="H614" s="46"/>
      <c r="J614" s="46">
        <f>K607+K608+K610+K611+K612</f>
        <v>8920.76</v>
      </c>
      <c r="K614" s="46"/>
      <c r="L614" s="33">
        <f>Source!U213</f>
        <v>21.637772099999996</v>
      </c>
      <c r="O614" s="20">
        <f>G614</f>
        <v>1359.88</v>
      </c>
      <c r="P614" s="20">
        <f>J614</f>
        <v>8920.76</v>
      </c>
      <c r="Q614" s="20">
        <f>L614</f>
        <v>21.637772099999996</v>
      </c>
      <c r="W614">
        <f>IF(Source!BI213&lt;=1,H607+H608+H610+H611+H612, 0)</f>
        <v>1359.88</v>
      </c>
      <c r="X614">
        <f>IF(Source!BI213=2,H607+H608+H610+H611+H612, 0)</f>
        <v>0</v>
      </c>
      <c r="Y614">
        <f>IF(Source!BI213=3,H607+H608+H610+H611+H612, 0)</f>
        <v>0</v>
      </c>
      <c r="Z614">
        <f>IF(Source!BI213=4,H607+H608+H610+H611+H612, 0)</f>
        <v>0</v>
      </c>
    </row>
    <row r="615" spans="1:26" ht="42.75" x14ac:dyDescent="0.2">
      <c r="A615" s="39" t="str">
        <f>Source!E214</f>
        <v>56</v>
      </c>
      <c r="B615" s="40" t="str">
        <f>Source!F214</f>
        <v>13-03-004-26</v>
      </c>
      <c r="C615" s="40" t="str">
        <f>Source!G214</f>
        <v>Окраска металлических огрунтованных поверхностей эмалью ПФ-115</v>
      </c>
      <c r="D615" s="23" t="str">
        <f>Source!H214</f>
        <v>100 м2</v>
      </c>
      <c r="E615" s="11">
        <f>Source!I214</f>
        <v>3.5434000000000001</v>
      </c>
      <c r="F615" s="24">
        <f>Source!AL214+Source!AM214+Source!AO214</f>
        <v>322.02</v>
      </c>
      <c r="G615" s="25"/>
      <c r="H615" s="24"/>
      <c r="I615" s="25" t="str">
        <f>Source!BO214</f>
        <v/>
      </c>
      <c r="J615" s="25"/>
      <c r="K615" s="24"/>
      <c r="L615" s="26"/>
      <c r="S615">
        <f>ROUND((Source!FX214/100)*((ROUND(Source!AF214*Source!I214, 2)+ROUND(Source!AE214*Source!I214, 2))), 2)</f>
        <v>128.30000000000001</v>
      </c>
      <c r="T615">
        <f>Source!X214</f>
        <v>841.63</v>
      </c>
      <c r="U615">
        <f>ROUND((Source!FY214/100)*((ROUND(Source!AF214*Source!I214, 2)+ROUND(Source!AE214*Source!I214, 2))), 2)</f>
        <v>99.79</v>
      </c>
      <c r="V615">
        <f>Source!Y214</f>
        <v>654.6</v>
      </c>
    </row>
    <row r="616" spans="1:26" x14ac:dyDescent="0.2">
      <c r="C616" s="19" t="str">
        <f>"Объем: "&amp;Source!I214&amp;"=354,34/"&amp;"100"</f>
        <v>Объем: 3,5434=354,34/100</v>
      </c>
    </row>
    <row r="617" spans="1:26" ht="14.25" x14ac:dyDescent="0.2">
      <c r="A617" s="39"/>
      <c r="B617" s="40"/>
      <c r="C617" s="40" t="s">
        <v>1661</v>
      </c>
      <c r="D617" s="23"/>
      <c r="E617" s="11"/>
      <c r="F617" s="24">
        <f>Source!AO214</f>
        <v>34.74</v>
      </c>
      <c r="G617" s="25" t="str">
        <f>Source!DG214</f>
        <v>)*1,15</v>
      </c>
      <c r="H617" s="24">
        <f>ROUND(Source!AF214*Source!I214, 2)</f>
        <v>141.56</v>
      </c>
      <c r="I617" s="25"/>
      <c r="J617" s="25">
        <f>IF(Source!BA214&lt;&gt; 0, Source!BA214, 1)</f>
        <v>6.56</v>
      </c>
      <c r="K617" s="24">
        <f>Source!S214</f>
        <v>928.63</v>
      </c>
      <c r="L617" s="26"/>
      <c r="R617">
        <f>H617</f>
        <v>141.56</v>
      </c>
    </row>
    <row r="618" spans="1:26" ht="14.25" x14ac:dyDescent="0.2">
      <c r="A618" s="39"/>
      <c r="B618" s="40"/>
      <c r="C618" s="40" t="s">
        <v>411</v>
      </c>
      <c r="D618" s="23"/>
      <c r="E618" s="11"/>
      <c r="F618" s="24">
        <f>Source!AM214</f>
        <v>6.01</v>
      </c>
      <c r="G618" s="25" t="str">
        <f>Source!DE214</f>
        <v>)*1,25</v>
      </c>
      <c r="H618" s="24">
        <f>ROUND(Source!AD214*Source!I214, 2)</f>
        <v>26.65</v>
      </c>
      <c r="I618" s="25"/>
      <c r="J618" s="25">
        <f>IF(Source!BB214&lt;&gt; 0, Source!BB214, 1)</f>
        <v>6.56</v>
      </c>
      <c r="K618" s="24">
        <f>Source!Q214</f>
        <v>174.8</v>
      </c>
      <c r="L618" s="26"/>
    </row>
    <row r="619" spans="1:26" ht="14.25" x14ac:dyDescent="0.2">
      <c r="A619" s="39"/>
      <c r="B619" s="40"/>
      <c r="C619" s="40" t="s">
        <v>1667</v>
      </c>
      <c r="D619" s="23"/>
      <c r="E619" s="11"/>
      <c r="F619" s="24">
        <f>Source!AN214</f>
        <v>0.22</v>
      </c>
      <c r="G619" s="25" t="str">
        <f>Source!DF214</f>
        <v>)*1,25</v>
      </c>
      <c r="H619" s="34">
        <f>ROUND(Source!AE214*Source!I214, 2)</f>
        <v>0.99</v>
      </c>
      <c r="I619" s="25"/>
      <c r="J619" s="25">
        <f>IF(Source!BS214&lt;&gt; 0, Source!BS214, 1)</f>
        <v>6.56</v>
      </c>
      <c r="K619" s="34">
        <f>Source!R214</f>
        <v>6.51</v>
      </c>
      <c r="L619" s="26"/>
      <c r="R619">
        <f>H619</f>
        <v>0.99</v>
      </c>
    </row>
    <row r="620" spans="1:26" ht="14.25" x14ac:dyDescent="0.2">
      <c r="A620" s="39"/>
      <c r="B620" s="40"/>
      <c r="C620" s="40" t="s">
        <v>1668</v>
      </c>
      <c r="D620" s="23"/>
      <c r="E620" s="11"/>
      <c r="F620" s="24">
        <f>Source!AL214</f>
        <v>281.27</v>
      </c>
      <c r="G620" s="25" t="str">
        <f>Source!DD214</f>
        <v/>
      </c>
      <c r="H620" s="24">
        <f>ROUND(Source!AC214*Source!I214, 2)</f>
        <v>996.65</v>
      </c>
      <c r="I620" s="25"/>
      <c r="J620" s="25">
        <f>IF(Source!BC214&lt;&gt; 0, Source!BC214, 1)</f>
        <v>6.56</v>
      </c>
      <c r="K620" s="24">
        <f>Source!P214</f>
        <v>6538.04</v>
      </c>
      <c r="L620" s="26"/>
    </row>
    <row r="621" spans="1:26" ht="14.25" x14ac:dyDescent="0.2">
      <c r="A621" s="39"/>
      <c r="B621" s="40"/>
      <c r="C621" s="40" t="s">
        <v>1662</v>
      </c>
      <c r="D621" s="23" t="s">
        <v>1663</v>
      </c>
      <c r="E621" s="11">
        <f>Source!BZ214</f>
        <v>90</v>
      </c>
      <c r="F621" s="43"/>
      <c r="G621" s="25"/>
      <c r="H621" s="24">
        <f>SUM(S615:S625)</f>
        <v>128.30000000000001</v>
      </c>
      <c r="I621" s="27"/>
      <c r="J621" s="22">
        <f>Source!AT214</f>
        <v>90</v>
      </c>
      <c r="K621" s="24">
        <f>SUM(T615:T625)</f>
        <v>841.63</v>
      </c>
      <c r="L621" s="26"/>
    </row>
    <row r="622" spans="1:26" ht="14.25" x14ac:dyDescent="0.2">
      <c r="A622" s="39"/>
      <c r="B622" s="40"/>
      <c r="C622" s="40" t="s">
        <v>1664</v>
      </c>
      <c r="D622" s="23" t="s">
        <v>1663</v>
      </c>
      <c r="E622" s="11">
        <f>Source!CA214</f>
        <v>70</v>
      </c>
      <c r="F622" s="43"/>
      <c r="G622" s="25"/>
      <c r="H622" s="24">
        <f>SUM(U615:U625)</f>
        <v>99.79</v>
      </c>
      <c r="I622" s="27"/>
      <c r="J622" s="22">
        <f>Source!AU214</f>
        <v>70</v>
      </c>
      <c r="K622" s="24">
        <f>SUM(V615:V625)</f>
        <v>654.6</v>
      </c>
      <c r="L622" s="26"/>
    </row>
    <row r="623" spans="1:26" ht="14.25" x14ac:dyDescent="0.2">
      <c r="A623" s="39"/>
      <c r="B623" s="40"/>
      <c r="C623" s="40" t="s">
        <v>1665</v>
      </c>
      <c r="D623" s="23" t="s">
        <v>1666</v>
      </c>
      <c r="E623" s="11">
        <f>Source!AQ214</f>
        <v>3.83</v>
      </c>
      <c r="F623" s="24"/>
      <c r="G623" s="25" t="str">
        <f>Source!DI214</f>
        <v>)*1,15</v>
      </c>
      <c r="H623" s="24"/>
      <c r="I623" s="25"/>
      <c r="J623" s="25"/>
      <c r="K623" s="24"/>
      <c r="L623" s="35">
        <f>Source!U214</f>
        <v>15.606905299999999</v>
      </c>
    </row>
    <row r="624" spans="1:26" ht="14.25" x14ac:dyDescent="0.2">
      <c r="A624" s="39" t="str">
        <f>Source!E215</f>
        <v>56,1</v>
      </c>
      <c r="B624" s="40" t="str">
        <f>Source!F215</f>
        <v>14.4.04.08-0003</v>
      </c>
      <c r="C624" s="40" t="str">
        <f>Source!G215</f>
        <v>Эмаль ПФ-115 серая</v>
      </c>
      <c r="D624" s="23" t="str">
        <f>Source!H215</f>
        <v>т</v>
      </c>
      <c r="E624" s="11">
        <f>Source!I215</f>
        <v>-6.7324999999999996E-2</v>
      </c>
      <c r="F624" s="24">
        <f>Source!AL215+Source!AM215+Source!AO215</f>
        <v>14312.87</v>
      </c>
      <c r="G624" s="36" t="s">
        <v>3</v>
      </c>
      <c r="H624" s="24">
        <f>ROUND(Source!AC215*Source!I215, 2)+ROUND(Source!AD215*Source!I215, 2)+ROUND(Source!AF215*Source!I215, 2)</f>
        <v>-963.61</v>
      </c>
      <c r="I624" s="25"/>
      <c r="J624" s="25">
        <f>IF(Source!BC215&lt;&gt; 0, Source!BC215, 1)</f>
        <v>6.56</v>
      </c>
      <c r="K624" s="24">
        <f>Source!O215</f>
        <v>-6321.31</v>
      </c>
      <c r="L624" s="26"/>
      <c r="S624">
        <f>ROUND((Source!FX215/100)*((ROUND(Source!AF215*Source!I215, 2)+ROUND(Source!AE215*Source!I215, 2))), 2)</f>
        <v>0</v>
      </c>
      <c r="T624">
        <f>Source!X215</f>
        <v>0</v>
      </c>
      <c r="U624">
        <f>ROUND((Source!FY215/100)*((ROUND(Source!AF215*Source!I215, 2)+ROUND(Source!AE215*Source!I215, 2))), 2)</f>
        <v>0</v>
      </c>
      <c r="V624">
        <f>Source!Y215</f>
        <v>0</v>
      </c>
      <c r="W624">
        <f>IF(Source!BI215&lt;=1,H624, 0)</f>
        <v>-963.61</v>
      </c>
      <c r="X624">
        <f>IF(Source!BI215=2,H624, 0)</f>
        <v>0</v>
      </c>
      <c r="Y624">
        <f>IF(Source!BI215=3,H624, 0)</f>
        <v>0</v>
      </c>
      <c r="Z624">
        <f>IF(Source!BI215=4,H624, 0)</f>
        <v>0</v>
      </c>
    </row>
    <row r="625" spans="1:32" ht="14.25" x14ac:dyDescent="0.2">
      <c r="A625" s="41" t="str">
        <f>Source!E216</f>
        <v>56,2</v>
      </c>
      <c r="B625" s="42" t="str">
        <f>Source!F216</f>
        <v>14.4.04.08-0007</v>
      </c>
      <c r="C625" s="42" t="str">
        <f>Source!G216</f>
        <v>Эмаль ПФ-133 темно-серая</v>
      </c>
      <c r="D625" s="28" t="str">
        <f>Source!H216</f>
        <v>т</v>
      </c>
      <c r="E625" s="29">
        <f>Source!I216</f>
        <v>6.7324999999999996E-2</v>
      </c>
      <c r="F625" s="30">
        <f>Source!AL216+Source!AM216+Source!AO216</f>
        <v>24950</v>
      </c>
      <c r="G625" s="37" t="s">
        <v>3</v>
      </c>
      <c r="H625" s="30">
        <f>ROUND(Source!AC216*Source!I216, 2)+ROUND(Source!AD216*Source!I216, 2)+ROUND(Source!AF216*Source!I216, 2)</f>
        <v>1679.76</v>
      </c>
      <c r="I625" s="31"/>
      <c r="J625" s="31">
        <f>IF(Source!BC216&lt;&gt; 0, Source!BC216, 1)</f>
        <v>6.56</v>
      </c>
      <c r="K625" s="30">
        <f>Source!O216</f>
        <v>11019.22</v>
      </c>
      <c r="L625" s="38"/>
      <c r="S625">
        <f>ROUND((Source!FX216/100)*((ROUND(Source!AF216*Source!I216, 2)+ROUND(Source!AE216*Source!I216, 2))), 2)</f>
        <v>0</v>
      </c>
      <c r="T625">
        <f>Source!X216</f>
        <v>0</v>
      </c>
      <c r="U625">
        <f>ROUND((Source!FY216/100)*((ROUND(Source!AF216*Source!I216, 2)+ROUND(Source!AE216*Source!I216, 2))), 2)</f>
        <v>0</v>
      </c>
      <c r="V625">
        <f>Source!Y216</f>
        <v>0</v>
      </c>
      <c r="W625">
        <f>IF(Source!BI216&lt;=1,H625, 0)</f>
        <v>1679.76</v>
      </c>
      <c r="X625">
        <f>IF(Source!BI216=2,H625, 0)</f>
        <v>0</v>
      </c>
      <c r="Y625">
        <f>IF(Source!BI216=3,H625, 0)</f>
        <v>0</v>
      </c>
      <c r="Z625">
        <f>IF(Source!BI216=4,H625, 0)</f>
        <v>0</v>
      </c>
    </row>
    <row r="626" spans="1:32" ht="15" x14ac:dyDescent="0.25">
      <c r="G626" s="46">
        <f>H617+H618+H620+H621+H622+SUM(H624:H625)</f>
        <v>2109.1</v>
      </c>
      <c r="H626" s="46"/>
      <c r="J626" s="46">
        <f>K617+K618+K620+K621+K622+SUM(K624:K625)</f>
        <v>13835.61</v>
      </c>
      <c r="K626" s="46"/>
      <c r="L626" s="33">
        <f>Source!U214</f>
        <v>15.606905299999999</v>
      </c>
      <c r="O626" s="20">
        <f>G626</f>
        <v>2109.1</v>
      </c>
      <c r="P626" s="20">
        <f>J626</f>
        <v>13835.61</v>
      </c>
      <c r="Q626" s="20">
        <f>L626</f>
        <v>15.606905299999999</v>
      </c>
      <c r="W626">
        <f>IF(Source!BI214&lt;=1,H617+H618+H620+H621+H622, 0)</f>
        <v>1392.9499999999998</v>
      </c>
      <c r="X626">
        <f>IF(Source!BI214=2,H617+H618+H620+H621+H622, 0)</f>
        <v>0</v>
      </c>
      <c r="Y626">
        <f>IF(Source!BI214=3,H617+H618+H620+H621+H622, 0)</f>
        <v>0</v>
      </c>
      <c r="Z626">
        <f>IF(Source!BI214=4,H617+H618+H620+H621+H622, 0)</f>
        <v>0</v>
      </c>
    </row>
    <row r="627" spans="1:32" ht="15" x14ac:dyDescent="0.25">
      <c r="A627" s="48" t="str">
        <f>CONCATENATE("Итого по подразделу: ",IF(Source!G218&lt;&gt;"Новый подраздел", Source!G218, ""))</f>
        <v>Итого по подразделу: 439 ПР/14-469-000-КР2 лист37</v>
      </c>
      <c r="B627" s="48"/>
      <c r="C627" s="48"/>
      <c r="D627" s="48"/>
      <c r="E627" s="48"/>
      <c r="F627" s="48"/>
      <c r="G627" s="47">
        <f>SUM(O486:O626)</f>
        <v>185315.3</v>
      </c>
      <c r="H627" s="47"/>
      <c r="I627" s="21"/>
      <c r="J627" s="47">
        <f>SUM(P486:P626)</f>
        <v>1215667.9900000002</v>
      </c>
      <c r="K627" s="47"/>
      <c r="L627" s="33">
        <f>SUM(Q486:Q626)</f>
        <v>624.04731026999991</v>
      </c>
      <c r="AF627" s="45" t="str">
        <f>CONCATENATE("Итого по подразделу: ",IF(Source!G218&lt;&gt;"Новый подраздел", Source!G218, ""))</f>
        <v>Итого по подразделу: 439 ПР/14-469-000-КР2 лист37</v>
      </c>
    </row>
    <row r="628" spans="1:32" ht="16.5" x14ac:dyDescent="0.25">
      <c r="A628" s="49" t="str">
        <f>CONCATENATE("Подраздел: ",IF(Source!G247&lt;&gt;"Новый подраздел", Source!G247, ""))</f>
        <v>Подраздел: 439 ПР/14-469-000-КР2 лист86</v>
      </c>
      <c r="B628" s="49"/>
      <c r="C628" s="49"/>
      <c r="D628" s="49"/>
      <c r="E628" s="49"/>
      <c r="F628" s="49"/>
      <c r="G628" s="49"/>
      <c r="H628" s="49"/>
      <c r="I628" s="49"/>
      <c r="J628" s="49"/>
      <c r="K628" s="49"/>
      <c r="L628" s="49"/>
    </row>
    <row r="629" spans="1:32" ht="57" x14ac:dyDescent="0.2">
      <c r="A629" s="39" t="str">
        <f>Source!E251</f>
        <v>57</v>
      </c>
      <c r="B629" s="40" t="str">
        <f>Source!F251</f>
        <v>46-03-014-45</v>
      </c>
      <c r="C629" s="40" t="str">
        <f>Source!G251</f>
        <v>Сверление горизонтальных отверстий в железобетонных конструкциях стен перфоратором глубиной 200 мм диаметром 20 мм</v>
      </c>
      <c r="D629" s="23" t="str">
        <f>Source!H251</f>
        <v>100 ШТ</v>
      </c>
      <c r="E629" s="11">
        <f>Source!I251</f>
        <v>2.5</v>
      </c>
      <c r="F629" s="24">
        <f>Source!AL251+Source!AM251+Source!AO251</f>
        <v>64.569999999999993</v>
      </c>
      <c r="G629" s="25"/>
      <c r="H629" s="24"/>
      <c r="I629" s="25" t="str">
        <f>Source!BO251</f>
        <v/>
      </c>
      <c r="J629" s="25"/>
      <c r="K629" s="24"/>
      <c r="L629" s="26"/>
      <c r="S629">
        <f>ROUND((Source!FX251/100)*((ROUND(Source!AF251*Source!I251, 2)+ROUND(Source!AE251*Source!I251, 2))), 2)</f>
        <v>239.72</v>
      </c>
      <c r="T629">
        <f>Source!X251</f>
        <v>1572.55</v>
      </c>
      <c r="U629">
        <f>ROUND((Source!FY251/100)*((ROUND(Source!AF251*Source!I251, 2)+ROUND(Source!AE251*Source!I251, 2))), 2)</f>
        <v>152.55000000000001</v>
      </c>
      <c r="V629">
        <f>Source!Y251</f>
        <v>1000.71</v>
      </c>
    </row>
    <row r="630" spans="1:32" x14ac:dyDescent="0.2">
      <c r="C630" s="19" t="str">
        <f>"Объем: "&amp;Source!I251&amp;"=250/"&amp;"100"</f>
        <v>Объем: 2,5=250/100</v>
      </c>
    </row>
    <row r="631" spans="1:32" ht="14.25" x14ac:dyDescent="0.2">
      <c r="A631" s="39"/>
      <c r="B631" s="40"/>
      <c r="C631" s="40" t="s">
        <v>1661</v>
      </c>
      <c r="D631" s="23"/>
      <c r="E631" s="11"/>
      <c r="F631" s="24">
        <f>Source!AO251</f>
        <v>64.569999999999993</v>
      </c>
      <c r="G631" s="25" t="str">
        <f>Source!DG251</f>
        <v>)*1,35</v>
      </c>
      <c r="H631" s="24">
        <f>ROUND(Source!AF251*Source!I251, 2)</f>
        <v>217.93</v>
      </c>
      <c r="I631" s="25"/>
      <c r="J631" s="25">
        <f>IF(Source!BA251&lt;&gt; 0, Source!BA251, 1)</f>
        <v>6.56</v>
      </c>
      <c r="K631" s="24">
        <f>Source!S251</f>
        <v>1429.59</v>
      </c>
      <c r="L631" s="26"/>
      <c r="R631">
        <f>H631</f>
        <v>217.93</v>
      </c>
    </row>
    <row r="632" spans="1:32" ht="14.25" x14ac:dyDescent="0.2">
      <c r="A632" s="39"/>
      <c r="B632" s="40"/>
      <c r="C632" s="40" t="s">
        <v>1662</v>
      </c>
      <c r="D632" s="23" t="s">
        <v>1663</v>
      </c>
      <c r="E632" s="11">
        <f>Source!BZ251</f>
        <v>110</v>
      </c>
      <c r="F632" s="43"/>
      <c r="G632" s="25"/>
      <c r="H632" s="24">
        <f>SUM(S629:S634)</f>
        <v>239.72</v>
      </c>
      <c r="I632" s="27"/>
      <c r="J632" s="22">
        <f>Source!AT251</f>
        <v>110</v>
      </c>
      <c r="K632" s="24">
        <f>SUM(T629:T634)</f>
        <v>1572.55</v>
      </c>
      <c r="L632" s="26"/>
    </row>
    <row r="633" spans="1:32" ht="14.25" x14ac:dyDescent="0.2">
      <c r="A633" s="39"/>
      <c r="B633" s="40"/>
      <c r="C633" s="40" t="s">
        <v>1664</v>
      </c>
      <c r="D633" s="23" t="s">
        <v>1663</v>
      </c>
      <c r="E633" s="11">
        <f>Source!CA251</f>
        <v>70</v>
      </c>
      <c r="F633" s="43"/>
      <c r="G633" s="25"/>
      <c r="H633" s="24">
        <f>SUM(U629:U634)</f>
        <v>152.55000000000001</v>
      </c>
      <c r="I633" s="27"/>
      <c r="J633" s="22">
        <f>Source!AU251</f>
        <v>70</v>
      </c>
      <c r="K633" s="24">
        <f>SUM(V629:V634)</f>
        <v>1000.71</v>
      </c>
      <c r="L633" s="26"/>
    </row>
    <row r="634" spans="1:32" ht="14.25" x14ac:dyDescent="0.2">
      <c r="A634" s="41"/>
      <c r="B634" s="42"/>
      <c r="C634" s="42" t="s">
        <v>1665</v>
      </c>
      <c r="D634" s="28" t="s">
        <v>1666</v>
      </c>
      <c r="E634" s="29">
        <f>Source!AQ251</f>
        <v>7.57</v>
      </c>
      <c r="F634" s="30"/>
      <c r="G634" s="31" t="str">
        <f>Source!DI251</f>
        <v>)*1,35</v>
      </c>
      <c r="H634" s="30"/>
      <c r="I634" s="31"/>
      <c r="J634" s="31"/>
      <c r="K634" s="30"/>
      <c r="L634" s="32">
        <f>Source!U251</f>
        <v>25.548750000000005</v>
      </c>
    </row>
    <row r="635" spans="1:32" ht="15" x14ac:dyDescent="0.25">
      <c r="G635" s="46">
        <f>H631+H632+H633</f>
        <v>610.20000000000005</v>
      </c>
      <c r="H635" s="46"/>
      <c r="J635" s="46">
        <f>K631+K632+K633</f>
        <v>4002.85</v>
      </c>
      <c r="K635" s="46"/>
      <c r="L635" s="33">
        <f>Source!U251</f>
        <v>25.548750000000005</v>
      </c>
      <c r="O635" s="20">
        <f>G635</f>
        <v>610.20000000000005</v>
      </c>
      <c r="P635" s="20">
        <f>J635</f>
        <v>4002.85</v>
      </c>
      <c r="Q635" s="20">
        <f>L635</f>
        <v>25.548750000000005</v>
      </c>
      <c r="W635">
        <f>IF(Source!BI251&lt;=1,H631+H632+H633, 0)</f>
        <v>610.20000000000005</v>
      </c>
      <c r="X635">
        <f>IF(Source!BI251=2,H631+H632+H633, 0)</f>
        <v>0</v>
      </c>
      <c r="Y635">
        <f>IF(Source!BI251=3,H631+H632+H633, 0)</f>
        <v>0</v>
      </c>
      <c r="Z635">
        <f>IF(Source!BI251=4,H631+H632+H633, 0)</f>
        <v>0</v>
      </c>
    </row>
    <row r="636" spans="1:32" ht="42.75" x14ac:dyDescent="0.2">
      <c r="A636" s="39" t="str">
        <f>Source!E252</f>
        <v>58</v>
      </c>
      <c r="B636" s="40" t="str">
        <f>Source!F252</f>
        <v>46-03-014-58</v>
      </c>
      <c r="C636" s="40" t="str">
        <f>Source!G252</f>
        <v>На каждые 10 мм изменения глубины сверления добавлять или исключать к расценке 46-03-014-45</v>
      </c>
      <c r="D636" s="23" t="str">
        <f>Source!H252</f>
        <v>100 ШТ</v>
      </c>
      <c r="E636" s="11">
        <f>Source!I252</f>
        <v>-1.54</v>
      </c>
      <c r="F636" s="24">
        <f>Source!AL252+Source!AM252+Source!AO252</f>
        <v>2.64</v>
      </c>
      <c r="G636" s="25"/>
      <c r="H636" s="24"/>
      <c r="I636" s="25" t="str">
        <f>Source!BO252</f>
        <v/>
      </c>
      <c r="J636" s="25"/>
      <c r="K636" s="24"/>
      <c r="L636" s="26"/>
      <c r="S636">
        <f>ROUND((Source!FX252/100)*((ROUND(Source!AF252*Source!I252, 2)+ROUND(Source!AE252*Source!I252, 2))), 2)</f>
        <v>-44.73</v>
      </c>
      <c r="T636">
        <f>Source!X252</f>
        <v>-293.37</v>
      </c>
      <c r="U636">
        <f>ROUND((Source!FY252/100)*((ROUND(Source!AF252*Source!I252, 2)+ROUND(Source!AE252*Source!I252, 2))), 2)</f>
        <v>-28.46</v>
      </c>
      <c r="V636">
        <f>Source!Y252</f>
        <v>-186.69</v>
      </c>
    </row>
    <row r="637" spans="1:32" x14ac:dyDescent="0.2">
      <c r="C637" s="19" t="str">
        <f>"Объем: "&amp;Source!I252&amp;"=-"&amp;"154/"&amp;"100"</f>
        <v>Объем: -1,54=-154/100</v>
      </c>
    </row>
    <row r="638" spans="1:32" ht="14.25" x14ac:dyDescent="0.2">
      <c r="A638" s="39"/>
      <c r="B638" s="40"/>
      <c r="C638" s="40" t="s">
        <v>1661</v>
      </c>
      <c r="D638" s="23"/>
      <c r="E638" s="11"/>
      <c r="F638" s="24">
        <f>Source!AO252</f>
        <v>2.64</v>
      </c>
      <c r="G638" s="25" t="str">
        <f>Source!DG252</f>
        <v>*10</v>
      </c>
      <c r="H638" s="24">
        <f>ROUND(Source!AF252*Source!I252, 2)</f>
        <v>-40.659999999999997</v>
      </c>
      <c r="I638" s="25"/>
      <c r="J638" s="25">
        <f>IF(Source!BA252&lt;&gt; 0, Source!BA252, 1)</f>
        <v>6.56</v>
      </c>
      <c r="K638" s="24">
        <f>Source!S252</f>
        <v>-266.7</v>
      </c>
      <c r="L638" s="26"/>
      <c r="R638">
        <f>H638</f>
        <v>-40.659999999999997</v>
      </c>
    </row>
    <row r="639" spans="1:32" ht="14.25" x14ac:dyDescent="0.2">
      <c r="A639" s="39"/>
      <c r="B639" s="40"/>
      <c r="C639" s="40" t="s">
        <v>1662</v>
      </c>
      <c r="D639" s="23" t="s">
        <v>1663</v>
      </c>
      <c r="E639" s="11">
        <f>Source!BZ252</f>
        <v>110</v>
      </c>
      <c r="F639" s="43"/>
      <c r="G639" s="25"/>
      <c r="H639" s="24">
        <f>SUM(S636:S641)</f>
        <v>-44.73</v>
      </c>
      <c r="I639" s="27"/>
      <c r="J639" s="22">
        <f>Source!AT252</f>
        <v>110</v>
      </c>
      <c r="K639" s="24">
        <f>SUM(T636:T641)</f>
        <v>-293.37</v>
      </c>
      <c r="L639" s="26"/>
    </row>
    <row r="640" spans="1:32" ht="14.25" x14ac:dyDescent="0.2">
      <c r="A640" s="39"/>
      <c r="B640" s="40"/>
      <c r="C640" s="40" t="s">
        <v>1664</v>
      </c>
      <c r="D640" s="23" t="s">
        <v>1663</v>
      </c>
      <c r="E640" s="11">
        <f>Source!CA252</f>
        <v>70</v>
      </c>
      <c r="F640" s="43"/>
      <c r="G640" s="25"/>
      <c r="H640" s="24">
        <f>SUM(U636:U641)</f>
        <v>-28.46</v>
      </c>
      <c r="I640" s="27"/>
      <c r="J640" s="22">
        <f>Source!AU252</f>
        <v>70</v>
      </c>
      <c r="K640" s="24">
        <f>SUM(V636:V641)</f>
        <v>-186.69</v>
      </c>
      <c r="L640" s="26"/>
    </row>
    <row r="641" spans="1:26" ht="14.25" x14ac:dyDescent="0.2">
      <c r="A641" s="41"/>
      <c r="B641" s="42"/>
      <c r="C641" s="42" t="s">
        <v>1665</v>
      </c>
      <c r="D641" s="28" t="s">
        <v>1666</v>
      </c>
      <c r="E641" s="29">
        <f>Source!AQ252</f>
        <v>0.31</v>
      </c>
      <c r="F641" s="30"/>
      <c r="G641" s="31" t="str">
        <f>Source!DI252</f>
        <v>*10</v>
      </c>
      <c r="H641" s="30"/>
      <c r="I641" s="31"/>
      <c r="J641" s="31"/>
      <c r="K641" s="30"/>
      <c r="L641" s="32">
        <f>Source!U252</f>
        <v>-4.774</v>
      </c>
    </row>
    <row r="642" spans="1:26" ht="15" x14ac:dyDescent="0.25">
      <c r="G642" s="46">
        <f>H638+H639+H640</f>
        <v>-113.85</v>
      </c>
      <c r="H642" s="46"/>
      <c r="J642" s="46">
        <f>K638+K639+K640</f>
        <v>-746.76</v>
      </c>
      <c r="K642" s="46"/>
      <c r="L642" s="33">
        <f>Source!U252</f>
        <v>-4.774</v>
      </c>
      <c r="O642" s="20">
        <f>G642</f>
        <v>-113.85</v>
      </c>
      <c r="P642" s="20">
        <f>J642</f>
        <v>-746.76</v>
      </c>
      <c r="Q642" s="20">
        <f>L642</f>
        <v>-4.774</v>
      </c>
      <c r="W642">
        <f>IF(Source!BI252&lt;=1,H638+H639+H640, 0)</f>
        <v>-113.85</v>
      </c>
      <c r="X642">
        <f>IF(Source!BI252=2,H638+H639+H640, 0)</f>
        <v>0</v>
      </c>
      <c r="Y642">
        <f>IF(Source!BI252=3,H638+H639+H640, 0)</f>
        <v>0</v>
      </c>
      <c r="Z642">
        <f>IF(Source!BI252=4,H638+H639+H640, 0)</f>
        <v>0</v>
      </c>
    </row>
    <row r="643" spans="1:26" ht="14.25" x14ac:dyDescent="0.2">
      <c r="A643" s="39" t="str">
        <f>Source!E253</f>
        <v>59</v>
      </c>
      <c r="B643" s="40" t="str">
        <f>Source!F253</f>
        <v>06-01-013-01</v>
      </c>
      <c r="C643" s="40" t="str">
        <f>Source!G253</f>
        <v>Устройство подливки толщиной 20 мм</v>
      </c>
      <c r="D643" s="23" t="str">
        <f>Source!H253</f>
        <v>100 м2</v>
      </c>
      <c r="E643" s="11">
        <f>Source!I253</f>
        <v>6.2E-2</v>
      </c>
      <c r="F643" s="24">
        <f>Source!AL253+Source!AM253+Source!AO253</f>
        <v>600.31999999999994</v>
      </c>
      <c r="G643" s="25"/>
      <c r="H643" s="24"/>
      <c r="I643" s="25" t="str">
        <f>Source!BO253</f>
        <v/>
      </c>
      <c r="J643" s="25"/>
      <c r="K643" s="24"/>
      <c r="L643" s="26"/>
      <c r="S643">
        <f>ROUND((Source!FX253/100)*((ROUND(Source!AF253*Source!I253, 2)+ROUND(Source!AE253*Source!I253, 2))), 2)</f>
        <v>30.88</v>
      </c>
      <c r="T643">
        <f>Source!X253</f>
        <v>202.57</v>
      </c>
      <c r="U643">
        <f>ROUND((Source!FY253/100)*((ROUND(Source!AF253*Source!I253, 2)+ROUND(Source!AE253*Source!I253, 2))), 2)</f>
        <v>19.12</v>
      </c>
      <c r="V643">
        <f>Source!Y253</f>
        <v>125.4</v>
      </c>
    </row>
    <row r="644" spans="1:26" x14ac:dyDescent="0.2">
      <c r="C644" s="19" t="str">
        <f>"Объем: "&amp;Source!I253&amp;"=6,2/"&amp;"100"</f>
        <v>Объем: 0,062=6,2/100</v>
      </c>
    </row>
    <row r="645" spans="1:26" ht="14.25" x14ac:dyDescent="0.2">
      <c r="A645" s="39"/>
      <c r="B645" s="40"/>
      <c r="C645" s="40" t="s">
        <v>1661</v>
      </c>
      <c r="D645" s="23"/>
      <c r="E645" s="11"/>
      <c r="F645" s="24">
        <f>Source!AO253</f>
        <v>410.65</v>
      </c>
      <c r="G645" s="25" t="str">
        <f>Source!DG253</f>
        <v>)*1,15</v>
      </c>
      <c r="H645" s="24">
        <f>ROUND(Source!AF253*Source!I253, 2)</f>
        <v>29.28</v>
      </c>
      <c r="I645" s="25"/>
      <c r="J645" s="25">
        <f>IF(Source!BA253&lt;&gt; 0, Source!BA253, 1)</f>
        <v>6.56</v>
      </c>
      <c r="K645" s="24">
        <f>Source!S253</f>
        <v>192.07</v>
      </c>
      <c r="L645" s="26"/>
      <c r="R645">
        <f>H645</f>
        <v>29.28</v>
      </c>
    </row>
    <row r="646" spans="1:26" ht="14.25" x14ac:dyDescent="0.2">
      <c r="A646" s="39"/>
      <c r="B646" s="40"/>
      <c r="C646" s="40" t="s">
        <v>411</v>
      </c>
      <c r="D646" s="23"/>
      <c r="E646" s="11"/>
      <c r="F646" s="24">
        <f>Source!AM253</f>
        <v>13.47</v>
      </c>
      <c r="G646" s="25" t="str">
        <f>Source!DE253</f>
        <v>)*1,25</v>
      </c>
      <c r="H646" s="24">
        <f>ROUND(Source!AD253*Source!I253, 2)</f>
        <v>1.04</v>
      </c>
      <c r="I646" s="25"/>
      <c r="J646" s="25">
        <f>IF(Source!BB253&lt;&gt; 0, Source!BB253, 1)</f>
        <v>6.56</v>
      </c>
      <c r="K646" s="24">
        <f>Source!Q253</f>
        <v>6.85</v>
      </c>
      <c r="L646" s="26"/>
    </row>
    <row r="647" spans="1:26" ht="14.25" x14ac:dyDescent="0.2">
      <c r="A647" s="39"/>
      <c r="B647" s="40"/>
      <c r="C647" s="40" t="s">
        <v>1667</v>
      </c>
      <c r="D647" s="23"/>
      <c r="E647" s="11"/>
      <c r="F647" s="24">
        <f>Source!AN253</f>
        <v>1.66</v>
      </c>
      <c r="G647" s="25" t="str">
        <f>Source!DF253</f>
        <v>)*1,25</v>
      </c>
      <c r="H647" s="34">
        <f>ROUND(Source!AE253*Source!I253, 2)</f>
        <v>0.13</v>
      </c>
      <c r="I647" s="25"/>
      <c r="J647" s="25">
        <f>IF(Source!BS253&lt;&gt; 0, Source!BS253, 1)</f>
        <v>6.56</v>
      </c>
      <c r="K647" s="34">
        <f>Source!R253</f>
        <v>0.85</v>
      </c>
      <c r="L647" s="26"/>
      <c r="R647">
        <f>H647</f>
        <v>0.13</v>
      </c>
    </row>
    <row r="648" spans="1:26" ht="14.25" x14ac:dyDescent="0.2">
      <c r="A648" s="39"/>
      <c r="B648" s="40"/>
      <c r="C648" s="40" t="s">
        <v>1668</v>
      </c>
      <c r="D648" s="23"/>
      <c r="E648" s="11"/>
      <c r="F648" s="24">
        <f>Source!AL253</f>
        <v>176.2</v>
      </c>
      <c r="G648" s="25" t="str">
        <f>Source!DD253</f>
        <v/>
      </c>
      <c r="H648" s="24">
        <f>ROUND(Source!AC253*Source!I253, 2)</f>
        <v>10.92</v>
      </c>
      <c r="I648" s="25"/>
      <c r="J648" s="25">
        <f>IF(Source!BC253&lt;&gt; 0, Source!BC253, 1)</f>
        <v>6.56</v>
      </c>
      <c r="K648" s="24">
        <f>Source!P253</f>
        <v>71.66</v>
      </c>
      <c r="L648" s="26"/>
    </row>
    <row r="649" spans="1:26" ht="14.25" x14ac:dyDescent="0.2">
      <c r="A649" s="39"/>
      <c r="B649" s="40"/>
      <c r="C649" s="40" t="s">
        <v>1662</v>
      </c>
      <c r="D649" s="23" t="s">
        <v>1663</v>
      </c>
      <c r="E649" s="11">
        <f>Source!BZ253</f>
        <v>105</v>
      </c>
      <c r="F649" s="43"/>
      <c r="G649" s="25"/>
      <c r="H649" s="24">
        <f>SUM(S643:S653)</f>
        <v>30.88</v>
      </c>
      <c r="I649" s="27"/>
      <c r="J649" s="22">
        <f>Source!AT253</f>
        <v>105</v>
      </c>
      <c r="K649" s="24">
        <f>SUM(T643:T653)</f>
        <v>202.57</v>
      </c>
      <c r="L649" s="26"/>
    </row>
    <row r="650" spans="1:26" ht="14.25" x14ac:dyDescent="0.2">
      <c r="A650" s="39"/>
      <c r="B650" s="40"/>
      <c r="C650" s="40" t="s">
        <v>1664</v>
      </c>
      <c r="D650" s="23" t="s">
        <v>1663</v>
      </c>
      <c r="E650" s="11">
        <f>Source!CA253</f>
        <v>65</v>
      </c>
      <c r="F650" s="43"/>
      <c r="G650" s="25"/>
      <c r="H650" s="24">
        <f>SUM(U643:U653)</f>
        <v>19.12</v>
      </c>
      <c r="I650" s="27"/>
      <c r="J650" s="22">
        <f>Source!AU253</f>
        <v>65</v>
      </c>
      <c r="K650" s="24">
        <f>SUM(V643:V653)</f>
        <v>125.4</v>
      </c>
      <c r="L650" s="26"/>
    </row>
    <row r="651" spans="1:26" ht="14.25" x14ac:dyDescent="0.2">
      <c r="A651" s="39"/>
      <c r="B651" s="40"/>
      <c r="C651" s="40" t="s">
        <v>1665</v>
      </c>
      <c r="D651" s="23" t="s">
        <v>1666</v>
      </c>
      <c r="E651" s="11">
        <f>Source!AQ253</f>
        <v>45.78</v>
      </c>
      <c r="F651" s="24"/>
      <c r="G651" s="25" t="str">
        <f>Source!DI253</f>
        <v>)*1,15</v>
      </c>
      <c r="H651" s="24"/>
      <c r="I651" s="25"/>
      <c r="J651" s="25"/>
      <c r="K651" s="24"/>
      <c r="L651" s="35">
        <f>Source!U253</f>
        <v>3.2641139999999997</v>
      </c>
    </row>
    <row r="652" spans="1:26" ht="14.25" x14ac:dyDescent="0.2">
      <c r="A652" s="39" t="str">
        <f>Source!E254</f>
        <v>59,1</v>
      </c>
      <c r="B652" s="40" t="str">
        <f>Source!F254</f>
        <v>04.1.02.06</v>
      </c>
      <c r="C652" s="40" t="str">
        <f>Source!G254</f>
        <v>Бетон</v>
      </c>
      <c r="D652" s="23" t="str">
        <f>Source!H254</f>
        <v>м3</v>
      </c>
      <c r="E652" s="11">
        <f>Source!I254</f>
        <v>0.12648000000000001</v>
      </c>
      <c r="F652" s="24">
        <f>Source!AL254+Source!AM254+Source!AO254</f>
        <v>0</v>
      </c>
      <c r="G652" s="36" t="s">
        <v>3</v>
      </c>
      <c r="H652" s="24">
        <f>ROUND(Source!AC254*Source!I254, 2)+ROUND(Source!AD254*Source!I254, 2)+ROUND(Source!AF254*Source!I254, 2)</f>
        <v>0</v>
      </c>
      <c r="I652" s="25"/>
      <c r="J652" s="25">
        <f>IF(Source!BC254&lt;&gt; 0, Source!BC254, 1)</f>
        <v>6.56</v>
      </c>
      <c r="K652" s="24">
        <f>Source!O254</f>
        <v>0</v>
      </c>
      <c r="L652" s="26"/>
      <c r="S652">
        <f>ROUND((Source!FX254/100)*((ROUND(Source!AF254*Source!I254, 2)+ROUND(Source!AE254*Source!I254, 2))), 2)</f>
        <v>0</v>
      </c>
      <c r="T652">
        <f>Source!X254</f>
        <v>0</v>
      </c>
      <c r="U652">
        <f>ROUND((Source!FY254/100)*((ROUND(Source!AF254*Source!I254, 2)+ROUND(Source!AE254*Source!I254, 2))), 2)</f>
        <v>0</v>
      </c>
      <c r="V652">
        <f>Source!Y254</f>
        <v>0</v>
      </c>
      <c r="W652">
        <f>IF(Source!BI254&lt;=1,H652, 0)</f>
        <v>0</v>
      </c>
      <c r="X652">
        <f>IF(Source!BI254=2,H652, 0)</f>
        <v>0</v>
      </c>
      <c r="Y652">
        <f>IF(Source!BI254=3,H652, 0)</f>
        <v>0</v>
      </c>
      <c r="Z652">
        <f>IF(Source!BI254=4,H652, 0)</f>
        <v>0</v>
      </c>
    </row>
    <row r="653" spans="1:26" ht="57" x14ac:dyDescent="0.2">
      <c r="A653" s="41" t="str">
        <f>Source!E255</f>
        <v>59,2</v>
      </c>
      <c r="B653" s="42" t="str">
        <f>Source!F255</f>
        <v>04.3.02.04-0122</v>
      </c>
      <c r="C653" s="42" t="str">
        <f>Source!G255</f>
        <v>Смеси бетонные, БСГ, тяжелого бетона на гравийном щебне, фракция 5-20 мм, класс В15 (М200), П3, F100, W4</v>
      </c>
      <c r="D653" s="28" t="str">
        <f>Source!H255</f>
        <v>м3</v>
      </c>
      <c r="E653" s="29">
        <f>Source!I255</f>
        <v>0.12648000000000001</v>
      </c>
      <c r="F653" s="30">
        <f>Source!AL255+Source!AM255+Source!AO255</f>
        <v>720.78</v>
      </c>
      <c r="G653" s="37" t="s">
        <v>3</v>
      </c>
      <c r="H653" s="30">
        <f>ROUND(Source!AC255*Source!I255, 2)+ROUND(Source!AD255*Source!I255, 2)+ROUND(Source!AF255*Source!I255, 2)</f>
        <v>91.16</v>
      </c>
      <c r="I653" s="31"/>
      <c r="J653" s="31">
        <f>IF(Source!BC255&lt;&gt; 0, Source!BC255, 1)</f>
        <v>6.56</v>
      </c>
      <c r="K653" s="30">
        <f>Source!O255</f>
        <v>598.04</v>
      </c>
      <c r="L653" s="38"/>
      <c r="S653">
        <f>ROUND((Source!FX255/100)*((ROUND(Source!AF255*Source!I255, 2)+ROUND(Source!AE255*Source!I255, 2))), 2)</f>
        <v>0</v>
      </c>
      <c r="T653">
        <f>Source!X255</f>
        <v>0</v>
      </c>
      <c r="U653">
        <f>ROUND((Source!FY255/100)*((ROUND(Source!AF255*Source!I255, 2)+ROUND(Source!AE255*Source!I255, 2))), 2)</f>
        <v>0</v>
      </c>
      <c r="V653">
        <f>Source!Y255</f>
        <v>0</v>
      </c>
      <c r="W653">
        <f>IF(Source!BI255&lt;=1,H653, 0)</f>
        <v>91.16</v>
      </c>
      <c r="X653">
        <f>IF(Source!BI255=2,H653, 0)</f>
        <v>0</v>
      </c>
      <c r="Y653">
        <f>IF(Source!BI255=3,H653, 0)</f>
        <v>0</v>
      </c>
      <c r="Z653">
        <f>IF(Source!BI255=4,H653, 0)</f>
        <v>0</v>
      </c>
    </row>
    <row r="654" spans="1:26" ht="15" x14ac:dyDescent="0.25">
      <c r="G654" s="46">
        <f>H645+H646+H648+H649+H650+SUM(H652:H653)</f>
        <v>182.4</v>
      </c>
      <c r="H654" s="46"/>
      <c r="J654" s="46">
        <f>K645+K646+K648+K649+K650+SUM(K652:K653)</f>
        <v>1196.5899999999999</v>
      </c>
      <c r="K654" s="46"/>
      <c r="L654" s="33">
        <f>Source!U253</f>
        <v>3.2641139999999997</v>
      </c>
      <c r="O654" s="20">
        <f>G654</f>
        <v>182.4</v>
      </c>
      <c r="P654" s="20">
        <f>J654</f>
        <v>1196.5899999999999</v>
      </c>
      <c r="Q654" s="20">
        <f>L654</f>
        <v>3.2641139999999997</v>
      </c>
      <c r="W654">
        <f>IF(Source!BI253&lt;=1,H645+H646+H648+H649+H650, 0)</f>
        <v>91.240000000000009</v>
      </c>
      <c r="X654">
        <f>IF(Source!BI253=2,H645+H646+H648+H649+H650, 0)</f>
        <v>0</v>
      </c>
      <c r="Y654">
        <f>IF(Source!BI253=3,H645+H646+H648+H649+H650, 0)</f>
        <v>0</v>
      </c>
      <c r="Z654">
        <f>IF(Source!BI253=4,H645+H646+H648+H649+H650, 0)</f>
        <v>0</v>
      </c>
    </row>
    <row r="655" spans="1:26" ht="14.25" x14ac:dyDescent="0.2">
      <c r="A655" s="39" t="str">
        <f>Source!E256</f>
        <v>60</v>
      </c>
      <c r="B655" s="40" t="str">
        <f>Source!F256</f>
        <v>09-05-003-02</v>
      </c>
      <c r="C655" s="40" t="str">
        <f>Source!G256</f>
        <v>Постановка болтов высокопрочных</v>
      </c>
      <c r="D655" s="23" t="str">
        <f>Source!H256</f>
        <v>100 ШТ</v>
      </c>
      <c r="E655" s="11">
        <f>Source!I256</f>
        <v>2.5</v>
      </c>
      <c r="F655" s="24">
        <f>Source!AL256+Source!AM256+Source!AO256</f>
        <v>379.5</v>
      </c>
      <c r="G655" s="25"/>
      <c r="H655" s="24"/>
      <c r="I655" s="25" t="str">
        <f>Source!BO256</f>
        <v/>
      </c>
      <c r="J655" s="25"/>
      <c r="K655" s="24"/>
      <c r="L655" s="26"/>
      <c r="S655">
        <f>ROUND((Source!FX256/100)*((ROUND(Source!AF256*Source!I256, 2)+ROUND(Source!AE256*Source!I256, 2))), 2)</f>
        <v>402.4</v>
      </c>
      <c r="T655">
        <f>Source!X256</f>
        <v>2639.67</v>
      </c>
      <c r="U655">
        <f>ROUND((Source!FY256/100)*((ROUND(Source!AF256*Source!I256, 2)+ROUND(Source!AE256*Source!I256, 2))), 2)</f>
        <v>380.04</v>
      </c>
      <c r="V655">
        <f>Source!Y256</f>
        <v>2493.02</v>
      </c>
    </row>
    <row r="656" spans="1:26" x14ac:dyDescent="0.2">
      <c r="C656" s="19" t="str">
        <f>"Объем: "&amp;Source!I256&amp;"=250/"&amp;"100"</f>
        <v>Объем: 2,5=250/100</v>
      </c>
    </row>
    <row r="657" spans="1:26" ht="14.25" x14ac:dyDescent="0.2">
      <c r="A657" s="39"/>
      <c r="B657" s="40"/>
      <c r="C657" s="40" t="s">
        <v>1661</v>
      </c>
      <c r="D657" s="23"/>
      <c r="E657" s="11"/>
      <c r="F657" s="24">
        <f>Source!AO256</f>
        <v>154.88</v>
      </c>
      <c r="G657" s="25" t="str">
        <f>Source!DG256</f>
        <v>)*1,15</v>
      </c>
      <c r="H657" s="24">
        <f>ROUND(Source!AF256*Source!I256, 2)</f>
        <v>445.28</v>
      </c>
      <c r="I657" s="25"/>
      <c r="J657" s="25">
        <f>IF(Source!BA256&lt;&gt; 0, Source!BA256, 1)</f>
        <v>6.56</v>
      </c>
      <c r="K657" s="24">
        <f>Source!S256</f>
        <v>2921</v>
      </c>
      <c r="L657" s="26"/>
      <c r="R657">
        <f>H657</f>
        <v>445.28</v>
      </c>
    </row>
    <row r="658" spans="1:26" ht="14.25" x14ac:dyDescent="0.2">
      <c r="A658" s="39"/>
      <c r="B658" s="40"/>
      <c r="C658" s="40" t="s">
        <v>411</v>
      </c>
      <c r="D658" s="23"/>
      <c r="E658" s="11"/>
      <c r="F658" s="24">
        <f>Source!AM256</f>
        <v>11.64</v>
      </c>
      <c r="G658" s="25" t="str">
        <f>Source!DE256</f>
        <v>)*1,25</v>
      </c>
      <c r="H658" s="24">
        <f>ROUND(Source!AD256*Source!I256, 2)</f>
        <v>36.4</v>
      </c>
      <c r="I658" s="25"/>
      <c r="J658" s="25">
        <f>IF(Source!BB256&lt;&gt; 0, Source!BB256, 1)</f>
        <v>6.56</v>
      </c>
      <c r="K658" s="24">
        <f>Source!Q256</f>
        <v>238.78</v>
      </c>
      <c r="L658" s="26"/>
    </row>
    <row r="659" spans="1:26" ht="14.25" x14ac:dyDescent="0.2">
      <c r="A659" s="39"/>
      <c r="B659" s="40"/>
      <c r="C659" s="40" t="s">
        <v>1667</v>
      </c>
      <c r="D659" s="23"/>
      <c r="E659" s="11"/>
      <c r="F659" s="24">
        <f>Source!AN256</f>
        <v>0.57999999999999996</v>
      </c>
      <c r="G659" s="25" t="str">
        <f>Source!DF256</f>
        <v>)*1,25</v>
      </c>
      <c r="H659" s="34">
        <f>ROUND(Source!AE256*Source!I256, 2)</f>
        <v>1.83</v>
      </c>
      <c r="I659" s="25"/>
      <c r="J659" s="25">
        <f>IF(Source!BS256&lt;&gt; 0, Source!BS256, 1)</f>
        <v>6.56</v>
      </c>
      <c r="K659" s="34">
        <f>Source!R256</f>
        <v>11.97</v>
      </c>
      <c r="L659" s="26"/>
      <c r="R659">
        <f>H659</f>
        <v>1.83</v>
      </c>
    </row>
    <row r="660" spans="1:26" ht="14.25" x14ac:dyDescent="0.2">
      <c r="A660" s="39"/>
      <c r="B660" s="40"/>
      <c r="C660" s="40" t="s">
        <v>1668</v>
      </c>
      <c r="D660" s="23"/>
      <c r="E660" s="11"/>
      <c r="F660" s="24">
        <f>Source!AL256</f>
        <v>212.98</v>
      </c>
      <c r="G660" s="25" t="str">
        <f>Source!DD256</f>
        <v/>
      </c>
      <c r="H660" s="24">
        <f>ROUND(Source!AC256*Source!I256, 2)</f>
        <v>532.45000000000005</v>
      </c>
      <c r="I660" s="25"/>
      <c r="J660" s="25">
        <f>IF(Source!BC256&lt;&gt; 0, Source!BC256, 1)</f>
        <v>6.56</v>
      </c>
      <c r="K660" s="24">
        <f>Source!P256</f>
        <v>3492.87</v>
      </c>
      <c r="L660" s="26"/>
    </row>
    <row r="661" spans="1:26" ht="14.25" x14ac:dyDescent="0.2">
      <c r="A661" s="39"/>
      <c r="B661" s="40"/>
      <c r="C661" s="40" t="s">
        <v>1662</v>
      </c>
      <c r="D661" s="23" t="s">
        <v>1663</v>
      </c>
      <c r="E661" s="11">
        <f>Source!BZ256</f>
        <v>90</v>
      </c>
      <c r="F661" s="43"/>
      <c r="G661" s="25"/>
      <c r="H661" s="24">
        <f>SUM(S655:S665)</f>
        <v>402.4</v>
      </c>
      <c r="I661" s="27"/>
      <c r="J661" s="22">
        <f>Source!AT256</f>
        <v>90</v>
      </c>
      <c r="K661" s="24">
        <f>SUM(T655:T665)</f>
        <v>2639.67</v>
      </c>
      <c r="L661" s="26"/>
    </row>
    <row r="662" spans="1:26" ht="14.25" x14ac:dyDescent="0.2">
      <c r="A662" s="39"/>
      <c r="B662" s="40"/>
      <c r="C662" s="40" t="s">
        <v>1664</v>
      </c>
      <c r="D662" s="23" t="s">
        <v>1663</v>
      </c>
      <c r="E662" s="11">
        <f>Source!CA256</f>
        <v>85</v>
      </c>
      <c r="F662" s="43"/>
      <c r="G662" s="25"/>
      <c r="H662" s="24">
        <f>SUM(U655:U665)</f>
        <v>380.04</v>
      </c>
      <c r="I662" s="27"/>
      <c r="J662" s="22">
        <f>Source!AU256</f>
        <v>85</v>
      </c>
      <c r="K662" s="24">
        <f>SUM(V655:V665)</f>
        <v>2493.02</v>
      </c>
      <c r="L662" s="26"/>
    </row>
    <row r="663" spans="1:26" ht="14.25" x14ac:dyDescent="0.2">
      <c r="A663" s="39"/>
      <c r="B663" s="40"/>
      <c r="C663" s="40" t="s">
        <v>1665</v>
      </c>
      <c r="D663" s="23" t="s">
        <v>1666</v>
      </c>
      <c r="E663" s="11">
        <f>Source!AQ256</f>
        <v>16.100000000000001</v>
      </c>
      <c r="F663" s="24"/>
      <c r="G663" s="25" t="str">
        <f>Source!DI256</f>
        <v>)*1,15</v>
      </c>
      <c r="H663" s="24"/>
      <c r="I663" s="25"/>
      <c r="J663" s="25"/>
      <c r="K663" s="24"/>
      <c r="L663" s="35">
        <f>Source!U256</f>
        <v>46.287500000000001</v>
      </c>
    </row>
    <row r="664" spans="1:26" ht="14.25" x14ac:dyDescent="0.2">
      <c r="A664" s="39" t="str">
        <f>Source!E258</f>
        <v>60,2</v>
      </c>
      <c r="B664" s="40" t="str">
        <f>Source!F258</f>
        <v>01.7.15.01-0001</v>
      </c>
      <c r="C664" s="40" t="str">
        <f>Source!G258</f>
        <v>Анкер-шпилька Hilti HST М12х115/20</v>
      </c>
      <c r="D664" s="23" t="str">
        <f>Source!H258</f>
        <v>шт.</v>
      </c>
      <c r="E664" s="11">
        <f>Source!I258</f>
        <v>154</v>
      </c>
      <c r="F664" s="24">
        <f>Source!AL258+Source!AM258+Source!AO258</f>
        <v>42.49</v>
      </c>
      <c r="G664" s="36" t="s">
        <v>3</v>
      </c>
      <c r="H664" s="24">
        <f>ROUND(Source!AC258*Source!I258, 2)+ROUND(Source!AD258*Source!I258, 2)+ROUND(Source!AF258*Source!I258, 2)</f>
        <v>6543.46</v>
      </c>
      <c r="I664" s="25"/>
      <c r="J664" s="25">
        <f>IF(Source!BC258&lt;&gt; 0, Source!BC258, 1)</f>
        <v>6.56</v>
      </c>
      <c r="K664" s="24">
        <f>Source!O258</f>
        <v>42925.1</v>
      </c>
      <c r="L664" s="26"/>
      <c r="S664">
        <f>ROUND((Source!FX258/100)*((ROUND(Source!AF258*Source!I258, 2)+ROUND(Source!AE258*Source!I258, 2))), 2)</f>
        <v>0</v>
      </c>
      <c r="T664">
        <f>Source!X258</f>
        <v>0</v>
      </c>
      <c r="U664">
        <f>ROUND((Source!FY258/100)*((ROUND(Source!AF258*Source!I258, 2)+ROUND(Source!AE258*Source!I258, 2))), 2)</f>
        <v>0</v>
      </c>
      <c r="V664">
        <f>Source!Y258</f>
        <v>0</v>
      </c>
      <c r="W664">
        <f>IF(Source!BI258&lt;=1,H664, 0)</f>
        <v>6543.46</v>
      </c>
      <c r="X664">
        <f>IF(Source!BI258=2,H664, 0)</f>
        <v>0</v>
      </c>
      <c r="Y664">
        <f>IF(Source!BI258=3,H664, 0)</f>
        <v>0</v>
      </c>
      <c r="Z664">
        <f>IF(Source!BI258=4,H664, 0)</f>
        <v>0</v>
      </c>
    </row>
    <row r="665" spans="1:26" ht="14.25" x14ac:dyDescent="0.2">
      <c r="A665" s="41" t="str">
        <f>Source!E259</f>
        <v>60,3</v>
      </c>
      <c r="B665" s="42" t="str">
        <f>Source!F259</f>
        <v>01.7.15.12-0014</v>
      </c>
      <c r="C665" s="42" t="str">
        <f>Source!G259</f>
        <v>Шпилька резьбовая  Hilti Hit-V М12х120</v>
      </c>
      <c r="D665" s="28" t="str">
        <f>Source!H259</f>
        <v>шт.</v>
      </c>
      <c r="E665" s="29">
        <f>Source!I259</f>
        <v>96</v>
      </c>
      <c r="F665" s="30">
        <f>Source!AL259+Source!AM259+Source!AO259</f>
        <v>14.45</v>
      </c>
      <c r="G665" s="37" t="s">
        <v>3</v>
      </c>
      <c r="H665" s="30">
        <f>ROUND(Source!AC259*Source!I259, 2)+ROUND(Source!AD259*Source!I259, 2)+ROUND(Source!AF259*Source!I259, 2)</f>
        <v>1387.2</v>
      </c>
      <c r="I665" s="31"/>
      <c r="J665" s="31">
        <f>IF(Source!BC259&lt;&gt; 0, Source!BC259, 1)</f>
        <v>6.56</v>
      </c>
      <c r="K665" s="30">
        <f>Source!O259</f>
        <v>9100.0300000000007</v>
      </c>
      <c r="L665" s="38"/>
      <c r="S665">
        <f>ROUND((Source!FX259/100)*((ROUND(Source!AF259*Source!I259, 2)+ROUND(Source!AE259*Source!I259, 2))), 2)</f>
        <v>0</v>
      </c>
      <c r="T665">
        <f>Source!X259</f>
        <v>0</v>
      </c>
      <c r="U665">
        <f>ROUND((Source!FY259/100)*((ROUND(Source!AF259*Source!I259, 2)+ROUND(Source!AE259*Source!I259, 2))), 2)</f>
        <v>0</v>
      </c>
      <c r="V665">
        <f>Source!Y259</f>
        <v>0</v>
      </c>
      <c r="W665">
        <f>IF(Source!BI259&lt;=1,H665, 0)</f>
        <v>1387.2</v>
      </c>
      <c r="X665">
        <f>IF(Source!BI259=2,H665, 0)</f>
        <v>0</v>
      </c>
      <c r="Y665">
        <f>IF(Source!BI259=3,H665, 0)</f>
        <v>0</v>
      </c>
      <c r="Z665">
        <f>IF(Source!BI259=4,H665, 0)</f>
        <v>0</v>
      </c>
    </row>
    <row r="666" spans="1:26" ht="15" x14ac:dyDescent="0.25">
      <c r="G666" s="46">
        <f>H657+H658+H660+H661+H662+SUM(H664:H665)</f>
        <v>9727.23</v>
      </c>
      <c r="H666" s="46"/>
      <c r="J666" s="46">
        <f>K657+K658+K660+K661+K662+SUM(K664:K665)</f>
        <v>63810.47</v>
      </c>
      <c r="K666" s="46"/>
      <c r="L666" s="33">
        <f>Source!U256</f>
        <v>46.287500000000001</v>
      </c>
      <c r="O666" s="20">
        <f>G666</f>
        <v>9727.23</v>
      </c>
      <c r="P666" s="20">
        <f>J666</f>
        <v>63810.47</v>
      </c>
      <c r="Q666" s="20">
        <f>L666</f>
        <v>46.287500000000001</v>
      </c>
      <c r="W666">
        <f>IF(Source!BI256&lt;=1,H657+H658+H660+H661+H662, 0)</f>
        <v>1796.57</v>
      </c>
      <c r="X666">
        <f>IF(Source!BI256=2,H657+H658+H660+H661+H662, 0)</f>
        <v>0</v>
      </c>
      <c r="Y666">
        <f>IF(Source!BI256=3,H657+H658+H660+H661+H662, 0)</f>
        <v>0</v>
      </c>
      <c r="Z666">
        <f>IF(Source!BI256=4,H657+H658+H660+H661+H662, 0)</f>
        <v>0</v>
      </c>
    </row>
    <row r="667" spans="1:26" ht="57" x14ac:dyDescent="0.2">
      <c r="A667" s="39" t="str">
        <f>Source!E260</f>
        <v>61</v>
      </c>
      <c r="B667" s="40" t="str">
        <f>Source!F260</f>
        <v>09-03-002-01</v>
      </c>
      <c r="C667" s="40" t="str">
        <f>Source!G260</f>
        <v>Монтаж колонн одноэтажных и многоэтажных зданий и крановых эстакад высотой до 25 м цельного сечения массой до 1,0 т</v>
      </c>
      <c r="D667" s="23" t="str">
        <f>Source!H260</f>
        <v>т</v>
      </c>
      <c r="E667" s="11">
        <f>Source!I260</f>
        <v>5.1559200000000001</v>
      </c>
      <c r="F667" s="24">
        <f>Source!AL260+Source!AM260+Source!AO260</f>
        <v>399.87</v>
      </c>
      <c r="G667" s="25"/>
      <c r="H667" s="24"/>
      <c r="I667" s="25" t="str">
        <f>Source!BO260</f>
        <v/>
      </c>
      <c r="J667" s="25"/>
      <c r="K667" s="24"/>
      <c r="L667" s="26"/>
      <c r="S667">
        <f>ROUND((Source!FX260/100)*((ROUND(Source!AF260*Source!I260, 2)+ROUND(Source!AE260*Source!I260, 2))), 2)</f>
        <v>684.5</v>
      </c>
      <c r="T667">
        <f>Source!X260</f>
        <v>4490.29</v>
      </c>
      <c r="U667">
        <f>ROUND((Source!FY260/100)*((ROUND(Source!AF260*Source!I260, 2)+ROUND(Source!AE260*Source!I260, 2))), 2)</f>
        <v>646.47</v>
      </c>
      <c r="V667">
        <f>Source!Y260</f>
        <v>4240.83</v>
      </c>
    </row>
    <row r="668" spans="1:26" ht="14.25" x14ac:dyDescent="0.2">
      <c r="A668" s="39"/>
      <c r="B668" s="40"/>
      <c r="C668" s="40" t="s">
        <v>1661</v>
      </c>
      <c r="D668" s="23"/>
      <c r="E668" s="11"/>
      <c r="F668" s="24">
        <f>Source!AO260</f>
        <v>96.11</v>
      </c>
      <c r="G668" s="25" t="str">
        <f>Source!DG260</f>
        <v>)*1,15</v>
      </c>
      <c r="H668" s="24">
        <f>ROUND(Source!AF260*Source!I260, 2)</f>
        <v>569.88</v>
      </c>
      <c r="I668" s="25"/>
      <c r="J668" s="25">
        <f>IF(Source!BA260&lt;&gt; 0, Source!BA260, 1)</f>
        <v>6.56</v>
      </c>
      <c r="K668" s="24">
        <f>Source!S260</f>
        <v>3738.44</v>
      </c>
      <c r="L668" s="26"/>
      <c r="R668">
        <f>H668</f>
        <v>569.88</v>
      </c>
    </row>
    <row r="669" spans="1:26" ht="14.25" x14ac:dyDescent="0.2">
      <c r="A669" s="39"/>
      <c r="B669" s="40"/>
      <c r="C669" s="40" t="s">
        <v>411</v>
      </c>
      <c r="D669" s="23"/>
      <c r="E669" s="11"/>
      <c r="F669" s="24">
        <f>Source!AM260</f>
        <v>262.8</v>
      </c>
      <c r="G669" s="25" t="str">
        <f>Source!DE260</f>
        <v>)*1,25</v>
      </c>
      <c r="H669" s="24">
        <f>ROUND(Source!AD260*Source!I260, 2)</f>
        <v>1693.77</v>
      </c>
      <c r="I669" s="25"/>
      <c r="J669" s="25">
        <f>IF(Source!BB260&lt;&gt; 0, Source!BB260, 1)</f>
        <v>6.56</v>
      </c>
      <c r="K669" s="24">
        <f>Source!Q260</f>
        <v>11111.14</v>
      </c>
      <c r="L669" s="26"/>
    </row>
    <row r="670" spans="1:26" ht="14.25" x14ac:dyDescent="0.2">
      <c r="A670" s="39"/>
      <c r="B670" s="40"/>
      <c r="C670" s="40" t="s">
        <v>1667</v>
      </c>
      <c r="D670" s="23"/>
      <c r="E670" s="11"/>
      <c r="F670" s="24">
        <f>Source!AN260</f>
        <v>29.58</v>
      </c>
      <c r="G670" s="25" t="str">
        <f>Source!DF260</f>
        <v>)*1,25</v>
      </c>
      <c r="H670" s="34">
        <f>ROUND(Source!AE260*Source!I260, 2)</f>
        <v>190.67</v>
      </c>
      <c r="I670" s="25"/>
      <c r="J670" s="25">
        <f>IF(Source!BS260&lt;&gt; 0, Source!BS260, 1)</f>
        <v>6.56</v>
      </c>
      <c r="K670" s="34">
        <f>Source!R260</f>
        <v>1250.77</v>
      </c>
      <c r="L670" s="26"/>
      <c r="R670">
        <f>H670</f>
        <v>190.67</v>
      </c>
    </row>
    <row r="671" spans="1:26" ht="14.25" x14ac:dyDescent="0.2">
      <c r="A671" s="39"/>
      <c r="B671" s="40"/>
      <c r="C671" s="40" t="s">
        <v>1668</v>
      </c>
      <c r="D671" s="23"/>
      <c r="E671" s="11"/>
      <c r="F671" s="24">
        <f>Source!AL260</f>
        <v>40.96</v>
      </c>
      <c r="G671" s="25" t="str">
        <f>Source!DD260</f>
        <v/>
      </c>
      <c r="H671" s="24">
        <f>ROUND(Source!AC260*Source!I260, 2)</f>
        <v>211.19</v>
      </c>
      <c r="I671" s="25"/>
      <c r="J671" s="25">
        <f>IF(Source!BC260&lt;&gt; 0, Source!BC260, 1)</f>
        <v>6.56</v>
      </c>
      <c r="K671" s="24">
        <f>Source!P260</f>
        <v>1385.38</v>
      </c>
      <c r="L671" s="26"/>
    </row>
    <row r="672" spans="1:26" ht="14.25" x14ac:dyDescent="0.2">
      <c r="A672" s="39"/>
      <c r="B672" s="40"/>
      <c r="C672" s="40" t="s">
        <v>1662</v>
      </c>
      <c r="D672" s="23" t="s">
        <v>1663</v>
      </c>
      <c r="E672" s="11">
        <f>Source!BZ260</f>
        <v>90</v>
      </c>
      <c r="F672" s="43"/>
      <c r="G672" s="25"/>
      <c r="H672" s="24">
        <f>SUM(S667:S676)</f>
        <v>684.5</v>
      </c>
      <c r="I672" s="27"/>
      <c r="J672" s="22">
        <f>Source!AT260</f>
        <v>90</v>
      </c>
      <c r="K672" s="24">
        <f>SUM(T667:T676)</f>
        <v>4490.29</v>
      </c>
      <c r="L672" s="26"/>
    </row>
    <row r="673" spans="1:26" ht="14.25" x14ac:dyDescent="0.2">
      <c r="A673" s="39"/>
      <c r="B673" s="40"/>
      <c r="C673" s="40" t="s">
        <v>1664</v>
      </c>
      <c r="D673" s="23" t="s">
        <v>1663</v>
      </c>
      <c r="E673" s="11">
        <f>Source!CA260</f>
        <v>85</v>
      </c>
      <c r="F673" s="43"/>
      <c r="G673" s="25"/>
      <c r="H673" s="24">
        <f>SUM(U667:U676)</f>
        <v>646.47</v>
      </c>
      <c r="I673" s="27"/>
      <c r="J673" s="22">
        <f>Source!AU260</f>
        <v>85</v>
      </c>
      <c r="K673" s="24">
        <f>SUM(V667:V676)</f>
        <v>4240.83</v>
      </c>
      <c r="L673" s="26"/>
    </row>
    <row r="674" spans="1:26" ht="14.25" x14ac:dyDescent="0.2">
      <c r="A674" s="39"/>
      <c r="B674" s="40"/>
      <c r="C674" s="40" t="s">
        <v>1665</v>
      </c>
      <c r="D674" s="23" t="s">
        <v>1666</v>
      </c>
      <c r="E674" s="11">
        <f>Source!AQ260</f>
        <v>10.47</v>
      </c>
      <c r="F674" s="24"/>
      <c r="G674" s="25" t="str">
        <f>Source!DI260</f>
        <v>)*1,15</v>
      </c>
      <c r="H674" s="24"/>
      <c r="I674" s="25"/>
      <c r="J674" s="25"/>
      <c r="K674" s="24"/>
      <c r="L674" s="35">
        <f>Source!U260</f>
        <v>62.079854759999996</v>
      </c>
    </row>
    <row r="675" spans="1:26" ht="14.25" x14ac:dyDescent="0.2">
      <c r="A675" s="39" t="str">
        <f>Source!E261</f>
        <v>61,1</v>
      </c>
      <c r="B675" s="40" t="str">
        <f>Source!F261</f>
        <v>07.2.07.13</v>
      </c>
      <c r="C675" s="40" t="str">
        <f>Source!G261</f>
        <v>Конструкции стальные</v>
      </c>
      <c r="D675" s="23" t="str">
        <f>Source!H261</f>
        <v>т</v>
      </c>
      <c r="E675" s="11">
        <f>Source!I261</f>
        <v>5.1559200000000001</v>
      </c>
      <c r="F675" s="24">
        <f>Source!AL261+Source!AM261+Source!AO261</f>
        <v>0</v>
      </c>
      <c r="G675" s="36" t="s">
        <v>3</v>
      </c>
      <c r="H675" s="24">
        <f>ROUND(Source!AC261*Source!I261, 2)+ROUND(Source!AD261*Source!I261, 2)+ROUND(Source!AF261*Source!I261, 2)</f>
        <v>0</v>
      </c>
      <c r="I675" s="25"/>
      <c r="J675" s="25">
        <f>IF(Source!BC261&lt;&gt; 0, Source!BC261, 1)</f>
        <v>6.56</v>
      </c>
      <c r="K675" s="24">
        <f>Source!O261</f>
        <v>0</v>
      </c>
      <c r="L675" s="26"/>
      <c r="S675">
        <f>ROUND((Source!FX261/100)*((ROUND(Source!AF261*Source!I261, 2)+ROUND(Source!AE261*Source!I261, 2))), 2)</f>
        <v>0</v>
      </c>
      <c r="T675">
        <f>Source!X261</f>
        <v>0</v>
      </c>
      <c r="U675">
        <f>ROUND((Source!FY261/100)*((ROUND(Source!AF261*Source!I261, 2)+ROUND(Source!AE261*Source!I261, 2))), 2)</f>
        <v>0</v>
      </c>
      <c r="V675">
        <f>Source!Y261</f>
        <v>0</v>
      </c>
      <c r="W675">
        <f>IF(Source!BI261&lt;=1,H675, 0)</f>
        <v>0</v>
      </c>
      <c r="X675">
        <f>IF(Source!BI261=2,H675, 0)</f>
        <v>0</v>
      </c>
      <c r="Y675">
        <f>IF(Source!BI261=3,H675, 0)</f>
        <v>0</v>
      </c>
      <c r="Z675">
        <f>IF(Source!BI261=4,H675, 0)</f>
        <v>0</v>
      </c>
    </row>
    <row r="676" spans="1:26" ht="57" x14ac:dyDescent="0.2">
      <c r="A676" s="41" t="str">
        <f>Source!E262</f>
        <v>61,2</v>
      </c>
      <c r="B676" s="42" t="str">
        <f>Source!F262</f>
        <v>07.2.07.11-0021</v>
      </c>
      <c r="C676" s="42" t="str">
        <f>Source!G262</f>
        <v>Стойки металлические со струбцинами из круглых труб и гнутосварных профилей массой отправочной марки до 0,1 т</v>
      </c>
      <c r="D676" s="28" t="str">
        <f>Source!H262</f>
        <v>кг</v>
      </c>
      <c r="E676" s="29">
        <f>Source!I262</f>
        <v>5155.92</v>
      </c>
      <c r="F676" s="30">
        <f>Source!AL262+Source!AM262+Source!AO262</f>
        <v>11.83</v>
      </c>
      <c r="G676" s="37" t="s">
        <v>3</v>
      </c>
      <c r="H676" s="30">
        <f>ROUND(Source!AC262*Source!I262, 2)+ROUND(Source!AD262*Source!I262, 2)+ROUND(Source!AF262*Source!I262, 2)</f>
        <v>60994.53</v>
      </c>
      <c r="I676" s="31"/>
      <c r="J676" s="31">
        <f>IF(Source!BC262&lt;&gt; 0, Source!BC262, 1)</f>
        <v>6.56</v>
      </c>
      <c r="K676" s="30">
        <f>Source!O262</f>
        <v>400124.14</v>
      </c>
      <c r="L676" s="38"/>
      <c r="S676">
        <f>ROUND((Source!FX262/100)*((ROUND(Source!AF262*Source!I262, 2)+ROUND(Source!AE262*Source!I262, 2))), 2)</f>
        <v>0</v>
      </c>
      <c r="T676">
        <f>Source!X262</f>
        <v>0</v>
      </c>
      <c r="U676">
        <f>ROUND((Source!FY262/100)*((ROUND(Source!AF262*Source!I262, 2)+ROUND(Source!AE262*Source!I262, 2))), 2)</f>
        <v>0</v>
      </c>
      <c r="V676">
        <f>Source!Y262</f>
        <v>0</v>
      </c>
      <c r="W676">
        <f>IF(Source!BI262&lt;=1,H676, 0)</f>
        <v>60994.53</v>
      </c>
      <c r="X676">
        <f>IF(Source!BI262=2,H676, 0)</f>
        <v>0</v>
      </c>
      <c r="Y676">
        <f>IF(Source!BI262=3,H676, 0)</f>
        <v>0</v>
      </c>
      <c r="Z676">
        <f>IF(Source!BI262=4,H676, 0)</f>
        <v>0</v>
      </c>
    </row>
    <row r="677" spans="1:26" ht="15" x14ac:dyDescent="0.25">
      <c r="G677" s="46">
        <f>H668+H669+H671+H672+H673+SUM(H675:H676)</f>
        <v>64800.34</v>
      </c>
      <c r="H677" s="46"/>
      <c r="J677" s="46">
        <f>K668+K669+K671+K672+K673+SUM(K675:K676)</f>
        <v>425090.22000000003</v>
      </c>
      <c r="K677" s="46"/>
      <c r="L677" s="33">
        <f>Source!U260</f>
        <v>62.079854759999996</v>
      </c>
      <c r="O677" s="20">
        <f>G677</f>
        <v>64800.34</v>
      </c>
      <c r="P677" s="20">
        <f>J677</f>
        <v>425090.22000000003</v>
      </c>
      <c r="Q677" s="20">
        <f>L677</f>
        <v>62.079854759999996</v>
      </c>
      <c r="W677">
        <f>IF(Source!BI260&lt;=1,H668+H669+H671+H672+H673, 0)</f>
        <v>3805.8100000000004</v>
      </c>
      <c r="X677">
        <f>IF(Source!BI260=2,H668+H669+H671+H672+H673, 0)</f>
        <v>0</v>
      </c>
      <c r="Y677">
        <f>IF(Source!BI260=3,H668+H669+H671+H672+H673, 0)</f>
        <v>0</v>
      </c>
      <c r="Z677">
        <f>IF(Source!BI260=4,H668+H669+H671+H672+H673, 0)</f>
        <v>0</v>
      </c>
    </row>
    <row r="678" spans="1:26" ht="42.75" x14ac:dyDescent="0.2">
      <c r="A678" s="39" t="str">
        <f>Source!E263</f>
        <v>62</v>
      </c>
      <c r="B678" s="40" t="str">
        <f>Source!F263</f>
        <v>09-03-013-01</v>
      </c>
      <c r="C678" s="40" t="str">
        <f>Source!G263</f>
        <v>Монтаж вертикальных связей в виде ферм для пролетов до 24 м при высоте здания до 25 м</v>
      </c>
      <c r="D678" s="23" t="str">
        <f>Source!H263</f>
        <v>т</v>
      </c>
      <c r="E678" s="11">
        <f>Source!I263</f>
        <v>3.44462</v>
      </c>
      <c r="F678" s="24">
        <f>Source!AL263+Source!AM263+Source!AO263</f>
        <v>962.56999999999994</v>
      </c>
      <c r="G678" s="25"/>
      <c r="H678" s="24"/>
      <c r="I678" s="25" t="str">
        <f>Source!BO263</f>
        <v/>
      </c>
      <c r="J678" s="25"/>
      <c r="K678" s="24"/>
      <c r="L678" s="26"/>
      <c r="S678">
        <f>ROUND((Source!FX263/100)*((ROUND(Source!AF263*Source!I263, 2)+ROUND(Source!AE263*Source!I263, 2))), 2)</f>
        <v>1885.82</v>
      </c>
      <c r="T678">
        <f>Source!X263</f>
        <v>12371.02</v>
      </c>
      <c r="U678">
        <f>ROUND((Source!FY263/100)*((ROUND(Source!AF263*Source!I263, 2)+ROUND(Source!AE263*Source!I263, 2))), 2)</f>
        <v>1781.06</v>
      </c>
      <c r="V678">
        <f>Source!Y263</f>
        <v>11683.74</v>
      </c>
    </row>
    <row r="679" spans="1:26" ht="14.25" x14ac:dyDescent="0.2">
      <c r="A679" s="39"/>
      <c r="B679" s="40"/>
      <c r="C679" s="40" t="s">
        <v>1661</v>
      </c>
      <c r="D679" s="23"/>
      <c r="E679" s="11"/>
      <c r="F679" s="24">
        <f>Source!AO263</f>
        <v>490.4</v>
      </c>
      <c r="G679" s="25" t="str">
        <f>Source!DG263</f>
        <v>)*1,15</v>
      </c>
      <c r="H679" s="24">
        <f>ROUND(Source!AF263*Source!I263, 2)</f>
        <v>1942.63</v>
      </c>
      <c r="I679" s="25"/>
      <c r="J679" s="25">
        <f>IF(Source!BA263&lt;&gt; 0, Source!BA263, 1)</f>
        <v>6.56</v>
      </c>
      <c r="K679" s="24">
        <f>Source!S263</f>
        <v>12743.64</v>
      </c>
      <c r="L679" s="26"/>
      <c r="R679">
        <f>H679</f>
        <v>1942.63</v>
      </c>
    </row>
    <row r="680" spans="1:26" ht="14.25" x14ac:dyDescent="0.2">
      <c r="A680" s="39"/>
      <c r="B680" s="40"/>
      <c r="C680" s="40" t="s">
        <v>411</v>
      </c>
      <c r="D680" s="23"/>
      <c r="E680" s="11"/>
      <c r="F680" s="24">
        <f>Source!AM263</f>
        <v>307.75</v>
      </c>
      <c r="G680" s="25" t="str">
        <f>Source!DE263</f>
        <v>)*1,25</v>
      </c>
      <c r="H680" s="24">
        <f>ROUND(Source!AD263*Source!I263, 2)</f>
        <v>1325.11</v>
      </c>
      <c r="I680" s="25"/>
      <c r="J680" s="25">
        <f>IF(Source!BB263&lt;&gt; 0, Source!BB263, 1)</f>
        <v>6.56</v>
      </c>
      <c r="K680" s="24">
        <f>Source!Q263</f>
        <v>8692.73</v>
      </c>
      <c r="L680" s="26"/>
    </row>
    <row r="681" spans="1:26" ht="14.25" x14ac:dyDescent="0.2">
      <c r="A681" s="39"/>
      <c r="B681" s="40"/>
      <c r="C681" s="40" t="s">
        <v>1667</v>
      </c>
      <c r="D681" s="23"/>
      <c r="E681" s="11"/>
      <c r="F681" s="24">
        <f>Source!AN263</f>
        <v>35.47</v>
      </c>
      <c r="G681" s="25" t="str">
        <f>Source!DF263</f>
        <v>)*1,25</v>
      </c>
      <c r="H681" s="34">
        <f>ROUND(Source!AE263*Source!I263, 2)</f>
        <v>152.72999999999999</v>
      </c>
      <c r="I681" s="25"/>
      <c r="J681" s="25">
        <f>IF(Source!BS263&lt;&gt; 0, Source!BS263, 1)</f>
        <v>6.56</v>
      </c>
      <c r="K681" s="34">
        <f>Source!R263</f>
        <v>1001.94</v>
      </c>
      <c r="L681" s="26"/>
      <c r="R681">
        <f>H681</f>
        <v>152.72999999999999</v>
      </c>
    </row>
    <row r="682" spans="1:26" ht="14.25" x14ac:dyDescent="0.2">
      <c r="A682" s="39"/>
      <c r="B682" s="40"/>
      <c r="C682" s="40" t="s">
        <v>1668</v>
      </c>
      <c r="D682" s="23"/>
      <c r="E682" s="11"/>
      <c r="F682" s="24">
        <f>Source!AL263</f>
        <v>164.42</v>
      </c>
      <c r="G682" s="25" t="str">
        <f>Source!DD263</f>
        <v/>
      </c>
      <c r="H682" s="24">
        <f>ROUND(Source!AC263*Source!I263, 2)</f>
        <v>566.36</v>
      </c>
      <c r="I682" s="25"/>
      <c r="J682" s="25">
        <f>IF(Source!BC263&lt;&gt; 0, Source!BC263, 1)</f>
        <v>6.56</v>
      </c>
      <c r="K682" s="24">
        <f>Source!P263</f>
        <v>3715.35</v>
      </c>
      <c r="L682" s="26"/>
    </row>
    <row r="683" spans="1:26" ht="14.25" x14ac:dyDescent="0.2">
      <c r="A683" s="39"/>
      <c r="B683" s="40"/>
      <c r="C683" s="40" t="s">
        <v>1662</v>
      </c>
      <c r="D683" s="23" t="s">
        <v>1663</v>
      </c>
      <c r="E683" s="11">
        <f>Source!BZ263</f>
        <v>90</v>
      </c>
      <c r="F683" s="43"/>
      <c r="G683" s="25"/>
      <c r="H683" s="24">
        <f>SUM(S678:S687)</f>
        <v>1885.82</v>
      </c>
      <c r="I683" s="27"/>
      <c r="J683" s="22">
        <f>Source!AT263</f>
        <v>90</v>
      </c>
      <c r="K683" s="24">
        <f>SUM(T678:T687)</f>
        <v>12371.02</v>
      </c>
      <c r="L683" s="26"/>
    </row>
    <row r="684" spans="1:26" ht="14.25" x14ac:dyDescent="0.2">
      <c r="A684" s="39"/>
      <c r="B684" s="40"/>
      <c r="C684" s="40" t="s">
        <v>1664</v>
      </c>
      <c r="D684" s="23" t="s">
        <v>1663</v>
      </c>
      <c r="E684" s="11">
        <f>Source!CA263</f>
        <v>85</v>
      </c>
      <c r="F684" s="43"/>
      <c r="G684" s="25"/>
      <c r="H684" s="24">
        <f>SUM(U678:U687)</f>
        <v>1781.06</v>
      </c>
      <c r="I684" s="27"/>
      <c r="J684" s="22">
        <f>Source!AU263</f>
        <v>85</v>
      </c>
      <c r="K684" s="24">
        <f>SUM(V678:V687)</f>
        <v>11683.74</v>
      </c>
      <c r="L684" s="26"/>
    </row>
    <row r="685" spans="1:26" ht="14.25" x14ac:dyDescent="0.2">
      <c r="A685" s="39"/>
      <c r="B685" s="40"/>
      <c r="C685" s="40" t="s">
        <v>1665</v>
      </c>
      <c r="D685" s="23" t="s">
        <v>1666</v>
      </c>
      <c r="E685" s="11">
        <f>Source!AQ263</f>
        <v>56.11</v>
      </c>
      <c r="F685" s="24"/>
      <c r="G685" s="25" t="str">
        <f>Source!DI263</f>
        <v>)*1,15</v>
      </c>
      <c r="H685" s="24"/>
      <c r="I685" s="25"/>
      <c r="J685" s="25"/>
      <c r="K685" s="24"/>
      <c r="L685" s="35">
        <f>Source!U263</f>
        <v>222.26927243</v>
      </c>
    </row>
    <row r="686" spans="1:26" ht="128.25" x14ac:dyDescent="0.2">
      <c r="A686" s="39" t="str">
        <f>Source!E264</f>
        <v>62,1</v>
      </c>
      <c r="B686" s="40" t="str">
        <f>Source!F264</f>
        <v>07.2.07.13-0101</v>
      </c>
      <c r="C686" s="40" t="str">
        <f>Source!G264</f>
        <v>Конструкции стропильных и подстропильных ферм металлические из труб квадратных периметром от 0,32 м до 0,56 м и труб прямо-угольных от 0,64 м до 0,72 м, тощиной от 3 мм до 10 мм, стали листовой толщиной от 4 мм до 32 мм, стали угловой 110х8 мм, огрунтованные грунт-эмалью ХВ-0278 за два раза</v>
      </c>
      <c r="D686" s="23" t="str">
        <f>Source!H264</f>
        <v>т</v>
      </c>
      <c r="E686" s="11">
        <f>Source!I264</f>
        <v>3.44462</v>
      </c>
      <c r="F686" s="24">
        <f>Source!AL264+Source!AM264+Source!AO264</f>
        <v>15828.38</v>
      </c>
      <c r="G686" s="36" t="s">
        <v>3</v>
      </c>
      <c r="H686" s="24">
        <f>ROUND(Source!AC264*Source!I264, 2)+ROUND(Source!AD264*Source!I264, 2)+ROUND(Source!AF264*Source!I264, 2)</f>
        <v>54522.75</v>
      </c>
      <c r="I686" s="25"/>
      <c r="J686" s="25">
        <f>IF(Source!BC264&lt;&gt; 0, Source!BC264, 1)</f>
        <v>6.56</v>
      </c>
      <c r="K686" s="24">
        <f>Source!O264</f>
        <v>357669.27</v>
      </c>
      <c r="L686" s="26"/>
      <c r="S686">
        <f>ROUND((Source!FX264/100)*((ROUND(Source!AF264*Source!I264, 2)+ROUND(Source!AE264*Source!I264, 2))), 2)</f>
        <v>0</v>
      </c>
      <c r="T686">
        <f>Source!X264</f>
        <v>0</v>
      </c>
      <c r="U686">
        <f>ROUND((Source!FY264/100)*((ROUND(Source!AF264*Source!I264, 2)+ROUND(Source!AE264*Source!I264, 2))), 2)</f>
        <v>0</v>
      </c>
      <c r="V686">
        <f>Source!Y264</f>
        <v>0</v>
      </c>
      <c r="W686">
        <f>IF(Source!BI264&lt;=1,H686, 0)</f>
        <v>54522.75</v>
      </c>
      <c r="X686">
        <f>IF(Source!BI264=2,H686, 0)</f>
        <v>0</v>
      </c>
      <c r="Y686">
        <f>IF(Source!BI264=3,H686, 0)</f>
        <v>0</v>
      </c>
      <c r="Z686">
        <f>IF(Source!BI264=4,H686, 0)</f>
        <v>0</v>
      </c>
    </row>
    <row r="687" spans="1:26" ht="14.25" x14ac:dyDescent="0.2">
      <c r="A687" s="41" t="str">
        <f>Source!E265</f>
        <v>62,2</v>
      </c>
      <c r="B687" s="42" t="str">
        <f>Source!F265</f>
        <v>07.2.07.13</v>
      </c>
      <c r="C687" s="42" t="str">
        <f>Source!G265</f>
        <v>Конструкции стальные</v>
      </c>
      <c r="D687" s="28" t="str">
        <f>Source!H265</f>
        <v>т</v>
      </c>
      <c r="E687" s="29">
        <f>Source!I265</f>
        <v>3.44462</v>
      </c>
      <c r="F687" s="30">
        <f>Source!AL265+Source!AM265+Source!AO265</f>
        <v>0</v>
      </c>
      <c r="G687" s="37" t="s">
        <v>3</v>
      </c>
      <c r="H687" s="30">
        <f>ROUND(Source!AC265*Source!I265, 2)+ROUND(Source!AD265*Source!I265, 2)+ROUND(Source!AF265*Source!I265, 2)</f>
        <v>0</v>
      </c>
      <c r="I687" s="31"/>
      <c r="J687" s="31">
        <f>IF(Source!BC265&lt;&gt; 0, Source!BC265, 1)</f>
        <v>6.56</v>
      </c>
      <c r="K687" s="30">
        <f>Source!O265</f>
        <v>0</v>
      </c>
      <c r="L687" s="38"/>
      <c r="S687">
        <f>ROUND((Source!FX265/100)*((ROUND(Source!AF265*Source!I265, 2)+ROUND(Source!AE265*Source!I265, 2))), 2)</f>
        <v>0</v>
      </c>
      <c r="T687">
        <f>Source!X265</f>
        <v>0</v>
      </c>
      <c r="U687">
        <f>ROUND((Source!FY265/100)*((ROUND(Source!AF265*Source!I265, 2)+ROUND(Source!AE265*Source!I265, 2))), 2)</f>
        <v>0</v>
      </c>
      <c r="V687">
        <f>Source!Y265</f>
        <v>0</v>
      </c>
      <c r="W687">
        <f>IF(Source!BI265&lt;=1,H687, 0)</f>
        <v>0</v>
      </c>
      <c r="X687">
        <f>IF(Source!BI265=2,H687, 0)</f>
        <v>0</v>
      </c>
      <c r="Y687">
        <f>IF(Source!BI265=3,H687, 0)</f>
        <v>0</v>
      </c>
      <c r="Z687">
        <f>IF(Source!BI265=4,H687, 0)</f>
        <v>0</v>
      </c>
    </row>
    <row r="688" spans="1:26" ht="15" x14ac:dyDescent="0.25">
      <c r="G688" s="46">
        <f>H679+H680+H682+H683+H684+SUM(H686:H687)</f>
        <v>62023.729999999996</v>
      </c>
      <c r="H688" s="46"/>
      <c r="J688" s="46">
        <f>K679+K680+K682+K683+K684+SUM(K686:K687)</f>
        <v>406875.75</v>
      </c>
      <c r="K688" s="46"/>
      <c r="L688" s="33">
        <f>Source!U263</f>
        <v>222.26927243</v>
      </c>
      <c r="O688" s="20">
        <f>G688</f>
        <v>62023.729999999996</v>
      </c>
      <c r="P688" s="20">
        <f>J688</f>
        <v>406875.75</v>
      </c>
      <c r="Q688" s="20">
        <f>L688</f>
        <v>222.26927243</v>
      </c>
      <c r="W688">
        <f>IF(Source!BI263&lt;=1,H679+H680+H682+H683+H684, 0)</f>
        <v>7500.98</v>
      </c>
      <c r="X688">
        <f>IF(Source!BI263=2,H679+H680+H682+H683+H684, 0)</f>
        <v>0</v>
      </c>
      <c r="Y688">
        <f>IF(Source!BI263=3,H679+H680+H682+H683+H684, 0)</f>
        <v>0</v>
      </c>
      <c r="Z688">
        <f>IF(Source!BI263=4,H679+H680+H682+H683+H684, 0)</f>
        <v>0</v>
      </c>
    </row>
    <row r="689" spans="1:26" ht="57" x14ac:dyDescent="0.2">
      <c r="A689" s="39" t="str">
        <f>Source!E266</f>
        <v>63</v>
      </c>
      <c r="B689" s="40" t="str">
        <f>Source!F266</f>
        <v>09-03-014-01</v>
      </c>
      <c r="C689" s="40" t="str">
        <f>Source!G266</f>
        <v>Монтаж связей и распорок из одиночных и парных уголков, гнутосварных профилей для пролетов до 24 м при высоте здания до 25 м</v>
      </c>
      <c r="D689" s="23" t="str">
        <f>Source!H266</f>
        <v>т</v>
      </c>
      <c r="E689" s="11">
        <f>Source!I266</f>
        <v>1.6087899999999999</v>
      </c>
      <c r="F689" s="24">
        <f>Source!AL266+Source!AM266+Source!AO266</f>
        <v>1258.46</v>
      </c>
      <c r="G689" s="25"/>
      <c r="H689" s="24"/>
      <c r="I689" s="25" t="str">
        <f>Source!BO266</f>
        <v/>
      </c>
      <c r="J689" s="25"/>
      <c r="K689" s="24"/>
      <c r="L689" s="26"/>
      <c r="S689">
        <f>ROUND((Source!FX266/100)*((ROUND(Source!AF266*Source!I266, 2)+ROUND(Source!AE266*Source!I266, 2))), 2)</f>
        <v>1018.58</v>
      </c>
      <c r="T689">
        <f>Source!X266</f>
        <v>6681.86</v>
      </c>
      <c r="U689">
        <f>ROUND((Source!FY266/100)*((ROUND(Source!AF266*Source!I266, 2)+ROUND(Source!AE266*Source!I266, 2))), 2)</f>
        <v>961.99</v>
      </c>
      <c r="V689">
        <f>Source!Y266</f>
        <v>6310.65</v>
      </c>
    </row>
    <row r="690" spans="1:26" ht="14.25" x14ac:dyDescent="0.2">
      <c r="A690" s="39"/>
      <c r="B690" s="40"/>
      <c r="C690" s="40" t="s">
        <v>1661</v>
      </c>
      <c r="D690" s="23"/>
      <c r="E690" s="11"/>
      <c r="F690" s="24">
        <f>Source!AO266</f>
        <v>553.07000000000005</v>
      </c>
      <c r="G690" s="25" t="str">
        <f>Source!DG266</f>
        <v>)*1,15</v>
      </c>
      <c r="H690" s="24">
        <f>ROUND(Source!AF266*Source!I266, 2)</f>
        <v>1023.24</v>
      </c>
      <c r="I690" s="25"/>
      <c r="J690" s="25">
        <f>IF(Source!BA266&lt;&gt; 0, Source!BA266, 1)</f>
        <v>6.56</v>
      </c>
      <c r="K690" s="24">
        <f>Source!S266</f>
        <v>6712.45</v>
      </c>
      <c r="L690" s="26"/>
      <c r="R690">
        <f>H690</f>
        <v>1023.24</v>
      </c>
    </row>
    <row r="691" spans="1:26" ht="14.25" x14ac:dyDescent="0.2">
      <c r="A691" s="39"/>
      <c r="B691" s="40"/>
      <c r="C691" s="40" t="s">
        <v>411</v>
      </c>
      <c r="D691" s="23"/>
      <c r="E691" s="11"/>
      <c r="F691" s="24">
        <f>Source!AM266</f>
        <v>473.06</v>
      </c>
      <c r="G691" s="25" t="str">
        <f>Source!DE266</f>
        <v>)*1,25</v>
      </c>
      <c r="H691" s="24">
        <f>ROUND(Source!AD266*Source!I266, 2)</f>
        <v>951.33</v>
      </c>
      <c r="I691" s="25"/>
      <c r="J691" s="25">
        <f>IF(Source!BB266&lt;&gt; 0, Source!BB266, 1)</f>
        <v>6.56</v>
      </c>
      <c r="K691" s="24">
        <f>Source!Q266</f>
        <v>6240.7</v>
      </c>
      <c r="L691" s="26"/>
    </row>
    <row r="692" spans="1:26" ht="14.25" x14ac:dyDescent="0.2">
      <c r="A692" s="39"/>
      <c r="B692" s="40"/>
      <c r="C692" s="40" t="s">
        <v>1667</v>
      </c>
      <c r="D692" s="23"/>
      <c r="E692" s="11"/>
      <c r="F692" s="24">
        <f>Source!AN266</f>
        <v>53.96</v>
      </c>
      <c r="G692" s="25" t="str">
        <f>Source!DF266</f>
        <v>)*1,25</v>
      </c>
      <c r="H692" s="34">
        <f>ROUND(Source!AE266*Source!I266, 2)</f>
        <v>108.51</v>
      </c>
      <c r="I692" s="25"/>
      <c r="J692" s="25">
        <f>IF(Source!BS266&lt;&gt; 0, Source!BS266, 1)</f>
        <v>6.56</v>
      </c>
      <c r="K692" s="34">
        <f>Source!R266</f>
        <v>711.84</v>
      </c>
      <c r="L692" s="26"/>
      <c r="R692">
        <f>H692</f>
        <v>108.51</v>
      </c>
    </row>
    <row r="693" spans="1:26" ht="14.25" x14ac:dyDescent="0.2">
      <c r="A693" s="39"/>
      <c r="B693" s="40"/>
      <c r="C693" s="40" t="s">
        <v>1668</v>
      </c>
      <c r="D693" s="23"/>
      <c r="E693" s="11"/>
      <c r="F693" s="24">
        <f>Source!AL266</f>
        <v>232.33</v>
      </c>
      <c r="G693" s="25" t="str">
        <f>Source!DD266</f>
        <v/>
      </c>
      <c r="H693" s="24">
        <f>ROUND(Source!AC266*Source!I266, 2)</f>
        <v>373.77</v>
      </c>
      <c r="I693" s="25"/>
      <c r="J693" s="25">
        <f>IF(Source!BC266&lt;&gt; 0, Source!BC266, 1)</f>
        <v>6.56</v>
      </c>
      <c r="K693" s="24">
        <f>Source!P266</f>
        <v>2451.9299999999998</v>
      </c>
      <c r="L693" s="26"/>
    </row>
    <row r="694" spans="1:26" ht="14.25" x14ac:dyDescent="0.2">
      <c r="A694" s="39"/>
      <c r="B694" s="40"/>
      <c r="C694" s="40" t="s">
        <v>1662</v>
      </c>
      <c r="D694" s="23" t="s">
        <v>1663</v>
      </c>
      <c r="E694" s="11">
        <f>Source!BZ266</f>
        <v>90</v>
      </c>
      <c r="F694" s="43"/>
      <c r="G694" s="25"/>
      <c r="H694" s="24">
        <f>SUM(S689:S698)</f>
        <v>1018.58</v>
      </c>
      <c r="I694" s="27"/>
      <c r="J694" s="22">
        <f>Source!AT266</f>
        <v>90</v>
      </c>
      <c r="K694" s="24">
        <f>SUM(T689:T698)</f>
        <v>6681.86</v>
      </c>
      <c r="L694" s="26"/>
    </row>
    <row r="695" spans="1:26" ht="14.25" x14ac:dyDescent="0.2">
      <c r="A695" s="39"/>
      <c r="B695" s="40"/>
      <c r="C695" s="40" t="s">
        <v>1664</v>
      </c>
      <c r="D695" s="23" t="s">
        <v>1663</v>
      </c>
      <c r="E695" s="11">
        <f>Source!CA266</f>
        <v>85</v>
      </c>
      <c r="F695" s="43"/>
      <c r="G695" s="25"/>
      <c r="H695" s="24">
        <f>SUM(U689:U698)</f>
        <v>961.99</v>
      </c>
      <c r="I695" s="27"/>
      <c r="J695" s="22">
        <f>Source!AU266</f>
        <v>85</v>
      </c>
      <c r="K695" s="24">
        <f>SUM(V689:V698)</f>
        <v>6310.65</v>
      </c>
      <c r="L695" s="26"/>
    </row>
    <row r="696" spans="1:26" ht="14.25" x14ac:dyDescent="0.2">
      <c r="A696" s="39"/>
      <c r="B696" s="40"/>
      <c r="C696" s="40" t="s">
        <v>1665</v>
      </c>
      <c r="D696" s="23" t="s">
        <v>1666</v>
      </c>
      <c r="E696" s="11">
        <f>Source!AQ266</f>
        <v>63.28</v>
      </c>
      <c r="F696" s="24"/>
      <c r="G696" s="25" t="str">
        <f>Source!DI266</f>
        <v>)*1,15</v>
      </c>
      <c r="H696" s="24"/>
      <c r="I696" s="25"/>
      <c r="J696" s="25"/>
      <c r="K696" s="24"/>
      <c r="L696" s="35">
        <f>Source!U266</f>
        <v>117.07486587999998</v>
      </c>
    </row>
    <row r="697" spans="1:26" ht="71.25" x14ac:dyDescent="0.2">
      <c r="A697" s="39" t="str">
        <f>Source!E267</f>
        <v>63,1</v>
      </c>
      <c r="B697" s="40" t="str">
        <f>Source!F267</f>
        <v>07.2.07.12-0020</v>
      </c>
      <c r="C697" s="40" t="str">
        <f>Source!G267</f>
        <v>Отдельные конструктивные элементы зданий и сооружений с преобладанием горячекатаных профилей, средняя масса сборочной единицы от 0,1 до 0,5 т</v>
      </c>
      <c r="D697" s="23" t="str">
        <f>Source!H267</f>
        <v>т</v>
      </c>
      <c r="E697" s="11">
        <f>Source!I267</f>
        <v>1.6087899999999999</v>
      </c>
      <c r="F697" s="24">
        <f>Source!AL267+Source!AM267+Source!AO267</f>
        <v>7712</v>
      </c>
      <c r="G697" s="36" t="s">
        <v>3</v>
      </c>
      <c r="H697" s="24">
        <f>ROUND(Source!AC267*Source!I267, 2)+ROUND(Source!AD267*Source!I267, 2)+ROUND(Source!AF267*Source!I267, 2)</f>
        <v>12406.99</v>
      </c>
      <c r="I697" s="25"/>
      <c r="J697" s="25">
        <f>IF(Source!BC267&lt;&gt; 0, Source!BC267, 1)</f>
        <v>6.56</v>
      </c>
      <c r="K697" s="24">
        <f>Source!O267</f>
        <v>81389.84</v>
      </c>
      <c r="L697" s="26"/>
      <c r="S697">
        <f>ROUND((Source!FX267/100)*((ROUND(Source!AF267*Source!I267, 2)+ROUND(Source!AE267*Source!I267, 2))), 2)</f>
        <v>0</v>
      </c>
      <c r="T697">
        <f>Source!X267</f>
        <v>0</v>
      </c>
      <c r="U697">
        <f>ROUND((Source!FY267/100)*((ROUND(Source!AF267*Source!I267, 2)+ROUND(Source!AE267*Source!I267, 2))), 2)</f>
        <v>0</v>
      </c>
      <c r="V697">
        <f>Source!Y267</f>
        <v>0</v>
      </c>
      <c r="W697">
        <f>IF(Source!BI267&lt;=1,H697, 0)</f>
        <v>12406.99</v>
      </c>
      <c r="X697">
        <f>IF(Source!BI267=2,H697, 0)</f>
        <v>0</v>
      </c>
      <c r="Y697">
        <f>IF(Source!BI267=3,H697, 0)</f>
        <v>0</v>
      </c>
      <c r="Z697">
        <f>IF(Source!BI267=4,H697, 0)</f>
        <v>0</v>
      </c>
    </row>
    <row r="698" spans="1:26" ht="14.25" x14ac:dyDescent="0.2">
      <c r="A698" s="41" t="str">
        <f>Source!E268</f>
        <v>63,2</v>
      </c>
      <c r="B698" s="42" t="str">
        <f>Source!F268</f>
        <v>07.2.07.13</v>
      </c>
      <c r="C698" s="42" t="str">
        <f>Source!G268</f>
        <v>Конструкции стальные</v>
      </c>
      <c r="D698" s="28" t="str">
        <f>Source!H268</f>
        <v>т</v>
      </c>
      <c r="E698" s="29">
        <f>Source!I268</f>
        <v>1.6087899999999999</v>
      </c>
      <c r="F698" s="30">
        <f>Source!AL268+Source!AM268+Source!AO268</f>
        <v>0</v>
      </c>
      <c r="G698" s="37" t="s">
        <v>3</v>
      </c>
      <c r="H698" s="30">
        <f>ROUND(Source!AC268*Source!I268, 2)+ROUND(Source!AD268*Source!I268, 2)+ROUND(Source!AF268*Source!I268, 2)</f>
        <v>0</v>
      </c>
      <c r="I698" s="31"/>
      <c r="J698" s="31">
        <f>IF(Source!BC268&lt;&gt; 0, Source!BC268, 1)</f>
        <v>6.56</v>
      </c>
      <c r="K698" s="30">
        <f>Source!O268</f>
        <v>0</v>
      </c>
      <c r="L698" s="38"/>
      <c r="S698">
        <f>ROUND((Source!FX268/100)*((ROUND(Source!AF268*Source!I268, 2)+ROUND(Source!AE268*Source!I268, 2))), 2)</f>
        <v>0</v>
      </c>
      <c r="T698">
        <f>Source!X268</f>
        <v>0</v>
      </c>
      <c r="U698">
        <f>ROUND((Source!FY268/100)*((ROUND(Source!AF268*Source!I268, 2)+ROUND(Source!AE268*Source!I268, 2))), 2)</f>
        <v>0</v>
      </c>
      <c r="V698">
        <f>Source!Y268</f>
        <v>0</v>
      </c>
      <c r="W698">
        <f>IF(Source!BI268&lt;=1,H698, 0)</f>
        <v>0</v>
      </c>
      <c r="X698">
        <f>IF(Source!BI268=2,H698, 0)</f>
        <v>0</v>
      </c>
      <c r="Y698">
        <f>IF(Source!BI268=3,H698, 0)</f>
        <v>0</v>
      </c>
      <c r="Z698">
        <f>IF(Source!BI268=4,H698, 0)</f>
        <v>0</v>
      </c>
    </row>
    <row r="699" spans="1:26" ht="15" x14ac:dyDescent="0.25">
      <c r="G699" s="46">
        <f>H690+H691+H693+H694+H695+SUM(H697:H698)</f>
        <v>16735.900000000001</v>
      </c>
      <c r="H699" s="46"/>
      <c r="J699" s="46">
        <f>K690+K691+K693+K694+K695+SUM(K697:K698)</f>
        <v>109787.43</v>
      </c>
      <c r="K699" s="46"/>
      <c r="L699" s="33">
        <f>Source!U266</f>
        <v>117.07486587999998</v>
      </c>
      <c r="O699" s="20">
        <f>G699</f>
        <v>16735.900000000001</v>
      </c>
      <c r="P699" s="20">
        <f>J699</f>
        <v>109787.43</v>
      </c>
      <c r="Q699" s="20">
        <f>L699</f>
        <v>117.07486587999998</v>
      </c>
      <c r="W699">
        <f>IF(Source!BI266&lt;=1,H690+H691+H693+H694+H695, 0)</f>
        <v>4328.91</v>
      </c>
      <c r="X699">
        <f>IF(Source!BI266=2,H690+H691+H693+H694+H695, 0)</f>
        <v>0</v>
      </c>
      <c r="Y699">
        <f>IF(Source!BI266=3,H690+H691+H693+H694+H695, 0)</f>
        <v>0</v>
      </c>
      <c r="Z699">
        <f>IF(Source!BI266=4,H690+H691+H693+H694+H695, 0)</f>
        <v>0</v>
      </c>
    </row>
    <row r="700" spans="1:26" ht="57" x14ac:dyDescent="0.2">
      <c r="A700" s="39" t="str">
        <f>Source!E269</f>
        <v>64</v>
      </c>
      <c r="B700" s="40" t="str">
        <f>Source!F269</f>
        <v>09-03-002-12</v>
      </c>
      <c r="C700" s="40" t="str">
        <f>Source!G269</f>
        <v>Монтаж балок, ригелей перекрытия, покрытия и под установку оборудования многоэтажных зданий при высоте здания до 25 м</v>
      </c>
      <c r="D700" s="23" t="str">
        <f>Source!H269</f>
        <v>т</v>
      </c>
      <c r="E700" s="11">
        <f>Source!I269</f>
        <v>0.55879000000000001</v>
      </c>
      <c r="F700" s="24">
        <f>Source!AL269+Source!AM269+Source!AO269</f>
        <v>759.63</v>
      </c>
      <c r="G700" s="25"/>
      <c r="H700" s="24"/>
      <c r="I700" s="25" t="str">
        <f>Source!BO269</f>
        <v/>
      </c>
      <c r="J700" s="25"/>
      <c r="K700" s="24"/>
      <c r="L700" s="26"/>
      <c r="S700">
        <f>ROUND((Source!FX269/100)*((ROUND(Source!AF269*Source!I269, 2)+ROUND(Source!AE269*Source!I269, 2))), 2)</f>
        <v>134.69</v>
      </c>
      <c r="T700">
        <f>Source!X269</f>
        <v>883.6</v>
      </c>
      <c r="U700">
        <f>ROUND((Source!FY269/100)*((ROUND(Source!AF269*Source!I269, 2)+ROUND(Source!AE269*Source!I269, 2))), 2)</f>
        <v>127.21</v>
      </c>
      <c r="V700">
        <f>Source!Y269</f>
        <v>834.51</v>
      </c>
    </row>
    <row r="701" spans="1:26" ht="14.25" x14ac:dyDescent="0.2">
      <c r="A701" s="39"/>
      <c r="B701" s="40"/>
      <c r="C701" s="40" t="s">
        <v>1661</v>
      </c>
      <c r="D701" s="23"/>
      <c r="E701" s="11"/>
      <c r="F701" s="24">
        <f>Source!AO269</f>
        <v>186.33</v>
      </c>
      <c r="G701" s="25" t="str">
        <f>Source!DG269</f>
        <v>)*1,15</v>
      </c>
      <c r="H701" s="24">
        <f>ROUND(Source!AF269*Source!I269, 2)</f>
        <v>119.74</v>
      </c>
      <c r="I701" s="25"/>
      <c r="J701" s="25">
        <f>IF(Source!BA269&lt;&gt; 0, Source!BA269, 1)</f>
        <v>6.56</v>
      </c>
      <c r="K701" s="24">
        <f>Source!S269</f>
        <v>785.48</v>
      </c>
      <c r="L701" s="26"/>
      <c r="R701">
        <f>H701</f>
        <v>119.74</v>
      </c>
    </row>
    <row r="702" spans="1:26" ht="14.25" x14ac:dyDescent="0.2">
      <c r="A702" s="39"/>
      <c r="B702" s="40"/>
      <c r="C702" s="40" t="s">
        <v>411</v>
      </c>
      <c r="D702" s="23"/>
      <c r="E702" s="11"/>
      <c r="F702" s="24">
        <f>Source!AM269</f>
        <v>466.96</v>
      </c>
      <c r="G702" s="25" t="str">
        <f>Source!DE269</f>
        <v>)*1,25</v>
      </c>
      <c r="H702" s="24">
        <f>ROUND(Source!AD269*Source!I269, 2)</f>
        <v>326.17</v>
      </c>
      <c r="I702" s="25"/>
      <c r="J702" s="25">
        <f>IF(Source!BB269&lt;&gt; 0, Source!BB269, 1)</f>
        <v>6.56</v>
      </c>
      <c r="K702" s="24">
        <f>Source!Q269</f>
        <v>2139.65</v>
      </c>
      <c r="L702" s="26"/>
    </row>
    <row r="703" spans="1:26" ht="14.25" x14ac:dyDescent="0.2">
      <c r="A703" s="39"/>
      <c r="B703" s="40"/>
      <c r="C703" s="40" t="s">
        <v>1667</v>
      </c>
      <c r="D703" s="23"/>
      <c r="E703" s="11"/>
      <c r="F703" s="24">
        <f>Source!AN269</f>
        <v>42.84</v>
      </c>
      <c r="G703" s="25" t="str">
        <f>Source!DF269</f>
        <v>)*1,25</v>
      </c>
      <c r="H703" s="34">
        <f>ROUND(Source!AE269*Source!I269, 2)</f>
        <v>29.92</v>
      </c>
      <c r="I703" s="25"/>
      <c r="J703" s="25">
        <f>IF(Source!BS269&lt;&gt; 0, Source!BS269, 1)</f>
        <v>6.56</v>
      </c>
      <c r="K703" s="34">
        <f>Source!R269</f>
        <v>196.3</v>
      </c>
      <c r="L703" s="26"/>
      <c r="R703">
        <f>H703</f>
        <v>29.92</v>
      </c>
    </row>
    <row r="704" spans="1:26" ht="14.25" x14ac:dyDescent="0.2">
      <c r="A704" s="39"/>
      <c r="B704" s="40"/>
      <c r="C704" s="40" t="s">
        <v>1668</v>
      </c>
      <c r="D704" s="23"/>
      <c r="E704" s="11"/>
      <c r="F704" s="24">
        <f>Source!AL269</f>
        <v>106.34</v>
      </c>
      <c r="G704" s="25" t="str">
        <f>Source!DD269</f>
        <v/>
      </c>
      <c r="H704" s="24">
        <f>ROUND(Source!AC269*Source!I269, 2)</f>
        <v>59.42</v>
      </c>
      <c r="I704" s="25"/>
      <c r="J704" s="25">
        <f>IF(Source!BC269&lt;&gt; 0, Source!BC269, 1)</f>
        <v>6.56</v>
      </c>
      <c r="K704" s="24">
        <f>Source!P269</f>
        <v>389.81</v>
      </c>
      <c r="L704" s="26"/>
    </row>
    <row r="705" spans="1:26" ht="14.25" x14ac:dyDescent="0.2">
      <c r="A705" s="39"/>
      <c r="B705" s="40"/>
      <c r="C705" s="40" t="s">
        <v>1662</v>
      </c>
      <c r="D705" s="23" t="s">
        <v>1663</v>
      </c>
      <c r="E705" s="11">
        <f>Source!BZ269</f>
        <v>90</v>
      </c>
      <c r="F705" s="43"/>
      <c r="G705" s="25"/>
      <c r="H705" s="24">
        <f>SUM(S700:S709)</f>
        <v>134.69</v>
      </c>
      <c r="I705" s="27"/>
      <c r="J705" s="22">
        <f>Source!AT269</f>
        <v>90</v>
      </c>
      <c r="K705" s="24">
        <f>SUM(T700:T709)</f>
        <v>883.6</v>
      </c>
      <c r="L705" s="26"/>
    </row>
    <row r="706" spans="1:26" ht="14.25" x14ac:dyDescent="0.2">
      <c r="A706" s="39"/>
      <c r="B706" s="40"/>
      <c r="C706" s="40" t="s">
        <v>1664</v>
      </c>
      <c r="D706" s="23" t="s">
        <v>1663</v>
      </c>
      <c r="E706" s="11">
        <f>Source!CA269</f>
        <v>85</v>
      </c>
      <c r="F706" s="43"/>
      <c r="G706" s="25"/>
      <c r="H706" s="24">
        <f>SUM(U700:U709)</f>
        <v>127.21</v>
      </c>
      <c r="I706" s="27"/>
      <c r="J706" s="22">
        <f>Source!AU269</f>
        <v>85</v>
      </c>
      <c r="K706" s="24">
        <f>SUM(V700:V709)</f>
        <v>834.51</v>
      </c>
      <c r="L706" s="26"/>
    </row>
    <row r="707" spans="1:26" ht="14.25" x14ac:dyDescent="0.2">
      <c r="A707" s="39"/>
      <c r="B707" s="40"/>
      <c r="C707" s="40" t="s">
        <v>1665</v>
      </c>
      <c r="D707" s="23" t="s">
        <v>1666</v>
      </c>
      <c r="E707" s="11">
        <f>Source!AQ269</f>
        <v>18.25</v>
      </c>
      <c r="F707" s="24"/>
      <c r="G707" s="25" t="str">
        <f>Source!DI269</f>
        <v>)*1,15</v>
      </c>
      <c r="H707" s="24"/>
      <c r="I707" s="25"/>
      <c r="J707" s="25"/>
      <c r="K707" s="24"/>
      <c r="L707" s="35">
        <f>Source!U269</f>
        <v>11.727605124999998</v>
      </c>
    </row>
    <row r="708" spans="1:26" ht="14.25" x14ac:dyDescent="0.2">
      <c r="A708" s="39" t="str">
        <f>Source!E270</f>
        <v>64,1</v>
      </c>
      <c r="B708" s="40" t="str">
        <f>Source!F270</f>
        <v>07.2.07.13</v>
      </c>
      <c r="C708" s="40" t="str">
        <f>Source!G270</f>
        <v>Конструкции стальные</v>
      </c>
      <c r="D708" s="23" t="str">
        <f>Source!H270</f>
        <v>т</v>
      </c>
      <c r="E708" s="11">
        <f>Source!I270</f>
        <v>0.55879000000000001</v>
      </c>
      <c r="F708" s="24">
        <f>Source!AL270+Source!AM270+Source!AO270</f>
        <v>0</v>
      </c>
      <c r="G708" s="36" t="s">
        <v>3</v>
      </c>
      <c r="H708" s="24">
        <f>ROUND(Source!AC270*Source!I270, 2)+ROUND(Source!AD270*Source!I270, 2)+ROUND(Source!AF270*Source!I270, 2)</f>
        <v>0</v>
      </c>
      <c r="I708" s="25"/>
      <c r="J708" s="25">
        <f>IF(Source!BC270&lt;&gt; 0, Source!BC270, 1)</f>
        <v>6.56</v>
      </c>
      <c r="K708" s="24">
        <f>Source!O270</f>
        <v>0</v>
      </c>
      <c r="L708" s="26"/>
      <c r="S708">
        <f>ROUND((Source!FX270/100)*((ROUND(Source!AF270*Source!I270, 2)+ROUND(Source!AE270*Source!I270, 2))), 2)</f>
        <v>0</v>
      </c>
      <c r="T708">
        <f>Source!X270</f>
        <v>0</v>
      </c>
      <c r="U708">
        <f>ROUND((Source!FY270/100)*((ROUND(Source!AF270*Source!I270, 2)+ROUND(Source!AE270*Source!I270, 2))), 2)</f>
        <v>0</v>
      </c>
      <c r="V708">
        <f>Source!Y270</f>
        <v>0</v>
      </c>
      <c r="W708">
        <f>IF(Source!BI270&lt;=1,H708, 0)</f>
        <v>0</v>
      </c>
      <c r="X708">
        <f>IF(Source!BI270=2,H708, 0)</f>
        <v>0</v>
      </c>
      <c r="Y708">
        <f>IF(Source!BI270=3,H708, 0)</f>
        <v>0</v>
      </c>
      <c r="Z708">
        <f>IF(Source!BI270=4,H708, 0)</f>
        <v>0</v>
      </c>
    </row>
    <row r="709" spans="1:26" ht="14.25" x14ac:dyDescent="0.2">
      <c r="A709" s="41" t="str">
        <f>Source!E271</f>
        <v>64,2</v>
      </c>
      <c r="B709" s="42" t="str">
        <f>Source!F271</f>
        <v>07.2.07.13-0012</v>
      </c>
      <c r="C709" s="42" t="str">
        <f>Source!G271</f>
        <v>Балки промежуточные</v>
      </c>
      <c r="D709" s="28" t="str">
        <f>Source!H271</f>
        <v>т</v>
      </c>
      <c r="E709" s="29">
        <f>Source!I271</f>
        <v>0.55879000000000001</v>
      </c>
      <c r="F709" s="30">
        <f>Source!AL271+Source!AM271+Source!AO271</f>
        <v>11425.09</v>
      </c>
      <c r="G709" s="37" t="s">
        <v>3</v>
      </c>
      <c r="H709" s="30">
        <f>ROUND(Source!AC271*Source!I271, 2)+ROUND(Source!AD271*Source!I271, 2)+ROUND(Source!AF271*Source!I271, 2)</f>
        <v>6384.23</v>
      </c>
      <c r="I709" s="31"/>
      <c r="J709" s="31">
        <f>IF(Source!BC271&lt;&gt; 0, Source!BC271, 1)</f>
        <v>6.56</v>
      </c>
      <c r="K709" s="30">
        <f>Source!O271</f>
        <v>41880.519999999997</v>
      </c>
      <c r="L709" s="38"/>
      <c r="S709">
        <f>ROUND((Source!FX271/100)*((ROUND(Source!AF271*Source!I271, 2)+ROUND(Source!AE271*Source!I271, 2))), 2)</f>
        <v>0</v>
      </c>
      <c r="T709">
        <f>Source!X271</f>
        <v>0</v>
      </c>
      <c r="U709">
        <f>ROUND((Source!FY271/100)*((ROUND(Source!AF271*Source!I271, 2)+ROUND(Source!AE271*Source!I271, 2))), 2)</f>
        <v>0</v>
      </c>
      <c r="V709">
        <f>Source!Y271</f>
        <v>0</v>
      </c>
      <c r="W709">
        <f>IF(Source!BI271&lt;=1,H709, 0)</f>
        <v>6384.23</v>
      </c>
      <c r="X709">
        <f>IF(Source!BI271=2,H709, 0)</f>
        <v>0</v>
      </c>
      <c r="Y709">
        <f>IF(Source!BI271=3,H709, 0)</f>
        <v>0</v>
      </c>
      <c r="Z709">
        <f>IF(Source!BI271=4,H709, 0)</f>
        <v>0</v>
      </c>
    </row>
    <row r="710" spans="1:26" ht="15" x14ac:dyDescent="0.25">
      <c r="G710" s="46">
        <f>H701+H702+H704+H705+H706+SUM(H708:H709)</f>
        <v>7151.4599999999991</v>
      </c>
      <c r="H710" s="46"/>
      <c r="J710" s="46">
        <f>K701+K702+K704+K705+K706+SUM(K708:K709)</f>
        <v>46913.57</v>
      </c>
      <c r="K710" s="46"/>
      <c r="L710" s="33">
        <f>Source!U269</f>
        <v>11.727605124999998</v>
      </c>
      <c r="O710" s="20">
        <f>G710</f>
        <v>7151.4599999999991</v>
      </c>
      <c r="P710" s="20">
        <f>J710</f>
        <v>46913.57</v>
      </c>
      <c r="Q710" s="20">
        <f>L710</f>
        <v>11.727605124999998</v>
      </c>
      <c r="W710">
        <f>IF(Source!BI269&lt;=1,H701+H702+H704+H705+H706, 0)</f>
        <v>767.23</v>
      </c>
      <c r="X710">
        <f>IF(Source!BI269=2,H701+H702+H704+H705+H706, 0)</f>
        <v>0</v>
      </c>
      <c r="Y710">
        <f>IF(Source!BI269=3,H701+H702+H704+H705+H706, 0)</f>
        <v>0</v>
      </c>
      <c r="Z710">
        <f>IF(Source!BI269=4,H701+H702+H704+H705+H706, 0)</f>
        <v>0</v>
      </c>
    </row>
    <row r="711" spans="1:26" ht="42.75" x14ac:dyDescent="0.2">
      <c r="A711" s="39" t="str">
        <f>Source!E272</f>
        <v>65</v>
      </c>
      <c r="B711" s="40" t="str">
        <f>Source!F272</f>
        <v>09-03-029-01</v>
      </c>
      <c r="C711" s="40" t="str">
        <f>Source!G272</f>
        <v>Монтаж лестниц прямолинейных и криволинейных, пожарных с ограждением</v>
      </c>
      <c r="D711" s="23" t="str">
        <f>Source!H272</f>
        <v>т</v>
      </c>
      <c r="E711" s="11">
        <f>Source!I272</f>
        <v>0.51617999999999997</v>
      </c>
      <c r="F711" s="24">
        <f>Source!AL272+Source!AM272+Source!AO272</f>
        <v>1076.46</v>
      </c>
      <c r="G711" s="25"/>
      <c r="H711" s="24"/>
      <c r="I711" s="25" t="str">
        <f>Source!BO272</f>
        <v/>
      </c>
      <c r="J711" s="25"/>
      <c r="K711" s="24"/>
      <c r="L711" s="26"/>
      <c r="S711">
        <f>ROUND((Source!FX272/100)*((ROUND(Source!AF272*Source!I272, 2)+ROUND(Source!AE272*Source!I272, 2))), 2)</f>
        <v>208.13</v>
      </c>
      <c r="T711">
        <f>Source!X272</f>
        <v>1365.35</v>
      </c>
      <c r="U711">
        <f>ROUND((Source!FY272/100)*((ROUND(Source!AF272*Source!I272, 2)+ROUND(Source!AE272*Source!I272, 2))), 2)</f>
        <v>196.57</v>
      </c>
      <c r="V711">
        <f>Source!Y272</f>
        <v>1289.5</v>
      </c>
    </row>
    <row r="712" spans="1:26" ht="14.25" x14ac:dyDescent="0.2">
      <c r="A712" s="39"/>
      <c r="B712" s="40"/>
      <c r="C712" s="40" t="s">
        <v>1661</v>
      </c>
      <c r="D712" s="23"/>
      <c r="E712" s="11"/>
      <c r="F712" s="24">
        <f>Source!AO272</f>
        <v>304.27999999999997</v>
      </c>
      <c r="G712" s="25" t="str">
        <f>Source!DG272</f>
        <v>)*1,15</v>
      </c>
      <c r="H712" s="24">
        <f>ROUND(Source!AF272*Source!I272, 2)</f>
        <v>180.62</v>
      </c>
      <c r="I712" s="25"/>
      <c r="J712" s="25">
        <f>IF(Source!BA272&lt;&gt; 0, Source!BA272, 1)</f>
        <v>6.56</v>
      </c>
      <c r="K712" s="24">
        <f>Source!S272</f>
        <v>1184.8800000000001</v>
      </c>
      <c r="L712" s="26"/>
      <c r="R712">
        <f>H712</f>
        <v>180.62</v>
      </c>
    </row>
    <row r="713" spans="1:26" ht="14.25" x14ac:dyDescent="0.2">
      <c r="A713" s="39"/>
      <c r="B713" s="40"/>
      <c r="C713" s="40" t="s">
        <v>411</v>
      </c>
      <c r="D713" s="23"/>
      <c r="E713" s="11"/>
      <c r="F713" s="24">
        <f>Source!AM272</f>
        <v>683.69</v>
      </c>
      <c r="G713" s="25" t="str">
        <f>Source!DE272</f>
        <v>)*1,25</v>
      </c>
      <c r="H713" s="24">
        <f>ROUND(Source!AD272*Source!I272, 2)</f>
        <v>441.13</v>
      </c>
      <c r="I713" s="25"/>
      <c r="J713" s="25">
        <f>IF(Source!BB272&lt;&gt; 0, Source!BB272, 1)</f>
        <v>6.56</v>
      </c>
      <c r="K713" s="24">
        <f>Source!Q272</f>
        <v>2893.83</v>
      </c>
      <c r="L713" s="26"/>
    </row>
    <row r="714" spans="1:26" ht="14.25" x14ac:dyDescent="0.2">
      <c r="A714" s="39"/>
      <c r="B714" s="40"/>
      <c r="C714" s="40" t="s">
        <v>1667</v>
      </c>
      <c r="D714" s="23"/>
      <c r="E714" s="11"/>
      <c r="F714" s="24">
        <f>Source!AN272</f>
        <v>78.48</v>
      </c>
      <c r="G714" s="25" t="str">
        <f>Source!DF272</f>
        <v>)*1,25</v>
      </c>
      <c r="H714" s="34">
        <f>ROUND(Source!AE272*Source!I272, 2)</f>
        <v>50.64</v>
      </c>
      <c r="I714" s="25"/>
      <c r="J714" s="25">
        <f>IF(Source!BS272&lt;&gt; 0, Source!BS272, 1)</f>
        <v>6.56</v>
      </c>
      <c r="K714" s="34">
        <f>Source!R272</f>
        <v>332.18</v>
      </c>
      <c r="L714" s="26"/>
      <c r="R714">
        <f>H714</f>
        <v>50.64</v>
      </c>
    </row>
    <row r="715" spans="1:26" ht="14.25" x14ac:dyDescent="0.2">
      <c r="A715" s="39"/>
      <c r="B715" s="40"/>
      <c r="C715" s="40" t="s">
        <v>1668</v>
      </c>
      <c r="D715" s="23"/>
      <c r="E715" s="11"/>
      <c r="F715" s="24">
        <f>Source!AL272</f>
        <v>88.49</v>
      </c>
      <c r="G715" s="25" t="str">
        <f>Source!DD272</f>
        <v/>
      </c>
      <c r="H715" s="24">
        <f>ROUND(Source!AC272*Source!I272, 2)</f>
        <v>45.68</v>
      </c>
      <c r="I715" s="25"/>
      <c r="J715" s="25">
        <f>IF(Source!BC272&lt;&gt; 0, Source!BC272, 1)</f>
        <v>6.56</v>
      </c>
      <c r="K715" s="24">
        <f>Source!P272</f>
        <v>299.64</v>
      </c>
      <c r="L715" s="26"/>
    </row>
    <row r="716" spans="1:26" ht="14.25" x14ac:dyDescent="0.2">
      <c r="A716" s="39"/>
      <c r="B716" s="40"/>
      <c r="C716" s="40" t="s">
        <v>1662</v>
      </c>
      <c r="D716" s="23" t="s">
        <v>1663</v>
      </c>
      <c r="E716" s="11">
        <f>Source!BZ272</f>
        <v>90</v>
      </c>
      <c r="F716" s="43"/>
      <c r="G716" s="25"/>
      <c r="H716" s="24">
        <f>SUM(S711:S719)</f>
        <v>208.13</v>
      </c>
      <c r="I716" s="27"/>
      <c r="J716" s="22">
        <f>Source!AT272</f>
        <v>90</v>
      </c>
      <c r="K716" s="24">
        <f>SUM(T711:T719)</f>
        <v>1365.35</v>
      </c>
      <c r="L716" s="26"/>
    </row>
    <row r="717" spans="1:26" ht="14.25" x14ac:dyDescent="0.2">
      <c r="A717" s="39"/>
      <c r="B717" s="40"/>
      <c r="C717" s="40" t="s">
        <v>1664</v>
      </c>
      <c r="D717" s="23" t="s">
        <v>1663</v>
      </c>
      <c r="E717" s="11">
        <f>Source!CA272</f>
        <v>85</v>
      </c>
      <c r="F717" s="43"/>
      <c r="G717" s="25"/>
      <c r="H717" s="24">
        <f>SUM(U711:U719)</f>
        <v>196.57</v>
      </c>
      <c r="I717" s="27"/>
      <c r="J717" s="22">
        <f>Source!AU272</f>
        <v>85</v>
      </c>
      <c r="K717" s="24">
        <f>SUM(V711:V719)</f>
        <v>1289.5</v>
      </c>
      <c r="L717" s="26"/>
    </row>
    <row r="718" spans="1:26" ht="14.25" x14ac:dyDescent="0.2">
      <c r="A718" s="39"/>
      <c r="B718" s="40"/>
      <c r="C718" s="40" t="s">
        <v>1665</v>
      </c>
      <c r="D718" s="23" t="s">
        <v>1666</v>
      </c>
      <c r="E718" s="11">
        <f>Source!AQ272</f>
        <v>32.369999999999997</v>
      </c>
      <c r="F718" s="24"/>
      <c r="G718" s="25" t="str">
        <f>Source!DI272</f>
        <v>)*1,15</v>
      </c>
      <c r="H718" s="24"/>
      <c r="I718" s="25"/>
      <c r="J718" s="25"/>
      <c r="K718" s="24"/>
      <c r="L718" s="35">
        <f>Source!U272</f>
        <v>19.215058589999998</v>
      </c>
    </row>
    <row r="719" spans="1:26" ht="28.5" x14ac:dyDescent="0.2">
      <c r="A719" s="41" t="str">
        <f>Source!E273</f>
        <v>65,1</v>
      </c>
      <c r="B719" s="42" t="str">
        <f>Source!F273</f>
        <v>07.5.01.02-0041</v>
      </c>
      <c r="C719" s="42" t="str">
        <f>Source!G273</f>
        <v>Лестницы приставные и прислоненные с ограждениями</v>
      </c>
      <c r="D719" s="28" t="str">
        <f>Source!H273</f>
        <v>т</v>
      </c>
      <c r="E719" s="29">
        <f>Source!I273</f>
        <v>0.51617999999999997</v>
      </c>
      <c r="F719" s="30">
        <f>Source!AL273+Source!AM273+Source!AO273</f>
        <v>10071.870000000001</v>
      </c>
      <c r="G719" s="37" t="s">
        <v>3</v>
      </c>
      <c r="H719" s="30">
        <f>ROUND(Source!AC273*Source!I273, 2)+ROUND(Source!AD273*Source!I273, 2)+ROUND(Source!AF273*Source!I273, 2)</f>
        <v>5198.8999999999996</v>
      </c>
      <c r="I719" s="31"/>
      <c r="J719" s="31">
        <f>IF(Source!BC273&lt;&gt; 0, Source!BC273, 1)</f>
        <v>6.56</v>
      </c>
      <c r="K719" s="30">
        <f>Source!O273</f>
        <v>34104.769999999997</v>
      </c>
      <c r="L719" s="38"/>
      <c r="S719">
        <f>ROUND((Source!FX273/100)*((ROUND(Source!AF273*Source!I273, 2)+ROUND(Source!AE273*Source!I273, 2))), 2)</f>
        <v>0</v>
      </c>
      <c r="T719">
        <f>Source!X273</f>
        <v>0</v>
      </c>
      <c r="U719">
        <f>ROUND((Source!FY273/100)*((ROUND(Source!AF273*Source!I273, 2)+ROUND(Source!AE273*Source!I273, 2))), 2)</f>
        <v>0</v>
      </c>
      <c r="V719">
        <f>Source!Y273</f>
        <v>0</v>
      </c>
      <c r="W719">
        <f>IF(Source!BI273&lt;=1,H719, 0)</f>
        <v>5198.8999999999996</v>
      </c>
      <c r="X719">
        <f>IF(Source!BI273=2,H719, 0)</f>
        <v>0</v>
      </c>
      <c r="Y719">
        <f>IF(Source!BI273=3,H719, 0)</f>
        <v>0</v>
      </c>
      <c r="Z719">
        <f>IF(Source!BI273=4,H719, 0)</f>
        <v>0</v>
      </c>
    </row>
    <row r="720" spans="1:26" ht="15" x14ac:dyDescent="0.25">
      <c r="G720" s="46">
        <f>H712+H713+H715+H716+H717+SUM(H719:H719)</f>
        <v>6271.03</v>
      </c>
      <c r="H720" s="46"/>
      <c r="J720" s="46">
        <f>K712+K713+K715+K716+K717+SUM(K719:K719)</f>
        <v>41137.97</v>
      </c>
      <c r="K720" s="46"/>
      <c r="L720" s="33">
        <f>Source!U272</f>
        <v>19.215058589999998</v>
      </c>
      <c r="O720" s="20">
        <f>G720</f>
        <v>6271.03</v>
      </c>
      <c r="P720" s="20">
        <f>J720</f>
        <v>41137.97</v>
      </c>
      <c r="Q720" s="20">
        <f>L720</f>
        <v>19.215058589999998</v>
      </c>
      <c r="W720">
        <f>IF(Source!BI272&lt;=1,H712+H713+H715+H716+H717, 0)</f>
        <v>1072.1299999999999</v>
      </c>
      <c r="X720">
        <f>IF(Source!BI272=2,H712+H713+H715+H716+H717, 0)</f>
        <v>0</v>
      </c>
      <c r="Y720">
        <f>IF(Source!BI272=3,H712+H713+H715+H716+H717, 0)</f>
        <v>0</v>
      </c>
      <c r="Z720">
        <f>IF(Source!BI272=4,H712+H713+H715+H716+H717, 0)</f>
        <v>0</v>
      </c>
    </row>
    <row r="721" spans="1:26" ht="57" x14ac:dyDescent="0.2">
      <c r="A721" s="39" t="str">
        <f>Source!E274</f>
        <v>66</v>
      </c>
      <c r="B721" s="40" t="str">
        <f>Source!F274</f>
        <v>09-03-014-01</v>
      </c>
      <c r="C721" s="40" t="str">
        <f>Source!G274</f>
        <v>Монтаж связей и распорок из одиночных и парных уголков, гнутосварных профилей для пролетов до 24 м при высоте здания до 25 м</v>
      </c>
      <c r="D721" s="23" t="str">
        <f>Source!H274</f>
        <v>т</v>
      </c>
      <c r="E721" s="11">
        <f>Source!I274</f>
        <v>0.64951999999999999</v>
      </c>
      <c r="F721" s="24">
        <f>Source!AL274+Source!AM274+Source!AO274</f>
        <v>1258.46</v>
      </c>
      <c r="G721" s="25"/>
      <c r="H721" s="24"/>
      <c r="I721" s="25" t="str">
        <f>Source!BO274</f>
        <v/>
      </c>
      <c r="J721" s="25"/>
      <c r="K721" s="24"/>
      <c r="L721" s="26"/>
      <c r="S721">
        <f>ROUND((Source!FX274/100)*((ROUND(Source!AF274*Source!I274, 2)+ROUND(Source!AE274*Source!I274, 2))), 2)</f>
        <v>411.23</v>
      </c>
      <c r="T721">
        <f>Source!X274</f>
        <v>2697.68</v>
      </c>
      <c r="U721">
        <f>ROUND((Source!FY274/100)*((ROUND(Source!AF274*Source!I274, 2)+ROUND(Source!AE274*Source!I274, 2))), 2)</f>
        <v>388.38</v>
      </c>
      <c r="V721">
        <f>Source!Y274</f>
        <v>2547.81</v>
      </c>
    </row>
    <row r="722" spans="1:26" ht="14.25" x14ac:dyDescent="0.2">
      <c r="A722" s="39"/>
      <c r="B722" s="40"/>
      <c r="C722" s="40" t="s">
        <v>1661</v>
      </c>
      <c r="D722" s="23"/>
      <c r="E722" s="11"/>
      <c r="F722" s="24">
        <f>Source!AO274</f>
        <v>553.07000000000005</v>
      </c>
      <c r="G722" s="25" t="str">
        <f>Source!DG274</f>
        <v>)*1,15</v>
      </c>
      <c r="H722" s="24">
        <f>ROUND(Source!AF274*Source!I274, 2)</f>
        <v>413.11</v>
      </c>
      <c r="I722" s="25"/>
      <c r="J722" s="25">
        <f>IF(Source!BA274&lt;&gt; 0, Source!BA274, 1)</f>
        <v>6.56</v>
      </c>
      <c r="K722" s="24">
        <f>Source!S274</f>
        <v>2710.03</v>
      </c>
      <c r="L722" s="26"/>
      <c r="R722">
        <f>H722</f>
        <v>413.11</v>
      </c>
    </row>
    <row r="723" spans="1:26" ht="14.25" x14ac:dyDescent="0.2">
      <c r="A723" s="39"/>
      <c r="B723" s="40"/>
      <c r="C723" s="40" t="s">
        <v>411</v>
      </c>
      <c r="D723" s="23"/>
      <c r="E723" s="11"/>
      <c r="F723" s="24">
        <f>Source!AM274</f>
        <v>473.06</v>
      </c>
      <c r="G723" s="25" t="str">
        <f>Source!DE274</f>
        <v>)*1,25</v>
      </c>
      <c r="H723" s="24">
        <f>ROUND(Source!AD274*Source!I274, 2)</f>
        <v>384.08</v>
      </c>
      <c r="I723" s="25"/>
      <c r="J723" s="25">
        <f>IF(Source!BB274&lt;&gt; 0, Source!BB274, 1)</f>
        <v>6.56</v>
      </c>
      <c r="K723" s="24">
        <f>Source!Q274</f>
        <v>2519.5700000000002</v>
      </c>
      <c r="L723" s="26"/>
    </row>
    <row r="724" spans="1:26" ht="14.25" x14ac:dyDescent="0.2">
      <c r="A724" s="39"/>
      <c r="B724" s="40"/>
      <c r="C724" s="40" t="s">
        <v>1667</v>
      </c>
      <c r="D724" s="23"/>
      <c r="E724" s="11"/>
      <c r="F724" s="24">
        <f>Source!AN274</f>
        <v>53.96</v>
      </c>
      <c r="G724" s="25" t="str">
        <f>Source!DF274</f>
        <v>)*1,25</v>
      </c>
      <c r="H724" s="34">
        <f>ROUND(Source!AE274*Source!I274, 2)</f>
        <v>43.81</v>
      </c>
      <c r="I724" s="25"/>
      <c r="J724" s="25">
        <f>IF(Source!BS274&lt;&gt; 0, Source!BS274, 1)</f>
        <v>6.56</v>
      </c>
      <c r="K724" s="34">
        <f>Source!R274</f>
        <v>287.39</v>
      </c>
      <c r="L724" s="26"/>
      <c r="R724">
        <f>H724</f>
        <v>43.81</v>
      </c>
    </row>
    <row r="725" spans="1:26" ht="14.25" x14ac:dyDescent="0.2">
      <c r="A725" s="39"/>
      <c r="B725" s="40"/>
      <c r="C725" s="40" t="s">
        <v>1668</v>
      </c>
      <c r="D725" s="23"/>
      <c r="E725" s="11"/>
      <c r="F725" s="24">
        <f>Source!AL274</f>
        <v>232.33</v>
      </c>
      <c r="G725" s="25" t="str">
        <f>Source!DD274</f>
        <v/>
      </c>
      <c r="H725" s="24">
        <f>ROUND(Source!AC274*Source!I274, 2)</f>
        <v>150.9</v>
      </c>
      <c r="I725" s="25"/>
      <c r="J725" s="25">
        <f>IF(Source!BC274&lt;&gt; 0, Source!BC274, 1)</f>
        <v>6.56</v>
      </c>
      <c r="K725" s="24">
        <f>Source!P274</f>
        <v>989.92</v>
      </c>
      <c r="L725" s="26"/>
    </row>
    <row r="726" spans="1:26" ht="14.25" x14ac:dyDescent="0.2">
      <c r="A726" s="39"/>
      <c r="B726" s="40"/>
      <c r="C726" s="40" t="s">
        <v>1662</v>
      </c>
      <c r="D726" s="23" t="s">
        <v>1663</v>
      </c>
      <c r="E726" s="11">
        <f>Source!BZ274</f>
        <v>90</v>
      </c>
      <c r="F726" s="43"/>
      <c r="G726" s="25"/>
      <c r="H726" s="24">
        <f>SUM(S721:S730)</f>
        <v>411.23</v>
      </c>
      <c r="I726" s="27"/>
      <c r="J726" s="22">
        <f>Source!AT274</f>
        <v>90</v>
      </c>
      <c r="K726" s="24">
        <f>SUM(T721:T730)</f>
        <v>2697.68</v>
      </c>
      <c r="L726" s="26"/>
    </row>
    <row r="727" spans="1:26" ht="14.25" x14ac:dyDescent="0.2">
      <c r="A727" s="39"/>
      <c r="B727" s="40"/>
      <c r="C727" s="40" t="s">
        <v>1664</v>
      </c>
      <c r="D727" s="23" t="s">
        <v>1663</v>
      </c>
      <c r="E727" s="11">
        <f>Source!CA274</f>
        <v>85</v>
      </c>
      <c r="F727" s="43"/>
      <c r="G727" s="25"/>
      <c r="H727" s="24">
        <f>SUM(U721:U730)</f>
        <v>388.38</v>
      </c>
      <c r="I727" s="27"/>
      <c r="J727" s="22">
        <f>Source!AU274</f>
        <v>85</v>
      </c>
      <c r="K727" s="24">
        <f>SUM(V721:V730)</f>
        <v>2547.81</v>
      </c>
      <c r="L727" s="26"/>
    </row>
    <row r="728" spans="1:26" ht="14.25" x14ac:dyDescent="0.2">
      <c r="A728" s="39"/>
      <c r="B728" s="40"/>
      <c r="C728" s="40" t="s">
        <v>1665</v>
      </c>
      <c r="D728" s="23" t="s">
        <v>1666</v>
      </c>
      <c r="E728" s="11">
        <f>Source!AQ274</f>
        <v>63.28</v>
      </c>
      <c r="F728" s="24"/>
      <c r="G728" s="25" t="str">
        <f>Source!DI274</f>
        <v>)*1,15</v>
      </c>
      <c r="H728" s="24"/>
      <c r="I728" s="25"/>
      <c r="J728" s="25"/>
      <c r="K728" s="24"/>
      <c r="L728" s="35">
        <f>Source!U274</f>
        <v>47.266869439999994</v>
      </c>
    </row>
    <row r="729" spans="1:26" ht="14.25" x14ac:dyDescent="0.2">
      <c r="A729" s="39" t="str">
        <f>Source!E275</f>
        <v>66,1</v>
      </c>
      <c r="B729" s="40" t="str">
        <f>Source!F275</f>
        <v>07.2.07.13</v>
      </c>
      <c r="C729" s="40" t="str">
        <f>Source!G275</f>
        <v>Конструкции стальные</v>
      </c>
      <c r="D729" s="23" t="str">
        <f>Source!H275</f>
        <v>т</v>
      </c>
      <c r="E729" s="11">
        <f>Source!I275</f>
        <v>0.64951999999999999</v>
      </c>
      <c r="F729" s="24">
        <f>Source!AL275+Source!AM275+Source!AO275</f>
        <v>0</v>
      </c>
      <c r="G729" s="36" t="s">
        <v>3</v>
      </c>
      <c r="H729" s="24">
        <f>ROUND(Source!AC275*Source!I275, 2)+ROUND(Source!AD275*Source!I275, 2)+ROUND(Source!AF275*Source!I275, 2)</f>
        <v>0</v>
      </c>
      <c r="I729" s="25"/>
      <c r="J729" s="25">
        <f>IF(Source!BC275&lt;&gt; 0, Source!BC275, 1)</f>
        <v>6.56</v>
      </c>
      <c r="K729" s="24">
        <f>Source!O275</f>
        <v>0</v>
      </c>
      <c r="L729" s="26"/>
      <c r="S729">
        <f>ROUND((Source!FX275/100)*((ROUND(Source!AF275*Source!I275, 2)+ROUND(Source!AE275*Source!I275, 2))), 2)</f>
        <v>0</v>
      </c>
      <c r="T729">
        <f>Source!X275</f>
        <v>0</v>
      </c>
      <c r="U729">
        <f>ROUND((Source!FY275/100)*((ROUND(Source!AF275*Source!I275, 2)+ROUND(Source!AE275*Source!I275, 2))), 2)</f>
        <v>0</v>
      </c>
      <c r="V729">
        <f>Source!Y275</f>
        <v>0</v>
      </c>
      <c r="W729">
        <f>IF(Source!BI275&lt;=1,H729, 0)</f>
        <v>0</v>
      </c>
      <c r="X729">
        <f>IF(Source!BI275=2,H729, 0)</f>
        <v>0</v>
      </c>
      <c r="Y729">
        <f>IF(Source!BI275=3,H729, 0)</f>
        <v>0</v>
      </c>
      <c r="Z729">
        <f>IF(Source!BI275=4,H729, 0)</f>
        <v>0</v>
      </c>
    </row>
    <row r="730" spans="1:26" ht="71.25" x14ac:dyDescent="0.2">
      <c r="A730" s="41" t="str">
        <f>Source!E276</f>
        <v>66,2</v>
      </c>
      <c r="B730" s="42" t="str">
        <f>Source!F276</f>
        <v>07.2.07.12-0020</v>
      </c>
      <c r="C730" s="42" t="str">
        <f>Source!G276</f>
        <v>Отдельные конструктивные элементы зданий и сооружений с преобладанием горячекатаных профилей, средняя масса сборочной единицы от 0,1 до 0,5 т</v>
      </c>
      <c r="D730" s="28" t="str">
        <f>Source!H276</f>
        <v>т</v>
      </c>
      <c r="E730" s="29">
        <f>Source!I276</f>
        <v>0.64951999999999999</v>
      </c>
      <c r="F730" s="30">
        <f>Source!AL276+Source!AM276+Source!AO276</f>
        <v>7712</v>
      </c>
      <c r="G730" s="37" t="s">
        <v>3</v>
      </c>
      <c r="H730" s="30">
        <f>ROUND(Source!AC276*Source!I276, 2)+ROUND(Source!AD276*Source!I276, 2)+ROUND(Source!AF276*Source!I276, 2)</f>
        <v>5009.1000000000004</v>
      </c>
      <c r="I730" s="31"/>
      <c r="J730" s="31">
        <f>IF(Source!BC276&lt;&gt; 0, Source!BC276, 1)</f>
        <v>6.56</v>
      </c>
      <c r="K730" s="30">
        <f>Source!O276</f>
        <v>32859.68</v>
      </c>
      <c r="L730" s="38"/>
      <c r="S730">
        <f>ROUND((Source!FX276/100)*((ROUND(Source!AF276*Source!I276, 2)+ROUND(Source!AE276*Source!I276, 2))), 2)</f>
        <v>0</v>
      </c>
      <c r="T730">
        <f>Source!X276</f>
        <v>0</v>
      </c>
      <c r="U730">
        <f>ROUND((Source!FY276/100)*((ROUND(Source!AF276*Source!I276, 2)+ROUND(Source!AE276*Source!I276, 2))), 2)</f>
        <v>0</v>
      </c>
      <c r="V730">
        <f>Source!Y276</f>
        <v>0</v>
      </c>
      <c r="W730">
        <f>IF(Source!BI276&lt;=1,H730, 0)</f>
        <v>5009.1000000000004</v>
      </c>
      <c r="X730">
        <f>IF(Source!BI276=2,H730, 0)</f>
        <v>0</v>
      </c>
      <c r="Y730">
        <f>IF(Source!BI276=3,H730, 0)</f>
        <v>0</v>
      </c>
      <c r="Z730">
        <f>IF(Source!BI276=4,H730, 0)</f>
        <v>0</v>
      </c>
    </row>
    <row r="731" spans="1:26" ht="15" x14ac:dyDescent="0.25">
      <c r="G731" s="46">
        <f>H722+H723+H725+H726+H727+SUM(H729:H730)</f>
        <v>6756.8000000000011</v>
      </c>
      <c r="H731" s="46"/>
      <c r="J731" s="46">
        <f>K722+K723+K725+K726+K727+SUM(K729:K730)</f>
        <v>44324.69</v>
      </c>
      <c r="K731" s="46"/>
      <c r="L731" s="33">
        <f>Source!U274</f>
        <v>47.266869439999994</v>
      </c>
      <c r="O731" s="20">
        <f>G731</f>
        <v>6756.8000000000011</v>
      </c>
      <c r="P731" s="20">
        <f>J731</f>
        <v>44324.69</v>
      </c>
      <c r="Q731" s="20">
        <f>L731</f>
        <v>47.266869439999994</v>
      </c>
      <c r="W731">
        <f>IF(Source!BI274&lt;=1,H722+H723+H725+H726+H727, 0)</f>
        <v>1747.7000000000003</v>
      </c>
      <c r="X731">
        <f>IF(Source!BI274=2,H722+H723+H725+H726+H727, 0)</f>
        <v>0</v>
      </c>
      <c r="Y731">
        <f>IF(Source!BI274=3,H722+H723+H725+H726+H727, 0)</f>
        <v>0</v>
      </c>
      <c r="Z731">
        <f>IF(Source!BI274=4,H722+H723+H725+H726+H727, 0)</f>
        <v>0</v>
      </c>
    </row>
    <row r="732" spans="1:26" ht="42.75" x14ac:dyDescent="0.2">
      <c r="A732" s="39" t="str">
        <f>Source!E277</f>
        <v>67</v>
      </c>
      <c r="B732" s="40" t="str">
        <f>Source!F277</f>
        <v>09-03-030-01</v>
      </c>
      <c r="C732" s="40" t="str">
        <f>Source!G277</f>
        <v>Монтаж площадок с настилом и ограждением из листовой, рифленой, просечной и круглой стали</v>
      </c>
      <c r="D732" s="23" t="str">
        <f>Source!H277</f>
        <v>т</v>
      </c>
      <c r="E732" s="11">
        <f>Source!I277</f>
        <v>1.9987999999999999</v>
      </c>
      <c r="F732" s="24">
        <f>Source!AL277+Source!AM277+Source!AO277</f>
        <v>1077.26</v>
      </c>
      <c r="G732" s="25"/>
      <c r="H732" s="24"/>
      <c r="I732" s="25" t="str">
        <f>Source!BO277</f>
        <v/>
      </c>
      <c r="J732" s="25"/>
      <c r="K732" s="24"/>
      <c r="L732" s="26"/>
      <c r="S732">
        <f>ROUND((Source!FX277/100)*((ROUND(Source!AF277*Source!I277, 2)+ROUND(Source!AE277*Source!I277, 2))), 2)</f>
        <v>891.77</v>
      </c>
      <c r="T732">
        <f>Source!X277</f>
        <v>5850.07</v>
      </c>
      <c r="U732">
        <f>ROUND((Source!FY277/100)*((ROUND(Source!AF277*Source!I277, 2)+ROUND(Source!AE277*Source!I277, 2))), 2)</f>
        <v>842.23</v>
      </c>
      <c r="V732">
        <f>Source!Y277</f>
        <v>5525.07</v>
      </c>
    </row>
    <row r="733" spans="1:26" ht="14.25" x14ac:dyDescent="0.2">
      <c r="A733" s="39"/>
      <c r="B733" s="40"/>
      <c r="C733" s="40" t="s">
        <v>1661</v>
      </c>
      <c r="D733" s="23"/>
      <c r="E733" s="11"/>
      <c r="F733" s="24">
        <f>Source!AO277</f>
        <v>359.21</v>
      </c>
      <c r="G733" s="25" t="str">
        <f>Source!DG277</f>
        <v>)*1,15</v>
      </c>
      <c r="H733" s="24">
        <f>ROUND(Source!AF277*Source!I277, 2)</f>
        <v>825.68</v>
      </c>
      <c r="I733" s="25"/>
      <c r="J733" s="25">
        <f>IF(Source!BA277&lt;&gt; 0, Source!BA277, 1)</f>
        <v>6.56</v>
      </c>
      <c r="K733" s="24">
        <f>Source!S277</f>
        <v>5416.49</v>
      </c>
      <c r="L733" s="26"/>
      <c r="R733">
        <f>H733</f>
        <v>825.68</v>
      </c>
    </row>
    <row r="734" spans="1:26" ht="14.25" x14ac:dyDescent="0.2">
      <c r="A734" s="39"/>
      <c r="B734" s="40"/>
      <c r="C734" s="40" t="s">
        <v>411</v>
      </c>
      <c r="D734" s="23"/>
      <c r="E734" s="11"/>
      <c r="F734" s="24">
        <f>Source!AM277</f>
        <v>629.55999999999995</v>
      </c>
      <c r="G734" s="25" t="str">
        <f>Source!DE277</f>
        <v>)*1,25</v>
      </c>
      <c r="H734" s="24">
        <f>ROUND(Source!AD277*Source!I277, 2)</f>
        <v>1572.96</v>
      </c>
      <c r="I734" s="25"/>
      <c r="J734" s="25">
        <f>IF(Source!BB277&lt;&gt; 0, Source!BB277, 1)</f>
        <v>6.56</v>
      </c>
      <c r="K734" s="24">
        <f>Source!Q277</f>
        <v>10318.59</v>
      </c>
      <c r="L734" s="26"/>
    </row>
    <row r="735" spans="1:26" ht="14.25" x14ac:dyDescent="0.2">
      <c r="A735" s="39"/>
      <c r="B735" s="40"/>
      <c r="C735" s="40" t="s">
        <v>1667</v>
      </c>
      <c r="D735" s="23"/>
      <c r="E735" s="11"/>
      <c r="F735" s="24">
        <f>Source!AN277</f>
        <v>66.11</v>
      </c>
      <c r="G735" s="25" t="str">
        <f>Source!DF277</f>
        <v>)*1,25</v>
      </c>
      <c r="H735" s="34">
        <f>ROUND(Source!AE277*Source!I277, 2)</f>
        <v>165.18</v>
      </c>
      <c r="I735" s="25"/>
      <c r="J735" s="25">
        <f>IF(Source!BS277&lt;&gt; 0, Source!BS277, 1)</f>
        <v>6.56</v>
      </c>
      <c r="K735" s="34">
        <f>Source!R277</f>
        <v>1083.5899999999999</v>
      </c>
      <c r="L735" s="26"/>
      <c r="R735">
        <f>H735</f>
        <v>165.18</v>
      </c>
    </row>
    <row r="736" spans="1:26" ht="14.25" x14ac:dyDescent="0.2">
      <c r="A736" s="39"/>
      <c r="B736" s="40"/>
      <c r="C736" s="40" t="s">
        <v>1668</v>
      </c>
      <c r="D736" s="23"/>
      <c r="E736" s="11"/>
      <c r="F736" s="24">
        <f>Source!AL277</f>
        <v>88.49</v>
      </c>
      <c r="G736" s="25" t="str">
        <f>Source!DD277</f>
        <v/>
      </c>
      <c r="H736" s="24">
        <f>ROUND(Source!AC277*Source!I277, 2)</f>
        <v>176.87</v>
      </c>
      <c r="I736" s="25"/>
      <c r="J736" s="25">
        <f>IF(Source!BC277&lt;&gt; 0, Source!BC277, 1)</f>
        <v>6.56</v>
      </c>
      <c r="K736" s="24">
        <f>Source!P277</f>
        <v>1160.29</v>
      </c>
      <c r="L736" s="26"/>
    </row>
    <row r="737" spans="1:26" ht="14.25" x14ac:dyDescent="0.2">
      <c r="A737" s="39"/>
      <c r="B737" s="40"/>
      <c r="C737" s="40" t="s">
        <v>1662</v>
      </c>
      <c r="D737" s="23" t="s">
        <v>1663</v>
      </c>
      <c r="E737" s="11">
        <f>Source!BZ277</f>
        <v>90</v>
      </c>
      <c r="F737" s="43"/>
      <c r="G737" s="25"/>
      <c r="H737" s="24">
        <f>SUM(S732:S742)</f>
        <v>891.77</v>
      </c>
      <c r="I737" s="27"/>
      <c r="J737" s="22">
        <f>Source!AT277</f>
        <v>90</v>
      </c>
      <c r="K737" s="24">
        <f>SUM(T732:T742)</f>
        <v>5850.07</v>
      </c>
      <c r="L737" s="26"/>
    </row>
    <row r="738" spans="1:26" ht="14.25" x14ac:dyDescent="0.2">
      <c r="A738" s="39"/>
      <c r="B738" s="40"/>
      <c r="C738" s="40" t="s">
        <v>1664</v>
      </c>
      <c r="D738" s="23" t="s">
        <v>1663</v>
      </c>
      <c r="E738" s="11">
        <f>Source!CA277</f>
        <v>85</v>
      </c>
      <c r="F738" s="43"/>
      <c r="G738" s="25"/>
      <c r="H738" s="24">
        <f>SUM(U732:U742)</f>
        <v>842.23</v>
      </c>
      <c r="I738" s="27"/>
      <c r="J738" s="22">
        <f>Source!AU277</f>
        <v>85</v>
      </c>
      <c r="K738" s="24">
        <f>SUM(V732:V742)</f>
        <v>5525.07</v>
      </c>
      <c r="L738" s="26"/>
    </row>
    <row r="739" spans="1:26" ht="14.25" x14ac:dyDescent="0.2">
      <c r="A739" s="39"/>
      <c r="B739" s="40"/>
      <c r="C739" s="40" t="s">
        <v>1665</v>
      </c>
      <c r="D739" s="23" t="s">
        <v>1666</v>
      </c>
      <c r="E739" s="11">
        <f>Source!AQ277</f>
        <v>39.130000000000003</v>
      </c>
      <c r="F739" s="24"/>
      <c r="G739" s="25" t="str">
        <f>Source!DI277</f>
        <v>)*1,15</v>
      </c>
      <c r="H739" s="24"/>
      <c r="I739" s="25"/>
      <c r="J739" s="25"/>
      <c r="K739" s="24"/>
      <c r="L739" s="35">
        <f>Source!U277</f>
        <v>89.945000599999986</v>
      </c>
    </row>
    <row r="740" spans="1:26" ht="57" x14ac:dyDescent="0.2">
      <c r="A740" s="39" t="str">
        <f>Source!E278</f>
        <v>67,1</v>
      </c>
      <c r="B740" s="40" t="str">
        <f>Source!F278</f>
        <v>08.3.12.04-0015</v>
      </c>
      <c r="C740" s="40" t="str">
        <f>Source!G278</f>
        <v>Просечно-вытяжной прокат горячекатаный в листах мерных размеров из стали С235, шириной 900 мм, толщиной 6 мм</v>
      </c>
      <c r="D740" s="23" t="str">
        <f>Source!H278</f>
        <v>т</v>
      </c>
      <c r="E740" s="11">
        <f>Source!I278</f>
        <v>0.75038899999999997</v>
      </c>
      <c r="F740" s="24">
        <f>Source!AL278+Source!AM278+Source!AO278</f>
        <v>7764.67</v>
      </c>
      <c r="G740" s="36" t="s">
        <v>3</v>
      </c>
      <c r="H740" s="24">
        <f>ROUND(Source!AC278*Source!I278, 2)+ROUND(Source!AD278*Source!I278, 2)+ROUND(Source!AF278*Source!I278, 2)</f>
        <v>5826.52</v>
      </c>
      <c r="I740" s="25"/>
      <c r="J740" s="25">
        <f>IF(Source!BC278&lt;&gt; 0, Source!BC278, 1)</f>
        <v>6.56</v>
      </c>
      <c r="K740" s="24">
        <f>Source!O278</f>
        <v>38221.99</v>
      </c>
      <c r="L740" s="26"/>
      <c r="S740">
        <f>ROUND((Source!FX278/100)*((ROUND(Source!AF278*Source!I278, 2)+ROUND(Source!AE278*Source!I278, 2))), 2)</f>
        <v>0</v>
      </c>
      <c r="T740">
        <f>Source!X278</f>
        <v>0</v>
      </c>
      <c r="U740">
        <f>ROUND((Source!FY278/100)*((ROUND(Source!AF278*Source!I278, 2)+ROUND(Source!AE278*Source!I278, 2))), 2)</f>
        <v>0</v>
      </c>
      <c r="V740">
        <f>Source!Y278</f>
        <v>0</v>
      </c>
      <c r="W740">
        <f>IF(Source!BI278&lt;=1,H740, 0)</f>
        <v>5826.52</v>
      </c>
      <c r="X740">
        <f>IF(Source!BI278=2,H740, 0)</f>
        <v>0</v>
      </c>
      <c r="Y740">
        <f>IF(Source!BI278=3,H740, 0)</f>
        <v>0</v>
      </c>
      <c r="Z740">
        <f>IF(Source!BI278=4,H740, 0)</f>
        <v>0</v>
      </c>
    </row>
    <row r="741" spans="1:26" ht="54" x14ac:dyDescent="0.2">
      <c r="A741" s="39" t="str">
        <f>Source!E279</f>
        <v>67,2</v>
      </c>
      <c r="B741" s="40" t="str">
        <f>Source!F279</f>
        <v>Прайс-лист "Мастер СтройКомплект"</v>
      </c>
      <c r="C741" s="40" t="s">
        <v>1671</v>
      </c>
      <c r="D741" s="23" t="str">
        <f>Source!H279</f>
        <v>м2</v>
      </c>
      <c r="E741" s="11">
        <f>Source!I279</f>
        <v>56.74</v>
      </c>
      <c r="F741" s="24">
        <f>Source!AL279+Source!AM279+Source!AO279</f>
        <v>546.46</v>
      </c>
      <c r="G741" s="36" t="s">
        <v>3</v>
      </c>
      <c r="H741" s="24">
        <f>ROUND(Source!AC279*Source!I279, 2)+ROUND(Source!AD279*Source!I279, 2)+ROUND(Source!AF279*Source!I279, 2)</f>
        <v>31006.14</v>
      </c>
      <c r="I741" s="25"/>
      <c r="J741" s="25">
        <f>IF(Source!BC279&lt;&gt; 0, Source!BC279, 1)</f>
        <v>6.56</v>
      </c>
      <c r="K741" s="24">
        <f>Source!O279</f>
        <v>203400.28</v>
      </c>
      <c r="L741" s="26"/>
      <c r="S741">
        <f>ROUND((Source!FX279/100)*((ROUND(Source!AF279*Source!I279, 2)+ROUND(Source!AE279*Source!I279, 2))), 2)</f>
        <v>0</v>
      </c>
      <c r="T741">
        <f>Source!X279</f>
        <v>0</v>
      </c>
      <c r="U741">
        <f>ROUND((Source!FY279/100)*((ROUND(Source!AF279*Source!I279, 2)+ROUND(Source!AE279*Source!I279, 2))), 2)</f>
        <v>0</v>
      </c>
      <c r="V741">
        <f>Source!Y279</f>
        <v>0</v>
      </c>
      <c r="W741">
        <f>IF(Source!BI279&lt;=1,H741, 0)</f>
        <v>31006.14</v>
      </c>
      <c r="X741">
        <f>IF(Source!BI279=2,H741, 0)</f>
        <v>0</v>
      </c>
      <c r="Y741">
        <f>IF(Source!BI279=3,H741, 0)</f>
        <v>0</v>
      </c>
      <c r="Z741">
        <f>IF(Source!BI279=4,H741, 0)</f>
        <v>0</v>
      </c>
    </row>
    <row r="742" spans="1:26" ht="42.75" x14ac:dyDescent="0.2">
      <c r="A742" s="41" t="str">
        <f>Source!E280</f>
        <v>67,3</v>
      </c>
      <c r="B742" s="42" t="str">
        <f>Source!F280</f>
        <v>Прайс-лист Магазин канатов и верёвок</v>
      </c>
      <c r="C742" s="42" t="s">
        <v>1672</v>
      </c>
      <c r="D742" s="28" t="str">
        <f>Source!H280</f>
        <v>м</v>
      </c>
      <c r="E742" s="29">
        <f>Source!I280</f>
        <v>166.2</v>
      </c>
      <c r="F742" s="30">
        <f>Source!AL280+Source!AM280+Source!AO280</f>
        <v>1.35</v>
      </c>
      <c r="G742" s="37" t="s">
        <v>3</v>
      </c>
      <c r="H742" s="30">
        <f>ROUND(Source!AC280*Source!I280, 2)+ROUND(Source!AD280*Source!I280, 2)+ROUND(Source!AF280*Source!I280, 2)</f>
        <v>224.37</v>
      </c>
      <c r="I742" s="31"/>
      <c r="J742" s="31">
        <f>IF(Source!BC280&lt;&gt; 0, Source!BC280, 1)</f>
        <v>6.56</v>
      </c>
      <c r="K742" s="30">
        <f>Source!O280</f>
        <v>1471.87</v>
      </c>
      <c r="L742" s="38"/>
      <c r="S742">
        <f>ROUND((Source!FX280/100)*((ROUND(Source!AF280*Source!I280, 2)+ROUND(Source!AE280*Source!I280, 2))), 2)</f>
        <v>0</v>
      </c>
      <c r="T742">
        <f>Source!X280</f>
        <v>0</v>
      </c>
      <c r="U742">
        <f>ROUND((Source!FY280/100)*((ROUND(Source!AF280*Source!I280, 2)+ROUND(Source!AE280*Source!I280, 2))), 2)</f>
        <v>0</v>
      </c>
      <c r="V742">
        <f>Source!Y280</f>
        <v>0</v>
      </c>
      <c r="W742">
        <f>IF(Source!BI280&lt;=1,H742, 0)</f>
        <v>224.37</v>
      </c>
      <c r="X742">
        <f>IF(Source!BI280=2,H742, 0)</f>
        <v>0</v>
      </c>
      <c r="Y742">
        <f>IF(Source!BI280=3,H742, 0)</f>
        <v>0</v>
      </c>
      <c r="Z742">
        <f>IF(Source!BI280=4,H742, 0)</f>
        <v>0</v>
      </c>
    </row>
    <row r="743" spans="1:26" ht="15" x14ac:dyDescent="0.25">
      <c r="G743" s="46">
        <f>H733+H734+H736+H737+H738+SUM(H740:H742)</f>
        <v>41366.540000000008</v>
      </c>
      <c r="H743" s="46"/>
      <c r="J743" s="46">
        <f>K733+K734+K736+K737+K738+SUM(K740:K742)</f>
        <v>271364.64999999997</v>
      </c>
      <c r="K743" s="46"/>
      <c r="L743" s="33">
        <f>Source!U277</f>
        <v>89.945000599999986</v>
      </c>
      <c r="O743" s="20">
        <f>G743</f>
        <v>41366.540000000008</v>
      </c>
      <c r="P743" s="20">
        <f>J743</f>
        <v>271364.64999999997</v>
      </c>
      <c r="Q743" s="20">
        <f>L743</f>
        <v>89.945000599999986</v>
      </c>
      <c r="W743">
        <f>IF(Source!BI277&lt;=1,H733+H734+H736+H737+H738, 0)</f>
        <v>4309.51</v>
      </c>
      <c r="X743">
        <f>IF(Source!BI277=2,H733+H734+H736+H737+H738, 0)</f>
        <v>0</v>
      </c>
      <c r="Y743">
        <f>IF(Source!BI277=3,H733+H734+H736+H737+H738, 0)</f>
        <v>0</v>
      </c>
      <c r="Z743">
        <f>IF(Source!BI277=4,H733+H734+H736+H737+H738, 0)</f>
        <v>0</v>
      </c>
    </row>
    <row r="744" spans="1:26" ht="42.75" x14ac:dyDescent="0.2">
      <c r="A744" s="39" t="str">
        <f>Source!E281</f>
        <v>68</v>
      </c>
      <c r="B744" s="40" t="str">
        <f>Source!F281</f>
        <v>13-03-002-04</v>
      </c>
      <c r="C744" s="40" t="str">
        <f>Source!G281</f>
        <v>Огрунтовка металлических поверхностей за один раз грунтовкой ГФ-021</v>
      </c>
      <c r="D744" s="23" t="str">
        <f>Source!H281</f>
        <v>100 м2</v>
      </c>
      <c r="E744" s="11">
        <f>Source!I281</f>
        <v>3.46</v>
      </c>
      <c r="F744" s="24">
        <f>Source!AL281+Source!AM281+Source!AO281</f>
        <v>268.49</v>
      </c>
      <c r="G744" s="25"/>
      <c r="H744" s="24"/>
      <c r="I744" s="25" t="str">
        <f>Source!BO281</f>
        <v/>
      </c>
      <c r="J744" s="25"/>
      <c r="K744" s="24"/>
      <c r="L744" s="26"/>
      <c r="S744">
        <f>ROUND((Source!FX281/100)*((ROUND(Source!AF281*Source!I281, 2)+ROUND(Source!AE281*Source!I281, 2))), 2)</f>
        <v>203.37</v>
      </c>
      <c r="T744">
        <f>Source!X281</f>
        <v>1334.14</v>
      </c>
      <c r="U744">
        <f>ROUND((Source!FY281/100)*((ROUND(Source!AF281*Source!I281, 2)+ROUND(Source!AE281*Source!I281, 2))), 2)</f>
        <v>158.18</v>
      </c>
      <c r="V744">
        <f>Source!Y281</f>
        <v>1037.67</v>
      </c>
    </row>
    <row r="745" spans="1:26" x14ac:dyDescent="0.2">
      <c r="C745" s="19" t="str">
        <f>"Объем: "&amp;Source!I281&amp;"=346/"&amp;"100"</f>
        <v>Объем: 3,46=346/100</v>
      </c>
    </row>
    <row r="746" spans="1:26" ht="14.25" x14ac:dyDescent="0.2">
      <c r="A746" s="39"/>
      <c r="B746" s="40"/>
      <c r="C746" s="40" t="s">
        <v>1661</v>
      </c>
      <c r="D746" s="23"/>
      <c r="E746" s="11"/>
      <c r="F746" s="24">
        <f>Source!AO281</f>
        <v>56.55</v>
      </c>
      <c r="G746" s="25" t="str">
        <f>Source!DG281</f>
        <v>)*1,15</v>
      </c>
      <c r="H746" s="24">
        <f>ROUND(Source!AF281*Source!I281, 2)</f>
        <v>225</v>
      </c>
      <c r="I746" s="25"/>
      <c r="J746" s="25">
        <f>IF(Source!BA281&lt;&gt; 0, Source!BA281, 1)</f>
        <v>6.56</v>
      </c>
      <c r="K746" s="24">
        <f>Source!S281</f>
        <v>1476.02</v>
      </c>
      <c r="L746" s="26"/>
      <c r="R746">
        <f>H746</f>
        <v>225</v>
      </c>
    </row>
    <row r="747" spans="1:26" ht="14.25" x14ac:dyDescent="0.2">
      <c r="A747" s="39"/>
      <c r="B747" s="40"/>
      <c r="C747" s="40" t="s">
        <v>411</v>
      </c>
      <c r="D747" s="23"/>
      <c r="E747" s="11"/>
      <c r="F747" s="24">
        <f>Source!AM281</f>
        <v>9.2200000000000006</v>
      </c>
      <c r="G747" s="25" t="str">
        <f>Source!DE281</f>
        <v>)*1,25</v>
      </c>
      <c r="H747" s="24">
        <f>ROUND(Source!AD281*Source!I281, 2)</f>
        <v>39.89</v>
      </c>
      <c r="I747" s="25"/>
      <c r="J747" s="25">
        <f>IF(Source!BB281&lt;&gt; 0, Source!BB281, 1)</f>
        <v>6.56</v>
      </c>
      <c r="K747" s="24">
        <f>Source!Q281</f>
        <v>261.7</v>
      </c>
      <c r="L747" s="26"/>
    </row>
    <row r="748" spans="1:26" ht="14.25" x14ac:dyDescent="0.2">
      <c r="A748" s="39"/>
      <c r="B748" s="40"/>
      <c r="C748" s="40" t="s">
        <v>1667</v>
      </c>
      <c r="D748" s="23"/>
      <c r="E748" s="11"/>
      <c r="F748" s="24">
        <f>Source!AN281</f>
        <v>0.22</v>
      </c>
      <c r="G748" s="25" t="str">
        <f>Source!DF281</f>
        <v>)*1,25</v>
      </c>
      <c r="H748" s="34">
        <f>ROUND(Source!AE281*Source!I281, 2)</f>
        <v>0.97</v>
      </c>
      <c r="I748" s="25"/>
      <c r="J748" s="25">
        <f>IF(Source!BS281&lt;&gt; 0, Source!BS281, 1)</f>
        <v>6.56</v>
      </c>
      <c r="K748" s="34">
        <f>Source!R281</f>
        <v>6.36</v>
      </c>
      <c r="L748" s="26"/>
      <c r="R748">
        <f>H748</f>
        <v>0.97</v>
      </c>
    </row>
    <row r="749" spans="1:26" ht="14.25" x14ac:dyDescent="0.2">
      <c r="A749" s="39"/>
      <c r="B749" s="40"/>
      <c r="C749" s="40" t="s">
        <v>1668</v>
      </c>
      <c r="D749" s="23"/>
      <c r="E749" s="11"/>
      <c r="F749" s="24">
        <f>Source!AL281</f>
        <v>202.72</v>
      </c>
      <c r="G749" s="25" t="str">
        <f>Source!DD281</f>
        <v/>
      </c>
      <c r="H749" s="24">
        <f>ROUND(Source!AC281*Source!I281, 2)</f>
        <v>701.41</v>
      </c>
      <c r="I749" s="25"/>
      <c r="J749" s="25">
        <f>IF(Source!BC281&lt;&gt; 0, Source!BC281, 1)</f>
        <v>6.56</v>
      </c>
      <c r="K749" s="24">
        <f>Source!P281</f>
        <v>4601.26</v>
      </c>
      <c r="L749" s="26"/>
    </row>
    <row r="750" spans="1:26" ht="14.25" x14ac:dyDescent="0.2">
      <c r="A750" s="39"/>
      <c r="B750" s="40"/>
      <c r="C750" s="40" t="s">
        <v>1662</v>
      </c>
      <c r="D750" s="23" t="s">
        <v>1663</v>
      </c>
      <c r="E750" s="11">
        <f>Source!BZ281</f>
        <v>90</v>
      </c>
      <c r="F750" s="43"/>
      <c r="G750" s="25"/>
      <c r="H750" s="24">
        <f>SUM(S744:S752)</f>
        <v>203.37</v>
      </c>
      <c r="I750" s="27"/>
      <c r="J750" s="22">
        <f>Source!AT281</f>
        <v>90</v>
      </c>
      <c r="K750" s="24">
        <f>SUM(T744:T752)</f>
        <v>1334.14</v>
      </c>
      <c r="L750" s="26"/>
    </row>
    <row r="751" spans="1:26" ht="14.25" x14ac:dyDescent="0.2">
      <c r="A751" s="39"/>
      <c r="B751" s="40"/>
      <c r="C751" s="40" t="s">
        <v>1664</v>
      </c>
      <c r="D751" s="23" t="s">
        <v>1663</v>
      </c>
      <c r="E751" s="11">
        <f>Source!CA281</f>
        <v>70</v>
      </c>
      <c r="F751" s="43"/>
      <c r="G751" s="25"/>
      <c r="H751" s="24">
        <f>SUM(U744:U752)</f>
        <v>158.18</v>
      </c>
      <c r="I751" s="27"/>
      <c r="J751" s="22">
        <f>Source!AU281</f>
        <v>70</v>
      </c>
      <c r="K751" s="24">
        <f>SUM(V744:V752)</f>
        <v>1037.67</v>
      </c>
      <c r="L751" s="26"/>
    </row>
    <row r="752" spans="1:26" ht="14.25" x14ac:dyDescent="0.2">
      <c r="A752" s="41"/>
      <c r="B752" s="42"/>
      <c r="C752" s="42" t="s">
        <v>1665</v>
      </c>
      <c r="D752" s="28" t="s">
        <v>1666</v>
      </c>
      <c r="E752" s="29">
        <f>Source!AQ281</f>
        <v>5.31</v>
      </c>
      <c r="F752" s="30"/>
      <c r="G752" s="31" t="str">
        <f>Source!DI281</f>
        <v>)*1,15</v>
      </c>
      <c r="H752" s="30"/>
      <c r="I752" s="31"/>
      <c r="J752" s="31"/>
      <c r="K752" s="30"/>
      <c r="L752" s="32">
        <f>Source!U281</f>
        <v>21.128489999999996</v>
      </c>
    </row>
    <row r="753" spans="1:32" ht="15" x14ac:dyDescent="0.25">
      <c r="G753" s="46">
        <f>H746+H747+H749+H750+H751</f>
        <v>1327.8500000000001</v>
      </c>
      <c r="H753" s="46"/>
      <c r="J753" s="46">
        <f>K746+K747+K749+K750+K751</f>
        <v>8710.7900000000009</v>
      </c>
      <c r="K753" s="46"/>
      <c r="L753" s="33">
        <f>Source!U281</f>
        <v>21.128489999999996</v>
      </c>
      <c r="O753" s="20">
        <f>G753</f>
        <v>1327.8500000000001</v>
      </c>
      <c r="P753" s="20">
        <f>J753</f>
        <v>8710.7900000000009</v>
      </c>
      <c r="Q753" s="20">
        <f>L753</f>
        <v>21.128489999999996</v>
      </c>
      <c r="W753">
        <f>IF(Source!BI281&lt;=1,H746+H747+H749+H750+H751, 0)</f>
        <v>1327.8500000000001</v>
      </c>
      <c r="X753">
        <f>IF(Source!BI281=2,H746+H747+H749+H750+H751, 0)</f>
        <v>0</v>
      </c>
      <c r="Y753">
        <f>IF(Source!BI281=3,H746+H747+H749+H750+H751, 0)</f>
        <v>0</v>
      </c>
      <c r="Z753">
        <f>IF(Source!BI281=4,H746+H747+H749+H750+H751, 0)</f>
        <v>0</v>
      </c>
    </row>
    <row r="754" spans="1:32" ht="42.75" x14ac:dyDescent="0.2">
      <c r="A754" s="39" t="str">
        <f>Source!E282</f>
        <v>69</v>
      </c>
      <c r="B754" s="40" t="str">
        <f>Source!F282</f>
        <v>13-03-004-26</v>
      </c>
      <c r="C754" s="40" t="str">
        <f>Source!G282</f>
        <v>Окраска металлических огрунтованных поверхностей эмалью ПФ-115</v>
      </c>
      <c r="D754" s="23" t="str">
        <f>Source!H282</f>
        <v>100 м2</v>
      </c>
      <c r="E754" s="11">
        <f>Source!I282</f>
        <v>3.46</v>
      </c>
      <c r="F754" s="24">
        <f>Source!AL282+Source!AM282+Source!AO282</f>
        <v>322.02</v>
      </c>
      <c r="G754" s="25"/>
      <c r="H754" s="24"/>
      <c r="I754" s="25" t="str">
        <f>Source!BO282</f>
        <v/>
      </c>
      <c r="J754" s="25"/>
      <c r="K754" s="24"/>
      <c r="L754" s="26"/>
      <c r="S754">
        <f>ROUND((Source!FX282/100)*((ROUND(Source!AF282*Source!I282, 2)+ROUND(Source!AE282*Source!I282, 2))), 2)</f>
        <v>125.28</v>
      </c>
      <c r="T754">
        <f>Source!X282</f>
        <v>821.82</v>
      </c>
      <c r="U754">
        <f>ROUND((Source!FY282/100)*((ROUND(Source!AF282*Source!I282, 2)+ROUND(Source!AE282*Source!I282, 2))), 2)</f>
        <v>97.44</v>
      </c>
      <c r="V754">
        <f>Source!Y282</f>
        <v>639.19000000000005</v>
      </c>
    </row>
    <row r="755" spans="1:32" x14ac:dyDescent="0.2">
      <c r="C755" s="19" t="str">
        <f>"Объем: "&amp;Source!I282&amp;"=346/"&amp;"100"</f>
        <v>Объем: 3,46=346/100</v>
      </c>
    </row>
    <row r="756" spans="1:32" ht="14.25" x14ac:dyDescent="0.2">
      <c r="A756" s="39"/>
      <c r="B756" s="40"/>
      <c r="C756" s="40" t="s">
        <v>1661</v>
      </c>
      <c r="D756" s="23"/>
      <c r="E756" s="11"/>
      <c r="F756" s="24">
        <f>Source!AO282</f>
        <v>34.74</v>
      </c>
      <c r="G756" s="25" t="str">
        <f>Source!DG282</f>
        <v>)*1,15</v>
      </c>
      <c r="H756" s="24">
        <f>ROUND(Source!AF282*Source!I282, 2)</f>
        <v>138.22999999999999</v>
      </c>
      <c r="I756" s="25"/>
      <c r="J756" s="25">
        <f>IF(Source!BA282&lt;&gt; 0, Source!BA282, 1)</f>
        <v>6.56</v>
      </c>
      <c r="K756" s="24">
        <f>Source!S282</f>
        <v>906.77</v>
      </c>
      <c r="L756" s="26"/>
      <c r="R756">
        <f>H756</f>
        <v>138.22999999999999</v>
      </c>
    </row>
    <row r="757" spans="1:32" ht="14.25" x14ac:dyDescent="0.2">
      <c r="A757" s="39"/>
      <c r="B757" s="40"/>
      <c r="C757" s="40" t="s">
        <v>411</v>
      </c>
      <c r="D757" s="23"/>
      <c r="E757" s="11"/>
      <c r="F757" s="24">
        <f>Source!AM282</f>
        <v>6.01</v>
      </c>
      <c r="G757" s="25" t="str">
        <f>Source!DE282</f>
        <v>)*1,25</v>
      </c>
      <c r="H757" s="24">
        <f>ROUND(Source!AD282*Source!I282, 2)</f>
        <v>26.02</v>
      </c>
      <c r="I757" s="25"/>
      <c r="J757" s="25">
        <f>IF(Source!BB282&lt;&gt; 0, Source!BB282, 1)</f>
        <v>6.56</v>
      </c>
      <c r="K757" s="24">
        <f>Source!Q282</f>
        <v>170.69</v>
      </c>
      <c r="L757" s="26"/>
    </row>
    <row r="758" spans="1:32" ht="14.25" x14ac:dyDescent="0.2">
      <c r="A758" s="39"/>
      <c r="B758" s="40"/>
      <c r="C758" s="40" t="s">
        <v>1667</v>
      </c>
      <c r="D758" s="23"/>
      <c r="E758" s="11"/>
      <c r="F758" s="24">
        <f>Source!AN282</f>
        <v>0.22</v>
      </c>
      <c r="G758" s="25" t="str">
        <f>Source!DF282</f>
        <v>)*1,25</v>
      </c>
      <c r="H758" s="34">
        <f>ROUND(Source!AE282*Source!I282, 2)</f>
        <v>0.97</v>
      </c>
      <c r="I758" s="25"/>
      <c r="J758" s="25">
        <f>IF(Source!BS282&lt;&gt; 0, Source!BS282, 1)</f>
        <v>6.56</v>
      </c>
      <c r="K758" s="34">
        <f>Source!R282</f>
        <v>6.36</v>
      </c>
      <c r="L758" s="26"/>
      <c r="R758">
        <f>H758</f>
        <v>0.97</v>
      </c>
    </row>
    <row r="759" spans="1:32" ht="14.25" x14ac:dyDescent="0.2">
      <c r="A759" s="39"/>
      <c r="B759" s="40"/>
      <c r="C759" s="40" t="s">
        <v>1668</v>
      </c>
      <c r="D759" s="23"/>
      <c r="E759" s="11"/>
      <c r="F759" s="24">
        <f>Source!AL282</f>
        <v>281.27</v>
      </c>
      <c r="G759" s="25" t="str">
        <f>Source!DD282</f>
        <v/>
      </c>
      <c r="H759" s="24">
        <f>ROUND(Source!AC282*Source!I282, 2)</f>
        <v>973.19</v>
      </c>
      <c r="I759" s="25"/>
      <c r="J759" s="25">
        <f>IF(Source!BC282&lt;&gt; 0, Source!BC282, 1)</f>
        <v>6.56</v>
      </c>
      <c r="K759" s="24">
        <f>Source!P282</f>
        <v>6384.15</v>
      </c>
      <c r="L759" s="26"/>
    </row>
    <row r="760" spans="1:32" ht="14.25" x14ac:dyDescent="0.2">
      <c r="A760" s="39"/>
      <c r="B760" s="40"/>
      <c r="C760" s="40" t="s">
        <v>1662</v>
      </c>
      <c r="D760" s="23" t="s">
        <v>1663</v>
      </c>
      <c r="E760" s="11">
        <f>Source!BZ282</f>
        <v>90</v>
      </c>
      <c r="F760" s="43"/>
      <c r="G760" s="25"/>
      <c r="H760" s="24">
        <f>SUM(S754:S764)</f>
        <v>125.28</v>
      </c>
      <c r="I760" s="27"/>
      <c r="J760" s="22">
        <f>Source!AT282</f>
        <v>90</v>
      </c>
      <c r="K760" s="24">
        <f>SUM(T754:T764)</f>
        <v>821.82</v>
      </c>
      <c r="L760" s="26"/>
    </row>
    <row r="761" spans="1:32" ht="14.25" x14ac:dyDescent="0.2">
      <c r="A761" s="39"/>
      <c r="B761" s="40"/>
      <c r="C761" s="40" t="s">
        <v>1664</v>
      </c>
      <c r="D761" s="23" t="s">
        <v>1663</v>
      </c>
      <c r="E761" s="11">
        <f>Source!CA282</f>
        <v>70</v>
      </c>
      <c r="F761" s="43"/>
      <c r="G761" s="25"/>
      <c r="H761" s="24">
        <f>SUM(U754:U764)</f>
        <v>97.44</v>
      </c>
      <c r="I761" s="27"/>
      <c r="J761" s="22">
        <f>Source!AU282</f>
        <v>70</v>
      </c>
      <c r="K761" s="24">
        <f>SUM(V754:V764)</f>
        <v>639.19000000000005</v>
      </c>
      <c r="L761" s="26"/>
    </row>
    <row r="762" spans="1:32" ht="14.25" x14ac:dyDescent="0.2">
      <c r="A762" s="39"/>
      <c r="B762" s="40"/>
      <c r="C762" s="40" t="s">
        <v>1665</v>
      </c>
      <c r="D762" s="23" t="s">
        <v>1666</v>
      </c>
      <c r="E762" s="11">
        <f>Source!AQ282</f>
        <v>3.83</v>
      </c>
      <c r="F762" s="24"/>
      <c r="G762" s="25" t="str">
        <f>Source!DI282</f>
        <v>)*1,15</v>
      </c>
      <c r="H762" s="24"/>
      <c r="I762" s="25"/>
      <c r="J762" s="25"/>
      <c r="K762" s="24"/>
      <c r="L762" s="35">
        <f>Source!U282</f>
        <v>15.239569999999999</v>
      </c>
    </row>
    <row r="763" spans="1:32" ht="14.25" x14ac:dyDescent="0.2">
      <c r="A763" s="39" t="str">
        <f>Source!E283</f>
        <v>69,1</v>
      </c>
      <c r="B763" s="40" t="str">
        <f>Source!F283</f>
        <v>14.4.04.08-0003</v>
      </c>
      <c r="C763" s="40" t="str">
        <f>Source!G283</f>
        <v>Эмаль ПФ-115 серая</v>
      </c>
      <c r="D763" s="23" t="str">
        <f>Source!H283</f>
        <v>т</v>
      </c>
      <c r="E763" s="11">
        <f>Source!I283</f>
        <v>-6.5740000000000007E-2</v>
      </c>
      <c r="F763" s="24">
        <f>Source!AL283+Source!AM283+Source!AO283</f>
        <v>14312.87</v>
      </c>
      <c r="G763" s="36" t="s">
        <v>3</v>
      </c>
      <c r="H763" s="24">
        <f>ROUND(Source!AC283*Source!I283, 2)+ROUND(Source!AD283*Source!I283, 2)+ROUND(Source!AF283*Source!I283, 2)</f>
        <v>-940.93</v>
      </c>
      <c r="I763" s="25"/>
      <c r="J763" s="25">
        <f>IF(Source!BC283&lt;&gt; 0, Source!BC283, 1)</f>
        <v>6.56</v>
      </c>
      <c r="K763" s="24">
        <f>Source!O283</f>
        <v>-6172.49</v>
      </c>
      <c r="L763" s="26"/>
      <c r="S763">
        <f>ROUND((Source!FX283/100)*((ROUND(Source!AF283*Source!I283, 2)+ROUND(Source!AE283*Source!I283, 2))), 2)</f>
        <v>0</v>
      </c>
      <c r="T763">
        <f>Source!X283</f>
        <v>0</v>
      </c>
      <c r="U763">
        <f>ROUND((Source!FY283/100)*((ROUND(Source!AF283*Source!I283, 2)+ROUND(Source!AE283*Source!I283, 2))), 2)</f>
        <v>0</v>
      </c>
      <c r="V763">
        <f>Source!Y283</f>
        <v>0</v>
      </c>
      <c r="W763">
        <f>IF(Source!BI283&lt;=1,H763, 0)</f>
        <v>-940.93</v>
      </c>
      <c r="X763">
        <f>IF(Source!BI283=2,H763, 0)</f>
        <v>0</v>
      </c>
      <c r="Y763">
        <f>IF(Source!BI283=3,H763, 0)</f>
        <v>0</v>
      </c>
      <c r="Z763">
        <f>IF(Source!BI283=4,H763, 0)</f>
        <v>0</v>
      </c>
    </row>
    <row r="764" spans="1:32" ht="14.25" x14ac:dyDescent="0.2">
      <c r="A764" s="41" t="str">
        <f>Source!E284</f>
        <v>69,2</v>
      </c>
      <c r="B764" s="42" t="str">
        <f>Source!F284</f>
        <v>14.4.04.08-0007</v>
      </c>
      <c r="C764" s="42" t="str">
        <f>Source!G284</f>
        <v>Эмаль ПФ-133 темно-серая</v>
      </c>
      <c r="D764" s="28" t="str">
        <f>Source!H284</f>
        <v>т</v>
      </c>
      <c r="E764" s="29">
        <f>Source!I284</f>
        <v>6.5740000000000007E-2</v>
      </c>
      <c r="F764" s="30">
        <f>Source!AL284+Source!AM284+Source!AO284</f>
        <v>24950</v>
      </c>
      <c r="G764" s="37" t="s">
        <v>3</v>
      </c>
      <c r="H764" s="30">
        <f>ROUND(Source!AC284*Source!I284, 2)+ROUND(Source!AD284*Source!I284, 2)+ROUND(Source!AF284*Source!I284, 2)</f>
        <v>1640.21</v>
      </c>
      <c r="I764" s="31"/>
      <c r="J764" s="31">
        <f>IF(Source!BC284&lt;&gt; 0, Source!BC284, 1)</f>
        <v>6.56</v>
      </c>
      <c r="K764" s="30">
        <f>Source!O284</f>
        <v>10759.8</v>
      </c>
      <c r="L764" s="38"/>
      <c r="S764">
        <f>ROUND((Source!FX284/100)*((ROUND(Source!AF284*Source!I284, 2)+ROUND(Source!AE284*Source!I284, 2))), 2)</f>
        <v>0</v>
      </c>
      <c r="T764">
        <f>Source!X284</f>
        <v>0</v>
      </c>
      <c r="U764">
        <f>ROUND((Source!FY284/100)*((ROUND(Source!AF284*Source!I284, 2)+ROUND(Source!AE284*Source!I284, 2))), 2)</f>
        <v>0</v>
      </c>
      <c r="V764">
        <f>Source!Y284</f>
        <v>0</v>
      </c>
      <c r="W764">
        <f>IF(Source!BI284&lt;=1,H764, 0)</f>
        <v>1640.21</v>
      </c>
      <c r="X764">
        <f>IF(Source!BI284=2,H764, 0)</f>
        <v>0</v>
      </c>
      <c r="Y764">
        <f>IF(Source!BI284=3,H764, 0)</f>
        <v>0</v>
      </c>
      <c r="Z764">
        <f>IF(Source!BI284=4,H764, 0)</f>
        <v>0</v>
      </c>
    </row>
    <row r="765" spans="1:32" ht="15" x14ac:dyDescent="0.25">
      <c r="G765" s="46">
        <f>H756+H757+H759+H760+H761+SUM(H763:H764)</f>
        <v>2059.44</v>
      </c>
      <c r="H765" s="46"/>
      <c r="J765" s="46">
        <f>K756+K757+K759+K760+K761+SUM(K763:K764)</f>
        <v>13509.93</v>
      </c>
      <c r="K765" s="46"/>
      <c r="L765" s="33">
        <f>Source!U282</f>
        <v>15.239569999999999</v>
      </c>
      <c r="O765" s="20">
        <f>G765</f>
        <v>2059.44</v>
      </c>
      <c r="P765" s="20">
        <f>J765</f>
        <v>13509.93</v>
      </c>
      <c r="Q765" s="20">
        <f>L765</f>
        <v>15.239569999999999</v>
      </c>
      <c r="W765">
        <f>IF(Source!BI282&lt;=1,H756+H757+H759+H760+H761, 0)</f>
        <v>1360.16</v>
      </c>
      <c r="X765">
        <f>IF(Source!BI282=2,H756+H757+H759+H760+H761, 0)</f>
        <v>0</v>
      </c>
      <c r="Y765">
        <f>IF(Source!BI282=3,H756+H757+H759+H760+H761, 0)</f>
        <v>0</v>
      </c>
      <c r="Z765">
        <f>IF(Source!BI282=4,H756+H757+H759+H760+H761, 0)</f>
        <v>0</v>
      </c>
    </row>
    <row r="766" spans="1:32" ht="15" x14ac:dyDescent="0.25">
      <c r="A766" s="48" t="str">
        <f>CONCATENATE("Итого по подразделу: ",IF(Source!G286&lt;&gt;"Новый подраздел", Source!G286, ""))</f>
        <v>Итого по подразделу: 439 ПР/14-469-000-КР2 лист86</v>
      </c>
      <c r="B766" s="48"/>
      <c r="C766" s="48"/>
      <c r="D766" s="48"/>
      <c r="E766" s="48"/>
      <c r="F766" s="48"/>
      <c r="G766" s="47">
        <f>SUM(O628:O765)</f>
        <v>218899.06999999998</v>
      </c>
      <c r="H766" s="47"/>
      <c r="I766" s="21"/>
      <c r="J766" s="47">
        <f>SUM(P628:P765)</f>
        <v>1435978.15</v>
      </c>
      <c r="K766" s="47"/>
      <c r="L766" s="33">
        <f>SUM(Q628:Q765)</f>
        <v>676.27295082499984</v>
      </c>
      <c r="AF766" s="45" t="str">
        <f>CONCATENATE("Итого по подразделу: ",IF(Source!G286&lt;&gt;"Новый подраздел", Source!G286, ""))</f>
        <v>Итого по подразделу: 439 ПР/14-469-000-КР2 лист86</v>
      </c>
    </row>
    <row r="767" spans="1:32" ht="16.5" x14ac:dyDescent="0.25">
      <c r="A767" s="49" t="str">
        <f>CONCATENATE("Подраздел: ",IF(Source!G315&lt;&gt;"Новый подраздел", Source!G315, ""))</f>
        <v>Подраздел: 439 ПР/14-469-000-КР2 лист 87</v>
      </c>
      <c r="B767" s="49"/>
      <c r="C767" s="49"/>
      <c r="D767" s="49"/>
      <c r="E767" s="49"/>
      <c r="F767" s="49"/>
      <c r="G767" s="49"/>
      <c r="H767" s="49"/>
      <c r="I767" s="49"/>
      <c r="J767" s="49"/>
      <c r="K767" s="49"/>
      <c r="L767" s="49"/>
    </row>
    <row r="768" spans="1:32" ht="28.5" x14ac:dyDescent="0.2">
      <c r="A768" s="39" t="str">
        <f>Source!E319</f>
        <v>70</v>
      </c>
      <c r="B768" s="40" t="str">
        <f>Source!F319</f>
        <v>12-01-002-09</v>
      </c>
      <c r="C768" s="40" t="str">
        <f>Source!G319</f>
        <v>Устройство кровель плоских из наплавляемых материалов в два слоя</v>
      </c>
      <c r="D768" s="23" t="str">
        <f>Source!H319</f>
        <v>100 м2</v>
      </c>
      <c r="E768" s="11">
        <f>Source!I319</f>
        <v>0.108</v>
      </c>
      <c r="F768" s="24">
        <f>Source!AL319+Source!AM319+Source!AO319</f>
        <v>341.78</v>
      </c>
      <c r="G768" s="25"/>
      <c r="H768" s="24"/>
      <c r="I768" s="25" t="str">
        <f>Source!BO319</f>
        <v/>
      </c>
      <c r="J768" s="25"/>
      <c r="K768" s="24"/>
      <c r="L768" s="26"/>
      <c r="S768">
        <f>ROUND((Source!FX319/100)*((ROUND(Source!AF319*Source!I319, 2)+ROUND(Source!AE319*Source!I319, 2))), 2)</f>
        <v>17.989999999999998</v>
      </c>
      <c r="T768">
        <f>Source!X319</f>
        <v>117.95</v>
      </c>
      <c r="U768">
        <f>ROUND((Source!FY319/100)*((ROUND(Source!AF319*Source!I319, 2)+ROUND(Source!AE319*Source!I319, 2))), 2)</f>
        <v>9.74</v>
      </c>
      <c r="V768">
        <f>Source!Y319</f>
        <v>63.89</v>
      </c>
    </row>
    <row r="769" spans="1:26" x14ac:dyDescent="0.2">
      <c r="C769" s="19" t="str">
        <f>"Объем: "&amp;Source!I319&amp;"=10,8/"&amp;"100"</f>
        <v>Объем: 0,108=10,8/100</v>
      </c>
    </row>
    <row r="770" spans="1:26" ht="14.25" x14ac:dyDescent="0.2">
      <c r="A770" s="39"/>
      <c r="B770" s="40"/>
      <c r="C770" s="40" t="s">
        <v>1661</v>
      </c>
      <c r="D770" s="23"/>
      <c r="E770" s="11"/>
      <c r="F770" s="24">
        <f>Source!AO319</f>
        <v>134.97999999999999</v>
      </c>
      <c r="G770" s="25" t="str">
        <f>Source!DG319</f>
        <v/>
      </c>
      <c r="H770" s="24">
        <f>ROUND(Source!AF319*Source!I319, 2)</f>
        <v>14.58</v>
      </c>
      <c r="I770" s="25"/>
      <c r="J770" s="25">
        <f>IF(Source!BA319&lt;&gt; 0, Source!BA319, 1)</f>
        <v>6.56</v>
      </c>
      <c r="K770" s="24">
        <f>Source!S319</f>
        <v>95.63</v>
      </c>
      <c r="L770" s="26"/>
      <c r="R770">
        <f>H770</f>
        <v>14.58</v>
      </c>
    </row>
    <row r="771" spans="1:26" ht="14.25" x14ac:dyDescent="0.2">
      <c r="A771" s="39"/>
      <c r="B771" s="40"/>
      <c r="C771" s="40" t="s">
        <v>411</v>
      </c>
      <c r="D771" s="23"/>
      <c r="E771" s="11"/>
      <c r="F771" s="24">
        <f>Source!AM319</f>
        <v>24.47</v>
      </c>
      <c r="G771" s="25" t="str">
        <f>Source!DE319</f>
        <v/>
      </c>
      <c r="H771" s="24">
        <f>ROUND(Source!AD319*Source!I319, 2)</f>
        <v>2.64</v>
      </c>
      <c r="I771" s="25"/>
      <c r="J771" s="25">
        <f>IF(Source!BB319&lt;&gt; 0, Source!BB319, 1)</f>
        <v>6.56</v>
      </c>
      <c r="K771" s="24">
        <f>Source!Q319</f>
        <v>17.34</v>
      </c>
      <c r="L771" s="26"/>
    </row>
    <row r="772" spans="1:26" ht="14.25" x14ac:dyDescent="0.2">
      <c r="A772" s="39"/>
      <c r="B772" s="40"/>
      <c r="C772" s="40" t="s">
        <v>1667</v>
      </c>
      <c r="D772" s="23"/>
      <c r="E772" s="11"/>
      <c r="F772" s="24">
        <f>Source!AN319</f>
        <v>3.75</v>
      </c>
      <c r="G772" s="25" t="str">
        <f>Source!DF319</f>
        <v/>
      </c>
      <c r="H772" s="34">
        <f>ROUND(Source!AE319*Source!I319, 2)</f>
        <v>0.41</v>
      </c>
      <c r="I772" s="25"/>
      <c r="J772" s="25">
        <f>IF(Source!BS319&lt;&gt; 0, Source!BS319, 1)</f>
        <v>6.56</v>
      </c>
      <c r="K772" s="34">
        <f>Source!R319</f>
        <v>2.66</v>
      </c>
      <c r="L772" s="26"/>
      <c r="R772">
        <f>H772</f>
        <v>0.41</v>
      </c>
    </row>
    <row r="773" spans="1:26" ht="14.25" x14ac:dyDescent="0.2">
      <c r="A773" s="39"/>
      <c r="B773" s="40"/>
      <c r="C773" s="40" t="s">
        <v>1668</v>
      </c>
      <c r="D773" s="23"/>
      <c r="E773" s="11"/>
      <c r="F773" s="24">
        <f>Source!AL319</f>
        <v>182.33</v>
      </c>
      <c r="G773" s="25" t="str">
        <f>Source!DD319</f>
        <v/>
      </c>
      <c r="H773" s="24">
        <f>ROUND(Source!AC319*Source!I319, 2)</f>
        <v>19.690000000000001</v>
      </c>
      <c r="I773" s="25"/>
      <c r="J773" s="25">
        <f>IF(Source!BC319&lt;&gt; 0, Source!BC319, 1)</f>
        <v>6.56</v>
      </c>
      <c r="K773" s="24">
        <f>Source!P319</f>
        <v>129.18</v>
      </c>
      <c r="L773" s="26"/>
    </row>
    <row r="774" spans="1:26" ht="14.25" x14ac:dyDescent="0.2">
      <c r="A774" s="39"/>
      <c r="B774" s="40"/>
      <c r="C774" s="40" t="s">
        <v>1662</v>
      </c>
      <c r="D774" s="23" t="s">
        <v>1663</v>
      </c>
      <c r="E774" s="11">
        <f>Source!BZ319</f>
        <v>120</v>
      </c>
      <c r="F774" s="43"/>
      <c r="G774" s="25"/>
      <c r="H774" s="24">
        <f>SUM(S768:S778)</f>
        <v>17.989999999999998</v>
      </c>
      <c r="I774" s="27"/>
      <c r="J774" s="22">
        <f>Source!AT319</f>
        <v>120</v>
      </c>
      <c r="K774" s="24">
        <f>SUM(T768:T778)</f>
        <v>117.95</v>
      </c>
      <c r="L774" s="26"/>
    </row>
    <row r="775" spans="1:26" ht="14.25" x14ac:dyDescent="0.2">
      <c r="A775" s="39"/>
      <c r="B775" s="40"/>
      <c r="C775" s="40" t="s">
        <v>1664</v>
      </c>
      <c r="D775" s="23" t="s">
        <v>1663</v>
      </c>
      <c r="E775" s="11">
        <f>Source!CA319</f>
        <v>65</v>
      </c>
      <c r="F775" s="43"/>
      <c r="G775" s="25"/>
      <c r="H775" s="24">
        <f>SUM(U768:U778)</f>
        <v>9.74</v>
      </c>
      <c r="I775" s="27"/>
      <c r="J775" s="22">
        <f>Source!AU319</f>
        <v>65</v>
      </c>
      <c r="K775" s="24">
        <f>SUM(V768:V778)</f>
        <v>63.89</v>
      </c>
      <c r="L775" s="26"/>
    </row>
    <row r="776" spans="1:26" ht="14.25" x14ac:dyDescent="0.2">
      <c r="A776" s="39"/>
      <c r="B776" s="40"/>
      <c r="C776" s="40" t="s">
        <v>1665</v>
      </c>
      <c r="D776" s="23" t="s">
        <v>1666</v>
      </c>
      <c r="E776" s="11">
        <f>Source!AQ319</f>
        <v>14.36</v>
      </c>
      <c r="F776" s="24"/>
      <c r="G776" s="25" t="str">
        <f>Source!DI319</f>
        <v/>
      </c>
      <c r="H776" s="24"/>
      <c r="I776" s="25"/>
      <c r="J776" s="25"/>
      <c r="K776" s="24"/>
      <c r="L776" s="35">
        <f>Source!U319</f>
        <v>1.5508799999999998</v>
      </c>
    </row>
    <row r="777" spans="1:26" ht="14.25" x14ac:dyDescent="0.2">
      <c r="A777" s="39" t="str">
        <f>Source!E320</f>
        <v>70,1</v>
      </c>
      <c r="B777" s="40" t="str">
        <f>Source!F320</f>
        <v>12.1.02.03-0195</v>
      </c>
      <c r="C777" s="40" t="str">
        <f>Source!G320</f>
        <v>Техноэласт ЭПП</v>
      </c>
      <c r="D777" s="23" t="str">
        <f>Source!H320</f>
        <v>м2</v>
      </c>
      <c r="E777" s="11">
        <f>Source!I320</f>
        <v>12.528</v>
      </c>
      <c r="F777" s="24">
        <f>Source!AL320+Source!AM320+Source!AO320</f>
        <v>24.94</v>
      </c>
      <c r="G777" s="36" t="s">
        <v>3</v>
      </c>
      <c r="H777" s="24">
        <f>ROUND(Source!AC320*Source!I320, 2)+ROUND(Source!AD320*Source!I320, 2)+ROUND(Source!AF320*Source!I320, 2)</f>
        <v>312.45</v>
      </c>
      <c r="I777" s="25"/>
      <c r="J777" s="25">
        <f>IF(Source!BC320&lt;&gt; 0, Source!BC320, 1)</f>
        <v>6.56</v>
      </c>
      <c r="K777" s="24">
        <f>Source!O320</f>
        <v>2049.66</v>
      </c>
      <c r="L777" s="26"/>
      <c r="S777">
        <f>ROUND((Source!FX320/100)*((ROUND(Source!AF320*Source!I320, 2)+ROUND(Source!AE320*Source!I320, 2))), 2)</f>
        <v>0</v>
      </c>
      <c r="T777">
        <f>Source!X320</f>
        <v>0</v>
      </c>
      <c r="U777">
        <f>ROUND((Source!FY320/100)*((ROUND(Source!AF320*Source!I320, 2)+ROUND(Source!AE320*Source!I320, 2))), 2)</f>
        <v>0</v>
      </c>
      <c r="V777">
        <f>Source!Y320</f>
        <v>0</v>
      </c>
      <c r="W777">
        <f>IF(Source!BI320&lt;=1,H777, 0)</f>
        <v>312.45</v>
      </c>
      <c r="X777">
        <f>IF(Source!BI320=2,H777, 0)</f>
        <v>0</v>
      </c>
      <c r="Y777">
        <f>IF(Source!BI320=3,H777, 0)</f>
        <v>0</v>
      </c>
      <c r="Z777">
        <f>IF(Source!BI320=4,H777, 0)</f>
        <v>0</v>
      </c>
    </row>
    <row r="778" spans="1:26" ht="28.5" x14ac:dyDescent="0.2">
      <c r="A778" s="41" t="str">
        <f>Source!E321</f>
        <v>70,2</v>
      </c>
      <c r="B778" s="42" t="str">
        <f>Source!F321</f>
        <v>12.1.02.15</v>
      </c>
      <c r="C778" s="42" t="str">
        <f>Source!G321</f>
        <v>Материалы рулонные кровельные для нижних слоев</v>
      </c>
      <c r="D778" s="28" t="str">
        <f>Source!H321</f>
        <v>м2</v>
      </c>
      <c r="E778" s="29">
        <f>Source!I321</f>
        <v>12.528</v>
      </c>
      <c r="F778" s="30">
        <f>Source!AL321+Source!AM321+Source!AO321</f>
        <v>0</v>
      </c>
      <c r="G778" s="37" t="s">
        <v>3</v>
      </c>
      <c r="H778" s="30">
        <f>ROUND(Source!AC321*Source!I321, 2)+ROUND(Source!AD321*Source!I321, 2)+ROUND(Source!AF321*Source!I321, 2)</f>
        <v>0</v>
      </c>
      <c r="I778" s="31"/>
      <c r="J778" s="31">
        <f>IF(Source!BC321&lt;&gt; 0, Source!BC321, 1)</f>
        <v>6.56</v>
      </c>
      <c r="K778" s="30">
        <f>Source!O321</f>
        <v>0</v>
      </c>
      <c r="L778" s="38"/>
      <c r="S778">
        <f>ROUND((Source!FX321/100)*((ROUND(Source!AF321*Source!I321, 2)+ROUND(Source!AE321*Source!I321, 2))), 2)</f>
        <v>0</v>
      </c>
      <c r="T778">
        <f>Source!X321</f>
        <v>0</v>
      </c>
      <c r="U778">
        <f>ROUND((Source!FY321/100)*((ROUND(Source!AF321*Source!I321, 2)+ROUND(Source!AE321*Source!I321, 2))), 2)</f>
        <v>0</v>
      </c>
      <c r="V778">
        <f>Source!Y321</f>
        <v>0</v>
      </c>
      <c r="W778">
        <f>IF(Source!BI321&lt;=1,H778, 0)</f>
        <v>0</v>
      </c>
      <c r="X778">
        <f>IF(Source!BI321=2,H778, 0)</f>
        <v>0</v>
      </c>
      <c r="Y778">
        <f>IF(Source!BI321=3,H778, 0)</f>
        <v>0</v>
      </c>
      <c r="Z778">
        <f>IF(Source!BI321=4,H778, 0)</f>
        <v>0</v>
      </c>
    </row>
    <row r="779" spans="1:26" ht="15" x14ac:dyDescent="0.25">
      <c r="G779" s="46">
        <f>H770+H771+H773+H774+H775+SUM(H777:H778)</f>
        <v>377.09</v>
      </c>
      <c r="H779" s="46"/>
      <c r="J779" s="46">
        <f>K770+K771+K773+K774+K775+SUM(K777:K778)</f>
        <v>2473.6499999999996</v>
      </c>
      <c r="K779" s="46"/>
      <c r="L779" s="33">
        <f>Source!U319</f>
        <v>1.5508799999999998</v>
      </c>
      <c r="O779" s="20">
        <f>G779</f>
        <v>377.09</v>
      </c>
      <c r="P779" s="20">
        <f>J779</f>
        <v>2473.6499999999996</v>
      </c>
      <c r="Q779" s="20">
        <f>L779</f>
        <v>1.5508799999999998</v>
      </c>
      <c r="W779">
        <f>IF(Source!BI319&lt;=1,H770+H771+H773+H774+H775, 0)</f>
        <v>64.639999999999986</v>
      </c>
      <c r="X779">
        <f>IF(Source!BI319=2,H770+H771+H773+H774+H775, 0)</f>
        <v>0</v>
      </c>
      <c r="Y779">
        <f>IF(Source!BI319=3,H770+H771+H773+H774+H775, 0)</f>
        <v>0</v>
      </c>
      <c r="Z779">
        <f>IF(Source!BI319=4,H770+H771+H773+H774+H775, 0)</f>
        <v>0</v>
      </c>
    </row>
    <row r="780" spans="1:26" ht="28.5" x14ac:dyDescent="0.2">
      <c r="A780" s="39" t="str">
        <f>Source!E322</f>
        <v>71</v>
      </c>
      <c r="B780" s="40" t="str">
        <f>Source!F322</f>
        <v>46-03-009-02</v>
      </c>
      <c r="C780" s="40" t="str">
        <f>Source!G322</f>
        <v>Пробивка в кирпичных стенах гнезд размером до 260х260 мм</v>
      </c>
      <c r="D780" s="23" t="str">
        <f>Source!H322</f>
        <v>100 ШТ</v>
      </c>
      <c r="E780" s="11">
        <f>Source!I322</f>
        <v>0.12</v>
      </c>
      <c r="F780" s="24">
        <f>Source!AL322+Source!AM322+Source!AO322</f>
        <v>1052.21</v>
      </c>
      <c r="G780" s="25"/>
      <c r="H780" s="24"/>
      <c r="I780" s="25" t="str">
        <f>Source!BO322</f>
        <v/>
      </c>
      <c r="J780" s="25"/>
      <c r="K780" s="24"/>
      <c r="L780" s="26"/>
      <c r="S780">
        <f>ROUND((Source!FX322/100)*((ROUND(Source!AF322*Source!I322, 2)+ROUND(Source!AE322*Source!I322, 2))), 2)</f>
        <v>64.58</v>
      </c>
      <c r="T780">
        <f>Source!X322</f>
        <v>423.69</v>
      </c>
      <c r="U780">
        <f>ROUND((Source!FY322/100)*((ROUND(Source!AF322*Source!I322, 2)+ROUND(Source!AE322*Source!I322, 2))), 2)</f>
        <v>41.1</v>
      </c>
      <c r="V780">
        <f>Source!Y322</f>
        <v>269.62</v>
      </c>
    </row>
    <row r="781" spans="1:26" x14ac:dyDescent="0.2">
      <c r="C781" s="19" t="str">
        <f>"Объем: "&amp;Source!I322&amp;"=12/"&amp;"100"</f>
        <v>Объем: 0,12=12/100</v>
      </c>
    </row>
    <row r="782" spans="1:26" ht="14.25" x14ac:dyDescent="0.2">
      <c r="A782" s="39"/>
      <c r="B782" s="40"/>
      <c r="C782" s="40" t="s">
        <v>1661</v>
      </c>
      <c r="D782" s="23"/>
      <c r="E782" s="11"/>
      <c r="F782" s="24">
        <f>Source!AO322</f>
        <v>489.29</v>
      </c>
      <c r="G782" s="25" t="str">
        <f>Source!DG322</f>
        <v/>
      </c>
      <c r="H782" s="24">
        <f>ROUND(Source!AF322*Source!I322, 2)</f>
        <v>58.71</v>
      </c>
      <c r="I782" s="25"/>
      <c r="J782" s="25">
        <f>IF(Source!BA322&lt;&gt; 0, Source!BA322, 1)</f>
        <v>6.56</v>
      </c>
      <c r="K782" s="24">
        <f>Source!S322</f>
        <v>385.17</v>
      </c>
      <c r="L782" s="26"/>
      <c r="R782">
        <f>H782</f>
        <v>58.71</v>
      </c>
    </row>
    <row r="783" spans="1:26" ht="14.25" x14ac:dyDescent="0.2">
      <c r="A783" s="39"/>
      <c r="B783" s="40"/>
      <c r="C783" s="40" t="s">
        <v>411</v>
      </c>
      <c r="D783" s="23"/>
      <c r="E783" s="11"/>
      <c r="F783" s="24">
        <f>Source!AM322</f>
        <v>562.91999999999996</v>
      </c>
      <c r="G783" s="25" t="str">
        <f>Source!DE322</f>
        <v/>
      </c>
      <c r="H783" s="24">
        <f>ROUND(Source!AD322*Source!I322, 2)</f>
        <v>67.55</v>
      </c>
      <c r="I783" s="25"/>
      <c r="J783" s="25">
        <f>IF(Source!BB322&lt;&gt; 0, Source!BB322, 1)</f>
        <v>6.56</v>
      </c>
      <c r="K783" s="24">
        <f>Source!Q322</f>
        <v>443.13</v>
      </c>
      <c r="L783" s="26"/>
    </row>
    <row r="784" spans="1:26" ht="14.25" x14ac:dyDescent="0.2">
      <c r="A784" s="39"/>
      <c r="B784" s="40"/>
      <c r="C784" s="40" t="s">
        <v>1662</v>
      </c>
      <c r="D784" s="23" t="s">
        <v>1663</v>
      </c>
      <c r="E784" s="11">
        <f>Source!BZ322</f>
        <v>110</v>
      </c>
      <c r="F784" s="43"/>
      <c r="G784" s="25"/>
      <c r="H784" s="24">
        <f>SUM(S780:S786)</f>
        <v>64.58</v>
      </c>
      <c r="I784" s="27"/>
      <c r="J784" s="22">
        <f>Source!AT322</f>
        <v>110</v>
      </c>
      <c r="K784" s="24">
        <f>SUM(T780:T786)</f>
        <v>423.69</v>
      </c>
      <c r="L784" s="26"/>
    </row>
    <row r="785" spans="1:26" ht="14.25" x14ac:dyDescent="0.2">
      <c r="A785" s="39"/>
      <c r="B785" s="40"/>
      <c r="C785" s="40" t="s">
        <v>1664</v>
      </c>
      <c r="D785" s="23" t="s">
        <v>1663</v>
      </c>
      <c r="E785" s="11">
        <f>Source!CA322</f>
        <v>70</v>
      </c>
      <c r="F785" s="43"/>
      <c r="G785" s="25"/>
      <c r="H785" s="24">
        <f>SUM(U780:U786)</f>
        <v>41.1</v>
      </c>
      <c r="I785" s="27"/>
      <c r="J785" s="22">
        <f>Source!AU322</f>
        <v>70</v>
      </c>
      <c r="K785" s="24">
        <f>SUM(V780:V786)</f>
        <v>269.62</v>
      </c>
      <c r="L785" s="26"/>
    </row>
    <row r="786" spans="1:26" ht="14.25" x14ac:dyDescent="0.2">
      <c r="A786" s="41"/>
      <c r="B786" s="42"/>
      <c r="C786" s="42" t="s">
        <v>1665</v>
      </c>
      <c r="D786" s="28" t="s">
        <v>1666</v>
      </c>
      <c r="E786" s="29">
        <f>Source!AQ322</f>
        <v>53.3</v>
      </c>
      <c r="F786" s="30"/>
      <c r="G786" s="31" t="str">
        <f>Source!DI322</f>
        <v/>
      </c>
      <c r="H786" s="30"/>
      <c r="I786" s="31"/>
      <c r="J786" s="31"/>
      <c r="K786" s="30"/>
      <c r="L786" s="32">
        <f>Source!U322</f>
        <v>6.395999999999999</v>
      </c>
    </row>
    <row r="787" spans="1:26" ht="15" x14ac:dyDescent="0.25">
      <c r="G787" s="46">
        <f>H782+H783+H784+H785</f>
        <v>231.93999999999997</v>
      </c>
      <c r="H787" s="46"/>
      <c r="J787" s="46">
        <f>K782+K783+K784+K785</f>
        <v>1521.6100000000001</v>
      </c>
      <c r="K787" s="46"/>
      <c r="L787" s="33">
        <f>Source!U322</f>
        <v>6.395999999999999</v>
      </c>
      <c r="O787" s="20">
        <f>G787</f>
        <v>231.93999999999997</v>
      </c>
      <c r="P787" s="20">
        <f>J787</f>
        <v>1521.6100000000001</v>
      </c>
      <c r="Q787" s="20">
        <f>L787</f>
        <v>6.395999999999999</v>
      </c>
      <c r="W787">
        <f>IF(Source!BI322&lt;=1,H782+H783+H784+H785, 0)</f>
        <v>231.93999999999997</v>
      </c>
      <c r="X787">
        <f>IF(Source!BI322=2,H782+H783+H784+H785, 0)</f>
        <v>0</v>
      </c>
      <c r="Y787">
        <f>IF(Source!BI322=3,H782+H783+H784+H785, 0)</f>
        <v>0</v>
      </c>
      <c r="Z787">
        <f>IF(Source!BI322=4,H782+H783+H784+H785, 0)</f>
        <v>0</v>
      </c>
    </row>
    <row r="788" spans="1:26" ht="42.75" x14ac:dyDescent="0.2">
      <c r="A788" s="39" t="str">
        <f>Source!E323</f>
        <v>72</v>
      </c>
      <c r="B788" s="40" t="str">
        <f>Source!F323</f>
        <v>46-03-017-06</v>
      </c>
      <c r="C788" s="40" t="str">
        <f>Source!G323</f>
        <v>Заделка отверстий, гнезд и борозд в стенах и перегородках бетонных площадью до 0,2 м2</v>
      </c>
      <c r="D788" s="23" t="str">
        <f>Source!H323</f>
        <v>м3</v>
      </c>
      <c r="E788" s="11">
        <f>Source!I323</f>
        <v>8.2000000000000003E-2</v>
      </c>
      <c r="F788" s="24">
        <f>Source!AL323+Source!AM323+Source!AO323</f>
        <v>1113.33</v>
      </c>
      <c r="G788" s="25"/>
      <c r="H788" s="24"/>
      <c r="I788" s="25" t="str">
        <f>Source!BO323</f>
        <v/>
      </c>
      <c r="J788" s="25"/>
      <c r="K788" s="24"/>
      <c r="L788" s="26"/>
      <c r="S788">
        <f>ROUND((Source!FX323/100)*((ROUND(Source!AF323*Source!I323, 2)+ROUND(Source!AE323*Source!I323, 2))), 2)</f>
        <v>44.78</v>
      </c>
      <c r="T788">
        <f>Source!X323</f>
        <v>293.8</v>
      </c>
      <c r="U788">
        <f>ROUND((Source!FY323/100)*((ROUND(Source!AF323*Source!I323, 2)+ROUND(Source!AE323*Source!I323, 2))), 2)</f>
        <v>28.5</v>
      </c>
      <c r="V788">
        <f>Source!Y323</f>
        <v>186.96</v>
      </c>
    </row>
    <row r="789" spans="1:26" ht="14.25" x14ac:dyDescent="0.2">
      <c r="A789" s="39"/>
      <c r="B789" s="40"/>
      <c r="C789" s="40" t="s">
        <v>1661</v>
      </c>
      <c r="D789" s="23"/>
      <c r="E789" s="11"/>
      <c r="F789" s="24">
        <f>Source!AO323</f>
        <v>491.87</v>
      </c>
      <c r="G789" s="25" t="str">
        <f>Source!DG323</f>
        <v/>
      </c>
      <c r="H789" s="24">
        <f>ROUND(Source!AF323*Source!I323, 2)</f>
        <v>40.33</v>
      </c>
      <c r="I789" s="25"/>
      <c r="J789" s="25">
        <f>IF(Source!BA323&lt;&gt; 0, Source!BA323, 1)</f>
        <v>6.56</v>
      </c>
      <c r="K789" s="24">
        <f>Source!S323</f>
        <v>264.58999999999997</v>
      </c>
      <c r="L789" s="26"/>
      <c r="R789">
        <f>H789</f>
        <v>40.33</v>
      </c>
    </row>
    <row r="790" spans="1:26" ht="14.25" x14ac:dyDescent="0.2">
      <c r="A790" s="39"/>
      <c r="B790" s="40"/>
      <c r="C790" s="40" t="s">
        <v>411</v>
      </c>
      <c r="D790" s="23"/>
      <c r="E790" s="11"/>
      <c r="F790" s="24">
        <f>Source!AM323</f>
        <v>26.67</v>
      </c>
      <c r="G790" s="25" t="str">
        <f>Source!DE323</f>
        <v/>
      </c>
      <c r="H790" s="24">
        <f>ROUND(Source!AD323*Source!I323, 2)</f>
        <v>2.19</v>
      </c>
      <c r="I790" s="25"/>
      <c r="J790" s="25">
        <f>IF(Source!BB323&lt;&gt; 0, Source!BB323, 1)</f>
        <v>6.56</v>
      </c>
      <c r="K790" s="24">
        <f>Source!Q323</f>
        <v>14.35</v>
      </c>
      <c r="L790" s="26"/>
    </row>
    <row r="791" spans="1:26" ht="14.25" x14ac:dyDescent="0.2">
      <c r="A791" s="39"/>
      <c r="B791" s="40"/>
      <c r="C791" s="40" t="s">
        <v>1667</v>
      </c>
      <c r="D791" s="23"/>
      <c r="E791" s="11"/>
      <c r="F791" s="24">
        <f>Source!AN323</f>
        <v>4.6399999999999997</v>
      </c>
      <c r="G791" s="25" t="str">
        <f>Source!DF323</f>
        <v/>
      </c>
      <c r="H791" s="34">
        <f>ROUND(Source!AE323*Source!I323, 2)</f>
        <v>0.38</v>
      </c>
      <c r="I791" s="25"/>
      <c r="J791" s="25">
        <f>IF(Source!BS323&lt;&gt; 0, Source!BS323, 1)</f>
        <v>6.56</v>
      </c>
      <c r="K791" s="34">
        <f>Source!R323</f>
        <v>2.5</v>
      </c>
      <c r="L791" s="26"/>
      <c r="R791">
        <f>H791</f>
        <v>0.38</v>
      </c>
    </row>
    <row r="792" spans="1:26" ht="14.25" x14ac:dyDescent="0.2">
      <c r="A792" s="39"/>
      <c r="B792" s="40"/>
      <c r="C792" s="40" t="s">
        <v>1668</v>
      </c>
      <c r="D792" s="23"/>
      <c r="E792" s="11"/>
      <c r="F792" s="24">
        <f>Source!AL323</f>
        <v>594.79</v>
      </c>
      <c r="G792" s="25" t="str">
        <f>Source!DD323</f>
        <v/>
      </c>
      <c r="H792" s="24">
        <f>ROUND(Source!AC323*Source!I323, 2)</f>
        <v>48.77</v>
      </c>
      <c r="I792" s="25"/>
      <c r="J792" s="25">
        <f>IF(Source!BC323&lt;&gt; 0, Source!BC323, 1)</f>
        <v>6.56</v>
      </c>
      <c r="K792" s="24">
        <f>Source!P323</f>
        <v>319.95</v>
      </c>
      <c r="L792" s="26"/>
    </row>
    <row r="793" spans="1:26" ht="14.25" x14ac:dyDescent="0.2">
      <c r="A793" s="39"/>
      <c r="B793" s="40"/>
      <c r="C793" s="40" t="s">
        <v>1662</v>
      </c>
      <c r="D793" s="23" t="s">
        <v>1663</v>
      </c>
      <c r="E793" s="11">
        <f>Source!BZ323</f>
        <v>110</v>
      </c>
      <c r="F793" s="43"/>
      <c r="G793" s="25"/>
      <c r="H793" s="24">
        <f>SUM(S788:S797)</f>
        <v>44.78</v>
      </c>
      <c r="I793" s="27"/>
      <c r="J793" s="22">
        <f>Source!AT323</f>
        <v>110</v>
      </c>
      <c r="K793" s="24">
        <f>SUM(T788:T797)</f>
        <v>293.8</v>
      </c>
      <c r="L793" s="26"/>
    </row>
    <row r="794" spans="1:26" ht="14.25" x14ac:dyDescent="0.2">
      <c r="A794" s="39"/>
      <c r="B794" s="40"/>
      <c r="C794" s="40" t="s">
        <v>1664</v>
      </c>
      <c r="D794" s="23" t="s">
        <v>1663</v>
      </c>
      <c r="E794" s="11">
        <f>Source!CA323</f>
        <v>70</v>
      </c>
      <c r="F794" s="43"/>
      <c r="G794" s="25"/>
      <c r="H794" s="24">
        <f>SUM(U788:U797)</f>
        <v>28.5</v>
      </c>
      <c r="I794" s="27"/>
      <c r="J794" s="22">
        <f>Source!AU323</f>
        <v>70</v>
      </c>
      <c r="K794" s="24">
        <f>SUM(V788:V797)</f>
        <v>186.96</v>
      </c>
      <c r="L794" s="26"/>
    </row>
    <row r="795" spans="1:26" ht="14.25" x14ac:dyDescent="0.2">
      <c r="A795" s="39"/>
      <c r="B795" s="40"/>
      <c r="C795" s="40" t="s">
        <v>1665</v>
      </c>
      <c r="D795" s="23" t="s">
        <v>1666</v>
      </c>
      <c r="E795" s="11">
        <f>Source!AQ323</f>
        <v>60.8</v>
      </c>
      <c r="F795" s="24"/>
      <c r="G795" s="25" t="str">
        <f>Source!DI323</f>
        <v/>
      </c>
      <c r="H795" s="24"/>
      <c r="I795" s="25"/>
      <c r="J795" s="25"/>
      <c r="K795" s="24"/>
      <c r="L795" s="35">
        <f>Source!U323</f>
        <v>4.9855999999999998</v>
      </c>
    </row>
    <row r="796" spans="1:26" ht="28.5" x14ac:dyDescent="0.2">
      <c r="A796" s="39" t="str">
        <f>Source!E324</f>
        <v>72,1</v>
      </c>
      <c r="B796" s="40" t="str">
        <f>Source!F324</f>
        <v>04.1.02.01-0006</v>
      </c>
      <c r="C796" s="40" t="str">
        <f>Source!G324</f>
        <v>Бетон мелкозернистый, класс В15 (М200)</v>
      </c>
      <c r="D796" s="23" t="str">
        <f>Source!H324</f>
        <v>м3</v>
      </c>
      <c r="E796" s="11">
        <f>Source!I324</f>
        <v>8.5279999999999995E-2</v>
      </c>
      <c r="F796" s="24">
        <f>Source!AL324+Source!AM324+Source!AO324</f>
        <v>490</v>
      </c>
      <c r="G796" s="36" t="s">
        <v>3</v>
      </c>
      <c r="H796" s="24">
        <f>ROUND(Source!AC324*Source!I324, 2)+ROUND(Source!AD324*Source!I324, 2)+ROUND(Source!AF324*Source!I324, 2)</f>
        <v>41.79</v>
      </c>
      <c r="I796" s="25"/>
      <c r="J796" s="25">
        <f>IF(Source!BC324&lt;&gt; 0, Source!BC324, 1)</f>
        <v>6.56</v>
      </c>
      <c r="K796" s="24">
        <f>Source!O324</f>
        <v>274.12</v>
      </c>
      <c r="L796" s="26"/>
      <c r="S796">
        <f>ROUND((Source!FX324/100)*((ROUND(Source!AF324*Source!I324, 2)+ROUND(Source!AE324*Source!I324, 2))), 2)</f>
        <v>0</v>
      </c>
      <c r="T796">
        <f>Source!X324</f>
        <v>0</v>
      </c>
      <c r="U796">
        <f>ROUND((Source!FY324/100)*((ROUND(Source!AF324*Source!I324, 2)+ROUND(Source!AE324*Source!I324, 2))), 2)</f>
        <v>0</v>
      </c>
      <c r="V796">
        <f>Source!Y324</f>
        <v>0</v>
      </c>
      <c r="W796">
        <f>IF(Source!BI324&lt;=1,H796, 0)</f>
        <v>41.79</v>
      </c>
      <c r="X796">
        <f>IF(Source!BI324=2,H796, 0)</f>
        <v>0</v>
      </c>
      <c r="Y796">
        <f>IF(Source!BI324=3,H796, 0)</f>
        <v>0</v>
      </c>
      <c r="Z796">
        <f>IF(Source!BI324=4,H796, 0)</f>
        <v>0</v>
      </c>
    </row>
    <row r="797" spans="1:26" ht="28.5" x14ac:dyDescent="0.2">
      <c r="A797" s="41" t="str">
        <f>Source!E325</f>
        <v>72,2</v>
      </c>
      <c r="B797" s="42" t="str">
        <f>Source!F325</f>
        <v>04.1.02.06</v>
      </c>
      <c r="C797" s="42" t="str">
        <f>Source!G325</f>
        <v>Бетонные смеси готовые к употреблению</v>
      </c>
      <c r="D797" s="28" t="str">
        <f>Source!H325</f>
        <v>м3</v>
      </c>
      <c r="E797" s="29">
        <f>Source!I325</f>
        <v>8.5279999999999995E-2</v>
      </c>
      <c r="F797" s="30">
        <f>Source!AL325+Source!AM325+Source!AO325</f>
        <v>0</v>
      </c>
      <c r="G797" s="37" t="s">
        <v>3</v>
      </c>
      <c r="H797" s="30">
        <f>ROUND(Source!AC325*Source!I325, 2)+ROUND(Source!AD325*Source!I325, 2)+ROUND(Source!AF325*Source!I325, 2)</f>
        <v>0</v>
      </c>
      <c r="I797" s="31"/>
      <c r="J797" s="31">
        <f>IF(Source!BC325&lt;&gt; 0, Source!BC325, 1)</f>
        <v>6.56</v>
      </c>
      <c r="K797" s="30">
        <f>Source!O325</f>
        <v>0</v>
      </c>
      <c r="L797" s="38"/>
      <c r="S797">
        <f>ROUND((Source!FX325/100)*((ROUND(Source!AF325*Source!I325, 2)+ROUND(Source!AE325*Source!I325, 2))), 2)</f>
        <v>0</v>
      </c>
      <c r="T797">
        <f>Source!X325</f>
        <v>0</v>
      </c>
      <c r="U797">
        <f>ROUND((Source!FY325/100)*((ROUND(Source!AF325*Source!I325, 2)+ROUND(Source!AE325*Source!I325, 2))), 2)</f>
        <v>0</v>
      </c>
      <c r="V797">
        <f>Source!Y325</f>
        <v>0</v>
      </c>
      <c r="W797">
        <f>IF(Source!BI325&lt;=1,H797, 0)</f>
        <v>0</v>
      </c>
      <c r="X797">
        <f>IF(Source!BI325=2,H797, 0)</f>
        <v>0</v>
      </c>
      <c r="Y797">
        <f>IF(Source!BI325=3,H797, 0)</f>
        <v>0</v>
      </c>
      <c r="Z797">
        <f>IF(Source!BI325=4,H797, 0)</f>
        <v>0</v>
      </c>
    </row>
    <row r="798" spans="1:26" ht="15" x14ac:dyDescent="0.25">
      <c r="G798" s="46">
        <f>H789+H790+H792+H793+H794+SUM(H796:H797)</f>
        <v>206.35999999999999</v>
      </c>
      <c r="H798" s="46"/>
      <c r="J798" s="46">
        <f>K789+K790+K792+K793+K794+SUM(K796:K797)</f>
        <v>1353.77</v>
      </c>
      <c r="K798" s="46"/>
      <c r="L798" s="33">
        <f>Source!U323</f>
        <v>4.9855999999999998</v>
      </c>
      <c r="O798" s="20">
        <f>G798</f>
        <v>206.35999999999999</v>
      </c>
      <c r="P798" s="20">
        <f>J798</f>
        <v>1353.77</v>
      </c>
      <c r="Q798" s="20">
        <f>L798</f>
        <v>4.9855999999999998</v>
      </c>
      <c r="W798">
        <f>IF(Source!BI323&lt;=1,H789+H790+H792+H793+H794, 0)</f>
        <v>164.57</v>
      </c>
      <c r="X798">
        <f>IF(Source!BI323=2,H789+H790+H792+H793+H794, 0)</f>
        <v>0</v>
      </c>
      <c r="Y798">
        <f>IF(Source!BI323=3,H789+H790+H792+H793+H794, 0)</f>
        <v>0</v>
      </c>
      <c r="Z798">
        <f>IF(Source!BI323=4,H789+H790+H792+H793+H794, 0)</f>
        <v>0</v>
      </c>
    </row>
    <row r="799" spans="1:26" ht="57" x14ac:dyDescent="0.2">
      <c r="A799" s="39" t="str">
        <f>Source!E326</f>
        <v>73</v>
      </c>
      <c r="B799" s="40" t="str">
        <f>Source!F326</f>
        <v>09-03-002-12</v>
      </c>
      <c r="C799" s="40" t="str">
        <f>Source!G326</f>
        <v>Монтаж балок, ригелей перекрытия, покрытия и под установку оборудования многоэтажных зданий при высоте здания до 25 м</v>
      </c>
      <c r="D799" s="23" t="str">
        <f>Source!H326</f>
        <v>т</v>
      </c>
      <c r="E799" s="11">
        <f>Source!I326</f>
        <v>0.71296000000000004</v>
      </c>
      <c r="F799" s="24">
        <f>Source!AL326+Source!AM326+Source!AO326</f>
        <v>759.63</v>
      </c>
      <c r="G799" s="25"/>
      <c r="H799" s="24"/>
      <c r="I799" s="25" t="str">
        <f>Source!BO326</f>
        <v/>
      </c>
      <c r="J799" s="25"/>
      <c r="K799" s="24"/>
      <c r="L799" s="26"/>
      <c r="S799">
        <f>ROUND((Source!FX326/100)*((ROUND(Source!AF326*Source!I326, 2)+ROUND(Source!AE326*Source!I326, 2))), 2)</f>
        <v>171.86</v>
      </c>
      <c r="T799">
        <f>Source!X326</f>
        <v>1127.3800000000001</v>
      </c>
      <c r="U799">
        <f>ROUND((Source!FY326/100)*((ROUND(Source!AF326*Source!I326, 2)+ROUND(Source!AE326*Source!I326, 2))), 2)</f>
        <v>162.31</v>
      </c>
      <c r="V799">
        <f>Source!Y326</f>
        <v>1064.74</v>
      </c>
    </row>
    <row r="800" spans="1:26" ht="14.25" x14ac:dyDescent="0.2">
      <c r="A800" s="39"/>
      <c r="B800" s="40"/>
      <c r="C800" s="40" t="s">
        <v>1661</v>
      </c>
      <c r="D800" s="23"/>
      <c r="E800" s="11"/>
      <c r="F800" s="24">
        <f>Source!AO326</f>
        <v>186.33</v>
      </c>
      <c r="G800" s="25" t="str">
        <f>Source!DG326</f>
        <v>)*1,15</v>
      </c>
      <c r="H800" s="24">
        <f>ROUND(Source!AF326*Source!I326, 2)</f>
        <v>152.77000000000001</v>
      </c>
      <c r="I800" s="25"/>
      <c r="J800" s="25">
        <f>IF(Source!BA326&lt;&gt; 0, Source!BA326, 1)</f>
        <v>6.56</v>
      </c>
      <c r="K800" s="24">
        <f>Source!S326</f>
        <v>1002.19</v>
      </c>
      <c r="L800" s="26"/>
      <c r="R800">
        <f>H800</f>
        <v>152.77000000000001</v>
      </c>
    </row>
    <row r="801" spans="1:26" ht="14.25" x14ac:dyDescent="0.2">
      <c r="A801" s="39"/>
      <c r="B801" s="40"/>
      <c r="C801" s="40" t="s">
        <v>411</v>
      </c>
      <c r="D801" s="23"/>
      <c r="E801" s="11"/>
      <c r="F801" s="24">
        <f>Source!AM326</f>
        <v>466.96</v>
      </c>
      <c r="G801" s="25" t="str">
        <f>Source!DE326</f>
        <v>)*1,25</v>
      </c>
      <c r="H801" s="24">
        <f>ROUND(Source!AD326*Source!I326, 2)</f>
        <v>416.15</v>
      </c>
      <c r="I801" s="25"/>
      <c r="J801" s="25">
        <f>IF(Source!BB326&lt;&gt; 0, Source!BB326, 1)</f>
        <v>6.56</v>
      </c>
      <c r="K801" s="24">
        <f>Source!Q326</f>
        <v>2729.98</v>
      </c>
      <c r="L801" s="26"/>
    </row>
    <row r="802" spans="1:26" ht="14.25" x14ac:dyDescent="0.2">
      <c r="A802" s="39"/>
      <c r="B802" s="40"/>
      <c r="C802" s="40" t="s">
        <v>1667</v>
      </c>
      <c r="D802" s="23"/>
      <c r="E802" s="11"/>
      <c r="F802" s="24">
        <f>Source!AN326</f>
        <v>42.84</v>
      </c>
      <c r="G802" s="25" t="str">
        <f>Source!DF326</f>
        <v>)*1,25</v>
      </c>
      <c r="H802" s="34">
        <f>ROUND(Source!AE326*Source!I326, 2)</f>
        <v>38.18</v>
      </c>
      <c r="I802" s="25"/>
      <c r="J802" s="25">
        <f>IF(Source!BS326&lt;&gt; 0, Source!BS326, 1)</f>
        <v>6.56</v>
      </c>
      <c r="K802" s="34">
        <f>Source!R326</f>
        <v>250.45</v>
      </c>
      <c r="L802" s="26"/>
      <c r="R802">
        <f>H802</f>
        <v>38.18</v>
      </c>
    </row>
    <row r="803" spans="1:26" ht="14.25" x14ac:dyDescent="0.2">
      <c r="A803" s="39"/>
      <c r="B803" s="40"/>
      <c r="C803" s="40" t="s">
        <v>1668</v>
      </c>
      <c r="D803" s="23"/>
      <c r="E803" s="11"/>
      <c r="F803" s="24">
        <f>Source!AL326</f>
        <v>106.34</v>
      </c>
      <c r="G803" s="25" t="str">
        <f>Source!DD326</f>
        <v/>
      </c>
      <c r="H803" s="24">
        <f>ROUND(Source!AC326*Source!I326, 2)</f>
        <v>75.819999999999993</v>
      </c>
      <c r="I803" s="25"/>
      <c r="J803" s="25">
        <f>IF(Source!BC326&lt;&gt; 0, Source!BC326, 1)</f>
        <v>6.56</v>
      </c>
      <c r="K803" s="24">
        <f>Source!P326</f>
        <v>497.35</v>
      </c>
      <c r="L803" s="26"/>
    </row>
    <row r="804" spans="1:26" ht="14.25" x14ac:dyDescent="0.2">
      <c r="A804" s="39"/>
      <c r="B804" s="40"/>
      <c r="C804" s="40" t="s">
        <v>1662</v>
      </c>
      <c r="D804" s="23" t="s">
        <v>1663</v>
      </c>
      <c r="E804" s="11">
        <f>Source!BZ326</f>
        <v>90</v>
      </c>
      <c r="F804" s="43"/>
      <c r="G804" s="25"/>
      <c r="H804" s="24">
        <f>SUM(S799:S808)</f>
        <v>171.86</v>
      </c>
      <c r="I804" s="27"/>
      <c r="J804" s="22">
        <f>Source!AT326</f>
        <v>90</v>
      </c>
      <c r="K804" s="24">
        <f>SUM(T799:T808)</f>
        <v>1127.3800000000001</v>
      </c>
      <c r="L804" s="26"/>
    </row>
    <row r="805" spans="1:26" ht="14.25" x14ac:dyDescent="0.2">
      <c r="A805" s="39"/>
      <c r="B805" s="40"/>
      <c r="C805" s="40" t="s">
        <v>1664</v>
      </c>
      <c r="D805" s="23" t="s">
        <v>1663</v>
      </c>
      <c r="E805" s="11">
        <f>Source!CA326</f>
        <v>85</v>
      </c>
      <c r="F805" s="43"/>
      <c r="G805" s="25"/>
      <c r="H805" s="24">
        <f>SUM(U799:U808)</f>
        <v>162.31</v>
      </c>
      <c r="I805" s="27"/>
      <c r="J805" s="22">
        <f>Source!AU326</f>
        <v>85</v>
      </c>
      <c r="K805" s="24">
        <f>SUM(V799:V808)</f>
        <v>1064.74</v>
      </c>
      <c r="L805" s="26"/>
    </row>
    <row r="806" spans="1:26" ht="14.25" x14ac:dyDescent="0.2">
      <c r="A806" s="39"/>
      <c r="B806" s="40"/>
      <c r="C806" s="40" t="s">
        <v>1665</v>
      </c>
      <c r="D806" s="23" t="s">
        <v>1666</v>
      </c>
      <c r="E806" s="11">
        <f>Source!AQ326</f>
        <v>18.25</v>
      </c>
      <c r="F806" s="24"/>
      <c r="G806" s="25" t="str">
        <f>Source!DI326</f>
        <v>)*1,15</v>
      </c>
      <c r="H806" s="24"/>
      <c r="I806" s="25"/>
      <c r="J806" s="25"/>
      <c r="K806" s="24"/>
      <c r="L806" s="35">
        <f>Source!U326</f>
        <v>14.963247999999998</v>
      </c>
    </row>
    <row r="807" spans="1:26" ht="14.25" x14ac:dyDescent="0.2">
      <c r="A807" s="39" t="str">
        <f>Source!E327</f>
        <v>73,1</v>
      </c>
      <c r="B807" s="40" t="str">
        <f>Source!F327</f>
        <v>07.2.07.13</v>
      </c>
      <c r="C807" s="40" t="str">
        <f>Source!G327</f>
        <v>Конструкции стальные</v>
      </c>
      <c r="D807" s="23" t="str">
        <f>Source!H327</f>
        <v>т</v>
      </c>
      <c r="E807" s="11">
        <f>Source!I327</f>
        <v>0.71296000000000004</v>
      </c>
      <c r="F807" s="24">
        <f>Source!AL327+Source!AM327+Source!AO327</f>
        <v>0</v>
      </c>
      <c r="G807" s="36" t="s">
        <v>3</v>
      </c>
      <c r="H807" s="24">
        <f>ROUND(Source!AC327*Source!I327, 2)+ROUND(Source!AD327*Source!I327, 2)+ROUND(Source!AF327*Source!I327, 2)</f>
        <v>0</v>
      </c>
      <c r="I807" s="25"/>
      <c r="J807" s="25">
        <f>IF(Source!BC327&lt;&gt; 0, Source!BC327, 1)</f>
        <v>6.56</v>
      </c>
      <c r="K807" s="24">
        <f>Source!O327</f>
        <v>0</v>
      </c>
      <c r="L807" s="26"/>
      <c r="S807">
        <f>ROUND((Source!FX327/100)*((ROUND(Source!AF327*Source!I327, 2)+ROUND(Source!AE327*Source!I327, 2))), 2)</f>
        <v>0</v>
      </c>
      <c r="T807">
        <f>Source!X327</f>
        <v>0</v>
      </c>
      <c r="U807">
        <f>ROUND((Source!FY327/100)*((ROUND(Source!AF327*Source!I327, 2)+ROUND(Source!AE327*Source!I327, 2))), 2)</f>
        <v>0</v>
      </c>
      <c r="V807">
        <f>Source!Y327</f>
        <v>0</v>
      </c>
      <c r="W807">
        <f>IF(Source!BI327&lt;=1,H807, 0)</f>
        <v>0</v>
      </c>
      <c r="X807">
        <f>IF(Source!BI327=2,H807, 0)</f>
        <v>0</v>
      </c>
      <c r="Y807">
        <f>IF(Source!BI327=3,H807, 0)</f>
        <v>0</v>
      </c>
      <c r="Z807">
        <f>IF(Source!BI327=4,H807, 0)</f>
        <v>0</v>
      </c>
    </row>
    <row r="808" spans="1:26" ht="14.25" x14ac:dyDescent="0.2">
      <c r="A808" s="41" t="str">
        <f>Source!E328</f>
        <v>73,2</v>
      </c>
      <c r="B808" s="42" t="str">
        <f>Source!F328</f>
        <v>07.2.07.13-0012</v>
      </c>
      <c r="C808" s="42" t="str">
        <f>Source!G328</f>
        <v>Балки промежуточные</v>
      </c>
      <c r="D808" s="28" t="str">
        <f>Source!H328</f>
        <v>т</v>
      </c>
      <c r="E808" s="29">
        <f>Source!I328</f>
        <v>0.71296000000000004</v>
      </c>
      <c r="F808" s="30">
        <f>Source!AL328+Source!AM328+Source!AO328</f>
        <v>11425.09</v>
      </c>
      <c r="G808" s="37" t="s">
        <v>3</v>
      </c>
      <c r="H808" s="30">
        <f>ROUND(Source!AC328*Source!I328, 2)+ROUND(Source!AD328*Source!I328, 2)+ROUND(Source!AF328*Source!I328, 2)</f>
        <v>8145.63</v>
      </c>
      <c r="I808" s="31"/>
      <c r="J808" s="31">
        <f>IF(Source!BC328&lt;&gt; 0, Source!BC328, 1)</f>
        <v>6.56</v>
      </c>
      <c r="K808" s="30">
        <f>Source!O328</f>
        <v>53435.35</v>
      </c>
      <c r="L808" s="38"/>
      <c r="S808">
        <f>ROUND((Source!FX328/100)*((ROUND(Source!AF328*Source!I328, 2)+ROUND(Source!AE328*Source!I328, 2))), 2)</f>
        <v>0</v>
      </c>
      <c r="T808">
        <f>Source!X328</f>
        <v>0</v>
      </c>
      <c r="U808">
        <f>ROUND((Source!FY328/100)*((ROUND(Source!AF328*Source!I328, 2)+ROUND(Source!AE328*Source!I328, 2))), 2)</f>
        <v>0</v>
      </c>
      <c r="V808">
        <f>Source!Y328</f>
        <v>0</v>
      </c>
      <c r="W808">
        <f>IF(Source!BI328&lt;=1,H808, 0)</f>
        <v>8145.63</v>
      </c>
      <c r="X808">
        <f>IF(Source!BI328=2,H808, 0)</f>
        <v>0</v>
      </c>
      <c r="Y808">
        <f>IF(Source!BI328=3,H808, 0)</f>
        <v>0</v>
      </c>
      <c r="Z808">
        <f>IF(Source!BI328=4,H808, 0)</f>
        <v>0</v>
      </c>
    </row>
    <row r="809" spans="1:26" ht="15" x14ac:dyDescent="0.25">
      <c r="G809" s="46">
        <f>H800+H801+H803+H804+H805+SUM(H807:H808)</f>
        <v>9124.5400000000009</v>
      </c>
      <c r="H809" s="46"/>
      <c r="J809" s="46">
        <f>K800+K801+K803+K804+K805+SUM(K807:K808)</f>
        <v>59856.99</v>
      </c>
      <c r="K809" s="46"/>
      <c r="L809" s="33">
        <f>Source!U326</f>
        <v>14.963247999999998</v>
      </c>
      <c r="O809" s="20">
        <f>G809</f>
        <v>9124.5400000000009</v>
      </c>
      <c r="P809" s="20">
        <f>J809</f>
        <v>59856.99</v>
      </c>
      <c r="Q809" s="20">
        <f>L809</f>
        <v>14.963247999999998</v>
      </c>
      <c r="W809">
        <f>IF(Source!BI326&lt;=1,H800+H801+H803+H804+H805, 0)</f>
        <v>978.91000000000008</v>
      </c>
      <c r="X809">
        <f>IF(Source!BI326=2,H800+H801+H803+H804+H805, 0)</f>
        <v>0</v>
      </c>
      <c r="Y809">
        <f>IF(Source!BI326=3,H800+H801+H803+H804+H805, 0)</f>
        <v>0</v>
      </c>
      <c r="Z809">
        <f>IF(Source!BI326=4,H800+H801+H803+H804+H805, 0)</f>
        <v>0</v>
      </c>
    </row>
    <row r="810" spans="1:26" ht="42.75" x14ac:dyDescent="0.2">
      <c r="A810" s="39" t="str">
        <f>Source!E329</f>
        <v>74</v>
      </c>
      <c r="B810" s="40" t="str">
        <f>Source!F329</f>
        <v>07-01-001-08</v>
      </c>
      <c r="C810" s="40" t="str">
        <f>Source!G329</f>
        <v>Укладка блоков и плит ленточных фундаментов при глубине котлована более 4 м, масса конструкций до 0,5 т</v>
      </c>
      <c r="D810" s="23" t="str">
        <f>Source!H329</f>
        <v>100 ШТ</v>
      </c>
      <c r="E810" s="11">
        <f>Source!I329</f>
        <v>0.03</v>
      </c>
      <c r="F810" s="24">
        <f>Source!AL329+Source!AM329+Source!AO329</f>
        <v>3030.37</v>
      </c>
      <c r="G810" s="25"/>
      <c r="H810" s="24"/>
      <c r="I810" s="25" t="str">
        <f>Source!BO329</f>
        <v/>
      </c>
      <c r="J810" s="25"/>
      <c r="K810" s="24"/>
      <c r="L810" s="26"/>
      <c r="S810">
        <f>ROUND((Source!FX329/100)*((ROUND(Source!AF329*Source!I329, 2)+ROUND(Source!AE329*Source!I329, 2))), 2)</f>
        <v>37.57</v>
      </c>
      <c r="T810">
        <f>Source!X329</f>
        <v>246.4</v>
      </c>
      <c r="U810">
        <f>ROUND((Source!FY329/100)*((ROUND(Source!AF329*Source!I329, 2)+ROUND(Source!AE329*Source!I329, 2))), 2)</f>
        <v>24.57</v>
      </c>
      <c r="V810">
        <f>Source!Y329</f>
        <v>161.11000000000001</v>
      </c>
    </row>
    <row r="811" spans="1:26" x14ac:dyDescent="0.2">
      <c r="C811" s="19" t="str">
        <f>"Объем: "&amp;Source!I329&amp;"=3/"&amp;"100"</f>
        <v>Объем: 0,03=3/100</v>
      </c>
    </row>
    <row r="812" spans="1:26" ht="14.25" x14ac:dyDescent="0.2">
      <c r="A812" s="39"/>
      <c r="B812" s="40"/>
      <c r="C812" s="40" t="s">
        <v>1661</v>
      </c>
      <c r="D812" s="23"/>
      <c r="E812" s="11"/>
      <c r="F812" s="24">
        <f>Source!AO329</f>
        <v>632.51</v>
      </c>
      <c r="G812" s="25" t="str">
        <f>Source!DG329</f>
        <v/>
      </c>
      <c r="H812" s="24">
        <f>ROUND(Source!AF329*Source!I329, 2)</f>
        <v>18.98</v>
      </c>
      <c r="I812" s="25"/>
      <c r="J812" s="25">
        <f>IF(Source!BA329&lt;&gt; 0, Source!BA329, 1)</f>
        <v>6.56</v>
      </c>
      <c r="K812" s="24">
        <f>Source!S329</f>
        <v>124.48</v>
      </c>
      <c r="L812" s="26"/>
      <c r="R812">
        <f>H812</f>
        <v>18.98</v>
      </c>
    </row>
    <row r="813" spans="1:26" ht="14.25" x14ac:dyDescent="0.2">
      <c r="A813" s="39"/>
      <c r="B813" s="40"/>
      <c r="C813" s="40" t="s">
        <v>411</v>
      </c>
      <c r="D813" s="23"/>
      <c r="E813" s="11"/>
      <c r="F813" s="24">
        <f>Source!AM329</f>
        <v>2397.86</v>
      </c>
      <c r="G813" s="25" t="str">
        <f>Source!DE329</f>
        <v/>
      </c>
      <c r="H813" s="24">
        <f>ROUND(Source!AD329*Source!I329, 2)</f>
        <v>71.94</v>
      </c>
      <c r="I813" s="25"/>
      <c r="J813" s="25">
        <f>IF(Source!BB329&lt;&gt; 0, Source!BB329, 1)</f>
        <v>6.56</v>
      </c>
      <c r="K813" s="24">
        <f>Source!Q329</f>
        <v>471.9</v>
      </c>
      <c r="L813" s="26"/>
    </row>
    <row r="814" spans="1:26" ht="14.25" x14ac:dyDescent="0.2">
      <c r="A814" s="39"/>
      <c r="B814" s="40"/>
      <c r="C814" s="40" t="s">
        <v>1667</v>
      </c>
      <c r="D814" s="23"/>
      <c r="E814" s="11"/>
      <c r="F814" s="24">
        <f>Source!AN329</f>
        <v>330.61</v>
      </c>
      <c r="G814" s="25" t="str">
        <f>Source!DF329</f>
        <v/>
      </c>
      <c r="H814" s="34">
        <f>ROUND(Source!AE329*Source!I329, 2)</f>
        <v>9.92</v>
      </c>
      <c r="I814" s="25"/>
      <c r="J814" s="25">
        <f>IF(Source!BS329&lt;&gt; 0, Source!BS329, 1)</f>
        <v>6.56</v>
      </c>
      <c r="K814" s="34">
        <f>Source!R329</f>
        <v>65.06</v>
      </c>
      <c r="L814" s="26"/>
      <c r="R814">
        <f>H814</f>
        <v>9.92</v>
      </c>
    </row>
    <row r="815" spans="1:26" ht="14.25" x14ac:dyDescent="0.2">
      <c r="A815" s="39"/>
      <c r="B815" s="40"/>
      <c r="C815" s="40" t="s">
        <v>1662</v>
      </c>
      <c r="D815" s="23" t="s">
        <v>1663</v>
      </c>
      <c r="E815" s="11">
        <f>Source!BZ329</f>
        <v>130</v>
      </c>
      <c r="F815" s="43"/>
      <c r="G815" s="25"/>
      <c r="H815" s="24">
        <f>SUM(S810:S819)</f>
        <v>37.57</v>
      </c>
      <c r="I815" s="27"/>
      <c r="J815" s="22">
        <f>Source!AT329</f>
        <v>130</v>
      </c>
      <c r="K815" s="24">
        <f>SUM(T810:T819)</f>
        <v>246.4</v>
      </c>
      <c r="L815" s="26"/>
    </row>
    <row r="816" spans="1:26" ht="14.25" x14ac:dyDescent="0.2">
      <c r="A816" s="39"/>
      <c r="B816" s="40"/>
      <c r="C816" s="40" t="s">
        <v>1664</v>
      </c>
      <c r="D816" s="23" t="s">
        <v>1663</v>
      </c>
      <c r="E816" s="11">
        <f>Source!CA329</f>
        <v>85</v>
      </c>
      <c r="F816" s="43"/>
      <c r="G816" s="25"/>
      <c r="H816" s="24">
        <f>SUM(U810:U819)</f>
        <v>24.57</v>
      </c>
      <c r="I816" s="27"/>
      <c r="J816" s="22">
        <f>Source!AU329</f>
        <v>85</v>
      </c>
      <c r="K816" s="24">
        <f>SUM(V810:V819)</f>
        <v>161.11000000000001</v>
      </c>
      <c r="L816" s="26"/>
    </row>
    <row r="817" spans="1:26" ht="14.25" x14ac:dyDescent="0.2">
      <c r="A817" s="39"/>
      <c r="B817" s="40"/>
      <c r="C817" s="40" t="s">
        <v>1665</v>
      </c>
      <c r="D817" s="23" t="s">
        <v>1666</v>
      </c>
      <c r="E817" s="11">
        <f>Source!AQ329</f>
        <v>72.37</v>
      </c>
      <c r="F817" s="24"/>
      <c r="G817" s="25" t="str">
        <f>Source!DI329</f>
        <v/>
      </c>
      <c r="H817" s="24"/>
      <c r="I817" s="25"/>
      <c r="J817" s="25"/>
      <c r="K817" s="24"/>
      <c r="L817" s="35">
        <f>Source!U329</f>
        <v>2.1711</v>
      </c>
    </row>
    <row r="818" spans="1:26" ht="39.75" x14ac:dyDescent="0.2">
      <c r="A818" s="39" t="str">
        <f>Source!E330</f>
        <v>74,1</v>
      </c>
      <c r="B818" s="40" t="str">
        <f>Source!F330</f>
        <v>Прайс-лист ЖБИ-6</v>
      </c>
      <c r="C818" s="40" t="s">
        <v>1673</v>
      </c>
      <c r="D818" s="23" t="str">
        <f>Source!H330</f>
        <v>ШТ</v>
      </c>
      <c r="E818" s="11">
        <f>Source!I330</f>
        <v>3</v>
      </c>
      <c r="F818" s="24">
        <f>Source!AL330+Source!AM330+Source!AO330</f>
        <v>89.78</v>
      </c>
      <c r="G818" s="36" t="s">
        <v>3</v>
      </c>
      <c r="H818" s="24">
        <f>ROUND(Source!AC330*Source!I330, 2)+ROUND(Source!AD330*Source!I330, 2)+ROUND(Source!AF330*Source!I330, 2)</f>
        <v>269.33999999999997</v>
      </c>
      <c r="I818" s="25"/>
      <c r="J818" s="25">
        <f>IF(Source!BC330&lt;&gt; 0, Source!BC330, 1)</f>
        <v>6.56</v>
      </c>
      <c r="K818" s="24">
        <f>Source!O330</f>
        <v>1766.87</v>
      </c>
      <c r="L818" s="26"/>
      <c r="S818">
        <f>ROUND((Source!FX330/100)*((ROUND(Source!AF330*Source!I330, 2)+ROUND(Source!AE330*Source!I330, 2))), 2)</f>
        <v>0</v>
      </c>
      <c r="T818">
        <f>Source!X330</f>
        <v>0</v>
      </c>
      <c r="U818">
        <f>ROUND((Source!FY330/100)*((ROUND(Source!AF330*Source!I330, 2)+ROUND(Source!AE330*Source!I330, 2))), 2)</f>
        <v>0</v>
      </c>
      <c r="V818">
        <f>Source!Y330</f>
        <v>0</v>
      </c>
      <c r="W818">
        <f>IF(Source!BI330&lt;=1,H818, 0)</f>
        <v>269.33999999999997</v>
      </c>
      <c r="X818">
        <f>IF(Source!BI330=2,H818, 0)</f>
        <v>0</v>
      </c>
      <c r="Y818">
        <f>IF(Source!BI330=3,H818, 0)</f>
        <v>0</v>
      </c>
      <c r="Z818">
        <f>IF(Source!BI330=4,H818, 0)</f>
        <v>0</v>
      </c>
    </row>
    <row r="819" spans="1:26" ht="28.5" x14ac:dyDescent="0.2">
      <c r="A819" s="41" t="str">
        <f>Source!E331</f>
        <v>74,2</v>
      </c>
      <c r="B819" s="42" t="str">
        <f>Source!F331</f>
        <v>05.1.08.14</v>
      </c>
      <c r="C819" s="42" t="str">
        <f>Source!G331</f>
        <v>Конструкции сборные железобетонные</v>
      </c>
      <c r="D819" s="28" t="str">
        <f>Source!H331</f>
        <v>шт.</v>
      </c>
      <c r="E819" s="29">
        <f>Source!I331</f>
        <v>3</v>
      </c>
      <c r="F819" s="30">
        <f>Source!AL331+Source!AM331+Source!AO331</f>
        <v>0</v>
      </c>
      <c r="G819" s="37" t="s">
        <v>3</v>
      </c>
      <c r="H819" s="30">
        <f>ROUND(Source!AC331*Source!I331, 2)+ROUND(Source!AD331*Source!I331, 2)+ROUND(Source!AF331*Source!I331, 2)</f>
        <v>0</v>
      </c>
      <c r="I819" s="31"/>
      <c r="J819" s="31">
        <f>IF(Source!BC331&lt;&gt; 0, Source!BC331, 1)</f>
        <v>6.56</v>
      </c>
      <c r="K819" s="30">
        <f>Source!O331</f>
        <v>0</v>
      </c>
      <c r="L819" s="38"/>
      <c r="S819">
        <f>ROUND((Source!FX331/100)*((ROUND(Source!AF331*Source!I331, 2)+ROUND(Source!AE331*Source!I331, 2))), 2)</f>
        <v>0</v>
      </c>
      <c r="T819">
        <f>Source!X331</f>
        <v>0</v>
      </c>
      <c r="U819">
        <f>ROUND((Source!FY331/100)*((ROUND(Source!AF331*Source!I331, 2)+ROUND(Source!AE331*Source!I331, 2))), 2)</f>
        <v>0</v>
      </c>
      <c r="V819">
        <f>Source!Y331</f>
        <v>0</v>
      </c>
      <c r="W819">
        <f>IF(Source!BI331&lt;=1,H819, 0)</f>
        <v>0</v>
      </c>
      <c r="X819">
        <f>IF(Source!BI331=2,H819, 0)</f>
        <v>0</v>
      </c>
      <c r="Y819">
        <f>IF(Source!BI331=3,H819, 0)</f>
        <v>0</v>
      </c>
      <c r="Z819">
        <f>IF(Source!BI331=4,H819, 0)</f>
        <v>0</v>
      </c>
    </row>
    <row r="820" spans="1:26" ht="15" x14ac:dyDescent="0.25">
      <c r="G820" s="46">
        <f>H812+H813+H815+H816+SUM(H818:H819)</f>
        <v>422.4</v>
      </c>
      <c r="H820" s="46"/>
      <c r="J820" s="46">
        <f>K812+K813+K815+K816+SUM(K818:K819)</f>
        <v>2770.7599999999998</v>
      </c>
      <c r="K820" s="46"/>
      <c r="L820" s="33">
        <f>Source!U329</f>
        <v>2.1711</v>
      </c>
      <c r="O820" s="20">
        <f>G820</f>
        <v>422.4</v>
      </c>
      <c r="P820" s="20">
        <f>J820</f>
        <v>2770.7599999999998</v>
      </c>
      <c r="Q820" s="20">
        <f>L820</f>
        <v>2.1711</v>
      </c>
      <c r="W820">
        <f>IF(Source!BI329&lt;=1,H812+H813+H815+H816, 0)</f>
        <v>153.06</v>
      </c>
      <c r="X820">
        <f>IF(Source!BI329=2,H812+H813+H815+H816, 0)</f>
        <v>0</v>
      </c>
      <c r="Y820">
        <f>IF(Source!BI329=3,H812+H813+H815+H816, 0)</f>
        <v>0</v>
      </c>
      <c r="Z820">
        <f>IF(Source!BI329=4,H812+H813+H815+H816, 0)</f>
        <v>0</v>
      </c>
    </row>
    <row r="821" spans="1:26" ht="42.75" x14ac:dyDescent="0.2">
      <c r="A821" s="39" t="str">
        <f>Source!E332</f>
        <v>75</v>
      </c>
      <c r="B821" s="40" t="str">
        <f>Source!F332</f>
        <v>09-03-030-01</v>
      </c>
      <c r="C821" s="40" t="str">
        <f>Source!G332</f>
        <v>Монтаж площадок с настилом и ограждением из листовой, рифленой, просечной и круглой стали</v>
      </c>
      <c r="D821" s="23" t="str">
        <f>Source!H332</f>
        <v>т</v>
      </c>
      <c r="E821" s="11">
        <f>Source!I332</f>
        <v>0.28188000000000002</v>
      </c>
      <c r="F821" s="24">
        <f>Source!AL332+Source!AM332+Source!AO332</f>
        <v>1077.26</v>
      </c>
      <c r="G821" s="25"/>
      <c r="H821" s="24"/>
      <c r="I821" s="25" t="str">
        <f>Source!BO332</f>
        <v/>
      </c>
      <c r="J821" s="25"/>
      <c r="K821" s="24"/>
      <c r="L821" s="26"/>
      <c r="S821">
        <f>ROUND((Source!FX332/100)*((ROUND(Source!AF332*Source!I332, 2)+ROUND(Source!AE332*Source!I332, 2))), 2)</f>
        <v>107.9</v>
      </c>
      <c r="T821">
        <f>Source!X332</f>
        <v>707.83</v>
      </c>
      <c r="U821">
        <f>ROUND((Source!FY332/100)*((ROUND(Source!AF332*Source!I332, 2)+ROUND(Source!AE332*Source!I332, 2))), 2)</f>
        <v>101.91</v>
      </c>
      <c r="V821">
        <f>Source!Y332</f>
        <v>668.51</v>
      </c>
    </row>
    <row r="822" spans="1:26" ht="14.25" x14ac:dyDescent="0.2">
      <c r="A822" s="39"/>
      <c r="B822" s="40"/>
      <c r="C822" s="40" t="s">
        <v>1661</v>
      </c>
      <c r="D822" s="23"/>
      <c r="E822" s="11"/>
      <c r="F822" s="24">
        <f>Source!AO332</f>
        <v>359.21</v>
      </c>
      <c r="G822" s="25" t="str">
        <f>Source!DG332</f>
        <v/>
      </c>
      <c r="H822" s="24">
        <f>ROUND(Source!AF332*Source!I332, 2)</f>
        <v>101.25</v>
      </c>
      <c r="I822" s="25"/>
      <c r="J822" s="25">
        <f>IF(Source!BA332&lt;&gt; 0, Source!BA332, 1)</f>
        <v>6.56</v>
      </c>
      <c r="K822" s="24">
        <f>Source!S332</f>
        <v>664.23</v>
      </c>
      <c r="L822" s="26"/>
      <c r="R822">
        <f>H822</f>
        <v>101.25</v>
      </c>
    </row>
    <row r="823" spans="1:26" ht="14.25" x14ac:dyDescent="0.2">
      <c r="A823" s="39"/>
      <c r="B823" s="40"/>
      <c r="C823" s="40" t="s">
        <v>411</v>
      </c>
      <c r="D823" s="23"/>
      <c r="E823" s="11"/>
      <c r="F823" s="24">
        <f>Source!AM332</f>
        <v>629.55999999999995</v>
      </c>
      <c r="G823" s="25" t="str">
        <f>Source!DE332</f>
        <v/>
      </c>
      <c r="H823" s="24">
        <f>ROUND(Source!AD332*Source!I332, 2)</f>
        <v>177.46</v>
      </c>
      <c r="I823" s="25"/>
      <c r="J823" s="25">
        <f>IF(Source!BB332&lt;&gt; 0, Source!BB332, 1)</f>
        <v>6.56</v>
      </c>
      <c r="K823" s="24">
        <f>Source!Q332</f>
        <v>1164.1400000000001</v>
      </c>
      <c r="L823" s="26"/>
    </row>
    <row r="824" spans="1:26" ht="14.25" x14ac:dyDescent="0.2">
      <c r="A824" s="39"/>
      <c r="B824" s="40"/>
      <c r="C824" s="40" t="s">
        <v>1667</v>
      </c>
      <c r="D824" s="23"/>
      <c r="E824" s="11"/>
      <c r="F824" s="24">
        <f>Source!AN332</f>
        <v>66.11</v>
      </c>
      <c r="G824" s="25" t="str">
        <f>Source!DF332</f>
        <v/>
      </c>
      <c r="H824" s="34">
        <f>ROUND(Source!AE332*Source!I332, 2)</f>
        <v>18.64</v>
      </c>
      <c r="I824" s="25"/>
      <c r="J824" s="25">
        <f>IF(Source!BS332&lt;&gt; 0, Source!BS332, 1)</f>
        <v>6.56</v>
      </c>
      <c r="K824" s="34">
        <f>Source!R332</f>
        <v>122.25</v>
      </c>
      <c r="L824" s="26"/>
      <c r="R824">
        <f>H824</f>
        <v>18.64</v>
      </c>
    </row>
    <row r="825" spans="1:26" ht="14.25" x14ac:dyDescent="0.2">
      <c r="A825" s="39"/>
      <c r="B825" s="40"/>
      <c r="C825" s="40" t="s">
        <v>1668</v>
      </c>
      <c r="D825" s="23"/>
      <c r="E825" s="11"/>
      <c r="F825" s="24">
        <f>Source!AL332</f>
        <v>88.49</v>
      </c>
      <c r="G825" s="25" t="str">
        <f>Source!DD332</f>
        <v/>
      </c>
      <c r="H825" s="24">
        <f>ROUND(Source!AC332*Source!I332, 2)</f>
        <v>24.94</v>
      </c>
      <c r="I825" s="25"/>
      <c r="J825" s="25">
        <f>IF(Source!BC332&lt;&gt; 0, Source!BC332, 1)</f>
        <v>6.56</v>
      </c>
      <c r="K825" s="24">
        <f>Source!P332</f>
        <v>163.63</v>
      </c>
      <c r="L825" s="26"/>
    </row>
    <row r="826" spans="1:26" ht="14.25" x14ac:dyDescent="0.2">
      <c r="A826" s="39"/>
      <c r="B826" s="40"/>
      <c r="C826" s="40" t="s">
        <v>1662</v>
      </c>
      <c r="D826" s="23" t="s">
        <v>1663</v>
      </c>
      <c r="E826" s="11">
        <f>Source!BZ332</f>
        <v>90</v>
      </c>
      <c r="F826" s="43"/>
      <c r="G826" s="25"/>
      <c r="H826" s="24">
        <f>SUM(S821:S830)</f>
        <v>107.9</v>
      </c>
      <c r="I826" s="27"/>
      <c r="J826" s="22">
        <f>Source!AT332</f>
        <v>90</v>
      </c>
      <c r="K826" s="24">
        <f>SUM(T821:T830)</f>
        <v>707.83</v>
      </c>
      <c r="L826" s="26"/>
    </row>
    <row r="827" spans="1:26" ht="14.25" x14ac:dyDescent="0.2">
      <c r="A827" s="39"/>
      <c r="B827" s="40"/>
      <c r="C827" s="40" t="s">
        <v>1664</v>
      </c>
      <c r="D827" s="23" t="s">
        <v>1663</v>
      </c>
      <c r="E827" s="11">
        <f>Source!CA332</f>
        <v>85</v>
      </c>
      <c r="F827" s="43"/>
      <c r="G827" s="25"/>
      <c r="H827" s="24">
        <f>SUM(U821:U830)</f>
        <v>101.91</v>
      </c>
      <c r="I827" s="27"/>
      <c r="J827" s="22">
        <f>Source!AU332</f>
        <v>85</v>
      </c>
      <c r="K827" s="24">
        <f>SUM(V821:V830)</f>
        <v>668.51</v>
      </c>
      <c r="L827" s="26"/>
    </row>
    <row r="828" spans="1:26" ht="14.25" x14ac:dyDescent="0.2">
      <c r="A828" s="39"/>
      <c r="B828" s="40"/>
      <c r="C828" s="40" t="s">
        <v>1665</v>
      </c>
      <c r="D828" s="23" t="s">
        <v>1666</v>
      </c>
      <c r="E828" s="11">
        <f>Source!AQ332</f>
        <v>39.130000000000003</v>
      </c>
      <c r="F828" s="24"/>
      <c r="G828" s="25" t="str">
        <f>Source!DI332</f>
        <v/>
      </c>
      <c r="H828" s="24"/>
      <c r="I828" s="25"/>
      <c r="J828" s="25"/>
      <c r="K828" s="24"/>
      <c r="L828" s="35">
        <f>Source!U332</f>
        <v>11.029964400000001</v>
      </c>
    </row>
    <row r="829" spans="1:26" ht="57" x14ac:dyDescent="0.2">
      <c r="A829" s="39" t="str">
        <f>Source!E333</f>
        <v>75,1</v>
      </c>
      <c r="B829" s="40" t="str">
        <f>Source!F333</f>
        <v>08.3.12.04-0015</v>
      </c>
      <c r="C829" s="40" t="str">
        <f>Source!G333</f>
        <v>Просечно-вытяжной прокат горячекатаный в листах мерных размеров из стали С235, шириной 900 мм, толщиной 6 мм</v>
      </c>
      <c r="D829" s="23" t="str">
        <f>Source!H333</f>
        <v>т</v>
      </c>
      <c r="E829" s="11">
        <f>Source!I333</f>
        <v>0.28188000000000002</v>
      </c>
      <c r="F829" s="24">
        <f>Source!AL333+Source!AM333+Source!AO333</f>
        <v>7764.67</v>
      </c>
      <c r="G829" s="36" t="s">
        <v>3</v>
      </c>
      <c r="H829" s="24">
        <f>ROUND(Source!AC333*Source!I333, 2)+ROUND(Source!AD333*Source!I333, 2)+ROUND(Source!AF333*Source!I333, 2)</f>
        <v>2188.71</v>
      </c>
      <c r="I829" s="25"/>
      <c r="J829" s="25">
        <f>IF(Source!BC333&lt;&gt; 0, Source!BC333, 1)</f>
        <v>6.56</v>
      </c>
      <c r="K829" s="24">
        <f>Source!O333</f>
        <v>14357.91</v>
      </c>
      <c r="L829" s="26"/>
      <c r="S829">
        <f>ROUND((Source!FX333/100)*((ROUND(Source!AF333*Source!I333, 2)+ROUND(Source!AE333*Source!I333, 2))), 2)</f>
        <v>0</v>
      </c>
      <c r="T829">
        <f>Source!X333</f>
        <v>0</v>
      </c>
      <c r="U829">
        <f>ROUND((Source!FY333/100)*((ROUND(Source!AF333*Source!I333, 2)+ROUND(Source!AE333*Source!I333, 2))), 2)</f>
        <v>0</v>
      </c>
      <c r="V829">
        <f>Source!Y333</f>
        <v>0</v>
      </c>
      <c r="W829">
        <f>IF(Source!BI333&lt;=1,H829, 0)</f>
        <v>2188.71</v>
      </c>
      <c r="X829">
        <f>IF(Source!BI333=2,H829, 0)</f>
        <v>0</v>
      </c>
      <c r="Y829">
        <f>IF(Source!BI333=3,H829, 0)</f>
        <v>0</v>
      </c>
      <c r="Z829">
        <f>IF(Source!BI333=4,H829, 0)</f>
        <v>0</v>
      </c>
    </row>
    <row r="830" spans="1:26" ht="14.25" x14ac:dyDescent="0.2">
      <c r="A830" s="41" t="str">
        <f>Source!E334</f>
        <v>75,2</v>
      </c>
      <c r="B830" s="42" t="str">
        <f>Source!F334</f>
        <v>07.2.07.13</v>
      </c>
      <c r="C830" s="42" t="str">
        <f>Source!G334</f>
        <v>Конструкции стальные</v>
      </c>
      <c r="D830" s="28" t="str">
        <f>Source!H334</f>
        <v>т</v>
      </c>
      <c r="E830" s="29">
        <f>Source!I334</f>
        <v>0.28188000000000002</v>
      </c>
      <c r="F830" s="30">
        <f>Source!AL334+Source!AM334+Source!AO334</f>
        <v>0</v>
      </c>
      <c r="G830" s="37" t="s">
        <v>3</v>
      </c>
      <c r="H830" s="30">
        <f>ROUND(Source!AC334*Source!I334, 2)+ROUND(Source!AD334*Source!I334, 2)+ROUND(Source!AF334*Source!I334, 2)</f>
        <v>0</v>
      </c>
      <c r="I830" s="31"/>
      <c r="J830" s="31">
        <f>IF(Source!BC334&lt;&gt; 0, Source!BC334, 1)</f>
        <v>6.56</v>
      </c>
      <c r="K830" s="30">
        <f>Source!O334</f>
        <v>0</v>
      </c>
      <c r="L830" s="38"/>
      <c r="S830">
        <f>ROUND((Source!FX334/100)*((ROUND(Source!AF334*Source!I334, 2)+ROUND(Source!AE334*Source!I334, 2))), 2)</f>
        <v>0</v>
      </c>
      <c r="T830">
        <f>Source!X334</f>
        <v>0</v>
      </c>
      <c r="U830">
        <f>ROUND((Source!FY334/100)*((ROUND(Source!AF334*Source!I334, 2)+ROUND(Source!AE334*Source!I334, 2))), 2)</f>
        <v>0</v>
      </c>
      <c r="V830">
        <f>Source!Y334</f>
        <v>0</v>
      </c>
      <c r="W830">
        <f>IF(Source!BI334&lt;=1,H830, 0)</f>
        <v>0</v>
      </c>
      <c r="X830">
        <f>IF(Source!BI334=2,H830, 0)</f>
        <v>0</v>
      </c>
      <c r="Y830">
        <f>IF(Source!BI334=3,H830, 0)</f>
        <v>0</v>
      </c>
      <c r="Z830">
        <f>IF(Source!BI334=4,H830, 0)</f>
        <v>0</v>
      </c>
    </row>
    <row r="831" spans="1:26" ht="15" x14ac:dyDescent="0.25">
      <c r="G831" s="46">
        <f>H822+H823+H825+H826+H827+SUM(H829:H830)</f>
        <v>2702.17</v>
      </c>
      <c r="H831" s="46"/>
      <c r="J831" s="46">
        <f>K822+K823+K825+K826+K827+SUM(K829:K830)</f>
        <v>17726.25</v>
      </c>
      <c r="K831" s="46"/>
      <c r="L831" s="33">
        <f>Source!U332</f>
        <v>11.029964400000001</v>
      </c>
      <c r="O831" s="20">
        <f>G831</f>
        <v>2702.17</v>
      </c>
      <c r="P831" s="20">
        <f>J831</f>
        <v>17726.25</v>
      </c>
      <c r="Q831" s="20">
        <f>L831</f>
        <v>11.029964400000001</v>
      </c>
      <c r="W831">
        <f>IF(Source!BI332&lt;=1,H822+H823+H825+H826+H827, 0)</f>
        <v>513.46</v>
      </c>
      <c r="X831">
        <f>IF(Source!BI332=2,H822+H823+H825+H826+H827, 0)</f>
        <v>0</v>
      </c>
      <c r="Y831">
        <f>IF(Source!BI332=3,H822+H823+H825+H826+H827, 0)</f>
        <v>0</v>
      </c>
      <c r="Z831">
        <f>IF(Source!BI332=4,H822+H823+H825+H826+H827, 0)</f>
        <v>0</v>
      </c>
    </row>
    <row r="832" spans="1:26" ht="42.75" x14ac:dyDescent="0.2">
      <c r="A832" s="39" t="str">
        <f>Source!E335</f>
        <v>76</v>
      </c>
      <c r="B832" s="40" t="str">
        <f>Source!F335</f>
        <v>13-03-002-04</v>
      </c>
      <c r="C832" s="40" t="str">
        <f>Source!G335</f>
        <v>Огрунтовка металлических поверхностей за один раз грунтовкой ГФ-021</v>
      </c>
      <c r="D832" s="23" t="str">
        <f>Source!H335</f>
        <v>100 м2</v>
      </c>
      <c r="E832" s="11">
        <f>Source!I335</f>
        <v>0.31119999999999998</v>
      </c>
      <c r="F832" s="24">
        <f>Source!AL335+Source!AM335+Source!AO335</f>
        <v>268.49</v>
      </c>
      <c r="G832" s="25"/>
      <c r="H832" s="24"/>
      <c r="I832" s="25" t="str">
        <f>Source!BO335</f>
        <v/>
      </c>
      <c r="J832" s="25"/>
      <c r="K832" s="24"/>
      <c r="L832" s="26"/>
      <c r="S832">
        <f>ROUND((Source!FX335/100)*((ROUND(Source!AF335*Source!I335, 2)+ROUND(Source!AE335*Source!I335, 2))), 2)</f>
        <v>18.3</v>
      </c>
      <c r="T832">
        <f>Source!X335</f>
        <v>120</v>
      </c>
      <c r="U832">
        <f>ROUND((Source!FY335/100)*((ROUND(Source!AF335*Source!I335, 2)+ROUND(Source!AE335*Source!I335, 2))), 2)</f>
        <v>14.23</v>
      </c>
      <c r="V832">
        <f>Source!Y335</f>
        <v>93.33</v>
      </c>
    </row>
    <row r="833" spans="1:26" x14ac:dyDescent="0.2">
      <c r="C833" s="19" t="str">
        <f>"Объем: "&amp;Source!I335&amp;"=31,12/"&amp;"100"</f>
        <v>Объем: 0,3112=31,12/100</v>
      </c>
    </row>
    <row r="834" spans="1:26" ht="14.25" x14ac:dyDescent="0.2">
      <c r="A834" s="39"/>
      <c r="B834" s="40"/>
      <c r="C834" s="40" t="s">
        <v>1661</v>
      </c>
      <c r="D834" s="23"/>
      <c r="E834" s="11"/>
      <c r="F834" s="24">
        <f>Source!AO335</f>
        <v>56.55</v>
      </c>
      <c r="G834" s="25" t="str">
        <f>Source!DG335</f>
        <v>)*1,15</v>
      </c>
      <c r="H834" s="24">
        <f>ROUND(Source!AF335*Source!I335, 2)</f>
        <v>20.239999999999998</v>
      </c>
      <c r="I834" s="25"/>
      <c r="J834" s="25">
        <f>IF(Source!BA335&lt;&gt; 0, Source!BA335, 1)</f>
        <v>6.56</v>
      </c>
      <c r="K834" s="24">
        <f>Source!S335</f>
        <v>132.76</v>
      </c>
      <c r="L834" s="26"/>
      <c r="R834">
        <f>H834</f>
        <v>20.239999999999998</v>
      </c>
    </row>
    <row r="835" spans="1:26" ht="14.25" x14ac:dyDescent="0.2">
      <c r="A835" s="39"/>
      <c r="B835" s="40"/>
      <c r="C835" s="40" t="s">
        <v>411</v>
      </c>
      <c r="D835" s="23"/>
      <c r="E835" s="11"/>
      <c r="F835" s="24">
        <f>Source!AM335</f>
        <v>9.2200000000000006</v>
      </c>
      <c r="G835" s="25" t="str">
        <f>Source!DE335</f>
        <v>)*1,25</v>
      </c>
      <c r="H835" s="24">
        <f>ROUND(Source!AD335*Source!I335, 2)</f>
        <v>3.59</v>
      </c>
      <c r="I835" s="25"/>
      <c r="J835" s="25">
        <f>IF(Source!BB335&lt;&gt; 0, Source!BB335, 1)</f>
        <v>6.56</v>
      </c>
      <c r="K835" s="24">
        <f>Source!Q335</f>
        <v>23.54</v>
      </c>
      <c r="L835" s="26"/>
    </row>
    <row r="836" spans="1:26" ht="14.25" x14ac:dyDescent="0.2">
      <c r="A836" s="39"/>
      <c r="B836" s="40"/>
      <c r="C836" s="40" t="s">
        <v>1667</v>
      </c>
      <c r="D836" s="23"/>
      <c r="E836" s="11"/>
      <c r="F836" s="24">
        <f>Source!AN335</f>
        <v>0.22</v>
      </c>
      <c r="G836" s="25" t="str">
        <f>Source!DF335</f>
        <v>)*1,25</v>
      </c>
      <c r="H836" s="34">
        <f>ROUND(Source!AE335*Source!I335, 2)</f>
        <v>0.09</v>
      </c>
      <c r="I836" s="25"/>
      <c r="J836" s="25">
        <f>IF(Source!BS335&lt;&gt; 0, Source!BS335, 1)</f>
        <v>6.56</v>
      </c>
      <c r="K836" s="34">
        <f>Source!R335</f>
        <v>0.56999999999999995</v>
      </c>
      <c r="L836" s="26"/>
      <c r="R836">
        <f>H836</f>
        <v>0.09</v>
      </c>
    </row>
    <row r="837" spans="1:26" ht="14.25" x14ac:dyDescent="0.2">
      <c r="A837" s="39"/>
      <c r="B837" s="40"/>
      <c r="C837" s="40" t="s">
        <v>1668</v>
      </c>
      <c r="D837" s="23"/>
      <c r="E837" s="11"/>
      <c r="F837" s="24">
        <f>Source!AL335</f>
        <v>202.72</v>
      </c>
      <c r="G837" s="25" t="str">
        <f>Source!DD335</f>
        <v/>
      </c>
      <c r="H837" s="24">
        <f>ROUND(Source!AC335*Source!I335, 2)</f>
        <v>63.09</v>
      </c>
      <c r="I837" s="25"/>
      <c r="J837" s="25">
        <f>IF(Source!BC335&lt;&gt; 0, Source!BC335, 1)</f>
        <v>6.56</v>
      </c>
      <c r="K837" s="24">
        <f>Source!P335</f>
        <v>413.85</v>
      </c>
      <c r="L837" s="26"/>
    </row>
    <row r="838" spans="1:26" ht="14.25" x14ac:dyDescent="0.2">
      <c r="A838" s="39"/>
      <c r="B838" s="40"/>
      <c r="C838" s="40" t="s">
        <v>1662</v>
      </c>
      <c r="D838" s="23" t="s">
        <v>1663</v>
      </c>
      <c r="E838" s="11">
        <f>Source!BZ335</f>
        <v>90</v>
      </c>
      <c r="F838" s="43"/>
      <c r="G838" s="25"/>
      <c r="H838" s="24">
        <f>SUM(S832:S840)</f>
        <v>18.3</v>
      </c>
      <c r="I838" s="27"/>
      <c r="J838" s="22">
        <f>Source!AT335</f>
        <v>90</v>
      </c>
      <c r="K838" s="24">
        <f>SUM(T832:T840)</f>
        <v>120</v>
      </c>
      <c r="L838" s="26"/>
    </row>
    <row r="839" spans="1:26" ht="14.25" x14ac:dyDescent="0.2">
      <c r="A839" s="39"/>
      <c r="B839" s="40"/>
      <c r="C839" s="40" t="s">
        <v>1664</v>
      </c>
      <c r="D839" s="23" t="s">
        <v>1663</v>
      </c>
      <c r="E839" s="11">
        <f>Source!CA335</f>
        <v>70</v>
      </c>
      <c r="F839" s="43"/>
      <c r="G839" s="25"/>
      <c r="H839" s="24">
        <f>SUM(U832:U840)</f>
        <v>14.23</v>
      </c>
      <c r="I839" s="27"/>
      <c r="J839" s="22">
        <f>Source!AU335</f>
        <v>70</v>
      </c>
      <c r="K839" s="24">
        <f>SUM(V832:V840)</f>
        <v>93.33</v>
      </c>
      <c r="L839" s="26"/>
    </row>
    <row r="840" spans="1:26" ht="14.25" x14ac:dyDescent="0.2">
      <c r="A840" s="41"/>
      <c r="B840" s="42"/>
      <c r="C840" s="42" t="s">
        <v>1665</v>
      </c>
      <c r="D840" s="28" t="s">
        <v>1666</v>
      </c>
      <c r="E840" s="29">
        <f>Source!AQ335</f>
        <v>5.31</v>
      </c>
      <c r="F840" s="30"/>
      <c r="G840" s="31" t="str">
        <f>Source!DI335</f>
        <v>)*1,15</v>
      </c>
      <c r="H840" s="30"/>
      <c r="I840" s="31"/>
      <c r="J840" s="31"/>
      <c r="K840" s="30"/>
      <c r="L840" s="32">
        <f>Source!U335</f>
        <v>1.9003427999999996</v>
      </c>
    </row>
    <row r="841" spans="1:26" ht="15" x14ac:dyDescent="0.25">
      <c r="G841" s="46">
        <f>H834+H835+H837+H838+H839</f>
        <v>119.45</v>
      </c>
      <c r="H841" s="46"/>
      <c r="J841" s="46">
        <f>K834+K835+K837+K838+K839</f>
        <v>783.48</v>
      </c>
      <c r="K841" s="46"/>
      <c r="L841" s="33">
        <f>Source!U335</f>
        <v>1.9003427999999996</v>
      </c>
      <c r="O841" s="20">
        <f>G841</f>
        <v>119.45</v>
      </c>
      <c r="P841" s="20">
        <f>J841</f>
        <v>783.48</v>
      </c>
      <c r="Q841" s="20">
        <f>L841</f>
        <v>1.9003427999999996</v>
      </c>
      <c r="W841">
        <f>IF(Source!BI335&lt;=1,H834+H835+H837+H838+H839, 0)</f>
        <v>119.45</v>
      </c>
      <c r="X841">
        <f>IF(Source!BI335=2,H834+H835+H837+H838+H839, 0)</f>
        <v>0</v>
      </c>
      <c r="Y841">
        <f>IF(Source!BI335=3,H834+H835+H837+H838+H839, 0)</f>
        <v>0</v>
      </c>
      <c r="Z841">
        <f>IF(Source!BI335=4,H834+H835+H837+H838+H839, 0)</f>
        <v>0</v>
      </c>
    </row>
    <row r="842" spans="1:26" ht="42.75" x14ac:dyDescent="0.2">
      <c r="A842" s="39" t="str">
        <f>Source!E336</f>
        <v>77</v>
      </c>
      <c r="B842" s="40" t="str">
        <f>Source!F336</f>
        <v>13-03-004-26</v>
      </c>
      <c r="C842" s="40" t="str">
        <f>Source!G336</f>
        <v>Окраска металлических огрунтованных поверхностей эмалью ПФ-115</v>
      </c>
      <c r="D842" s="23" t="str">
        <f>Source!H336</f>
        <v>100 м2</v>
      </c>
      <c r="E842" s="11">
        <f>Source!I336</f>
        <v>0.31119999999999998</v>
      </c>
      <c r="F842" s="24">
        <f>Source!AL336+Source!AM336+Source!AO336</f>
        <v>322.02</v>
      </c>
      <c r="G842" s="25"/>
      <c r="H842" s="24"/>
      <c r="I842" s="25" t="str">
        <f>Source!BO336</f>
        <v/>
      </c>
      <c r="J842" s="25"/>
      <c r="K842" s="24"/>
      <c r="L842" s="26"/>
      <c r="S842">
        <f>ROUND((Source!FX336/100)*((ROUND(Source!AF336*Source!I336, 2)+ROUND(Source!AE336*Source!I336, 2))), 2)</f>
        <v>11.27</v>
      </c>
      <c r="T842">
        <f>Source!X336</f>
        <v>73.92</v>
      </c>
      <c r="U842">
        <f>ROUND((Source!FY336/100)*((ROUND(Source!AF336*Source!I336, 2)+ROUND(Source!AE336*Source!I336, 2))), 2)</f>
        <v>8.76</v>
      </c>
      <c r="V842">
        <f>Source!Y336</f>
        <v>57.49</v>
      </c>
    </row>
    <row r="843" spans="1:26" x14ac:dyDescent="0.2">
      <c r="C843" s="19" t="str">
        <f>"Объем: "&amp;Source!I336&amp;"=31,12/"&amp;"100"</f>
        <v>Объем: 0,3112=31,12/100</v>
      </c>
    </row>
    <row r="844" spans="1:26" ht="14.25" x14ac:dyDescent="0.2">
      <c r="A844" s="39"/>
      <c r="B844" s="40"/>
      <c r="C844" s="40" t="s">
        <v>1661</v>
      </c>
      <c r="D844" s="23"/>
      <c r="E844" s="11"/>
      <c r="F844" s="24">
        <f>Source!AO336</f>
        <v>34.74</v>
      </c>
      <c r="G844" s="25" t="str">
        <f>Source!DG336</f>
        <v>)*1,15</v>
      </c>
      <c r="H844" s="24">
        <f>ROUND(Source!AF336*Source!I336, 2)</f>
        <v>12.43</v>
      </c>
      <c r="I844" s="25"/>
      <c r="J844" s="25">
        <f>IF(Source!BA336&lt;&gt; 0, Source!BA336, 1)</f>
        <v>6.56</v>
      </c>
      <c r="K844" s="24">
        <f>Source!S336</f>
        <v>81.56</v>
      </c>
      <c r="L844" s="26"/>
      <c r="R844">
        <f>H844</f>
        <v>12.43</v>
      </c>
    </row>
    <row r="845" spans="1:26" ht="14.25" x14ac:dyDescent="0.2">
      <c r="A845" s="39"/>
      <c r="B845" s="40"/>
      <c r="C845" s="40" t="s">
        <v>411</v>
      </c>
      <c r="D845" s="23"/>
      <c r="E845" s="11"/>
      <c r="F845" s="24">
        <f>Source!AM336</f>
        <v>6.01</v>
      </c>
      <c r="G845" s="25" t="str">
        <f>Source!DE336</f>
        <v>)*1,25</v>
      </c>
      <c r="H845" s="24">
        <f>ROUND(Source!AD336*Source!I336, 2)</f>
        <v>2.34</v>
      </c>
      <c r="I845" s="25"/>
      <c r="J845" s="25">
        <f>IF(Source!BB336&lt;&gt; 0, Source!BB336, 1)</f>
        <v>6.56</v>
      </c>
      <c r="K845" s="24">
        <f>Source!Q336</f>
        <v>15.35</v>
      </c>
      <c r="L845" s="26"/>
    </row>
    <row r="846" spans="1:26" ht="14.25" x14ac:dyDescent="0.2">
      <c r="A846" s="39"/>
      <c r="B846" s="40"/>
      <c r="C846" s="40" t="s">
        <v>1667</v>
      </c>
      <c r="D846" s="23"/>
      <c r="E846" s="11"/>
      <c r="F846" s="24">
        <f>Source!AN336</f>
        <v>0.22</v>
      </c>
      <c r="G846" s="25" t="str">
        <f>Source!DF336</f>
        <v>)*1,25</v>
      </c>
      <c r="H846" s="34">
        <f>ROUND(Source!AE336*Source!I336, 2)</f>
        <v>0.09</v>
      </c>
      <c r="I846" s="25"/>
      <c r="J846" s="25">
        <f>IF(Source!BS336&lt;&gt; 0, Source!BS336, 1)</f>
        <v>6.56</v>
      </c>
      <c r="K846" s="34">
        <f>Source!R336</f>
        <v>0.56999999999999995</v>
      </c>
      <c r="L846" s="26"/>
      <c r="R846">
        <f>H846</f>
        <v>0.09</v>
      </c>
    </row>
    <row r="847" spans="1:26" ht="14.25" x14ac:dyDescent="0.2">
      <c r="A847" s="39"/>
      <c r="B847" s="40"/>
      <c r="C847" s="40" t="s">
        <v>1668</v>
      </c>
      <c r="D847" s="23"/>
      <c r="E847" s="11"/>
      <c r="F847" s="24">
        <f>Source!AL336</f>
        <v>281.27</v>
      </c>
      <c r="G847" s="25" t="str">
        <f>Source!DD336</f>
        <v/>
      </c>
      <c r="H847" s="24">
        <f>ROUND(Source!AC336*Source!I336, 2)</f>
        <v>87.53</v>
      </c>
      <c r="I847" s="25"/>
      <c r="J847" s="25">
        <f>IF(Source!BC336&lt;&gt; 0, Source!BC336, 1)</f>
        <v>6.56</v>
      </c>
      <c r="K847" s="24">
        <f>Source!P336</f>
        <v>574.20000000000005</v>
      </c>
      <c r="L847" s="26"/>
    </row>
    <row r="848" spans="1:26" ht="14.25" x14ac:dyDescent="0.2">
      <c r="A848" s="39"/>
      <c r="B848" s="40"/>
      <c r="C848" s="40" t="s">
        <v>1662</v>
      </c>
      <c r="D848" s="23" t="s">
        <v>1663</v>
      </c>
      <c r="E848" s="11">
        <f>Source!BZ336</f>
        <v>90</v>
      </c>
      <c r="F848" s="43"/>
      <c r="G848" s="25"/>
      <c r="H848" s="24">
        <f>SUM(S842:S852)</f>
        <v>11.27</v>
      </c>
      <c r="I848" s="27"/>
      <c r="J848" s="22">
        <f>Source!AT336</f>
        <v>90</v>
      </c>
      <c r="K848" s="24">
        <f>SUM(T842:T852)</f>
        <v>73.92</v>
      </c>
      <c r="L848" s="26"/>
    </row>
    <row r="849" spans="1:32" ht="14.25" x14ac:dyDescent="0.2">
      <c r="A849" s="39"/>
      <c r="B849" s="40"/>
      <c r="C849" s="40" t="s">
        <v>1664</v>
      </c>
      <c r="D849" s="23" t="s">
        <v>1663</v>
      </c>
      <c r="E849" s="11">
        <f>Source!CA336</f>
        <v>70</v>
      </c>
      <c r="F849" s="43"/>
      <c r="G849" s="25"/>
      <c r="H849" s="24">
        <f>SUM(U842:U852)</f>
        <v>8.76</v>
      </c>
      <c r="I849" s="27"/>
      <c r="J849" s="22">
        <f>Source!AU336</f>
        <v>70</v>
      </c>
      <c r="K849" s="24">
        <f>SUM(V842:V852)</f>
        <v>57.49</v>
      </c>
      <c r="L849" s="26"/>
    </row>
    <row r="850" spans="1:32" ht="14.25" x14ac:dyDescent="0.2">
      <c r="A850" s="39"/>
      <c r="B850" s="40"/>
      <c r="C850" s="40" t="s">
        <v>1665</v>
      </c>
      <c r="D850" s="23" t="s">
        <v>1666</v>
      </c>
      <c r="E850" s="11">
        <f>Source!AQ336</f>
        <v>3.83</v>
      </c>
      <c r="F850" s="24"/>
      <c r="G850" s="25" t="str">
        <f>Source!DI336</f>
        <v>)*1,15</v>
      </c>
      <c r="H850" s="24"/>
      <c r="I850" s="25"/>
      <c r="J850" s="25"/>
      <c r="K850" s="24"/>
      <c r="L850" s="35">
        <f>Source!U336</f>
        <v>1.3706803999999997</v>
      </c>
    </row>
    <row r="851" spans="1:32" ht="14.25" x14ac:dyDescent="0.2">
      <c r="A851" s="39" t="str">
        <f>Source!E337</f>
        <v>77,1</v>
      </c>
      <c r="B851" s="40" t="str">
        <f>Source!F337</f>
        <v>14.4.04.08-0003</v>
      </c>
      <c r="C851" s="40" t="str">
        <f>Source!G337</f>
        <v>Эмаль ПФ-115 серая</v>
      </c>
      <c r="D851" s="23" t="str">
        <f>Source!H337</f>
        <v>т</v>
      </c>
      <c r="E851" s="11">
        <f>Source!I337</f>
        <v>-5.9129999999999999E-3</v>
      </c>
      <c r="F851" s="24">
        <f>Source!AL337+Source!AM337+Source!AO337</f>
        <v>14312.87</v>
      </c>
      <c r="G851" s="36" t="s">
        <v>3</v>
      </c>
      <c r="H851" s="24">
        <f>ROUND(Source!AC337*Source!I337, 2)+ROUND(Source!AD337*Source!I337, 2)+ROUND(Source!AF337*Source!I337, 2)</f>
        <v>-84.63</v>
      </c>
      <c r="I851" s="25"/>
      <c r="J851" s="25">
        <f>IF(Source!BC337&lt;&gt; 0, Source!BC337, 1)</f>
        <v>6.56</v>
      </c>
      <c r="K851" s="24">
        <f>Source!O337</f>
        <v>-555.19000000000005</v>
      </c>
      <c r="L851" s="26"/>
      <c r="S851">
        <f>ROUND((Source!FX337/100)*((ROUND(Source!AF337*Source!I337, 2)+ROUND(Source!AE337*Source!I337, 2))), 2)</f>
        <v>0</v>
      </c>
      <c r="T851">
        <f>Source!X337</f>
        <v>0</v>
      </c>
      <c r="U851">
        <f>ROUND((Source!FY337/100)*((ROUND(Source!AF337*Source!I337, 2)+ROUND(Source!AE337*Source!I337, 2))), 2)</f>
        <v>0</v>
      </c>
      <c r="V851">
        <f>Source!Y337</f>
        <v>0</v>
      </c>
      <c r="W851">
        <f>IF(Source!BI337&lt;=1,H851, 0)</f>
        <v>-84.63</v>
      </c>
      <c r="X851">
        <f>IF(Source!BI337=2,H851, 0)</f>
        <v>0</v>
      </c>
      <c r="Y851">
        <f>IF(Source!BI337=3,H851, 0)</f>
        <v>0</v>
      </c>
      <c r="Z851">
        <f>IF(Source!BI337=4,H851, 0)</f>
        <v>0</v>
      </c>
    </row>
    <row r="852" spans="1:32" ht="14.25" x14ac:dyDescent="0.2">
      <c r="A852" s="41" t="str">
        <f>Source!E338</f>
        <v>77,2</v>
      </c>
      <c r="B852" s="42" t="str">
        <f>Source!F338</f>
        <v>14.4.04.08-0007</v>
      </c>
      <c r="C852" s="42" t="str">
        <f>Source!G338</f>
        <v>Эмаль ПФ-133 темно-серая</v>
      </c>
      <c r="D852" s="28" t="str">
        <f>Source!H338</f>
        <v>т</v>
      </c>
      <c r="E852" s="29">
        <f>Source!I338</f>
        <v>5.9129999999999999E-3</v>
      </c>
      <c r="F852" s="30">
        <f>Source!AL338+Source!AM338+Source!AO338</f>
        <v>24950</v>
      </c>
      <c r="G852" s="37" t="s">
        <v>3</v>
      </c>
      <c r="H852" s="30">
        <f>ROUND(Source!AC338*Source!I338, 2)+ROUND(Source!AD338*Source!I338, 2)+ROUND(Source!AF338*Source!I338, 2)</f>
        <v>147.53</v>
      </c>
      <c r="I852" s="31"/>
      <c r="J852" s="31">
        <f>IF(Source!BC338&lt;&gt; 0, Source!BC338, 1)</f>
        <v>6.56</v>
      </c>
      <c r="K852" s="30">
        <f>Source!O338</f>
        <v>967.79</v>
      </c>
      <c r="L852" s="38"/>
      <c r="S852">
        <f>ROUND((Source!FX338/100)*((ROUND(Source!AF338*Source!I338, 2)+ROUND(Source!AE338*Source!I338, 2))), 2)</f>
        <v>0</v>
      </c>
      <c r="T852">
        <f>Source!X338</f>
        <v>0</v>
      </c>
      <c r="U852">
        <f>ROUND((Source!FY338/100)*((ROUND(Source!AF338*Source!I338, 2)+ROUND(Source!AE338*Source!I338, 2))), 2)</f>
        <v>0</v>
      </c>
      <c r="V852">
        <f>Source!Y338</f>
        <v>0</v>
      </c>
      <c r="W852">
        <f>IF(Source!BI338&lt;=1,H852, 0)</f>
        <v>147.53</v>
      </c>
      <c r="X852">
        <f>IF(Source!BI338=2,H852, 0)</f>
        <v>0</v>
      </c>
      <c r="Y852">
        <f>IF(Source!BI338=3,H852, 0)</f>
        <v>0</v>
      </c>
      <c r="Z852">
        <f>IF(Source!BI338=4,H852, 0)</f>
        <v>0</v>
      </c>
    </row>
    <row r="853" spans="1:32" ht="15" x14ac:dyDescent="0.25">
      <c r="G853" s="46">
        <f>H844+H845+H847+H848+H849+SUM(H851:H852)</f>
        <v>185.23000000000002</v>
      </c>
      <c r="H853" s="46"/>
      <c r="J853" s="46">
        <f>K844+K845+K847+K848+K849+SUM(K851:K852)</f>
        <v>1215.1199999999999</v>
      </c>
      <c r="K853" s="46"/>
      <c r="L853" s="33">
        <f>Source!U336</f>
        <v>1.3706803999999997</v>
      </c>
      <c r="O853" s="20">
        <f>G853</f>
        <v>185.23000000000002</v>
      </c>
      <c r="P853" s="20">
        <f>J853</f>
        <v>1215.1199999999999</v>
      </c>
      <c r="Q853" s="20">
        <f>L853</f>
        <v>1.3706803999999997</v>
      </c>
      <c r="W853">
        <f>IF(Source!BI336&lt;=1,H844+H845+H847+H848+H849, 0)</f>
        <v>122.33</v>
      </c>
      <c r="X853">
        <f>IF(Source!BI336=2,H844+H845+H847+H848+H849, 0)</f>
        <v>0</v>
      </c>
      <c r="Y853">
        <f>IF(Source!BI336=3,H844+H845+H847+H848+H849, 0)</f>
        <v>0</v>
      </c>
      <c r="Z853">
        <f>IF(Source!BI336=4,H844+H845+H847+H848+H849, 0)</f>
        <v>0</v>
      </c>
    </row>
    <row r="854" spans="1:32" ht="15" x14ac:dyDescent="0.25">
      <c r="A854" s="48" t="str">
        <f>CONCATENATE("Итого по подразделу: ",IF(Source!G340&lt;&gt;"Новый подраздел", Source!G340, ""))</f>
        <v>Итого по подразделу: 439 ПР/14-469-000-КР2 лист 87</v>
      </c>
      <c r="B854" s="48"/>
      <c r="C854" s="48"/>
      <c r="D854" s="48"/>
      <c r="E854" s="48"/>
      <c r="F854" s="48"/>
      <c r="G854" s="47">
        <f>SUM(O767:O853)</f>
        <v>13369.18</v>
      </c>
      <c r="H854" s="47"/>
      <c r="I854" s="21"/>
      <c r="J854" s="47">
        <f>SUM(P767:P853)</f>
        <v>87701.62999999999</v>
      </c>
      <c r="K854" s="47"/>
      <c r="L854" s="33">
        <f>SUM(Q767:Q853)</f>
        <v>44.367815599999993</v>
      </c>
      <c r="AF854" s="45" t="str">
        <f>CONCATENATE("Итого по подразделу: ",IF(Source!G340&lt;&gt;"Новый подраздел", Source!G340, ""))</f>
        <v>Итого по подразделу: 439 ПР/14-469-000-КР2 лист 87</v>
      </c>
    </row>
    <row r="855" spans="1:32" ht="16.5" x14ac:dyDescent="0.25">
      <c r="A855" s="49" t="str">
        <f>CONCATENATE("Подраздел: ",IF(Source!G369&lt;&gt;"Новый подраздел", Source!G369, ""))</f>
        <v>Подраздел: 439 ПР/14-469-000-КР2 лист 17</v>
      </c>
      <c r="B855" s="49"/>
      <c r="C855" s="49"/>
      <c r="D855" s="49"/>
      <c r="E855" s="49"/>
      <c r="F855" s="49"/>
      <c r="G855" s="49"/>
      <c r="H855" s="49"/>
      <c r="I855" s="49"/>
      <c r="J855" s="49"/>
      <c r="K855" s="49"/>
      <c r="L855" s="49"/>
    </row>
    <row r="856" spans="1:32" ht="57" x14ac:dyDescent="0.2">
      <c r="A856" s="39" t="str">
        <f>Source!E373</f>
        <v>78</v>
      </c>
      <c r="B856" s="40" t="str">
        <f>Source!F373</f>
        <v>09-03-002-01</v>
      </c>
      <c r="C856" s="40" t="str">
        <f>Source!G373</f>
        <v>Монтаж колонн одноэтажных и многоэтажных зданий и крановых эстакад высотой до 25 м цельного сечения массой до 1,0 т</v>
      </c>
      <c r="D856" s="23" t="str">
        <f>Source!H373</f>
        <v>т</v>
      </c>
      <c r="E856" s="11">
        <f>Source!I373</f>
        <v>11.221450000000001</v>
      </c>
      <c r="F856" s="24">
        <f>Source!AL373+Source!AM373+Source!AO373</f>
        <v>399.87</v>
      </c>
      <c r="G856" s="25"/>
      <c r="H856" s="24"/>
      <c r="I856" s="25" t="str">
        <f>Source!BO373</f>
        <v/>
      </c>
      <c r="J856" s="25"/>
      <c r="K856" s="24"/>
      <c r="L856" s="26"/>
      <c r="S856">
        <f>ROUND((Source!FX373/100)*((ROUND(Source!AF373*Source!I373, 2)+ROUND(Source!AE373*Source!I373, 2))), 2)</f>
        <v>1489.75</v>
      </c>
      <c r="T856">
        <f>Source!X373</f>
        <v>9772.75</v>
      </c>
      <c r="U856">
        <f>ROUND((Source!FY373/100)*((ROUND(Source!AF373*Source!I373, 2)+ROUND(Source!AE373*Source!I373, 2))), 2)</f>
        <v>1406.99</v>
      </c>
      <c r="V856">
        <f>Source!Y373</f>
        <v>9229.82</v>
      </c>
    </row>
    <row r="857" spans="1:32" ht="14.25" x14ac:dyDescent="0.2">
      <c r="A857" s="39"/>
      <c r="B857" s="40"/>
      <c r="C857" s="40" t="s">
        <v>1661</v>
      </c>
      <c r="D857" s="23"/>
      <c r="E857" s="11"/>
      <c r="F857" s="24">
        <f>Source!AO373</f>
        <v>96.11</v>
      </c>
      <c r="G857" s="25" t="str">
        <f>Source!DG373</f>
        <v>)*1,15</v>
      </c>
      <c r="H857" s="24">
        <f>ROUND(Source!AF373*Source!I373, 2)</f>
        <v>1240.31</v>
      </c>
      <c r="I857" s="25"/>
      <c r="J857" s="25">
        <f>IF(Source!BA373&lt;&gt; 0, Source!BA373, 1)</f>
        <v>6.56</v>
      </c>
      <c r="K857" s="24">
        <f>Source!S373</f>
        <v>8136.41</v>
      </c>
      <c r="L857" s="26"/>
      <c r="R857">
        <f>H857</f>
        <v>1240.31</v>
      </c>
    </row>
    <row r="858" spans="1:32" ht="14.25" x14ac:dyDescent="0.2">
      <c r="A858" s="39"/>
      <c r="B858" s="40"/>
      <c r="C858" s="40" t="s">
        <v>411</v>
      </c>
      <c r="D858" s="23"/>
      <c r="E858" s="11"/>
      <c r="F858" s="24">
        <f>Source!AM373</f>
        <v>262.8</v>
      </c>
      <c r="G858" s="25" t="str">
        <f>Source!DE373</f>
        <v>)*1,25</v>
      </c>
      <c r="H858" s="24">
        <f>ROUND(Source!AD373*Source!I373, 2)</f>
        <v>3686.36</v>
      </c>
      <c r="I858" s="25"/>
      <c r="J858" s="25">
        <f>IF(Source!BB373&lt;&gt; 0, Source!BB373, 1)</f>
        <v>6.56</v>
      </c>
      <c r="K858" s="24">
        <f>Source!Q373</f>
        <v>24182.51</v>
      </c>
      <c r="L858" s="26"/>
    </row>
    <row r="859" spans="1:32" ht="14.25" x14ac:dyDescent="0.2">
      <c r="A859" s="39"/>
      <c r="B859" s="40"/>
      <c r="C859" s="40" t="s">
        <v>1667</v>
      </c>
      <c r="D859" s="23"/>
      <c r="E859" s="11"/>
      <c r="F859" s="24">
        <f>Source!AN373</f>
        <v>29.58</v>
      </c>
      <c r="G859" s="25" t="str">
        <f>Source!DF373</f>
        <v>)*1,25</v>
      </c>
      <c r="H859" s="34">
        <f>ROUND(Source!AE373*Source!I373, 2)</f>
        <v>414.97</v>
      </c>
      <c r="I859" s="25"/>
      <c r="J859" s="25">
        <f>IF(Source!BS373&lt;&gt; 0, Source!BS373, 1)</f>
        <v>6.56</v>
      </c>
      <c r="K859" s="34">
        <f>Source!R373</f>
        <v>2722.2</v>
      </c>
      <c r="L859" s="26"/>
      <c r="R859">
        <f>H859</f>
        <v>414.97</v>
      </c>
    </row>
    <row r="860" spans="1:32" ht="14.25" x14ac:dyDescent="0.2">
      <c r="A860" s="39"/>
      <c r="B860" s="40"/>
      <c r="C860" s="40" t="s">
        <v>1668</v>
      </c>
      <c r="D860" s="23"/>
      <c r="E860" s="11"/>
      <c r="F860" s="24">
        <f>Source!AL373</f>
        <v>40.96</v>
      </c>
      <c r="G860" s="25" t="str">
        <f>Source!DD373</f>
        <v/>
      </c>
      <c r="H860" s="24">
        <f>ROUND(Source!AC373*Source!I373, 2)</f>
        <v>459.63</v>
      </c>
      <c r="I860" s="25"/>
      <c r="J860" s="25">
        <f>IF(Source!BC373&lt;&gt; 0, Source!BC373, 1)</f>
        <v>6.56</v>
      </c>
      <c r="K860" s="24">
        <f>Source!P373</f>
        <v>3015.18</v>
      </c>
      <c r="L860" s="26"/>
    </row>
    <row r="861" spans="1:32" ht="14.25" x14ac:dyDescent="0.2">
      <c r="A861" s="39"/>
      <c r="B861" s="40"/>
      <c r="C861" s="40" t="s">
        <v>1662</v>
      </c>
      <c r="D861" s="23" t="s">
        <v>1663</v>
      </c>
      <c r="E861" s="11">
        <f>Source!BZ373</f>
        <v>90</v>
      </c>
      <c r="F861" s="43"/>
      <c r="G861" s="25"/>
      <c r="H861" s="24">
        <f>SUM(S856:S865)</f>
        <v>1489.75</v>
      </c>
      <c r="I861" s="27"/>
      <c r="J861" s="22">
        <f>Source!AT373</f>
        <v>90</v>
      </c>
      <c r="K861" s="24">
        <f>SUM(T856:T865)</f>
        <v>9772.75</v>
      </c>
      <c r="L861" s="26"/>
    </row>
    <row r="862" spans="1:32" ht="14.25" x14ac:dyDescent="0.2">
      <c r="A862" s="39"/>
      <c r="B862" s="40"/>
      <c r="C862" s="40" t="s">
        <v>1664</v>
      </c>
      <c r="D862" s="23" t="s">
        <v>1663</v>
      </c>
      <c r="E862" s="11">
        <f>Source!CA373</f>
        <v>85</v>
      </c>
      <c r="F862" s="43"/>
      <c r="G862" s="25"/>
      <c r="H862" s="24">
        <f>SUM(U856:U865)</f>
        <v>1406.99</v>
      </c>
      <c r="I862" s="27"/>
      <c r="J862" s="22">
        <f>Source!AU373</f>
        <v>85</v>
      </c>
      <c r="K862" s="24">
        <f>SUM(V856:V865)</f>
        <v>9229.82</v>
      </c>
      <c r="L862" s="26"/>
    </row>
    <row r="863" spans="1:32" ht="14.25" x14ac:dyDescent="0.2">
      <c r="A863" s="39"/>
      <c r="B863" s="40"/>
      <c r="C863" s="40" t="s">
        <v>1665</v>
      </c>
      <c r="D863" s="23" t="s">
        <v>1666</v>
      </c>
      <c r="E863" s="11">
        <f>Source!AQ373</f>
        <v>10.47</v>
      </c>
      <c r="F863" s="24"/>
      <c r="G863" s="25" t="str">
        <f>Source!DI373</f>
        <v>)*1,15</v>
      </c>
      <c r="H863" s="24"/>
      <c r="I863" s="25"/>
      <c r="J863" s="25"/>
      <c r="K863" s="24"/>
      <c r="L863" s="35">
        <f>Source!U373</f>
        <v>135.11186872499999</v>
      </c>
    </row>
    <row r="864" spans="1:32" ht="14.25" x14ac:dyDescent="0.2">
      <c r="A864" s="39" t="str">
        <f>Source!E374</f>
        <v>78,1</v>
      </c>
      <c r="B864" s="40" t="str">
        <f>Source!F374</f>
        <v>07.2.07.13</v>
      </c>
      <c r="C864" s="40" t="str">
        <f>Source!G374</f>
        <v>Конструкции стальные</v>
      </c>
      <c r="D864" s="23" t="str">
        <f>Source!H374</f>
        <v>т</v>
      </c>
      <c r="E864" s="11">
        <f>Source!I374</f>
        <v>11.221450000000001</v>
      </c>
      <c r="F864" s="24">
        <f>Source!AL374+Source!AM374+Source!AO374</f>
        <v>0</v>
      </c>
      <c r="G864" s="36" t="s">
        <v>3</v>
      </c>
      <c r="H864" s="24">
        <f>ROUND(Source!AC374*Source!I374, 2)+ROUND(Source!AD374*Source!I374, 2)+ROUND(Source!AF374*Source!I374, 2)</f>
        <v>0</v>
      </c>
      <c r="I864" s="25"/>
      <c r="J864" s="25">
        <f>IF(Source!BC374&lt;&gt; 0, Source!BC374, 1)</f>
        <v>6.56</v>
      </c>
      <c r="K864" s="24">
        <f>Source!O374</f>
        <v>0</v>
      </c>
      <c r="L864" s="26"/>
      <c r="S864">
        <f>ROUND((Source!FX374/100)*((ROUND(Source!AF374*Source!I374, 2)+ROUND(Source!AE374*Source!I374, 2))), 2)</f>
        <v>0</v>
      </c>
      <c r="T864">
        <f>Source!X374</f>
        <v>0</v>
      </c>
      <c r="U864">
        <f>ROUND((Source!FY374/100)*((ROUND(Source!AF374*Source!I374, 2)+ROUND(Source!AE374*Source!I374, 2))), 2)</f>
        <v>0</v>
      </c>
      <c r="V864">
        <f>Source!Y374</f>
        <v>0</v>
      </c>
      <c r="W864">
        <f>IF(Source!BI374&lt;=1,H864, 0)</f>
        <v>0</v>
      </c>
      <c r="X864">
        <f>IF(Source!BI374=2,H864, 0)</f>
        <v>0</v>
      </c>
      <c r="Y864">
        <f>IF(Source!BI374=3,H864, 0)</f>
        <v>0</v>
      </c>
      <c r="Z864">
        <f>IF(Source!BI374=4,H864, 0)</f>
        <v>0</v>
      </c>
    </row>
    <row r="865" spans="1:26" ht="28.5" x14ac:dyDescent="0.2">
      <c r="A865" s="41" t="str">
        <f>Source!E375</f>
        <v>78,2</v>
      </c>
      <c r="B865" s="42" t="str">
        <f>Source!F375</f>
        <v>07.2.03.06-0058</v>
      </c>
      <c r="C865" s="42" t="str">
        <f>Source!G375</f>
        <v>Колонны одноветвевые среднего ряда, масса 1 м свыше 0,126 т</v>
      </c>
      <c r="D865" s="28" t="str">
        <f>Source!H375</f>
        <v>т</v>
      </c>
      <c r="E865" s="29">
        <f>Source!I375</f>
        <v>11.221450000000001</v>
      </c>
      <c r="F865" s="30">
        <f>Source!AL375+Source!AM375+Source!AO375</f>
        <v>8678.67</v>
      </c>
      <c r="G865" s="37" t="s">
        <v>3</v>
      </c>
      <c r="H865" s="30">
        <f>ROUND(Source!AC375*Source!I375, 2)+ROUND(Source!AD375*Source!I375, 2)+ROUND(Source!AF375*Source!I375, 2)</f>
        <v>97387.26</v>
      </c>
      <c r="I865" s="31"/>
      <c r="J865" s="31">
        <f>IF(Source!BC375&lt;&gt; 0, Source!BC375, 1)</f>
        <v>6.56</v>
      </c>
      <c r="K865" s="30">
        <f>Source!O375</f>
        <v>638860.43999999994</v>
      </c>
      <c r="L865" s="38"/>
      <c r="S865">
        <f>ROUND((Source!FX375/100)*((ROUND(Source!AF375*Source!I375, 2)+ROUND(Source!AE375*Source!I375, 2))), 2)</f>
        <v>0</v>
      </c>
      <c r="T865">
        <f>Source!X375</f>
        <v>0</v>
      </c>
      <c r="U865">
        <f>ROUND((Source!FY375/100)*((ROUND(Source!AF375*Source!I375, 2)+ROUND(Source!AE375*Source!I375, 2))), 2)</f>
        <v>0</v>
      </c>
      <c r="V865">
        <f>Source!Y375</f>
        <v>0</v>
      </c>
      <c r="W865">
        <f>IF(Source!BI375&lt;=1,H865, 0)</f>
        <v>97387.26</v>
      </c>
      <c r="X865">
        <f>IF(Source!BI375=2,H865, 0)</f>
        <v>0</v>
      </c>
      <c r="Y865">
        <f>IF(Source!BI375=3,H865, 0)</f>
        <v>0</v>
      </c>
      <c r="Z865">
        <f>IF(Source!BI375=4,H865, 0)</f>
        <v>0</v>
      </c>
    </row>
    <row r="866" spans="1:26" ht="15" x14ac:dyDescent="0.25">
      <c r="G866" s="46">
        <f>H857+H858+H860+H861+H862+SUM(H864:H865)</f>
        <v>105670.29999999999</v>
      </c>
      <c r="H866" s="46"/>
      <c r="J866" s="46">
        <f>K857+K858+K860+K861+K862+SUM(K864:K865)</f>
        <v>693197.11</v>
      </c>
      <c r="K866" s="46"/>
      <c r="L866" s="33">
        <f>Source!U373</f>
        <v>135.11186872499999</v>
      </c>
      <c r="O866" s="20">
        <f>G866</f>
        <v>105670.29999999999</v>
      </c>
      <c r="P866" s="20">
        <f>J866</f>
        <v>693197.11</v>
      </c>
      <c r="Q866" s="20">
        <f>L866</f>
        <v>135.11186872499999</v>
      </c>
      <c r="W866">
        <f>IF(Source!BI373&lt;=1,H857+H858+H860+H861+H862, 0)</f>
        <v>8283.0400000000009</v>
      </c>
      <c r="X866">
        <f>IF(Source!BI373=2,H857+H858+H860+H861+H862, 0)</f>
        <v>0</v>
      </c>
      <c r="Y866">
        <f>IF(Source!BI373=3,H857+H858+H860+H861+H862, 0)</f>
        <v>0</v>
      </c>
      <c r="Z866">
        <f>IF(Source!BI373=4,H857+H858+H860+H861+H862, 0)</f>
        <v>0</v>
      </c>
    </row>
    <row r="867" spans="1:26" ht="14.25" x14ac:dyDescent="0.2">
      <c r="A867" s="39" t="str">
        <f>Source!E376</f>
        <v>79</v>
      </c>
      <c r="B867" s="40" t="str">
        <f>Source!F376</f>
        <v>06-01-013-01</v>
      </c>
      <c r="C867" s="40" t="str">
        <f>Source!G376</f>
        <v>Устройство подливки толщиной 20 мм</v>
      </c>
      <c r="D867" s="23" t="str">
        <f>Source!H376</f>
        <v>100 м2</v>
      </c>
      <c r="E867" s="11">
        <f>Source!I376</f>
        <v>2.1999999999999999E-2</v>
      </c>
      <c r="F867" s="24">
        <f>Source!AL376+Source!AM376+Source!AO376</f>
        <v>600.31999999999994</v>
      </c>
      <c r="G867" s="25"/>
      <c r="H867" s="24"/>
      <c r="I867" s="25" t="str">
        <f>Source!BO376</f>
        <v/>
      </c>
      <c r="J867" s="25"/>
      <c r="K867" s="24"/>
      <c r="L867" s="26"/>
      <c r="S867">
        <f>ROUND((Source!FX376/100)*((ROUND(Source!AF376*Source!I376, 2)+ROUND(Source!AE376*Source!I376, 2))), 2)</f>
        <v>10.96</v>
      </c>
      <c r="T867">
        <f>Source!X376</f>
        <v>71.88</v>
      </c>
      <c r="U867">
        <f>ROUND((Source!FY376/100)*((ROUND(Source!AF376*Source!I376, 2)+ROUND(Source!AE376*Source!I376, 2))), 2)</f>
        <v>6.79</v>
      </c>
      <c r="V867">
        <f>Source!Y376</f>
        <v>44.5</v>
      </c>
    </row>
    <row r="868" spans="1:26" x14ac:dyDescent="0.2">
      <c r="C868" s="19" t="str">
        <f>"Объем: "&amp;Source!I376&amp;"=2,2/"&amp;"100"</f>
        <v>Объем: 0,022=2,2/100</v>
      </c>
    </row>
    <row r="869" spans="1:26" ht="14.25" x14ac:dyDescent="0.2">
      <c r="A869" s="39"/>
      <c r="B869" s="40"/>
      <c r="C869" s="40" t="s">
        <v>1661</v>
      </c>
      <c r="D869" s="23"/>
      <c r="E869" s="11"/>
      <c r="F869" s="24">
        <f>Source!AO376</f>
        <v>410.65</v>
      </c>
      <c r="G869" s="25" t="str">
        <f>Source!DG376</f>
        <v>)*1,15</v>
      </c>
      <c r="H869" s="24">
        <f>ROUND(Source!AF376*Source!I376, 2)</f>
        <v>10.39</v>
      </c>
      <c r="I869" s="25"/>
      <c r="J869" s="25">
        <f>IF(Source!BA376&lt;&gt; 0, Source!BA376, 1)</f>
        <v>6.56</v>
      </c>
      <c r="K869" s="24">
        <f>Source!S376</f>
        <v>68.16</v>
      </c>
      <c r="L869" s="26"/>
      <c r="R869">
        <f>H869</f>
        <v>10.39</v>
      </c>
    </row>
    <row r="870" spans="1:26" ht="14.25" x14ac:dyDescent="0.2">
      <c r="A870" s="39"/>
      <c r="B870" s="40"/>
      <c r="C870" s="40" t="s">
        <v>411</v>
      </c>
      <c r="D870" s="23"/>
      <c r="E870" s="11"/>
      <c r="F870" s="24">
        <f>Source!AM376</f>
        <v>13.47</v>
      </c>
      <c r="G870" s="25" t="str">
        <f>Source!DE376</f>
        <v>)*1,25</v>
      </c>
      <c r="H870" s="24">
        <f>ROUND(Source!AD376*Source!I376, 2)</f>
        <v>0.37</v>
      </c>
      <c r="I870" s="25"/>
      <c r="J870" s="25">
        <f>IF(Source!BB376&lt;&gt; 0, Source!BB376, 1)</f>
        <v>6.56</v>
      </c>
      <c r="K870" s="24">
        <f>Source!Q376</f>
        <v>2.4300000000000002</v>
      </c>
      <c r="L870" s="26"/>
    </row>
    <row r="871" spans="1:26" ht="14.25" x14ac:dyDescent="0.2">
      <c r="A871" s="39"/>
      <c r="B871" s="40"/>
      <c r="C871" s="40" t="s">
        <v>1667</v>
      </c>
      <c r="D871" s="23"/>
      <c r="E871" s="11"/>
      <c r="F871" s="24">
        <f>Source!AN376</f>
        <v>1.66</v>
      </c>
      <c r="G871" s="25" t="str">
        <f>Source!DF376</f>
        <v>)*1,25</v>
      </c>
      <c r="H871" s="34">
        <f>ROUND(Source!AE376*Source!I376, 2)</f>
        <v>0.05</v>
      </c>
      <c r="I871" s="25"/>
      <c r="J871" s="25">
        <f>IF(Source!BS376&lt;&gt; 0, Source!BS376, 1)</f>
        <v>6.56</v>
      </c>
      <c r="K871" s="34">
        <f>Source!R376</f>
        <v>0.3</v>
      </c>
      <c r="L871" s="26"/>
      <c r="R871">
        <f>H871</f>
        <v>0.05</v>
      </c>
    </row>
    <row r="872" spans="1:26" ht="14.25" x14ac:dyDescent="0.2">
      <c r="A872" s="39"/>
      <c r="B872" s="40"/>
      <c r="C872" s="40" t="s">
        <v>1668</v>
      </c>
      <c r="D872" s="23"/>
      <c r="E872" s="11"/>
      <c r="F872" s="24">
        <f>Source!AL376</f>
        <v>176.2</v>
      </c>
      <c r="G872" s="25" t="str">
        <f>Source!DD376</f>
        <v/>
      </c>
      <c r="H872" s="24">
        <f>ROUND(Source!AC376*Source!I376, 2)</f>
        <v>3.88</v>
      </c>
      <c r="I872" s="25"/>
      <c r="J872" s="25">
        <f>IF(Source!BC376&lt;&gt; 0, Source!BC376, 1)</f>
        <v>6.56</v>
      </c>
      <c r="K872" s="24">
        <f>Source!P376</f>
        <v>25.43</v>
      </c>
      <c r="L872" s="26"/>
    </row>
    <row r="873" spans="1:26" ht="14.25" x14ac:dyDescent="0.2">
      <c r="A873" s="39"/>
      <c r="B873" s="40"/>
      <c r="C873" s="40" t="s">
        <v>1662</v>
      </c>
      <c r="D873" s="23" t="s">
        <v>1663</v>
      </c>
      <c r="E873" s="11">
        <f>Source!BZ376</f>
        <v>105</v>
      </c>
      <c r="F873" s="43"/>
      <c r="G873" s="25"/>
      <c r="H873" s="24">
        <f>SUM(S867:S877)</f>
        <v>10.96</v>
      </c>
      <c r="I873" s="27"/>
      <c r="J873" s="22">
        <f>Source!AT376</f>
        <v>105</v>
      </c>
      <c r="K873" s="24">
        <f>SUM(T867:T877)</f>
        <v>71.88</v>
      </c>
      <c r="L873" s="26"/>
    </row>
    <row r="874" spans="1:26" ht="14.25" x14ac:dyDescent="0.2">
      <c r="A874" s="39"/>
      <c r="B874" s="40"/>
      <c r="C874" s="40" t="s">
        <v>1664</v>
      </c>
      <c r="D874" s="23" t="s">
        <v>1663</v>
      </c>
      <c r="E874" s="11">
        <f>Source!CA376</f>
        <v>65</v>
      </c>
      <c r="F874" s="43"/>
      <c r="G874" s="25"/>
      <c r="H874" s="24">
        <f>SUM(U867:U877)</f>
        <v>6.79</v>
      </c>
      <c r="I874" s="27"/>
      <c r="J874" s="22">
        <f>Source!AU376</f>
        <v>65</v>
      </c>
      <c r="K874" s="24">
        <f>SUM(V867:V877)</f>
        <v>44.5</v>
      </c>
      <c r="L874" s="26"/>
    </row>
    <row r="875" spans="1:26" ht="14.25" x14ac:dyDescent="0.2">
      <c r="A875" s="39"/>
      <c r="B875" s="40"/>
      <c r="C875" s="40" t="s">
        <v>1665</v>
      </c>
      <c r="D875" s="23" t="s">
        <v>1666</v>
      </c>
      <c r="E875" s="11">
        <f>Source!AQ376</f>
        <v>45.78</v>
      </c>
      <c r="F875" s="24"/>
      <c r="G875" s="25" t="str">
        <f>Source!DI376</f>
        <v>)*1,15</v>
      </c>
      <c r="H875" s="24"/>
      <c r="I875" s="25"/>
      <c r="J875" s="25"/>
      <c r="K875" s="24"/>
      <c r="L875" s="35">
        <f>Source!U376</f>
        <v>1.158234</v>
      </c>
    </row>
    <row r="876" spans="1:26" ht="14.25" x14ac:dyDescent="0.2">
      <c r="A876" s="39" t="str">
        <f>Source!E377</f>
        <v>79,1</v>
      </c>
      <c r="B876" s="40" t="str">
        <f>Source!F377</f>
        <v>04.1.02.06</v>
      </c>
      <c r="C876" s="40" t="str">
        <f>Source!G377</f>
        <v>Бетон</v>
      </c>
      <c r="D876" s="23" t="str">
        <f>Source!H377</f>
        <v>м3</v>
      </c>
      <c r="E876" s="11">
        <f>Source!I377</f>
        <v>4.488000000000001E-2</v>
      </c>
      <c r="F876" s="24">
        <f>Source!AL377+Source!AM377+Source!AO377</f>
        <v>0</v>
      </c>
      <c r="G876" s="36" t="s">
        <v>3</v>
      </c>
      <c r="H876" s="24">
        <f>ROUND(Source!AC377*Source!I377, 2)+ROUND(Source!AD377*Source!I377, 2)+ROUND(Source!AF377*Source!I377, 2)</f>
        <v>0</v>
      </c>
      <c r="I876" s="25"/>
      <c r="J876" s="25">
        <f>IF(Source!BC377&lt;&gt; 0, Source!BC377, 1)</f>
        <v>6.56</v>
      </c>
      <c r="K876" s="24">
        <f>Source!O377</f>
        <v>0</v>
      </c>
      <c r="L876" s="26"/>
      <c r="S876">
        <f>ROUND((Source!FX377/100)*((ROUND(Source!AF377*Source!I377, 2)+ROUND(Source!AE377*Source!I377, 2))), 2)</f>
        <v>0</v>
      </c>
      <c r="T876">
        <f>Source!X377</f>
        <v>0</v>
      </c>
      <c r="U876">
        <f>ROUND((Source!FY377/100)*((ROUND(Source!AF377*Source!I377, 2)+ROUND(Source!AE377*Source!I377, 2))), 2)</f>
        <v>0</v>
      </c>
      <c r="V876">
        <f>Source!Y377</f>
        <v>0</v>
      </c>
      <c r="W876">
        <f>IF(Source!BI377&lt;=1,H876, 0)</f>
        <v>0</v>
      </c>
      <c r="X876">
        <f>IF(Source!BI377=2,H876, 0)</f>
        <v>0</v>
      </c>
      <c r="Y876">
        <f>IF(Source!BI377=3,H876, 0)</f>
        <v>0</v>
      </c>
      <c r="Z876">
        <f>IF(Source!BI377=4,H876, 0)</f>
        <v>0</v>
      </c>
    </row>
    <row r="877" spans="1:26" ht="57" x14ac:dyDescent="0.2">
      <c r="A877" s="41" t="str">
        <f>Source!E378</f>
        <v>79,2</v>
      </c>
      <c r="B877" s="42" t="str">
        <f>Source!F378</f>
        <v>04.3.02.04-0122</v>
      </c>
      <c r="C877" s="42" t="str">
        <f>Source!G378</f>
        <v>Смеси бетонные, БСГ, тяжелого бетона на гравийном щебне, фракция 5-20 мм, класс В15 (М200), П3, F100, W4</v>
      </c>
      <c r="D877" s="28" t="str">
        <f>Source!H378</f>
        <v>м3</v>
      </c>
      <c r="E877" s="29">
        <f>Source!I378</f>
        <v>4.488000000000001E-2</v>
      </c>
      <c r="F877" s="30">
        <f>Source!AL378+Source!AM378+Source!AO378</f>
        <v>720.78</v>
      </c>
      <c r="G877" s="37" t="s">
        <v>3</v>
      </c>
      <c r="H877" s="30">
        <f>ROUND(Source!AC378*Source!I378, 2)+ROUND(Source!AD378*Source!I378, 2)+ROUND(Source!AF378*Source!I378, 2)</f>
        <v>32.35</v>
      </c>
      <c r="I877" s="31"/>
      <c r="J877" s="31">
        <f>IF(Source!BC378&lt;&gt; 0, Source!BC378, 1)</f>
        <v>6.56</v>
      </c>
      <c r="K877" s="30">
        <f>Source!O378</f>
        <v>212.21</v>
      </c>
      <c r="L877" s="38"/>
      <c r="S877">
        <f>ROUND((Source!FX378/100)*((ROUND(Source!AF378*Source!I378, 2)+ROUND(Source!AE378*Source!I378, 2))), 2)</f>
        <v>0</v>
      </c>
      <c r="T877">
        <f>Source!X378</f>
        <v>0</v>
      </c>
      <c r="U877">
        <f>ROUND((Source!FY378/100)*((ROUND(Source!AF378*Source!I378, 2)+ROUND(Source!AE378*Source!I378, 2))), 2)</f>
        <v>0</v>
      </c>
      <c r="V877">
        <f>Source!Y378</f>
        <v>0</v>
      </c>
      <c r="W877">
        <f>IF(Source!BI378&lt;=1,H877, 0)</f>
        <v>32.35</v>
      </c>
      <c r="X877">
        <f>IF(Source!BI378=2,H877, 0)</f>
        <v>0</v>
      </c>
      <c r="Y877">
        <f>IF(Source!BI378=3,H877, 0)</f>
        <v>0</v>
      </c>
      <c r="Z877">
        <f>IF(Source!BI378=4,H877, 0)</f>
        <v>0</v>
      </c>
    </row>
    <row r="878" spans="1:26" ht="15" x14ac:dyDescent="0.25">
      <c r="G878" s="46">
        <f>H869+H870+H872+H873+H874+SUM(H876:H877)</f>
        <v>64.740000000000009</v>
      </c>
      <c r="H878" s="46"/>
      <c r="J878" s="46">
        <f>K869+K870+K872+K873+K874+SUM(K876:K877)</f>
        <v>424.61</v>
      </c>
      <c r="K878" s="46"/>
      <c r="L878" s="33">
        <f>Source!U376</f>
        <v>1.158234</v>
      </c>
      <c r="O878" s="20">
        <f>G878</f>
        <v>64.740000000000009</v>
      </c>
      <c r="P878" s="20">
        <f>J878</f>
        <v>424.61</v>
      </c>
      <c r="Q878" s="20">
        <f>L878</f>
        <v>1.158234</v>
      </c>
      <c r="W878">
        <f>IF(Source!BI376&lt;=1,H869+H870+H872+H873+H874, 0)</f>
        <v>32.39</v>
      </c>
      <c r="X878">
        <f>IF(Source!BI376=2,H869+H870+H872+H873+H874, 0)</f>
        <v>0</v>
      </c>
      <c r="Y878">
        <f>IF(Source!BI376=3,H869+H870+H872+H873+H874, 0)</f>
        <v>0</v>
      </c>
      <c r="Z878">
        <f>IF(Source!BI376=4,H869+H870+H872+H873+H874, 0)</f>
        <v>0</v>
      </c>
    </row>
    <row r="879" spans="1:26" ht="42.75" x14ac:dyDescent="0.2">
      <c r="A879" s="39" t="str">
        <f>Source!E379</f>
        <v>80</v>
      </c>
      <c r="B879" s="40" t="str">
        <f>Source!F379</f>
        <v>06-01-013-02</v>
      </c>
      <c r="C879" s="40" t="str">
        <f>Source!G379</f>
        <v>На каждые 10 мм изменения толщины добавлять или исключать к расценке 06-01-013-01</v>
      </c>
      <c r="D879" s="23" t="str">
        <f>Source!H379</f>
        <v>100 м2</v>
      </c>
      <c r="E879" s="11">
        <f>Source!I379</f>
        <v>2.1999999999999999E-2</v>
      </c>
      <c r="F879" s="24">
        <f>Source!AL379+Source!AM379+Source!AO379</f>
        <v>168.01</v>
      </c>
      <c r="G879" s="25"/>
      <c r="H879" s="24"/>
      <c r="I879" s="25" t="str">
        <f>Source!BO379</f>
        <v/>
      </c>
      <c r="J879" s="25"/>
      <c r="K879" s="24"/>
      <c r="L879" s="26"/>
      <c r="S879">
        <f>ROUND((Source!FX379/100)*((ROUND(Source!AF379*Source!I379, 2)+ROUND(Source!AE379*Source!I379, 2))), 2)</f>
        <v>9.42</v>
      </c>
      <c r="T879">
        <f>Source!X379</f>
        <v>61.78</v>
      </c>
      <c r="U879">
        <f>ROUND((Source!FY379/100)*((ROUND(Source!AF379*Source!I379, 2)+ROUND(Source!AE379*Source!I379, 2))), 2)</f>
        <v>5.83</v>
      </c>
      <c r="V879">
        <f>Source!Y379</f>
        <v>38.25</v>
      </c>
    </row>
    <row r="880" spans="1:26" x14ac:dyDescent="0.2">
      <c r="C880" s="19" t="str">
        <f>"Объем: "&amp;Source!I379&amp;"=2,2/"&amp;"100"</f>
        <v>Объем: 0,022=2,2/100</v>
      </c>
    </row>
    <row r="881" spans="1:26" ht="14.25" x14ac:dyDescent="0.2">
      <c r="A881" s="39"/>
      <c r="B881" s="40"/>
      <c r="C881" s="40" t="s">
        <v>1661</v>
      </c>
      <c r="D881" s="23"/>
      <c r="E881" s="11"/>
      <c r="F881" s="24">
        <f>Source!AO379</f>
        <v>117.33</v>
      </c>
      <c r="G881" s="25" t="str">
        <f>Source!DG379</f>
        <v>*3)*1,15</v>
      </c>
      <c r="H881" s="24">
        <f>ROUND(Source!AF379*Source!I379, 2)</f>
        <v>8.91</v>
      </c>
      <c r="I881" s="25"/>
      <c r="J881" s="25">
        <f>IF(Source!BA379&lt;&gt; 0, Source!BA379, 1)</f>
        <v>6.56</v>
      </c>
      <c r="K881" s="24">
        <f>Source!S379</f>
        <v>58.42</v>
      </c>
      <c r="L881" s="26"/>
      <c r="R881">
        <f>H881</f>
        <v>8.91</v>
      </c>
    </row>
    <row r="882" spans="1:26" ht="14.25" x14ac:dyDescent="0.2">
      <c r="A882" s="39"/>
      <c r="B882" s="40"/>
      <c r="C882" s="40" t="s">
        <v>411</v>
      </c>
      <c r="D882" s="23"/>
      <c r="E882" s="11"/>
      <c r="F882" s="24">
        <f>Source!AM379</f>
        <v>6.14</v>
      </c>
      <c r="G882" s="25" t="str">
        <f>Source!DE379</f>
        <v>*3)*1,25</v>
      </c>
      <c r="H882" s="24">
        <f>ROUND(Source!AD379*Source!I379, 2)</f>
        <v>0.51</v>
      </c>
      <c r="I882" s="25"/>
      <c r="J882" s="25">
        <f>IF(Source!BB379&lt;&gt; 0, Source!BB379, 1)</f>
        <v>6.56</v>
      </c>
      <c r="K882" s="24">
        <f>Source!Q379</f>
        <v>3.32</v>
      </c>
      <c r="L882" s="26"/>
    </row>
    <row r="883" spans="1:26" ht="14.25" x14ac:dyDescent="0.2">
      <c r="A883" s="39"/>
      <c r="B883" s="40"/>
      <c r="C883" s="40" t="s">
        <v>1667</v>
      </c>
      <c r="D883" s="23"/>
      <c r="E883" s="11"/>
      <c r="F883" s="24">
        <f>Source!AN379</f>
        <v>0.77</v>
      </c>
      <c r="G883" s="25" t="str">
        <f>Source!DF379</f>
        <v>*3)*1,25</v>
      </c>
      <c r="H883" s="34">
        <f>ROUND(Source!AE379*Source!I379, 2)</f>
        <v>0.06</v>
      </c>
      <c r="I883" s="25"/>
      <c r="J883" s="25">
        <f>IF(Source!BS379&lt;&gt; 0, Source!BS379, 1)</f>
        <v>6.56</v>
      </c>
      <c r="K883" s="34">
        <f>Source!R379</f>
        <v>0.42</v>
      </c>
      <c r="L883" s="26"/>
      <c r="R883">
        <f>H883</f>
        <v>0.06</v>
      </c>
    </row>
    <row r="884" spans="1:26" ht="14.25" x14ac:dyDescent="0.2">
      <c r="A884" s="39"/>
      <c r="B884" s="40"/>
      <c r="C884" s="40" t="s">
        <v>1668</v>
      </c>
      <c r="D884" s="23"/>
      <c r="E884" s="11"/>
      <c r="F884" s="24">
        <f>Source!AL379</f>
        <v>44.54</v>
      </c>
      <c r="G884" s="25" t="str">
        <f>Source!DD379</f>
        <v>*3</v>
      </c>
      <c r="H884" s="24">
        <f>ROUND(Source!AC379*Source!I379, 2)</f>
        <v>2.94</v>
      </c>
      <c r="I884" s="25"/>
      <c r="J884" s="25">
        <f>IF(Source!BC379&lt;&gt; 0, Source!BC379, 1)</f>
        <v>6.56</v>
      </c>
      <c r="K884" s="24">
        <f>Source!P379</f>
        <v>19.28</v>
      </c>
      <c r="L884" s="26"/>
    </row>
    <row r="885" spans="1:26" ht="14.25" x14ac:dyDescent="0.2">
      <c r="A885" s="39"/>
      <c r="B885" s="40"/>
      <c r="C885" s="40" t="s">
        <v>1662</v>
      </c>
      <c r="D885" s="23" t="s">
        <v>1663</v>
      </c>
      <c r="E885" s="11">
        <f>Source!BZ379</f>
        <v>105</v>
      </c>
      <c r="F885" s="43"/>
      <c r="G885" s="25"/>
      <c r="H885" s="24">
        <f>SUM(S879:S889)</f>
        <v>9.42</v>
      </c>
      <c r="I885" s="27"/>
      <c r="J885" s="22">
        <f>Source!AT379</f>
        <v>105</v>
      </c>
      <c r="K885" s="24">
        <f>SUM(T879:T889)</f>
        <v>61.78</v>
      </c>
      <c r="L885" s="26"/>
    </row>
    <row r="886" spans="1:26" ht="14.25" x14ac:dyDescent="0.2">
      <c r="A886" s="39"/>
      <c r="B886" s="40"/>
      <c r="C886" s="40" t="s">
        <v>1664</v>
      </c>
      <c r="D886" s="23" t="s">
        <v>1663</v>
      </c>
      <c r="E886" s="11">
        <f>Source!CA379</f>
        <v>65</v>
      </c>
      <c r="F886" s="43"/>
      <c r="G886" s="25"/>
      <c r="H886" s="24">
        <f>SUM(U879:U889)</f>
        <v>5.83</v>
      </c>
      <c r="I886" s="27"/>
      <c r="J886" s="22">
        <f>Source!AU379</f>
        <v>65</v>
      </c>
      <c r="K886" s="24">
        <f>SUM(V879:V889)</f>
        <v>38.25</v>
      </c>
      <c r="L886" s="26"/>
    </row>
    <row r="887" spans="1:26" ht="14.25" x14ac:dyDescent="0.2">
      <c r="A887" s="39"/>
      <c r="B887" s="40"/>
      <c r="C887" s="40" t="s">
        <v>1665</v>
      </c>
      <c r="D887" s="23" t="s">
        <v>1666</v>
      </c>
      <c r="E887" s="11">
        <f>Source!AQ379</f>
        <v>13.08</v>
      </c>
      <c r="F887" s="24"/>
      <c r="G887" s="25" t="str">
        <f>Source!DI379</f>
        <v>*3)*1,15</v>
      </c>
      <c r="H887" s="24"/>
      <c r="I887" s="25"/>
      <c r="J887" s="25"/>
      <c r="K887" s="24"/>
      <c r="L887" s="35">
        <f>Source!U379</f>
        <v>0.99277199999999988</v>
      </c>
    </row>
    <row r="888" spans="1:26" ht="14.25" x14ac:dyDescent="0.2">
      <c r="A888" s="39" t="str">
        <f>Source!E380</f>
        <v>80,1</v>
      </c>
      <c r="B888" s="40" t="str">
        <f>Source!F380</f>
        <v>04.1.02.06</v>
      </c>
      <c r="C888" s="40" t="str">
        <f>Source!G380</f>
        <v>Бетон</v>
      </c>
      <c r="D888" s="23" t="str">
        <f>Source!H380</f>
        <v>м3</v>
      </c>
      <c r="E888" s="11">
        <f>Source!I380</f>
        <v>6.7320000000000005E-2</v>
      </c>
      <c r="F888" s="24">
        <f>Source!AL380+Source!AM380+Source!AO380</f>
        <v>0</v>
      </c>
      <c r="G888" s="36" t="s">
        <v>1674</v>
      </c>
      <c r="H888" s="24">
        <f>ROUND(Source!AC380*Source!I380, 2)+ROUND(Source!AD380*Source!I380, 2)+ROUND(Source!AF380*Source!I380, 2)</f>
        <v>0</v>
      </c>
      <c r="I888" s="25"/>
      <c r="J888" s="25">
        <f>IF(Source!BC380&lt;&gt; 0, Source!BC380, 1)</f>
        <v>6.56</v>
      </c>
      <c r="K888" s="24">
        <f>Source!O380</f>
        <v>0</v>
      </c>
      <c r="L888" s="26"/>
      <c r="S888">
        <f>ROUND((Source!FX380/100)*((ROUND(Source!AF380*Source!I380, 2)+ROUND(Source!AE380*Source!I380, 2))), 2)</f>
        <v>0</v>
      </c>
      <c r="T888">
        <f>Source!X380</f>
        <v>0</v>
      </c>
      <c r="U888">
        <f>ROUND((Source!FY380/100)*((ROUND(Source!AF380*Source!I380, 2)+ROUND(Source!AE380*Source!I380, 2))), 2)</f>
        <v>0</v>
      </c>
      <c r="V888">
        <f>Source!Y380</f>
        <v>0</v>
      </c>
      <c r="W888">
        <f>IF(Source!BI380&lt;=1,H888, 0)</f>
        <v>0</v>
      </c>
      <c r="X888">
        <f>IF(Source!BI380=2,H888, 0)</f>
        <v>0</v>
      </c>
      <c r="Y888">
        <f>IF(Source!BI380=3,H888, 0)</f>
        <v>0</v>
      </c>
      <c r="Z888">
        <f>IF(Source!BI380=4,H888, 0)</f>
        <v>0</v>
      </c>
    </row>
    <row r="889" spans="1:26" ht="57" x14ac:dyDescent="0.2">
      <c r="A889" s="41" t="str">
        <f>Source!E381</f>
        <v>80,2</v>
      </c>
      <c r="B889" s="42" t="str">
        <f>Source!F381</f>
        <v>04.3.02.04-0122</v>
      </c>
      <c r="C889" s="42" t="str">
        <f>Source!G381</f>
        <v>Смеси бетонные, БСГ, тяжелого бетона на гравийном щебне, фракция 5-20 мм, класс В15 (М200), П3, F100, W4</v>
      </c>
      <c r="D889" s="28" t="str">
        <f>Source!H381</f>
        <v>м3</v>
      </c>
      <c r="E889" s="29">
        <f>Source!I381</f>
        <v>0.13464000000000001</v>
      </c>
      <c r="F889" s="30">
        <f>Source!AL381+Source!AM381+Source!AO381</f>
        <v>720.78</v>
      </c>
      <c r="G889" s="37" t="s">
        <v>1674</v>
      </c>
      <c r="H889" s="30">
        <f>ROUND(Source!AC381*Source!I381, 2)+ROUND(Source!AD381*Source!I381, 2)+ROUND(Source!AF381*Source!I381, 2)</f>
        <v>97.05</v>
      </c>
      <c r="I889" s="31"/>
      <c r="J889" s="31">
        <f>IF(Source!BC381&lt;&gt; 0, Source!BC381, 1)</f>
        <v>6.56</v>
      </c>
      <c r="K889" s="30">
        <f>Source!O381</f>
        <v>636.62</v>
      </c>
      <c r="L889" s="38"/>
      <c r="S889">
        <f>ROUND((Source!FX381/100)*((ROUND(Source!AF381*Source!I381, 2)+ROUND(Source!AE381*Source!I381, 2))), 2)</f>
        <v>0</v>
      </c>
      <c r="T889">
        <f>Source!X381</f>
        <v>0</v>
      </c>
      <c r="U889">
        <f>ROUND((Source!FY381/100)*((ROUND(Source!AF381*Source!I381, 2)+ROUND(Source!AE381*Source!I381, 2))), 2)</f>
        <v>0</v>
      </c>
      <c r="V889">
        <f>Source!Y381</f>
        <v>0</v>
      </c>
      <c r="W889">
        <f>IF(Source!BI381&lt;=1,H889, 0)</f>
        <v>97.05</v>
      </c>
      <c r="X889">
        <f>IF(Source!BI381=2,H889, 0)</f>
        <v>0</v>
      </c>
      <c r="Y889">
        <f>IF(Source!BI381=3,H889, 0)</f>
        <v>0</v>
      </c>
      <c r="Z889">
        <f>IF(Source!BI381=4,H889, 0)</f>
        <v>0</v>
      </c>
    </row>
    <row r="890" spans="1:26" ht="15" x14ac:dyDescent="0.25">
      <c r="G890" s="46">
        <f>H881+H882+H884+H885+H886+SUM(H888:H889)</f>
        <v>124.66</v>
      </c>
      <c r="H890" s="46"/>
      <c r="J890" s="46">
        <f>K881+K882+K884+K885+K886+SUM(K888:K889)</f>
        <v>817.67000000000007</v>
      </c>
      <c r="K890" s="46"/>
      <c r="L890" s="33">
        <f>Source!U379</f>
        <v>0.99277199999999988</v>
      </c>
      <c r="O890" s="20">
        <f>G890</f>
        <v>124.66</v>
      </c>
      <c r="P890" s="20">
        <f>J890</f>
        <v>817.67000000000007</v>
      </c>
      <c r="Q890" s="20">
        <f>L890</f>
        <v>0.99277199999999988</v>
      </c>
      <c r="W890">
        <f>IF(Source!BI379&lt;=1,H881+H882+H884+H885+H886, 0)</f>
        <v>27.61</v>
      </c>
      <c r="X890">
        <f>IF(Source!BI379=2,H881+H882+H884+H885+H886, 0)</f>
        <v>0</v>
      </c>
      <c r="Y890">
        <f>IF(Source!BI379=3,H881+H882+H884+H885+H886, 0)</f>
        <v>0</v>
      </c>
      <c r="Z890">
        <f>IF(Source!BI379=4,H881+H882+H884+H885+H886, 0)</f>
        <v>0</v>
      </c>
    </row>
    <row r="891" spans="1:26" ht="57" x14ac:dyDescent="0.2">
      <c r="A891" s="39" t="str">
        <f>Source!E382</f>
        <v>81</v>
      </c>
      <c r="B891" s="40" t="str">
        <f>Source!F382</f>
        <v>09-03-030-01</v>
      </c>
      <c r="C891" s="40" t="str">
        <f>Source!G382</f>
        <v>Монтаж площадок с настилом и ограждением из листовой, рифленой, просечной и круглой стали (основание колонн)</v>
      </c>
      <c r="D891" s="23" t="str">
        <f>Source!H382</f>
        <v>т</v>
      </c>
      <c r="E891" s="11">
        <f>Source!I382</f>
        <v>0.36314999999999997</v>
      </c>
      <c r="F891" s="24">
        <f>Source!AL382+Source!AM382+Source!AO382</f>
        <v>1077.26</v>
      </c>
      <c r="G891" s="25"/>
      <c r="H891" s="24"/>
      <c r="I891" s="25" t="str">
        <f>Source!BO382</f>
        <v/>
      </c>
      <c r="J891" s="25"/>
      <c r="K891" s="24"/>
      <c r="L891" s="26"/>
      <c r="S891">
        <f>ROUND((Source!FX382/100)*((ROUND(Source!AF382*Source!I382, 2)+ROUND(Source!AE382*Source!I382, 2))), 2)</f>
        <v>162.02000000000001</v>
      </c>
      <c r="T891">
        <f>Source!X382</f>
        <v>1062.8599999999999</v>
      </c>
      <c r="U891">
        <f>ROUND((Source!FY382/100)*((ROUND(Source!AF382*Source!I382, 2)+ROUND(Source!AE382*Source!I382, 2))), 2)</f>
        <v>153.02000000000001</v>
      </c>
      <c r="V891">
        <f>Source!Y382</f>
        <v>1003.82</v>
      </c>
    </row>
    <row r="892" spans="1:26" ht="14.25" x14ac:dyDescent="0.2">
      <c r="A892" s="39"/>
      <c r="B892" s="40"/>
      <c r="C892" s="40" t="s">
        <v>1661</v>
      </c>
      <c r="D892" s="23"/>
      <c r="E892" s="11"/>
      <c r="F892" s="24">
        <f>Source!AO382</f>
        <v>359.21</v>
      </c>
      <c r="G892" s="25" t="str">
        <f>Source!DG382</f>
        <v>)*1,15</v>
      </c>
      <c r="H892" s="24">
        <f>ROUND(Source!AF382*Source!I382, 2)</f>
        <v>150.01</v>
      </c>
      <c r="I892" s="25"/>
      <c r="J892" s="25">
        <f>IF(Source!BA382&lt;&gt; 0, Source!BA382, 1)</f>
        <v>6.56</v>
      </c>
      <c r="K892" s="24">
        <f>Source!S382</f>
        <v>984.09</v>
      </c>
      <c r="L892" s="26"/>
      <c r="R892">
        <f>H892</f>
        <v>150.01</v>
      </c>
    </row>
    <row r="893" spans="1:26" ht="14.25" x14ac:dyDescent="0.2">
      <c r="A893" s="39"/>
      <c r="B893" s="40"/>
      <c r="C893" s="40" t="s">
        <v>411</v>
      </c>
      <c r="D893" s="23"/>
      <c r="E893" s="11"/>
      <c r="F893" s="24">
        <f>Source!AM382</f>
        <v>629.55999999999995</v>
      </c>
      <c r="G893" s="25" t="str">
        <f>Source!DE382</f>
        <v>)*1,25</v>
      </c>
      <c r="H893" s="24">
        <f>ROUND(Source!AD382*Source!I382, 2)</f>
        <v>285.77999999999997</v>
      </c>
      <c r="I893" s="25"/>
      <c r="J893" s="25">
        <f>IF(Source!BB382&lt;&gt; 0, Source!BB382, 1)</f>
        <v>6.56</v>
      </c>
      <c r="K893" s="24">
        <f>Source!Q382</f>
        <v>1874.72</v>
      </c>
      <c r="L893" s="26"/>
    </row>
    <row r="894" spans="1:26" ht="14.25" x14ac:dyDescent="0.2">
      <c r="A894" s="39"/>
      <c r="B894" s="40"/>
      <c r="C894" s="40" t="s">
        <v>1667</v>
      </c>
      <c r="D894" s="23"/>
      <c r="E894" s="11"/>
      <c r="F894" s="24">
        <f>Source!AN382</f>
        <v>66.11</v>
      </c>
      <c r="G894" s="25" t="str">
        <f>Source!DF382</f>
        <v>)*1,25</v>
      </c>
      <c r="H894" s="34">
        <f>ROUND(Source!AE382*Source!I382, 2)</f>
        <v>30.01</v>
      </c>
      <c r="I894" s="25"/>
      <c r="J894" s="25">
        <f>IF(Source!BS382&lt;&gt; 0, Source!BS382, 1)</f>
        <v>6.56</v>
      </c>
      <c r="K894" s="34">
        <f>Source!R382</f>
        <v>196.87</v>
      </c>
      <c r="L894" s="26"/>
      <c r="R894">
        <f>H894</f>
        <v>30.01</v>
      </c>
    </row>
    <row r="895" spans="1:26" ht="14.25" x14ac:dyDescent="0.2">
      <c r="A895" s="39"/>
      <c r="B895" s="40"/>
      <c r="C895" s="40" t="s">
        <v>1668</v>
      </c>
      <c r="D895" s="23"/>
      <c r="E895" s="11"/>
      <c r="F895" s="24">
        <f>Source!AL382</f>
        <v>88.49</v>
      </c>
      <c r="G895" s="25" t="str">
        <f>Source!DD382</f>
        <v/>
      </c>
      <c r="H895" s="24">
        <f>ROUND(Source!AC382*Source!I382, 2)</f>
        <v>32.14</v>
      </c>
      <c r="I895" s="25"/>
      <c r="J895" s="25">
        <f>IF(Source!BC382&lt;&gt; 0, Source!BC382, 1)</f>
        <v>6.56</v>
      </c>
      <c r="K895" s="24">
        <f>Source!P382</f>
        <v>210.81</v>
      </c>
      <c r="L895" s="26"/>
    </row>
    <row r="896" spans="1:26" ht="14.25" x14ac:dyDescent="0.2">
      <c r="A896" s="39"/>
      <c r="B896" s="40"/>
      <c r="C896" s="40" t="s">
        <v>1662</v>
      </c>
      <c r="D896" s="23" t="s">
        <v>1663</v>
      </c>
      <c r="E896" s="11">
        <f>Source!BZ382</f>
        <v>90</v>
      </c>
      <c r="F896" s="43"/>
      <c r="G896" s="25"/>
      <c r="H896" s="24">
        <f>SUM(S891:S900)</f>
        <v>162.02000000000001</v>
      </c>
      <c r="I896" s="27"/>
      <c r="J896" s="22">
        <f>Source!AT382</f>
        <v>90</v>
      </c>
      <c r="K896" s="24">
        <f>SUM(T891:T900)</f>
        <v>1062.8599999999999</v>
      </c>
      <c r="L896" s="26"/>
    </row>
    <row r="897" spans="1:26" ht="14.25" x14ac:dyDescent="0.2">
      <c r="A897" s="39"/>
      <c r="B897" s="40"/>
      <c r="C897" s="40" t="s">
        <v>1664</v>
      </c>
      <c r="D897" s="23" t="s">
        <v>1663</v>
      </c>
      <c r="E897" s="11">
        <f>Source!CA382</f>
        <v>85</v>
      </c>
      <c r="F897" s="43"/>
      <c r="G897" s="25"/>
      <c r="H897" s="24">
        <f>SUM(U891:U900)</f>
        <v>153.02000000000001</v>
      </c>
      <c r="I897" s="27"/>
      <c r="J897" s="22">
        <f>Source!AU382</f>
        <v>85</v>
      </c>
      <c r="K897" s="24">
        <f>SUM(V891:V900)</f>
        <v>1003.82</v>
      </c>
      <c r="L897" s="26"/>
    </row>
    <row r="898" spans="1:26" ht="14.25" x14ac:dyDescent="0.2">
      <c r="A898" s="39"/>
      <c r="B898" s="40"/>
      <c r="C898" s="40" t="s">
        <v>1665</v>
      </c>
      <c r="D898" s="23" t="s">
        <v>1666</v>
      </c>
      <c r="E898" s="11">
        <f>Source!AQ382</f>
        <v>39.130000000000003</v>
      </c>
      <c r="F898" s="24"/>
      <c r="G898" s="25" t="str">
        <f>Source!DI382</f>
        <v>)*1,15</v>
      </c>
      <c r="H898" s="24"/>
      <c r="I898" s="25"/>
      <c r="J898" s="25"/>
      <c r="K898" s="24"/>
      <c r="L898" s="35">
        <f>Source!U382</f>
        <v>16.341568424999998</v>
      </c>
    </row>
    <row r="899" spans="1:26" ht="14.25" x14ac:dyDescent="0.2">
      <c r="A899" s="39" t="str">
        <f>Source!E383</f>
        <v>81,1</v>
      </c>
      <c r="B899" s="40" t="str">
        <f>Source!F383</f>
        <v>07.2.07.13</v>
      </c>
      <c r="C899" s="40" t="str">
        <f>Source!G383</f>
        <v>Конструкции стальные</v>
      </c>
      <c r="D899" s="23" t="str">
        <f>Source!H383</f>
        <v>т</v>
      </c>
      <c r="E899" s="11">
        <f>Source!I383</f>
        <v>0.36314999999999997</v>
      </c>
      <c r="F899" s="24">
        <f>Source!AL383+Source!AM383+Source!AO383</f>
        <v>0</v>
      </c>
      <c r="G899" s="36" t="s">
        <v>3</v>
      </c>
      <c r="H899" s="24">
        <f>ROUND(Source!AC383*Source!I383, 2)+ROUND(Source!AD383*Source!I383, 2)+ROUND(Source!AF383*Source!I383, 2)</f>
        <v>0</v>
      </c>
      <c r="I899" s="25"/>
      <c r="J899" s="25">
        <f>IF(Source!BC383&lt;&gt; 0, Source!BC383, 1)</f>
        <v>6.56</v>
      </c>
      <c r="K899" s="24">
        <f>Source!O383</f>
        <v>0</v>
      </c>
      <c r="L899" s="26"/>
      <c r="S899">
        <f>ROUND((Source!FX383/100)*((ROUND(Source!AF383*Source!I383, 2)+ROUND(Source!AE383*Source!I383, 2))), 2)</f>
        <v>0</v>
      </c>
      <c r="T899">
        <f>Source!X383</f>
        <v>0</v>
      </c>
      <c r="U899">
        <f>ROUND((Source!FY383/100)*((ROUND(Source!AF383*Source!I383, 2)+ROUND(Source!AE383*Source!I383, 2))), 2)</f>
        <v>0</v>
      </c>
      <c r="V899">
        <f>Source!Y383</f>
        <v>0</v>
      </c>
      <c r="W899">
        <f>IF(Source!BI383&lt;=1,H899, 0)</f>
        <v>0</v>
      </c>
      <c r="X899">
        <f>IF(Source!BI383=2,H899, 0)</f>
        <v>0</v>
      </c>
      <c r="Y899">
        <f>IF(Source!BI383=3,H899, 0)</f>
        <v>0</v>
      </c>
      <c r="Z899">
        <f>IF(Source!BI383=4,H899, 0)</f>
        <v>0</v>
      </c>
    </row>
    <row r="900" spans="1:26" ht="71.25" x14ac:dyDescent="0.2">
      <c r="A900" s="41" t="str">
        <f>Source!E384</f>
        <v>81,2</v>
      </c>
      <c r="B900" s="42" t="str">
        <f>Source!F384</f>
        <v>07.2.05.03-0011</v>
      </c>
      <c r="C900" s="42" t="str">
        <f>Source!G384</f>
        <v>Площадки встроенные одноярусные и многоярусные для обслуживания и установки оборудования со стальным настилом, расход стали на 1 м2 площадки до 50 кг</v>
      </c>
      <c r="D900" s="28" t="str">
        <f>Source!H384</f>
        <v>т</v>
      </c>
      <c r="E900" s="29">
        <f>Source!I384</f>
        <v>0.36314999999999997</v>
      </c>
      <c r="F900" s="30">
        <f>Source!AL384+Source!AM384+Source!AO384</f>
        <v>9766.0400000000009</v>
      </c>
      <c r="G900" s="37" t="s">
        <v>3</v>
      </c>
      <c r="H900" s="30">
        <f>ROUND(Source!AC384*Source!I384, 2)+ROUND(Source!AD384*Source!I384, 2)+ROUND(Source!AF384*Source!I384, 2)</f>
        <v>3546.54</v>
      </c>
      <c r="I900" s="31"/>
      <c r="J900" s="31">
        <f>IF(Source!BC384&lt;&gt; 0, Source!BC384, 1)</f>
        <v>6.56</v>
      </c>
      <c r="K900" s="30">
        <f>Source!O384</f>
        <v>23265.29</v>
      </c>
      <c r="L900" s="38"/>
      <c r="S900">
        <f>ROUND((Source!FX384/100)*((ROUND(Source!AF384*Source!I384, 2)+ROUND(Source!AE384*Source!I384, 2))), 2)</f>
        <v>0</v>
      </c>
      <c r="T900">
        <f>Source!X384</f>
        <v>0</v>
      </c>
      <c r="U900">
        <f>ROUND((Source!FY384/100)*((ROUND(Source!AF384*Source!I384, 2)+ROUND(Source!AE384*Source!I384, 2))), 2)</f>
        <v>0</v>
      </c>
      <c r="V900">
        <f>Source!Y384</f>
        <v>0</v>
      </c>
      <c r="W900">
        <f>IF(Source!BI384&lt;=1,H900, 0)</f>
        <v>3546.54</v>
      </c>
      <c r="X900">
        <f>IF(Source!BI384=2,H900, 0)</f>
        <v>0</v>
      </c>
      <c r="Y900">
        <f>IF(Source!BI384=3,H900, 0)</f>
        <v>0</v>
      </c>
      <c r="Z900">
        <f>IF(Source!BI384=4,H900, 0)</f>
        <v>0</v>
      </c>
    </row>
    <row r="901" spans="1:26" ht="15" x14ac:dyDescent="0.25">
      <c r="G901" s="46">
        <f>H892+H893+H895+H896+H897+SUM(H899:H900)</f>
        <v>4329.51</v>
      </c>
      <c r="H901" s="46"/>
      <c r="J901" s="46">
        <f>K892+K893+K895+K896+K897+SUM(K899:K900)</f>
        <v>28401.59</v>
      </c>
      <c r="K901" s="46"/>
      <c r="L901" s="33">
        <f>Source!U382</f>
        <v>16.341568424999998</v>
      </c>
      <c r="O901" s="20">
        <f>G901</f>
        <v>4329.51</v>
      </c>
      <c r="P901" s="20">
        <f>J901</f>
        <v>28401.59</v>
      </c>
      <c r="Q901" s="20">
        <f>L901</f>
        <v>16.341568424999998</v>
      </c>
      <c r="W901">
        <f>IF(Source!BI382&lt;=1,H892+H893+H895+H896+H897, 0)</f>
        <v>782.96999999999991</v>
      </c>
      <c r="X901">
        <f>IF(Source!BI382=2,H892+H893+H895+H896+H897, 0)</f>
        <v>0</v>
      </c>
      <c r="Y901">
        <f>IF(Source!BI382=3,H892+H893+H895+H896+H897, 0)</f>
        <v>0</v>
      </c>
      <c r="Z901">
        <f>IF(Source!BI382=4,H892+H893+H895+H896+H897, 0)</f>
        <v>0</v>
      </c>
    </row>
    <row r="902" spans="1:26" ht="57" x14ac:dyDescent="0.2">
      <c r="A902" s="39" t="str">
        <f>Source!E385</f>
        <v>82</v>
      </c>
      <c r="B902" s="40" t="str">
        <f>Source!F385</f>
        <v>09-03-002-12</v>
      </c>
      <c r="C902" s="40" t="str">
        <f>Source!G385</f>
        <v>Монтаж балок, ригелей перекрытия, покрытия и под установку оборудования многоэтажных зданий при высоте здания до 25 м</v>
      </c>
      <c r="D902" s="23" t="str">
        <f>Source!H385</f>
        <v>т</v>
      </c>
      <c r="E902" s="11">
        <f>Source!I385</f>
        <v>0.82284999999999997</v>
      </c>
      <c r="F902" s="24">
        <f>Source!AL385+Source!AM385+Source!AO385</f>
        <v>759.63</v>
      </c>
      <c r="G902" s="25"/>
      <c r="H902" s="24"/>
      <c r="I902" s="25" t="str">
        <f>Source!BO385</f>
        <v/>
      </c>
      <c r="J902" s="25"/>
      <c r="K902" s="24"/>
      <c r="L902" s="26"/>
      <c r="S902">
        <f>ROUND((Source!FX385/100)*((ROUND(Source!AF385*Source!I385, 2)+ROUND(Source!AE385*Source!I385, 2))), 2)</f>
        <v>198.34</v>
      </c>
      <c r="T902">
        <f>Source!X385</f>
        <v>1301.1500000000001</v>
      </c>
      <c r="U902">
        <f>ROUND((Source!FY385/100)*((ROUND(Source!AF385*Source!I385, 2)+ROUND(Source!AE385*Source!I385, 2))), 2)</f>
        <v>187.32</v>
      </c>
      <c r="V902">
        <f>Source!Y385</f>
        <v>1228.8599999999999</v>
      </c>
    </row>
    <row r="903" spans="1:26" ht="14.25" x14ac:dyDescent="0.2">
      <c r="A903" s="39"/>
      <c r="B903" s="40"/>
      <c r="C903" s="40" t="s">
        <v>1661</v>
      </c>
      <c r="D903" s="23"/>
      <c r="E903" s="11"/>
      <c r="F903" s="24">
        <f>Source!AO385</f>
        <v>186.33</v>
      </c>
      <c r="G903" s="25" t="str">
        <f>Source!DG385</f>
        <v>)*1,15</v>
      </c>
      <c r="H903" s="24">
        <f>ROUND(Source!AF385*Source!I385, 2)</f>
        <v>176.32</v>
      </c>
      <c r="I903" s="25"/>
      <c r="J903" s="25">
        <f>IF(Source!BA385&lt;&gt; 0, Source!BA385, 1)</f>
        <v>6.56</v>
      </c>
      <c r="K903" s="24">
        <f>Source!S385</f>
        <v>1156.6600000000001</v>
      </c>
      <c r="L903" s="26"/>
      <c r="R903">
        <f>H903</f>
        <v>176.32</v>
      </c>
    </row>
    <row r="904" spans="1:26" ht="14.25" x14ac:dyDescent="0.2">
      <c r="A904" s="39"/>
      <c r="B904" s="40"/>
      <c r="C904" s="40" t="s">
        <v>411</v>
      </c>
      <c r="D904" s="23"/>
      <c r="E904" s="11"/>
      <c r="F904" s="24">
        <f>Source!AM385</f>
        <v>466.96</v>
      </c>
      <c r="G904" s="25" t="str">
        <f>Source!DE385</f>
        <v>)*1,25</v>
      </c>
      <c r="H904" s="24">
        <f>ROUND(Source!AD385*Source!I385, 2)</f>
        <v>480.3</v>
      </c>
      <c r="I904" s="25"/>
      <c r="J904" s="25">
        <f>IF(Source!BB385&lt;&gt; 0, Source!BB385, 1)</f>
        <v>6.56</v>
      </c>
      <c r="K904" s="24">
        <f>Source!Q385</f>
        <v>3150.75</v>
      </c>
      <c r="L904" s="26"/>
    </row>
    <row r="905" spans="1:26" ht="14.25" x14ac:dyDescent="0.2">
      <c r="A905" s="39"/>
      <c r="B905" s="40"/>
      <c r="C905" s="40" t="s">
        <v>1667</v>
      </c>
      <c r="D905" s="23"/>
      <c r="E905" s="11"/>
      <c r="F905" s="24">
        <f>Source!AN385</f>
        <v>42.84</v>
      </c>
      <c r="G905" s="25" t="str">
        <f>Source!DF385</f>
        <v>)*1,25</v>
      </c>
      <c r="H905" s="34">
        <f>ROUND(Source!AE385*Source!I385, 2)</f>
        <v>44.06</v>
      </c>
      <c r="I905" s="25"/>
      <c r="J905" s="25">
        <f>IF(Source!BS385&lt;&gt; 0, Source!BS385, 1)</f>
        <v>6.56</v>
      </c>
      <c r="K905" s="34">
        <f>Source!R385</f>
        <v>289.06</v>
      </c>
      <c r="L905" s="26"/>
      <c r="R905">
        <f>H905</f>
        <v>44.06</v>
      </c>
    </row>
    <row r="906" spans="1:26" ht="14.25" x14ac:dyDescent="0.2">
      <c r="A906" s="39"/>
      <c r="B906" s="40"/>
      <c r="C906" s="40" t="s">
        <v>1668</v>
      </c>
      <c r="D906" s="23"/>
      <c r="E906" s="11"/>
      <c r="F906" s="24">
        <f>Source!AL385</f>
        <v>106.34</v>
      </c>
      <c r="G906" s="25" t="str">
        <f>Source!DD385</f>
        <v/>
      </c>
      <c r="H906" s="24">
        <f>ROUND(Source!AC385*Source!I385, 2)</f>
        <v>87.5</v>
      </c>
      <c r="I906" s="25"/>
      <c r="J906" s="25">
        <f>IF(Source!BC385&lt;&gt; 0, Source!BC385, 1)</f>
        <v>6.56</v>
      </c>
      <c r="K906" s="24">
        <f>Source!P385</f>
        <v>574.01</v>
      </c>
      <c r="L906" s="26"/>
    </row>
    <row r="907" spans="1:26" ht="14.25" x14ac:dyDescent="0.2">
      <c r="A907" s="39"/>
      <c r="B907" s="40"/>
      <c r="C907" s="40" t="s">
        <v>1662</v>
      </c>
      <c r="D907" s="23" t="s">
        <v>1663</v>
      </c>
      <c r="E907" s="11">
        <f>Source!BZ385</f>
        <v>90</v>
      </c>
      <c r="F907" s="43"/>
      <c r="G907" s="25"/>
      <c r="H907" s="24">
        <f>SUM(S902:S911)</f>
        <v>198.34</v>
      </c>
      <c r="I907" s="27"/>
      <c r="J907" s="22">
        <f>Source!AT385</f>
        <v>90</v>
      </c>
      <c r="K907" s="24">
        <f>SUM(T902:T911)</f>
        <v>1301.1500000000001</v>
      </c>
      <c r="L907" s="26"/>
    </row>
    <row r="908" spans="1:26" ht="14.25" x14ac:dyDescent="0.2">
      <c r="A908" s="39"/>
      <c r="B908" s="40"/>
      <c r="C908" s="40" t="s">
        <v>1664</v>
      </c>
      <c r="D908" s="23" t="s">
        <v>1663</v>
      </c>
      <c r="E908" s="11">
        <f>Source!CA385</f>
        <v>85</v>
      </c>
      <c r="F908" s="43"/>
      <c r="G908" s="25"/>
      <c r="H908" s="24">
        <f>SUM(U902:U911)</f>
        <v>187.32</v>
      </c>
      <c r="I908" s="27"/>
      <c r="J908" s="22">
        <f>Source!AU385</f>
        <v>85</v>
      </c>
      <c r="K908" s="24">
        <f>SUM(V902:V911)</f>
        <v>1228.8599999999999</v>
      </c>
      <c r="L908" s="26"/>
    </row>
    <row r="909" spans="1:26" ht="14.25" x14ac:dyDescent="0.2">
      <c r="A909" s="39"/>
      <c r="B909" s="40"/>
      <c r="C909" s="40" t="s">
        <v>1665</v>
      </c>
      <c r="D909" s="23" t="s">
        <v>1666</v>
      </c>
      <c r="E909" s="11">
        <f>Source!AQ385</f>
        <v>18.25</v>
      </c>
      <c r="F909" s="24"/>
      <c r="G909" s="25" t="str">
        <f>Source!DI385</f>
        <v>)*1,15</v>
      </c>
      <c r="H909" s="24"/>
      <c r="I909" s="25"/>
      <c r="J909" s="25"/>
      <c r="K909" s="24"/>
      <c r="L909" s="35">
        <f>Source!U385</f>
        <v>17.269564374999998</v>
      </c>
    </row>
    <row r="910" spans="1:26" ht="14.25" x14ac:dyDescent="0.2">
      <c r="A910" s="39" t="str">
        <f>Source!E386</f>
        <v>82,1</v>
      </c>
      <c r="B910" s="40" t="str">
        <f>Source!F386</f>
        <v>07.2.07.13</v>
      </c>
      <c r="C910" s="40" t="str">
        <f>Source!G386</f>
        <v>Конструкции стальные</v>
      </c>
      <c r="D910" s="23" t="str">
        <f>Source!H386</f>
        <v>т</v>
      </c>
      <c r="E910" s="11">
        <f>Source!I386</f>
        <v>0.82284999999999997</v>
      </c>
      <c r="F910" s="24">
        <f>Source!AL386+Source!AM386+Source!AO386</f>
        <v>0</v>
      </c>
      <c r="G910" s="36" t="s">
        <v>3</v>
      </c>
      <c r="H910" s="24">
        <f>ROUND(Source!AC386*Source!I386, 2)+ROUND(Source!AD386*Source!I386, 2)+ROUND(Source!AF386*Source!I386, 2)</f>
        <v>0</v>
      </c>
      <c r="I910" s="25"/>
      <c r="J910" s="25">
        <f>IF(Source!BC386&lt;&gt; 0, Source!BC386, 1)</f>
        <v>6.56</v>
      </c>
      <c r="K910" s="24">
        <f>Source!O386</f>
        <v>0</v>
      </c>
      <c r="L910" s="26"/>
      <c r="S910">
        <f>ROUND((Source!FX386/100)*((ROUND(Source!AF386*Source!I386, 2)+ROUND(Source!AE386*Source!I386, 2))), 2)</f>
        <v>0</v>
      </c>
      <c r="T910">
        <f>Source!X386</f>
        <v>0</v>
      </c>
      <c r="U910">
        <f>ROUND((Source!FY386/100)*((ROUND(Source!AF386*Source!I386, 2)+ROUND(Source!AE386*Source!I386, 2))), 2)</f>
        <v>0</v>
      </c>
      <c r="V910">
        <f>Source!Y386</f>
        <v>0</v>
      </c>
      <c r="W910">
        <f>IF(Source!BI386&lt;=1,H910, 0)</f>
        <v>0</v>
      </c>
      <c r="X910">
        <f>IF(Source!BI386=2,H910, 0)</f>
        <v>0</v>
      </c>
      <c r="Y910">
        <f>IF(Source!BI386=3,H910, 0)</f>
        <v>0</v>
      </c>
      <c r="Z910">
        <f>IF(Source!BI386=4,H910, 0)</f>
        <v>0</v>
      </c>
    </row>
    <row r="911" spans="1:26" ht="14.25" x14ac:dyDescent="0.2">
      <c r="A911" s="41" t="str">
        <f>Source!E387</f>
        <v>82,2</v>
      </c>
      <c r="B911" s="42" t="str">
        <f>Source!F387</f>
        <v>07.2.07.13-0012</v>
      </c>
      <c r="C911" s="42" t="str">
        <f>Source!G387</f>
        <v>Балки промежуточные</v>
      </c>
      <c r="D911" s="28" t="str">
        <f>Source!H387</f>
        <v>т</v>
      </c>
      <c r="E911" s="29">
        <f>Source!I387</f>
        <v>0.82284999999999997</v>
      </c>
      <c r="F911" s="30">
        <f>Source!AL387+Source!AM387+Source!AO387</f>
        <v>11425.09</v>
      </c>
      <c r="G911" s="37" t="s">
        <v>3</v>
      </c>
      <c r="H911" s="30">
        <f>ROUND(Source!AC387*Source!I387, 2)+ROUND(Source!AD387*Source!I387, 2)+ROUND(Source!AF387*Source!I387, 2)</f>
        <v>9401.14</v>
      </c>
      <c r="I911" s="31"/>
      <c r="J911" s="31">
        <f>IF(Source!BC387&lt;&gt; 0, Source!BC387, 1)</f>
        <v>6.56</v>
      </c>
      <c r="K911" s="30">
        <f>Source!O387</f>
        <v>61671.45</v>
      </c>
      <c r="L911" s="38"/>
      <c r="S911">
        <f>ROUND((Source!FX387/100)*((ROUND(Source!AF387*Source!I387, 2)+ROUND(Source!AE387*Source!I387, 2))), 2)</f>
        <v>0</v>
      </c>
      <c r="T911">
        <f>Source!X387</f>
        <v>0</v>
      </c>
      <c r="U911">
        <f>ROUND((Source!FY387/100)*((ROUND(Source!AF387*Source!I387, 2)+ROUND(Source!AE387*Source!I387, 2))), 2)</f>
        <v>0</v>
      </c>
      <c r="V911">
        <f>Source!Y387</f>
        <v>0</v>
      </c>
      <c r="W911">
        <f>IF(Source!BI387&lt;=1,H911, 0)</f>
        <v>9401.14</v>
      </c>
      <c r="X911">
        <f>IF(Source!BI387=2,H911, 0)</f>
        <v>0</v>
      </c>
      <c r="Y911">
        <f>IF(Source!BI387=3,H911, 0)</f>
        <v>0</v>
      </c>
      <c r="Z911">
        <f>IF(Source!BI387=4,H911, 0)</f>
        <v>0</v>
      </c>
    </row>
    <row r="912" spans="1:26" ht="15" x14ac:dyDescent="0.25">
      <c r="G912" s="46">
        <f>H903+H904+H906+H907+H908+SUM(H910:H911)</f>
        <v>10530.92</v>
      </c>
      <c r="H912" s="46"/>
      <c r="J912" s="46">
        <f>K903+K904+K906+K907+K908+SUM(K910:K911)</f>
        <v>69082.87999999999</v>
      </c>
      <c r="K912" s="46"/>
      <c r="L912" s="33">
        <f>Source!U385</f>
        <v>17.269564374999998</v>
      </c>
      <c r="O912" s="20">
        <f>G912</f>
        <v>10530.92</v>
      </c>
      <c r="P912" s="20">
        <f>J912</f>
        <v>69082.87999999999</v>
      </c>
      <c r="Q912" s="20">
        <f>L912</f>
        <v>17.269564374999998</v>
      </c>
      <c r="W912">
        <f>IF(Source!BI385&lt;=1,H903+H904+H906+H907+H908, 0)</f>
        <v>1129.78</v>
      </c>
      <c r="X912">
        <f>IF(Source!BI385=2,H903+H904+H906+H907+H908, 0)</f>
        <v>0</v>
      </c>
      <c r="Y912">
        <f>IF(Source!BI385=3,H903+H904+H906+H907+H908, 0)</f>
        <v>0</v>
      </c>
      <c r="Z912">
        <f>IF(Source!BI385=4,H903+H904+H906+H907+H908, 0)</f>
        <v>0</v>
      </c>
    </row>
    <row r="913" spans="1:26" ht="57" x14ac:dyDescent="0.2">
      <c r="A913" s="39" t="str">
        <f>Source!E388</f>
        <v>83</v>
      </c>
      <c r="B913" s="40" t="str">
        <f>Source!F388</f>
        <v>09-03-031-01</v>
      </c>
      <c r="C913" s="40" t="str">
        <f>Source!G388</f>
        <v>Монтаж щитов и блоков встроенных площадок с настилом из листовой стали, ребрами жесткости, составного сечения (опорная часть балок)</v>
      </c>
      <c r="D913" s="23" t="str">
        <f>Source!H388</f>
        <v>т</v>
      </c>
      <c r="E913" s="11">
        <f>Source!I388</f>
        <v>0.32378000000000001</v>
      </c>
      <c r="F913" s="24">
        <f>Source!AL388+Source!AM388+Source!AO388</f>
        <v>661.69</v>
      </c>
      <c r="G913" s="25"/>
      <c r="H913" s="24"/>
      <c r="I913" s="25" t="str">
        <f>Source!BO388</f>
        <v/>
      </c>
      <c r="J913" s="25"/>
      <c r="K913" s="24"/>
      <c r="L913" s="26"/>
      <c r="S913">
        <f>ROUND((Source!FX388/100)*((ROUND(Source!AF388*Source!I388, 2)+ROUND(Source!AE388*Source!I388, 2))), 2)</f>
        <v>86.04</v>
      </c>
      <c r="T913">
        <f>Source!X388</f>
        <v>564.44000000000005</v>
      </c>
      <c r="U913">
        <f>ROUND((Source!FY388/100)*((ROUND(Source!AF388*Source!I388, 2)+ROUND(Source!AE388*Source!I388, 2))), 2)</f>
        <v>81.260000000000005</v>
      </c>
      <c r="V913">
        <f>Source!Y388</f>
        <v>533.08000000000004</v>
      </c>
    </row>
    <row r="914" spans="1:26" ht="14.25" x14ac:dyDescent="0.2">
      <c r="A914" s="39"/>
      <c r="B914" s="40"/>
      <c r="C914" s="40" t="s">
        <v>1661</v>
      </c>
      <c r="D914" s="23"/>
      <c r="E914" s="11"/>
      <c r="F914" s="24">
        <f>Source!AO388</f>
        <v>226.46</v>
      </c>
      <c r="G914" s="25" t="str">
        <f>Source!DG388</f>
        <v>)*1,15</v>
      </c>
      <c r="H914" s="24">
        <f>ROUND(Source!AF388*Source!I388, 2)</f>
        <v>84.32</v>
      </c>
      <c r="I914" s="25"/>
      <c r="J914" s="25">
        <f>IF(Source!BA388&lt;&gt; 0, Source!BA388, 1)</f>
        <v>6.56</v>
      </c>
      <c r="K914" s="24">
        <f>Source!S388</f>
        <v>553.15</v>
      </c>
      <c r="L914" s="26"/>
      <c r="R914">
        <f>H914</f>
        <v>84.32</v>
      </c>
    </row>
    <row r="915" spans="1:26" ht="14.25" x14ac:dyDescent="0.2">
      <c r="A915" s="39"/>
      <c r="B915" s="40"/>
      <c r="C915" s="40" t="s">
        <v>411</v>
      </c>
      <c r="D915" s="23"/>
      <c r="E915" s="11"/>
      <c r="F915" s="24">
        <f>Source!AM388</f>
        <v>334.48</v>
      </c>
      <c r="G915" s="25" t="str">
        <f>Source!DE388</f>
        <v>)*1,25</v>
      </c>
      <c r="H915" s="24">
        <f>ROUND(Source!AD388*Source!I388, 2)</f>
        <v>135.37</v>
      </c>
      <c r="I915" s="25"/>
      <c r="J915" s="25">
        <f>IF(Source!BB388&lt;&gt; 0, Source!BB388, 1)</f>
        <v>6.56</v>
      </c>
      <c r="K915" s="24">
        <f>Source!Q388</f>
        <v>888.04</v>
      </c>
      <c r="L915" s="26"/>
    </row>
    <row r="916" spans="1:26" ht="14.25" x14ac:dyDescent="0.2">
      <c r="A916" s="39"/>
      <c r="B916" s="40"/>
      <c r="C916" s="40" t="s">
        <v>1667</v>
      </c>
      <c r="D916" s="23"/>
      <c r="E916" s="11"/>
      <c r="F916" s="24">
        <f>Source!AN388</f>
        <v>27.87</v>
      </c>
      <c r="G916" s="25" t="str">
        <f>Source!DF388</f>
        <v>)*1,25</v>
      </c>
      <c r="H916" s="34">
        <f>ROUND(Source!AE388*Source!I388, 2)</f>
        <v>11.28</v>
      </c>
      <c r="I916" s="25"/>
      <c r="J916" s="25">
        <f>IF(Source!BS388&lt;&gt; 0, Source!BS388, 1)</f>
        <v>6.56</v>
      </c>
      <c r="K916" s="34">
        <f>Source!R388</f>
        <v>74</v>
      </c>
      <c r="L916" s="26"/>
      <c r="R916">
        <f>H916</f>
        <v>11.28</v>
      </c>
    </row>
    <row r="917" spans="1:26" ht="14.25" x14ac:dyDescent="0.2">
      <c r="A917" s="39"/>
      <c r="B917" s="40"/>
      <c r="C917" s="40" t="s">
        <v>1668</v>
      </c>
      <c r="D917" s="23"/>
      <c r="E917" s="11"/>
      <c r="F917" s="24">
        <f>Source!AL388</f>
        <v>100.75</v>
      </c>
      <c r="G917" s="25" t="str">
        <f>Source!DD388</f>
        <v/>
      </c>
      <c r="H917" s="24">
        <f>ROUND(Source!AC388*Source!I388, 2)</f>
        <v>32.619999999999997</v>
      </c>
      <c r="I917" s="25"/>
      <c r="J917" s="25">
        <f>IF(Source!BC388&lt;&gt; 0, Source!BC388, 1)</f>
        <v>6.56</v>
      </c>
      <c r="K917" s="24">
        <f>Source!P388</f>
        <v>213.99</v>
      </c>
      <c r="L917" s="26"/>
    </row>
    <row r="918" spans="1:26" ht="14.25" x14ac:dyDescent="0.2">
      <c r="A918" s="39"/>
      <c r="B918" s="40"/>
      <c r="C918" s="40" t="s">
        <v>1662</v>
      </c>
      <c r="D918" s="23" t="s">
        <v>1663</v>
      </c>
      <c r="E918" s="11">
        <f>Source!BZ388</f>
        <v>90</v>
      </c>
      <c r="F918" s="43"/>
      <c r="G918" s="25"/>
      <c r="H918" s="24">
        <f>SUM(S913:S922)</f>
        <v>86.04</v>
      </c>
      <c r="I918" s="27"/>
      <c r="J918" s="22">
        <f>Source!AT388</f>
        <v>90</v>
      </c>
      <c r="K918" s="24">
        <f>SUM(T913:T922)</f>
        <v>564.44000000000005</v>
      </c>
      <c r="L918" s="26"/>
    </row>
    <row r="919" spans="1:26" ht="14.25" x14ac:dyDescent="0.2">
      <c r="A919" s="39"/>
      <c r="B919" s="40"/>
      <c r="C919" s="40" t="s">
        <v>1664</v>
      </c>
      <c r="D919" s="23" t="s">
        <v>1663</v>
      </c>
      <c r="E919" s="11">
        <f>Source!CA388</f>
        <v>85</v>
      </c>
      <c r="F919" s="43"/>
      <c r="G919" s="25"/>
      <c r="H919" s="24">
        <f>SUM(U913:U922)</f>
        <v>81.260000000000005</v>
      </c>
      <c r="I919" s="27"/>
      <c r="J919" s="22">
        <f>Source!AU388</f>
        <v>85</v>
      </c>
      <c r="K919" s="24">
        <f>SUM(V913:V922)</f>
        <v>533.08000000000004</v>
      </c>
      <c r="L919" s="26"/>
    </row>
    <row r="920" spans="1:26" ht="14.25" x14ac:dyDescent="0.2">
      <c r="A920" s="39"/>
      <c r="B920" s="40"/>
      <c r="C920" s="40" t="s">
        <v>1665</v>
      </c>
      <c r="D920" s="23" t="s">
        <v>1666</v>
      </c>
      <c r="E920" s="11">
        <f>Source!AQ388</f>
        <v>22.18</v>
      </c>
      <c r="F920" s="24"/>
      <c r="G920" s="25" t="str">
        <f>Source!DI388</f>
        <v>)*1,15</v>
      </c>
      <c r="H920" s="24"/>
      <c r="I920" s="25"/>
      <c r="J920" s="25"/>
      <c r="K920" s="24"/>
      <c r="L920" s="35">
        <f>Source!U388</f>
        <v>8.2586564599999992</v>
      </c>
    </row>
    <row r="921" spans="1:26" ht="14.25" x14ac:dyDescent="0.2">
      <c r="A921" s="39" t="str">
        <f>Source!E389</f>
        <v>83,1</v>
      </c>
      <c r="B921" s="40" t="str">
        <f>Source!F389</f>
        <v>07.2.07.13</v>
      </c>
      <c r="C921" s="40" t="str">
        <f>Source!G389</f>
        <v>Конструкции стальные</v>
      </c>
      <c r="D921" s="23" t="str">
        <f>Source!H389</f>
        <v>т</v>
      </c>
      <c r="E921" s="11">
        <f>Source!I389</f>
        <v>0.32378000000000001</v>
      </c>
      <c r="F921" s="24">
        <f>Source!AL389+Source!AM389+Source!AO389</f>
        <v>0</v>
      </c>
      <c r="G921" s="36" t="s">
        <v>3</v>
      </c>
      <c r="H921" s="24">
        <f>ROUND(Source!AC389*Source!I389, 2)+ROUND(Source!AD389*Source!I389, 2)+ROUND(Source!AF389*Source!I389, 2)</f>
        <v>0</v>
      </c>
      <c r="I921" s="25"/>
      <c r="J921" s="25">
        <f>IF(Source!BC389&lt;&gt; 0, Source!BC389, 1)</f>
        <v>6.56</v>
      </c>
      <c r="K921" s="24">
        <f>Source!O389</f>
        <v>0</v>
      </c>
      <c r="L921" s="26"/>
      <c r="S921">
        <f>ROUND((Source!FX389/100)*((ROUND(Source!AF389*Source!I389, 2)+ROUND(Source!AE389*Source!I389, 2))), 2)</f>
        <v>0</v>
      </c>
      <c r="T921">
        <f>Source!X389</f>
        <v>0</v>
      </c>
      <c r="U921">
        <f>ROUND((Source!FY389/100)*((ROUND(Source!AF389*Source!I389, 2)+ROUND(Source!AE389*Source!I389, 2))), 2)</f>
        <v>0</v>
      </c>
      <c r="V921">
        <f>Source!Y389</f>
        <v>0</v>
      </c>
      <c r="W921">
        <f>IF(Source!BI389&lt;=1,H921, 0)</f>
        <v>0</v>
      </c>
      <c r="X921">
        <f>IF(Source!BI389=2,H921, 0)</f>
        <v>0</v>
      </c>
      <c r="Y921">
        <f>IF(Source!BI389=3,H921, 0)</f>
        <v>0</v>
      </c>
      <c r="Z921">
        <f>IF(Source!BI389=4,H921, 0)</f>
        <v>0</v>
      </c>
    </row>
    <row r="922" spans="1:26" ht="42.75" x14ac:dyDescent="0.2">
      <c r="A922" s="41" t="str">
        <f>Source!E390</f>
        <v>83,2</v>
      </c>
      <c r="B922" s="42" t="str">
        <f>Source!F390</f>
        <v>07.2.07.13-0181</v>
      </c>
      <c r="C922" s="42" t="str">
        <f>Source!G390</f>
        <v>Стальные настилы и щиты междуэтажных перекрытий зданий производственного назначения</v>
      </c>
      <c r="D922" s="28" t="str">
        <f>Source!H390</f>
        <v>т</v>
      </c>
      <c r="E922" s="29">
        <f>Source!I390</f>
        <v>0.32378000000000001</v>
      </c>
      <c r="F922" s="30">
        <f>Source!AL390+Source!AM390+Source!AO390</f>
        <v>10154.75</v>
      </c>
      <c r="G922" s="37" t="s">
        <v>3</v>
      </c>
      <c r="H922" s="30">
        <f>ROUND(Source!AC390*Source!I390, 2)+ROUND(Source!AD390*Source!I390, 2)+ROUND(Source!AF390*Source!I390, 2)</f>
        <v>3287.9</v>
      </c>
      <c r="I922" s="31"/>
      <c r="J922" s="31">
        <f>IF(Source!BC390&lt;&gt; 0, Source!BC390, 1)</f>
        <v>6.56</v>
      </c>
      <c r="K922" s="30">
        <f>Source!O390</f>
        <v>21568.66</v>
      </c>
      <c r="L922" s="38"/>
      <c r="S922">
        <f>ROUND((Source!FX390/100)*((ROUND(Source!AF390*Source!I390, 2)+ROUND(Source!AE390*Source!I390, 2))), 2)</f>
        <v>0</v>
      </c>
      <c r="T922">
        <f>Source!X390</f>
        <v>0</v>
      </c>
      <c r="U922">
        <f>ROUND((Source!FY390/100)*((ROUND(Source!AF390*Source!I390, 2)+ROUND(Source!AE390*Source!I390, 2))), 2)</f>
        <v>0</v>
      </c>
      <c r="V922">
        <f>Source!Y390</f>
        <v>0</v>
      </c>
      <c r="W922">
        <f>IF(Source!BI390&lt;=1,H922, 0)</f>
        <v>3287.9</v>
      </c>
      <c r="X922">
        <f>IF(Source!BI390=2,H922, 0)</f>
        <v>0</v>
      </c>
      <c r="Y922">
        <f>IF(Source!BI390=3,H922, 0)</f>
        <v>0</v>
      </c>
      <c r="Z922">
        <f>IF(Source!BI390=4,H922, 0)</f>
        <v>0</v>
      </c>
    </row>
    <row r="923" spans="1:26" ht="15" x14ac:dyDescent="0.25">
      <c r="G923" s="46">
        <f>H914+H915+H917+H918+H919+SUM(H921:H922)</f>
        <v>3707.51</v>
      </c>
      <c r="H923" s="46"/>
      <c r="J923" s="46">
        <f>K914+K915+K917+K918+K919+SUM(K921:K922)</f>
        <v>24321.360000000001</v>
      </c>
      <c r="K923" s="46"/>
      <c r="L923" s="33">
        <f>Source!U388</f>
        <v>8.2586564599999992</v>
      </c>
      <c r="O923" s="20">
        <f>G923</f>
        <v>3707.51</v>
      </c>
      <c r="P923" s="20">
        <f>J923</f>
        <v>24321.360000000001</v>
      </c>
      <c r="Q923" s="20">
        <f>L923</f>
        <v>8.2586564599999992</v>
      </c>
      <c r="W923">
        <f>IF(Source!BI388&lt;=1,H914+H915+H917+H918+H919, 0)</f>
        <v>419.61</v>
      </c>
      <c r="X923">
        <f>IF(Source!BI388=2,H914+H915+H917+H918+H919, 0)</f>
        <v>0</v>
      </c>
      <c r="Y923">
        <f>IF(Source!BI388=3,H914+H915+H917+H918+H919, 0)</f>
        <v>0</v>
      </c>
      <c r="Z923">
        <f>IF(Source!BI388=4,H914+H915+H917+H918+H919, 0)</f>
        <v>0</v>
      </c>
    </row>
    <row r="924" spans="1:26" ht="42.75" x14ac:dyDescent="0.2">
      <c r="A924" s="39" t="str">
        <f>Source!E391</f>
        <v>84</v>
      </c>
      <c r="B924" s="40" t="str">
        <f>Source!F391</f>
        <v>46-03-017-01</v>
      </c>
      <c r="C924" s="40" t="str">
        <f>Source!G391</f>
        <v>Заделка отверстий, гнезд и борозд в перекрытиях железобетонных площадью до 0,1 м2</v>
      </c>
      <c r="D924" s="23" t="str">
        <f>Source!H391</f>
        <v>м3</v>
      </c>
      <c r="E924" s="11">
        <f>Source!I391</f>
        <v>0.28000000000000003</v>
      </c>
      <c r="F924" s="24">
        <f>Source!AL391+Source!AM391+Source!AO391</f>
        <v>650.88</v>
      </c>
      <c r="G924" s="25"/>
      <c r="H924" s="24"/>
      <c r="I924" s="25" t="str">
        <f>Source!BO391</f>
        <v/>
      </c>
      <c r="J924" s="25"/>
      <c r="K924" s="24"/>
      <c r="L924" s="26"/>
      <c r="S924">
        <f>ROUND((Source!FX391/100)*((ROUND(Source!AF391*Source!I391, 2)+ROUND(Source!AE391*Source!I391, 2))), 2)</f>
        <v>138.30000000000001</v>
      </c>
      <c r="T924">
        <f>Source!X391</f>
        <v>907.24</v>
      </c>
      <c r="U924">
        <f>ROUND((Source!FY391/100)*((ROUND(Source!AF391*Source!I391, 2)+ROUND(Source!AE391*Source!I391, 2))), 2)</f>
        <v>88.01</v>
      </c>
      <c r="V924">
        <f>Source!Y391</f>
        <v>577.33000000000004</v>
      </c>
    </row>
    <row r="925" spans="1:26" ht="14.25" x14ac:dyDescent="0.2">
      <c r="A925" s="39"/>
      <c r="B925" s="40"/>
      <c r="C925" s="40" t="s">
        <v>1661</v>
      </c>
      <c r="D925" s="23"/>
      <c r="E925" s="11"/>
      <c r="F925" s="24">
        <f>Source!AO391</f>
        <v>446.24</v>
      </c>
      <c r="G925" s="25" t="str">
        <f>Source!DG391</f>
        <v/>
      </c>
      <c r="H925" s="24">
        <f>ROUND(Source!AF391*Source!I391, 2)</f>
        <v>124.95</v>
      </c>
      <c r="I925" s="25"/>
      <c r="J925" s="25">
        <f>IF(Source!BA391&lt;&gt; 0, Source!BA391, 1)</f>
        <v>6.56</v>
      </c>
      <c r="K925" s="24">
        <f>Source!S391</f>
        <v>819.65</v>
      </c>
      <c r="L925" s="26"/>
      <c r="R925">
        <f>H925</f>
        <v>124.95</v>
      </c>
    </row>
    <row r="926" spans="1:26" ht="14.25" x14ac:dyDescent="0.2">
      <c r="A926" s="39"/>
      <c r="B926" s="40"/>
      <c r="C926" s="40" t="s">
        <v>411</v>
      </c>
      <c r="D926" s="23"/>
      <c r="E926" s="11"/>
      <c r="F926" s="24">
        <f>Source!AM391</f>
        <v>16.52</v>
      </c>
      <c r="G926" s="25" t="str">
        <f>Source!DE391</f>
        <v/>
      </c>
      <c r="H926" s="24">
        <f>ROUND(Source!AD391*Source!I391, 2)</f>
        <v>4.63</v>
      </c>
      <c r="I926" s="25"/>
      <c r="J926" s="25">
        <f>IF(Source!BB391&lt;&gt; 0, Source!BB391, 1)</f>
        <v>6.56</v>
      </c>
      <c r="K926" s="24">
        <f>Source!Q391</f>
        <v>30.34</v>
      </c>
      <c r="L926" s="26"/>
    </row>
    <row r="927" spans="1:26" ht="14.25" x14ac:dyDescent="0.2">
      <c r="A927" s="39"/>
      <c r="B927" s="40"/>
      <c r="C927" s="40" t="s">
        <v>1667</v>
      </c>
      <c r="D927" s="23"/>
      <c r="E927" s="11"/>
      <c r="F927" s="24">
        <f>Source!AN391</f>
        <v>2.78</v>
      </c>
      <c r="G927" s="25" t="str">
        <f>Source!DF391</f>
        <v/>
      </c>
      <c r="H927" s="34">
        <f>ROUND(Source!AE391*Source!I391, 2)</f>
        <v>0.78</v>
      </c>
      <c r="I927" s="25"/>
      <c r="J927" s="25">
        <f>IF(Source!BS391&lt;&gt; 0, Source!BS391, 1)</f>
        <v>6.56</v>
      </c>
      <c r="K927" s="34">
        <f>Source!R391</f>
        <v>5.1100000000000003</v>
      </c>
      <c r="L927" s="26"/>
      <c r="R927">
        <f>H927</f>
        <v>0.78</v>
      </c>
    </row>
    <row r="928" spans="1:26" ht="14.25" x14ac:dyDescent="0.2">
      <c r="A928" s="39"/>
      <c r="B928" s="40"/>
      <c r="C928" s="40" t="s">
        <v>1668</v>
      </c>
      <c r="D928" s="23"/>
      <c r="E928" s="11"/>
      <c r="F928" s="24">
        <f>Source!AL391</f>
        <v>188.12</v>
      </c>
      <c r="G928" s="25" t="str">
        <f>Source!DD391</f>
        <v/>
      </c>
      <c r="H928" s="24">
        <f>ROUND(Source!AC391*Source!I391, 2)</f>
        <v>52.67</v>
      </c>
      <c r="I928" s="25"/>
      <c r="J928" s="25">
        <f>IF(Source!BC391&lt;&gt; 0, Source!BC391, 1)</f>
        <v>6.56</v>
      </c>
      <c r="K928" s="24">
        <f>Source!P391</f>
        <v>345.54</v>
      </c>
      <c r="L928" s="26"/>
    </row>
    <row r="929" spans="1:26" ht="14.25" x14ac:dyDescent="0.2">
      <c r="A929" s="39"/>
      <c r="B929" s="40"/>
      <c r="C929" s="40" t="s">
        <v>1662</v>
      </c>
      <c r="D929" s="23" t="s">
        <v>1663</v>
      </c>
      <c r="E929" s="11">
        <f>Source!BZ391</f>
        <v>110</v>
      </c>
      <c r="F929" s="43"/>
      <c r="G929" s="25"/>
      <c r="H929" s="24">
        <f>SUM(S924:S933)</f>
        <v>138.30000000000001</v>
      </c>
      <c r="I929" s="27"/>
      <c r="J929" s="22">
        <f>Source!AT391</f>
        <v>110</v>
      </c>
      <c r="K929" s="24">
        <f>SUM(T924:T933)</f>
        <v>907.24</v>
      </c>
      <c r="L929" s="26"/>
    </row>
    <row r="930" spans="1:26" ht="14.25" x14ac:dyDescent="0.2">
      <c r="A930" s="39"/>
      <c r="B930" s="40"/>
      <c r="C930" s="40" t="s">
        <v>1664</v>
      </c>
      <c r="D930" s="23" t="s">
        <v>1663</v>
      </c>
      <c r="E930" s="11">
        <f>Source!CA391</f>
        <v>70</v>
      </c>
      <c r="F930" s="43"/>
      <c r="G930" s="25"/>
      <c r="H930" s="24">
        <f>SUM(U924:U933)</f>
        <v>88.01</v>
      </c>
      <c r="I930" s="27"/>
      <c r="J930" s="22">
        <f>Source!AU391</f>
        <v>70</v>
      </c>
      <c r="K930" s="24">
        <f>SUM(V924:V933)</f>
        <v>577.33000000000004</v>
      </c>
      <c r="L930" s="26"/>
    </row>
    <row r="931" spans="1:26" ht="14.25" x14ac:dyDescent="0.2">
      <c r="A931" s="39"/>
      <c r="B931" s="40"/>
      <c r="C931" s="40" t="s">
        <v>1665</v>
      </c>
      <c r="D931" s="23" t="s">
        <v>1666</v>
      </c>
      <c r="E931" s="11">
        <f>Source!AQ391</f>
        <v>55.16</v>
      </c>
      <c r="F931" s="24"/>
      <c r="G931" s="25" t="str">
        <f>Source!DI391</f>
        <v/>
      </c>
      <c r="H931" s="24"/>
      <c r="I931" s="25"/>
      <c r="J931" s="25"/>
      <c r="K931" s="24"/>
      <c r="L931" s="35">
        <f>Source!U391</f>
        <v>15.444800000000001</v>
      </c>
    </row>
    <row r="932" spans="1:26" ht="28.5" x14ac:dyDescent="0.2">
      <c r="A932" s="39" t="str">
        <f>Source!E392</f>
        <v>84,1</v>
      </c>
      <c r="B932" s="40" t="str">
        <f>Source!F392</f>
        <v>04.1.02.06</v>
      </c>
      <c r="C932" s="40" t="str">
        <f>Source!G392</f>
        <v>Бетонные смеси готовые к употреблению</v>
      </c>
      <c r="D932" s="23" t="str">
        <f>Source!H392</f>
        <v>м3</v>
      </c>
      <c r="E932" s="11">
        <f>Source!I392</f>
        <v>0.29120000000000001</v>
      </c>
      <c r="F932" s="24">
        <f>Source!AL392+Source!AM392+Source!AO392</f>
        <v>0</v>
      </c>
      <c r="G932" s="36" t="s">
        <v>3</v>
      </c>
      <c r="H932" s="24">
        <f>ROUND(Source!AC392*Source!I392, 2)+ROUND(Source!AD392*Source!I392, 2)+ROUND(Source!AF392*Source!I392, 2)</f>
        <v>0</v>
      </c>
      <c r="I932" s="25"/>
      <c r="J932" s="25">
        <f>IF(Source!BC392&lt;&gt; 0, Source!BC392, 1)</f>
        <v>6.56</v>
      </c>
      <c r="K932" s="24">
        <f>Source!O392</f>
        <v>0</v>
      </c>
      <c r="L932" s="26"/>
      <c r="S932">
        <f>ROUND((Source!FX392/100)*((ROUND(Source!AF392*Source!I392, 2)+ROUND(Source!AE392*Source!I392, 2))), 2)</f>
        <v>0</v>
      </c>
      <c r="T932">
        <f>Source!X392</f>
        <v>0</v>
      </c>
      <c r="U932">
        <f>ROUND((Source!FY392/100)*((ROUND(Source!AF392*Source!I392, 2)+ROUND(Source!AE392*Source!I392, 2))), 2)</f>
        <v>0</v>
      </c>
      <c r="V932">
        <f>Source!Y392</f>
        <v>0</v>
      </c>
      <c r="W932">
        <f>IF(Source!BI392&lt;=1,H932, 0)</f>
        <v>0</v>
      </c>
      <c r="X932">
        <f>IF(Source!BI392=2,H932, 0)</f>
        <v>0</v>
      </c>
      <c r="Y932">
        <f>IF(Source!BI392=3,H932, 0)</f>
        <v>0</v>
      </c>
      <c r="Z932">
        <f>IF(Source!BI392=4,H932, 0)</f>
        <v>0</v>
      </c>
    </row>
    <row r="933" spans="1:26" ht="42.75" x14ac:dyDescent="0.2">
      <c r="A933" s="41" t="str">
        <f>Source!E393</f>
        <v>84,2</v>
      </c>
      <c r="B933" s="42" t="str">
        <f>Source!F393</f>
        <v>04.3.02.04-0112</v>
      </c>
      <c r="C933" s="42" t="str">
        <f>Source!G393</f>
        <v>Смеси бетонные, БСГ, тяжелого бетона мелкозернистые, класс В15 (М200), Пк4, F100, W4</v>
      </c>
      <c r="D933" s="28" t="str">
        <f>Source!H393</f>
        <v>м3</v>
      </c>
      <c r="E933" s="29">
        <f>Source!I393</f>
        <v>0.29120000000000001</v>
      </c>
      <c r="F933" s="30">
        <f>Source!AL393+Source!AM393+Source!AO393</f>
        <v>562.02</v>
      </c>
      <c r="G933" s="37" t="s">
        <v>3</v>
      </c>
      <c r="H933" s="30">
        <f>ROUND(Source!AC393*Source!I393, 2)+ROUND(Source!AD393*Source!I393, 2)+ROUND(Source!AF393*Source!I393, 2)</f>
        <v>163.66</v>
      </c>
      <c r="I933" s="31"/>
      <c r="J933" s="31">
        <f>IF(Source!BC393&lt;&gt; 0, Source!BC393, 1)</f>
        <v>6.56</v>
      </c>
      <c r="K933" s="30">
        <f>Source!O393</f>
        <v>1073.6099999999999</v>
      </c>
      <c r="L933" s="38"/>
      <c r="S933">
        <f>ROUND((Source!FX393/100)*((ROUND(Source!AF393*Source!I393, 2)+ROUND(Source!AE393*Source!I393, 2))), 2)</f>
        <v>0</v>
      </c>
      <c r="T933">
        <f>Source!X393</f>
        <v>0</v>
      </c>
      <c r="U933">
        <f>ROUND((Source!FY393/100)*((ROUND(Source!AF393*Source!I393, 2)+ROUND(Source!AE393*Source!I393, 2))), 2)</f>
        <v>0</v>
      </c>
      <c r="V933">
        <f>Source!Y393</f>
        <v>0</v>
      </c>
      <c r="W933">
        <f>IF(Source!BI393&lt;=1,H933, 0)</f>
        <v>163.66</v>
      </c>
      <c r="X933">
        <f>IF(Source!BI393=2,H933, 0)</f>
        <v>0</v>
      </c>
      <c r="Y933">
        <f>IF(Source!BI393=3,H933, 0)</f>
        <v>0</v>
      </c>
      <c r="Z933">
        <f>IF(Source!BI393=4,H933, 0)</f>
        <v>0</v>
      </c>
    </row>
    <row r="934" spans="1:26" ht="15" x14ac:dyDescent="0.25">
      <c r="G934" s="46">
        <f>H925+H926+H928+H929+H930+SUM(H932:H933)</f>
        <v>572.22</v>
      </c>
      <c r="H934" s="46"/>
      <c r="J934" s="46">
        <f>K925+K926+K928+K929+K930+SUM(K932:K933)</f>
        <v>3753.71</v>
      </c>
      <c r="K934" s="46"/>
      <c r="L934" s="33">
        <f>Source!U391</f>
        <v>15.444800000000001</v>
      </c>
      <c r="O934" s="20">
        <f>G934</f>
        <v>572.22</v>
      </c>
      <c r="P934" s="20">
        <f>J934</f>
        <v>3753.71</v>
      </c>
      <c r="Q934" s="20">
        <f>L934</f>
        <v>15.444800000000001</v>
      </c>
      <c r="W934">
        <f>IF(Source!BI391&lt;=1,H925+H926+H928+H929+H930, 0)</f>
        <v>408.56</v>
      </c>
      <c r="X934">
        <f>IF(Source!BI391=2,H925+H926+H928+H929+H930, 0)</f>
        <v>0</v>
      </c>
      <c r="Y934">
        <f>IF(Source!BI391=3,H925+H926+H928+H929+H930, 0)</f>
        <v>0</v>
      </c>
      <c r="Z934">
        <f>IF(Source!BI391=4,H925+H926+H928+H929+H930, 0)</f>
        <v>0</v>
      </c>
    </row>
    <row r="935" spans="1:26" ht="28.5" x14ac:dyDescent="0.2">
      <c r="A935" s="39" t="str">
        <f>Source!E394</f>
        <v>85</v>
      </c>
      <c r="B935" s="40" t="str">
        <f>Source!F394</f>
        <v>09-03-015-01</v>
      </c>
      <c r="C935" s="40" t="str">
        <f>Source!G394</f>
        <v>Монтаж прогонов при шаге ферм до 12 м при высоте здания до 25 м</v>
      </c>
      <c r="D935" s="23" t="str">
        <f>Source!H394</f>
        <v>т</v>
      </c>
      <c r="E935" s="11">
        <f>Source!I394</f>
        <v>2.2673000000000001</v>
      </c>
      <c r="F935" s="24">
        <f>Source!AL394+Source!AM394+Source!AO394</f>
        <v>503.98</v>
      </c>
      <c r="G935" s="25"/>
      <c r="H935" s="24"/>
      <c r="I935" s="25" t="str">
        <f>Source!BO394</f>
        <v/>
      </c>
      <c r="J935" s="25"/>
      <c r="K935" s="24"/>
      <c r="L935" s="26"/>
      <c r="S935">
        <f>ROUND((Source!FX394/100)*((ROUND(Source!AF394*Source!I394, 2)+ROUND(Source!AE394*Source!I394, 2))), 2)</f>
        <v>386.71</v>
      </c>
      <c r="T935">
        <f>Source!X394</f>
        <v>2536.8000000000002</v>
      </c>
      <c r="U935">
        <f>ROUND((Source!FY394/100)*((ROUND(Source!AF394*Source!I394, 2)+ROUND(Source!AE394*Source!I394, 2))), 2)</f>
        <v>365.23</v>
      </c>
      <c r="V935">
        <f>Source!Y394</f>
        <v>2395.87</v>
      </c>
    </row>
    <row r="936" spans="1:26" ht="14.25" x14ac:dyDescent="0.2">
      <c r="A936" s="39"/>
      <c r="B936" s="40"/>
      <c r="C936" s="40" t="s">
        <v>1661</v>
      </c>
      <c r="D936" s="23"/>
      <c r="E936" s="11"/>
      <c r="F936" s="24">
        <f>Source!AO394</f>
        <v>138</v>
      </c>
      <c r="G936" s="25" t="str">
        <f>Source!DG394</f>
        <v>)*1,15</v>
      </c>
      <c r="H936" s="24">
        <f>ROUND(Source!AF394*Source!I394, 2)</f>
        <v>359.82</v>
      </c>
      <c r="I936" s="25"/>
      <c r="J936" s="25">
        <f>IF(Source!BA394&lt;&gt; 0, Source!BA394, 1)</f>
        <v>6.56</v>
      </c>
      <c r="K936" s="24">
        <f>Source!S394</f>
        <v>2360.42</v>
      </c>
      <c r="L936" s="26"/>
      <c r="R936">
        <f>H936</f>
        <v>359.82</v>
      </c>
    </row>
    <row r="937" spans="1:26" ht="14.25" x14ac:dyDescent="0.2">
      <c r="A937" s="39"/>
      <c r="B937" s="40"/>
      <c r="C937" s="40" t="s">
        <v>411</v>
      </c>
      <c r="D937" s="23"/>
      <c r="E937" s="11"/>
      <c r="F937" s="24">
        <f>Source!AM394</f>
        <v>280.49</v>
      </c>
      <c r="G937" s="25" t="str">
        <f>Source!DE394</f>
        <v>)*1,25</v>
      </c>
      <c r="H937" s="24">
        <f>ROUND(Source!AD394*Source!I394, 2)</f>
        <v>794.94</v>
      </c>
      <c r="I937" s="25"/>
      <c r="J937" s="25">
        <f>IF(Source!BB394&lt;&gt; 0, Source!BB394, 1)</f>
        <v>6.56</v>
      </c>
      <c r="K937" s="24">
        <f>Source!Q394</f>
        <v>5214.79</v>
      </c>
      <c r="L937" s="26"/>
    </row>
    <row r="938" spans="1:26" ht="14.25" x14ac:dyDescent="0.2">
      <c r="A938" s="39"/>
      <c r="B938" s="40"/>
      <c r="C938" s="40" t="s">
        <v>1667</v>
      </c>
      <c r="D938" s="23"/>
      <c r="E938" s="11"/>
      <c r="F938" s="24">
        <f>Source!AN394</f>
        <v>24.65</v>
      </c>
      <c r="G938" s="25" t="str">
        <f>Source!DF394</f>
        <v>)*1,25</v>
      </c>
      <c r="H938" s="34">
        <f>ROUND(Source!AE394*Source!I394, 2)</f>
        <v>69.86</v>
      </c>
      <c r="I938" s="25"/>
      <c r="J938" s="25">
        <f>IF(Source!BS394&lt;&gt; 0, Source!BS394, 1)</f>
        <v>6.56</v>
      </c>
      <c r="K938" s="34">
        <f>Source!R394</f>
        <v>458.25</v>
      </c>
      <c r="L938" s="26"/>
      <c r="R938">
        <f>H938</f>
        <v>69.86</v>
      </c>
    </row>
    <row r="939" spans="1:26" ht="14.25" x14ac:dyDescent="0.2">
      <c r="A939" s="39"/>
      <c r="B939" s="40"/>
      <c r="C939" s="40" t="s">
        <v>1668</v>
      </c>
      <c r="D939" s="23"/>
      <c r="E939" s="11"/>
      <c r="F939" s="24">
        <f>Source!AL394</f>
        <v>85.49</v>
      </c>
      <c r="G939" s="25" t="str">
        <f>Source!DD394</f>
        <v/>
      </c>
      <c r="H939" s="24">
        <f>ROUND(Source!AC394*Source!I394, 2)</f>
        <v>193.83</v>
      </c>
      <c r="I939" s="25"/>
      <c r="J939" s="25">
        <f>IF(Source!BC394&lt;&gt; 0, Source!BC394, 1)</f>
        <v>6.56</v>
      </c>
      <c r="K939" s="24">
        <f>Source!P394</f>
        <v>1271.53</v>
      </c>
      <c r="L939" s="26"/>
    </row>
    <row r="940" spans="1:26" ht="14.25" x14ac:dyDescent="0.2">
      <c r="A940" s="39"/>
      <c r="B940" s="40"/>
      <c r="C940" s="40" t="s">
        <v>1662</v>
      </c>
      <c r="D940" s="23" t="s">
        <v>1663</v>
      </c>
      <c r="E940" s="11">
        <f>Source!BZ394</f>
        <v>90</v>
      </c>
      <c r="F940" s="43"/>
      <c r="G940" s="25"/>
      <c r="H940" s="24">
        <f>SUM(S935:S944)</f>
        <v>386.71</v>
      </c>
      <c r="I940" s="27"/>
      <c r="J940" s="22">
        <f>Source!AT394</f>
        <v>90</v>
      </c>
      <c r="K940" s="24">
        <f>SUM(T935:T944)</f>
        <v>2536.8000000000002</v>
      </c>
      <c r="L940" s="26"/>
    </row>
    <row r="941" spans="1:26" ht="14.25" x14ac:dyDescent="0.2">
      <c r="A941" s="39"/>
      <c r="B941" s="40"/>
      <c r="C941" s="40" t="s">
        <v>1664</v>
      </c>
      <c r="D941" s="23" t="s">
        <v>1663</v>
      </c>
      <c r="E941" s="11">
        <f>Source!CA394</f>
        <v>85</v>
      </c>
      <c r="F941" s="43"/>
      <c r="G941" s="25"/>
      <c r="H941" s="24">
        <f>SUM(U935:U944)</f>
        <v>365.23</v>
      </c>
      <c r="I941" s="27"/>
      <c r="J941" s="22">
        <f>Source!AU394</f>
        <v>85</v>
      </c>
      <c r="K941" s="24">
        <f>SUM(V935:V944)</f>
        <v>2395.87</v>
      </c>
      <c r="L941" s="26"/>
    </row>
    <row r="942" spans="1:26" ht="14.25" x14ac:dyDescent="0.2">
      <c r="A942" s="39"/>
      <c r="B942" s="40"/>
      <c r="C942" s="40" t="s">
        <v>1665</v>
      </c>
      <c r="D942" s="23" t="s">
        <v>1666</v>
      </c>
      <c r="E942" s="11">
        <f>Source!AQ394</f>
        <v>15.79</v>
      </c>
      <c r="F942" s="24"/>
      <c r="G942" s="25" t="str">
        <f>Source!DI394</f>
        <v>)*1,15</v>
      </c>
      <c r="H942" s="24"/>
      <c r="I942" s="25"/>
      <c r="J942" s="25"/>
      <c r="K942" s="24"/>
      <c r="L942" s="35">
        <f>Source!U394</f>
        <v>41.170767049999995</v>
      </c>
    </row>
    <row r="943" spans="1:26" ht="14.25" x14ac:dyDescent="0.2">
      <c r="A943" s="39" t="str">
        <f>Source!E395</f>
        <v>85,1</v>
      </c>
      <c r="B943" s="40" t="str">
        <f>Source!F395</f>
        <v>07.2.07.13</v>
      </c>
      <c r="C943" s="40" t="str">
        <f>Source!G395</f>
        <v>Конструкции стальные</v>
      </c>
      <c r="D943" s="23" t="str">
        <f>Source!H395</f>
        <v>т</v>
      </c>
      <c r="E943" s="11">
        <f>Source!I395</f>
        <v>2.2673000000000001</v>
      </c>
      <c r="F943" s="24">
        <f>Source!AL395+Source!AM395+Source!AO395</f>
        <v>0</v>
      </c>
      <c r="G943" s="36" t="s">
        <v>3</v>
      </c>
      <c r="H943" s="24">
        <f>ROUND(Source!AC395*Source!I395, 2)+ROUND(Source!AD395*Source!I395, 2)+ROUND(Source!AF395*Source!I395, 2)</f>
        <v>0</v>
      </c>
      <c r="I943" s="25"/>
      <c r="J943" s="25">
        <f>IF(Source!BC395&lt;&gt; 0, Source!BC395, 1)</f>
        <v>6.56</v>
      </c>
      <c r="K943" s="24">
        <f>Source!O395</f>
        <v>0</v>
      </c>
      <c r="L943" s="26"/>
      <c r="S943">
        <f>ROUND((Source!FX395/100)*((ROUND(Source!AF395*Source!I395, 2)+ROUND(Source!AE395*Source!I395, 2))), 2)</f>
        <v>0</v>
      </c>
      <c r="T943">
        <f>Source!X395</f>
        <v>0</v>
      </c>
      <c r="U943">
        <f>ROUND((Source!FY395/100)*((ROUND(Source!AF395*Source!I395, 2)+ROUND(Source!AE395*Source!I395, 2))), 2)</f>
        <v>0</v>
      </c>
      <c r="V943">
        <f>Source!Y395</f>
        <v>0</v>
      </c>
      <c r="W943">
        <f>IF(Source!BI395&lt;=1,H943, 0)</f>
        <v>0</v>
      </c>
      <c r="X943">
        <f>IF(Source!BI395=2,H943, 0)</f>
        <v>0</v>
      </c>
      <c r="Y943">
        <f>IF(Source!BI395=3,H943, 0)</f>
        <v>0</v>
      </c>
      <c r="Z943">
        <f>IF(Source!BI395=4,H943, 0)</f>
        <v>0</v>
      </c>
    </row>
    <row r="944" spans="1:26" ht="57" x14ac:dyDescent="0.2">
      <c r="A944" s="41" t="str">
        <f>Source!E396</f>
        <v>85,2</v>
      </c>
      <c r="B944" s="42" t="str">
        <f>Source!F396</f>
        <v>07.2.07.13-0047</v>
      </c>
      <c r="C944" s="42" t="str">
        <f>Source!G396</f>
        <v>Конструкции прогонов металлические из швеллера 24У и 10У, стали угловой 100х7 мм, огрунтованные грунт-эмалью ХВ-0278 за два раза</v>
      </c>
      <c r="D944" s="28" t="str">
        <f>Source!H396</f>
        <v>т</v>
      </c>
      <c r="E944" s="29">
        <f>Source!I396</f>
        <v>2.2673000000000001</v>
      </c>
      <c r="F944" s="30">
        <f>Source!AL396+Source!AM396+Source!AO396</f>
        <v>11589.75</v>
      </c>
      <c r="G944" s="37" t="s">
        <v>3</v>
      </c>
      <c r="H944" s="30">
        <f>ROUND(Source!AC396*Source!I396, 2)+ROUND(Source!AD396*Source!I396, 2)+ROUND(Source!AF396*Source!I396, 2)</f>
        <v>26277.439999999999</v>
      </c>
      <c r="I944" s="31"/>
      <c r="J944" s="31">
        <f>IF(Source!BC396&lt;&gt; 0, Source!BC396, 1)</f>
        <v>6.56</v>
      </c>
      <c r="K944" s="30">
        <f>Source!O396</f>
        <v>172380.01</v>
      </c>
      <c r="L944" s="38"/>
      <c r="S944">
        <f>ROUND((Source!FX396/100)*((ROUND(Source!AF396*Source!I396, 2)+ROUND(Source!AE396*Source!I396, 2))), 2)</f>
        <v>0</v>
      </c>
      <c r="T944">
        <f>Source!X396</f>
        <v>0</v>
      </c>
      <c r="U944">
        <f>ROUND((Source!FY396/100)*((ROUND(Source!AF396*Source!I396, 2)+ROUND(Source!AE396*Source!I396, 2))), 2)</f>
        <v>0</v>
      </c>
      <c r="V944">
        <f>Source!Y396</f>
        <v>0</v>
      </c>
      <c r="W944">
        <f>IF(Source!BI396&lt;=1,H944, 0)</f>
        <v>26277.439999999999</v>
      </c>
      <c r="X944">
        <f>IF(Source!BI396=2,H944, 0)</f>
        <v>0</v>
      </c>
      <c r="Y944">
        <f>IF(Source!BI396=3,H944, 0)</f>
        <v>0</v>
      </c>
      <c r="Z944">
        <f>IF(Source!BI396=4,H944, 0)</f>
        <v>0</v>
      </c>
    </row>
    <row r="945" spans="1:26" ht="15" x14ac:dyDescent="0.25">
      <c r="G945" s="46">
        <f>H936+H937+H939+H940+H941+SUM(H943:H944)</f>
        <v>28377.969999999998</v>
      </c>
      <c r="H945" s="46"/>
      <c r="J945" s="46">
        <f>K936+K937+K939+K940+K941+SUM(K943:K944)</f>
        <v>186159.42</v>
      </c>
      <c r="K945" s="46"/>
      <c r="L945" s="33">
        <f>Source!U394</f>
        <v>41.170767049999995</v>
      </c>
      <c r="O945" s="20">
        <f>G945</f>
        <v>28377.969999999998</v>
      </c>
      <c r="P945" s="20">
        <f>J945</f>
        <v>186159.42</v>
      </c>
      <c r="Q945" s="20">
        <f>L945</f>
        <v>41.170767049999995</v>
      </c>
      <c r="W945">
        <f>IF(Source!BI394&lt;=1,H936+H937+H939+H940+H941, 0)</f>
        <v>2100.5299999999997</v>
      </c>
      <c r="X945">
        <f>IF(Source!BI394=2,H936+H937+H939+H940+H941, 0)</f>
        <v>0</v>
      </c>
      <c r="Y945">
        <f>IF(Source!BI394=3,H936+H937+H939+H940+H941, 0)</f>
        <v>0</v>
      </c>
      <c r="Z945">
        <f>IF(Source!BI394=4,H936+H937+H939+H940+H941, 0)</f>
        <v>0</v>
      </c>
    </row>
    <row r="946" spans="1:26" ht="71.25" x14ac:dyDescent="0.2">
      <c r="A946" s="39" t="str">
        <f>Source!E397</f>
        <v>86</v>
      </c>
      <c r="B946" s="40" t="str">
        <f>Source!F397</f>
        <v>09-03-014-01</v>
      </c>
      <c r="C946" s="40" t="str">
        <f>Source!G397</f>
        <v>Монтаж   вертикальных связей и распорок из одиночных и парных уголков, гнутосварных профилей для пролетов до 24 м при высоте здания до 25 м</v>
      </c>
      <c r="D946" s="23" t="str">
        <f>Source!H397</f>
        <v>т</v>
      </c>
      <c r="E946" s="11">
        <f>Source!I397</f>
        <v>0.34622000000000003</v>
      </c>
      <c r="F946" s="24">
        <f>Source!AL397+Source!AM397+Source!AO397</f>
        <v>1258.46</v>
      </c>
      <c r="G946" s="25"/>
      <c r="H946" s="24"/>
      <c r="I946" s="25" t="str">
        <f>Source!BO397</f>
        <v/>
      </c>
      <c r="J946" s="25"/>
      <c r="K946" s="24"/>
      <c r="L946" s="26"/>
      <c r="S946">
        <f>ROUND((Source!FX397/100)*((ROUND(Source!AF397*Source!I397, 2)+ROUND(Source!AE397*Source!I397, 2))), 2)</f>
        <v>219.2</v>
      </c>
      <c r="T946">
        <f>Source!X397</f>
        <v>1437.97</v>
      </c>
      <c r="U946">
        <f>ROUND((Source!FY397/100)*((ROUND(Source!AF397*Source!I397, 2)+ROUND(Source!AE397*Source!I397, 2))), 2)</f>
        <v>207.03</v>
      </c>
      <c r="V946">
        <f>Source!Y397</f>
        <v>1358.08</v>
      </c>
    </row>
    <row r="947" spans="1:26" ht="14.25" x14ac:dyDescent="0.2">
      <c r="A947" s="39"/>
      <c r="B947" s="40"/>
      <c r="C947" s="40" t="s">
        <v>1661</v>
      </c>
      <c r="D947" s="23"/>
      <c r="E947" s="11"/>
      <c r="F947" s="24">
        <f>Source!AO397</f>
        <v>553.07000000000005</v>
      </c>
      <c r="G947" s="25" t="str">
        <f>Source!DG397</f>
        <v>)*1,15</v>
      </c>
      <c r="H947" s="24">
        <f>ROUND(Source!AF397*Source!I397, 2)</f>
        <v>220.21</v>
      </c>
      <c r="I947" s="25"/>
      <c r="J947" s="25">
        <f>IF(Source!BA397&lt;&gt; 0, Source!BA397, 1)</f>
        <v>6.56</v>
      </c>
      <c r="K947" s="24">
        <f>Source!S397</f>
        <v>1444.55</v>
      </c>
      <c r="L947" s="26"/>
      <c r="R947">
        <f>H947</f>
        <v>220.21</v>
      </c>
    </row>
    <row r="948" spans="1:26" ht="14.25" x14ac:dyDescent="0.2">
      <c r="A948" s="39"/>
      <c r="B948" s="40"/>
      <c r="C948" s="40" t="s">
        <v>411</v>
      </c>
      <c r="D948" s="23"/>
      <c r="E948" s="11"/>
      <c r="F948" s="24">
        <f>Source!AM397</f>
        <v>473.06</v>
      </c>
      <c r="G948" s="25" t="str">
        <f>Source!DE397</f>
        <v>)*1,25</v>
      </c>
      <c r="H948" s="24">
        <f>ROUND(Source!AD397*Source!I397, 2)</f>
        <v>204.73</v>
      </c>
      <c r="I948" s="25"/>
      <c r="J948" s="25">
        <f>IF(Source!BB397&lt;&gt; 0, Source!BB397, 1)</f>
        <v>6.56</v>
      </c>
      <c r="K948" s="24">
        <f>Source!Q397</f>
        <v>1343.03</v>
      </c>
      <c r="L948" s="26"/>
    </row>
    <row r="949" spans="1:26" ht="14.25" x14ac:dyDescent="0.2">
      <c r="A949" s="39"/>
      <c r="B949" s="40"/>
      <c r="C949" s="40" t="s">
        <v>1667</v>
      </c>
      <c r="D949" s="23"/>
      <c r="E949" s="11"/>
      <c r="F949" s="24">
        <f>Source!AN397</f>
        <v>53.96</v>
      </c>
      <c r="G949" s="25" t="str">
        <f>Source!DF397</f>
        <v>)*1,25</v>
      </c>
      <c r="H949" s="34">
        <f>ROUND(Source!AE397*Source!I397, 2)</f>
        <v>23.35</v>
      </c>
      <c r="I949" s="25"/>
      <c r="J949" s="25">
        <f>IF(Source!BS397&lt;&gt; 0, Source!BS397, 1)</f>
        <v>6.56</v>
      </c>
      <c r="K949" s="34">
        <f>Source!R397</f>
        <v>153.19</v>
      </c>
      <c r="L949" s="26"/>
      <c r="R949">
        <f>H949</f>
        <v>23.35</v>
      </c>
    </row>
    <row r="950" spans="1:26" ht="14.25" x14ac:dyDescent="0.2">
      <c r="A950" s="39"/>
      <c r="B950" s="40"/>
      <c r="C950" s="40" t="s">
        <v>1668</v>
      </c>
      <c r="D950" s="23"/>
      <c r="E950" s="11"/>
      <c r="F950" s="24">
        <f>Source!AL397</f>
        <v>232.33</v>
      </c>
      <c r="G950" s="25" t="str">
        <f>Source!DD397</f>
        <v/>
      </c>
      <c r="H950" s="24">
        <f>ROUND(Source!AC397*Source!I397, 2)</f>
        <v>80.44</v>
      </c>
      <c r="I950" s="25"/>
      <c r="J950" s="25">
        <f>IF(Source!BC397&lt;&gt; 0, Source!BC397, 1)</f>
        <v>6.56</v>
      </c>
      <c r="K950" s="24">
        <f>Source!P397</f>
        <v>527.66999999999996</v>
      </c>
      <c r="L950" s="26"/>
    </row>
    <row r="951" spans="1:26" ht="14.25" x14ac:dyDescent="0.2">
      <c r="A951" s="39"/>
      <c r="B951" s="40"/>
      <c r="C951" s="40" t="s">
        <v>1662</v>
      </c>
      <c r="D951" s="23" t="s">
        <v>1663</v>
      </c>
      <c r="E951" s="11">
        <f>Source!BZ397</f>
        <v>90</v>
      </c>
      <c r="F951" s="43"/>
      <c r="G951" s="25"/>
      <c r="H951" s="24">
        <f>SUM(S946:S955)</f>
        <v>219.2</v>
      </c>
      <c r="I951" s="27"/>
      <c r="J951" s="22">
        <f>Source!AT397</f>
        <v>90</v>
      </c>
      <c r="K951" s="24">
        <f>SUM(T946:T955)</f>
        <v>1437.97</v>
      </c>
      <c r="L951" s="26"/>
    </row>
    <row r="952" spans="1:26" ht="14.25" x14ac:dyDescent="0.2">
      <c r="A952" s="39"/>
      <c r="B952" s="40"/>
      <c r="C952" s="40" t="s">
        <v>1664</v>
      </c>
      <c r="D952" s="23" t="s">
        <v>1663</v>
      </c>
      <c r="E952" s="11">
        <f>Source!CA397</f>
        <v>85</v>
      </c>
      <c r="F952" s="43"/>
      <c r="G952" s="25"/>
      <c r="H952" s="24">
        <f>SUM(U946:U955)</f>
        <v>207.03</v>
      </c>
      <c r="I952" s="27"/>
      <c r="J952" s="22">
        <f>Source!AU397</f>
        <v>85</v>
      </c>
      <c r="K952" s="24">
        <f>SUM(V946:V955)</f>
        <v>1358.08</v>
      </c>
      <c r="L952" s="26"/>
    </row>
    <row r="953" spans="1:26" ht="14.25" x14ac:dyDescent="0.2">
      <c r="A953" s="39"/>
      <c r="B953" s="40"/>
      <c r="C953" s="40" t="s">
        <v>1665</v>
      </c>
      <c r="D953" s="23" t="s">
        <v>1666</v>
      </c>
      <c r="E953" s="11">
        <f>Source!AQ397</f>
        <v>63.28</v>
      </c>
      <c r="F953" s="24"/>
      <c r="G953" s="25" t="str">
        <f>Source!DI397</f>
        <v>)*1,15</v>
      </c>
      <c r="H953" s="24"/>
      <c r="I953" s="25"/>
      <c r="J953" s="25"/>
      <c r="K953" s="24"/>
      <c r="L953" s="35">
        <f>Source!U397</f>
        <v>25.195121839999999</v>
      </c>
    </row>
    <row r="954" spans="1:26" ht="14.25" x14ac:dyDescent="0.2">
      <c r="A954" s="39" t="str">
        <f>Source!E398</f>
        <v>86,1</v>
      </c>
      <c r="B954" s="40" t="str">
        <f>Source!F398</f>
        <v>07.2.07.13</v>
      </c>
      <c r="C954" s="40" t="str">
        <f>Source!G398</f>
        <v>Конструкции стальные</v>
      </c>
      <c r="D954" s="23" t="str">
        <f>Source!H398</f>
        <v>т</v>
      </c>
      <c r="E954" s="11">
        <f>Source!I398</f>
        <v>0.34622000000000003</v>
      </c>
      <c r="F954" s="24">
        <f>Source!AL398+Source!AM398+Source!AO398</f>
        <v>0</v>
      </c>
      <c r="G954" s="36" t="s">
        <v>3</v>
      </c>
      <c r="H954" s="24">
        <f>ROUND(Source!AC398*Source!I398, 2)+ROUND(Source!AD398*Source!I398, 2)+ROUND(Source!AF398*Source!I398, 2)</f>
        <v>0</v>
      </c>
      <c r="I954" s="25"/>
      <c r="J954" s="25">
        <f>IF(Source!BC398&lt;&gt; 0, Source!BC398, 1)</f>
        <v>6.56</v>
      </c>
      <c r="K954" s="24">
        <f>Source!O398</f>
        <v>0</v>
      </c>
      <c r="L954" s="26"/>
      <c r="S954">
        <f>ROUND((Source!FX398/100)*((ROUND(Source!AF398*Source!I398, 2)+ROUND(Source!AE398*Source!I398, 2))), 2)</f>
        <v>0</v>
      </c>
      <c r="T954">
        <f>Source!X398</f>
        <v>0</v>
      </c>
      <c r="U954">
        <f>ROUND((Source!FY398/100)*((ROUND(Source!AF398*Source!I398, 2)+ROUND(Source!AE398*Source!I398, 2))), 2)</f>
        <v>0</v>
      </c>
      <c r="V954">
        <f>Source!Y398</f>
        <v>0</v>
      </c>
      <c r="W954">
        <f>IF(Source!BI398&lt;=1,H954, 0)</f>
        <v>0</v>
      </c>
      <c r="X954">
        <f>IF(Source!BI398=2,H954, 0)</f>
        <v>0</v>
      </c>
      <c r="Y954">
        <f>IF(Source!BI398=3,H954, 0)</f>
        <v>0</v>
      </c>
      <c r="Z954">
        <f>IF(Source!BI398=4,H954, 0)</f>
        <v>0</v>
      </c>
    </row>
    <row r="955" spans="1:26" ht="71.25" x14ac:dyDescent="0.2">
      <c r="A955" s="41" t="str">
        <f>Source!E399</f>
        <v>86,2</v>
      </c>
      <c r="B955" s="42" t="str">
        <f>Source!F399</f>
        <v>07.2.07.12-0018</v>
      </c>
      <c r="C955" s="42" t="str">
        <f>Source!G399</f>
        <v>Отдельные конструктивные элементы зданий и сооружений с преобладанием гнутых профилей, средняя масса сборочной единицы свыше 0,1 до 0,5 т</v>
      </c>
      <c r="D955" s="28" t="str">
        <f>Source!H399</f>
        <v>т</v>
      </c>
      <c r="E955" s="29">
        <f>Source!I399</f>
        <v>0.34622000000000003</v>
      </c>
      <c r="F955" s="30">
        <f>Source!AL399+Source!AM399+Source!AO399</f>
        <v>8128</v>
      </c>
      <c r="G955" s="37" t="s">
        <v>3</v>
      </c>
      <c r="H955" s="30">
        <f>ROUND(Source!AC399*Source!I399, 2)+ROUND(Source!AD399*Source!I399, 2)+ROUND(Source!AF399*Source!I399, 2)</f>
        <v>2814.08</v>
      </c>
      <c r="I955" s="31"/>
      <c r="J955" s="31">
        <f>IF(Source!BC399&lt;&gt; 0, Source!BC399, 1)</f>
        <v>6.56</v>
      </c>
      <c r="K955" s="30">
        <f>Source!O399</f>
        <v>18460.34</v>
      </c>
      <c r="L955" s="38"/>
      <c r="S955">
        <f>ROUND((Source!FX399/100)*((ROUND(Source!AF399*Source!I399, 2)+ROUND(Source!AE399*Source!I399, 2))), 2)</f>
        <v>0</v>
      </c>
      <c r="T955">
        <f>Source!X399</f>
        <v>0</v>
      </c>
      <c r="U955">
        <f>ROUND((Source!FY399/100)*((ROUND(Source!AF399*Source!I399, 2)+ROUND(Source!AE399*Source!I399, 2))), 2)</f>
        <v>0</v>
      </c>
      <c r="V955">
        <f>Source!Y399</f>
        <v>0</v>
      </c>
      <c r="W955">
        <f>IF(Source!BI399&lt;=1,H955, 0)</f>
        <v>2814.08</v>
      </c>
      <c r="X955">
        <f>IF(Source!BI399=2,H955, 0)</f>
        <v>0</v>
      </c>
      <c r="Y955">
        <f>IF(Source!BI399=3,H955, 0)</f>
        <v>0</v>
      </c>
      <c r="Z955">
        <f>IF(Source!BI399=4,H955, 0)</f>
        <v>0</v>
      </c>
    </row>
    <row r="956" spans="1:26" ht="15" x14ac:dyDescent="0.25">
      <c r="G956" s="46">
        <f>H947+H948+H950+H951+H952+SUM(H954:H955)</f>
        <v>3745.6899999999996</v>
      </c>
      <c r="H956" s="46"/>
      <c r="J956" s="46">
        <f>K947+K948+K950+K951+K952+SUM(K954:K955)</f>
        <v>24571.64</v>
      </c>
      <c r="K956" s="46"/>
      <c r="L956" s="33">
        <f>Source!U397</f>
        <v>25.195121839999999</v>
      </c>
      <c r="O956" s="20">
        <f>G956</f>
        <v>3745.6899999999996</v>
      </c>
      <c r="P956" s="20">
        <f>J956</f>
        <v>24571.64</v>
      </c>
      <c r="Q956" s="20">
        <f>L956</f>
        <v>25.195121839999999</v>
      </c>
      <c r="W956">
        <f>IF(Source!BI397&lt;=1,H947+H948+H950+H951+H952, 0)</f>
        <v>931.6099999999999</v>
      </c>
      <c r="X956">
        <f>IF(Source!BI397=2,H947+H948+H950+H951+H952, 0)</f>
        <v>0</v>
      </c>
      <c r="Y956">
        <f>IF(Source!BI397=3,H947+H948+H950+H951+H952, 0)</f>
        <v>0</v>
      </c>
      <c r="Z956">
        <f>IF(Source!BI397=4,H947+H948+H950+H951+H952, 0)</f>
        <v>0</v>
      </c>
    </row>
    <row r="957" spans="1:26" ht="71.25" x14ac:dyDescent="0.2">
      <c r="A957" s="39" t="str">
        <f>Source!E400</f>
        <v>87</v>
      </c>
      <c r="B957" s="40" t="str">
        <f>Source!F400</f>
        <v>09-03-014-01</v>
      </c>
      <c r="C957" s="40" t="str">
        <f>Source!G400</f>
        <v>Монтаж  горизонтальных связей и распорок из одиночных и парных уголков, гнутосварных профилей для пролетов до 24 м при высоте здания до 25 м</v>
      </c>
      <c r="D957" s="23" t="str">
        <f>Source!H400</f>
        <v>т</v>
      </c>
      <c r="E957" s="11">
        <f>Source!I400</f>
        <v>0.17957000000000001</v>
      </c>
      <c r="F957" s="24">
        <f>Source!AL400+Source!AM400+Source!AO400</f>
        <v>1258.46</v>
      </c>
      <c r="G957" s="25"/>
      <c r="H957" s="24"/>
      <c r="I957" s="25" t="str">
        <f>Source!BO400</f>
        <v/>
      </c>
      <c r="J957" s="25"/>
      <c r="K957" s="24"/>
      <c r="L957" s="26"/>
      <c r="S957">
        <f>ROUND((Source!FX400/100)*((ROUND(Source!AF400*Source!I400, 2)+ROUND(Source!AE400*Source!I400, 2))), 2)</f>
        <v>113.69</v>
      </c>
      <c r="T957">
        <f>Source!X400</f>
        <v>745.81</v>
      </c>
      <c r="U957">
        <f>ROUND((Source!FY400/100)*((ROUND(Source!AF400*Source!I400, 2)+ROUND(Source!AE400*Source!I400, 2))), 2)</f>
        <v>107.37</v>
      </c>
      <c r="V957">
        <f>Source!Y400</f>
        <v>704.38</v>
      </c>
    </row>
    <row r="958" spans="1:26" ht="14.25" x14ac:dyDescent="0.2">
      <c r="A958" s="39"/>
      <c r="B958" s="40"/>
      <c r="C958" s="40" t="s">
        <v>1661</v>
      </c>
      <c r="D958" s="23"/>
      <c r="E958" s="11"/>
      <c r="F958" s="24">
        <f>Source!AO400</f>
        <v>553.07000000000005</v>
      </c>
      <c r="G958" s="25" t="str">
        <f>Source!DG400</f>
        <v>)*1,15</v>
      </c>
      <c r="H958" s="24">
        <f>ROUND(Source!AF400*Source!I400, 2)</f>
        <v>114.21</v>
      </c>
      <c r="I958" s="25"/>
      <c r="J958" s="25">
        <f>IF(Source!BA400&lt;&gt; 0, Source!BA400, 1)</f>
        <v>6.56</v>
      </c>
      <c r="K958" s="24">
        <f>Source!S400</f>
        <v>749.23</v>
      </c>
      <c r="L958" s="26"/>
      <c r="R958">
        <f>H958</f>
        <v>114.21</v>
      </c>
    </row>
    <row r="959" spans="1:26" ht="14.25" x14ac:dyDescent="0.2">
      <c r="A959" s="39"/>
      <c r="B959" s="40"/>
      <c r="C959" s="40" t="s">
        <v>411</v>
      </c>
      <c r="D959" s="23"/>
      <c r="E959" s="11"/>
      <c r="F959" s="24">
        <f>Source!AM400</f>
        <v>473.06</v>
      </c>
      <c r="G959" s="25" t="str">
        <f>Source!DE400</f>
        <v>)*1,25</v>
      </c>
      <c r="H959" s="24">
        <f>ROUND(Source!AD400*Source!I400, 2)</f>
        <v>106.19</v>
      </c>
      <c r="I959" s="25"/>
      <c r="J959" s="25">
        <f>IF(Source!BB400&lt;&gt; 0, Source!BB400, 1)</f>
        <v>6.56</v>
      </c>
      <c r="K959" s="24">
        <f>Source!Q400</f>
        <v>696.57</v>
      </c>
      <c r="L959" s="26"/>
    </row>
    <row r="960" spans="1:26" ht="14.25" x14ac:dyDescent="0.2">
      <c r="A960" s="39"/>
      <c r="B960" s="40"/>
      <c r="C960" s="40" t="s">
        <v>1667</v>
      </c>
      <c r="D960" s="23"/>
      <c r="E960" s="11"/>
      <c r="F960" s="24">
        <f>Source!AN400</f>
        <v>53.96</v>
      </c>
      <c r="G960" s="25" t="str">
        <f>Source!DF400</f>
        <v>)*1,25</v>
      </c>
      <c r="H960" s="34">
        <f>ROUND(Source!AE400*Source!I400, 2)</f>
        <v>12.11</v>
      </c>
      <c r="I960" s="25"/>
      <c r="J960" s="25">
        <f>IF(Source!BS400&lt;&gt; 0, Source!BS400, 1)</f>
        <v>6.56</v>
      </c>
      <c r="K960" s="34">
        <f>Source!R400</f>
        <v>79.45</v>
      </c>
      <c r="L960" s="26"/>
      <c r="R960">
        <f>H960</f>
        <v>12.11</v>
      </c>
    </row>
    <row r="961" spans="1:26" ht="14.25" x14ac:dyDescent="0.2">
      <c r="A961" s="39"/>
      <c r="B961" s="40"/>
      <c r="C961" s="40" t="s">
        <v>1668</v>
      </c>
      <c r="D961" s="23"/>
      <c r="E961" s="11"/>
      <c r="F961" s="24">
        <f>Source!AL400</f>
        <v>232.33</v>
      </c>
      <c r="G961" s="25" t="str">
        <f>Source!DD400</f>
        <v/>
      </c>
      <c r="H961" s="24">
        <f>ROUND(Source!AC400*Source!I400, 2)</f>
        <v>41.72</v>
      </c>
      <c r="I961" s="25"/>
      <c r="J961" s="25">
        <f>IF(Source!BC400&lt;&gt; 0, Source!BC400, 1)</f>
        <v>6.56</v>
      </c>
      <c r="K961" s="24">
        <f>Source!P400</f>
        <v>273.68</v>
      </c>
      <c r="L961" s="26"/>
    </row>
    <row r="962" spans="1:26" ht="14.25" x14ac:dyDescent="0.2">
      <c r="A962" s="39"/>
      <c r="B962" s="40"/>
      <c r="C962" s="40" t="s">
        <v>1662</v>
      </c>
      <c r="D962" s="23" t="s">
        <v>1663</v>
      </c>
      <c r="E962" s="11">
        <f>Source!BZ400</f>
        <v>90</v>
      </c>
      <c r="F962" s="43"/>
      <c r="G962" s="25"/>
      <c r="H962" s="24">
        <f>SUM(S957:S966)</f>
        <v>113.69</v>
      </c>
      <c r="I962" s="27"/>
      <c r="J962" s="22">
        <f>Source!AT400</f>
        <v>90</v>
      </c>
      <c r="K962" s="24">
        <f>SUM(T957:T966)</f>
        <v>745.81</v>
      </c>
      <c r="L962" s="26"/>
    </row>
    <row r="963" spans="1:26" ht="14.25" x14ac:dyDescent="0.2">
      <c r="A963" s="39"/>
      <c r="B963" s="40"/>
      <c r="C963" s="40" t="s">
        <v>1664</v>
      </c>
      <c r="D963" s="23" t="s">
        <v>1663</v>
      </c>
      <c r="E963" s="11">
        <f>Source!CA400</f>
        <v>85</v>
      </c>
      <c r="F963" s="43"/>
      <c r="G963" s="25"/>
      <c r="H963" s="24">
        <f>SUM(U957:U966)</f>
        <v>107.37</v>
      </c>
      <c r="I963" s="27"/>
      <c r="J963" s="22">
        <f>Source!AU400</f>
        <v>85</v>
      </c>
      <c r="K963" s="24">
        <f>SUM(V957:V966)</f>
        <v>704.38</v>
      </c>
      <c r="L963" s="26"/>
    </row>
    <row r="964" spans="1:26" ht="14.25" x14ac:dyDescent="0.2">
      <c r="A964" s="39"/>
      <c r="B964" s="40"/>
      <c r="C964" s="40" t="s">
        <v>1665</v>
      </c>
      <c r="D964" s="23" t="s">
        <v>1666</v>
      </c>
      <c r="E964" s="11">
        <f>Source!AQ400</f>
        <v>63.28</v>
      </c>
      <c r="F964" s="24"/>
      <c r="G964" s="25" t="str">
        <f>Source!DI400</f>
        <v>)*1,15</v>
      </c>
      <c r="H964" s="24"/>
      <c r="I964" s="25"/>
      <c r="J964" s="25"/>
      <c r="K964" s="24"/>
      <c r="L964" s="35">
        <f>Source!U400</f>
        <v>13.067668039999999</v>
      </c>
    </row>
    <row r="965" spans="1:26" ht="14.25" x14ac:dyDescent="0.2">
      <c r="A965" s="39" t="str">
        <f>Source!E401</f>
        <v>87,1</v>
      </c>
      <c r="B965" s="40" t="str">
        <f>Source!F401</f>
        <v>07.2.07.13</v>
      </c>
      <c r="C965" s="40" t="str">
        <f>Source!G401</f>
        <v>Конструкции стальные</v>
      </c>
      <c r="D965" s="23" t="str">
        <f>Source!H401</f>
        <v>т</v>
      </c>
      <c r="E965" s="11">
        <f>Source!I401</f>
        <v>0.17957000000000001</v>
      </c>
      <c r="F965" s="24">
        <f>Source!AL401+Source!AM401+Source!AO401</f>
        <v>0</v>
      </c>
      <c r="G965" s="36" t="s">
        <v>3</v>
      </c>
      <c r="H965" s="24">
        <f>ROUND(Source!AC401*Source!I401, 2)+ROUND(Source!AD401*Source!I401, 2)+ROUND(Source!AF401*Source!I401, 2)</f>
        <v>0</v>
      </c>
      <c r="I965" s="25"/>
      <c r="J965" s="25">
        <f>IF(Source!BC401&lt;&gt; 0, Source!BC401, 1)</f>
        <v>6.56</v>
      </c>
      <c r="K965" s="24">
        <f>Source!O401</f>
        <v>0</v>
      </c>
      <c r="L965" s="26"/>
      <c r="S965">
        <f>ROUND((Source!FX401/100)*((ROUND(Source!AF401*Source!I401, 2)+ROUND(Source!AE401*Source!I401, 2))), 2)</f>
        <v>0</v>
      </c>
      <c r="T965">
        <f>Source!X401</f>
        <v>0</v>
      </c>
      <c r="U965">
        <f>ROUND((Source!FY401/100)*((ROUND(Source!AF401*Source!I401, 2)+ROUND(Source!AE401*Source!I401, 2))), 2)</f>
        <v>0</v>
      </c>
      <c r="V965">
        <f>Source!Y401</f>
        <v>0</v>
      </c>
      <c r="W965">
        <f>IF(Source!BI401&lt;=1,H965, 0)</f>
        <v>0</v>
      </c>
      <c r="X965">
        <f>IF(Source!BI401=2,H965, 0)</f>
        <v>0</v>
      </c>
      <c r="Y965">
        <f>IF(Source!BI401=3,H965, 0)</f>
        <v>0</v>
      </c>
      <c r="Z965">
        <f>IF(Source!BI401=4,H965, 0)</f>
        <v>0</v>
      </c>
    </row>
    <row r="966" spans="1:26" ht="71.25" x14ac:dyDescent="0.2">
      <c r="A966" s="41" t="str">
        <f>Source!E402</f>
        <v>87,2</v>
      </c>
      <c r="B966" s="42" t="str">
        <f>Source!F402</f>
        <v>07.2.07.12-0018</v>
      </c>
      <c r="C966" s="42" t="str">
        <f>Source!G402</f>
        <v>Отдельные конструктивные элементы зданий и сооружений с преобладанием гнутых профилей, средняя масса сборочной единицы свыше 0,1 до 0,5 т</v>
      </c>
      <c r="D966" s="28" t="str">
        <f>Source!H402</f>
        <v>т</v>
      </c>
      <c r="E966" s="29">
        <f>Source!I402</f>
        <v>0.17957000000000001</v>
      </c>
      <c r="F966" s="30">
        <f>Source!AL402+Source!AM402+Source!AO402</f>
        <v>8128</v>
      </c>
      <c r="G966" s="37" t="s">
        <v>3</v>
      </c>
      <c r="H966" s="30">
        <f>ROUND(Source!AC402*Source!I402, 2)+ROUND(Source!AD402*Source!I402, 2)+ROUND(Source!AF402*Source!I402, 2)</f>
        <v>1459.54</v>
      </c>
      <c r="I966" s="31"/>
      <c r="J966" s="31">
        <f>IF(Source!BC402&lt;&gt; 0, Source!BC402, 1)</f>
        <v>6.56</v>
      </c>
      <c r="K966" s="30">
        <f>Source!O402</f>
        <v>9574.61</v>
      </c>
      <c r="L966" s="38"/>
      <c r="S966">
        <f>ROUND((Source!FX402/100)*((ROUND(Source!AF402*Source!I402, 2)+ROUND(Source!AE402*Source!I402, 2))), 2)</f>
        <v>0</v>
      </c>
      <c r="T966">
        <f>Source!X402</f>
        <v>0</v>
      </c>
      <c r="U966">
        <f>ROUND((Source!FY402/100)*((ROUND(Source!AF402*Source!I402, 2)+ROUND(Source!AE402*Source!I402, 2))), 2)</f>
        <v>0</v>
      </c>
      <c r="V966">
        <f>Source!Y402</f>
        <v>0</v>
      </c>
      <c r="W966">
        <f>IF(Source!BI402&lt;=1,H966, 0)</f>
        <v>1459.54</v>
      </c>
      <c r="X966">
        <f>IF(Source!BI402=2,H966, 0)</f>
        <v>0</v>
      </c>
      <c r="Y966">
        <f>IF(Source!BI402=3,H966, 0)</f>
        <v>0</v>
      </c>
      <c r="Z966">
        <f>IF(Source!BI402=4,H966, 0)</f>
        <v>0</v>
      </c>
    </row>
    <row r="967" spans="1:26" ht="15" x14ac:dyDescent="0.25">
      <c r="G967" s="46">
        <f>H958+H959+H961+H962+H963+SUM(H965:H966)</f>
        <v>1942.72</v>
      </c>
      <c r="H967" s="46"/>
      <c r="J967" s="46">
        <f>K958+K959+K961+K962+K963+SUM(K965:K966)</f>
        <v>12744.28</v>
      </c>
      <c r="K967" s="46"/>
      <c r="L967" s="33">
        <f>Source!U400</f>
        <v>13.067668039999999</v>
      </c>
      <c r="O967" s="20">
        <f>G967</f>
        <v>1942.72</v>
      </c>
      <c r="P967" s="20">
        <f>J967</f>
        <v>12744.28</v>
      </c>
      <c r="Q967" s="20">
        <f>L967</f>
        <v>13.067668039999999</v>
      </c>
      <c r="W967">
        <f>IF(Source!BI400&lt;=1,H958+H959+H961+H962+H963, 0)</f>
        <v>483.18</v>
      </c>
      <c r="X967">
        <f>IF(Source!BI400=2,H958+H959+H961+H962+H963, 0)</f>
        <v>0</v>
      </c>
      <c r="Y967">
        <f>IF(Source!BI400=3,H958+H959+H961+H962+H963, 0)</f>
        <v>0</v>
      </c>
      <c r="Z967">
        <f>IF(Source!BI400=4,H958+H959+H961+H962+H963, 0)</f>
        <v>0</v>
      </c>
    </row>
    <row r="968" spans="1:26" ht="57" x14ac:dyDescent="0.2">
      <c r="A968" s="39" t="str">
        <f>Source!E403</f>
        <v>88</v>
      </c>
      <c r="B968" s="40" t="str">
        <f>Source!F403</f>
        <v>09-03-014-01</v>
      </c>
      <c r="C968" s="40" t="str">
        <f>Source!G403</f>
        <v>Монтаж связей и распорок из одиночных и парных уголков, гнутосварных профилей для пролетов до 24 м при высоте здания до 25 м</v>
      </c>
      <c r="D968" s="23" t="str">
        <f>Source!H403</f>
        <v>т</v>
      </c>
      <c r="E968" s="11">
        <f>Source!I403</f>
        <v>0.18562000000000001</v>
      </c>
      <c r="F968" s="24">
        <f>Source!AL403+Source!AM403+Source!AO403</f>
        <v>1258.46</v>
      </c>
      <c r="G968" s="25"/>
      <c r="H968" s="24"/>
      <c r="I968" s="25" t="str">
        <f>Source!BO403</f>
        <v/>
      </c>
      <c r="J968" s="25"/>
      <c r="K968" s="24"/>
      <c r="L968" s="26"/>
      <c r="S968">
        <f>ROUND((Source!FX403/100)*((ROUND(Source!AF403*Source!I403, 2)+ROUND(Source!AE403*Source!I403, 2))), 2)</f>
        <v>117.52</v>
      </c>
      <c r="T968">
        <f>Source!X403</f>
        <v>770.94</v>
      </c>
      <c r="U968">
        <f>ROUND((Source!FY403/100)*((ROUND(Source!AF403*Source!I403, 2)+ROUND(Source!AE403*Source!I403, 2))), 2)</f>
        <v>110.99</v>
      </c>
      <c r="V968">
        <f>Source!Y403</f>
        <v>728.11</v>
      </c>
    </row>
    <row r="969" spans="1:26" ht="14.25" x14ac:dyDescent="0.2">
      <c r="A969" s="39"/>
      <c r="B969" s="40"/>
      <c r="C969" s="40" t="s">
        <v>1661</v>
      </c>
      <c r="D969" s="23"/>
      <c r="E969" s="11"/>
      <c r="F969" s="24">
        <f>Source!AO403</f>
        <v>553.07000000000005</v>
      </c>
      <c r="G969" s="25" t="str">
        <f>Source!DG403</f>
        <v>)*1,15</v>
      </c>
      <c r="H969" s="24">
        <f>ROUND(Source!AF403*Source!I403, 2)</f>
        <v>118.06</v>
      </c>
      <c r="I969" s="25"/>
      <c r="J969" s="25">
        <f>IF(Source!BA403&lt;&gt; 0, Source!BA403, 1)</f>
        <v>6.56</v>
      </c>
      <c r="K969" s="24">
        <f>Source!S403</f>
        <v>774.47</v>
      </c>
      <c r="L969" s="26"/>
      <c r="R969">
        <f>H969</f>
        <v>118.06</v>
      </c>
    </row>
    <row r="970" spans="1:26" ht="14.25" x14ac:dyDescent="0.2">
      <c r="A970" s="39"/>
      <c r="B970" s="40"/>
      <c r="C970" s="40" t="s">
        <v>411</v>
      </c>
      <c r="D970" s="23"/>
      <c r="E970" s="11"/>
      <c r="F970" s="24">
        <f>Source!AM403</f>
        <v>473.06</v>
      </c>
      <c r="G970" s="25" t="str">
        <f>Source!DE403</f>
        <v>)*1,25</v>
      </c>
      <c r="H970" s="24">
        <f>ROUND(Source!AD403*Source!I403, 2)</f>
        <v>109.76</v>
      </c>
      <c r="I970" s="25"/>
      <c r="J970" s="25">
        <f>IF(Source!BB403&lt;&gt; 0, Source!BB403, 1)</f>
        <v>6.56</v>
      </c>
      <c r="K970" s="24">
        <f>Source!Q403</f>
        <v>720.04</v>
      </c>
      <c r="L970" s="26"/>
    </row>
    <row r="971" spans="1:26" ht="14.25" x14ac:dyDescent="0.2">
      <c r="A971" s="39"/>
      <c r="B971" s="40"/>
      <c r="C971" s="40" t="s">
        <v>1667</v>
      </c>
      <c r="D971" s="23"/>
      <c r="E971" s="11"/>
      <c r="F971" s="24">
        <f>Source!AN403</f>
        <v>53.96</v>
      </c>
      <c r="G971" s="25" t="str">
        <f>Source!DF403</f>
        <v>)*1,25</v>
      </c>
      <c r="H971" s="34">
        <f>ROUND(Source!AE403*Source!I403, 2)</f>
        <v>12.52</v>
      </c>
      <c r="I971" s="25"/>
      <c r="J971" s="25">
        <f>IF(Source!BS403&lt;&gt; 0, Source!BS403, 1)</f>
        <v>6.56</v>
      </c>
      <c r="K971" s="34">
        <f>Source!R403</f>
        <v>82.13</v>
      </c>
      <c r="L971" s="26"/>
      <c r="R971">
        <f>H971</f>
        <v>12.52</v>
      </c>
    </row>
    <row r="972" spans="1:26" ht="14.25" x14ac:dyDescent="0.2">
      <c r="A972" s="39"/>
      <c r="B972" s="40"/>
      <c r="C972" s="40" t="s">
        <v>1668</v>
      </c>
      <c r="D972" s="23"/>
      <c r="E972" s="11"/>
      <c r="F972" s="24">
        <f>Source!AL403</f>
        <v>232.33</v>
      </c>
      <c r="G972" s="25" t="str">
        <f>Source!DD403</f>
        <v/>
      </c>
      <c r="H972" s="24">
        <f>ROUND(Source!AC403*Source!I403, 2)</f>
        <v>43.13</v>
      </c>
      <c r="I972" s="25"/>
      <c r="J972" s="25">
        <f>IF(Source!BC403&lt;&gt; 0, Source!BC403, 1)</f>
        <v>6.56</v>
      </c>
      <c r="K972" s="24">
        <f>Source!P403</f>
        <v>282.89999999999998</v>
      </c>
      <c r="L972" s="26"/>
    </row>
    <row r="973" spans="1:26" ht="14.25" x14ac:dyDescent="0.2">
      <c r="A973" s="39"/>
      <c r="B973" s="40"/>
      <c r="C973" s="40" t="s">
        <v>1662</v>
      </c>
      <c r="D973" s="23" t="s">
        <v>1663</v>
      </c>
      <c r="E973" s="11">
        <f>Source!BZ403</f>
        <v>90</v>
      </c>
      <c r="F973" s="43"/>
      <c r="G973" s="25"/>
      <c r="H973" s="24">
        <f>SUM(S968:S977)</f>
        <v>117.52</v>
      </c>
      <c r="I973" s="27"/>
      <c r="J973" s="22">
        <f>Source!AT403</f>
        <v>90</v>
      </c>
      <c r="K973" s="24">
        <f>SUM(T968:T977)</f>
        <v>770.94</v>
      </c>
      <c r="L973" s="26"/>
    </row>
    <row r="974" spans="1:26" ht="14.25" x14ac:dyDescent="0.2">
      <c r="A974" s="39"/>
      <c r="B974" s="40"/>
      <c r="C974" s="40" t="s">
        <v>1664</v>
      </c>
      <c r="D974" s="23" t="s">
        <v>1663</v>
      </c>
      <c r="E974" s="11">
        <f>Source!CA403</f>
        <v>85</v>
      </c>
      <c r="F974" s="43"/>
      <c r="G974" s="25"/>
      <c r="H974" s="24">
        <f>SUM(U968:U977)</f>
        <v>110.99</v>
      </c>
      <c r="I974" s="27"/>
      <c r="J974" s="22">
        <f>Source!AU403</f>
        <v>85</v>
      </c>
      <c r="K974" s="24">
        <f>SUM(V968:V977)</f>
        <v>728.11</v>
      </c>
      <c r="L974" s="26"/>
    </row>
    <row r="975" spans="1:26" ht="14.25" x14ac:dyDescent="0.2">
      <c r="A975" s="39"/>
      <c r="B975" s="40"/>
      <c r="C975" s="40" t="s">
        <v>1665</v>
      </c>
      <c r="D975" s="23" t="s">
        <v>1666</v>
      </c>
      <c r="E975" s="11">
        <f>Source!AQ403</f>
        <v>63.28</v>
      </c>
      <c r="F975" s="24"/>
      <c r="G975" s="25" t="str">
        <f>Source!DI403</f>
        <v>)*1,15</v>
      </c>
      <c r="H975" s="24"/>
      <c r="I975" s="25"/>
      <c r="J975" s="25"/>
      <c r="K975" s="24"/>
      <c r="L975" s="35">
        <f>Source!U403</f>
        <v>13.507938639999999</v>
      </c>
    </row>
    <row r="976" spans="1:26" ht="14.25" x14ac:dyDescent="0.2">
      <c r="A976" s="39" t="str">
        <f>Source!E404</f>
        <v>88,1</v>
      </c>
      <c r="B976" s="40" t="str">
        <f>Source!F404</f>
        <v>07.2.07.13</v>
      </c>
      <c r="C976" s="40" t="str">
        <f>Source!G404</f>
        <v>Конструкции стальные</v>
      </c>
      <c r="D976" s="23" t="str">
        <f>Source!H404</f>
        <v>т</v>
      </c>
      <c r="E976" s="11">
        <f>Source!I404</f>
        <v>0.18562000000000001</v>
      </c>
      <c r="F976" s="24">
        <f>Source!AL404+Source!AM404+Source!AO404</f>
        <v>0</v>
      </c>
      <c r="G976" s="36" t="s">
        <v>3</v>
      </c>
      <c r="H976" s="24">
        <f>ROUND(Source!AC404*Source!I404, 2)+ROUND(Source!AD404*Source!I404, 2)+ROUND(Source!AF404*Source!I404, 2)</f>
        <v>0</v>
      </c>
      <c r="I976" s="25"/>
      <c r="J976" s="25">
        <f>IF(Source!BC404&lt;&gt; 0, Source!BC404, 1)</f>
        <v>6.56</v>
      </c>
      <c r="K976" s="24">
        <f>Source!O404</f>
        <v>0</v>
      </c>
      <c r="L976" s="26"/>
      <c r="S976">
        <f>ROUND((Source!FX404/100)*((ROUND(Source!AF404*Source!I404, 2)+ROUND(Source!AE404*Source!I404, 2))), 2)</f>
        <v>0</v>
      </c>
      <c r="T976">
        <f>Source!X404</f>
        <v>0</v>
      </c>
      <c r="U976">
        <f>ROUND((Source!FY404/100)*((ROUND(Source!AF404*Source!I404, 2)+ROUND(Source!AE404*Source!I404, 2))), 2)</f>
        <v>0</v>
      </c>
      <c r="V976">
        <f>Source!Y404</f>
        <v>0</v>
      </c>
      <c r="W976">
        <f>IF(Source!BI404&lt;=1,H976, 0)</f>
        <v>0</v>
      </c>
      <c r="X976">
        <f>IF(Source!BI404=2,H976, 0)</f>
        <v>0</v>
      </c>
      <c r="Y976">
        <f>IF(Source!BI404=3,H976, 0)</f>
        <v>0</v>
      </c>
      <c r="Z976">
        <f>IF(Source!BI404=4,H976, 0)</f>
        <v>0</v>
      </c>
    </row>
    <row r="977" spans="1:32" ht="71.25" x14ac:dyDescent="0.2">
      <c r="A977" s="41" t="str">
        <f>Source!E405</f>
        <v>88,2</v>
      </c>
      <c r="B977" s="42" t="str">
        <f>Source!F405</f>
        <v>07.2.07.12-0020</v>
      </c>
      <c r="C977" s="42" t="str">
        <f>Source!G405</f>
        <v>Отдельные конструктивные элементы зданий и сооружений с преобладанием горячекатаных профилей, средняя масса сборочной единицы от 0,1 до 0,5 т</v>
      </c>
      <c r="D977" s="28" t="str">
        <f>Source!H405</f>
        <v>т</v>
      </c>
      <c r="E977" s="29">
        <f>Source!I405</f>
        <v>0.18562000000000001</v>
      </c>
      <c r="F977" s="30">
        <f>Source!AL405+Source!AM405+Source!AO405</f>
        <v>7712</v>
      </c>
      <c r="G977" s="37" t="s">
        <v>3</v>
      </c>
      <c r="H977" s="30">
        <f>ROUND(Source!AC405*Source!I405, 2)+ROUND(Source!AD405*Source!I405, 2)+ROUND(Source!AF405*Source!I405, 2)</f>
        <v>1431.5</v>
      </c>
      <c r="I977" s="31"/>
      <c r="J977" s="31">
        <f>IF(Source!BC405&lt;&gt; 0, Source!BC405, 1)</f>
        <v>6.56</v>
      </c>
      <c r="K977" s="30">
        <f>Source!O405</f>
        <v>9390.65</v>
      </c>
      <c r="L977" s="38"/>
      <c r="S977">
        <f>ROUND((Source!FX405/100)*((ROUND(Source!AF405*Source!I405, 2)+ROUND(Source!AE405*Source!I405, 2))), 2)</f>
        <v>0</v>
      </c>
      <c r="T977">
        <f>Source!X405</f>
        <v>0</v>
      </c>
      <c r="U977">
        <f>ROUND((Source!FY405/100)*((ROUND(Source!AF405*Source!I405, 2)+ROUND(Source!AE405*Source!I405, 2))), 2)</f>
        <v>0</v>
      </c>
      <c r="V977">
        <f>Source!Y405</f>
        <v>0</v>
      </c>
      <c r="W977">
        <f>IF(Source!BI405&lt;=1,H977, 0)</f>
        <v>1431.5</v>
      </c>
      <c r="X977">
        <f>IF(Source!BI405=2,H977, 0)</f>
        <v>0</v>
      </c>
      <c r="Y977">
        <f>IF(Source!BI405=3,H977, 0)</f>
        <v>0</v>
      </c>
      <c r="Z977">
        <f>IF(Source!BI405=4,H977, 0)</f>
        <v>0</v>
      </c>
    </row>
    <row r="978" spans="1:32" ht="15" x14ac:dyDescent="0.25">
      <c r="G978" s="46">
        <f>H969+H970+H972+H973+H974+SUM(H976:H977)</f>
        <v>1930.96</v>
      </c>
      <c r="H978" s="46"/>
      <c r="J978" s="46">
        <f>K969+K970+K972+K973+K974+SUM(K976:K977)</f>
        <v>12667.11</v>
      </c>
      <c r="K978" s="46"/>
      <c r="L978" s="33">
        <f>Source!U403</f>
        <v>13.507938639999999</v>
      </c>
      <c r="O978" s="20">
        <f>G978</f>
        <v>1930.96</v>
      </c>
      <c r="P978" s="20">
        <f>J978</f>
        <v>12667.11</v>
      </c>
      <c r="Q978" s="20">
        <f>L978</f>
        <v>13.507938639999999</v>
      </c>
      <c r="W978">
        <f>IF(Source!BI403&lt;=1,H969+H970+H972+H973+H974, 0)</f>
        <v>499.46</v>
      </c>
      <c r="X978">
        <f>IF(Source!BI403=2,H969+H970+H972+H973+H974, 0)</f>
        <v>0</v>
      </c>
      <c r="Y978">
        <f>IF(Source!BI403=3,H969+H970+H972+H973+H974, 0)</f>
        <v>0</v>
      </c>
      <c r="Z978">
        <f>IF(Source!BI403=4,H969+H970+H972+H973+H974, 0)</f>
        <v>0</v>
      </c>
    </row>
    <row r="979" spans="1:32" ht="42.75" x14ac:dyDescent="0.2">
      <c r="A979" s="39" t="str">
        <f>Source!E406</f>
        <v>89</v>
      </c>
      <c r="B979" s="40" t="str">
        <f>Source!F406</f>
        <v>м32-01-098-03 прим.</v>
      </c>
      <c r="C979" s="40" t="str">
        <f>Source!G406</f>
        <v>Монтаж  дрейфовых камер,массой  до 0,1кг(без стоимости дрейфовых камер)</v>
      </c>
      <c r="D979" s="23" t="str">
        <f>Source!H406</f>
        <v>КОМПЛ</v>
      </c>
      <c r="E979" s="11">
        <f>Source!I406</f>
        <v>16</v>
      </c>
      <c r="F979" s="24">
        <f>Source!AL406+Source!AM406+Source!AO406</f>
        <v>349.81</v>
      </c>
      <c r="G979" s="25"/>
      <c r="H979" s="24"/>
      <c r="I979" s="25" t="str">
        <f>Source!BO406</f>
        <v/>
      </c>
      <c r="J979" s="25"/>
      <c r="K979" s="24"/>
      <c r="L979" s="26"/>
      <c r="S979">
        <f>ROUND((Source!FX406/100)*((ROUND(Source!AF406*Source!I406, 2)+ROUND(Source!AE406*Source!I406, 2))), 2)</f>
        <v>3726.85</v>
      </c>
      <c r="T979">
        <f>Source!X406</f>
        <v>24448.12</v>
      </c>
      <c r="U979">
        <f>ROUND((Source!FY406/100)*((ROUND(Source!AF406*Source!I406, 2)+ROUND(Source!AE406*Source!I406, 2))), 2)</f>
        <v>2795.14</v>
      </c>
      <c r="V979">
        <f>Source!Y406</f>
        <v>18336.09</v>
      </c>
    </row>
    <row r="980" spans="1:32" ht="14.25" x14ac:dyDescent="0.2">
      <c r="A980" s="39"/>
      <c r="B980" s="40"/>
      <c r="C980" s="40" t="s">
        <v>1661</v>
      </c>
      <c r="D980" s="23"/>
      <c r="E980" s="11"/>
      <c r="F980" s="24">
        <f>Source!AO406</f>
        <v>288.14999999999998</v>
      </c>
      <c r="G980" s="25" t="str">
        <f>Source!DG406</f>
        <v/>
      </c>
      <c r="H980" s="24">
        <f>ROUND(Source!AF406*Source!I406, 2)</f>
        <v>4610.3999999999996</v>
      </c>
      <c r="I980" s="25"/>
      <c r="J980" s="25">
        <f>IF(Source!BA406&lt;&gt; 0, Source!BA406, 1)</f>
        <v>6.56</v>
      </c>
      <c r="K980" s="24">
        <f>Source!S406</f>
        <v>30244.22</v>
      </c>
      <c r="L980" s="26"/>
      <c r="R980">
        <f>H980</f>
        <v>4610.3999999999996</v>
      </c>
    </row>
    <row r="981" spans="1:32" ht="14.25" x14ac:dyDescent="0.2">
      <c r="A981" s="39"/>
      <c r="B981" s="40"/>
      <c r="C981" s="40" t="s">
        <v>411</v>
      </c>
      <c r="D981" s="23"/>
      <c r="E981" s="11"/>
      <c r="F981" s="24">
        <f>Source!AM406</f>
        <v>22.32</v>
      </c>
      <c r="G981" s="25" t="str">
        <f>Source!DE406</f>
        <v/>
      </c>
      <c r="H981" s="24">
        <f>ROUND(Source!AD406*Source!I406, 2)</f>
        <v>357.12</v>
      </c>
      <c r="I981" s="25"/>
      <c r="J981" s="25">
        <f>IF(Source!BB406&lt;&gt; 0, Source!BB406, 1)</f>
        <v>6.56</v>
      </c>
      <c r="K981" s="24">
        <f>Source!Q406</f>
        <v>2342.71</v>
      </c>
      <c r="L981" s="26"/>
    </row>
    <row r="982" spans="1:32" ht="14.25" x14ac:dyDescent="0.2">
      <c r="A982" s="39"/>
      <c r="B982" s="40"/>
      <c r="C982" s="40" t="s">
        <v>1667</v>
      </c>
      <c r="D982" s="23"/>
      <c r="E982" s="11"/>
      <c r="F982" s="24">
        <f>Source!AN406</f>
        <v>3.01</v>
      </c>
      <c r="G982" s="25" t="str">
        <f>Source!DF406</f>
        <v/>
      </c>
      <c r="H982" s="34">
        <f>ROUND(Source!AE406*Source!I406, 2)</f>
        <v>48.16</v>
      </c>
      <c r="I982" s="25"/>
      <c r="J982" s="25">
        <f>IF(Source!BS406&lt;&gt; 0, Source!BS406, 1)</f>
        <v>6.56</v>
      </c>
      <c r="K982" s="34">
        <f>Source!R406</f>
        <v>315.93</v>
      </c>
      <c r="L982" s="26"/>
      <c r="R982">
        <f>H982</f>
        <v>48.16</v>
      </c>
    </row>
    <row r="983" spans="1:32" ht="14.25" x14ac:dyDescent="0.2">
      <c r="A983" s="39"/>
      <c r="B983" s="40"/>
      <c r="C983" s="40" t="s">
        <v>1668</v>
      </c>
      <c r="D983" s="23"/>
      <c r="E983" s="11"/>
      <c r="F983" s="24">
        <f>Source!AL406</f>
        <v>39.340000000000003</v>
      </c>
      <c r="G983" s="25" t="str">
        <f>Source!DD406</f>
        <v/>
      </c>
      <c r="H983" s="24">
        <f>ROUND(Source!AC406*Source!I406, 2)</f>
        <v>629.44000000000005</v>
      </c>
      <c r="I983" s="25"/>
      <c r="J983" s="25">
        <f>IF(Source!BC406&lt;&gt; 0, Source!BC406, 1)</f>
        <v>6.56</v>
      </c>
      <c r="K983" s="24">
        <f>Source!P406</f>
        <v>4129.13</v>
      </c>
      <c r="L983" s="26"/>
    </row>
    <row r="984" spans="1:32" ht="14.25" x14ac:dyDescent="0.2">
      <c r="A984" s="39"/>
      <c r="B984" s="40"/>
      <c r="C984" s="40" t="s">
        <v>1662</v>
      </c>
      <c r="D984" s="23" t="s">
        <v>1663</v>
      </c>
      <c r="E984" s="11">
        <f>Source!BZ406</f>
        <v>80</v>
      </c>
      <c r="F984" s="43"/>
      <c r="G984" s="25"/>
      <c r="H984" s="24">
        <f>SUM(S979:S986)</f>
        <v>3726.85</v>
      </c>
      <c r="I984" s="27"/>
      <c r="J984" s="22">
        <f>Source!AT406</f>
        <v>80</v>
      </c>
      <c r="K984" s="24">
        <f>SUM(T979:T986)</f>
        <v>24448.12</v>
      </c>
      <c r="L984" s="26"/>
    </row>
    <row r="985" spans="1:32" ht="14.25" x14ac:dyDescent="0.2">
      <c r="A985" s="39"/>
      <c r="B985" s="40"/>
      <c r="C985" s="40" t="s">
        <v>1664</v>
      </c>
      <c r="D985" s="23" t="s">
        <v>1663</v>
      </c>
      <c r="E985" s="11">
        <f>Source!CA406</f>
        <v>60</v>
      </c>
      <c r="F985" s="43"/>
      <c r="G985" s="25"/>
      <c r="H985" s="24">
        <f>SUM(U979:U986)</f>
        <v>2795.14</v>
      </c>
      <c r="I985" s="27"/>
      <c r="J985" s="22">
        <f>Source!AU406</f>
        <v>60</v>
      </c>
      <c r="K985" s="24">
        <f>SUM(V979:V986)</f>
        <v>18336.09</v>
      </c>
      <c r="L985" s="26"/>
    </row>
    <row r="986" spans="1:32" ht="14.25" x14ac:dyDescent="0.2">
      <c r="A986" s="41"/>
      <c r="B986" s="42"/>
      <c r="C986" s="42" t="s">
        <v>1665</v>
      </c>
      <c r="D986" s="28" t="s">
        <v>1666</v>
      </c>
      <c r="E986" s="29">
        <f>Source!AQ406</f>
        <v>30.3</v>
      </c>
      <c r="F986" s="30"/>
      <c r="G986" s="31" t="str">
        <f>Source!DI406</f>
        <v/>
      </c>
      <c r="H986" s="30"/>
      <c r="I986" s="31"/>
      <c r="J986" s="31"/>
      <c r="K986" s="30"/>
      <c r="L986" s="32">
        <f>Source!U406</f>
        <v>484.8</v>
      </c>
    </row>
    <row r="987" spans="1:32" ht="15" x14ac:dyDescent="0.25">
      <c r="G987" s="46">
        <f>H980+H981+H983+H984+H985</f>
        <v>12118.949999999999</v>
      </c>
      <c r="H987" s="46"/>
      <c r="J987" s="46">
        <f>K980+K981+K983+K984+K985</f>
        <v>79500.26999999999</v>
      </c>
      <c r="K987" s="46"/>
      <c r="L987" s="33">
        <f>Source!U406</f>
        <v>484.8</v>
      </c>
      <c r="O987" s="20">
        <f>G987</f>
        <v>12118.949999999999</v>
      </c>
      <c r="P987" s="20">
        <f>J987</f>
        <v>79500.26999999999</v>
      </c>
      <c r="Q987" s="20">
        <f>L987</f>
        <v>484.8</v>
      </c>
      <c r="W987">
        <f>IF(Source!BI406&lt;=1,H980+H981+H983+H984+H985, 0)</f>
        <v>0</v>
      </c>
      <c r="X987">
        <f>IF(Source!BI406=2,H980+H981+H983+H984+H985, 0)</f>
        <v>12118.949999999999</v>
      </c>
      <c r="Y987">
        <f>IF(Source!BI406=3,H980+H981+H983+H984+H985, 0)</f>
        <v>0</v>
      </c>
      <c r="Z987">
        <f>IF(Source!BI406=4,H980+H981+H983+H984+H985, 0)</f>
        <v>0</v>
      </c>
    </row>
    <row r="988" spans="1:32" ht="15" x14ac:dyDescent="0.25">
      <c r="A988" s="48" t="str">
        <f>CONCATENATE("Итого по подразделу: ",IF(Source!G408&lt;&gt;"Новый подраздел", Source!G408, ""))</f>
        <v>Итого по подразделу: 439 ПР/14-469-000-КР2 лист 17</v>
      </c>
      <c r="B988" s="48"/>
      <c r="C988" s="48"/>
      <c r="D988" s="48"/>
      <c r="E988" s="48"/>
      <c r="F988" s="48"/>
      <c r="G988" s="47">
        <f>SUM(O855:O987)</f>
        <v>173116.15</v>
      </c>
      <c r="H988" s="47"/>
      <c r="I988" s="21"/>
      <c r="J988" s="47">
        <f>SUM(P855:P987)</f>
        <v>1135641.6500000001</v>
      </c>
      <c r="K988" s="47"/>
      <c r="L988" s="33">
        <f>SUM(Q855:Q987)</f>
        <v>772.31895955499999</v>
      </c>
      <c r="AF988" s="45" t="str">
        <f>CONCATENATE("Итого по подразделу: ",IF(Source!G408&lt;&gt;"Новый подраздел", Source!G408, ""))</f>
        <v>Итого по подразделу: 439 ПР/14-469-000-КР2 лист 17</v>
      </c>
    </row>
    <row r="989" spans="1:32" ht="15" x14ac:dyDescent="0.25">
      <c r="A989" s="48" t="str">
        <f>CONCATENATE("Итого по разделу: ",IF(Source!G437&lt;&gt;"Новый раздел", Source!G437, ""))</f>
        <v>Итого по разделу: 2 Конструкции металлические</v>
      </c>
      <c r="B989" s="48"/>
      <c r="C989" s="48"/>
      <c r="D989" s="48"/>
      <c r="E989" s="48"/>
      <c r="F989" s="48"/>
      <c r="G989" s="47">
        <f>SUM(O485:O988)</f>
        <v>590699.69999999984</v>
      </c>
      <c r="H989" s="47"/>
      <c r="I989" s="21"/>
      <c r="J989" s="47">
        <f>SUM(P485:P988)</f>
        <v>3874989.4199999995</v>
      </c>
      <c r="K989" s="47"/>
      <c r="L989" s="33">
        <f>SUM(Q485:Q988)</f>
        <v>2117.0070362500001</v>
      </c>
    </row>
    <row r="990" spans="1:32" ht="16.5" x14ac:dyDescent="0.25">
      <c r="A990" s="49" t="str">
        <f>CONCATENATE("Раздел: ",IF(Source!G466&lt;&gt;"Новый раздел", Source!G466, ""))</f>
        <v>Раздел: 3 Конструктивные решения выше отметки 0,00</v>
      </c>
      <c r="B990" s="49"/>
      <c r="C990" s="49"/>
      <c r="D990" s="49"/>
      <c r="E990" s="49"/>
      <c r="F990" s="49"/>
      <c r="G990" s="49"/>
      <c r="H990" s="49"/>
      <c r="I990" s="49"/>
      <c r="J990" s="49"/>
      <c r="K990" s="49"/>
      <c r="L990" s="49"/>
    </row>
    <row r="991" spans="1:32" ht="16.5" x14ac:dyDescent="0.25">
      <c r="A991" s="49" t="str">
        <f>CONCATENATE("Подраздел: ",IF(Source!G470&lt;&gt;"Новый подраздел", Source!G470, ""))</f>
        <v>Подраздел: Ограждающие конструкции</v>
      </c>
      <c r="B991" s="49"/>
      <c r="C991" s="49"/>
      <c r="D991" s="49"/>
      <c r="E991" s="49"/>
      <c r="F991" s="49"/>
      <c r="G991" s="49"/>
      <c r="H991" s="49"/>
      <c r="I991" s="49"/>
      <c r="J991" s="49"/>
      <c r="K991" s="49"/>
      <c r="L991" s="49"/>
    </row>
    <row r="992" spans="1:32" ht="57" x14ac:dyDescent="0.2">
      <c r="A992" s="39" t="str">
        <f>Source!E474</f>
        <v>90</v>
      </c>
      <c r="B992" s="40" t="str">
        <f>Source!F474</f>
        <v>09-04-006-05</v>
      </c>
      <c r="C992" s="40" t="str">
        <f>Source!G474</f>
        <v>Монтаж ограждающих конструкций стен из профилированных алюминиевых листов при высоте здания до 90 м</v>
      </c>
      <c r="D992" s="23" t="str">
        <f>Source!H474</f>
        <v>100 м2</v>
      </c>
      <c r="E992" s="11">
        <f>Source!I474</f>
        <v>4.9400000000000004</v>
      </c>
      <c r="F992" s="24">
        <f>Source!AL474+Source!AM474+Source!AO474</f>
        <v>4066.42</v>
      </c>
      <c r="G992" s="25"/>
      <c r="H992" s="24"/>
      <c r="I992" s="25" t="str">
        <f>Source!BO474</f>
        <v/>
      </c>
      <c r="J992" s="25"/>
      <c r="K992" s="24"/>
      <c r="L992" s="26"/>
      <c r="S992">
        <f>ROUND((Source!FX474/100)*((ROUND(Source!AF474*Source!I474, 2)+ROUND(Source!AE474*Source!I474, 2))), 2)</f>
        <v>7123.7</v>
      </c>
      <c r="T992">
        <f>Source!X474</f>
        <v>46731.43</v>
      </c>
      <c r="U992">
        <f>ROUND((Source!FY474/100)*((ROUND(Source!AF474*Source!I474, 2)+ROUND(Source!AE474*Source!I474, 2))), 2)</f>
        <v>6727.94</v>
      </c>
      <c r="V992">
        <f>Source!Y474</f>
        <v>44135.24</v>
      </c>
    </row>
    <row r="993" spans="1:26" x14ac:dyDescent="0.2">
      <c r="C993" s="19" t="str">
        <f>"Объем: "&amp;Source!I474&amp;"=494/"&amp;"100"</f>
        <v>Объем: 4,94=494/100</v>
      </c>
    </row>
    <row r="994" spans="1:26" ht="14.25" x14ac:dyDescent="0.2">
      <c r="A994" s="39"/>
      <c r="B994" s="40"/>
      <c r="C994" s="40" t="s">
        <v>1661</v>
      </c>
      <c r="D994" s="23"/>
      <c r="E994" s="11"/>
      <c r="F994" s="24">
        <f>Source!AO474</f>
        <v>1219.01</v>
      </c>
      <c r="G994" s="25" t="str">
        <f>Source!DG474</f>
        <v>)*1,15</v>
      </c>
      <c r="H994" s="24">
        <f>ROUND(Source!AF474*Source!I474, 2)</f>
        <v>6925.19</v>
      </c>
      <c r="I994" s="25"/>
      <c r="J994" s="25">
        <f>IF(Source!BA474&lt;&gt; 0, Source!BA474, 1)</f>
        <v>6.56</v>
      </c>
      <c r="K994" s="24">
        <f>Source!S474</f>
        <v>45429.24</v>
      </c>
      <c r="L994" s="26"/>
      <c r="R994">
        <f>H994</f>
        <v>6925.19</v>
      </c>
    </row>
    <row r="995" spans="1:26" ht="14.25" x14ac:dyDescent="0.2">
      <c r="A995" s="39"/>
      <c r="B995" s="40"/>
      <c r="C995" s="40" t="s">
        <v>411</v>
      </c>
      <c r="D995" s="23"/>
      <c r="E995" s="11"/>
      <c r="F995" s="24">
        <f>Source!AM474</f>
        <v>1419.99</v>
      </c>
      <c r="G995" s="25" t="str">
        <f>Source!DE474</f>
        <v>)*1,25</v>
      </c>
      <c r="H995" s="24">
        <f>ROUND(Source!AD474*Source!I474, 2)</f>
        <v>8768.4500000000007</v>
      </c>
      <c r="I995" s="25"/>
      <c r="J995" s="25">
        <f>IF(Source!BB474&lt;&gt; 0, Source!BB474, 1)</f>
        <v>6.56</v>
      </c>
      <c r="K995" s="24">
        <f>Source!Q474</f>
        <v>57521.04</v>
      </c>
      <c r="L995" s="26"/>
    </row>
    <row r="996" spans="1:26" ht="14.25" x14ac:dyDescent="0.2">
      <c r="A996" s="39"/>
      <c r="B996" s="40"/>
      <c r="C996" s="40" t="s">
        <v>1667</v>
      </c>
      <c r="D996" s="23"/>
      <c r="E996" s="11"/>
      <c r="F996" s="24">
        <f>Source!AN474</f>
        <v>160.33000000000001</v>
      </c>
      <c r="G996" s="25" t="str">
        <f>Source!DF474</f>
        <v>)*1,25</v>
      </c>
      <c r="H996" s="34">
        <f>ROUND(Source!AE474*Source!I474, 2)</f>
        <v>990.03</v>
      </c>
      <c r="I996" s="25"/>
      <c r="J996" s="25">
        <f>IF(Source!BS474&lt;&gt; 0, Source!BS474, 1)</f>
        <v>6.56</v>
      </c>
      <c r="K996" s="34">
        <f>Source!R474</f>
        <v>6494.57</v>
      </c>
      <c r="L996" s="26"/>
      <c r="R996">
        <f>H996</f>
        <v>990.03</v>
      </c>
    </row>
    <row r="997" spans="1:26" ht="14.25" x14ac:dyDescent="0.2">
      <c r="A997" s="39"/>
      <c r="B997" s="40"/>
      <c r="C997" s="40" t="s">
        <v>1668</v>
      </c>
      <c r="D997" s="23"/>
      <c r="E997" s="11"/>
      <c r="F997" s="24">
        <f>Source!AL474</f>
        <v>1427.42</v>
      </c>
      <c r="G997" s="25" t="str">
        <f>Source!DD474</f>
        <v/>
      </c>
      <c r="H997" s="24">
        <f>ROUND(Source!AC474*Source!I474, 2)</f>
        <v>7051.45</v>
      </c>
      <c r="I997" s="25"/>
      <c r="J997" s="25">
        <f>IF(Source!BC474&lt;&gt; 0, Source!BC474, 1)</f>
        <v>6.56</v>
      </c>
      <c r="K997" s="24">
        <f>Source!P474</f>
        <v>46257.54</v>
      </c>
      <c r="L997" s="26"/>
    </row>
    <row r="998" spans="1:26" ht="14.25" x14ac:dyDescent="0.2">
      <c r="A998" s="39"/>
      <c r="B998" s="40"/>
      <c r="C998" s="40" t="s">
        <v>1662</v>
      </c>
      <c r="D998" s="23" t="s">
        <v>1663</v>
      </c>
      <c r="E998" s="11">
        <f>Source!BZ474</f>
        <v>90</v>
      </c>
      <c r="F998" s="43"/>
      <c r="G998" s="25"/>
      <c r="H998" s="24">
        <f>SUM(S992:S1002)</f>
        <v>7123.7</v>
      </c>
      <c r="I998" s="27"/>
      <c r="J998" s="22">
        <f>Source!AT474</f>
        <v>90</v>
      </c>
      <c r="K998" s="24">
        <f>SUM(T992:T1002)</f>
        <v>46731.43</v>
      </c>
      <c r="L998" s="26"/>
    </row>
    <row r="999" spans="1:26" ht="14.25" x14ac:dyDescent="0.2">
      <c r="A999" s="39"/>
      <c r="B999" s="40"/>
      <c r="C999" s="40" t="s">
        <v>1664</v>
      </c>
      <c r="D999" s="23" t="s">
        <v>1663</v>
      </c>
      <c r="E999" s="11">
        <f>Source!CA474</f>
        <v>85</v>
      </c>
      <c r="F999" s="43"/>
      <c r="G999" s="25"/>
      <c r="H999" s="24">
        <f>SUM(U992:U1002)</f>
        <v>6727.94</v>
      </c>
      <c r="I999" s="27"/>
      <c r="J999" s="22">
        <f>Source!AU474</f>
        <v>85</v>
      </c>
      <c r="K999" s="24">
        <f>SUM(V992:V1002)</f>
        <v>44135.24</v>
      </c>
      <c r="L999" s="26"/>
    </row>
    <row r="1000" spans="1:26" ht="14.25" x14ac:dyDescent="0.2">
      <c r="A1000" s="39"/>
      <c r="B1000" s="40"/>
      <c r="C1000" s="40" t="s">
        <v>1665</v>
      </c>
      <c r="D1000" s="23" t="s">
        <v>1666</v>
      </c>
      <c r="E1000" s="11">
        <f>Source!AQ474</f>
        <v>134.4</v>
      </c>
      <c r="F1000" s="24"/>
      <c r="G1000" s="25" t="str">
        <f>Source!DI474</f>
        <v>)*1,15</v>
      </c>
      <c r="H1000" s="24"/>
      <c r="I1000" s="25"/>
      <c r="J1000" s="25"/>
      <c r="K1000" s="24"/>
      <c r="L1000" s="35">
        <f>Source!U474</f>
        <v>763.52640000000008</v>
      </c>
    </row>
    <row r="1001" spans="1:26" ht="57" x14ac:dyDescent="0.2">
      <c r="A1001" s="39" t="str">
        <f>Source!E475</f>
        <v>90,1</v>
      </c>
      <c r="B1001" s="40" t="str">
        <f>Source!F475</f>
        <v>07.2.05.02-0001</v>
      </c>
      <c r="C1001" s="40" t="str">
        <f>Source!G475</f>
        <v>Изделия фасонные (толщина 0,5 мм) для трехслойных стеновых сэндвич-панелей "Металл Профиль" c покрытием полиэстер</v>
      </c>
      <c r="D1001" s="23" t="str">
        <f>Source!H475</f>
        <v>м2</v>
      </c>
      <c r="E1001" s="11">
        <f>Source!I475</f>
        <v>493.99999999999994</v>
      </c>
      <c r="F1001" s="24">
        <f>Source!AL475+Source!AM475+Source!AO475</f>
        <v>138.66999999999999</v>
      </c>
      <c r="G1001" s="36" t="s">
        <v>3</v>
      </c>
      <c r="H1001" s="24">
        <f>ROUND(Source!AC475*Source!I475, 2)+ROUND(Source!AD475*Source!I475, 2)+ROUND(Source!AF475*Source!I475, 2)</f>
        <v>68502.98</v>
      </c>
      <c r="I1001" s="25"/>
      <c r="J1001" s="25">
        <f>IF(Source!BC475&lt;&gt; 0, Source!BC475, 1)</f>
        <v>6.56</v>
      </c>
      <c r="K1001" s="24">
        <f>Source!O475</f>
        <v>449379.55</v>
      </c>
      <c r="L1001" s="26"/>
      <c r="S1001">
        <f>ROUND((Source!FX475/100)*((ROUND(Source!AF475*Source!I475, 2)+ROUND(Source!AE475*Source!I475, 2))), 2)</f>
        <v>0</v>
      </c>
      <c r="T1001">
        <f>Source!X475</f>
        <v>0</v>
      </c>
      <c r="U1001">
        <f>ROUND((Source!FY475/100)*((ROUND(Source!AF475*Source!I475, 2)+ROUND(Source!AE475*Source!I475, 2))), 2)</f>
        <v>0</v>
      </c>
      <c r="V1001">
        <f>Source!Y475</f>
        <v>0</v>
      </c>
      <c r="W1001">
        <f>IF(Source!BI475&lt;=1,H1001, 0)</f>
        <v>68502.98</v>
      </c>
      <c r="X1001">
        <f>IF(Source!BI475=2,H1001, 0)</f>
        <v>0</v>
      </c>
      <c r="Y1001">
        <f>IF(Source!BI475=3,H1001, 0)</f>
        <v>0</v>
      </c>
      <c r="Z1001">
        <f>IF(Source!BI475=4,H1001, 0)</f>
        <v>0</v>
      </c>
    </row>
    <row r="1002" spans="1:26" ht="28.5" x14ac:dyDescent="0.2">
      <c r="A1002" s="41" t="str">
        <f>Source!E476</f>
        <v>90,2</v>
      </c>
      <c r="B1002" s="42" t="str">
        <f>Source!F476</f>
        <v>01.7.19.06-0005</v>
      </c>
      <c r="C1002" s="42" t="str">
        <f>Source!G476</f>
        <v>Прокладки ПРП уплотнительные, Д=40 мм</v>
      </c>
      <c r="D1002" s="28" t="str">
        <f>Source!H476</f>
        <v>м</v>
      </c>
      <c r="E1002" s="29">
        <f>Source!I476</f>
        <v>247.38</v>
      </c>
      <c r="F1002" s="30">
        <f>Source!AL476+Source!AM476+Source!AO476</f>
        <v>15.41</v>
      </c>
      <c r="G1002" s="37" t="s">
        <v>3</v>
      </c>
      <c r="H1002" s="30">
        <f>ROUND(Source!AC476*Source!I476, 2)+ROUND(Source!AD476*Source!I476, 2)+ROUND(Source!AF476*Source!I476, 2)</f>
        <v>3812.13</v>
      </c>
      <c r="I1002" s="31"/>
      <c r="J1002" s="31">
        <f>IF(Source!BC476&lt;&gt; 0, Source!BC476, 1)</f>
        <v>6.56</v>
      </c>
      <c r="K1002" s="30">
        <f>Source!O476</f>
        <v>25007.55</v>
      </c>
      <c r="L1002" s="38"/>
      <c r="S1002">
        <f>ROUND((Source!FX476/100)*((ROUND(Source!AF476*Source!I476, 2)+ROUND(Source!AE476*Source!I476, 2))), 2)</f>
        <v>0</v>
      </c>
      <c r="T1002">
        <f>Source!X476</f>
        <v>0</v>
      </c>
      <c r="U1002">
        <f>ROUND((Source!FY476/100)*((ROUND(Source!AF476*Source!I476, 2)+ROUND(Source!AE476*Source!I476, 2))), 2)</f>
        <v>0</v>
      </c>
      <c r="V1002">
        <f>Source!Y476</f>
        <v>0</v>
      </c>
      <c r="W1002">
        <f>IF(Source!BI476&lt;=1,H1002, 0)</f>
        <v>3812.13</v>
      </c>
      <c r="X1002">
        <f>IF(Source!BI476=2,H1002, 0)</f>
        <v>0</v>
      </c>
      <c r="Y1002">
        <f>IF(Source!BI476=3,H1002, 0)</f>
        <v>0</v>
      </c>
      <c r="Z1002">
        <f>IF(Source!BI476=4,H1002, 0)</f>
        <v>0</v>
      </c>
    </row>
    <row r="1003" spans="1:26" ht="15" x14ac:dyDescent="0.25">
      <c r="G1003" s="46">
        <f>H994+H995+H997+H998+H999+SUM(H1001:H1002)</f>
        <v>108911.84</v>
      </c>
      <c r="H1003" s="46"/>
      <c r="J1003" s="46">
        <f>K994+K995+K997+K998+K999+SUM(K1001:K1002)</f>
        <v>714461.59</v>
      </c>
      <c r="K1003" s="46"/>
      <c r="L1003" s="33">
        <f>Source!U474</f>
        <v>763.52640000000008</v>
      </c>
      <c r="O1003" s="20">
        <f>G1003</f>
        <v>108911.84</v>
      </c>
      <c r="P1003" s="20">
        <f>J1003</f>
        <v>714461.59</v>
      </c>
      <c r="Q1003" s="20">
        <f>L1003</f>
        <v>763.52640000000008</v>
      </c>
      <c r="W1003">
        <f>IF(Source!BI474&lt;=1,H994+H995+H997+H998+H999, 0)</f>
        <v>36596.730000000003</v>
      </c>
      <c r="X1003">
        <f>IF(Source!BI474=2,H994+H995+H997+H998+H999, 0)</f>
        <v>0</v>
      </c>
      <c r="Y1003">
        <f>IF(Source!BI474=3,H994+H995+H997+H998+H999, 0)</f>
        <v>0</v>
      </c>
      <c r="Z1003">
        <f>IF(Source!BI474=4,H994+H995+H997+H998+H999, 0)</f>
        <v>0</v>
      </c>
    </row>
    <row r="1004" spans="1:26" ht="57" x14ac:dyDescent="0.2">
      <c r="A1004" s="39" t="str">
        <f>Source!E477</f>
        <v>91</v>
      </c>
      <c r="B1004" s="40" t="str">
        <f>Source!F477</f>
        <v>46-03-014-45</v>
      </c>
      <c r="C1004" s="40" t="str">
        <f>Source!G477</f>
        <v>Сверление горизонтальных отверстий в железобетонных конструкциях стен перфоратором глубиной 200 мм диаметром 20 мм</v>
      </c>
      <c r="D1004" s="23" t="str">
        <f>Source!H477</f>
        <v>100 ШТ</v>
      </c>
      <c r="E1004" s="11">
        <f>Source!I477</f>
        <v>0.22</v>
      </c>
      <c r="F1004" s="24">
        <f>Source!AL477+Source!AM477+Source!AO477</f>
        <v>64.569999999999993</v>
      </c>
      <c r="G1004" s="25"/>
      <c r="H1004" s="24"/>
      <c r="I1004" s="25" t="str">
        <f>Source!BO477</f>
        <v/>
      </c>
      <c r="J1004" s="25"/>
      <c r="K1004" s="24"/>
      <c r="L1004" s="26"/>
      <c r="S1004">
        <f>ROUND((Source!FX477/100)*((ROUND(Source!AF477*Source!I477, 2)+ROUND(Source!AE477*Source!I477, 2))), 2)</f>
        <v>15.63</v>
      </c>
      <c r="T1004">
        <f>Source!X477</f>
        <v>102.51</v>
      </c>
      <c r="U1004">
        <f>ROUND((Source!FY477/100)*((ROUND(Source!AF477*Source!I477, 2)+ROUND(Source!AE477*Source!I477, 2))), 2)</f>
        <v>9.9499999999999993</v>
      </c>
      <c r="V1004">
        <f>Source!Y477</f>
        <v>65.23</v>
      </c>
    </row>
    <row r="1005" spans="1:26" x14ac:dyDescent="0.2">
      <c r="C1005" s="19" t="str">
        <f>"Объем: "&amp;Source!I477&amp;"=22/"&amp;"100"</f>
        <v>Объем: 0,22=22/100</v>
      </c>
    </row>
    <row r="1006" spans="1:26" ht="14.25" x14ac:dyDescent="0.2">
      <c r="A1006" s="39"/>
      <c r="B1006" s="40"/>
      <c r="C1006" s="40" t="s">
        <v>1661</v>
      </c>
      <c r="D1006" s="23"/>
      <c r="E1006" s="11"/>
      <c r="F1006" s="24">
        <f>Source!AO477</f>
        <v>64.569999999999993</v>
      </c>
      <c r="G1006" s="25" t="str">
        <f>Source!DG477</f>
        <v/>
      </c>
      <c r="H1006" s="24">
        <f>ROUND(Source!AF477*Source!I477, 2)</f>
        <v>14.21</v>
      </c>
      <c r="I1006" s="25"/>
      <c r="J1006" s="25">
        <f>IF(Source!BA477&lt;&gt; 0, Source!BA477, 1)</f>
        <v>6.56</v>
      </c>
      <c r="K1006" s="24">
        <f>Source!S477</f>
        <v>93.19</v>
      </c>
      <c r="L1006" s="26"/>
      <c r="R1006">
        <f>H1006</f>
        <v>14.21</v>
      </c>
    </row>
    <row r="1007" spans="1:26" ht="14.25" x14ac:dyDescent="0.2">
      <c r="A1007" s="39"/>
      <c r="B1007" s="40"/>
      <c r="C1007" s="40" t="s">
        <v>1662</v>
      </c>
      <c r="D1007" s="23" t="s">
        <v>1663</v>
      </c>
      <c r="E1007" s="11">
        <f>Source!BZ477</f>
        <v>110</v>
      </c>
      <c r="F1007" s="43"/>
      <c r="G1007" s="25"/>
      <c r="H1007" s="24">
        <f>SUM(S1004:S1009)</f>
        <v>15.63</v>
      </c>
      <c r="I1007" s="27"/>
      <c r="J1007" s="22">
        <f>Source!AT477</f>
        <v>110</v>
      </c>
      <c r="K1007" s="24">
        <f>SUM(T1004:T1009)</f>
        <v>102.51</v>
      </c>
      <c r="L1007" s="26"/>
    </row>
    <row r="1008" spans="1:26" ht="14.25" x14ac:dyDescent="0.2">
      <c r="A1008" s="39"/>
      <c r="B1008" s="40"/>
      <c r="C1008" s="40" t="s">
        <v>1664</v>
      </c>
      <c r="D1008" s="23" t="s">
        <v>1663</v>
      </c>
      <c r="E1008" s="11">
        <f>Source!CA477</f>
        <v>70</v>
      </c>
      <c r="F1008" s="43"/>
      <c r="G1008" s="25"/>
      <c r="H1008" s="24">
        <f>SUM(U1004:U1009)</f>
        <v>9.9499999999999993</v>
      </c>
      <c r="I1008" s="27"/>
      <c r="J1008" s="22">
        <f>Source!AU477</f>
        <v>70</v>
      </c>
      <c r="K1008" s="24">
        <f>SUM(V1004:V1009)</f>
        <v>65.23</v>
      </c>
      <c r="L1008" s="26"/>
    </row>
    <row r="1009" spans="1:26" ht="14.25" x14ac:dyDescent="0.2">
      <c r="A1009" s="41"/>
      <c r="B1009" s="42"/>
      <c r="C1009" s="42" t="s">
        <v>1665</v>
      </c>
      <c r="D1009" s="28" t="s">
        <v>1666</v>
      </c>
      <c r="E1009" s="29">
        <f>Source!AQ477</f>
        <v>7.57</v>
      </c>
      <c r="F1009" s="30"/>
      <c r="G1009" s="31" t="str">
        <f>Source!DI477</f>
        <v/>
      </c>
      <c r="H1009" s="30"/>
      <c r="I1009" s="31"/>
      <c r="J1009" s="31"/>
      <c r="K1009" s="30"/>
      <c r="L1009" s="32">
        <f>Source!U477</f>
        <v>1.6654</v>
      </c>
    </row>
    <row r="1010" spans="1:26" ht="15" x14ac:dyDescent="0.25">
      <c r="G1010" s="46">
        <f>H1006+H1007+H1008</f>
        <v>39.790000000000006</v>
      </c>
      <c r="H1010" s="46"/>
      <c r="J1010" s="46">
        <f>K1006+K1007+K1008</f>
        <v>260.93</v>
      </c>
      <c r="K1010" s="46"/>
      <c r="L1010" s="33">
        <f>Source!U477</f>
        <v>1.6654</v>
      </c>
      <c r="O1010" s="20">
        <f>G1010</f>
        <v>39.790000000000006</v>
      </c>
      <c r="P1010" s="20">
        <f>J1010</f>
        <v>260.93</v>
      </c>
      <c r="Q1010" s="20">
        <f>L1010</f>
        <v>1.6654</v>
      </c>
      <c r="W1010">
        <f>IF(Source!BI477&lt;=1,H1006+H1007+H1008, 0)</f>
        <v>39.790000000000006</v>
      </c>
      <c r="X1010">
        <f>IF(Source!BI477=2,H1006+H1007+H1008, 0)</f>
        <v>0</v>
      </c>
      <c r="Y1010">
        <f>IF(Source!BI477=3,H1006+H1007+H1008, 0)</f>
        <v>0</v>
      </c>
      <c r="Z1010">
        <f>IF(Source!BI477=4,H1006+H1007+H1008, 0)</f>
        <v>0</v>
      </c>
    </row>
    <row r="1011" spans="1:26" ht="42.75" x14ac:dyDescent="0.2">
      <c r="A1011" s="39" t="str">
        <f>Source!E478</f>
        <v>92</v>
      </c>
      <c r="B1011" s="40" t="str">
        <f>Source!F478</f>
        <v>46-03-014-58</v>
      </c>
      <c r="C1011" s="40" t="str">
        <f>Source!G478</f>
        <v>На каждые 10 мм изменения глубины сверления добавлять или исключать к расценке 46-03-014-45</v>
      </c>
      <c r="D1011" s="23" t="str">
        <f>Source!H478</f>
        <v>100 ШТ</v>
      </c>
      <c r="E1011" s="11">
        <f>Source!I478</f>
        <v>-0.22</v>
      </c>
      <c r="F1011" s="24">
        <f>Source!AL478+Source!AM478+Source!AO478</f>
        <v>2.64</v>
      </c>
      <c r="G1011" s="25"/>
      <c r="H1011" s="24"/>
      <c r="I1011" s="25" t="str">
        <f>Source!BO478</f>
        <v/>
      </c>
      <c r="J1011" s="25"/>
      <c r="K1011" s="24"/>
      <c r="L1011" s="26"/>
      <c r="S1011">
        <f>ROUND((Source!FX478/100)*((ROUND(Source!AF478*Source!I478, 2)+ROUND(Source!AE478*Source!I478, 2))), 2)</f>
        <v>-7.67</v>
      </c>
      <c r="T1011">
        <f>Source!X478</f>
        <v>-50.29</v>
      </c>
      <c r="U1011">
        <f>ROUND((Source!FY478/100)*((ROUND(Source!AF478*Source!I478, 2)+ROUND(Source!AE478*Source!I478, 2))), 2)</f>
        <v>-4.88</v>
      </c>
      <c r="V1011">
        <f>Source!Y478</f>
        <v>-32</v>
      </c>
    </row>
    <row r="1012" spans="1:26" x14ac:dyDescent="0.2">
      <c r="C1012" s="19" t="str">
        <f>"Объем: "&amp;Source!I478&amp;"=-"&amp;"22/"&amp;"100"</f>
        <v>Объем: -0,22=-22/100</v>
      </c>
    </row>
    <row r="1013" spans="1:26" ht="14.25" x14ac:dyDescent="0.2">
      <c r="A1013" s="39"/>
      <c r="B1013" s="40"/>
      <c r="C1013" s="40" t="s">
        <v>1661</v>
      </c>
      <c r="D1013" s="23"/>
      <c r="E1013" s="11"/>
      <c r="F1013" s="24">
        <f>Source!AO478</f>
        <v>2.64</v>
      </c>
      <c r="G1013" s="25" t="str">
        <f>Source!DG478</f>
        <v>*12</v>
      </c>
      <c r="H1013" s="24">
        <f>ROUND(Source!AF478*Source!I478, 2)</f>
        <v>-6.97</v>
      </c>
      <c r="I1013" s="25"/>
      <c r="J1013" s="25">
        <f>IF(Source!BA478&lt;&gt; 0, Source!BA478, 1)</f>
        <v>6.56</v>
      </c>
      <c r="K1013" s="24">
        <f>Source!S478</f>
        <v>-45.72</v>
      </c>
      <c r="L1013" s="26"/>
      <c r="R1013">
        <f>H1013</f>
        <v>-6.97</v>
      </c>
    </row>
    <row r="1014" spans="1:26" ht="14.25" x14ac:dyDescent="0.2">
      <c r="A1014" s="39"/>
      <c r="B1014" s="40"/>
      <c r="C1014" s="40" t="s">
        <v>1662</v>
      </c>
      <c r="D1014" s="23" t="s">
        <v>1663</v>
      </c>
      <c r="E1014" s="11">
        <f>Source!BZ478</f>
        <v>110</v>
      </c>
      <c r="F1014" s="43"/>
      <c r="G1014" s="25"/>
      <c r="H1014" s="24">
        <f>SUM(S1011:S1016)</f>
        <v>-7.67</v>
      </c>
      <c r="I1014" s="27"/>
      <c r="J1014" s="22">
        <f>Source!AT478</f>
        <v>110</v>
      </c>
      <c r="K1014" s="24">
        <f>SUM(T1011:T1016)</f>
        <v>-50.29</v>
      </c>
      <c r="L1014" s="26"/>
    </row>
    <row r="1015" spans="1:26" ht="14.25" x14ac:dyDescent="0.2">
      <c r="A1015" s="39"/>
      <c r="B1015" s="40"/>
      <c r="C1015" s="40" t="s">
        <v>1664</v>
      </c>
      <c r="D1015" s="23" t="s">
        <v>1663</v>
      </c>
      <c r="E1015" s="11">
        <f>Source!CA478</f>
        <v>70</v>
      </c>
      <c r="F1015" s="43"/>
      <c r="G1015" s="25"/>
      <c r="H1015" s="24">
        <f>SUM(U1011:U1016)</f>
        <v>-4.88</v>
      </c>
      <c r="I1015" s="27"/>
      <c r="J1015" s="22">
        <f>Source!AU478</f>
        <v>70</v>
      </c>
      <c r="K1015" s="24">
        <f>SUM(V1011:V1016)</f>
        <v>-32</v>
      </c>
      <c r="L1015" s="26"/>
    </row>
    <row r="1016" spans="1:26" ht="14.25" x14ac:dyDescent="0.2">
      <c r="A1016" s="41"/>
      <c r="B1016" s="42"/>
      <c r="C1016" s="42" t="s">
        <v>1665</v>
      </c>
      <c r="D1016" s="28" t="s">
        <v>1666</v>
      </c>
      <c r="E1016" s="29">
        <f>Source!AQ478</f>
        <v>0.31</v>
      </c>
      <c r="F1016" s="30"/>
      <c r="G1016" s="31" t="str">
        <f>Source!DI478</f>
        <v>*12</v>
      </c>
      <c r="H1016" s="30"/>
      <c r="I1016" s="31"/>
      <c r="J1016" s="31"/>
      <c r="K1016" s="30"/>
      <c r="L1016" s="32">
        <f>Source!U478</f>
        <v>-0.81839999999999991</v>
      </c>
    </row>
    <row r="1017" spans="1:26" ht="15" x14ac:dyDescent="0.25">
      <c r="G1017" s="46">
        <f>H1013+H1014+H1015</f>
        <v>-19.52</v>
      </c>
      <c r="H1017" s="46"/>
      <c r="J1017" s="46">
        <f>K1013+K1014+K1015</f>
        <v>-128.01</v>
      </c>
      <c r="K1017" s="46"/>
      <c r="L1017" s="33">
        <f>Source!U478</f>
        <v>-0.81839999999999991</v>
      </c>
      <c r="O1017" s="20">
        <f>G1017</f>
        <v>-19.52</v>
      </c>
      <c r="P1017" s="20">
        <f>J1017</f>
        <v>-128.01</v>
      </c>
      <c r="Q1017" s="20">
        <f>L1017</f>
        <v>-0.81839999999999991</v>
      </c>
      <c r="W1017">
        <f>IF(Source!BI478&lt;=1,H1013+H1014+H1015, 0)</f>
        <v>-19.52</v>
      </c>
      <c r="X1017">
        <f>IF(Source!BI478=2,H1013+H1014+H1015, 0)</f>
        <v>0</v>
      </c>
      <c r="Y1017">
        <f>IF(Source!BI478=3,H1013+H1014+H1015, 0)</f>
        <v>0</v>
      </c>
      <c r="Z1017">
        <f>IF(Source!BI478=4,H1013+H1014+H1015, 0)</f>
        <v>0</v>
      </c>
    </row>
    <row r="1018" spans="1:26" ht="14.25" x14ac:dyDescent="0.2">
      <c r="A1018" s="39" t="str">
        <f>Source!E479</f>
        <v>93</v>
      </c>
      <c r="B1018" s="40" t="str">
        <f>Source!F479</f>
        <v>09-05-003-02</v>
      </c>
      <c r="C1018" s="40" t="str">
        <f>Source!G479</f>
        <v>Постановка болтов высокопрочных</v>
      </c>
      <c r="D1018" s="23" t="str">
        <f>Source!H479</f>
        <v>100 ШТ</v>
      </c>
      <c r="E1018" s="11">
        <f>Source!I479</f>
        <v>0.22</v>
      </c>
      <c r="F1018" s="24">
        <f>Source!AL479+Source!AM479+Source!AO479</f>
        <v>379.5</v>
      </c>
      <c r="G1018" s="25"/>
      <c r="H1018" s="24"/>
      <c r="I1018" s="25" t="str">
        <f>Source!BO479</f>
        <v/>
      </c>
      <c r="J1018" s="25"/>
      <c r="K1018" s="24"/>
      <c r="L1018" s="26"/>
      <c r="S1018">
        <f>ROUND((Source!FX479/100)*((ROUND(Source!AF479*Source!I479, 2)+ROUND(Source!AE479*Source!I479, 2))), 2)</f>
        <v>35.409999999999997</v>
      </c>
      <c r="T1018">
        <f>Source!X479</f>
        <v>232.29</v>
      </c>
      <c r="U1018">
        <f>ROUND((Source!FY479/100)*((ROUND(Source!AF479*Source!I479, 2)+ROUND(Source!AE479*Source!I479, 2))), 2)</f>
        <v>33.44</v>
      </c>
      <c r="V1018">
        <f>Source!Y479</f>
        <v>219.39</v>
      </c>
    </row>
    <row r="1019" spans="1:26" x14ac:dyDescent="0.2">
      <c r="C1019" s="19" t="str">
        <f>"Объем: "&amp;Source!I479&amp;"=22/"&amp;"100"</f>
        <v>Объем: 0,22=22/100</v>
      </c>
    </row>
    <row r="1020" spans="1:26" ht="14.25" x14ac:dyDescent="0.2">
      <c r="A1020" s="39"/>
      <c r="B1020" s="40"/>
      <c r="C1020" s="40" t="s">
        <v>1661</v>
      </c>
      <c r="D1020" s="23"/>
      <c r="E1020" s="11"/>
      <c r="F1020" s="24">
        <f>Source!AO479</f>
        <v>154.88</v>
      </c>
      <c r="G1020" s="25" t="str">
        <f>Source!DG479</f>
        <v>)*1,15</v>
      </c>
      <c r="H1020" s="24">
        <f>ROUND(Source!AF479*Source!I479, 2)</f>
        <v>39.18</v>
      </c>
      <c r="I1020" s="25"/>
      <c r="J1020" s="25">
        <f>IF(Source!BA479&lt;&gt; 0, Source!BA479, 1)</f>
        <v>6.56</v>
      </c>
      <c r="K1020" s="24">
        <f>Source!S479</f>
        <v>257.05</v>
      </c>
      <c r="L1020" s="26"/>
      <c r="R1020">
        <f>H1020</f>
        <v>39.18</v>
      </c>
    </row>
    <row r="1021" spans="1:26" ht="14.25" x14ac:dyDescent="0.2">
      <c r="A1021" s="39"/>
      <c r="B1021" s="40"/>
      <c r="C1021" s="40" t="s">
        <v>411</v>
      </c>
      <c r="D1021" s="23"/>
      <c r="E1021" s="11"/>
      <c r="F1021" s="24">
        <f>Source!AM479</f>
        <v>11.64</v>
      </c>
      <c r="G1021" s="25" t="str">
        <f>Source!DE479</f>
        <v>)*1,25</v>
      </c>
      <c r="H1021" s="24">
        <f>ROUND(Source!AD479*Source!I479, 2)</f>
        <v>3.2</v>
      </c>
      <c r="I1021" s="25"/>
      <c r="J1021" s="25">
        <f>IF(Source!BB479&lt;&gt; 0, Source!BB479, 1)</f>
        <v>6.56</v>
      </c>
      <c r="K1021" s="24">
        <f>Source!Q479</f>
        <v>21.01</v>
      </c>
      <c r="L1021" s="26"/>
    </row>
    <row r="1022" spans="1:26" ht="14.25" x14ac:dyDescent="0.2">
      <c r="A1022" s="39"/>
      <c r="B1022" s="40"/>
      <c r="C1022" s="40" t="s">
        <v>1667</v>
      </c>
      <c r="D1022" s="23"/>
      <c r="E1022" s="11"/>
      <c r="F1022" s="24">
        <f>Source!AN479</f>
        <v>0.57999999999999996</v>
      </c>
      <c r="G1022" s="25" t="str">
        <f>Source!DF479</f>
        <v>)*1,25</v>
      </c>
      <c r="H1022" s="34">
        <f>ROUND(Source!AE479*Source!I479, 2)</f>
        <v>0.16</v>
      </c>
      <c r="I1022" s="25"/>
      <c r="J1022" s="25">
        <f>IF(Source!BS479&lt;&gt; 0, Source!BS479, 1)</f>
        <v>6.56</v>
      </c>
      <c r="K1022" s="34">
        <f>Source!R479</f>
        <v>1.05</v>
      </c>
      <c r="L1022" s="26"/>
      <c r="R1022">
        <f>H1022</f>
        <v>0.16</v>
      </c>
    </row>
    <row r="1023" spans="1:26" ht="14.25" x14ac:dyDescent="0.2">
      <c r="A1023" s="39"/>
      <c r="B1023" s="40"/>
      <c r="C1023" s="40" t="s">
        <v>1668</v>
      </c>
      <c r="D1023" s="23"/>
      <c r="E1023" s="11"/>
      <c r="F1023" s="24">
        <f>Source!AL479</f>
        <v>212.98</v>
      </c>
      <c r="G1023" s="25" t="str">
        <f>Source!DD479</f>
        <v/>
      </c>
      <c r="H1023" s="24">
        <f>ROUND(Source!AC479*Source!I479, 2)</f>
        <v>46.86</v>
      </c>
      <c r="I1023" s="25"/>
      <c r="J1023" s="25">
        <f>IF(Source!BC479&lt;&gt; 0, Source!BC479, 1)</f>
        <v>6.56</v>
      </c>
      <c r="K1023" s="24">
        <f>Source!P479</f>
        <v>307.37</v>
      </c>
      <c r="L1023" s="26"/>
    </row>
    <row r="1024" spans="1:26" ht="14.25" x14ac:dyDescent="0.2">
      <c r="A1024" s="39"/>
      <c r="B1024" s="40"/>
      <c r="C1024" s="40" t="s">
        <v>1662</v>
      </c>
      <c r="D1024" s="23" t="s">
        <v>1663</v>
      </c>
      <c r="E1024" s="11">
        <f>Source!BZ479</f>
        <v>90</v>
      </c>
      <c r="F1024" s="43"/>
      <c r="G1024" s="25"/>
      <c r="H1024" s="24">
        <f>SUM(S1018:S1027)</f>
        <v>35.409999999999997</v>
      </c>
      <c r="I1024" s="27"/>
      <c r="J1024" s="22">
        <f>Source!AT479</f>
        <v>90</v>
      </c>
      <c r="K1024" s="24">
        <f>SUM(T1018:T1027)</f>
        <v>232.29</v>
      </c>
      <c r="L1024" s="26"/>
    </row>
    <row r="1025" spans="1:26" ht="14.25" x14ac:dyDescent="0.2">
      <c r="A1025" s="39"/>
      <c r="B1025" s="40"/>
      <c r="C1025" s="40" t="s">
        <v>1664</v>
      </c>
      <c r="D1025" s="23" t="s">
        <v>1663</v>
      </c>
      <c r="E1025" s="11">
        <f>Source!CA479</f>
        <v>85</v>
      </c>
      <c r="F1025" s="43"/>
      <c r="G1025" s="25"/>
      <c r="H1025" s="24">
        <f>SUM(U1018:U1027)</f>
        <v>33.44</v>
      </c>
      <c r="I1025" s="27"/>
      <c r="J1025" s="22">
        <f>Source!AU479</f>
        <v>85</v>
      </c>
      <c r="K1025" s="24">
        <f>SUM(V1018:V1027)</f>
        <v>219.39</v>
      </c>
      <c r="L1025" s="26"/>
    </row>
    <row r="1026" spans="1:26" ht="14.25" x14ac:dyDescent="0.2">
      <c r="A1026" s="39"/>
      <c r="B1026" s="40"/>
      <c r="C1026" s="40" t="s">
        <v>1665</v>
      </c>
      <c r="D1026" s="23" t="s">
        <v>1666</v>
      </c>
      <c r="E1026" s="11">
        <f>Source!AQ479</f>
        <v>16.100000000000001</v>
      </c>
      <c r="F1026" s="24"/>
      <c r="G1026" s="25" t="str">
        <f>Source!DI479</f>
        <v>)*1,15</v>
      </c>
      <c r="H1026" s="24"/>
      <c r="I1026" s="25"/>
      <c r="J1026" s="25"/>
      <c r="K1026" s="24"/>
      <c r="L1026" s="35">
        <f>Source!U479</f>
        <v>4.0733000000000006</v>
      </c>
    </row>
    <row r="1027" spans="1:26" ht="14.25" x14ac:dyDescent="0.2">
      <c r="A1027" s="41" t="str">
        <f>Source!E480</f>
        <v>93,1</v>
      </c>
      <c r="B1027" s="42" t="str">
        <f>Source!F480</f>
        <v>01.7.15.01-0001</v>
      </c>
      <c r="C1027" s="42" t="str">
        <f>Source!G480</f>
        <v>Анкер-шпилька Hilti HST М12х115/20</v>
      </c>
      <c r="D1027" s="28" t="str">
        <f>Source!H480</f>
        <v>шт.</v>
      </c>
      <c r="E1027" s="29">
        <f>Source!I480</f>
        <v>22</v>
      </c>
      <c r="F1027" s="30">
        <f>Source!AL480+Source!AM480+Source!AO480</f>
        <v>42.49</v>
      </c>
      <c r="G1027" s="37" t="s">
        <v>3</v>
      </c>
      <c r="H1027" s="30">
        <f>ROUND(Source!AC480*Source!I480, 2)+ROUND(Source!AD480*Source!I480, 2)+ROUND(Source!AF480*Source!I480, 2)</f>
        <v>934.78</v>
      </c>
      <c r="I1027" s="31"/>
      <c r="J1027" s="31">
        <f>IF(Source!BC480&lt;&gt; 0, Source!BC480, 1)</f>
        <v>6.56</v>
      </c>
      <c r="K1027" s="30">
        <f>Source!O480</f>
        <v>6132.16</v>
      </c>
      <c r="L1027" s="38"/>
      <c r="S1027">
        <f>ROUND((Source!FX480/100)*((ROUND(Source!AF480*Source!I480, 2)+ROUND(Source!AE480*Source!I480, 2))), 2)</f>
        <v>0</v>
      </c>
      <c r="T1027">
        <f>Source!X480</f>
        <v>0</v>
      </c>
      <c r="U1027">
        <f>ROUND((Source!FY480/100)*((ROUND(Source!AF480*Source!I480, 2)+ROUND(Source!AE480*Source!I480, 2))), 2)</f>
        <v>0</v>
      </c>
      <c r="V1027">
        <f>Source!Y480</f>
        <v>0</v>
      </c>
      <c r="W1027">
        <f>IF(Source!BI480&lt;=1,H1027, 0)</f>
        <v>934.78</v>
      </c>
      <c r="X1027">
        <f>IF(Source!BI480=2,H1027, 0)</f>
        <v>0</v>
      </c>
      <c r="Y1027">
        <f>IF(Source!BI480=3,H1027, 0)</f>
        <v>0</v>
      </c>
      <c r="Z1027">
        <f>IF(Source!BI480=4,H1027, 0)</f>
        <v>0</v>
      </c>
    </row>
    <row r="1028" spans="1:26" ht="15" x14ac:dyDescent="0.25">
      <c r="G1028" s="46">
        <f>H1020+H1021+H1023+H1024+H1025+SUM(H1027:H1027)</f>
        <v>1092.8699999999999</v>
      </c>
      <c r="H1028" s="46"/>
      <c r="J1028" s="46">
        <f>K1020+K1021+K1023+K1024+K1025+SUM(K1027:K1027)</f>
        <v>7169.27</v>
      </c>
      <c r="K1028" s="46"/>
      <c r="L1028" s="33">
        <f>Source!U479</f>
        <v>4.0733000000000006</v>
      </c>
      <c r="O1028" s="20">
        <f>G1028</f>
        <v>1092.8699999999999</v>
      </c>
      <c r="P1028" s="20">
        <f>J1028</f>
        <v>7169.27</v>
      </c>
      <c r="Q1028" s="20">
        <f>L1028</f>
        <v>4.0733000000000006</v>
      </c>
      <c r="W1028">
        <f>IF(Source!BI479&lt;=1,H1020+H1021+H1023+H1024+H1025, 0)</f>
        <v>158.09</v>
      </c>
      <c r="X1028">
        <f>IF(Source!BI479=2,H1020+H1021+H1023+H1024+H1025, 0)</f>
        <v>0</v>
      </c>
      <c r="Y1028">
        <f>IF(Source!BI479=3,H1020+H1021+H1023+H1024+H1025, 0)</f>
        <v>0</v>
      </c>
      <c r="Z1028">
        <f>IF(Source!BI479=4,H1020+H1021+H1023+H1024+H1025, 0)</f>
        <v>0</v>
      </c>
    </row>
    <row r="1029" spans="1:26" ht="57" x14ac:dyDescent="0.2">
      <c r="A1029" s="39" t="str">
        <f>Source!E482</f>
        <v>94</v>
      </c>
      <c r="B1029" s="40" t="str">
        <f>Source!F482</f>
        <v>26-01-036-01</v>
      </c>
      <c r="C1029" s="40" t="str">
        <f>Source!G482</f>
        <v>Изоляция изделиями из волокнистых и зернистых материалов с креплением на клее и дюбелями холодных поверхностей наружных стен</v>
      </c>
      <c r="D1029" s="23" t="str">
        <f>Source!H482</f>
        <v>100 м2</v>
      </c>
      <c r="E1029" s="11">
        <f>Source!I482</f>
        <v>4.9400000000000004</v>
      </c>
      <c r="F1029" s="24">
        <f>Source!AL482+Source!AM482+Source!AO482</f>
        <v>2674.21</v>
      </c>
      <c r="G1029" s="25"/>
      <c r="H1029" s="24"/>
      <c r="I1029" s="25" t="str">
        <f>Source!BO482</f>
        <v/>
      </c>
      <c r="J1029" s="25"/>
      <c r="K1029" s="24"/>
      <c r="L1029" s="26"/>
      <c r="S1029">
        <f>ROUND((Source!FX482/100)*((ROUND(Source!AF482*Source!I482, 2)+ROUND(Source!AE482*Source!I482, 2))), 2)</f>
        <v>757.9</v>
      </c>
      <c r="T1029">
        <f>Source!X482</f>
        <v>4971.79</v>
      </c>
      <c r="U1029">
        <f>ROUND((Source!FY482/100)*((ROUND(Source!AF482*Source!I482, 2)+ROUND(Source!AE482*Source!I482, 2))), 2)</f>
        <v>530.53</v>
      </c>
      <c r="V1029">
        <f>Source!Y482</f>
        <v>3480.25</v>
      </c>
    </row>
    <row r="1030" spans="1:26" x14ac:dyDescent="0.2">
      <c r="C1030" s="19" t="str">
        <f>"Объем: "&amp;Source!I482&amp;"=494/"&amp;"100"</f>
        <v>Объем: 4,94=494/100</v>
      </c>
    </row>
    <row r="1031" spans="1:26" ht="14.25" x14ac:dyDescent="0.2">
      <c r="A1031" s="39"/>
      <c r="B1031" s="40"/>
      <c r="C1031" s="40" t="s">
        <v>1661</v>
      </c>
      <c r="D1031" s="23"/>
      <c r="E1031" s="11"/>
      <c r="F1031" s="24">
        <f>Source!AO482</f>
        <v>132.33000000000001</v>
      </c>
      <c r="G1031" s="25" t="str">
        <f>Source!DG482</f>
        <v>)*1,15</v>
      </c>
      <c r="H1031" s="24">
        <f>ROUND(Source!AF482*Source!I482, 2)</f>
        <v>751.77</v>
      </c>
      <c r="I1031" s="25"/>
      <c r="J1031" s="25">
        <f>IF(Source!BA482&lt;&gt; 0, Source!BA482, 1)</f>
        <v>6.56</v>
      </c>
      <c r="K1031" s="24">
        <f>Source!S482</f>
        <v>4931.6099999999997</v>
      </c>
      <c r="L1031" s="26"/>
      <c r="R1031">
        <f>H1031</f>
        <v>751.77</v>
      </c>
    </row>
    <row r="1032" spans="1:26" ht="14.25" x14ac:dyDescent="0.2">
      <c r="A1032" s="39"/>
      <c r="B1032" s="40"/>
      <c r="C1032" s="40" t="s">
        <v>411</v>
      </c>
      <c r="D1032" s="23"/>
      <c r="E1032" s="11"/>
      <c r="F1032" s="24">
        <f>Source!AM482</f>
        <v>5.79</v>
      </c>
      <c r="G1032" s="25" t="str">
        <f>Source!DE482</f>
        <v>)*1,25</v>
      </c>
      <c r="H1032" s="24">
        <f>ROUND(Source!AD482*Source!I482, 2)</f>
        <v>35.770000000000003</v>
      </c>
      <c r="I1032" s="25"/>
      <c r="J1032" s="25">
        <f>IF(Source!BB482&lt;&gt; 0, Source!BB482, 1)</f>
        <v>6.56</v>
      </c>
      <c r="K1032" s="24">
        <f>Source!Q482</f>
        <v>234.62</v>
      </c>
      <c r="L1032" s="26"/>
    </row>
    <row r="1033" spans="1:26" ht="14.25" x14ac:dyDescent="0.2">
      <c r="A1033" s="39"/>
      <c r="B1033" s="40"/>
      <c r="C1033" s="40" t="s">
        <v>1667</v>
      </c>
      <c r="D1033" s="23"/>
      <c r="E1033" s="11"/>
      <c r="F1033" s="24">
        <f>Source!AN482</f>
        <v>0.99</v>
      </c>
      <c r="G1033" s="25" t="str">
        <f>Source!DF482</f>
        <v>)*1,25</v>
      </c>
      <c r="H1033" s="34">
        <f>ROUND(Source!AE482*Source!I482, 2)</f>
        <v>6.13</v>
      </c>
      <c r="I1033" s="25"/>
      <c r="J1033" s="25">
        <f>IF(Source!BS482&lt;&gt; 0, Source!BS482, 1)</f>
        <v>6.56</v>
      </c>
      <c r="K1033" s="34">
        <f>Source!R482</f>
        <v>40.18</v>
      </c>
      <c r="L1033" s="26"/>
      <c r="R1033">
        <f>H1033</f>
        <v>6.13</v>
      </c>
    </row>
    <row r="1034" spans="1:26" ht="14.25" x14ac:dyDescent="0.2">
      <c r="A1034" s="39"/>
      <c r="B1034" s="40"/>
      <c r="C1034" s="40" t="s">
        <v>1668</v>
      </c>
      <c r="D1034" s="23"/>
      <c r="E1034" s="11"/>
      <c r="F1034" s="24">
        <f>Source!AL482</f>
        <v>2536.09</v>
      </c>
      <c r="G1034" s="25" t="str">
        <f>Source!DD482</f>
        <v/>
      </c>
      <c r="H1034" s="24">
        <f>ROUND(Source!AC482*Source!I482, 2)</f>
        <v>12528.28</v>
      </c>
      <c r="I1034" s="25"/>
      <c r="J1034" s="25">
        <f>IF(Source!BC482&lt;&gt; 0, Source!BC482, 1)</f>
        <v>6.56</v>
      </c>
      <c r="K1034" s="24">
        <f>Source!P482</f>
        <v>82185.55</v>
      </c>
      <c r="L1034" s="26"/>
    </row>
    <row r="1035" spans="1:26" ht="14.25" x14ac:dyDescent="0.2">
      <c r="A1035" s="39"/>
      <c r="B1035" s="40"/>
      <c r="C1035" s="40" t="s">
        <v>1662</v>
      </c>
      <c r="D1035" s="23" t="s">
        <v>1663</v>
      </c>
      <c r="E1035" s="11">
        <f>Source!BZ482</f>
        <v>100</v>
      </c>
      <c r="F1035" s="43"/>
      <c r="G1035" s="25"/>
      <c r="H1035" s="24">
        <f>SUM(S1029:S1041)</f>
        <v>757.9</v>
      </c>
      <c r="I1035" s="27"/>
      <c r="J1035" s="22">
        <f>Source!AT482</f>
        <v>100</v>
      </c>
      <c r="K1035" s="24">
        <f>SUM(T1029:T1041)</f>
        <v>4971.79</v>
      </c>
      <c r="L1035" s="26"/>
    </row>
    <row r="1036" spans="1:26" ht="14.25" x14ac:dyDescent="0.2">
      <c r="A1036" s="39"/>
      <c r="B1036" s="40"/>
      <c r="C1036" s="40" t="s">
        <v>1664</v>
      </c>
      <c r="D1036" s="23" t="s">
        <v>1663</v>
      </c>
      <c r="E1036" s="11">
        <f>Source!CA482</f>
        <v>70</v>
      </c>
      <c r="F1036" s="43"/>
      <c r="G1036" s="25"/>
      <c r="H1036" s="24">
        <f>SUM(U1029:U1041)</f>
        <v>530.53</v>
      </c>
      <c r="I1036" s="27"/>
      <c r="J1036" s="22">
        <f>Source!AU482</f>
        <v>70</v>
      </c>
      <c r="K1036" s="24">
        <f>SUM(V1029:V1041)</f>
        <v>3480.25</v>
      </c>
      <c r="L1036" s="26"/>
    </row>
    <row r="1037" spans="1:26" ht="14.25" x14ac:dyDescent="0.2">
      <c r="A1037" s="39"/>
      <c r="B1037" s="40"/>
      <c r="C1037" s="40" t="s">
        <v>1665</v>
      </c>
      <c r="D1037" s="23" t="s">
        <v>1666</v>
      </c>
      <c r="E1037" s="11">
        <f>Source!AQ482</f>
        <v>16.059999999999999</v>
      </c>
      <c r="F1037" s="24"/>
      <c r="G1037" s="25" t="str">
        <f>Source!DI482</f>
        <v>)*1,15</v>
      </c>
      <c r="H1037" s="24"/>
      <c r="I1037" s="25"/>
      <c r="J1037" s="25"/>
      <c r="K1037" s="24"/>
      <c r="L1037" s="35">
        <f>Source!U482</f>
        <v>91.236859999999993</v>
      </c>
    </row>
    <row r="1038" spans="1:26" ht="28.5" x14ac:dyDescent="0.2">
      <c r="A1038" s="39" t="str">
        <f>Source!E483</f>
        <v>94,1</v>
      </c>
      <c r="B1038" s="40" t="str">
        <f>Source!F483</f>
        <v>01.7.15.07-0133</v>
      </c>
      <c r="C1038" s="40" t="str">
        <f>Source!G483</f>
        <v>Дюбель распорный с металлическим стержнем 10х180 мм</v>
      </c>
      <c r="D1038" s="23" t="str">
        <f>Source!H483</f>
        <v>10 шт.</v>
      </c>
      <c r="E1038" s="11">
        <f>Source!I483</f>
        <v>423.4</v>
      </c>
      <c r="F1038" s="24">
        <f>Source!AL483+Source!AM483+Source!AO483</f>
        <v>8.3800000000000008</v>
      </c>
      <c r="G1038" s="36" t="s">
        <v>3</v>
      </c>
      <c r="H1038" s="24">
        <f>ROUND(Source!AC483*Source!I483, 2)+ROUND(Source!AD483*Source!I483, 2)+ROUND(Source!AF483*Source!I483, 2)</f>
        <v>3548.09</v>
      </c>
      <c r="I1038" s="25"/>
      <c r="J1038" s="25">
        <f>IF(Source!BC483&lt;&gt; 0, Source!BC483, 1)</f>
        <v>6.56</v>
      </c>
      <c r="K1038" s="24">
        <f>Source!O483</f>
        <v>23275.48</v>
      </c>
      <c r="L1038" s="26"/>
      <c r="S1038">
        <f>ROUND((Source!FX483/100)*((ROUND(Source!AF483*Source!I483, 2)+ROUND(Source!AE483*Source!I483, 2))), 2)</f>
        <v>0</v>
      </c>
      <c r="T1038">
        <f>Source!X483</f>
        <v>0</v>
      </c>
      <c r="U1038">
        <f>ROUND((Source!FY483/100)*((ROUND(Source!AF483*Source!I483, 2)+ROUND(Source!AE483*Source!I483, 2))), 2)</f>
        <v>0</v>
      </c>
      <c r="V1038">
        <f>Source!Y483</f>
        <v>0</v>
      </c>
      <c r="W1038">
        <f>IF(Source!BI483&lt;=1,H1038, 0)</f>
        <v>3548.09</v>
      </c>
      <c r="X1038">
        <f>IF(Source!BI483=2,H1038, 0)</f>
        <v>0</v>
      </c>
      <c r="Y1038">
        <f>IF(Source!BI483=3,H1038, 0)</f>
        <v>0</v>
      </c>
      <c r="Z1038">
        <f>IF(Source!BI483=4,H1038, 0)</f>
        <v>0</v>
      </c>
    </row>
    <row r="1039" spans="1:26" ht="28.5" x14ac:dyDescent="0.2">
      <c r="A1039" s="39" t="str">
        <f>Source!E484</f>
        <v>94,2</v>
      </c>
      <c r="B1039" s="40" t="str">
        <f>Source!F484</f>
        <v>01.7.15.07-0132</v>
      </c>
      <c r="C1039" s="40" t="str">
        <f>Source!G484</f>
        <v>Дюбель распорный с металлическим стержнем 10х150 мм</v>
      </c>
      <c r="D1039" s="23" t="str">
        <f>Source!H484</f>
        <v>10 шт.</v>
      </c>
      <c r="E1039" s="11">
        <f>Source!I484</f>
        <v>169.4</v>
      </c>
      <c r="F1039" s="24">
        <f>Source!AL484+Source!AM484+Source!AO484</f>
        <v>6.62</v>
      </c>
      <c r="G1039" s="36" t="s">
        <v>3</v>
      </c>
      <c r="H1039" s="24">
        <f>ROUND(Source!AC484*Source!I484, 2)+ROUND(Source!AD484*Source!I484, 2)+ROUND(Source!AF484*Source!I484, 2)</f>
        <v>1121.43</v>
      </c>
      <c r="I1039" s="25"/>
      <c r="J1039" s="25">
        <f>IF(Source!BC484&lt;&gt; 0, Source!BC484, 1)</f>
        <v>6.56</v>
      </c>
      <c r="K1039" s="24">
        <f>Source!O484</f>
        <v>7356.57</v>
      </c>
      <c r="L1039" s="26"/>
      <c r="S1039">
        <f>ROUND((Source!FX484/100)*((ROUND(Source!AF484*Source!I484, 2)+ROUND(Source!AE484*Source!I484, 2))), 2)</f>
        <v>0</v>
      </c>
      <c r="T1039">
        <f>Source!X484</f>
        <v>0</v>
      </c>
      <c r="U1039">
        <f>ROUND((Source!FY484/100)*((ROUND(Source!AF484*Source!I484, 2)+ROUND(Source!AE484*Source!I484, 2))), 2)</f>
        <v>0</v>
      </c>
      <c r="V1039">
        <f>Source!Y484</f>
        <v>0</v>
      </c>
      <c r="W1039">
        <f>IF(Source!BI484&lt;=1,H1039, 0)</f>
        <v>1121.43</v>
      </c>
      <c r="X1039">
        <f>IF(Source!BI484=2,H1039, 0)</f>
        <v>0</v>
      </c>
      <c r="Y1039">
        <f>IF(Source!BI484=3,H1039, 0)</f>
        <v>0</v>
      </c>
      <c r="Z1039">
        <f>IF(Source!BI484=4,H1039, 0)</f>
        <v>0</v>
      </c>
    </row>
    <row r="1040" spans="1:26" ht="28.5" x14ac:dyDescent="0.2">
      <c r="A1040" s="39" t="str">
        <f>Source!E485</f>
        <v>94,3</v>
      </c>
      <c r="B1040" s="40" t="str">
        <f>Source!F485</f>
        <v>12.2.03.02-0022</v>
      </c>
      <c r="C1040" s="40" t="str">
        <f>Source!G485</f>
        <v>Вата минеральная «ISOVER» Классик плюс-100 низ</v>
      </c>
      <c r="D1040" s="23" t="str">
        <f>Source!H485</f>
        <v>м3</v>
      </c>
      <c r="E1040" s="11">
        <f>Source!I485</f>
        <v>49.4</v>
      </c>
      <c r="F1040" s="24">
        <f>Source!AL485+Source!AM485+Source!AO485</f>
        <v>291.39</v>
      </c>
      <c r="G1040" s="36" t="s">
        <v>3</v>
      </c>
      <c r="H1040" s="24">
        <f>ROUND(Source!AC485*Source!I485, 2)+ROUND(Source!AD485*Source!I485, 2)+ROUND(Source!AF485*Source!I485, 2)</f>
        <v>14394.67</v>
      </c>
      <c r="I1040" s="25"/>
      <c r="J1040" s="25">
        <f>IF(Source!BC485&lt;&gt; 0, Source!BC485, 1)</f>
        <v>6.56</v>
      </c>
      <c r="K1040" s="24">
        <f>Source!O485</f>
        <v>94429.01</v>
      </c>
      <c r="L1040" s="26"/>
      <c r="S1040">
        <f>ROUND((Source!FX485/100)*((ROUND(Source!AF485*Source!I485, 2)+ROUND(Source!AE485*Source!I485, 2))), 2)</f>
        <v>0</v>
      </c>
      <c r="T1040">
        <f>Source!X485</f>
        <v>0</v>
      </c>
      <c r="U1040">
        <f>ROUND((Source!FY485/100)*((ROUND(Source!AF485*Source!I485, 2)+ROUND(Source!AE485*Source!I485, 2))), 2)</f>
        <v>0</v>
      </c>
      <c r="V1040">
        <f>Source!Y485</f>
        <v>0</v>
      </c>
      <c r="W1040">
        <f>IF(Source!BI485&lt;=1,H1040, 0)</f>
        <v>14394.67</v>
      </c>
      <c r="X1040">
        <f>IF(Source!BI485=2,H1040, 0)</f>
        <v>0</v>
      </c>
      <c r="Y1040">
        <f>IF(Source!BI485=3,H1040, 0)</f>
        <v>0</v>
      </c>
      <c r="Z1040">
        <f>IF(Source!BI485=4,H1040, 0)</f>
        <v>0</v>
      </c>
    </row>
    <row r="1041" spans="1:26" ht="28.5" x14ac:dyDescent="0.2">
      <c r="A1041" s="41" t="str">
        <f>Source!E486</f>
        <v>94,4</v>
      </c>
      <c r="B1041" s="42" t="str">
        <f>Source!F486</f>
        <v>12.2.03.02-0022</v>
      </c>
      <c r="C1041" s="42" t="str">
        <f>Source!G486</f>
        <v>Вата минеральная «ISOVER» Классик плюс-100 вверх</v>
      </c>
      <c r="D1041" s="28" t="str">
        <f>Source!H486</f>
        <v>м3</v>
      </c>
      <c r="E1041" s="29">
        <f>Source!I486</f>
        <v>14.82</v>
      </c>
      <c r="F1041" s="30">
        <f>Source!AL486+Source!AM486+Source!AO486</f>
        <v>291.39</v>
      </c>
      <c r="G1041" s="37" t="s">
        <v>3</v>
      </c>
      <c r="H1041" s="30">
        <f>ROUND(Source!AC486*Source!I486, 2)+ROUND(Source!AD486*Source!I486, 2)+ROUND(Source!AF486*Source!I486, 2)</f>
        <v>4318.3999999999996</v>
      </c>
      <c r="I1041" s="31"/>
      <c r="J1041" s="31">
        <f>IF(Source!BC486&lt;&gt; 0, Source!BC486, 1)</f>
        <v>6.56</v>
      </c>
      <c r="K1041" s="30">
        <f>Source!O486</f>
        <v>28328.7</v>
      </c>
      <c r="L1041" s="38"/>
      <c r="S1041">
        <f>ROUND((Source!FX486/100)*((ROUND(Source!AF486*Source!I486, 2)+ROUND(Source!AE486*Source!I486, 2))), 2)</f>
        <v>0</v>
      </c>
      <c r="T1041">
        <f>Source!X486</f>
        <v>0</v>
      </c>
      <c r="U1041">
        <f>ROUND((Source!FY486/100)*((ROUND(Source!AF486*Source!I486, 2)+ROUND(Source!AE486*Source!I486, 2))), 2)</f>
        <v>0</v>
      </c>
      <c r="V1041">
        <f>Source!Y486</f>
        <v>0</v>
      </c>
      <c r="W1041">
        <f>IF(Source!BI486&lt;=1,H1041, 0)</f>
        <v>4318.3999999999996</v>
      </c>
      <c r="X1041">
        <f>IF(Source!BI486=2,H1041, 0)</f>
        <v>0</v>
      </c>
      <c r="Y1041">
        <f>IF(Source!BI486=3,H1041, 0)</f>
        <v>0</v>
      </c>
      <c r="Z1041">
        <f>IF(Source!BI486=4,H1041, 0)</f>
        <v>0</v>
      </c>
    </row>
    <row r="1042" spans="1:26" ht="15" x14ac:dyDescent="0.25">
      <c r="G1042" s="46">
        <f>H1031+H1032+H1034+H1035+H1036+SUM(H1038:H1041)</f>
        <v>37986.840000000004</v>
      </c>
      <c r="H1042" s="46"/>
      <c r="J1042" s="46">
        <f>K1031+K1032+K1034+K1035+K1036+SUM(K1038:K1041)</f>
        <v>249193.58000000002</v>
      </c>
      <c r="K1042" s="46"/>
      <c r="L1042" s="33">
        <f>Source!U482</f>
        <v>91.236859999999993</v>
      </c>
      <c r="O1042" s="20">
        <f>G1042</f>
        <v>37986.840000000004</v>
      </c>
      <c r="P1042" s="20">
        <f>J1042</f>
        <v>249193.58000000002</v>
      </c>
      <c r="Q1042" s="20">
        <f>L1042</f>
        <v>91.236859999999993</v>
      </c>
      <c r="W1042">
        <f>IF(Source!BI482&lt;=1,H1031+H1032+H1034+H1035+H1036, 0)</f>
        <v>14604.25</v>
      </c>
      <c r="X1042">
        <f>IF(Source!BI482=2,H1031+H1032+H1034+H1035+H1036, 0)</f>
        <v>0</v>
      </c>
      <c r="Y1042">
        <f>IF(Source!BI482=3,H1031+H1032+H1034+H1035+H1036, 0)</f>
        <v>0</v>
      </c>
      <c r="Z1042">
        <f>IF(Source!BI482=4,H1031+H1032+H1034+H1035+H1036, 0)</f>
        <v>0</v>
      </c>
    </row>
    <row r="1043" spans="1:26" ht="28.5" x14ac:dyDescent="0.2">
      <c r="A1043" s="39" t="str">
        <f>Source!E487</f>
        <v>95</v>
      </c>
      <c r="B1043" s="40" t="str">
        <f>Source!F487</f>
        <v>26-01-055-01</v>
      </c>
      <c r="C1043" s="40" t="str">
        <f>Source!G487</f>
        <v>Установка пароизоляционного слоя из пленки полиэтиленовой</v>
      </c>
      <c r="D1043" s="23" t="str">
        <f>Source!H487</f>
        <v>100 м2</v>
      </c>
      <c r="E1043" s="11">
        <f>Source!I487</f>
        <v>4.9400000000000004</v>
      </c>
      <c r="F1043" s="24">
        <f>Source!AL487+Source!AM487+Source!AO487</f>
        <v>8690.33</v>
      </c>
      <c r="G1043" s="25"/>
      <c r="H1043" s="24"/>
      <c r="I1043" s="25" t="str">
        <f>Source!BO487</f>
        <v/>
      </c>
      <c r="J1043" s="25"/>
      <c r="K1043" s="24"/>
      <c r="L1043" s="26"/>
      <c r="S1043">
        <f>ROUND((Source!FX487/100)*((ROUND(Source!AF487*Source!I487, 2)+ROUND(Source!AE487*Source!I487, 2))), 2)</f>
        <v>4781.57</v>
      </c>
      <c r="T1043">
        <f>Source!X487</f>
        <v>31367.13</v>
      </c>
      <c r="U1043">
        <f>ROUND((Source!FY487/100)*((ROUND(Source!AF487*Source!I487, 2)+ROUND(Source!AE487*Source!I487, 2))), 2)</f>
        <v>3347.1</v>
      </c>
      <c r="V1043">
        <f>Source!Y487</f>
        <v>21956.99</v>
      </c>
    </row>
    <row r="1044" spans="1:26" x14ac:dyDescent="0.2">
      <c r="C1044" s="19" t="str">
        <f>"Объем: "&amp;Source!I487&amp;"=494/"&amp;"100"</f>
        <v>Объем: 4,94=494/100</v>
      </c>
    </row>
    <row r="1045" spans="1:26" ht="14.25" x14ac:dyDescent="0.2">
      <c r="A1045" s="39"/>
      <c r="B1045" s="40"/>
      <c r="C1045" s="40" t="s">
        <v>1661</v>
      </c>
      <c r="D1045" s="23"/>
      <c r="E1045" s="11"/>
      <c r="F1045" s="24">
        <f>Source!AO487</f>
        <v>838.52</v>
      </c>
      <c r="G1045" s="25" t="str">
        <f>Source!DG487</f>
        <v>)*1,15</v>
      </c>
      <c r="H1045" s="24">
        <f>ROUND(Source!AF487*Source!I487, 2)</f>
        <v>4763.6400000000003</v>
      </c>
      <c r="I1045" s="25"/>
      <c r="J1045" s="25">
        <f>IF(Source!BA487&lt;&gt; 0, Source!BA487, 1)</f>
        <v>6.56</v>
      </c>
      <c r="K1045" s="24">
        <f>Source!S487</f>
        <v>31249.49</v>
      </c>
      <c r="L1045" s="26"/>
      <c r="R1045">
        <f>H1045</f>
        <v>4763.6400000000003</v>
      </c>
    </row>
    <row r="1046" spans="1:26" ht="14.25" x14ac:dyDescent="0.2">
      <c r="A1046" s="39"/>
      <c r="B1046" s="40"/>
      <c r="C1046" s="40" t="s">
        <v>411</v>
      </c>
      <c r="D1046" s="23"/>
      <c r="E1046" s="11"/>
      <c r="F1046" s="24">
        <f>Source!AM487</f>
        <v>16.43</v>
      </c>
      <c r="G1046" s="25" t="str">
        <f>Source!DE487</f>
        <v>)*1,25</v>
      </c>
      <c r="H1046" s="24">
        <f>ROUND(Source!AD487*Source!I487, 2)</f>
        <v>101.47</v>
      </c>
      <c r="I1046" s="25"/>
      <c r="J1046" s="25">
        <f>IF(Source!BB487&lt;&gt; 0, Source!BB487, 1)</f>
        <v>6.56</v>
      </c>
      <c r="K1046" s="24">
        <f>Source!Q487</f>
        <v>665.63</v>
      </c>
      <c r="L1046" s="26"/>
    </row>
    <row r="1047" spans="1:26" ht="14.25" x14ac:dyDescent="0.2">
      <c r="A1047" s="39"/>
      <c r="B1047" s="40"/>
      <c r="C1047" s="40" t="s">
        <v>1667</v>
      </c>
      <c r="D1047" s="23"/>
      <c r="E1047" s="11"/>
      <c r="F1047" s="24">
        <f>Source!AN487</f>
        <v>2.9</v>
      </c>
      <c r="G1047" s="25" t="str">
        <f>Source!DF487</f>
        <v>)*1,25</v>
      </c>
      <c r="H1047" s="34">
        <f>ROUND(Source!AE487*Source!I487, 2)</f>
        <v>17.93</v>
      </c>
      <c r="I1047" s="25"/>
      <c r="J1047" s="25">
        <f>IF(Source!BS487&lt;&gt; 0, Source!BS487, 1)</f>
        <v>6.56</v>
      </c>
      <c r="K1047" s="34">
        <f>Source!R487</f>
        <v>117.64</v>
      </c>
      <c r="L1047" s="26"/>
      <c r="R1047">
        <f>H1047</f>
        <v>17.93</v>
      </c>
    </row>
    <row r="1048" spans="1:26" ht="14.25" x14ac:dyDescent="0.2">
      <c r="A1048" s="39"/>
      <c r="B1048" s="40"/>
      <c r="C1048" s="40" t="s">
        <v>1668</v>
      </c>
      <c r="D1048" s="23"/>
      <c r="E1048" s="11"/>
      <c r="F1048" s="24">
        <f>Source!AL487</f>
        <v>7835.38</v>
      </c>
      <c r="G1048" s="25" t="str">
        <f>Source!DD487</f>
        <v/>
      </c>
      <c r="H1048" s="24">
        <f>ROUND(Source!AC487*Source!I487, 2)</f>
        <v>38706.78</v>
      </c>
      <c r="I1048" s="25"/>
      <c r="J1048" s="25">
        <f>IF(Source!BC487&lt;&gt; 0, Source!BC487, 1)</f>
        <v>6.56</v>
      </c>
      <c r="K1048" s="24">
        <f>Source!P487</f>
        <v>253916.46</v>
      </c>
      <c r="L1048" s="26"/>
    </row>
    <row r="1049" spans="1:26" ht="14.25" x14ac:dyDescent="0.2">
      <c r="A1049" s="39"/>
      <c r="B1049" s="40"/>
      <c r="C1049" s="40" t="s">
        <v>1662</v>
      </c>
      <c r="D1049" s="23" t="s">
        <v>1663</v>
      </c>
      <c r="E1049" s="11">
        <f>Source!BZ487</f>
        <v>100</v>
      </c>
      <c r="F1049" s="43"/>
      <c r="G1049" s="25"/>
      <c r="H1049" s="24">
        <f>SUM(S1043:S1054)</f>
        <v>4781.57</v>
      </c>
      <c r="I1049" s="27"/>
      <c r="J1049" s="22">
        <f>Source!AT487</f>
        <v>100</v>
      </c>
      <c r="K1049" s="24">
        <f>SUM(T1043:T1054)</f>
        <v>31367.13</v>
      </c>
      <c r="L1049" s="26"/>
    </row>
    <row r="1050" spans="1:26" ht="14.25" x14ac:dyDescent="0.2">
      <c r="A1050" s="39"/>
      <c r="B1050" s="40"/>
      <c r="C1050" s="40" t="s">
        <v>1664</v>
      </c>
      <c r="D1050" s="23" t="s">
        <v>1663</v>
      </c>
      <c r="E1050" s="11">
        <f>Source!CA487</f>
        <v>70</v>
      </c>
      <c r="F1050" s="43"/>
      <c r="G1050" s="25"/>
      <c r="H1050" s="24">
        <f>SUM(U1043:U1054)</f>
        <v>3347.1</v>
      </c>
      <c r="I1050" s="27"/>
      <c r="J1050" s="22">
        <f>Source!AU487</f>
        <v>70</v>
      </c>
      <c r="K1050" s="24">
        <f>SUM(V1043:V1054)</f>
        <v>21956.99</v>
      </c>
      <c r="L1050" s="26"/>
    </row>
    <row r="1051" spans="1:26" ht="14.25" x14ac:dyDescent="0.2">
      <c r="A1051" s="39"/>
      <c r="B1051" s="40"/>
      <c r="C1051" s="40" t="s">
        <v>1665</v>
      </c>
      <c r="D1051" s="23" t="s">
        <v>1666</v>
      </c>
      <c r="E1051" s="11">
        <f>Source!AQ487</f>
        <v>95.94</v>
      </c>
      <c r="F1051" s="24"/>
      <c r="G1051" s="25" t="str">
        <f>Source!DI487</f>
        <v>)*1,15</v>
      </c>
      <c r="H1051" s="24"/>
      <c r="I1051" s="25"/>
      <c r="J1051" s="25"/>
      <c r="K1051" s="24"/>
      <c r="L1051" s="35">
        <f>Source!U487</f>
        <v>545.03513999999996</v>
      </c>
    </row>
    <row r="1052" spans="1:26" ht="14.25" x14ac:dyDescent="0.2">
      <c r="A1052" s="39" t="str">
        <f>Source!E488</f>
        <v>95,1</v>
      </c>
      <c r="B1052" s="40" t="str">
        <f>Source!F488</f>
        <v>01.7.07.12</v>
      </c>
      <c r="C1052" s="40" t="str">
        <f>Source!G488</f>
        <v>Пленка полиэтиленовая</v>
      </c>
      <c r="D1052" s="23" t="str">
        <f>Source!H488</f>
        <v>м2</v>
      </c>
      <c r="E1052" s="11">
        <f>Source!I488</f>
        <v>568.1</v>
      </c>
      <c r="F1052" s="24">
        <f>Source!AL488+Source!AM488+Source!AO488</f>
        <v>0</v>
      </c>
      <c r="G1052" s="36" t="s">
        <v>3</v>
      </c>
      <c r="H1052" s="24">
        <f>ROUND(Source!AC488*Source!I488, 2)+ROUND(Source!AD488*Source!I488, 2)+ROUND(Source!AF488*Source!I488, 2)</f>
        <v>0</v>
      </c>
      <c r="I1052" s="25"/>
      <c r="J1052" s="25">
        <f>IF(Source!BC488&lt;&gt; 0, Source!BC488, 1)</f>
        <v>6.56</v>
      </c>
      <c r="K1052" s="24">
        <f>Source!O488</f>
        <v>0</v>
      </c>
      <c r="L1052" s="26"/>
      <c r="S1052">
        <f>ROUND((Source!FX488/100)*((ROUND(Source!AF488*Source!I488, 2)+ROUND(Source!AE488*Source!I488, 2))), 2)</f>
        <v>0</v>
      </c>
      <c r="T1052">
        <f>Source!X488</f>
        <v>0</v>
      </c>
      <c r="U1052">
        <f>ROUND((Source!FY488/100)*((ROUND(Source!AF488*Source!I488, 2)+ROUND(Source!AE488*Source!I488, 2))), 2)</f>
        <v>0</v>
      </c>
      <c r="V1052">
        <f>Source!Y488</f>
        <v>0</v>
      </c>
      <c r="W1052">
        <f>IF(Source!BI488&lt;=1,H1052, 0)</f>
        <v>0</v>
      </c>
      <c r="X1052">
        <f>IF(Source!BI488=2,H1052, 0)</f>
        <v>0</v>
      </c>
      <c r="Y1052">
        <f>IF(Source!BI488=3,H1052, 0)</f>
        <v>0</v>
      </c>
      <c r="Z1052">
        <f>IF(Source!BI488=4,H1052, 0)</f>
        <v>0</v>
      </c>
    </row>
    <row r="1053" spans="1:26" ht="28.5" x14ac:dyDescent="0.2">
      <c r="A1053" s="39" t="str">
        <f>Source!E489</f>
        <v>95,2</v>
      </c>
      <c r="B1053" s="40" t="str">
        <f>Source!F489</f>
        <v>01.7.12.05-0171</v>
      </c>
      <c r="C1053" s="40" t="str">
        <f>Source!G489</f>
        <v>Полотно иглопробивное стекловолокнистое ИПС-Т-5</v>
      </c>
      <c r="D1053" s="23" t="str">
        <f>Source!H489</f>
        <v>м2</v>
      </c>
      <c r="E1053" s="11">
        <f>Source!I489</f>
        <v>-1017.64</v>
      </c>
      <c r="F1053" s="24">
        <f>Source!AL489+Source!AM489+Source!AO489</f>
        <v>34</v>
      </c>
      <c r="G1053" s="36" t="s">
        <v>3</v>
      </c>
      <c r="H1053" s="24">
        <f>ROUND(Source!AC489*Source!I489, 2)+ROUND(Source!AD489*Source!I489, 2)+ROUND(Source!AF489*Source!I489, 2)</f>
        <v>-34599.760000000002</v>
      </c>
      <c r="I1053" s="25"/>
      <c r="J1053" s="25">
        <f>IF(Source!BC489&lt;&gt; 0, Source!BC489, 1)</f>
        <v>6.56</v>
      </c>
      <c r="K1053" s="24">
        <f>Source!O489</f>
        <v>-226974.43</v>
      </c>
      <c r="L1053" s="26"/>
      <c r="S1053">
        <f>ROUND((Source!FX489/100)*((ROUND(Source!AF489*Source!I489, 2)+ROUND(Source!AE489*Source!I489, 2))), 2)</f>
        <v>0</v>
      </c>
      <c r="T1053">
        <f>Source!X489</f>
        <v>0</v>
      </c>
      <c r="U1053">
        <f>ROUND((Source!FY489/100)*((ROUND(Source!AF489*Source!I489, 2)+ROUND(Source!AE489*Source!I489, 2))), 2)</f>
        <v>0</v>
      </c>
      <c r="V1053">
        <f>Source!Y489</f>
        <v>0</v>
      </c>
      <c r="W1053">
        <f>IF(Source!BI489&lt;=1,H1053, 0)</f>
        <v>-34599.760000000002</v>
      </c>
      <c r="X1053">
        <f>IF(Source!BI489=2,H1053, 0)</f>
        <v>0</v>
      </c>
      <c r="Y1053">
        <f>IF(Source!BI489=3,H1053, 0)</f>
        <v>0</v>
      </c>
      <c r="Z1053">
        <f>IF(Source!BI489=4,H1053, 0)</f>
        <v>0</v>
      </c>
    </row>
    <row r="1054" spans="1:26" ht="28.5" x14ac:dyDescent="0.2">
      <c r="A1054" s="41" t="str">
        <f>Source!E490</f>
        <v>95,3</v>
      </c>
      <c r="B1054" s="42" t="str">
        <f>Source!F490</f>
        <v>12.1.02.10-0096</v>
      </c>
      <c r="C1054" s="42" t="str">
        <f>Source!G490</f>
        <v>Мембрана однослойная ветрозащитная гидроизоляционная</v>
      </c>
      <c r="D1054" s="28" t="str">
        <f>Source!H490</f>
        <v>10 м2</v>
      </c>
      <c r="E1054" s="29">
        <f>Source!I490</f>
        <v>54.34</v>
      </c>
      <c r="F1054" s="30">
        <f>Source!AL490+Source!AM490+Source!AO490</f>
        <v>253</v>
      </c>
      <c r="G1054" s="37" t="s">
        <v>3</v>
      </c>
      <c r="H1054" s="30">
        <f>ROUND(Source!AC490*Source!I490, 2)+ROUND(Source!AD490*Source!I490, 2)+ROUND(Source!AF490*Source!I490, 2)</f>
        <v>13748.02</v>
      </c>
      <c r="I1054" s="31"/>
      <c r="J1054" s="31">
        <f>IF(Source!BC490&lt;&gt; 0, Source!BC490, 1)</f>
        <v>6.56</v>
      </c>
      <c r="K1054" s="30">
        <f>Source!O490</f>
        <v>90187.01</v>
      </c>
      <c r="L1054" s="38"/>
      <c r="S1054">
        <f>ROUND((Source!FX490/100)*((ROUND(Source!AF490*Source!I490, 2)+ROUND(Source!AE490*Source!I490, 2))), 2)</f>
        <v>0</v>
      </c>
      <c r="T1054">
        <f>Source!X490</f>
        <v>0</v>
      </c>
      <c r="U1054">
        <f>ROUND((Source!FY490/100)*((ROUND(Source!AF490*Source!I490, 2)+ROUND(Source!AE490*Source!I490, 2))), 2)</f>
        <v>0</v>
      </c>
      <c r="V1054">
        <f>Source!Y490</f>
        <v>0</v>
      </c>
      <c r="W1054">
        <f>IF(Source!BI490&lt;=1,H1054, 0)</f>
        <v>13748.02</v>
      </c>
      <c r="X1054">
        <f>IF(Source!BI490=2,H1054, 0)</f>
        <v>0</v>
      </c>
      <c r="Y1054">
        <f>IF(Source!BI490=3,H1054, 0)</f>
        <v>0</v>
      </c>
      <c r="Z1054">
        <f>IF(Source!BI490=4,H1054, 0)</f>
        <v>0</v>
      </c>
    </row>
    <row r="1055" spans="1:26" ht="15" x14ac:dyDescent="0.25">
      <c r="G1055" s="46">
        <f>H1045+H1046+H1048+H1049+H1050+SUM(H1052:H1054)</f>
        <v>30848.819999999996</v>
      </c>
      <c r="H1055" s="46"/>
      <c r="J1055" s="46">
        <f>K1045+K1046+K1048+K1049+K1050+SUM(K1052:K1054)</f>
        <v>202368.28000000003</v>
      </c>
      <c r="K1055" s="46"/>
      <c r="L1055" s="33">
        <f>Source!U487</f>
        <v>545.03513999999996</v>
      </c>
      <c r="O1055" s="20">
        <f>G1055</f>
        <v>30848.819999999996</v>
      </c>
      <c r="P1055" s="20">
        <f>J1055</f>
        <v>202368.28000000003</v>
      </c>
      <c r="Q1055" s="20">
        <f>L1055</f>
        <v>545.03513999999996</v>
      </c>
      <c r="W1055">
        <f>IF(Source!BI487&lt;=1,H1045+H1046+H1048+H1049+H1050, 0)</f>
        <v>51700.56</v>
      </c>
      <c r="X1055">
        <f>IF(Source!BI487=2,H1045+H1046+H1048+H1049+H1050, 0)</f>
        <v>0</v>
      </c>
      <c r="Y1055">
        <f>IF(Source!BI487=3,H1045+H1046+H1048+H1049+H1050, 0)</f>
        <v>0</v>
      </c>
      <c r="Z1055">
        <f>IF(Source!BI487=4,H1045+H1046+H1048+H1049+H1050, 0)</f>
        <v>0</v>
      </c>
    </row>
    <row r="1056" spans="1:26" ht="57" x14ac:dyDescent="0.2">
      <c r="A1056" s="39" t="str">
        <f>Source!E491</f>
        <v>96</v>
      </c>
      <c r="B1056" s="40" t="str">
        <f>Source!F491</f>
        <v>09-04-006-05</v>
      </c>
      <c r="C1056" s="40" t="str">
        <f>Source!G491</f>
        <v>Монтаж ограждающих конструкций стен из профилированных алюминиевых листов при высоте здания до 90 м</v>
      </c>
      <c r="D1056" s="23" t="str">
        <f>Source!H491</f>
        <v>100 м2</v>
      </c>
      <c r="E1056" s="11">
        <f>Source!I491</f>
        <v>4.9400000000000004</v>
      </c>
      <c r="F1056" s="24">
        <f>Source!AL491+Source!AM491+Source!AO491</f>
        <v>4066.42</v>
      </c>
      <c r="G1056" s="25"/>
      <c r="H1056" s="24"/>
      <c r="I1056" s="25" t="str">
        <f>Source!BO491</f>
        <v/>
      </c>
      <c r="J1056" s="25"/>
      <c r="K1056" s="24"/>
      <c r="L1056" s="26"/>
      <c r="S1056">
        <f>ROUND((Source!FX491/100)*((ROUND(Source!AF491*Source!I491, 2)+ROUND(Source!AE491*Source!I491, 2))), 2)</f>
        <v>7123.7</v>
      </c>
      <c r="T1056">
        <f>Source!X491</f>
        <v>46731.43</v>
      </c>
      <c r="U1056">
        <f>ROUND((Source!FY491/100)*((ROUND(Source!AF491*Source!I491, 2)+ROUND(Source!AE491*Source!I491, 2))), 2)</f>
        <v>6727.94</v>
      </c>
      <c r="V1056">
        <f>Source!Y491</f>
        <v>44135.24</v>
      </c>
    </row>
    <row r="1057" spans="1:26" x14ac:dyDescent="0.2">
      <c r="C1057" s="19" t="str">
        <f>"Объем: "&amp;Source!I491&amp;"=494/"&amp;"100"</f>
        <v>Объем: 4,94=494/100</v>
      </c>
    </row>
    <row r="1058" spans="1:26" ht="14.25" x14ac:dyDescent="0.2">
      <c r="A1058" s="39"/>
      <c r="B1058" s="40"/>
      <c r="C1058" s="40" t="s">
        <v>1661</v>
      </c>
      <c r="D1058" s="23"/>
      <c r="E1058" s="11"/>
      <c r="F1058" s="24">
        <f>Source!AO491</f>
        <v>1219.01</v>
      </c>
      <c r="G1058" s="25" t="str">
        <f>Source!DG491</f>
        <v>)*1,15</v>
      </c>
      <c r="H1058" s="24">
        <f>ROUND(Source!AF491*Source!I491, 2)</f>
        <v>6925.19</v>
      </c>
      <c r="I1058" s="25"/>
      <c r="J1058" s="25">
        <f>IF(Source!BA491&lt;&gt; 0, Source!BA491, 1)</f>
        <v>6.56</v>
      </c>
      <c r="K1058" s="24">
        <f>Source!S491</f>
        <v>45429.24</v>
      </c>
      <c r="L1058" s="26"/>
      <c r="R1058">
        <f>H1058</f>
        <v>6925.19</v>
      </c>
    </row>
    <row r="1059" spans="1:26" ht="14.25" x14ac:dyDescent="0.2">
      <c r="A1059" s="39"/>
      <c r="B1059" s="40"/>
      <c r="C1059" s="40" t="s">
        <v>411</v>
      </c>
      <c r="D1059" s="23"/>
      <c r="E1059" s="11"/>
      <c r="F1059" s="24">
        <f>Source!AM491</f>
        <v>1419.99</v>
      </c>
      <c r="G1059" s="25" t="str">
        <f>Source!DE491</f>
        <v>)*1,25</v>
      </c>
      <c r="H1059" s="24">
        <f>ROUND(Source!AD491*Source!I491, 2)</f>
        <v>8768.4500000000007</v>
      </c>
      <c r="I1059" s="25"/>
      <c r="J1059" s="25">
        <f>IF(Source!BB491&lt;&gt; 0, Source!BB491, 1)</f>
        <v>6.56</v>
      </c>
      <c r="K1059" s="24">
        <f>Source!Q491</f>
        <v>57521.04</v>
      </c>
      <c r="L1059" s="26"/>
    </row>
    <row r="1060" spans="1:26" ht="14.25" x14ac:dyDescent="0.2">
      <c r="A1060" s="39"/>
      <c r="B1060" s="40"/>
      <c r="C1060" s="40" t="s">
        <v>1667</v>
      </c>
      <c r="D1060" s="23"/>
      <c r="E1060" s="11"/>
      <c r="F1060" s="24">
        <f>Source!AN491</f>
        <v>160.33000000000001</v>
      </c>
      <c r="G1060" s="25" t="str">
        <f>Source!DF491</f>
        <v>)*1,25</v>
      </c>
      <c r="H1060" s="34">
        <f>ROUND(Source!AE491*Source!I491, 2)</f>
        <v>990.03</v>
      </c>
      <c r="I1060" s="25"/>
      <c r="J1060" s="25">
        <f>IF(Source!BS491&lt;&gt; 0, Source!BS491, 1)</f>
        <v>6.56</v>
      </c>
      <c r="K1060" s="34">
        <f>Source!R491</f>
        <v>6494.57</v>
      </c>
      <c r="L1060" s="26"/>
      <c r="R1060">
        <f>H1060</f>
        <v>990.03</v>
      </c>
    </row>
    <row r="1061" spans="1:26" ht="14.25" x14ac:dyDescent="0.2">
      <c r="A1061" s="39"/>
      <c r="B1061" s="40"/>
      <c r="C1061" s="40" t="s">
        <v>1668</v>
      </c>
      <c r="D1061" s="23"/>
      <c r="E1061" s="11"/>
      <c r="F1061" s="24">
        <f>Source!AL491</f>
        <v>1427.42</v>
      </c>
      <c r="G1061" s="25" t="str">
        <f>Source!DD491</f>
        <v/>
      </c>
      <c r="H1061" s="24">
        <f>ROUND(Source!AC491*Source!I491, 2)</f>
        <v>7051.45</v>
      </c>
      <c r="I1061" s="25"/>
      <c r="J1061" s="25">
        <f>IF(Source!BC491&lt;&gt; 0, Source!BC491, 1)</f>
        <v>6.56</v>
      </c>
      <c r="K1061" s="24">
        <f>Source!P491</f>
        <v>46257.54</v>
      </c>
      <c r="L1061" s="26"/>
    </row>
    <row r="1062" spans="1:26" ht="14.25" x14ac:dyDescent="0.2">
      <c r="A1062" s="39"/>
      <c r="B1062" s="40"/>
      <c r="C1062" s="40" t="s">
        <v>1662</v>
      </c>
      <c r="D1062" s="23" t="s">
        <v>1663</v>
      </c>
      <c r="E1062" s="11">
        <f>Source!BZ491</f>
        <v>90</v>
      </c>
      <c r="F1062" s="43"/>
      <c r="G1062" s="25"/>
      <c r="H1062" s="24">
        <f>SUM(S1056:S1068)</f>
        <v>7123.7</v>
      </c>
      <c r="I1062" s="27"/>
      <c r="J1062" s="22">
        <f>Source!AT491</f>
        <v>90</v>
      </c>
      <c r="K1062" s="24">
        <f>SUM(T1056:T1068)</f>
        <v>46731.43</v>
      </c>
      <c r="L1062" s="26"/>
    </row>
    <row r="1063" spans="1:26" ht="14.25" x14ac:dyDescent="0.2">
      <c r="A1063" s="39"/>
      <c r="B1063" s="40"/>
      <c r="C1063" s="40" t="s">
        <v>1664</v>
      </c>
      <c r="D1063" s="23" t="s">
        <v>1663</v>
      </c>
      <c r="E1063" s="11">
        <f>Source!CA491</f>
        <v>85</v>
      </c>
      <c r="F1063" s="43"/>
      <c r="G1063" s="25"/>
      <c r="H1063" s="24">
        <f>SUM(U1056:U1068)</f>
        <v>6727.94</v>
      </c>
      <c r="I1063" s="27"/>
      <c r="J1063" s="22">
        <f>Source!AU491</f>
        <v>85</v>
      </c>
      <c r="K1063" s="24">
        <f>SUM(V1056:V1068)</f>
        <v>44135.24</v>
      </c>
      <c r="L1063" s="26"/>
    </row>
    <row r="1064" spans="1:26" ht="14.25" x14ac:dyDescent="0.2">
      <c r="A1064" s="39"/>
      <c r="B1064" s="40"/>
      <c r="C1064" s="40" t="s">
        <v>1665</v>
      </c>
      <c r="D1064" s="23" t="s">
        <v>1666</v>
      </c>
      <c r="E1064" s="11">
        <f>Source!AQ491</f>
        <v>134.4</v>
      </c>
      <c r="F1064" s="24"/>
      <c r="G1064" s="25" t="str">
        <f>Source!DI491</f>
        <v>)*1,15</v>
      </c>
      <c r="H1064" s="24"/>
      <c r="I1064" s="25"/>
      <c r="J1064" s="25"/>
      <c r="K1064" s="24"/>
      <c r="L1064" s="35">
        <f>Source!U491</f>
        <v>763.52640000000008</v>
      </c>
    </row>
    <row r="1065" spans="1:26" ht="28.5" x14ac:dyDescent="0.2">
      <c r="A1065" s="39" t="str">
        <f>Source!E492</f>
        <v>96,1</v>
      </c>
      <c r="B1065" s="40" t="str">
        <f>Source!F492</f>
        <v>07.2.05.05-0128</v>
      </c>
      <c r="C1065" s="40" t="str">
        <f>Source!G492</f>
        <v>Сэндвич-панель трехслойная стеновая,марка МП005/25/20</v>
      </c>
      <c r="D1065" s="23" t="str">
        <f>Source!H492</f>
        <v>м2</v>
      </c>
      <c r="E1065" s="11">
        <f>Source!I492</f>
        <v>493.99999999999994</v>
      </c>
      <c r="F1065" s="24">
        <f>Source!AL492+Source!AM492+Source!AO492</f>
        <v>226.28</v>
      </c>
      <c r="G1065" s="36" t="s">
        <v>3</v>
      </c>
      <c r="H1065" s="24">
        <f>ROUND(Source!AC492*Source!I492, 2)+ROUND(Source!AD492*Source!I492, 2)+ROUND(Source!AF492*Source!I492, 2)</f>
        <v>111782.32</v>
      </c>
      <c r="I1065" s="25"/>
      <c r="J1065" s="25">
        <f>IF(Source!BC492&lt;&gt; 0, Source!BC492, 1)</f>
        <v>6.56</v>
      </c>
      <c r="K1065" s="24">
        <f>Source!O492</f>
        <v>733292.02</v>
      </c>
      <c r="L1065" s="26"/>
      <c r="S1065">
        <f>ROUND((Source!FX492/100)*((ROUND(Source!AF492*Source!I492, 2)+ROUND(Source!AE492*Source!I492, 2))), 2)</f>
        <v>0</v>
      </c>
      <c r="T1065">
        <f>Source!X492</f>
        <v>0</v>
      </c>
      <c r="U1065">
        <f>ROUND((Source!FY492/100)*((ROUND(Source!AF492*Source!I492, 2)+ROUND(Source!AE492*Source!I492, 2))), 2)</f>
        <v>0</v>
      </c>
      <c r="V1065">
        <f>Source!Y492</f>
        <v>0</v>
      </c>
      <c r="W1065">
        <f>IF(Source!BI492&lt;=1,H1065, 0)</f>
        <v>111782.32</v>
      </c>
      <c r="X1065">
        <f>IF(Source!BI492=2,H1065, 0)</f>
        <v>0</v>
      </c>
      <c r="Y1065">
        <f>IF(Source!BI492=3,H1065, 0)</f>
        <v>0</v>
      </c>
      <c r="Z1065">
        <f>IF(Source!BI492=4,H1065, 0)</f>
        <v>0</v>
      </c>
    </row>
    <row r="1066" spans="1:26" ht="68.25" x14ac:dyDescent="0.2">
      <c r="A1066" s="39" t="str">
        <f>Source!E493</f>
        <v>96,2</v>
      </c>
      <c r="B1066" s="40" t="str">
        <f>Source!F493</f>
        <v>Прайс лист Металл Профиль</v>
      </c>
      <c r="C1066" s="40" t="s">
        <v>1675</v>
      </c>
      <c r="D1066" s="23" t="str">
        <f>Source!H493</f>
        <v>ШТ</v>
      </c>
      <c r="E1066" s="11">
        <f>Source!I493</f>
        <v>47</v>
      </c>
      <c r="F1066" s="24">
        <f>Source!AL493+Source!AM493+Source!AO493</f>
        <v>65.239999999999995</v>
      </c>
      <c r="G1066" s="36" t="s">
        <v>3</v>
      </c>
      <c r="H1066" s="24">
        <f>ROUND(Source!AC493*Source!I493, 2)+ROUND(Source!AD493*Source!I493, 2)+ROUND(Source!AF493*Source!I493, 2)</f>
        <v>3066.28</v>
      </c>
      <c r="I1066" s="25"/>
      <c r="J1066" s="25">
        <f>IF(Source!BC493&lt;&gt; 0, Source!BC493, 1)</f>
        <v>6.56</v>
      </c>
      <c r="K1066" s="24">
        <f>Source!O493</f>
        <v>20114.8</v>
      </c>
      <c r="L1066" s="26"/>
      <c r="S1066">
        <f>ROUND((Source!FX493/100)*((ROUND(Source!AF493*Source!I493, 2)+ROUND(Source!AE493*Source!I493, 2))), 2)</f>
        <v>0</v>
      </c>
      <c r="T1066">
        <f>Source!X493</f>
        <v>0</v>
      </c>
      <c r="U1066">
        <f>ROUND((Source!FY493/100)*((ROUND(Source!AF493*Source!I493, 2)+ROUND(Source!AE493*Source!I493, 2))), 2)</f>
        <v>0</v>
      </c>
      <c r="V1066">
        <f>Source!Y493</f>
        <v>0</v>
      </c>
      <c r="W1066">
        <f>IF(Source!BI493&lt;=1,H1066, 0)</f>
        <v>3066.28</v>
      </c>
      <c r="X1066">
        <f>IF(Source!BI493=2,H1066, 0)</f>
        <v>0</v>
      </c>
      <c r="Y1066">
        <f>IF(Source!BI493=3,H1066, 0)</f>
        <v>0</v>
      </c>
      <c r="Z1066">
        <f>IF(Source!BI493=4,H1066, 0)</f>
        <v>0</v>
      </c>
    </row>
    <row r="1067" spans="1:26" ht="68.25" x14ac:dyDescent="0.2">
      <c r="A1067" s="39" t="str">
        <f>Source!E494</f>
        <v>96,3</v>
      </c>
      <c r="B1067" s="40" t="str">
        <f>Source!F494</f>
        <v>Прайс лист Металл Профиль</v>
      </c>
      <c r="C1067" s="40" t="s">
        <v>1676</v>
      </c>
      <c r="D1067" s="23" t="str">
        <f>Source!H494</f>
        <v>ШТ</v>
      </c>
      <c r="E1067" s="11">
        <f>Source!I494</f>
        <v>373</v>
      </c>
      <c r="F1067" s="24">
        <f>Source!AL494+Source!AM494+Source!AO494</f>
        <v>116.65</v>
      </c>
      <c r="G1067" s="36" t="s">
        <v>3</v>
      </c>
      <c r="H1067" s="24">
        <f>ROUND(Source!AC494*Source!I494, 2)+ROUND(Source!AD494*Source!I494, 2)+ROUND(Source!AF494*Source!I494, 2)</f>
        <v>43510.45</v>
      </c>
      <c r="I1067" s="25"/>
      <c r="J1067" s="25">
        <f>IF(Source!BC494&lt;&gt; 0, Source!BC494, 1)</f>
        <v>6.56</v>
      </c>
      <c r="K1067" s="24">
        <f>Source!O494</f>
        <v>285428.55</v>
      </c>
      <c r="L1067" s="26"/>
      <c r="S1067">
        <f>ROUND((Source!FX494/100)*((ROUND(Source!AF494*Source!I494, 2)+ROUND(Source!AE494*Source!I494, 2))), 2)</f>
        <v>0</v>
      </c>
      <c r="T1067">
        <f>Source!X494</f>
        <v>0</v>
      </c>
      <c r="U1067">
        <f>ROUND((Source!FY494/100)*((ROUND(Source!AF494*Source!I494, 2)+ROUND(Source!AE494*Source!I494, 2))), 2)</f>
        <v>0</v>
      </c>
      <c r="V1067">
        <f>Source!Y494</f>
        <v>0</v>
      </c>
      <c r="W1067">
        <f>IF(Source!BI494&lt;=1,H1067, 0)</f>
        <v>43510.45</v>
      </c>
      <c r="X1067">
        <f>IF(Source!BI494=2,H1067, 0)</f>
        <v>0</v>
      </c>
      <c r="Y1067">
        <f>IF(Source!BI494=3,H1067, 0)</f>
        <v>0</v>
      </c>
      <c r="Z1067">
        <f>IF(Source!BI494=4,H1067, 0)</f>
        <v>0</v>
      </c>
    </row>
    <row r="1068" spans="1:26" ht="54" x14ac:dyDescent="0.2">
      <c r="A1068" s="41" t="str">
        <f>Source!E495</f>
        <v>96,4</v>
      </c>
      <c r="B1068" s="42" t="str">
        <f>Source!F495</f>
        <v>Прай лист</v>
      </c>
      <c r="C1068" s="42" t="s">
        <v>1677</v>
      </c>
      <c r="D1068" s="28" t="str">
        <f>Source!H495</f>
        <v>ШТ</v>
      </c>
      <c r="E1068" s="29">
        <f>Source!I495</f>
        <v>373</v>
      </c>
      <c r="F1068" s="30">
        <f>Source!AL495+Source!AM495+Source!AO495</f>
        <v>10.33</v>
      </c>
      <c r="G1068" s="37" t="s">
        <v>3</v>
      </c>
      <c r="H1068" s="30">
        <f>ROUND(Source!AC495*Source!I495, 2)+ROUND(Source!AD495*Source!I495, 2)+ROUND(Source!AF495*Source!I495, 2)</f>
        <v>3853.09</v>
      </c>
      <c r="I1068" s="31"/>
      <c r="J1068" s="31">
        <f>IF(Source!BC495&lt;&gt; 0, Source!BC495, 1)</f>
        <v>6.56</v>
      </c>
      <c r="K1068" s="30">
        <f>Source!O495</f>
        <v>25276.27</v>
      </c>
      <c r="L1068" s="38"/>
      <c r="S1068">
        <f>ROUND((Source!FX495/100)*((ROUND(Source!AF495*Source!I495, 2)+ROUND(Source!AE495*Source!I495, 2))), 2)</f>
        <v>0</v>
      </c>
      <c r="T1068">
        <f>Source!X495</f>
        <v>0</v>
      </c>
      <c r="U1068">
        <f>ROUND((Source!FY495/100)*((ROUND(Source!AF495*Source!I495, 2)+ROUND(Source!AE495*Source!I495, 2))), 2)</f>
        <v>0</v>
      </c>
      <c r="V1068">
        <f>Source!Y495</f>
        <v>0</v>
      </c>
      <c r="W1068">
        <f>IF(Source!BI495&lt;=1,H1068, 0)</f>
        <v>3853.09</v>
      </c>
      <c r="X1068">
        <f>IF(Source!BI495=2,H1068, 0)</f>
        <v>0</v>
      </c>
      <c r="Y1068">
        <f>IF(Source!BI495=3,H1068, 0)</f>
        <v>0</v>
      </c>
      <c r="Z1068">
        <f>IF(Source!BI495=4,H1068, 0)</f>
        <v>0</v>
      </c>
    </row>
    <row r="1069" spans="1:26" ht="15" x14ac:dyDescent="0.25">
      <c r="G1069" s="46">
        <f>H1058+H1059+H1061+H1062+H1063+SUM(H1065:H1068)</f>
        <v>198808.87</v>
      </c>
      <c r="H1069" s="46"/>
      <c r="J1069" s="46">
        <f>K1058+K1059+K1061+K1062+K1063+SUM(K1065:K1068)</f>
        <v>1304186.1300000001</v>
      </c>
      <c r="K1069" s="46"/>
      <c r="L1069" s="33">
        <f>Source!U491</f>
        <v>763.52640000000008</v>
      </c>
      <c r="O1069" s="20">
        <f>G1069</f>
        <v>198808.87</v>
      </c>
      <c r="P1069" s="20">
        <f>J1069</f>
        <v>1304186.1300000001</v>
      </c>
      <c r="Q1069" s="20">
        <f>L1069</f>
        <v>763.52640000000008</v>
      </c>
      <c r="W1069">
        <f>IF(Source!BI491&lt;=1,H1058+H1059+H1061+H1062+H1063, 0)</f>
        <v>36596.730000000003</v>
      </c>
      <c r="X1069">
        <f>IF(Source!BI491=2,H1058+H1059+H1061+H1062+H1063, 0)</f>
        <v>0</v>
      </c>
      <c r="Y1069">
        <f>IF(Source!BI491=3,H1058+H1059+H1061+H1062+H1063, 0)</f>
        <v>0</v>
      </c>
      <c r="Z1069">
        <f>IF(Source!BI491=4,H1058+H1059+H1061+H1062+H1063, 0)</f>
        <v>0</v>
      </c>
    </row>
    <row r="1070" spans="1:26" ht="28.5" x14ac:dyDescent="0.2">
      <c r="A1070" s="39" t="str">
        <f>Source!E496</f>
        <v>97</v>
      </c>
      <c r="B1070" s="40" t="str">
        <f>Source!F496</f>
        <v>09-03-050-01</v>
      </c>
      <c r="C1070" s="40" t="str">
        <f>Source!G496</f>
        <v>Монтаж стальных плинтусов из гнутого профиля</v>
      </c>
      <c r="D1070" s="23" t="str">
        <f>Source!H496</f>
        <v>100 м</v>
      </c>
      <c r="E1070" s="11">
        <f>Source!I496</f>
        <v>0.64</v>
      </c>
      <c r="F1070" s="24">
        <f>Source!AL496+Source!AM496+Source!AO496</f>
        <v>122.2</v>
      </c>
      <c r="G1070" s="25"/>
      <c r="H1070" s="24"/>
      <c r="I1070" s="25" t="str">
        <f>Source!BO496</f>
        <v/>
      </c>
      <c r="J1070" s="25"/>
      <c r="K1070" s="24"/>
      <c r="L1070" s="26"/>
      <c r="S1070">
        <f>ROUND((Source!FX496/100)*((ROUND(Source!AF496*Source!I496, 2)+ROUND(Source!AE496*Source!I496, 2))), 2)</f>
        <v>79.19</v>
      </c>
      <c r="T1070">
        <f>Source!X496</f>
        <v>519.47</v>
      </c>
      <c r="U1070">
        <f>ROUND((Source!FY496/100)*((ROUND(Source!AF496*Source!I496, 2)+ROUND(Source!AE496*Source!I496, 2))), 2)</f>
        <v>74.790000000000006</v>
      </c>
      <c r="V1070">
        <f>Source!Y496</f>
        <v>490.61</v>
      </c>
    </row>
    <row r="1071" spans="1:26" x14ac:dyDescent="0.2">
      <c r="C1071" s="19" t="str">
        <f>"Объем: "&amp;Source!I496&amp;"=64/"&amp;"100"</f>
        <v>Объем: 0,64=64/100</v>
      </c>
    </row>
    <row r="1072" spans="1:26" ht="14.25" x14ac:dyDescent="0.2">
      <c r="A1072" s="39"/>
      <c r="B1072" s="40"/>
      <c r="C1072" s="40" t="s">
        <v>1661</v>
      </c>
      <c r="D1072" s="23"/>
      <c r="E1072" s="11"/>
      <c r="F1072" s="24">
        <f>Source!AO496</f>
        <v>118.91</v>
      </c>
      <c r="G1072" s="25" t="str">
        <f>Source!DG496</f>
        <v>)*1,15</v>
      </c>
      <c r="H1072" s="24">
        <f>ROUND(Source!AF496*Source!I496, 2)</f>
        <v>87.52</v>
      </c>
      <c r="I1072" s="25"/>
      <c r="J1072" s="25">
        <f>IF(Source!BA496&lt;&gt; 0, Source!BA496, 1)</f>
        <v>6.56</v>
      </c>
      <c r="K1072" s="24">
        <f>Source!S496</f>
        <v>574.13</v>
      </c>
      <c r="L1072" s="26"/>
      <c r="R1072">
        <f>H1072</f>
        <v>87.52</v>
      </c>
    </row>
    <row r="1073" spans="1:26" ht="14.25" x14ac:dyDescent="0.2">
      <c r="A1073" s="39"/>
      <c r="B1073" s="40"/>
      <c r="C1073" s="40" t="s">
        <v>411</v>
      </c>
      <c r="D1073" s="23"/>
      <c r="E1073" s="11"/>
      <c r="F1073" s="24">
        <f>Source!AM496</f>
        <v>3.29</v>
      </c>
      <c r="G1073" s="25" t="str">
        <f>Source!DE496</f>
        <v>)*1,25</v>
      </c>
      <c r="H1073" s="24">
        <f>ROUND(Source!AD496*Source!I496, 2)</f>
        <v>2.64</v>
      </c>
      <c r="I1073" s="25"/>
      <c r="J1073" s="25">
        <f>IF(Source!BB496&lt;&gt; 0, Source!BB496, 1)</f>
        <v>6.56</v>
      </c>
      <c r="K1073" s="24">
        <f>Source!Q496</f>
        <v>17.3</v>
      </c>
      <c r="L1073" s="26"/>
    </row>
    <row r="1074" spans="1:26" ht="14.25" x14ac:dyDescent="0.2">
      <c r="A1074" s="39"/>
      <c r="B1074" s="40"/>
      <c r="C1074" s="40" t="s">
        <v>1667</v>
      </c>
      <c r="D1074" s="23"/>
      <c r="E1074" s="11"/>
      <c r="F1074" s="24">
        <f>Source!AN496</f>
        <v>0.57999999999999996</v>
      </c>
      <c r="G1074" s="25" t="str">
        <f>Source!DF496</f>
        <v>)*1,25</v>
      </c>
      <c r="H1074" s="34">
        <f>ROUND(Source!AE496*Source!I496, 2)</f>
        <v>0.47</v>
      </c>
      <c r="I1074" s="25"/>
      <c r="J1074" s="25">
        <f>IF(Source!BS496&lt;&gt; 0, Source!BS496, 1)</f>
        <v>6.56</v>
      </c>
      <c r="K1074" s="34">
        <f>Source!R496</f>
        <v>3.06</v>
      </c>
      <c r="L1074" s="26"/>
      <c r="R1074">
        <f>H1074</f>
        <v>0.47</v>
      </c>
    </row>
    <row r="1075" spans="1:26" ht="14.25" x14ac:dyDescent="0.2">
      <c r="A1075" s="39"/>
      <c r="B1075" s="40"/>
      <c r="C1075" s="40" t="s">
        <v>1662</v>
      </c>
      <c r="D1075" s="23" t="s">
        <v>1663</v>
      </c>
      <c r="E1075" s="11">
        <f>Source!BZ496</f>
        <v>90</v>
      </c>
      <c r="F1075" s="43"/>
      <c r="G1075" s="25"/>
      <c r="H1075" s="24">
        <f>SUM(S1070:S1079)</f>
        <v>79.19</v>
      </c>
      <c r="I1075" s="27"/>
      <c r="J1075" s="22">
        <f>Source!AT496</f>
        <v>90</v>
      </c>
      <c r="K1075" s="24">
        <f>SUM(T1070:T1079)</f>
        <v>519.47</v>
      </c>
      <c r="L1075" s="26"/>
    </row>
    <row r="1076" spans="1:26" ht="14.25" x14ac:dyDescent="0.2">
      <c r="A1076" s="39"/>
      <c r="B1076" s="40"/>
      <c r="C1076" s="40" t="s">
        <v>1664</v>
      </c>
      <c r="D1076" s="23" t="s">
        <v>1663</v>
      </c>
      <c r="E1076" s="11">
        <f>Source!CA496</f>
        <v>85</v>
      </c>
      <c r="F1076" s="43"/>
      <c r="G1076" s="25"/>
      <c r="H1076" s="24">
        <f>SUM(U1070:U1079)</f>
        <v>74.790000000000006</v>
      </c>
      <c r="I1076" s="27"/>
      <c r="J1076" s="22">
        <f>Source!AU496</f>
        <v>85</v>
      </c>
      <c r="K1076" s="24">
        <f>SUM(V1070:V1079)</f>
        <v>490.61</v>
      </c>
      <c r="L1076" s="26"/>
    </row>
    <row r="1077" spans="1:26" ht="14.25" x14ac:dyDescent="0.2">
      <c r="A1077" s="39"/>
      <c r="B1077" s="40"/>
      <c r="C1077" s="40" t="s">
        <v>1665</v>
      </c>
      <c r="D1077" s="23" t="s">
        <v>1666</v>
      </c>
      <c r="E1077" s="11">
        <f>Source!AQ496</f>
        <v>12.8</v>
      </c>
      <c r="F1077" s="24"/>
      <c r="G1077" s="25" t="str">
        <f>Source!DI496</f>
        <v>)*1,15</v>
      </c>
      <c r="H1077" s="24"/>
      <c r="I1077" s="25"/>
      <c r="J1077" s="25"/>
      <c r="K1077" s="24"/>
      <c r="L1077" s="35">
        <f>Source!U496</f>
        <v>9.4207999999999998</v>
      </c>
    </row>
    <row r="1078" spans="1:26" ht="54" x14ac:dyDescent="0.2">
      <c r="A1078" s="39" t="str">
        <f>Source!E497</f>
        <v>97,1</v>
      </c>
      <c r="B1078" s="40" t="str">
        <f>Source!F497</f>
        <v>Прайс лист</v>
      </c>
      <c r="C1078" s="40" t="s">
        <v>1678</v>
      </c>
      <c r="D1078" s="23" t="str">
        <f>Source!H497</f>
        <v>ШТ</v>
      </c>
      <c r="E1078" s="11">
        <f>Source!I497</f>
        <v>11</v>
      </c>
      <c r="F1078" s="24">
        <f>Source!AL497+Source!AM497+Source!AO497</f>
        <v>56.2</v>
      </c>
      <c r="G1078" s="36" t="s">
        <v>3</v>
      </c>
      <c r="H1078" s="24">
        <f>ROUND(Source!AC497*Source!I497, 2)+ROUND(Source!AD497*Source!I497, 2)+ROUND(Source!AF497*Source!I497, 2)</f>
        <v>618.20000000000005</v>
      </c>
      <c r="I1078" s="25"/>
      <c r="J1078" s="25">
        <f>IF(Source!BC497&lt;&gt; 0, Source!BC497, 1)</f>
        <v>6.56</v>
      </c>
      <c r="K1078" s="24">
        <f>Source!O497</f>
        <v>4055.39</v>
      </c>
      <c r="L1078" s="26"/>
      <c r="S1078">
        <f>ROUND((Source!FX497/100)*((ROUND(Source!AF497*Source!I497, 2)+ROUND(Source!AE497*Source!I497, 2))), 2)</f>
        <v>0</v>
      </c>
      <c r="T1078">
        <f>Source!X497</f>
        <v>0</v>
      </c>
      <c r="U1078">
        <f>ROUND((Source!FY497/100)*((ROUND(Source!AF497*Source!I497, 2)+ROUND(Source!AE497*Source!I497, 2))), 2)</f>
        <v>0</v>
      </c>
      <c r="V1078">
        <f>Source!Y497</f>
        <v>0</v>
      </c>
      <c r="W1078">
        <f>IF(Source!BI497&lt;=1,H1078, 0)</f>
        <v>618.20000000000005</v>
      </c>
      <c r="X1078">
        <f>IF(Source!BI497=2,H1078, 0)</f>
        <v>0</v>
      </c>
      <c r="Y1078">
        <f>IF(Source!BI497=3,H1078, 0)</f>
        <v>0</v>
      </c>
      <c r="Z1078">
        <f>IF(Source!BI497=4,H1078, 0)</f>
        <v>0</v>
      </c>
    </row>
    <row r="1079" spans="1:26" ht="54" x14ac:dyDescent="0.2">
      <c r="A1079" s="41" t="str">
        <f>Source!E498</f>
        <v>97,2</v>
      </c>
      <c r="B1079" s="42" t="str">
        <f>Source!F498</f>
        <v>Прайс лист</v>
      </c>
      <c r="C1079" s="42" t="s">
        <v>1679</v>
      </c>
      <c r="D1079" s="28" t="str">
        <f>Source!H498</f>
        <v>ШТ</v>
      </c>
      <c r="E1079" s="29">
        <f>Source!I498</f>
        <v>11</v>
      </c>
      <c r="F1079" s="30">
        <f>Source!AL498+Source!AM498+Source!AO498</f>
        <v>34.229999999999997</v>
      </c>
      <c r="G1079" s="37" t="s">
        <v>3</v>
      </c>
      <c r="H1079" s="30">
        <f>ROUND(Source!AC498*Source!I498, 2)+ROUND(Source!AD498*Source!I498, 2)+ROUND(Source!AF498*Source!I498, 2)</f>
        <v>376.53</v>
      </c>
      <c r="I1079" s="31"/>
      <c r="J1079" s="31">
        <f>IF(Source!BC498&lt;&gt; 0, Source!BC498, 1)</f>
        <v>6.56</v>
      </c>
      <c r="K1079" s="30">
        <f>Source!O498</f>
        <v>2470.04</v>
      </c>
      <c r="L1079" s="38"/>
      <c r="S1079">
        <f>ROUND((Source!FX498/100)*((ROUND(Source!AF498*Source!I498, 2)+ROUND(Source!AE498*Source!I498, 2))), 2)</f>
        <v>0</v>
      </c>
      <c r="T1079">
        <f>Source!X498</f>
        <v>0</v>
      </c>
      <c r="U1079">
        <f>ROUND((Source!FY498/100)*((ROUND(Source!AF498*Source!I498, 2)+ROUND(Source!AE498*Source!I498, 2))), 2)</f>
        <v>0</v>
      </c>
      <c r="V1079">
        <f>Source!Y498</f>
        <v>0</v>
      </c>
      <c r="W1079">
        <f>IF(Source!BI498&lt;=1,H1079, 0)</f>
        <v>376.53</v>
      </c>
      <c r="X1079">
        <f>IF(Source!BI498=2,H1079, 0)</f>
        <v>0</v>
      </c>
      <c r="Y1079">
        <f>IF(Source!BI498=3,H1079, 0)</f>
        <v>0</v>
      </c>
      <c r="Z1079">
        <f>IF(Source!BI498=4,H1079, 0)</f>
        <v>0</v>
      </c>
    </row>
    <row r="1080" spans="1:26" ht="15" x14ac:dyDescent="0.25">
      <c r="G1080" s="46">
        <f>H1072+H1073+H1075+H1076+SUM(H1078:H1079)</f>
        <v>1238.8699999999999</v>
      </c>
      <c r="H1080" s="46"/>
      <c r="J1080" s="46">
        <f>K1072+K1073+K1075+K1076+SUM(K1078:K1079)</f>
        <v>8126.9400000000005</v>
      </c>
      <c r="K1080" s="46"/>
      <c r="L1080" s="33">
        <f>Source!U496</f>
        <v>9.4207999999999998</v>
      </c>
      <c r="O1080" s="20">
        <f>G1080</f>
        <v>1238.8699999999999</v>
      </c>
      <c r="P1080" s="20">
        <f>J1080</f>
        <v>8126.9400000000005</v>
      </c>
      <c r="Q1080" s="20">
        <f>L1080</f>
        <v>9.4207999999999998</v>
      </c>
      <c r="W1080">
        <f>IF(Source!BI496&lt;=1,H1072+H1073+H1075+H1076, 0)</f>
        <v>244.14</v>
      </c>
      <c r="X1080">
        <f>IF(Source!BI496=2,H1072+H1073+H1075+H1076, 0)</f>
        <v>0</v>
      </c>
      <c r="Y1080">
        <f>IF(Source!BI496=3,H1072+H1073+H1075+H1076, 0)</f>
        <v>0</v>
      </c>
      <c r="Z1080">
        <f>IF(Source!BI496=4,H1072+H1073+H1075+H1076, 0)</f>
        <v>0</v>
      </c>
    </row>
    <row r="1081" spans="1:26" ht="15" x14ac:dyDescent="0.25">
      <c r="A1081" s="48" t="str">
        <f>CONCATENATE("Итого по подразделу: ",IF(Source!G500&lt;&gt;"Новый подраздел", Source!G500, ""))</f>
        <v>Итого по подразделу: Ограждающие конструкции</v>
      </c>
      <c r="B1081" s="48"/>
      <c r="C1081" s="48"/>
      <c r="D1081" s="48"/>
      <c r="E1081" s="48"/>
      <c r="F1081" s="48"/>
      <c r="G1081" s="47">
        <f>SUM(O991:O1080)</f>
        <v>378908.38</v>
      </c>
      <c r="H1081" s="47"/>
      <c r="I1081" s="21"/>
      <c r="J1081" s="47">
        <f>SUM(P991:P1080)</f>
        <v>2485638.7100000004</v>
      </c>
      <c r="K1081" s="47"/>
      <c r="L1081" s="33">
        <f>SUM(Q991:Q1080)</f>
        <v>2177.6659</v>
      </c>
    </row>
    <row r="1082" spans="1:26" ht="16.5" x14ac:dyDescent="0.25">
      <c r="A1082" s="49" t="str">
        <f>CONCATENATE("Подраздел: ",IF(Source!G529&lt;&gt;"Новый подраздел", Source!G529, ""))</f>
        <v>Подраздел: Наплавляемая кровля</v>
      </c>
      <c r="B1082" s="49"/>
      <c r="C1082" s="49"/>
      <c r="D1082" s="49"/>
      <c r="E1082" s="49"/>
      <c r="F1082" s="49"/>
      <c r="G1082" s="49"/>
      <c r="H1082" s="49"/>
      <c r="I1082" s="49"/>
      <c r="J1082" s="49"/>
      <c r="K1082" s="49"/>
      <c r="L1082" s="49"/>
    </row>
    <row r="1083" spans="1:26" ht="57" x14ac:dyDescent="0.2">
      <c r="A1083" s="39" t="str">
        <f>Source!E533</f>
        <v>98</v>
      </c>
      <c r="B1083" s="40" t="str">
        <f>Source!F533</f>
        <v>12-01-010-01</v>
      </c>
      <c r="C1083" s="40" t="str">
        <f>Source!G533</f>
        <v>Демонтаж:Устройство мелких покрытий (брандмауэры, парапеты, свесы и т.п.) из листовой оцинкованной стали</v>
      </c>
      <c r="D1083" s="23" t="str">
        <f>Source!H533</f>
        <v>100 м2</v>
      </c>
      <c r="E1083" s="11">
        <f>Source!I533</f>
        <v>0.2472</v>
      </c>
      <c r="F1083" s="24">
        <f>Source!AL533+Source!AM533+Source!AO533</f>
        <v>9874.2199999999993</v>
      </c>
      <c r="G1083" s="25"/>
      <c r="H1083" s="24"/>
      <c r="I1083" s="25" t="str">
        <f>Source!BO533</f>
        <v/>
      </c>
      <c r="J1083" s="25"/>
      <c r="K1083" s="24"/>
      <c r="L1083" s="26"/>
      <c r="S1083">
        <f>ROUND((Source!FX533/100)*((ROUND(Source!AF533*Source!I533, 2)+ROUND(Source!AE533*Source!I533, 2))), 2)</f>
        <v>171.8</v>
      </c>
      <c r="T1083">
        <f>Source!X533</f>
        <v>1127.04</v>
      </c>
      <c r="U1083">
        <f>ROUND((Source!FY533/100)*((ROUND(Source!AF533*Source!I533, 2)+ROUND(Source!AE533*Source!I533, 2))), 2)</f>
        <v>93.06</v>
      </c>
      <c r="V1083">
        <f>Source!Y533</f>
        <v>610.48</v>
      </c>
    </row>
    <row r="1084" spans="1:26" x14ac:dyDescent="0.2">
      <c r="C1084" s="19" t="str">
        <f>"Объем: "&amp;Source!I533&amp;"=24,72/"&amp;"100"</f>
        <v>Объем: 0,2472=24,72/100</v>
      </c>
    </row>
    <row r="1085" spans="1:26" ht="14.25" x14ac:dyDescent="0.2">
      <c r="A1085" s="39"/>
      <c r="B1085" s="40"/>
      <c r="C1085" s="40" t="s">
        <v>1661</v>
      </c>
      <c r="D1085" s="23"/>
      <c r="E1085" s="11"/>
      <c r="F1085" s="24">
        <f>Source!AO533</f>
        <v>961.76</v>
      </c>
      <c r="G1085" s="25" t="str">
        <f>Source!DG533</f>
        <v>)*0,6</v>
      </c>
      <c r="H1085" s="24">
        <f>ROUND(Source!AF533*Source!I533, 2)</f>
        <v>142.65</v>
      </c>
      <c r="I1085" s="25"/>
      <c r="J1085" s="25">
        <f>IF(Source!BA533&lt;&gt; 0, Source!BA533, 1)</f>
        <v>6.56</v>
      </c>
      <c r="K1085" s="24">
        <f>Source!S533</f>
        <v>935.78</v>
      </c>
      <c r="L1085" s="26"/>
      <c r="R1085">
        <f>H1085</f>
        <v>142.65</v>
      </c>
    </row>
    <row r="1086" spans="1:26" ht="14.25" x14ac:dyDescent="0.2">
      <c r="A1086" s="39"/>
      <c r="B1086" s="40"/>
      <c r="C1086" s="40" t="s">
        <v>411</v>
      </c>
      <c r="D1086" s="23"/>
      <c r="E1086" s="11"/>
      <c r="F1086" s="24">
        <f>Source!AM533</f>
        <v>21.88</v>
      </c>
      <c r="G1086" s="25" t="str">
        <f>Source!DE533</f>
        <v>)*0,6</v>
      </c>
      <c r="H1086" s="24">
        <f>ROUND(Source!AD533*Source!I533, 2)</f>
        <v>3.25</v>
      </c>
      <c r="I1086" s="25"/>
      <c r="J1086" s="25">
        <f>IF(Source!BB533&lt;&gt; 0, Source!BB533, 1)</f>
        <v>6.56</v>
      </c>
      <c r="K1086" s="24">
        <f>Source!Q533</f>
        <v>21.29</v>
      </c>
      <c r="L1086" s="26"/>
    </row>
    <row r="1087" spans="1:26" ht="14.25" x14ac:dyDescent="0.2">
      <c r="A1087" s="39"/>
      <c r="B1087" s="40"/>
      <c r="C1087" s="40" t="s">
        <v>1667</v>
      </c>
      <c r="D1087" s="23"/>
      <c r="E1087" s="11"/>
      <c r="F1087" s="24">
        <f>Source!AN533</f>
        <v>3.51</v>
      </c>
      <c r="G1087" s="25" t="str">
        <f>Source!DF533</f>
        <v>)*0,6</v>
      </c>
      <c r="H1087" s="34">
        <f>ROUND(Source!AE533*Source!I533, 2)</f>
        <v>0.52</v>
      </c>
      <c r="I1087" s="25"/>
      <c r="J1087" s="25">
        <f>IF(Source!BS533&lt;&gt; 0, Source!BS533, 1)</f>
        <v>6.56</v>
      </c>
      <c r="K1087" s="34">
        <f>Source!R533</f>
        <v>3.42</v>
      </c>
      <c r="L1087" s="26"/>
      <c r="R1087">
        <f>H1087</f>
        <v>0.52</v>
      </c>
    </row>
    <row r="1088" spans="1:26" ht="14.25" x14ac:dyDescent="0.2">
      <c r="A1088" s="39"/>
      <c r="B1088" s="40"/>
      <c r="C1088" s="40" t="s">
        <v>1662</v>
      </c>
      <c r="D1088" s="23" t="s">
        <v>1663</v>
      </c>
      <c r="E1088" s="11">
        <f>Source!BZ533</f>
        <v>120</v>
      </c>
      <c r="F1088" s="43"/>
      <c r="G1088" s="25"/>
      <c r="H1088" s="24">
        <f>SUM(S1083:S1090)</f>
        <v>171.8</v>
      </c>
      <c r="I1088" s="27"/>
      <c r="J1088" s="22">
        <f>Source!AT533</f>
        <v>120</v>
      </c>
      <c r="K1088" s="24">
        <f>SUM(T1083:T1090)</f>
        <v>1127.04</v>
      </c>
      <c r="L1088" s="26"/>
    </row>
    <row r="1089" spans="1:26" ht="14.25" x14ac:dyDescent="0.2">
      <c r="A1089" s="39"/>
      <c r="B1089" s="40"/>
      <c r="C1089" s="40" t="s">
        <v>1664</v>
      </c>
      <c r="D1089" s="23" t="s">
        <v>1663</v>
      </c>
      <c r="E1089" s="11">
        <f>Source!CA533</f>
        <v>65</v>
      </c>
      <c r="F1089" s="43"/>
      <c r="G1089" s="25"/>
      <c r="H1089" s="24">
        <f>SUM(U1083:U1090)</f>
        <v>93.06</v>
      </c>
      <c r="I1089" s="27"/>
      <c r="J1089" s="22">
        <f>Source!AU533</f>
        <v>65</v>
      </c>
      <c r="K1089" s="24">
        <f>SUM(V1083:V1090)</f>
        <v>610.48</v>
      </c>
      <c r="L1089" s="26"/>
    </row>
    <row r="1090" spans="1:26" ht="14.25" x14ac:dyDescent="0.2">
      <c r="A1090" s="41"/>
      <c r="B1090" s="42"/>
      <c r="C1090" s="42" t="s">
        <v>1665</v>
      </c>
      <c r="D1090" s="28" t="s">
        <v>1666</v>
      </c>
      <c r="E1090" s="29">
        <f>Source!AQ533</f>
        <v>112.75</v>
      </c>
      <c r="F1090" s="30"/>
      <c r="G1090" s="31" t="str">
        <f>Source!DI533</f>
        <v>)*0,6</v>
      </c>
      <c r="H1090" s="30"/>
      <c r="I1090" s="31"/>
      <c r="J1090" s="31"/>
      <c r="K1090" s="30"/>
      <c r="L1090" s="32">
        <f>Source!U533</f>
        <v>16.72308</v>
      </c>
    </row>
    <row r="1091" spans="1:26" ht="15" x14ac:dyDescent="0.25">
      <c r="G1091" s="46">
        <f>H1085+H1086+H1088+H1089</f>
        <v>410.76000000000005</v>
      </c>
      <c r="H1091" s="46"/>
      <c r="J1091" s="46">
        <f>K1085+K1086+K1088+K1089</f>
        <v>2694.5899999999997</v>
      </c>
      <c r="K1091" s="46"/>
      <c r="L1091" s="33">
        <f>Source!U533</f>
        <v>16.72308</v>
      </c>
      <c r="O1091" s="20">
        <f>G1091</f>
        <v>410.76000000000005</v>
      </c>
      <c r="P1091" s="20">
        <f>J1091</f>
        <v>2694.5899999999997</v>
      </c>
      <c r="Q1091" s="20">
        <f>L1091</f>
        <v>16.72308</v>
      </c>
      <c r="W1091">
        <f>IF(Source!BI533&lt;=1,H1085+H1086+H1088+H1089, 0)</f>
        <v>410.76000000000005</v>
      </c>
      <c r="X1091">
        <f>IF(Source!BI533=2,H1085+H1086+H1088+H1089, 0)</f>
        <v>0</v>
      </c>
      <c r="Y1091">
        <f>IF(Source!BI533=3,H1085+H1086+H1088+H1089, 0)</f>
        <v>0</v>
      </c>
      <c r="Z1091">
        <f>IF(Source!BI533=4,H1085+H1086+H1088+H1089, 0)</f>
        <v>0</v>
      </c>
    </row>
    <row r="1092" spans="1:26" ht="57" x14ac:dyDescent="0.2">
      <c r="A1092" s="39" t="str">
        <f>Source!E534</f>
        <v>99</v>
      </c>
      <c r="B1092" s="40" t="str">
        <f>Source!F534</f>
        <v>12-01-004-01</v>
      </c>
      <c r="C1092" s="40" t="str">
        <f>Source!G534</f>
        <v>Демонтаж:Устройство примыканий рулонных и мастичных кровель к стенам и парапетам высотой до 600 мм без фартуков</v>
      </c>
      <c r="D1092" s="23" t="str">
        <f>Source!H534</f>
        <v>100 м</v>
      </c>
      <c r="E1092" s="11">
        <f>Source!I534</f>
        <v>0.3</v>
      </c>
      <c r="F1092" s="24">
        <f>Source!AL534+Source!AM534+Source!AO534</f>
        <v>2469.6799999999998</v>
      </c>
      <c r="G1092" s="25"/>
      <c r="H1092" s="24"/>
      <c r="I1092" s="25" t="str">
        <f>Source!BO534</f>
        <v/>
      </c>
      <c r="J1092" s="25"/>
      <c r="K1092" s="24"/>
      <c r="L1092" s="26"/>
      <c r="S1092">
        <f>ROUND((Source!FX534/100)*((ROUND(Source!AF534*Source!I534, 2)+ROUND(Source!AE534*Source!I534, 2))), 2)</f>
        <v>259.27</v>
      </c>
      <c r="T1092">
        <f>Source!X534</f>
        <v>1700.81</v>
      </c>
      <c r="U1092">
        <f>ROUND((Source!FY534/100)*((ROUND(Source!AF534*Source!I534, 2)+ROUND(Source!AE534*Source!I534, 2))), 2)</f>
        <v>140.44</v>
      </c>
      <c r="V1092">
        <f>Source!Y534</f>
        <v>921.27</v>
      </c>
    </row>
    <row r="1093" spans="1:26" x14ac:dyDescent="0.2">
      <c r="C1093" s="19" t="str">
        <f>"Объем: "&amp;Source!I534&amp;"=30/"&amp;"100"</f>
        <v>Объем: 0,3=30/100</v>
      </c>
    </row>
    <row r="1094" spans="1:26" ht="14.25" x14ac:dyDescent="0.2">
      <c r="A1094" s="39"/>
      <c r="B1094" s="40"/>
      <c r="C1094" s="40" t="s">
        <v>1661</v>
      </c>
      <c r="D1094" s="23"/>
      <c r="E1094" s="11"/>
      <c r="F1094" s="24">
        <f>Source!AO534</f>
        <v>239.6</v>
      </c>
      <c r="G1094" s="25" t="str">
        <f>Source!DG534</f>
        <v>)*03</v>
      </c>
      <c r="H1094" s="24">
        <f>ROUND(Source!AF534*Source!I534, 2)</f>
        <v>215.64</v>
      </c>
      <c r="I1094" s="25"/>
      <c r="J1094" s="25">
        <f>IF(Source!BA534&lt;&gt; 0, Source!BA534, 1)</f>
        <v>6.56</v>
      </c>
      <c r="K1094" s="24">
        <f>Source!S534</f>
        <v>1414.6</v>
      </c>
      <c r="L1094" s="26"/>
      <c r="R1094">
        <f>H1094</f>
        <v>215.64</v>
      </c>
    </row>
    <row r="1095" spans="1:26" ht="14.25" x14ac:dyDescent="0.2">
      <c r="A1095" s="39"/>
      <c r="B1095" s="40"/>
      <c r="C1095" s="40" t="s">
        <v>411</v>
      </c>
      <c r="D1095" s="23"/>
      <c r="E1095" s="11"/>
      <c r="F1095" s="24">
        <f>Source!AM534</f>
        <v>179.13</v>
      </c>
      <c r="G1095" s="25" t="str">
        <f>Source!DE534</f>
        <v>)*0,3</v>
      </c>
      <c r="H1095" s="24">
        <f>ROUND(Source!AD534*Source!I534, 2)</f>
        <v>16.12</v>
      </c>
      <c r="I1095" s="25"/>
      <c r="J1095" s="25">
        <f>IF(Source!BB534&lt;&gt; 0, Source!BB534, 1)</f>
        <v>6.56</v>
      </c>
      <c r="K1095" s="24">
        <f>Source!Q534</f>
        <v>105.76</v>
      </c>
      <c r="L1095" s="26"/>
    </row>
    <row r="1096" spans="1:26" ht="14.25" x14ac:dyDescent="0.2">
      <c r="A1096" s="39"/>
      <c r="B1096" s="40"/>
      <c r="C1096" s="40" t="s">
        <v>1667</v>
      </c>
      <c r="D1096" s="23"/>
      <c r="E1096" s="11"/>
      <c r="F1096" s="24">
        <f>Source!AN534</f>
        <v>4.6399999999999997</v>
      </c>
      <c r="G1096" s="25" t="str">
        <f>Source!DF534</f>
        <v>)*0,3</v>
      </c>
      <c r="H1096" s="34">
        <f>ROUND(Source!AE534*Source!I534, 2)</f>
        <v>0.42</v>
      </c>
      <c r="I1096" s="25"/>
      <c r="J1096" s="25">
        <f>IF(Source!BS534&lt;&gt; 0, Source!BS534, 1)</f>
        <v>6.56</v>
      </c>
      <c r="K1096" s="34">
        <f>Source!R534</f>
        <v>2.74</v>
      </c>
      <c r="L1096" s="26"/>
      <c r="R1096">
        <f>H1096</f>
        <v>0.42</v>
      </c>
    </row>
    <row r="1097" spans="1:26" ht="14.25" x14ac:dyDescent="0.2">
      <c r="A1097" s="39"/>
      <c r="B1097" s="40"/>
      <c r="C1097" s="40" t="s">
        <v>1662</v>
      </c>
      <c r="D1097" s="23" t="s">
        <v>1663</v>
      </c>
      <c r="E1097" s="11">
        <f>Source!BZ534</f>
        <v>120</v>
      </c>
      <c r="F1097" s="43"/>
      <c r="G1097" s="25"/>
      <c r="H1097" s="24">
        <f>SUM(S1092:S1099)</f>
        <v>259.27</v>
      </c>
      <c r="I1097" s="27"/>
      <c r="J1097" s="22">
        <f>Source!AT534</f>
        <v>120</v>
      </c>
      <c r="K1097" s="24">
        <f>SUM(T1092:T1099)</f>
        <v>1700.81</v>
      </c>
      <c r="L1097" s="26"/>
    </row>
    <row r="1098" spans="1:26" ht="14.25" x14ac:dyDescent="0.2">
      <c r="A1098" s="39"/>
      <c r="B1098" s="40"/>
      <c r="C1098" s="40" t="s">
        <v>1664</v>
      </c>
      <c r="D1098" s="23" t="s">
        <v>1663</v>
      </c>
      <c r="E1098" s="11">
        <f>Source!CA534</f>
        <v>65</v>
      </c>
      <c r="F1098" s="43"/>
      <c r="G1098" s="25"/>
      <c r="H1098" s="24">
        <f>SUM(U1092:U1099)</f>
        <v>140.44</v>
      </c>
      <c r="I1098" s="27"/>
      <c r="J1098" s="22">
        <f>Source!AU534</f>
        <v>65</v>
      </c>
      <c r="K1098" s="24">
        <f>SUM(V1092:V1099)</f>
        <v>921.27</v>
      </c>
      <c r="L1098" s="26"/>
    </row>
    <row r="1099" spans="1:26" ht="14.25" x14ac:dyDescent="0.2">
      <c r="A1099" s="41"/>
      <c r="B1099" s="42"/>
      <c r="C1099" s="42" t="s">
        <v>1665</v>
      </c>
      <c r="D1099" s="28" t="s">
        <v>1666</v>
      </c>
      <c r="E1099" s="29">
        <f>Source!AQ534</f>
        <v>26.1</v>
      </c>
      <c r="F1099" s="30"/>
      <c r="G1099" s="31" t="str">
        <f>Source!DI534</f>
        <v>)*03</v>
      </c>
      <c r="H1099" s="30"/>
      <c r="I1099" s="31"/>
      <c r="J1099" s="31"/>
      <c r="K1099" s="30"/>
      <c r="L1099" s="32">
        <f>Source!U534</f>
        <v>23.490000000000002</v>
      </c>
    </row>
    <row r="1100" spans="1:26" ht="15" x14ac:dyDescent="0.25">
      <c r="G1100" s="46">
        <f>H1094+H1095+H1097+H1098</f>
        <v>631.47</v>
      </c>
      <c r="H1100" s="46"/>
      <c r="J1100" s="46">
        <f>K1094+K1095+K1097+K1098</f>
        <v>4142.4400000000005</v>
      </c>
      <c r="K1100" s="46"/>
      <c r="L1100" s="33">
        <f>Source!U534</f>
        <v>23.490000000000002</v>
      </c>
      <c r="O1100" s="20">
        <f>G1100</f>
        <v>631.47</v>
      </c>
      <c r="P1100" s="20">
        <f>J1100</f>
        <v>4142.4400000000005</v>
      </c>
      <c r="Q1100" s="20">
        <f>L1100</f>
        <v>23.490000000000002</v>
      </c>
      <c r="W1100">
        <f>IF(Source!BI534&lt;=1,H1094+H1095+H1097+H1098, 0)</f>
        <v>631.47</v>
      </c>
      <c r="X1100">
        <f>IF(Source!BI534=2,H1094+H1095+H1097+H1098, 0)</f>
        <v>0</v>
      </c>
      <c r="Y1100">
        <f>IF(Source!BI534=3,H1094+H1095+H1097+H1098, 0)</f>
        <v>0</v>
      </c>
      <c r="Z1100">
        <f>IF(Source!BI534=4,H1094+H1095+H1097+H1098, 0)</f>
        <v>0</v>
      </c>
    </row>
    <row r="1101" spans="1:26" ht="42.75" x14ac:dyDescent="0.2">
      <c r="A1101" s="39" t="str">
        <f>Source!E535</f>
        <v>100</v>
      </c>
      <c r="B1101" s="40" t="str">
        <f>Source!F535</f>
        <v>58-7-7</v>
      </c>
      <c r="C1101" s="40" t="str">
        <f>Source!G535</f>
        <v>Смена существующих рулонных кровель на покрытия из наплавляемых рулонных материалов в один слой</v>
      </c>
      <c r="D1101" s="23" t="str">
        <f>Source!H535</f>
        <v>100 м2</v>
      </c>
      <c r="E1101" s="11">
        <f>Source!I535</f>
        <v>7.6999999999999999E-2</v>
      </c>
      <c r="F1101" s="24">
        <f>Source!AL535+Source!AM535+Source!AO535</f>
        <v>874.39</v>
      </c>
      <c r="G1101" s="25"/>
      <c r="H1101" s="24"/>
      <c r="I1101" s="25" t="str">
        <f>Source!BO535</f>
        <v/>
      </c>
      <c r="J1101" s="25"/>
      <c r="K1101" s="24"/>
      <c r="L1101" s="26"/>
      <c r="S1101">
        <f>ROUND((Source!FX535/100)*((ROUND(Source!AF535*Source!I535, 2)+ROUND(Source!AE535*Source!I535, 2))), 2)</f>
        <v>27.14</v>
      </c>
      <c r="T1101">
        <f>Source!X535</f>
        <v>178.04</v>
      </c>
      <c r="U1101">
        <f>ROUND((Source!FY535/100)*((ROUND(Source!AF535*Source!I535, 2)+ROUND(Source!AE535*Source!I535, 2))), 2)</f>
        <v>21.26</v>
      </c>
      <c r="V1101">
        <f>Source!Y535</f>
        <v>139.43</v>
      </c>
    </row>
    <row r="1102" spans="1:26" x14ac:dyDescent="0.2">
      <c r="C1102" s="19" t="str">
        <f>"Объем: "&amp;Source!I535&amp;"=7,7/"&amp;"100"</f>
        <v>Объем: 0,077=7,7/100</v>
      </c>
    </row>
    <row r="1103" spans="1:26" ht="14.25" x14ac:dyDescent="0.2">
      <c r="A1103" s="39"/>
      <c r="B1103" s="40"/>
      <c r="C1103" s="40" t="s">
        <v>1661</v>
      </c>
      <c r="D1103" s="23"/>
      <c r="E1103" s="11"/>
      <c r="F1103" s="24">
        <f>Source!AO535</f>
        <v>421.48</v>
      </c>
      <c r="G1103" s="25" t="str">
        <f>Source!DG535</f>
        <v/>
      </c>
      <c r="H1103" s="24">
        <f>ROUND(Source!AF535*Source!I535, 2)</f>
        <v>32.450000000000003</v>
      </c>
      <c r="I1103" s="25"/>
      <c r="J1103" s="25">
        <f>IF(Source!BA535&lt;&gt; 0, Source!BA535, 1)</f>
        <v>6.56</v>
      </c>
      <c r="K1103" s="24">
        <f>Source!S535</f>
        <v>212.9</v>
      </c>
      <c r="L1103" s="26"/>
      <c r="R1103">
        <f>H1103</f>
        <v>32.450000000000003</v>
      </c>
    </row>
    <row r="1104" spans="1:26" ht="14.25" x14ac:dyDescent="0.2">
      <c r="A1104" s="39"/>
      <c r="B1104" s="40"/>
      <c r="C1104" s="40" t="s">
        <v>411</v>
      </c>
      <c r="D1104" s="23"/>
      <c r="E1104" s="11"/>
      <c r="F1104" s="24">
        <f>Source!AM535</f>
        <v>11.26</v>
      </c>
      <c r="G1104" s="25" t="str">
        <f>Source!DE535</f>
        <v/>
      </c>
      <c r="H1104" s="24">
        <f>ROUND(Source!AD535*Source!I535, 2)</f>
        <v>0.87</v>
      </c>
      <c r="I1104" s="25"/>
      <c r="J1104" s="25">
        <f>IF(Source!BB535&lt;&gt; 0, Source!BB535, 1)</f>
        <v>6.56</v>
      </c>
      <c r="K1104" s="24">
        <f>Source!Q535</f>
        <v>5.69</v>
      </c>
      <c r="L1104" s="26"/>
    </row>
    <row r="1105" spans="1:26" ht="14.25" x14ac:dyDescent="0.2">
      <c r="A1105" s="39"/>
      <c r="B1105" s="40"/>
      <c r="C1105" s="40" t="s">
        <v>1667</v>
      </c>
      <c r="D1105" s="23"/>
      <c r="E1105" s="11"/>
      <c r="F1105" s="24">
        <f>Source!AN535</f>
        <v>3.19</v>
      </c>
      <c r="G1105" s="25" t="str">
        <f>Source!DF535</f>
        <v/>
      </c>
      <c r="H1105" s="34">
        <f>ROUND(Source!AE535*Source!I535, 2)</f>
        <v>0.25</v>
      </c>
      <c r="I1105" s="25"/>
      <c r="J1105" s="25">
        <f>IF(Source!BS535&lt;&gt; 0, Source!BS535, 1)</f>
        <v>6.56</v>
      </c>
      <c r="K1105" s="34">
        <f>Source!R535</f>
        <v>1.61</v>
      </c>
      <c r="L1105" s="26"/>
      <c r="R1105">
        <f>H1105</f>
        <v>0.25</v>
      </c>
    </row>
    <row r="1106" spans="1:26" ht="14.25" x14ac:dyDescent="0.2">
      <c r="A1106" s="39"/>
      <c r="B1106" s="40"/>
      <c r="C1106" s="40" t="s">
        <v>1668</v>
      </c>
      <c r="D1106" s="23"/>
      <c r="E1106" s="11"/>
      <c r="F1106" s="24">
        <f>Source!AL535</f>
        <v>441.65</v>
      </c>
      <c r="G1106" s="25" t="str">
        <f>Source!DD535</f>
        <v/>
      </c>
      <c r="H1106" s="24">
        <f>ROUND(Source!AC535*Source!I535, 2)</f>
        <v>34.01</v>
      </c>
      <c r="I1106" s="25"/>
      <c r="J1106" s="25">
        <f>IF(Source!BC535&lt;&gt; 0, Source!BC535, 1)</f>
        <v>6.56</v>
      </c>
      <c r="K1106" s="24">
        <f>Source!P535</f>
        <v>223.09</v>
      </c>
      <c r="L1106" s="26"/>
    </row>
    <row r="1107" spans="1:26" ht="14.25" x14ac:dyDescent="0.2">
      <c r="A1107" s="39"/>
      <c r="B1107" s="40"/>
      <c r="C1107" s="40" t="s">
        <v>1662</v>
      </c>
      <c r="D1107" s="23" t="s">
        <v>1663</v>
      </c>
      <c r="E1107" s="11">
        <f>Source!BZ535</f>
        <v>83</v>
      </c>
      <c r="F1107" s="43"/>
      <c r="G1107" s="25"/>
      <c r="H1107" s="24">
        <f>SUM(S1101:S1110)</f>
        <v>27.14</v>
      </c>
      <c r="I1107" s="27"/>
      <c r="J1107" s="22">
        <f>Source!AT535</f>
        <v>83</v>
      </c>
      <c r="K1107" s="24">
        <f>SUM(T1101:T1110)</f>
        <v>178.04</v>
      </c>
      <c r="L1107" s="26"/>
    </row>
    <row r="1108" spans="1:26" ht="14.25" x14ac:dyDescent="0.2">
      <c r="A1108" s="39"/>
      <c r="B1108" s="40"/>
      <c r="C1108" s="40" t="s">
        <v>1664</v>
      </c>
      <c r="D1108" s="23" t="s">
        <v>1663</v>
      </c>
      <c r="E1108" s="11">
        <f>Source!CA535</f>
        <v>65</v>
      </c>
      <c r="F1108" s="43"/>
      <c r="G1108" s="25"/>
      <c r="H1108" s="24">
        <f>SUM(U1101:U1110)</f>
        <v>21.26</v>
      </c>
      <c r="I1108" s="27"/>
      <c r="J1108" s="22">
        <f>Source!AU535</f>
        <v>65</v>
      </c>
      <c r="K1108" s="24">
        <f>SUM(V1101:V1110)</f>
        <v>139.43</v>
      </c>
      <c r="L1108" s="26"/>
    </row>
    <row r="1109" spans="1:26" ht="14.25" x14ac:dyDescent="0.2">
      <c r="A1109" s="39"/>
      <c r="B1109" s="40"/>
      <c r="C1109" s="40" t="s">
        <v>1665</v>
      </c>
      <c r="D1109" s="23" t="s">
        <v>1666</v>
      </c>
      <c r="E1109" s="11">
        <f>Source!AQ535</f>
        <v>46.47</v>
      </c>
      <c r="F1109" s="24"/>
      <c r="G1109" s="25" t="str">
        <f>Source!DI535</f>
        <v/>
      </c>
      <c r="H1109" s="24"/>
      <c r="I1109" s="25"/>
      <c r="J1109" s="25"/>
      <c r="K1109" s="24"/>
      <c r="L1109" s="35">
        <f>Source!U535</f>
        <v>3.5781899999999998</v>
      </c>
    </row>
    <row r="1110" spans="1:26" ht="14.25" x14ac:dyDescent="0.2">
      <c r="A1110" s="41" t="str">
        <f>Source!E536</f>
        <v>100,1</v>
      </c>
      <c r="B1110" s="42" t="str">
        <f>Source!F536</f>
        <v>12.1.02.03-0195</v>
      </c>
      <c r="C1110" s="42" t="str">
        <f>Source!G536</f>
        <v>Техноэласт ЭПП</v>
      </c>
      <c r="D1110" s="28" t="str">
        <f>Source!H536</f>
        <v>м2</v>
      </c>
      <c r="E1110" s="29">
        <f>Source!I536</f>
        <v>10.318</v>
      </c>
      <c r="F1110" s="30">
        <f>Source!AL536+Source!AM536+Source!AO536</f>
        <v>24.94</v>
      </c>
      <c r="G1110" s="37" t="s">
        <v>3</v>
      </c>
      <c r="H1110" s="30">
        <f>ROUND(Source!AC536*Source!I536, 2)+ROUND(Source!AD536*Source!I536, 2)+ROUND(Source!AF536*Source!I536, 2)</f>
        <v>257.33</v>
      </c>
      <c r="I1110" s="31"/>
      <c r="J1110" s="31">
        <f>IF(Source!BC536&lt;&gt; 0, Source!BC536, 1)</f>
        <v>6.56</v>
      </c>
      <c r="K1110" s="30">
        <f>Source!O536</f>
        <v>1688.09</v>
      </c>
      <c r="L1110" s="38"/>
      <c r="S1110">
        <f>ROUND((Source!FX536/100)*((ROUND(Source!AF536*Source!I536, 2)+ROUND(Source!AE536*Source!I536, 2))), 2)</f>
        <v>0</v>
      </c>
      <c r="T1110">
        <f>Source!X536</f>
        <v>0</v>
      </c>
      <c r="U1110">
        <f>ROUND((Source!FY536/100)*((ROUND(Source!AF536*Source!I536, 2)+ROUND(Source!AE536*Source!I536, 2))), 2)</f>
        <v>0</v>
      </c>
      <c r="V1110">
        <f>Source!Y536</f>
        <v>0</v>
      </c>
      <c r="W1110">
        <f>IF(Source!BI536&lt;=1,H1110, 0)</f>
        <v>257.33</v>
      </c>
      <c r="X1110">
        <f>IF(Source!BI536=2,H1110, 0)</f>
        <v>0</v>
      </c>
      <c r="Y1110">
        <f>IF(Source!BI536=3,H1110, 0)</f>
        <v>0</v>
      </c>
      <c r="Z1110">
        <f>IF(Source!BI536=4,H1110, 0)</f>
        <v>0</v>
      </c>
    </row>
    <row r="1111" spans="1:26" ht="15" x14ac:dyDescent="0.25">
      <c r="G1111" s="46">
        <f>H1103+H1104+H1106+H1107+H1108+SUM(H1110:H1110)</f>
        <v>373.06</v>
      </c>
      <c r="H1111" s="46"/>
      <c r="J1111" s="46">
        <f>K1103+K1104+K1106+K1107+K1108+SUM(K1110:K1110)</f>
        <v>2447.2399999999998</v>
      </c>
      <c r="K1111" s="46"/>
      <c r="L1111" s="33">
        <f>Source!U535</f>
        <v>3.5781899999999998</v>
      </c>
      <c r="O1111" s="20">
        <f>G1111</f>
        <v>373.06</v>
      </c>
      <c r="P1111" s="20">
        <f>J1111</f>
        <v>2447.2399999999998</v>
      </c>
      <c r="Q1111" s="20">
        <f>L1111</f>
        <v>3.5781899999999998</v>
      </c>
      <c r="W1111">
        <f>IF(Source!BI535&lt;=1,H1103+H1104+H1106+H1107+H1108, 0)</f>
        <v>115.73</v>
      </c>
      <c r="X1111">
        <f>IF(Source!BI535=2,H1103+H1104+H1106+H1107+H1108, 0)</f>
        <v>0</v>
      </c>
      <c r="Y1111">
        <f>IF(Source!BI535=3,H1103+H1104+H1106+H1107+H1108, 0)</f>
        <v>0</v>
      </c>
      <c r="Z1111">
        <f>IF(Source!BI535=4,H1103+H1104+H1106+H1107+H1108, 0)</f>
        <v>0</v>
      </c>
    </row>
    <row r="1112" spans="1:26" ht="15" x14ac:dyDescent="0.25">
      <c r="A1112" s="48" t="str">
        <f>CONCATENATE("Итого по подразделу: ",IF(Source!G538&lt;&gt;"Новый подраздел", Source!G538, ""))</f>
        <v>Итого по подразделу: Наплавляемая кровля</v>
      </c>
      <c r="B1112" s="48"/>
      <c r="C1112" s="48"/>
      <c r="D1112" s="48"/>
      <c r="E1112" s="48"/>
      <c r="F1112" s="48"/>
      <c r="G1112" s="47">
        <f>SUM(O1082:O1111)</f>
        <v>1415.29</v>
      </c>
      <c r="H1112" s="47"/>
      <c r="I1112" s="21"/>
      <c r="J1112" s="47">
        <f>SUM(P1082:P1111)</f>
        <v>9284.27</v>
      </c>
      <c r="K1112" s="47"/>
      <c r="L1112" s="33">
        <f>SUM(Q1082:Q1111)</f>
        <v>43.791270000000004</v>
      </c>
    </row>
    <row r="1113" spans="1:26" ht="16.5" x14ac:dyDescent="0.25">
      <c r="A1113" s="49" t="str">
        <f>CONCATENATE("Подраздел: ",IF(Source!G567&lt;&gt;"Новый подраздел", Source!G567, ""))</f>
        <v>Подраздел: Устройство кровли из сандвич-панелей</v>
      </c>
      <c r="B1113" s="49"/>
      <c r="C1113" s="49"/>
      <c r="D1113" s="49"/>
      <c r="E1113" s="49"/>
      <c r="F1113" s="49"/>
      <c r="G1113" s="49"/>
      <c r="H1113" s="49"/>
      <c r="I1113" s="49"/>
      <c r="J1113" s="49"/>
      <c r="K1113" s="49"/>
      <c r="L1113" s="49"/>
    </row>
    <row r="1114" spans="1:26" ht="42.75" x14ac:dyDescent="0.2">
      <c r="A1114" s="39" t="str">
        <f>Source!E571</f>
        <v>101</v>
      </c>
      <c r="B1114" s="40" t="str">
        <f>Source!F571</f>
        <v>09-04-002-04</v>
      </c>
      <c r="C1114" s="40" t="str">
        <f>Source!G571</f>
        <v>Монтаж кровельного покрытия из профилированных алюминиевых листов при высоте здания до 50 м</v>
      </c>
      <c r="D1114" s="23" t="str">
        <f>Source!H571</f>
        <v>100 м2</v>
      </c>
      <c r="E1114" s="11">
        <f>Source!I571</f>
        <v>0.9</v>
      </c>
      <c r="F1114" s="24">
        <f>Source!AL571+Source!AM571+Source!AO571</f>
        <v>2690.93</v>
      </c>
      <c r="G1114" s="25"/>
      <c r="H1114" s="24"/>
      <c r="I1114" s="25" t="str">
        <f>Source!BO571</f>
        <v/>
      </c>
      <c r="J1114" s="25"/>
      <c r="K1114" s="24"/>
      <c r="L1114" s="26"/>
      <c r="S1114">
        <f>ROUND((Source!FX571/100)*((ROUND(Source!AF571*Source!I571, 2)+ROUND(Source!AE571*Source!I571, 2))), 2)</f>
        <v>386.45</v>
      </c>
      <c r="T1114">
        <f>Source!X571</f>
        <v>2535.12</v>
      </c>
      <c r="U1114">
        <f>ROUND((Source!FY571/100)*((ROUND(Source!AF571*Source!I571, 2)+ROUND(Source!AE571*Source!I571, 2))), 2)</f>
        <v>364.98</v>
      </c>
      <c r="V1114">
        <f>Source!Y571</f>
        <v>2394.2800000000002</v>
      </c>
    </row>
    <row r="1115" spans="1:26" x14ac:dyDescent="0.2">
      <c r="C1115" s="19" t="str">
        <f>"Объем: "&amp;Source!I571&amp;"=90/"&amp;"100"</f>
        <v>Объем: 0,9=90/100</v>
      </c>
    </row>
    <row r="1116" spans="1:26" ht="14.25" x14ac:dyDescent="0.2">
      <c r="A1116" s="39"/>
      <c r="B1116" s="40"/>
      <c r="C1116" s="40" t="s">
        <v>1661</v>
      </c>
      <c r="D1116" s="23"/>
      <c r="E1116" s="11"/>
      <c r="F1116" s="24">
        <f>Source!AO571</f>
        <v>359.21</v>
      </c>
      <c r="G1116" s="25" t="str">
        <f>Source!DG571</f>
        <v>)*1,15</v>
      </c>
      <c r="H1116" s="24">
        <f>ROUND(Source!AF571*Source!I571, 2)</f>
        <v>371.78</v>
      </c>
      <c r="I1116" s="25"/>
      <c r="J1116" s="25">
        <f>IF(Source!BA571&lt;&gt; 0, Source!BA571, 1)</f>
        <v>6.56</v>
      </c>
      <c r="K1116" s="24">
        <f>Source!S571</f>
        <v>2438.88</v>
      </c>
      <c r="L1116" s="26"/>
      <c r="R1116">
        <f>H1116</f>
        <v>371.78</v>
      </c>
    </row>
    <row r="1117" spans="1:26" ht="14.25" x14ac:dyDescent="0.2">
      <c r="A1117" s="39"/>
      <c r="B1117" s="40"/>
      <c r="C1117" s="40" t="s">
        <v>411</v>
      </c>
      <c r="D1117" s="23"/>
      <c r="E1117" s="11"/>
      <c r="F1117" s="24">
        <f>Source!AM571</f>
        <v>472.14</v>
      </c>
      <c r="G1117" s="25" t="str">
        <f>Source!DE571</f>
        <v>)*1,25</v>
      </c>
      <c r="H1117" s="24">
        <f>ROUND(Source!AD571*Source!I571, 2)</f>
        <v>531.15</v>
      </c>
      <c r="I1117" s="25"/>
      <c r="J1117" s="25">
        <f>IF(Source!BB571&lt;&gt; 0, Source!BB571, 1)</f>
        <v>6.56</v>
      </c>
      <c r="K1117" s="24">
        <f>Source!Q571</f>
        <v>3484.36</v>
      </c>
      <c r="L1117" s="26"/>
    </row>
    <row r="1118" spans="1:26" ht="14.25" x14ac:dyDescent="0.2">
      <c r="A1118" s="39"/>
      <c r="B1118" s="40"/>
      <c r="C1118" s="40" t="s">
        <v>1667</v>
      </c>
      <c r="D1118" s="23"/>
      <c r="E1118" s="11"/>
      <c r="F1118" s="24">
        <f>Source!AN571</f>
        <v>51.21</v>
      </c>
      <c r="G1118" s="25" t="str">
        <f>Source!DF571</f>
        <v>)*1,25</v>
      </c>
      <c r="H1118" s="34">
        <f>ROUND(Source!AE571*Source!I571, 2)</f>
        <v>57.61</v>
      </c>
      <c r="I1118" s="25"/>
      <c r="J1118" s="25">
        <f>IF(Source!BS571&lt;&gt; 0, Source!BS571, 1)</f>
        <v>6.56</v>
      </c>
      <c r="K1118" s="34">
        <f>Source!R571</f>
        <v>377.92</v>
      </c>
      <c r="L1118" s="26"/>
      <c r="R1118">
        <f>H1118</f>
        <v>57.61</v>
      </c>
    </row>
    <row r="1119" spans="1:26" ht="14.25" x14ac:dyDescent="0.2">
      <c r="A1119" s="39"/>
      <c r="B1119" s="40"/>
      <c r="C1119" s="40" t="s">
        <v>1668</v>
      </c>
      <c r="D1119" s="23"/>
      <c r="E1119" s="11"/>
      <c r="F1119" s="24">
        <f>Source!AL571</f>
        <v>1859.58</v>
      </c>
      <c r="G1119" s="25" t="str">
        <f>Source!DD571</f>
        <v/>
      </c>
      <c r="H1119" s="24">
        <f>ROUND(Source!AC571*Source!I571, 2)</f>
        <v>1673.62</v>
      </c>
      <c r="I1119" s="25"/>
      <c r="J1119" s="25">
        <f>IF(Source!BC571&lt;&gt; 0, Source!BC571, 1)</f>
        <v>6.56</v>
      </c>
      <c r="K1119" s="24">
        <f>Source!P571</f>
        <v>10978.96</v>
      </c>
      <c r="L1119" s="26"/>
    </row>
    <row r="1120" spans="1:26" ht="14.25" x14ac:dyDescent="0.2">
      <c r="A1120" s="39"/>
      <c r="B1120" s="40"/>
      <c r="C1120" s="40" t="s">
        <v>1662</v>
      </c>
      <c r="D1120" s="23" t="s">
        <v>1663</v>
      </c>
      <c r="E1120" s="11">
        <f>Source!BZ571</f>
        <v>90</v>
      </c>
      <c r="F1120" s="43"/>
      <c r="G1120" s="25"/>
      <c r="H1120" s="24">
        <f>SUM(S1114:S1125)</f>
        <v>386.45</v>
      </c>
      <c r="I1120" s="27"/>
      <c r="J1120" s="22">
        <f>Source!AT571</f>
        <v>90</v>
      </c>
      <c r="K1120" s="24">
        <f>SUM(T1114:T1125)</f>
        <v>2535.12</v>
      </c>
      <c r="L1120" s="26"/>
    </row>
    <row r="1121" spans="1:26" ht="14.25" x14ac:dyDescent="0.2">
      <c r="A1121" s="39"/>
      <c r="B1121" s="40"/>
      <c r="C1121" s="40" t="s">
        <v>1664</v>
      </c>
      <c r="D1121" s="23" t="s">
        <v>1663</v>
      </c>
      <c r="E1121" s="11">
        <f>Source!CA571</f>
        <v>85</v>
      </c>
      <c r="F1121" s="43"/>
      <c r="G1121" s="25"/>
      <c r="H1121" s="24">
        <f>SUM(U1114:U1125)</f>
        <v>364.98</v>
      </c>
      <c r="I1121" s="27"/>
      <c r="J1121" s="22">
        <f>Source!AU571</f>
        <v>85</v>
      </c>
      <c r="K1121" s="24">
        <f>SUM(V1114:V1125)</f>
        <v>2394.2800000000002</v>
      </c>
      <c r="L1121" s="26"/>
    </row>
    <row r="1122" spans="1:26" ht="14.25" x14ac:dyDescent="0.2">
      <c r="A1122" s="39"/>
      <c r="B1122" s="40"/>
      <c r="C1122" s="40" t="s">
        <v>1665</v>
      </c>
      <c r="D1122" s="23" t="s">
        <v>1666</v>
      </c>
      <c r="E1122" s="11">
        <f>Source!AQ571</f>
        <v>41.1</v>
      </c>
      <c r="F1122" s="24"/>
      <c r="G1122" s="25" t="str">
        <f>Source!DI571</f>
        <v>)*1,15</v>
      </c>
      <c r="H1122" s="24"/>
      <c r="I1122" s="25"/>
      <c r="J1122" s="25"/>
      <c r="K1122" s="24"/>
      <c r="L1122" s="35">
        <f>Source!U571</f>
        <v>42.538499999999999</v>
      </c>
    </row>
    <row r="1123" spans="1:26" ht="114" x14ac:dyDescent="0.2">
      <c r="A1123" s="39" t="str">
        <f>Source!E572</f>
        <v>101,1</v>
      </c>
      <c r="B1123" s="40" t="str">
        <f>Source!F572</f>
        <v>07.2.05.05-0085</v>
      </c>
      <c r="C1123" s="40" t="str">
        <f>Source!G572</f>
        <v>Сэндвич-панель трехслойная стеновая "Металл Профиль" с видимым креплением Z-LOCK, с наполнителем из минеральной ваты (НГ) плотностью 110кг/м3, марка МП ТСП-Z, толщина 250 мм, тип покрытия PRISMA, толщина металлических облицовок 0,5 мм</v>
      </c>
      <c r="D1123" s="23" t="str">
        <f>Source!H572</f>
        <v>м2</v>
      </c>
      <c r="E1123" s="11">
        <f>Source!I572</f>
        <v>90</v>
      </c>
      <c r="F1123" s="24">
        <f>Source!AL572+Source!AM572+Source!AO572</f>
        <v>341.58</v>
      </c>
      <c r="G1123" s="36" t="s">
        <v>3</v>
      </c>
      <c r="H1123" s="24">
        <f>ROUND(Source!AC572*Source!I572, 2)+ROUND(Source!AD572*Source!I572, 2)+ROUND(Source!AF572*Source!I572, 2)</f>
        <v>30742.2</v>
      </c>
      <c r="I1123" s="25"/>
      <c r="J1123" s="25">
        <f>IF(Source!BC572&lt;&gt; 0, Source!BC572, 1)</f>
        <v>6.56</v>
      </c>
      <c r="K1123" s="24">
        <f>Source!O572</f>
        <v>201668.83</v>
      </c>
      <c r="L1123" s="26"/>
      <c r="S1123">
        <f>ROUND((Source!FX572/100)*((ROUND(Source!AF572*Source!I572, 2)+ROUND(Source!AE572*Source!I572, 2))), 2)</f>
        <v>0</v>
      </c>
      <c r="T1123">
        <f>Source!X572</f>
        <v>0</v>
      </c>
      <c r="U1123">
        <f>ROUND((Source!FY572/100)*((ROUND(Source!AF572*Source!I572, 2)+ROUND(Source!AE572*Source!I572, 2))), 2)</f>
        <v>0</v>
      </c>
      <c r="V1123">
        <f>Source!Y572</f>
        <v>0</v>
      </c>
      <c r="W1123">
        <f>IF(Source!BI572&lt;=1,H1123, 0)</f>
        <v>30742.2</v>
      </c>
      <c r="X1123">
        <f>IF(Source!BI572=2,H1123, 0)</f>
        <v>0</v>
      </c>
      <c r="Y1123">
        <f>IF(Source!BI572=3,H1123, 0)</f>
        <v>0</v>
      </c>
      <c r="Z1123">
        <f>IF(Source!BI572=4,H1123, 0)</f>
        <v>0</v>
      </c>
    </row>
    <row r="1124" spans="1:26" ht="28.5" x14ac:dyDescent="0.2">
      <c r="A1124" s="39" t="str">
        <f>Source!E573</f>
        <v>101,2</v>
      </c>
      <c r="B1124" s="40" t="str">
        <f>Source!F573</f>
        <v>01.7.19.06-0005</v>
      </c>
      <c r="C1124" s="40" t="str">
        <f>Source!G573</f>
        <v>Прокладки ПРП уплотнительные, Д=40 мм</v>
      </c>
      <c r="D1124" s="23" t="str">
        <f>Source!H573</f>
        <v>м</v>
      </c>
      <c r="E1124" s="11">
        <f>Source!I573</f>
        <v>123.38</v>
      </c>
      <c r="F1124" s="24">
        <f>Source!AL573+Source!AM573+Source!AO573</f>
        <v>15.41</v>
      </c>
      <c r="G1124" s="36" t="s">
        <v>3</v>
      </c>
      <c r="H1124" s="24">
        <f>ROUND(Source!AC573*Source!I573, 2)+ROUND(Source!AD573*Source!I573, 2)+ROUND(Source!AF573*Source!I573, 2)</f>
        <v>1901.29</v>
      </c>
      <c r="I1124" s="25"/>
      <c r="J1124" s="25">
        <f>IF(Source!BC573&lt;&gt; 0, Source!BC573, 1)</f>
        <v>6.56</v>
      </c>
      <c r="K1124" s="24">
        <f>Source!O573</f>
        <v>12472.43</v>
      </c>
      <c r="L1124" s="26"/>
      <c r="S1124">
        <f>ROUND((Source!FX573/100)*((ROUND(Source!AF573*Source!I573, 2)+ROUND(Source!AE573*Source!I573, 2))), 2)</f>
        <v>0</v>
      </c>
      <c r="T1124">
        <f>Source!X573</f>
        <v>0</v>
      </c>
      <c r="U1124">
        <f>ROUND((Source!FY573/100)*((ROUND(Source!AF573*Source!I573, 2)+ROUND(Source!AE573*Source!I573, 2))), 2)</f>
        <v>0</v>
      </c>
      <c r="V1124">
        <f>Source!Y573</f>
        <v>0</v>
      </c>
      <c r="W1124">
        <f>IF(Source!BI573&lt;=1,H1124, 0)</f>
        <v>1901.29</v>
      </c>
      <c r="X1124">
        <f>IF(Source!BI573=2,H1124, 0)</f>
        <v>0</v>
      </c>
      <c r="Y1124">
        <f>IF(Source!BI573=3,H1124, 0)</f>
        <v>0</v>
      </c>
      <c r="Z1124">
        <f>IF(Source!BI573=4,H1124, 0)</f>
        <v>0</v>
      </c>
    </row>
    <row r="1125" spans="1:26" ht="28.5" x14ac:dyDescent="0.2">
      <c r="A1125" s="41" t="str">
        <f>Source!E574</f>
        <v>101,3</v>
      </c>
      <c r="B1125" s="42" t="str">
        <f>Source!F574</f>
        <v>12.2.03.02-0022</v>
      </c>
      <c r="C1125" s="42" t="str">
        <f>Source!G574</f>
        <v>Вата минеральная «ISOVER» Классик плюс-100</v>
      </c>
      <c r="D1125" s="28" t="str">
        <f>Source!H574</f>
        <v>м3</v>
      </c>
      <c r="E1125" s="29">
        <f>Source!I574</f>
        <v>9</v>
      </c>
      <c r="F1125" s="30">
        <f>Source!AL574+Source!AM574+Source!AO574</f>
        <v>291.39</v>
      </c>
      <c r="G1125" s="37" t="s">
        <v>3</v>
      </c>
      <c r="H1125" s="30">
        <f>ROUND(Source!AC574*Source!I574, 2)+ROUND(Source!AD574*Source!I574, 2)+ROUND(Source!AF574*Source!I574, 2)</f>
        <v>2622.51</v>
      </c>
      <c r="I1125" s="31"/>
      <c r="J1125" s="31">
        <f>IF(Source!BC574&lt;&gt; 0, Source!BC574, 1)</f>
        <v>6.56</v>
      </c>
      <c r="K1125" s="30">
        <f>Source!O574</f>
        <v>17203.669999999998</v>
      </c>
      <c r="L1125" s="38"/>
      <c r="S1125">
        <f>ROUND((Source!FX574/100)*((ROUND(Source!AF574*Source!I574, 2)+ROUND(Source!AE574*Source!I574, 2))), 2)</f>
        <v>0</v>
      </c>
      <c r="T1125">
        <f>Source!X574</f>
        <v>0</v>
      </c>
      <c r="U1125">
        <f>ROUND((Source!FY574/100)*((ROUND(Source!AF574*Source!I574, 2)+ROUND(Source!AE574*Source!I574, 2))), 2)</f>
        <v>0</v>
      </c>
      <c r="V1125">
        <f>Source!Y574</f>
        <v>0</v>
      </c>
      <c r="W1125">
        <f>IF(Source!BI574&lt;=1,H1125, 0)</f>
        <v>2622.51</v>
      </c>
      <c r="X1125">
        <f>IF(Source!BI574=2,H1125, 0)</f>
        <v>0</v>
      </c>
      <c r="Y1125">
        <f>IF(Source!BI574=3,H1125, 0)</f>
        <v>0</v>
      </c>
      <c r="Z1125">
        <f>IF(Source!BI574=4,H1125, 0)</f>
        <v>0</v>
      </c>
    </row>
    <row r="1126" spans="1:26" ht="15" x14ac:dyDescent="0.25">
      <c r="G1126" s="46">
        <f>H1116+H1117+H1119+H1120+H1121+SUM(H1123:H1125)</f>
        <v>38593.979999999996</v>
      </c>
      <c r="H1126" s="46"/>
      <c r="J1126" s="46">
        <f>K1116+K1117+K1119+K1120+K1121+SUM(K1123:K1125)</f>
        <v>253176.53</v>
      </c>
      <c r="K1126" s="46"/>
      <c r="L1126" s="33">
        <f>Source!U571</f>
        <v>42.538499999999999</v>
      </c>
      <c r="O1126" s="20">
        <f>G1126</f>
        <v>38593.979999999996</v>
      </c>
      <c r="P1126" s="20">
        <f>J1126</f>
        <v>253176.53</v>
      </c>
      <c r="Q1126" s="20">
        <f>L1126</f>
        <v>42.538499999999999</v>
      </c>
      <c r="W1126">
        <f>IF(Source!BI571&lt;=1,H1116+H1117+H1119+H1120+H1121, 0)</f>
        <v>3327.9799999999996</v>
      </c>
      <c r="X1126">
        <f>IF(Source!BI571=2,H1116+H1117+H1119+H1120+H1121, 0)</f>
        <v>0</v>
      </c>
      <c r="Y1126">
        <f>IF(Source!BI571=3,H1116+H1117+H1119+H1120+H1121, 0)</f>
        <v>0</v>
      </c>
      <c r="Z1126">
        <f>IF(Source!BI571=4,H1116+H1117+H1119+H1120+H1121, 0)</f>
        <v>0</v>
      </c>
    </row>
    <row r="1127" spans="1:26" ht="42.75" x14ac:dyDescent="0.2">
      <c r="A1127" s="39" t="str">
        <f>Source!E575</f>
        <v>102</v>
      </c>
      <c r="B1127" s="40" t="str">
        <f>Source!F575</f>
        <v>12-01-013-04</v>
      </c>
      <c r="C1127" s="40" t="str">
        <f>Source!G575</f>
        <v>Утепление покрытий плитами на каждый последующий слой добавлять к расценке 12-01-013-03</v>
      </c>
      <c r="D1127" s="23" t="str">
        <f>Source!H575</f>
        <v>100 м2</v>
      </c>
      <c r="E1127" s="11">
        <f>Source!I575</f>
        <v>0.9</v>
      </c>
      <c r="F1127" s="24">
        <f>Source!AL575+Source!AM575+Source!AO575</f>
        <v>1137.25</v>
      </c>
      <c r="G1127" s="25"/>
      <c r="H1127" s="24"/>
      <c r="I1127" s="25" t="str">
        <f>Source!BO575</f>
        <v/>
      </c>
      <c r="J1127" s="25"/>
      <c r="K1127" s="24"/>
      <c r="L1127" s="26"/>
      <c r="S1127">
        <f>ROUND((Source!FX575/100)*((ROUND(Source!AF575*Source!I575, 2)+ROUND(Source!AE575*Source!I575, 2))), 2)</f>
        <v>430.9</v>
      </c>
      <c r="T1127">
        <f>Source!X575</f>
        <v>2826.62</v>
      </c>
      <c r="U1127">
        <f>ROUND((Source!FY575/100)*((ROUND(Source!AF575*Source!I575, 2)+ROUND(Source!AE575*Source!I575, 2))), 2)</f>
        <v>233.4</v>
      </c>
      <c r="V1127">
        <f>Source!Y575</f>
        <v>1531.09</v>
      </c>
    </row>
    <row r="1128" spans="1:26" x14ac:dyDescent="0.2">
      <c r="C1128" s="19" t="str">
        <f>"Объем: "&amp;Source!I575&amp;"=90/"&amp;"100"</f>
        <v>Объем: 0,9=90/100</v>
      </c>
    </row>
    <row r="1129" spans="1:26" ht="14.25" x14ac:dyDescent="0.2">
      <c r="A1129" s="39"/>
      <c r="B1129" s="40"/>
      <c r="C1129" s="40" t="s">
        <v>1661</v>
      </c>
      <c r="D1129" s="23"/>
      <c r="E1129" s="11"/>
      <c r="F1129" s="24">
        <f>Source!AO575</f>
        <v>335.32</v>
      </c>
      <c r="G1129" s="25" t="str">
        <f>Source!DG575</f>
        <v>)*1,15</v>
      </c>
      <c r="H1129" s="24">
        <f>ROUND(Source!AF575*Source!I575, 2)</f>
        <v>347.06</v>
      </c>
      <c r="I1129" s="25"/>
      <c r="J1129" s="25">
        <f>IF(Source!BA575&lt;&gt; 0, Source!BA575, 1)</f>
        <v>6.56</v>
      </c>
      <c r="K1129" s="24">
        <f>Source!S575</f>
        <v>2276.6999999999998</v>
      </c>
      <c r="L1129" s="26"/>
      <c r="R1129">
        <f>H1129</f>
        <v>347.06</v>
      </c>
    </row>
    <row r="1130" spans="1:26" ht="14.25" x14ac:dyDescent="0.2">
      <c r="A1130" s="39"/>
      <c r="B1130" s="40"/>
      <c r="C1130" s="40" t="s">
        <v>411</v>
      </c>
      <c r="D1130" s="23"/>
      <c r="E1130" s="11"/>
      <c r="F1130" s="24">
        <f>Source!AM575</f>
        <v>120.54</v>
      </c>
      <c r="G1130" s="25" t="str">
        <f>Source!DE575</f>
        <v>)*1,25</v>
      </c>
      <c r="H1130" s="24">
        <f>ROUND(Source!AD575*Source!I575, 2)</f>
        <v>135.61000000000001</v>
      </c>
      <c r="I1130" s="25"/>
      <c r="J1130" s="25">
        <f>IF(Source!BB575&lt;&gt; 0, Source!BB575, 1)</f>
        <v>6.56</v>
      </c>
      <c r="K1130" s="24">
        <f>Source!Q575</f>
        <v>889.61</v>
      </c>
      <c r="L1130" s="26"/>
    </row>
    <row r="1131" spans="1:26" ht="14.25" x14ac:dyDescent="0.2">
      <c r="A1131" s="39"/>
      <c r="B1131" s="40"/>
      <c r="C1131" s="40" t="s">
        <v>1667</v>
      </c>
      <c r="D1131" s="23"/>
      <c r="E1131" s="11"/>
      <c r="F1131" s="24">
        <f>Source!AN575</f>
        <v>10.68</v>
      </c>
      <c r="G1131" s="25" t="str">
        <f>Source!DF575</f>
        <v>)*1,25</v>
      </c>
      <c r="H1131" s="34">
        <f>ROUND(Source!AE575*Source!I575, 2)</f>
        <v>12.02</v>
      </c>
      <c r="I1131" s="25"/>
      <c r="J1131" s="25">
        <f>IF(Source!BS575&lt;&gt; 0, Source!BS575, 1)</f>
        <v>6.56</v>
      </c>
      <c r="K1131" s="34">
        <f>Source!R575</f>
        <v>78.819999999999993</v>
      </c>
      <c r="L1131" s="26"/>
      <c r="R1131">
        <f>H1131</f>
        <v>12.02</v>
      </c>
    </row>
    <row r="1132" spans="1:26" ht="14.25" x14ac:dyDescent="0.2">
      <c r="A1132" s="39"/>
      <c r="B1132" s="40"/>
      <c r="C1132" s="40" t="s">
        <v>1668</v>
      </c>
      <c r="D1132" s="23"/>
      <c r="E1132" s="11"/>
      <c r="F1132" s="24">
        <f>Source!AL575</f>
        <v>681.39</v>
      </c>
      <c r="G1132" s="25" t="str">
        <f>Source!DD575</f>
        <v/>
      </c>
      <c r="H1132" s="24">
        <f>ROUND(Source!AC575*Source!I575, 2)</f>
        <v>613.25</v>
      </c>
      <c r="I1132" s="25"/>
      <c r="J1132" s="25">
        <f>IF(Source!BC575&lt;&gt; 0, Source!BC575, 1)</f>
        <v>6.56</v>
      </c>
      <c r="K1132" s="24">
        <f>Source!P575</f>
        <v>4022.93</v>
      </c>
      <c r="L1132" s="26"/>
    </row>
    <row r="1133" spans="1:26" ht="14.25" x14ac:dyDescent="0.2">
      <c r="A1133" s="39"/>
      <c r="B1133" s="40"/>
      <c r="C1133" s="40" t="s">
        <v>1662</v>
      </c>
      <c r="D1133" s="23" t="s">
        <v>1663</v>
      </c>
      <c r="E1133" s="11">
        <f>Source!BZ575</f>
        <v>120</v>
      </c>
      <c r="F1133" s="43"/>
      <c r="G1133" s="25"/>
      <c r="H1133" s="24">
        <f>SUM(S1127:S1137)</f>
        <v>430.9</v>
      </c>
      <c r="I1133" s="27"/>
      <c r="J1133" s="22">
        <f>Source!AT575</f>
        <v>120</v>
      </c>
      <c r="K1133" s="24">
        <f>SUM(T1127:T1137)</f>
        <v>2826.62</v>
      </c>
      <c r="L1133" s="26"/>
    </row>
    <row r="1134" spans="1:26" ht="14.25" x14ac:dyDescent="0.2">
      <c r="A1134" s="39"/>
      <c r="B1134" s="40"/>
      <c r="C1134" s="40" t="s">
        <v>1664</v>
      </c>
      <c r="D1134" s="23" t="s">
        <v>1663</v>
      </c>
      <c r="E1134" s="11">
        <f>Source!CA575</f>
        <v>65</v>
      </c>
      <c r="F1134" s="43"/>
      <c r="G1134" s="25"/>
      <c r="H1134" s="24">
        <f>SUM(U1127:U1137)</f>
        <v>233.4</v>
      </c>
      <c r="I1134" s="27"/>
      <c r="J1134" s="22">
        <f>Source!AU575</f>
        <v>65</v>
      </c>
      <c r="K1134" s="24">
        <f>SUM(V1127:V1137)</f>
        <v>1531.09</v>
      </c>
      <c r="L1134" s="26"/>
    </row>
    <row r="1135" spans="1:26" ht="14.25" x14ac:dyDescent="0.2">
      <c r="A1135" s="39"/>
      <c r="B1135" s="40"/>
      <c r="C1135" s="40" t="s">
        <v>1665</v>
      </c>
      <c r="D1135" s="23" t="s">
        <v>1666</v>
      </c>
      <c r="E1135" s="11">
        <f>Source!AQ575</f>
        <v>35.26</v>
      </c>
      <c r="F1135" s="24"/>
      <c r="G1135" s="25" t="str">
        <f>Source!DI575</f>
        <v>)*1,15</v>
      </c>
      <c r="H1135" s="24"/>
      <c r="I1135" s="25"/>
      <c r="J1135" s="25"/>
      <c r="K1135" s="24"/>
      <c r="L1135" s="35">
        <f>Source!U575</f>
        <v>36.494099999999996</v>
      </c>
    </row>
    <row r="1136" spans="1:26" ht="14.25" x14ac:dyDescent="0.2">
      <c r="A1136" s="39" t="str">
        <f>Source!E576</f>
        <v>102,1</v>
      </c>
      <c r="B1136" s="40" t="str">
        <f>Source!F576</f>
        <v>12.2.05.11</v>
      </c>
      <c r="C1136" s="40" t="str">
        <f>Source!G576</f>
        <v>Плиты теплоизоляционные</v>
      </c>
      <c r="D1136" s="23" t="str">
        <f>Source!H576</f>
        <v>м2</v>
      </c>
      <c r="E1136" s="11">
        <f>Source!I576</f>
        <v>92.7</v>
      </c>
      <c r="F1136" s="24">
        <f>Source!AL576+Source!AM576+Source!AO576</f>
        <v>0</v>
      </c>
      <c r="G1136" s="36" t="s">
        <v>3</v>
      </c>
      <c r="H1136" s="24">
        <f>ROUND(Source!AC576*Source!I576, 2)+ROUND(Source!AD576*Source!I576, 2)+ROUND(Source!AF576*Source!I576, 2)</f>
        <v>0</v>
      </c>
      <c r="I1136" s="25"/>
      <c r="J1136" s="25">
        <f>IF(Source!BC576&lt;&gt; 0, Source!BC576, 1)</f>
        <v>6.56</v>
      </c>
      <c r="K1136" s="24">
        <f>Source!O576</f>
        <v>0</v>
      </c>
      <c r="L1136" s="26"/>
      <c r="S1136">
        <f>ROUND((Source!FX576/100)*((ROUND(Source!AF576*Source!I576, 2)+ROUND(Source!AE576*Source!I576, 2))), 2)</f>
        <v>0</v>
      </c>
      <c r="T1136">
        <f>Source!X576</f>
        <v>0</v>
      </c>
      <c r="U1136">
        <f>ROUND((Source!FY576/100)*((ROUND(Source!AF576*Source!I576, 2)+ROUND(Source!AE576*Source!I576, 2))), 2)</f>
        <v>0</v>
      </c>
      <c r="V1136">
        <f>Source!Y576</f>
        <v>0</v>
      </c>
      <c r="W1136">
        <f>IF(Source!BI576&lt;=1,H1136, 0)</f>
        <v>0</v>
      </c>
      <c r="X1136">
        <f>IF(Source!BI576=2,H1136, 0)</f>
        <v>0</v>
      </c>
      <c r="Y1136">
        <f>IF(Source!BI576=3,H1136, 0)</f>
        <v>0</v>
      </c>
      <c r="Z1136">
        <f>IF(Source!BI576=4,H1136, 0)</f>
        <v>0</v>
      </c>
    </row>
    <row r="1137" spans="1:26" ht="28.5" x14ac:dyDescent="0.2">
      <c r="A1137" s="41" t="str">
        <f>Source!E577</f>
        <v>102,2</v>
      </c>
      <c r="B1137" s="42" t="str">
        <f>Source!F577</f>
        <v>12.2.03.02-0022</v>
      </c>
      <c r="C1137" s="42" t="str">
        <f>Source!G577</f>
        <v>Вата минеральная «ISOVER» Классик плюс-100</v>
      </c>
      <c r="D1137" s="28" t="str">
        <f>Source!H577</f>
        <v>м3</v>
      </c>
      <c r="E1137" s="29">
        <f>Source!I577</f>
        <v>4.5</v>
      </c>
      <c r="F1137" s="30">
        <f>Source!AL577+Source!AM577+Source!AO577</f>
        <v>291.39</v>
      </c>
      <c r="G1137" s="37" t="s">
        <v>3</v>
      </c>
      <c r="H1137" s="30">
        <f>ROUND(Source!AC577*Source!I577, 2)+ROUND(Source!AD577*Source!I577, 2)+ROUND(Source!AF577*Source!I577, 2)</f>
        <v>1311.26</v>
      </c>
      <c r="I1137" s="31"/>
      <c r="J1137" s="31">
        <f>IF(Source!BC577&lt;&gt; 0, Source!BC577, 1)</f>
        <v>6.56</v>
      </c>
      <c r="K1137" s="30">
        <f>Source!O577</f>
        <v>8601.83</v>
      </c>
      <c r="L1137" s="38"/>
      <c r="S1137">
        <f>ROUND((Source!FX577/100)*((ROUND(Source!AF577*Source!I577, 2)+ROUND(Source!AE577*Source!I577, 2))), 2)</f>
        <v>0</v>
      </c>
      <c r="T1137">
        <f>Source!X577</f>
        <v>0</v>
      </c>
      <c r="U1137">
        <f>ROUND((Source!FY577/100)*((ROUND(Source!AF577*Source!I577, 2)+ROUND(Source!AE577*Source!I577, 2))), 2)</f>
        <v>0</v>
      </c>
      <c r="V1137">
        <f>Source!Y577</f>
        <v>0</v>
      </c>
      <c r="W1137">
        <f>IF(Source!BI577&lt;=1,H1137, 0)</f>
        <v>1311.26</v>
      </c>
      <c r="X1137">
        <f>IF(Source!BI577=2,H1137, 0)</f>
        <v>0</v>
      </c>
      <c r="Y1137">
        <f>IF(Source!BI577=3,H1137, 0)</f>
        <v>0</v>
      </c>
      <c r="Z1137">
        <f>IF(Source!BI577=4,H1137, 0)</f>
        <v>0</v>
      </c>
    </row>
    <row r="1138" spans="1:26" ht="15" x14ac:dyDescent="0.25">
      <c r="G1138" s="46">
        <f>H1129+H1130+H1132+H1133+H1134+SUM(H1136:H1137)</f>
        <v>3071.4800000000005</v>
      </c>
      <c r="H1138" s="46"/>
      <c r="J1138" s="46">
        <f>K1129+K1130+K1132+K1133+K1134+SUM(K1136:K1137)</f>
        <v>20148.78</v>
      </c>
      <c r="K1138" s="46"/>
      <c r="L1138" s="33">
        <f>Source!U575</f>
        <v>36.494099999999996</v>
      </c>
      <c r="O1138" s="20">
        <f>G1138</f>
        <v>3071.4800000000005</v>
      </c>
      <c r="P1138" s="20">
        <f>J1138</f>
        <v>20148.78</v>
      </c>
      <c r="Q1138" s="20">
        <f>L1138</f>
        <v>36.494099999999996</v>
      </c>
      <c r="W1138">
        <f>IF(Source!BI575&lt;=1,H1129+H1130+H1132+H1133+H1134, 0)</f>
        <v>1760.2200000000003</v>
      </c>
      <c r="X1138">
        <f>IF(Source!BI575=2,H1129+H1130+H1132+H1133+H1134, 0)</f>
        <v>0</v>
      </c>
      <c r="Y1138">
        <f>IF(Source!BI575=3,H1129+H1130+H1132+H1133+H1134, 0)</f>
        <v>0</v>
      </c>
      <c r="Z1138">
        <f>IF(Source!BI575=4,H1129+H1130+H1132+H1133+H1134, 0)</f>
        <v>0</v>
      </c>
    </row>
    <row r="1139" spans="1:26" ht="28.5" x14ac:dyDescent="0.2">
      <c r="A1139" s="39" t="str">
        <f>Source!E578</f>
        <v>103</v>
      </c>
      <c r="B1139" s="40" t="str">
        <f>Source!F578</f>
        <v>12-01-015-03</v>
      </c>
      <c r="C1139" s="40" t="str">
        <f>Source!G578</f>
        <v>Устройство пароизоляции прокладочной в один слой</v>
      </c>
      <c r="D1139" s="23" t="str">
        <f>Source!H578</f>
        <v>100 м2</v>
      </c>
      <c r="E1139" s="11">
        <f>Source!I578</f>
        <v>0.9</v>
      </c>
      <c r="F1139" s="24">
        <f>Source!AL578+Source!AM578+Source!AO578</f>
        <v>950.09</v>
      </c>
      <c r="G1139" s="25"/>
      <c r="H1139" s="24"/>
      <c r="I1139" s="25" t="str">
        <f>Source!BO578</f>
        <v/>
      </c>
      <c r="J1139" s="25"/>
      <c r="K1139" s="24"/>
      <c r="L1139" s="26"/>
      <c r="S1139">
        <f>ROUND((Source!FX578/100)*((ROUND(Source!AF578*Source!I578, 2)+ROUND(Source!AE578*Source!I578, 2))), 2)</f>
        <v>88.73</v>
      </c>
      <c r="T1139">
        <f>Source!X578</f>
        <v>582.1</v>
      </c>
      <c r="U1139">
        <f>ROUND((Source!FY578/100)*((ROUND(Source!AF578*Source!I578, 2)+ROUND(Source!AE578*Source!I578, 2))), 2)</f>
        <v>48.06</v>
      </c>
      <c r="V1139">
        <f>Source!Y578</f>
        <v>315.3</v>
      </c>
    </row>
    <row r="1140" spans="1:26" x14ac:dyDescent="0.2">
      <c r="C1140" s="19" t="str">
        <f>"Объем: "&amp;Source!I578&amp;"=90/"&amp;"100"</f>
        <v>Объем: 0,9=90/100</v>
      </c>
    </row>
    <row r="1141" spans="1:26" ht="14.25" x14ac:dyDescent="0.2">
      <c r="A1141" s="39"/>
      <c r="B1141" s="40"/>
      <c r="C1141" s="40" t="s">
        <v>1661</v>
      </c>
      <c r="D1141" s="23"/>
      <c r="E1141" s="11"/>
      <c r="F1141" s="24">
        <f>Source!AO578</f>
        <v>68.52</v>
      </c>
      <c r="G1141" s="25" t="str">
        <f>Source!DG578</f>
        <v>)*1,15</v>
      </c>
      <c r="H1141" s="24">
        <f>ROUND(Source!AF578*Source!I578, 2)</f>
        <v>70.92</v>
      </c>
      <c r="I1141" s="25"/>
      <c r="J1141" s="25">
        <f>IF(Source!BA578&lt;&gt; 0, Source!BA578, 1)</f>
        <v>6.56</v>
      </c>
      <c r="K1141" s="24">
        <f>Source!S578</f>
        <v>465.24</v>
      </c>
      <c r="L1141" s="26"/>
      <c r="R1141">
        <f>H1141</f>
        <v>70.92</v>
      </c>
    </row>
    <row r="1142" spans="1:26" ht="14.25" x14ac:dyDescent="0.2">
      <c r="A1142" s="39"/>
      <c r="B1142" s="40"/>
      <c r="C1142" s="40" t="s">
        <v>411</v>
      </c>
      <c r="D1142" s="23"/>
      <c r="E1142" s="11"/>
      <c r="F1142" s="24">
        <f>Source!AM578</f>
        <v>30.07</v>
      </c>
      <c r="G1142" s="25" t="str">
        <f>Source!DE578</f>
        <v>)*1,25</v>
      </c>
      <c r="H1142" s="24">
        <f>ROUND(Source!AD578*Source!I578, 2)</f>
        <v>33.83</v>
      </c>
      <c r="I1142" s="25"/>
      <c r="J1142" s="25">
        <f>IF(Source!BB578&lt;&gt; 0, Source!BB578, 1)</f>
        <v>6.56</v>
      </c>
      <c r="K1142" s="24">
        <f>Source!Q578</f>
        <v>221.93</v>
      </c>
      <c r="L1142" s="26"/>
    </row>
    <row r="1143" spans="1:26" ht="14.25" x14ac:dyDescent="0.2">
      <c r="A1143" s="39"/>
      <c r="B1143" s="40"/>
      <c r="C1143" s="40" t="s">
        <v>1667</v>
      </c>
      <c r="D1143" s="23"/>
      <c r="E1143" s="11"/>
      <c r="F1143" s="24">
        <f>Source!AN578</f>
        <v>2.69</v>
      </c>
      <c r="G1143" s="25" t="str">
        <f>Source!DF578</f>
        <v>)*1,25</v>
      </c>
      <c r="H1143" s="34">
        <f>ROUND(Source!AE578*Source!I578, 2)</f>
        <v>3.02</v>
      </c>
      <c r="I1143" s="25"/>
      <c r="J1143" s="25">
        <f>IF(Source!BS578&lt;&gt; 0, Source!BS578, 1)</f>
        <v>6.56</v>
      </c>
      <c r="K1143" s="34">
        <f>Source!R578</f>
        <v>19.84</v>
      </c>
      <c r="L1143" s="26"/>
      <c r="R1143">
        <f>H1143</f>
        <v>3.02</v>
      </c>
    </row>
    <row r="1144" spans="1:26" ht="14.25" x14ac:dyDescent="0.2">
      <c r="A1144" s="39"/>
      <c r="B1144" s="40"/>
      <c r="C1144" s="40" t="s">
        <v>1668</v>
      </c>
      <c r="D1144" s="23"/>
      <c r="E1144" s="11"/>
      <c r="F1144" s="24">
        <f>Source!AL578</f>
        <v>851.5</v>
      </c>
      <c r="G1144" s="25" t="str">
        <f>Source!DD578</f>
        <v/>
      </c>
      <c r="H1144" s="24">
        <f>ROUND(Source!AC578*Source!I578, 2)</f>
        <v>766.35</v>
      </c>
      <c r="I1144" s="25"/>
      <c r="J1144" s="25">
        <f>IF(Source!BC578&lt;&gt; 0, Source!BC578, 1)</f>
        <v>6.56</v>
      </c>
      <c r="K1144" s="24">
        <f>Source!P578</f>
        <v>5027.26</v>
      </c>
      <c r="L1144" s="26"/>
    </row>
    <row r="1145" spans="1:26" ht="14.25" x14ac:dyDescent="0.2">
      <c r="A1145" s="39"/>
      <c r="B1145" s="40"/>
      <c r="C1145" s="40" t="s">
        <v>1662</v>
      </c>
      <c r="D1145" s="23" t="s">
        <v>1663</v>
      </c>
      <c r="E1145" s="11">
        <f>Source!BZ578</f>
        <v>120</v>
      </c>
      <c r="F1145" s="43"/>
      <c r="G1145" s="25"/>
      <c r="H1145" s="24">
        <f>SUM(S1139:S1149)</f>
        <v>88.73</v>
      </c>
      <c r="I1145" s="27"/>
      <c r="J1145" s="22">
        <f>Source!AT578</f>
        <v>120</v>
      </c>
      <c r="K1145" s="24">
        <f>SUM(T1139:T1149)</f>
        <v>582.1</v>
      </c>
      <c r="L1145" s="26"/>
    </row>
    <row r="1146" spans="1:26" ht="14.25" x14ac:dyDescent="0.2">
      <c r="A1146" s="39"/>
      <c r="B1146" s="40"/>
      <c r="C1146" s="40" t="s">
        <v>1664</v>
      </c>
      <c r="D1146" s="23" t="s">
        <v>1663</v>
      </c>
      <c r="E1146" s="11">
        <f>Source!CA578</f>
        <v>65</v>
      </c>
      <c r="F1146" s="43"/>
      <c r="G1146" s="25"/>
      <c r="H1146" s="24">
        <f>SUM(U1139:U1149)</f>
        <v>48.06</v>
      </c>
      <c r="I1146" s="27"/>
      <c r="J1146" s="22">
        <f>Source!AU578</f>
        <v>65</v>
      </c>
      <c r="K1146" s="24">
        <f>SUM(V1139:V1149)</f>
        <v>315.3</v>
      </c>
      <c r="L1146" s="26"/>
    </row>
    <row r="1147" spans="1:26" ht="14.25" x14ac:dyDescent="0.2">
      <c r="A1147" s="39"/>
      <c r="B1147" s="40"/>
      <c r="C1147" s="40" t="s">
        <v>1665</v>
      </c>
      <c r="D1147" s="23" t="s">
        <v>1666</v>
      </c>
      <c r="E1147" s="11">
        <f>Source!AQ578</f>
        <v>7.84</v>
      </c>
      <c r="F1147" s="24"/>
      <c r="G1147" s="25" t="str">
        <f>Source!DI578</f>
        <v>)*1,15</v>
      </c>
      <c r="H1147" s="24"/>
      <c r="I1147" s="25"/>
      <c r="J1147" s="25"/>
      <c r="K1147" s="24"/>
      <c r="L1147" s="35">
        <f>Source!U578</f>
        <v>8.1143999999999998</v>
      </c>
    </row>
    <row r="1148" spans="1:26" ht="28.5" x14ac:dyDescent="0.2">
      <c r="A1148" s="39" t="str">
        <f>Source!E579</f>
        <v>103,1</v>
      </c>
      <c r="B1148" s="40" t="str">
        <f>Source!F579</f>
        <v>12.1.02.06-0022</v>
      </c>
      <c r="C1148" s="40" t="str">
        <f>Source!G579</f>
        <v>Рубероид кровельный с пылевидной посыпкой марки РКП-350б</v>
      </c>
      <c r="D1148" s="23" t="str">
        <f>Source!H579</f>
        <v>м2</v>
      </c>
      <c r="E1148" s="11">
        <f>Source!I579</f>
        <v>-99</v>
      </c>
      <c r="F1148" s="24">
        <f>Source!AL579+Source!AM579+Source!AO579</f>
        <v>6.2</v>
      </c>
      <c r="G1148" s="36" t="s">
        <v>3</v>
      </c>
      <c r="H1148" s="24">
        <f>ROUND(Source!AC579*Source!I579, 2)+ROUND(Source!AD579*Source!I579, 2)+ROUND(Source!AF579*Source!I579, 2)</f>
        <v>-613.79999999999995</v>
      </c>
      <c r="I1148" s="25"/>
      <c r="J1148" s="25">
        <f>IF(Source!BC579&lt;&gt; 0, Source!BC579, 1)</f>
        <v>6.56</v>
      </c>
      <c r="K1148" s="24">
        <f>Source!O579</f>
        <v>-4026.53</v>
      </c>
      <c r="L1148" s="26"/>
      <c r="S1148">
        <f>ROUND((Source!FX579/100)*((ROUND(Source!AF579*Source!I579, 2)+ROUND(Source!AE579*Source!I579, 2))), 2)</f>
        <v>0</v>
      </c>
      <c r="T1148">
        <f>Source!X579</f>
        <v>0</v>
      </c>
      <c r="U1148">
        <f>ROUND((Source!FY579/100)*((ROUND(Source!AF579*Source!I579, 2)+ROUND(Source!AE579*Source!I579, 2))), 2)</f>
        <v>0</v>
      </c>
      <c r="V1148">
        <f>Source!Y579</f>
        <v>0</v>
      </c>
      <c r="W1148">
        <f>IF(Source!BI579&lt;=1,H1148, 0)</f>
        <v>-613.79999999999995</v>
      </c>
      <c r="X1148">
        <f>IF(Source!BI579=2,H1148, 0)</f>
        <v>0</v>
      </c>
      <c r="Y1148">
        <f>IF(Source!BI579=3,H1148, 0)</f>
        <v>0</v>
      </c>
      <c r="Z1148">
        <f>IF(Source!BI579=4,H1148, 0)</f>
        <v>0</v>
      </c>
    </row>
    <row r="1149" spans="1:26" ht="28.5" x14ac:dyDescent="0.2">
      <c r="A1149" s="41" t="str">
        <f>Source!E580</f>
        <v>103,2</v>
      </c>
      <c r="B1149" s="42" t="str">
        <f>Source!F580</f>
        <v>12.1.02.10-0094</v>
      </c>
      <c r="C1149" s="42" t="str">
        <f>Source!G580</f>
        <v xml:space="preserve">Мембрана кровельная гидроизоляционная </v>
      </c>
      <c r="D1149" s="28" t="str">
        <f>Source!H580</f>
        <v>м2</v>
      </c>
      <c r="E1149" s="29">
        <f>Source!I580</f>
        <v>99</v>
      </c>
      <c r="F1149" s="30">
        <f>Source!AL580+Source!AM580+Source!AO580</f>
        <v>353.53</v>
      </c>
      <c r="G1149" s="37" t="s">
        <v>3</v>
      </c>
      <c r="H1149" s="30">
        <f>ROUND(Source!AC580*Source!I580, 2)+ROUND(Source!AD580*Source!I580, 2)+ROUND(Source!AF580*Source!I580, 2)</f>
        <v>34999.47</v>
      </c>
      <c r="I1149" s="31"/>
      <c r="J1149" s="31">
        <f>IF(Source!BC580&lt;&gt; 0, Source!BC580, 1)</f>
        <v>6.56</v>
      </c>
      <c r="K1149" s="30">
        <f>Source!O580</f>
        <v>229596.52</v>
      </c>
      <c r="L1149" s="38"/>
      <c r="S1149">
        <f>ROUND((Source!FX580/100)*((ROUND(Source!AF580*Source!I580, 2)+ROUND(Source!AE580*Source!I580, 2))), 2)</f>
        <v>0</v>
      </c>
      <c r="T1149">
        <f>Source!X580</f>
        <v>0</v>
      </c>
      <c r="U1149">
        <f>ROUND((Source!FY580/100)*((ROUND(Source!AF580*Source!I580, 2)+ROUND(Source!AE580*Source!I580, 2))), 2)</f>
        <v>0</v>
      </c>
      <c r="V1149">
        <f>Source!Y580</f>
        <v>0</v>
      </c>
      <c r="W1149">
        <f>IF(Source!BI580&lt;=1,H1149, 0)</f>
        <v>34999.47</v>
      </c>
      <c r="X1149">
        <f>IF(Source!BI580=2,H1149, 0)</f>
        <v>0</v>
      </c>
      <c r="Y1149">
        <f>IF(Source!BI580=3,H1149, 0)</f>
        <v>0</v>
      </c>
      <c r="Z1149">
        <f>IF(Source!BI580=4,H1149, 0)</f>
        <v>0</v>
      </c>
    </row>
    <row r="1150" spans="1:26" ht="15" x14ac:dyDescent="0.25">
      <c r="G1150" s="46">
        <f>H1141+H1142+H1144+H1145+H1146+SUM(H1148:H1149)</f>
        <v>35393.56</v>
      </c>
      <c r="H1150" s="46"/>
      <c r="J1150" s="46">
        <f>K1141+K1142+K1144+K1145+K1146+SUM(K1148:K1149)</f>
        <v>232181.81999999998</v>
      </c>
      <c r="K1150" s="46"/>
      <c r="L1150" s="33">
        <f>Source!U578</f>
        <v>8.1143999999999998</v>
      </c>
      <c r="O1150" s="20">
        <f>G1150</f>
        <v>35393.56</v>
      </c>
      <c r="P1150" s="20">
        <f>J1150</f>
        <v>232181.81999999998</v>
      </c>
      <c r="Q1150" s="20">
        <f>L1150</f>
        <v>8.1143999999999998</v>
      </c>
      <c r="W1150">
        <f>IF(Source!BI578&lt;=1,H1141+H1142+H1144+H1145+H1146, 0)</f>
        <v>1007.8900000000001</v>
      </c>
      <c r="X1150">
        <f>IF(Source!BI578=2,H1141+H1142+H1144+H1145+H1146, 0)</f>
        <v>0</v>
      </c>
      <c r="Y1150">
        <f>IF(Source!BI578=3,H1141+H1142+H1144+H1145+H1146, 0)</f>
        <v>0</v>
      </c>
      <c r="Z1150">
        <f>IF(Source!BI578=4,H1141+H1142+H1144+H1145+H1146, 0)</f>
        <v>0</v>
      </c>
    </row>
    <row r="1151" spans="1:26" ht="57" x14ac:dyDescent="0.2">
      <c r="A1151" s="39" t="str">
        <f>Source!E581</f>
        <v>104</v>
      </c>
      <c r="B1151" s="40" t="str">
        <f>Source!F581</f>
        <v>12-01-022-01</v>
      </c>
      <c r="C1151" s="40" t="str">
        <f>Source!G581</f>
        <v>Устройство металлической обрешетки из оцинкованного профиля с подкровельным слоем из гидроизоляционной пленки</v>
      </c>
      <c r="D1151" s="23" t="str">
        <f>Source!H581</f>
        <v>100 м2</v>
      </c>
      <c r="E1151" s="11">
        <f>Source!I581</f>
        <v>0.9</v>
      </c>
      <c r="F1151" s="24">
        <f>Source!AL581+Source!AM581+Source!AO581</f>
        <v>10061.040000000001</v>
      </c>
      <c r="G1151" s="25"/>
      <c r="H1151" s="24"/>
      <c r="I1151" s="25" t="str">
        <f>Source!BO581</f>
        <v/>
      </c>
      <c r="J1151" s="25"/>
      <c r="K1151" s="24"/>
      <c r="L1151" s="26"/>
      <c r="S1151">
        <f>ROUND((Source!FX581/100)*((ROUND(Source!AF581*Source!I581, 2)+ROUND(Source!AE581*Source!I581, 2))), 2)</f>
        <v>878.17</v>
      </c>
      <c r="T1151">
        <f>Source!X581</f>
        <v>5760.79</v>
      </c>
      <c r="U1151">
        <f>ROUND((Source!FY581/100)*((ROUND(Source!AF581*Source!I581, 2)+ROUND(Source!AE581*Source!I581, 2))), 2)</f>
        <v>475.68</v>
      </c>
      <c r="V1151">
        <f>Source!Y581</f>
        <v>3120.43</v>
      </c>
    </row>
    <row r="1152" spans="1:26" x14ac:dyDescent="0.2">
      <c r="C1152" s="19" t="str">
        <f>"Объем: "&amp;Source!I581&amp;"=90/"&amp;"100"</f>
        <v>Объем: 0,9=90/100</v>
      </c>
    </row>
    <row r="1153" spans="1:26" ht="14.25" x14ac:dyDescent="0.2">
      <c r="A1153" s="39"/>
      <c r="B1153" s="40"/>
      <c r="C1153" s="40" t="s">
        <v>1661</v>
      </c>
      <c r="D1153" s="23"/>
      <c r="E1153" s="11"/>
      <c r="F1153" s="24">
        <f>Source!AO581</f>
        <v>697.76</v>
      </c>
      <c r="G1153" s="25" t="str">
        <f>Source!DG581</f>
        <v>)*1,15</v>
      </c>
      <c r="H1153" s="24">
        <f>ROUND(Source!AF581*Source!I581, 2)</f>
        <v>722.18</v>
      </c>
      <c r="I1153" s="25"/>
      <c r="J1153" s="25">
        <f>IF(Source!BA581&lt;&gt; 0, Source!BA581, 1)</f>
        <v>6.56</v>
      </c>
      <c r="K1153" s="24">
        <f>Source!S581</f>
        <v>4737.49</v>
      </c>
      <c r="L1153" s="26"/>
      <c r="R1153">
        <f>H1153</f>
        <v>722.18</v>
      </c>
    </row>
    <row r="1154" spans="1:26" ht="14.25" x14ac:dyDescent="0.2">
      <c r="A1154" s="39"/>
      <c r="B1154" s="40"/>
      <c r="C1154" s="40" t="s">
        <v>411</v>
      </c>
      <c r="D1154" s="23"/>
      <c r="E1154" s="11"/>
      <c r="F1154" s="24">
        <f>Source!AM581</f>
        <v>58.76</v>
      </c>
      <c r="G1154" s="25" t="str">
        <f>Source!DE581</f>
        <v>)*1,25</v>
      </c>
      <c r="H1154" s="24">
        <f>ROUND(Source!AD581*Source!I581, 2)</f>
        <v>66.11</v>
      </c>
      <c r="I1154" s="25"/>
      <c r="J1154" s="25">
        <f>IF(Source!BB581&lt;&gt; 0, Source!BB581, 1)</f>
        <v>6.56</v>
      </c>
      <c r="K1154" s="24">
        <f>Source!Q581</f>
        <v>433.65</v>
      </c>
      <c r="L1154" s="26"/>
    </row>
    <row r="1155" spans="1:26" ht="14.25" x14ac:dyDescent="0.2">
      <c r="A1155" s="39"/>
      <c r="B1155" s="40"/>
      <c r="C1155" s="40" t="s">
        <v>1667</v>
      </c>
      <c r="D1155" s="23"/>
      <c r="E1155" s="11"/>
      <c r="F1155" s="24">
        <f>Source!AN581</f>
        <v>8.56</v>
      </c>
      <c r="G1155" s="25" t="str">
        <f>Source!DF581</f>
        <v>)*1,25</v>
      </c>
      <c r="H1155" s="34">
        <f>ROUND(Source!AE581*Source!I581, 2)</f>
        <v>9.6300000000000008</v>
      </c>
      <c r="I1155" s="25"/>
      <c r="J1155" s="25">
        <f>IF(Source!BS581&lt;&gt; 0, Source!BS581, 1)</f>
        <v>6.56</v>
      </c>
      <c r="K1155" s="34">
        <f>Source!R581</f>
        <v>63.17</v>
      </c>
      <c r="L1155" s="26"/>
      <c r="R1155">
        <f>H1155</f>
        <v>9.6300000000000008</v>
      </c>
    </row>
    <row r="1156" spans="1:26" ht="14.25" x14ac:dyDescent="0.2">
      <c r="A1156" s="39"/>
      <c r="B1156" s="40"/>
      <c r="C1156" s="40" t="s">
        <v>1668</v>
      </c>
      <c r="D1156" s="23"/>
      <c r="E1156" s="11"/>
      <c r="F1156" s="24">
        <f>Source!AL581</f>
        <v>9304.52</v>
      </c>
      <c r="G1156" s="25" t="str">
        <f>Source!DD581</f>
        <v/>
      </c>
      <c r="H1156" s="24">
        <f>ROUND(Source!AC581*Source!I581, 2)</f>
        <v>8374.07</v>
      </c>
      <c r="I1156" s="25"/>
      <c r="J1156" s="25">
        <f>IF(Source!BC581&lt;&gt; 0, Source!BC581, 1)</f>
        <v>6.56</v>
      </c>
      <c r="K1156" s="24">
        <f>Source!P581</f>
        <v>54933.89</v>
      </c>
      <c r="L1156" s="26"/>
    </row>
    <row r="1157" spans="1:26" ht="14.25" x14ac:dyDescent="0.2">
      <c r="A1157" s="39"/>
      <c r="B1157" s="40"/>
      <c r="C1157" s="40" t="s">
        <v>1662</v>
      </c>
      <c r="D1157" s="23" t="s">
        <v>1663</v>
      </c>
      <c r="E1157" s="11">
        <f>Source!BZ581</f>
        <v>120</v>
      </c>
      <c r="F1157" s="43"/>
      <c r="G1157" s="25"/>
      <c r="H1157" s="24">
        <f>SUM(S1151:S1164)</f>
        <v>878.17</v>
      </c>
      <c r="I1157" s="27"/>
      <c r="J1157" s="22">
        <f>Source!AT581</f>
        <v>120</v>
      </c>
      <c r="K1157" s="24">
        <f>SUM(T1151:T1164)</f>
        <v>5760.79</v>
      </c>
      <c r="L1157" s="26"/>
    </row>
    <row r="1158" spans="1:26" ht="14.25" x14ac:dyDescent="0.2">
      <c r="A1158" s="39"/>
      <c r="B1158" s="40"/>
      <c r="C1158" s="40" t="s">
        <v>1664</v>
      </c>
      <c r="D1158" s="23" t="s">
        <v>1663</v>
      </c>
      <c r="E1158" s="11">
        <f>Source!CA581</f>
        <v>65</v>
      </c>
      <c r="F1158" s="43"/>
      <c r="G1158" s="25"/>
      <c r="H1158" s="24">
        <f>SUM(U1151:U1164)</f>
        <v>475.68</v>
      </c>
      <c r="I1158" s="27"/>
      <c r="J1158" s="22">
        <f>Source!AU581</f>
        <v>65</v>
      </c>
      <c r="K1158" s="24">
        <f>SUM(V1151:V1164)</f>
        <v>3120.43</v>
      </c>
      <c r="L1158" s="26"/>
    </row>
    <row r="1159" spans="1:26" ht="14.25" x14ac:dyDescent="0.2">
      <c r="A1159" s="39"/>
      <c r="B1159" s="40"/>
      <c r="C1159" s="40" t="s">
        <v>1665</v>
      </c>
      <c r="D1159" s="23" t="s">
        <v>1666</v>
      </c>
      <c r="E1159" s="11">
        <f>Source!AQ581</f>
        <v>74.23</v>
      </c>
      <c r="F1159" s="24"/>
      <c r="G1159" s="25" t="str">
        <f>Source!DI581</f>
        <v>)*1,15</v>
      </c>
      <c r="H1159" s="24"/>
      <c r="I1159" s="25"/>
      <c r="J1159" s="25"/>
      <c r="K1159" s="24"/>
      <c r="L1159" s="35">
        <f>Source!U581</f>
        <v>76.82804999999999</v>
      </c>
    </row>
    <row r="1160" spans="1:26" ht="28.5" x14ac:dyDescent="0.2">
      <c r="A1160" s="39" t="str">
        <f>Source!E582</f>
        <v>104,1</v>
      </c>
      <c r="B1160" s="40" t="str">
        <f>Source!F582</f>
        <v>08.3.10.04-0001</v>
      </c>
      <c r="C1160" s="40" t="str">
        <f>Source!G582</f>
        <v>Профиль шляпный ПШ-28 из оцинкованной стали</v>
      </c>
      <c r="D1160" s="23" t="str">
        <f>Source!H582</f>
        <v>П.М</v>
      </c>
      <c r="E1160" s="11">
        <f>Source!I582</f>
        <v>-243</v>
      </c>
      <c r="F1160" s="24">
        <f>Source!AL582+Source!AM582+Source!AO582</f>
        <v>28.48</v>
      </c>
      <c r="G1160" s="36" t="s">
        <v>3</v>
      </c>
      <c r="H1160" s="24">
        <f>ROUND(Source!AC582*Source!I582, 2)+ROUND(Source!AD582*Source!I582, 2)+ROUND(Source!AF582*Source!I582, 2)</f>
        <v>-6920.64</v>
      </c>
      <c r="I1160" s="25"/>
      <c r="J1160" s="25">
        <f>IF(Source!BC582&lt;&gt; 0, Source!BC582, 1)</f>
        <v>6.56</v>
      </c>
      <c r="K1160" s="24">
        <f>Source!O582</f>
        <v>-45399.4</v>
      </c>
      <c r="L1160" s="26"/>
      <c r="S1160">
        <f>ROUND((Source!FX582/100)*((ROUND(Source!AF582*Source!I582, 2)+ROUND(Source!AE582*Source!I582, 2))), 2)</f>
        <v>0</v>
      </c>
      <c r="T1160">
        <f>Source!X582</f>
        <v>0</v>
      </c>
      <c r="U1160">
        <f>ROUND((Source!FY582/100)*((ROUND(Source!AF582*Source!I582, 2)+ROUND(Source!AE582*Source!I582, 2))), 2)</f>
        <v>0</v>
      </c>
      <c r="V1160">
        <f>Source!Y582</f>
        <v>0</v>
      </c>
      <c r="W1160">
        <f>IF(Source!BI582&lt;=1,H1160, 0)</f>
        <v>-6920.64</v>
      </c>
      <c r="X1160">
        <f>IF(Source!BI582=2,H1160, 0)</f>
        <v>0</v>
      </c>
      <c r="Y1160">
        <f>IF(Source!BI582=3,H1160, 0)</f>
        <v>0</v>
      </c>
      <c r="Z1160">
        <f>IF(Source!BI582=4,H1160, 0)</f>
        <v>0</v>
      </c>
    </row>
    <row r="1161" spans="1:26" ht="42.75" x14ac:dyDescent="0.2">
      <c r="A1161" s="39" t="str">
        <f>Source!E583</f>
        <v>104,2</v>
      </c>
      <c r="B1161" s="40" t="str">
        <f>Source!F583</f>
        <v>12.1.01.03-0039</v>
      </c>
      <c r="C1161" s="40" t="str">
        <f>Source!G583</f>
        <v>Пленка подкровельная антиконденсатная (гидроизоляционная) типа ЮТАКОН</v>
      </c>
      <c r="D1161" s="23" t="str">
        <f>Source!H583</f>
        <v>м2</v>
      </c>
      <c r="E1161" s="11">
        <f>Source!I583</f>
        <v>-104.4</v>
      </c>
      <c r="F1161" s="24">
        <f>Source!AL583+Source!AM583+Source!AO583</f>
        <v>12.37</v>
      </c>
      <c r="G1161" s="36" t="s">
        <v>3</v>
      </c>
      <c r="H1161" s="24">
        <f>ROUND(Source!AC583*Source!I583, 2)+ROUND(Source!AD583*Source!I583, 2)+ROUND(Source!AF583*Source!I583, 2)</f>
        <v>-1291.43</v>
      </c>
      <c r="I1161" s="25"/>
      <c r="J1161" s="25">
        <f>IF(Source!BC583&lt;&gt; 0, Source!BC583, 1)</f>
        <v>6.56</v>
      </c>
      <c r="K1161" s="24">
        <f>Source!O583</f>
        <v>-8471.77</v>
      </c>
      <c r="L1161" s="26"/>
      <c r="S1161">
        <f>ROUND((Source!FX583/100)*((ROUND(Source!AF583*Source!I583, 2)+ROUND(Source!AE583*Source!I583, 2))), 2)</f>
        <v>0</v>
      </c>
      <c r="T1161">
        <f>Source!X583</f>
        <v>0</v>
      </c>
      <c r="U1161">
        <f>ROUND((Source!FY583/100)*((ROUND(Source!AF583*Source!I583, 2)+ROUND(Source!AE583*Source!I583, 2))), 2)</f>
        <v>0</v>
      </c>
      <c r="V1161">
        <f>Source!Y583</f>
        <v>0</v>
      </c>
      <c r="W1161">
        <f>IF(Source!BI583&lt;=1,H1161, 0)</f>
        <v>-1291.43</v>
      </c>
      <c r="X1161">
        <f>IF(Source!BI583=2,H1161, 0)</f>
        <v>0</v>
      </c>
      <c r="Y1161">
        <f>IF(Source!BI583=3,H1161, 0)</f>
        <v>0</v>
      </c>
      <c r="Z1161">
        <f>IF(Source!BI583=4,H1161, 0)</f>
        <v>0</v>
      </c>
    </row>
    <row r="1162" spans="1:26" ht="14.25" x14ac:dyDescent="0.2">
      <c r="A1162" s="39" t="str">
        <f>Source!E584</f>
        <v>104,3</v>
      </c>
      <c r="B1162" s="40" t="str">
        <f>Source!F584</f>
        <v>Прайс лист</v>
      </c>
      <c r="C1162" s="40" t="str">
        <f>Source!G584</f>
        <v>Элемент обрамления ЭО 100х25х3000</v>
      </c>
      <c r="D1162" s="23" t="str">
        <f>Source!H584</f>
        <v>ШТ</v>
      </c>
      <c r="E1162" s="11">
        <f>Source!I584</f>
        <v>11</v>
      </c>
      <c r="F1162" s="24">
        <f>Source!AL584+Source!AM584+Source!AO584</f>
        <v>0</v>
      </c>
      <c r="G1162" s="36" t="s">
        <v>3</v>
      </c>
      <c r="H1162" s="24">
        <f>ROUND(Source!AC584*Source!I584, 2)+ROUND(Source!AD584*Source!I584, 2)+ROUND(Source!AF584*Source!I584, 2)</f>
        <v>0</v>
      </c>
      <c r="I1162" s="25"/>
      <c r="J1162" s="25">
        <f>IF(Source!BC584&lt;&gt; 0, Source!BC584, 1)</f>
        <v>6.56</v>
      </c>
      <c r="K1162" s="24">
        <f>Source!O584</f>
        <v>0</v>
      </c>
      <c r="L1162" s="26"/>
      <c r="S1162">
        <f>ROUND((Source!FX584/100)*((ROUND(Source!AF584*Source!I584, 2)+ROUND(Source!AE584*Source!I584, 2))), 2)</f>
        <v>0</v>
      </c>
      <c r="T1162">
        <f>Source!X584</f>
        <v>0</v>
      </c>
      <c r="U1162">
        <f>ROUND((Source!FY584/100)*((ROUND(Source!AF584*Source!I584, 2)+ROUND(Source!AE584*Source!I584, 2))), 2)</f>
        <v>0</v>
      </c>
      <c r="V1162">
        <f>Source!Y584</f>
        <v>0</v>
      </c>
      <c r="W1162">
        <f>IF(Source!BI584&lt;=1,H1162, 0)</f>
        <v>0</v>
      </c>
      <c r="X1162">
        <f>IF(Source!BI584=2,H1162, 0)</f>
        <v>0</v>
      </c>
      <c r="Y1162">
        <f>IF(Source!BI584=3,H1162, 0)</f>
        <v>0</v>
      </c>
      <c r="Z1162">
        <f>IF(Source!BI584=4,H1162, 0)</f>
        <v>0</v>
      </c>
    </row>
    <row r="1163" spans="1:26" ht="14.25" x14ac:dyDescent="0.2">
      <c r="A1163" s="39" t="str">
        <f>Source!E585</f>
        <v>104,4</v>
      </c>
      <c r="B1163" s="40" t="str">
        <f>Source!F585</f>
        <v>Прайс -лист</v>
      </c>
      <c r="C1163" s="40" t="str">
        <f>Source!G585</f>
        <v>Крепежный профиль ПZ Н50х3000</v>
      </c>
      <c r="D1163" s="23" t="str">
        <f>Source!H585</f>
        <v>ШТ</v>
      </c>
      <c r="E1163" s="11">
        <f>Source!I585</f>
        <v>42</v>
      </c>
      <c r="F1163" s="24">
        <f>Source!AL585+Source!AM585+Source!AO585</f>
        <v>0</v>
      </c>
      <c r="G1163" s="36" t="s">
        <v>3</v>
      </c>
      <c r="H1163" s="24">
        <f>ROUND(Source!AC585*Source!I585, 2)+ROUND(Source!AD585*Source!I585, 2)+ROUND(Source!AF585*Source!I585, 2)</f>
        <v>0</v>
      </c>
      <c r="I1163" s="25"/>
      <c r="J1163" s="25">
        <f>IF(Source!BC585&lt;&gt; 0, Source!BC585, 1)</f>
        <v>6.56</v>
      </c>
      <c r="K1163" s="24">
        <f>Source!O585</f>
        <v>0</v>
      </c>
      <c r="L1163" s="26"/>
      <c r="S1163">
        <f>ROUND((Source!FX585/100)*((ROUND(Source!AF585*Source!I585, 2)+ROUND(Source!AE585*Source!I585, 2))), 2)</f>
        <v>0</v>
      </c>
      <c r="T1163">
        <f>Source!X585</f>
        <v>0</v>
      </c>
      <c r="U1163">
        <f>ROUND((Source!FY585/100)*((ROUND(Source!AF585*Source!I585, 2)+ROUND(Source!AE585*Source!I585, 2))), 2)</f>
        <v>0</v>
      </c>
      <c r="V1163">
        <f>Source!Y585</f>
        <v>0</v>
      </c>
      <c r="W1163">
        <f>IF(Source!BI585&lt;=1,H1163, 0)</f>
        <v>0</v>
      </c>
      <c r="X1163">
        <f>IF(Source!BI585=2,H1163, 0)</f>
        <v>0</v>
      </c>
      <c r="Y1163">
        <f>IF(Source!BI585=3,H1163, 0)</f>
        <v>0</v>
      </c>
      <c r="Z1163">
        <f>IF(Source!BI585=4,H1163, 0)</f>
        <v>0</v>
      </c>
    </row>
    <row r="1164" spans="1:26" ht="28.5" x14ac:dyDescent="0.2">
      <c r="A1164" s="41" t="str">
        <f>Source!E586</f>
        <v>104,5</v>
      </c>
      <c r="B1164" s="42" t="str">
        <f>Source!F586</f>
        <v>Прайс лист</v>
      </c>
      <c r="C1164" s="42" t="str">
        <f>Source!G586</f>
        <v>Элемент жесткости МП ЭЖ --100х96х3000</v>
      </c>
      <c r="D1164" s="28" t="str">
        <f>Source!H586</f>
        <v>ШТ</v>
      </c>
      <c r="E1164" s="29">
        <f>Source!I586</f>
        <v>11</v>
      </c>
      <c r="F1164" s="30">
        <f>Source!AL586+Source!AM586+Source!AO586</f>
        <v>0</v>
      </c>
      <c r="G1164" s="37" t="s">
        <v>3</v>
      </c>
      <c r="H1164" s="30">
        <f>ROUND(Source!AC586*Source!I586, 2)+ROUND(Source!AD586*Source!I586, 2)+ROUND(Source!AF586*Source!I586, 2)</f>
        <v>0</v>
      </c>
      <c r="I1164" s="31"/>
      <c r="J1164" s="31">
        <f>IF(Source!BC586&lt;&gt; 0, Source!BC586, 1)</f>
        <v>6.56</v>
      </c>
      <c r="K1164" s="30">
        <f>Source!O586</f>
        <v>0</v>
      </c>
      <c r="L1164" s="38"/>
      <c r="S1164">
        <f>ROUND((Source!FX586/100)*((ROUND(Source!AF586*Source!I586, 2)+ROUND(Source!AE586*Source!I586, 2))), 2)</f>
        <v>0</v>
      </c>
      <c r="T1164">
        <f>Source!X586</f>
        <v>0</v>
      </c>
      <c r="U1164">
        <f>ROUND((Source!FY586/100)*((ROUND(Source!AF586*Source!I586, 2)+ROUND(Source!AE586*Source!I586, 2))), 2)</f>
        <v>0</v>
      </c>
      <c r="V1164">
        <f>Source!Y586</f>
        <v>0</v>
      </c>
      <c r="W1164">
        <f>IF(Source!BI586&lt;=1,H1164, 0)</f>
        <v>0</v>
      </c>
      <c r="X1164">
        <f>IF(Source!BI586=2,H1164, 0)</f>
        <v>0</v>
      </c>
      <c r="Y1164">
        <f>IF(Source!BI586=3,H1164, 0)</f>
        <v>0</v>
      </c>
      <c r="Z1164">
        <f>IF(Source!BI586=4,H1164, 0)</f>
        <v>0</v>
      </c>
    </row>
    <row r="1165" spans="1:26" ht="15" x14ac:dyDescent="0.25">
      <c r="G1165" s="46">
        <f>H1153+H1154+H1156+H1157+H1158+SUM(H1160:H1164)</f>
        <v>2304.1400000000012</v>
      </c>
      <c r="H1165" s="46"/>
      <c r="J1165" s="46">
        <f>K1153+K1154+K1156+K1157+K1158+SUM(K1160:K1164)</f>
        <v>15115.079999999987</v>
      </c>
      <c r="K1165" s="46"/>
      <c r="L1165" s="33">
        <f>Source!U581</f>
        <v>76.82804999999999</v>
      </c>
      <c r="O1165" s="20">
        <f>G1165</f>
        <v>2304.1400000000012</v>
      </c>
      <c r="P1165" s="20">
        <f>J1165</f>
        <v>15115.079999999987</v>
      </c>
      <c r="Q1165" s="20">
        <f>L1165</f>
        <v>76.82804999999999</v>
      </c>
      <c r="W1165">
        <f>IF(Source!BI581&lt;=1,H1153+H1154+H1156+H1157+H1158, 0)</f>
        <v>10516.210000000001</v>
      </c>
      <c r="X1165">
        <f>IF(Source!BI581=2,H1153+H1154+H1156+H1157+H1158, 0)</f>
        <v>0</v>
      </c>
      <c r="Y1165">
        <f>IF(Source!BI581=3,H1153+H1154+H1156+H1157+H1158, 0)</f>
        <v>0</v>
      </c>
      <c r="Z1165">
        <f>IF(Source!BI581=4,H1153+H1154+H1156+H1157+H1158, 0)</f>
        <v>0</v>
      </c>
    </row>
    <row r="1166" spans="1:26" ht="42.75" x14ac:dyDescent="0.2">
      <c r="A1166" s="39" t="str">
        <f>Source!E587</f>
        <v>105</v>
      </c>
      <c r="B1166" s="40" t="str">
        <f>Source!F587</f>
        <v>09-04-002-02</v>
      </c>
      <c r="C1166" s="40" t="str">
        <f>Source!G587</f>
        <v>Монтаж кровельного покрытия из профилированного листа при высоте здания до 50 м</v>
      </c>
      <c r="D1166" s="23" t="str">
        <f>Source!H587</f>
        <v>100 м2</v>
      </c>
      <c r="E1166" s="11">
        <f>Source!I587</f>
        <v>0.96399999999999997</v>
      </c>
      <c r="F1166" s="24">
        <f>Source!AL587+Source!AM587+Source!AO587</f>
        <v>1099.96</v>
      </c>
      <c r="G1166" s="25"/>
      <c r="H1166" s="24"/>
      <c r="I1166" s="25" t="str">
        <f>Source!BO587</f>
        <v/>
      </c>
      <c r="J1166" s="25"/>
      <c r="K1166" s="24"/>
      <c r="L1166" s="26"/>
      <c r="S1166">
        <f>ROUND((Source!FX587/100)*((ROUND(Source!AF587*Source!I587, 2)+ROUND(Source!AE587*Source!I587, 2))), 2)</f>
        <v>393.81</v>
      </c>
      <c r="T1166">
        <f>Source!X587</f>
        <v>2583.41</v>
      </c>
      <c r="U1166">
        <f>ROUND((Source!FY587/100)*((ROUND(Source!AF587*Source!I587, 2)+ROUND(Source!AE587*Source!I587, 2))), 2)</f>
        <v>371.93</v>
      </c>
      <c r="V1166">
        <f>Source!Y587</f>
        <v>2439.88</v>
      </c>
    </row>
    <row r="1167" spans="1:26" x14ac:dyDescent="0.2">
      <c r="C1167" s="19" t="str">
        <f>"Объем: "&amp;Source!I587&amp;"=96,4/"&amp;"100"</f>
        <v>Объем: 0,964=96,4/100</v>
      </c>
    </row>
    <row r="1168" spans="1:26" ht="14.25" x14ac:dyDescent="0.2">
      <c r="A1168" s="39"/>
      <c r="B1168" s="40"/>
      <c r="C1168" s="40" t="s">
        <v>1661</v>
      </c>
      <c r="D1168" s="23"/>
      <c r="E1168" s="11"/>
      <c r="F1168" s="24">
        <f>Source!AO587</f>
        <v>337.71</v>
      </c>
      <c r="G1168" s="25" t="str">
        <f>Source!DG587</f>
        <v>)*1,15</v>
      </c>
      <c r="H1168" s="24">
        <f>ROUND(Source!AF587*Source!I587, 2)</f>
        <v>374.39</v>
      </c>
      <c r="I1168" s="25"/>
      <c r="J1168" s="25">
        <f>IF(Source!BA587&lt;&gt; 0, Source!BA587, 1)</f>
        <v>6.56</v>
      </c>
      <c r="K1168" s="24">
        <f>Source!S587</f>
        <v>2455.9899999999998</v>
      </c>
      <c r="L1168" s="26"/>
      <c r="R1168">
        <f>H1168</f>
        <v>374.39</v>
      </c>
    </row>
    <row r="1169" spans="1:32" ht="14.25" x14ac:dyDescent="0.2">
      <c r="A1169" s="39"/>
      <c r="B1169" s="40"/>
      <c r="C1169" s="40" t="s">
        <v>411</v>
      </c>
      <c r="D1169" s="23"/>
      <c r="E1169" s="11"/>
      <c r="F1169" s="24">
        <f>Source!AM587</f>
        <v>606.64</v>
      </c>
      <c r="G1169" s="25" t="str">
        <f>Source!DE587</f>
        <v>)*1,25</v>
      </c>
      <c r="H1169" s="24">
        <f>ROUND(Source!AD587*Source!I587, 2)</f>
        <v>731</v>
      </c>
      <c r="I1169" s="25"/>
      <c r="J1169" s="25">
        <f>IF(Source!BB587&lt;&gt; 0, Source!BB587, 1)</f>
        <v>6.56</v>
      </c>
      <c r="K1169" s="24">
        <f>Source!Q587</f>
        <v>4795.37</v>
      </c>
      <c r="L1169" s="26"/>
    </row>
    <row r="1170" spans="1:32" ht="14.25" x14ac:dyDescent="0.2">
      <c r="A1170" s="39"/>
      <c r="B1170" s="40"/>
      <c r="C1170" s="40" t="s">
        <v>1667</v>
      </c>
      <c r="D1170" s="23"/>
      <c r="E1170" s="11"/>
      <c r="F1170" s="24">
        <f>Source!AN587</f>
        <v>52.43</v>
      </c>
      <c r="G1170" s="25" t="str">
        <f>Source!DF587</f>
        <v>)*1,25</v>
      </c>
      <c r="H1170" s="34">
        <f>ROUND(Source!AE587*Source!I587, 2)</f>
        <v>63.18</v>
      </c>
      <c r="I1170" s="25"/>
      <c r="J1170" s="25">
        <f>IF(Source!BS587&lt;&gt; 0, Source!BS587, 1)</f>
        <v>6.56</v>
      </c>
      <c r="K1170" s="34">
        <f>Source!R587</f>
        <v>414.46</v>
      </c>
      <c r="L1170" s="26"/>
      <c r="R1170">
        <f>H1170</f>
        <v>63.18</v>
      </c>
    </row>
    <row r="1171" spans="1:32" ht="14.25" x14ac:dyDescent="0.2">
      <c r="A1171" s="39"/>
      <c r="B1171" s="40"/>
      <c r="C1171" s="40" t="s">
        <v>1668</v>
      </c>
      <c r="D1171" s="23"/>
      <c r="E1171" s="11"/>
      <c r="F1171" s="24">
        <f>Source!AL587</f>
        <v>155.61000000000001</v>
      </c>
      <c r="G1171" s="25" t="str">
        <f>Source!DD587</f>
        <v/>
      </c>
      <c r="H1171" s="24">
        <f>ROUND(Source!AC587*Source!I587, 2)</f>
        <v>150.01</v>
      </c>
      <c r="I1171" s="25"/>
      <c r="J1171" s="25">
        <f>IF(Source!BC587&lt;&gt; 0, Source!BC587, 1)</f>
        <v>6.56</v>
      </c>
      <c r="K1171" s="24">
        <f>Source!P587</f>
        <v>984.05</v>
      </c>
      <c r="L1171" s="26"/>
    </row>
    <row r="1172" spans="1:32" ht="14.25" x14ac:dyDescent="0.2">
      <c r="A1172" s="39"/>
      <c r="B1172" s="40"/>
      <c r="C1172" s="40" t="s">
        <v>1662</v>
      </c>
      <c r="D1172" s="23" t="s">
        <v>1663</v>
      </c>
      <c r="E1172" s="11">
        <f>Source!BZ587</f>
        <v>90</v>
      </c>
      <c r="F1172" s="43"/>
      <c r="G1172" s="25"/>
      <c r="H1172" s="24">
        <f>SUM(S1166:S1175)</f>
        <v>393.81</v>
      </c>
      <c r="I1172" s="27"/>
      <c r="J1172" s="22">
        <f>Source!AT587</f>
        <v>90</v>
      </c>
      <c r="K1172" s="24">
        <f>SUM(T1166:T1175)</f>
        <v>2583.41</v>
      </c>
      <c r="L1172" s="26"/>
    </row>
    <row r="1173" spans="1:32" ht="14.25" x14ac:dyDescent="0.2">
      <c r="A1173" s="39"/>
      <c r="B1173" s="40"/>
      <c r="C1173" s="40" t="s">
        <v>1664</v>
      </c>
      <c r="D1173" s="23" t="s">
        <v>1663</v>
      </c>
      <c r="E1173" s="11">
        <f>Source!CA587</f>
        <v>85</v>
      </c>
      <c r="F1173" s="43"/>
      <c r="G1173" s="25"/>
      <c r="H1173" s="24">
        <f>SUM(U1166:U1175)</f>
        <v>371.93</v>
      </c>
      <c r="I1173" s="27"/>
      <c r="J1173" s="22">
        <f>Source!AU587</f>
        <v>85</v>
      </c>
      <c r="K1173" s="24">
        <f>SUM(V1166:V1175)</f>
        <v>2439.88</v>
      </c>
      <c r="L1173" s="26"/>
    </row>
    <row r="1174" spans="1:32" ht="14.25" x14ac:dyDescent="0.2">
      <c r="A1174" s="39"/>
      <c r="B1174" s="40"/>
      <c r="C1174" s="40" t="s">
        <v>1665</v>
      </c>
      <c r="D1174" s="23" t="s">
        <v>1666</v>
      </c>
      <c r="E1174" s="11">
        <f>Source!AQ587</f>
        <v>38.64</v>
      </c>
      <c r="F1174" s="24"/>
      <c r="G1174" s="25" t="str">
        <f>Source!DI587</f>
        <v>)*1,15</v>
      </c>
      <c r="H1174" s="24"/>
      <c r="I1174" s="25"/>
      <c r="J1174" s="25"/>
      <c r="K1174" s="24"/>
      <c r="L1174" s="35">
        <f>Source!U587</f>
        <v>42.836303999999998</v>
      </c>
    </row>
    <row r="1175" spans="1:32" ht="28.5" x14ac:dyDescent="0.2">
      <c r="A1175" s="41" t="str">
        <f>Source!E588</f>
        <v>105,1</v>
      </c>
      <c r="B1175" s="42" t="str">
        <f>Source!F588</f>
        <v>08.3.09.01-0008</v>
      </c>
      <c r="C1175" s="42" t="str">
        <f>Source!G588</f>
        <v>Профилированный лист оцинкованный Н60-845-0,55</v>
      </c>
      <c r="D1175" s="28" t="str">
        <f>Source!H588</f>
        <v>т</v>
      </c>
      <c r="E1175" s="29">
        <f>Source!I588</f>
        <v>0.52056000000000002</v>
      </c>
      <c r="F1175" s="30">
        <f>Source!AL588+Source!AM588+Source!AO588</f>
        <v>11817.6</v>
      </c>
      <c r="G1175" s="37" t="s">
        <v>3</v>
      </c>
      <c r="H1175" s="30">
        <f>ROUND(Source!AC588*Source!I588, 2)+ROUND(Source!AD588*Source!I588, 2)+ROUND(Source!AF588*Source!I588, 2)</f>
        <v>6151.77</v>
      </c>
      <c r="I1175" s="31"/>
      <c r="J1175" s="31">
        <f>IF(Source!BC588&lt;&gt; 0, Source!BC588, 1)</f>
        <v>6.56</v>
      </c>
      <c r="K1175" s="30">
        <f>Source!O588</f>
        <v>40355.61</v>
      </c>
      <c r="L1175" s="38"/>
      <c r="S1175">
        <f>ROUND((Source!FX588/100)*((ROUND(Source!AF588*Source!I588, 2)+ROUND(Source!AE588*Source!I588, 2))), 2)</f>
        <v>0</v>
      </c>
      <c r="T1175">
        <f>Source!X588</f>
        <v>0</v>
      </c>
      <c r="U1175">
        <f>ROUND((Source!FY588/100)*((ROUND(Source!AF588*Source!I588, 2)+ROUND(Source!AE588*Source!I588, 2))), 2)</f>
        <v>0</v>
      </c>
      <c r="V1175">
        <f>Source!Y588</f>
        <v>0</v>
      </c>
      <c r="W1175">
        <f>IF(Source!BI588&lt;=1,H1175, 0)</f>
        <v>6151.77</v>
      </c>
      <c r="X1175">
        <f>IF(Source!BI588=2,H1175, 0)</f>
        <v>0</v>
      </c>
      <c r="Y1175">
        <f>IF(Source!BI588=3,H1175, 0)</f>
        <v>0</v>
      </c>
      <c r="Z1175">
        <f>IF(Source!BI588=4,H1175, 0)</f>
        <v>0</v>
      </c>
    </row>
    <row r="1176" spans="1:32" ht="15" x14ac:dyDescent="0.25">
      <c r="G1176" s="46">
        <f>H1168+H1169+H1171+H1172+H1173+SUM(H1175:H1175)</f>
        <v>8172.91</v>
      </c>
      <c r="H1176" s="46"/>
      <c r="J1176" s="46">
        <f>K1168+K1169+K1171+K1172+K1173+SUM(K1175:K1175)</f>
        <v>53614.31</v>
      </c>
      <c r="K1176" s="46"/>
      <c r="L1176" s="33">
        <f>Source!U587</f>
        <v>42.836303999999998</v>
      </c>
      <c r="O1176" s="20">
        <f>G1176</f>
        <v>8172.91</v>
      </c>
      <c r="P1176" s="20">
        <f>J1176</f>
        <v>53614.31</v>
      </c>
      <c r="Q1176" s="20">
        <f>L1176</f>
        <v>42.836303999999998</v>
      </c>
      <c r="W1176">
        <f>IF(Source!BI587&lt;=1,H1168+H1169+H1171+H1172+H1173, 0)</f>
        <v>2021.1399999999999</v>
      </c>
      <c r="X1176">
        <f>IF(Source!BI587=2,H1168+H1169+H1171+H1172+H1173, 0)</f>
        <v>0</v>
      </c>
      <c r="Y1176">
        <f>IF(Source!BI587=3,H1168+H1169+H1171+H1172+H1173, 0)</f>
        <v>0</v>
      </c>
      <c r="Z1176">
        <f>IF(Source!BI587=4,H1168+H1169+H1171+H1172+H1173, 0)</f>
        <v>0</v>
      </c>
    </row>
    <row r="1177" spans="1:32" ht="15" x14ac:dyDescent="0.25">
      <c r="A1177" s="48" t="str">
        <f>CONCATENATE("Итого по подразделу: ",IF(Source!G590&lt;&gt;"Новый подраздел", Source!G590, ""))</f>
        <v>Итого по подразделу: Устройство кровли из сандвич-панелей</v>
      </c>
      <c r="B1177" s="48"/>
      <c r="C1177" s="48"/>
      <c r="D1177" s="48"/>
      <c r="E1177" s="48"/>
      <c r="F1177" s="48"/>
      <c r="G1177" s="47">
        <f>SUM(O1113:O1176)</f>
        <v>87536.069999999992</v>
      </c>
      <c r="H1177" s="47"/>
      <c r="I1177" s="21"/>
      <c r="J1177" s="47">
        <f>SUM(P1113:P1176)</f>
        <v>574236.52</v>
      </c>
      <c r="K1177" s="47"/>
      <c r="L1177" s="33">
        <f>SUM(Q1113:Q1176)</f>
        <v>206.81135399999999</v>
      </c>
      <c r="AF1177" s="45" t="str">
        <f>CONCATENATE("Итого по подразделу: ",IF(Source!G590&lt;&gt;"Новый подраздел", Source!G590, ""))</f>
        <v>Итого по подразделу: Устройство кровли из сандвич-панелей</v>
      </c>
    </row>
    <row r="1178" spans="1:32" ht="16.5" x14ac:dyDescent="0.25">
      <c r="A1178" s="49" t="str">
        <f>CONCATENATE("Подраздел: ",IF(Source!G619&lt;&gt;"Новый подраздел", Source!G619, ""))</f>
        <v>Подраздел: Устройство водостока и снегозадержателя</v>
      </c>
      <c r="B1178" s="49"/>
      <c r="C1178" s="49"/>
      <c r="D1178" s="49"/>
      <c r="E1178" s="49"/>
      <c r="F1178" s="49"/>
      <c r="G1178" s="49"/>
      <c r="H1178" s="49"/>
      <c r="I1178" s="49"/>
      <c r="J1178" s="49"/>
      <c r="K1178" s="49"/>
      <c r="L1178" s="49"/>
    </row>
    <row r="1179" spans="1:32" ht="14.25" x14ac:dyDescent="0.2">
      <c r="A1179" s="39" t="str">
        <f>Source!E623</f>
        <v>106</v>
      </c>
      <c r="B1179" s="40" t="str">
        <f>Source!F623</f>
        <v>12-01-009-02</v>
      </c>
      <c r="C1179" s="40" t="str">
        <f>Source!G623</f>
        <v>Устройство желобов подвесных</v>
      </c>
      <c r="D1179" s="23" t="str">
        <f>Source!H623</f>
        <v>100 м</v>
      </c>
      <c r="E1179" s="11">
        <f>Source!I623</f>
        <v>0.32</v>
      </c>
      <c r="F1179" s="24">
        <f>Source!AL623+Source!AM623+Source!AO623</f>
        <v>6744.97</v>
      </c>
      <c r="G1179" s="25"/>
      <c r="H1179" s="24"/>
      <c r="I1179" s="25" t="str">
        <f>Source!BO623</f>
        <v/>
      </c>
      <c r="J1179" s="25"/>
      <c r="K1179" s="24"/>
      <c r="L1179" s="26"/>
      <c r="S1179">
        <f>ROUND((Source!FX623/100)*((ROUND(Source!AF623*Source!I623, 2)+ROUND(Source!AE623*Source!I623, 2))), 2)</f>
        <v>119.86</v>
      </c>
      <c r="T1179">
        <f>Source!X623</f>
        <v>786.28</v>
      </c>
      <c r="U1179">
        <f>ROUND((Source!FY623/100)*((ROUND(Source!AF623*Source!I623, 2)+ROUND(Source!AE623*Source!I623, 2))), 2)</f>
        <v>64.92</v>
      </c>
      <c r="V1179">
        <f>Source!Y623</f>
        <v>425.9</v>
      </c>
    </row>
    <row r="1180" spans="1:32" x14ac:dyDescent="0.2">
      <c r="C1180" s="19" t="str">
        <f>"Объем: "&amp;Source!I623&amp;"=32/"&amp;"100"</f>
        <v>Объем: 0,32=32/100</v>
      </c>
    </row>
    <row r="1181" spans="1:32" ht="14.25" x14ac:dyDescent="0.2">
      <c r="A1181" s="39"/>
      <c r="B1181" s="40"/>
      <c r="C1181" s="40" t="s">
        <v>1661</v>
      </c>
      <c r="D1181" s="23"/>
      <c r="E1181" s="11"/>
      <c r="F1181" s="24">
        <f>Source!AO623</f>
        <v>267.93</v>
      </c>
      <c r="G1181" s="25" t="str">
        <f>Source!DG623</f>
        <v>)*1,15</v>
      </c>
      <c r="H1181" s="24">
        <f>ROUND(Source!AF623*Source!I623, 2)</f>
        <v>98.6</v>
      </c>
      <c r="I1181" s="25"/>
      <c r="J1181" s="25">
        <f>IF(Source!BA623&lt;&gt; 0, Source!BA623, 1)</f>
        <v>6.56</v>
      </c>
      <c r="K1181" s="24">
        <f>Source!S623</f>
        <v>646.80999999999995</v>
      </c>
      <c r="L1181" s="26"/>
      <c r="R1181">
        <f>H1181</f>
        <v>98.6</v>
      </c>
    </row>
    <row r="1182" spans="1:32" ht="14.25" x14ac:dyDescent="0.2">
      <c r="A1182" s="39"/>
      <c r="B1182" s="40"/>
      <c r="C1182" s="40" t="s">
        <v>411</v>
      </c>
      <c r="D1182" s="23"/>
      <c r="E1182" s="11"/>
      <c r="F1182" s="24">
        <f>Source!AM623</f>
        <v>21.01</v>
      </c>
      <c r="G1182" s="25" t="str">
        <f>Source!DE623</f>
        <v>)*1,25</v>
      </c>
      <c r="H1182" s="24">
        <f>ROUND(Source!AD623*Source!I623, 2)</f>
        <v>8.4</v>
      </c>
      <c r="I1182" s="25"/>
      <c r="J1182" s="25">
        <f>IF(Source!BB623&lt;&gt; 0, Source!BB623, 1)</f>
        <v>6.56</v>
      </c>
      <c r="K1182" s="24">
        <f>Source!Q623</f>
        <v>55.12</v>
      </c>
      <c r="L1182" s="26"/>
    </row>
    <row r="1183" spans="1:32" ht="14.25" x14ac:dyDescent="0.2">
      <c r="A1183" s="39"/>
      <c r="B1183" s="40"/>
      <c r="C1183" s="40" t="s">
        <v>1667</v>
      </c>
      <c r="D1183" s="23"/>
      <c r="E1183" s="11"/>
      <c r="F1183" s="24">
        <f>Source!AN623</f>
        <v>3.21</v>
      </c>
      <c r="G1183" s="25" t="str">
        <f>Source!DF623</f>
        <v>)*1,25</v>
      </c>
      <c r="H1183" s="34">
        <f>ROUND(Source!AE623*Source!I623, 2)</f>
        <v>1.28</v>
      </c>
      <c r="I1183" s="25"/>
      <c r="J1183" s="25">
        <f>IF(Source!BS623&lt;&gt; 0, Source!BS623, 1)</f>
        <v>6.56</v>
      </c>
      <c r="K1183" s="34">
        <f>Source!R623</f>
        <v>8.42</v>
      </c>
      <c r="L1183" s="26"/>
      <c r="R1183">
        <f>H1183</f>
        <v>1.28</v>
      </c>
    </row>
    <row r="1184" spans="1:32" ht="14.25" x14ac:dyDescent="0.2">
      <c r="A1184" s="39"/>
      <c r="B1184" s="40"/>
      <c r="C1184" s="40" t="s">
        <v>1668</v>
      </c>
      <c r="D1184" s="23"/>
      <c r="E1184" s="11"/>
      <c r="F1184" s="24">
        <f>Source!AL623</f>
        <v>6456.03</v>
      </c>
      <c r="G1184" s="25" t="str">
        <f>Source!DD623</f>
        <v/>
      </c>
      <c r="H1184" s="24">
        <f>ROUND(Source!AC623*Source!I623, 2)</f>
        <v>2065.9299999999998</v>
      </c>
      <c r="I1184" s="25"/>
      <c r="J1184" s="25">
        <f>IF(Source!BC623&lt;&gt; 0, Source!BC623, 1)</f>
        <v>6.56</v>
      </c>
      <c r="K1184" s="24">
        <f>Source!P623</f>
        <v>13552.5</v>
      </c>
      <c r="L1184" s="26"/>
    </row>
    <row r="1185" spans="1:26" ht="14.25" x14ac:dyDescent="0.2">
      <c r="A1185" s="39"/>
      <c r="B1185" s="40"/>
      <c r="C1185" s="40" t="s">
        <v>1662</v>
      </c>
      <c r="D1185" s="23" t="s">
        <v>1663</v>
      </c>
      <c r="E1185" s="11">
        <f>Source!BZ623</f>
        <v>120</v>
      </c>
      <c r="F1185" s="43"/>
      <c r="G1185" s="25"/>
      <c r="H1185" s="24">
        <f>SUM(S1179:S1191)</f>
        <v>119.86</v>
      </c>
      <c r="I1185" s="27"/>
      <c r="J1185" s="22">
        <f>Source!AT623</f>
        <v>120</v>
      </c>
      <c r="K1185" s="24">
        <f>SUM(T1179:T1191)</f>
        <v>786.28</v>
      </c>
      <c r="L1185" s="26"/>
    </row>
    <row r="1186" spans="1:26" ht="14.25" x14ac:dyDescent="0.2">
      <c r="A1186" s="39"/>
      <c r="B1186" s="40"/>
      <c r="C1186" s="40" t="s">
        <v>1664</v>
      </c>
      <c r="D1186" s="23" t="s">
        <v>1663</v>
      </c>
      <c r="E1186" s="11">
        <f>Source!CA623</f>
        <v>65</v>
      </c>
      <c r="F1186" s="43"/>
      <c r="G1186" s="25"/>
      <c r="H1186" s="24">
        <f>SUM(U1179:U1191)</f>
        <v>64.92</v>
      </c>
      <c r="I1186" s="27"/>
      <c r="J1186" s="22">
        <f>Source!AU623</f>
        <v>65</v>
      </c>
      <c r="K1186" s="24">
        <f>SUM(V1179:V1191)</f>
        <v>425.9</v>
      </c>
      <c r="L1186" s="26"/>
    </row>
    <row r="1187" spans="1:26" ht="14.25" x14ac:dyDescent="0.2">
      <c r="A1187" s="39"/>
      <c r="B1187" s="40"/>
      <c r="C1187" s="40" t="s">
        <v>1665</v>
      </c>
      <c r="D1187" s="23" t="s">
        <v>1666</v>
      </c>
      <c r="E1187" s="11">
        <f>Source!AQ623</f>
        <v>31.41</v>
      </c>
      <c r="F1187" s="24"/>
      <c r="G1187" s="25" t="str">
        <f>Source!DI623</f>
        <v>)*1,15</v>
      </c>
      <c r="H1187" s="24"/>
      <c r="I1187" s="25"/>
      <c r="J1187" s="25"/>
      <c r="K1187" s="24"/>
      <c r="L1187" s="35">
        <f>Source!U623</f>
        <v>11.55888</v>
      </c>
    </row>
    <row r="1188" spans="1:26" ht="54" x14ac:dyDescent="0.2">
      <c r="A1188" s="39" t="str">
        <f>Source!E624</f>
        <v>106,1</v>
      </c>
      <c r="B1188" s="40" t="str">
        <f>Source!F624</f>
        <v>Прайс лист</v>
      </c>
      <c r="C1188" s="40" t="s">
        <v>1680</v>
      </c>
      <c r="D1188" s="23" t="str">
        <f>Source!H624</f>
        <v>м</v>
      </c>
      <c r="E1188" s="11">
        <f>Source!I624</f>
        <v>32.32</v>
      </c>
      <c r="F1188" s="24">
        <f>Source!AL624+Source!AM624+Source!AO624</f>
        <v>39.619999999999997</v>
      </c>
      <c r="G1188" s="36" t="s">
        <v>3</v>
      </c>
      <c r="H1188" s="24">
        <f>ROUND(Source!AC624*Source!I624, 2)+ROUND(Source!AD624*Source!I624, 2)+ROUND(Source!AF624*Source!I624, 2)</f>
        <v>1280.52</v>
      </c>
      <c r="I1188" s="25"/>
      <c r="J1188" s="25">
        <f>IF(Source!BC624&lt;&gt; 0, Source!BC624, 1)</f>
        <v>6.56</v>
      </c>
      <c r="K1188" s="24">
        <f>Source!O624</f>
        <v>8400.2000000000007</v>
      </c>
      <c r="L1188" s="26"/>
      <c r="S1188">
        <f>ROUND((Source!FX624/100)*((ROUND(Source!AF624*Source!I624, 2)+ROUND(Source!AE624*Source!I624, 2))), 2)</f>
        <v>0</v>
      </c>
      <c r="T1188">
        <f>Source!X624</f>
        <v>0</v>
      </c>
      <c r="U1188">
        <f>ROUND((Source!FY624/100)*((ROUND(Source!AF624*Source!I624, 2)+ROUND(Source!AE624*Source!I624, 2))), 2)</f>
        <v>0</v>
      </c>
      <c r="V1188">
        <f>Source!Y624</f>
        <v>0</v>
      </c>
      <c r="W1188">
        <f>IF(Source!BI624&lt;=1,H1188, 0)</f>
        <v>1280.52</v>
      </c>
      <c r="X1188">
        <f>IF(Source!BI624=2,H1188, 0)</f>
        <v>0</v>
      </c>
      <c r="Y1188">
        <f>IF(Source!BI624=3,H1188, 0)</f>
        <v>0</v>
      </c>
      <c r="Z1188">
        <f>IF(Source!BI624=4,H1188, 0)</f>
        <v>0</v>
      </c>
    </row>
    <row r="1189" spans="1:26" ht="54" x14ac:dyDescent="0.2">
      <c r="A1189" s="39" t="str">
        <f>Source!E625</f>
        <v>106,2</v>
      </c>
      <c r="B1189" s="40" t="str">
        <f>Source!F625</f>
        <v>Прайс лист</v>
      </c>
      <c r="C1189" s="40" t="s">
        <v>1681</v>
      </c>
      <c r="D1189" s="23" t="str">
        <f>Source!H625</f>
        <v>ШТ</v>
      </c>
      <c r="E1189" s="11">
        <f>Source!I625</f>
        <v>2</v>
      </c>
      <c r="F1189" s="24">
        <f>Source!AL625+Source!AM625+Source!AO625</f>
        <v>107.87</v>
      </c>
      <c r="G1189" s="36" t="s">
        <v>3</v>
      </c>
      <c r="H1189" s="24">
        <f>ROUND(Source!AC625*Source!I625, 2)+ROUND(Source!AD625*Source!I625, 2)+ROUND(Source!AF625*Source!I625, 2)</f>
        <v>215.74</v>
      </c>
      <c r="I1189" s="25"/>
      <c r="J1189" s="25">
        <f>IF(Source!BC625&lt;&gt; 0, Source!BC625, 1)</f>
        <v>6.56</v>
      </c>
      <c r="K1189" s="24">
        <f>Source!O625</f>
        <v>1415.25</v>
      </c>
      <c r="L1189" s="26"/>
      <c r="S1189">
        <f>ROUND((Source!FX625/100)*((ROUND(Source!AF625*Source!I625, 2)+ROUND(Source!AE625*Source!I625, 2))), 2)</f>
        <v>0</v>
      </c>
      <c r="T1189">
        <f>Source!X625</f>
        <v>0</v>
      </c>
      <c r="U1189">
        <f>ROUND((Source!FY625/100)*((ROUND(Source!AF625*Source!I625, 2)+ROUND(Source!AE625*Source!I625, 2))), 2)</f>
        <v>0</v>
      </c>
      <c r="V1189">
        <f>Source!Y625</f>
        <v>0</v>
      </c>
      <c r="W1189">
        <f>IF(Source!BI625&lt;=1,H1189, 0)</f>
        <v>215.74</v>
      </c>
      <c r="X1189">
        <f>IF(Source!BI625=2,H1189, 0)</f>
        <v>0</v>
      </c>
      <c r="Y1189">
        <f>IF(Source!BI625=3,H1189, 0)</f>
        <v>0</v>
      </c>
      <c r="Z1189">
        <f>IF(Source!BI625=4,H1189, 0)</f>
        <v>0</v>
      </c>
    </row>
    <row r="1190" spans="1:26" ht="39.75" x14ac:dyDescent="0.2">
      <c r="A1190" s="39" t="str">
        <f>Source!E626</f>
        <v>106,3</v>
      </c>
      <c r="B1190" s="40" t="str">
        <f>Source!F626</f>
        <v>Прайс лист</v>
      </c>
      <c r="C1190" s="40" t="s">
        <v>1682</v>
      </c>
      <c r="D1190" s="23" t="str">
        <f>Source!H626</f>
        <v>ШТ</v>
      </c>
      <c r="E1190" s="11">
        <f>Source!I626</f>
        <v>80</v>
      </c>
      <c r="F1190" s="24">
        <f>Source!AL626+Source!AM626+Source!AO626</f>
        <v>18.09</v>
      </c>
      <c r="G1190" s="36" t="s">
        <v>3</v>
      </c>
      <c r="H1190" s="24">
        <f>ROUND(Source!AC626*Source!I626, 2)+ROUND(Source!AD626*Source!I626, 2)+ROUND(Source!AF626*Source!I626, 2)</f>
        <v>1447.2</v>
      </c>
      <c r="I1190" s="25"/>
      <c r="J1190" s="25">
        <f>IF(Source!BC626&lt;&gt; 0, Source!BC626, 1)</f>
        <v>6.56</v>
      </c>
      <c r="K1190" s="24">
        <f>Source!O626</f>
        <v>9493.6299999999992</v>
      </c>
      <c r="L1190" s="26"/>
      <c r="S1190">
        <f>ROUND((Source!FX626/100)*((ROUND(Source!AF626*Source!I626, 2)+ROUND(Source!AE626*Source!I626, 2))), 2)</f>
        <v>0</v>
      </c>
      <c r="T1190">
        <f>Source!X626</f>
        <v>0</v>
      </c>
      <c r="U1190">
        <f>ROUND((Source!FY626/100)*((ROUND(Source!AF626*Source!I626, 2)+ROUND(Source!AE626*Source!I626, 2))), 2)</f>
        <v>0</v>
      </c>
      <c r="V1190">
        <f>Source!Y626</f>
        <v>0</v>
      </c>
      <c r="W1190">
        <f>IF(Source!BI626&lt;=1,H1190, 0)</f>
        <v>1447.2</v>
      </c>
      <c r="X1190">
        <f>IF(Source!BI626=2,H1190, 0)</f>
        <v>0</v>
      </c>
      <c r="Y1190">
        <f>IF(Source!BI626=3,H1190, 0)</f>
        <v>0</v>
      </c>
      <c r="Z1190">
        <f>IF(Source!BI626=4,H1190, 0)</f>
        <v>0</v>
      </c>
    </row>
    <row r="1191" spans="1:26" ht="28.5" x14ac:dyDescent="0.2">
      <c r="A1191" s="41" t="str">
        <f>Source!E627</f>
        <v>106,4</v>
      </c>
      <c r="B1191" s="42" t="str">
        <f>Source!F627</f>
        <v>08.3.05.05-0053</v>
      </c>
      <c r="C1191" s="42" t="str">
        <f>Source!G627</f>
        <v>Сталь листовая оцинкованная толщиной листа 0,7 мм</v>
      </c>
      <c r="D1191" s="28" t="str">
        <f>Source!H627</f>
        <v>т</v>
      </c>
      <c r="E1191" s="29">
        <f>Source!I627</f>
        <v>-0.14463999999999999</v>
      </c>
      <c r="F1191" s="30">
        <f>Source!AL627+Source!AM627+Source!AO627</f>
        <v>11200</v>
      </c>
      <c r="G1191" s="37" t="s">
        <v>3</v>
      </c>
      <c r="H1191" s="30">
        <f>ROUND(Source!AC627*Source!I627, 2)+ROUND(Source!AD627*Source!I627, 2)+ROUND(Source!AF627*Source!I627, 2)</f>
        <v>-1619.97</v>
      </c>
      <c r="I1191" s="31"/>
      <c r="J1191" s="31">
        <f>IF(Source!BC627&lt;&gt; 0, Source!BC627, 1)</f>
        <v>6.56</v>
      </c>
      <c r="K1191" s="30">
        <f>Source!O627</f>
        <v>-10626.99</v>
      </c>
      <c r="L1191" s="38"/>
      <c r="S1191">
        <f>ROUND((Source!FX627/100)*((ROUND(Source!AF627*Source!I627, 2)+ROUND(Source!AE627*Source!I627, 2))), 2)</f>
        <v>0</v>
      </c>
      <c r="T1191">
        <f>Source!X627</f>
        <v>0</v>
      </c>
      <c r="U1191">
        <f>ROUND((Source!FY627/100)*((ROUND(Source!AF627*Source!I627, 2)+ROUND(Source!AE627*Source!I627, 2))), 2)</f>
        <v>0</v>
      </c>
      <c r="V1191">
        <f>Source!Y627</f>
        <v>0</v>
      </c>
      <c r="W1191">
        <f>IF(Source!BI627&lt;=1,H1191, 0)</f>
        <v>-1619.97</v>
      </c>
      <c r="X1191">
        <f>IF(Source!BI627=2,H1191, 0)</f>
        <v>0</v>
      </c>
      <c r="Y1191">
        <f>IF(Source!BI627=3,H1191, 0)</f>
        <v>0</v>
      </c>
      <c r="Z1191">
        <f>IF(Source!BI627=4,H1191, 0)</f>
        <v>0</v>
      </c>
    </row>
    <row r="1192" spans="1:26" ht="15" x14ac:dyDescent="0.25">
      <c r="G1192" s="46">
        <f>H1181+H1182+H1184+H1185+H1186+SUM(H1188:H1191)</f>
        <v>3681.2</v>
      </c>
      <c r="H1192" s="46"/>
      <c r="J1192" s="46">
        <f>K1181+K1182+K1184+K1185+K1186+SUM(K1188:K1191)</f>
        <v>24148.700000000004</v>
      </c>
      <c r="K1192" s="46"/>
      <c r="L1192" s="33">
        <f>Source!U623</f>
        <v>11.55888</v>
      </c>
      <c r="O1192" s="20">
        <f>G1192</f>
        <v>3681.2</v>
      </c>
      <c r="P1192" s="20">
        <f>J1192</f>
        <v>24148.700000000004</v>
      </c>
      <c r="Q1192" s="20">
        <f>L1192</f>
        <v>11.55888</v>
      </c>
      <c r="W1192">
        <f>IF(Source!BI623&lt;=1,H1181+H1182+H1184+H1185+H1186, 0)</f>
        <v>2357.71</v>
      </c>
      <c r="X1192">
        <f>IF(Source!BI623=2,H1181+H1182+H1184+H1185+H1186, 0)</f>
        <v>0</v>
      </c>
      <c r="Y1192">
        <f>IF(Source!BI623=3,H1181+H1182+H1184+H1185+H1186, 0)</f>
        <v>0</v>
      </c>
      <c r="Z1192">
        <f>IF(Source!BI623=4,H1181+H1182+H1184+H1185+H1186, 0)</f>
        <v>0</v>
      </c>
    </row>
    <row r="1193" spans="1:26" ht="14.25" x14ac:dyDescent="0.2">
      <c r="A1193" s="39" t="str">
        <f>Source!E628</f>
        <v>107</v>
      </c>
      <c r="B1193" s="40" t="str">
        <f>Source!F628</f>
        <v>12-01-009-01</v>
      </c>
      <c r="C1193" s="40" t="str">
        <f>Source!G628</f>
        <v>Устройство желобов настенных</v>
      </c>
      <c r="D1193" s="23" t="str">
        <f>Source!H628</f>
        <v>100 м</v>
      </c>
      <c r="E1193" s="11">
        <f>Source!I628</f>
        <v>0.3206</v>
      </c>
      <c r="F1193" s="24">
        <f>Source!AL628+Source!AM628+Source!AO628</f>
        <v>18929.53</v>
      </c>
      <c r="G1193" s="25"/>
      <c r="H1193" s="24"/>
      <c r="I1193" s="25" t="str">
        <f>Source!BO628</f>
        <v/>
      </c>
      <c r="J1193" s="25"/>
      <c r="K1193" s="24"/>
      <c r="L1193" s="26"/>
      <c r="S1193">
        <f>ROUND((Source!FX628/100)*((ROUND(Source!AF628*Source!I628, 2)+ROUND(Source!AE628*Source!I628, 2))), 2)</f>
        <v>339.56</v>
      </c>
      <c r="T1193">
        <f>Source!X628</f>
        <v>2227.5700000000002</v>
      </c>
      <c r="U1193">
        <f>ROUND((Source!FY628/100)*((ROUND(Source!AF628*Source!I628, 2)+ROUND(Source!AE628*Source!I628, 2))), 2)</f>
        <v>183.93</v>
      </c>
      <c r="V1193">
        <f>Source!Y628</f>
        <v>1206.5999999999999</v>
      </c>
    </row>
    <row r="1194" spans="1:26" x14ac:dyDescent="0.2">
      <c r="C1194" s="19" t="str">
        <f>"Объем: "&amp;Source!I628&amp;"=32,06/"&amp;"100"</f>
        <v>Объем: 0,3206=32,06/100</v>
      </c>
    </row>
    <row r="1195" spans="1:26" ht="14.25" x14ac:dyDescent="0.2">
      <c r="A1195" s="39"/>
      <c r="B1195" s="40"/>
      <c r="C1195" s="40" t="s">
        <v>1661</v>
      </c>
      <c r="D1195" s="23"/>
      <c r="E1195" s="11"/>
      <c r="F1195" s="24">
        <f>Source!AO628</f>
        <v>722.92</v>
      </c>
      <c r="G1195" s="25" t="str">
        <f>Source!DG628</f>
        <v>)*1,15</v>
      </c>
      <c r="H1195" s="24">
        <f>ROUND(Source!AF628*Source!I628, 2)</f>
        <v>266.52999999999997</v>
      </c>
      <c r="I1195" s="25"/>
      <c r="J1195" s="25">
        <f>IF(Source!BA628&lt;&gt; 0, Source!BA628, 1)</f>
        <v>6.56</v>
      </c>
      <c r="K1195" s="24">
        <f>Source!S628</f>
        <v>1748.46</v>
      </c>
      <c r="L1195" s="26"/>
      <c r="R1195">
        <f>H1195</f>
        <v>266.52999999999997</v>
      </c>
    </row>
    <row r="1196" spans="1:26" ht="14.25" x14ac:dyDescent="0.2">
      <c r="A1196" s="39"/>
      <c r="B1196" s="40"/>
      <c r="C1196" s="40" t="s">
        <v>411</v>
      </c>
      <c r="D1196" s="23"/>
      <c r="E1196" s="11"/>
      <c r="F1196" s="24">
        <f>Source!AM628</f>
        <v>272.98</v>
      </c>
      <c r="G1196" s="25" t="str">
        <f>Source!DE628</f>
        <v>)*1,25</v>
      </c>
      <c r="H1196" s="24">
        <f>ROUND(Source!AD628*Source!I628, 2)</f>
        <v>109.4</v>
      </c>
      <c r="I1196" s="25"/>
      <c r="J1196" s="25">
        <f>IF(Source!BB628&lt;&gt; 0, Source!BB628, 1)</f>
        <v>6.56</v>
      </c>
      <c r="K1196" s="24">
        <f>Source!Q628</f>
        <v>717.65</v>
      </c>
      <c r="L1196" s="26"/>
    </row>
    <row r="1197" spans="1:26" ht="14.25" x14ac:dyDescent="0.2">
      <c r="A1197" s="39"/>
      <c r="B1197" s="40"/>
      <c r="C1197" s="40" t="s">
        <v>1667</v>
      </c>
      <c r="D1197" s="23"/>
      <c r="E1197" s="11"/>
      <c r="F1197" s="24">
        <f>Source!AN628</f>
        <v>41.02</v>
      </c>
      <c r="G1197" s="25" t="str">
        <f>Source!DF628</f>
        <v>)*1,25</v>
      </c>
      <c r="H1197" s="34">
        <f>ROUND(Source!AE628*Source!I628, 2)</f>
        <v>16.440000000000001</v>
      </c>
      <c r="I1197" s="25"/>
      <c r="J1197" s="25">
        <f>IF(Source!BS628&lt;&gt; 0, Source!BS628, 1)</f>
        <v>6.56</v>
      </c>
      <c r="K1197" s="34">
        <f>Source!R628</f>
        <v>107.85</v>
      </c>
      <c r="L1197" s="26"/>
      <c r="R1197">
        <f>H1197</f>
        <v>16.440000000000001</v>
      </c>
    </row>
    <row r="1198" spans="1:26" ht="14.25" x14ac:dyDescent="0.2">
      <c r="A1198" s="39"/>
      <c r="B1198" s="40"/>
      <c r="C1198" s="40" t="s">
        <v>1668</v>
      </c>
      <c r="D1198" s="23"/>
      <c r="E1198" s="11"/>
      <c r="F1198" s="24">
        <f>Source!AL628</f>
        <v>17933.63</v>
      </c>
      <c r="G1198" s="25" t="str">
        <f>Source!DD628</f>
        <v/>
      </c>
      <c r="H1198" s="24">
        <f>ROUND(Source!AC628*Source!I628, 2)</f>
        <v>5749.52</v>
      </c>
      <c r="I1198" s="25"/>
      <c r="J1198" s="25">
        <f>IF(Source!BC628&lt;&gt; 0, Source!BC628, 1)</f>
        <v>6.56</v>
      </c>
      <c r="K1198" s="24">
        <f>Source!P628</f>
        <v>37716.86</v>
      </c>
      <c r="L1198" s="26"/>
    </row>
    <row r="1199" spans="1:26" ht="14.25" x14ac:dyDescent="0.2">
      <c r="A1199" s="39"/>
      <c r="B1199" s="40"/>
      <c r="C1199" s="40" t="s">
        <v>1662</v>
      </c>
      <c r="D1199" s="23" t="s">
        <v>1663</v>
      </c>
      <c r="E1199" s="11">
        <f>Source!BZ628</f>
        <v>120</v>
      </c>
      <c r="F1199" s="43"/>
      <c r="G1199" s="25"/>
      <c r="H1199" s="24">
        <f>SUM(S1193:S1205)</f>
        <v>339.56</v>
      </c>
      <c r="I1199" s="27"/>
      <c r="J1199" s="22">
        <f>Source!AT628</f>
        <v>120</v>
      </c>
      <c r="K1199" s="24">
        <f>SUM(T1193:T1205)</f>
        <v>2227.5700000000002</v>
      </c>
      <c r="L1199" s="26"/>
    </row>
    <row r="1200" spans="1:26" ht="14.25" x14ac:dyDescent="0.2">
      <c r="A1200" s="39"/>
      <c r="B1200" s="40"/>
      <c r="C1200" s="40" t="s">
        <v>1664</v>
      </c>
      <c r="D1200" s="23" t="s">
        <v>1663</v>
      </c>
      <c r="E1200" s="11">
        <f>Source!CA628</f>
        <v>65</v>
      </c>
      <c r="F1200" s="43"/>
      <c r="G1200" s="25"/>
      <c r="H1200" s="24">
        <f>SUM(U1193:U1205)</f>
        <v>183.93</v>
      </c>
      <c r="I1200" s="27"/>
      <c r="J1200" s="22">
        <f>Source!AU628</f>
        <v>65</v>
      </c>
      <c r="K1200" s="24">
        <f>SUM(V1193:V1205)</f>
        <v>1206.5999999999999</v>
      </c>
      <c r="L1200" s="26"/>
    </row>
    <row r="1201" spans="1:26" ht="14.25" x14ac:dyDescent="0.2">
      <c r="A1201" s="39"/>
      <c r="B1201" s="40"/>
      <c r="C1201" s="40" t="s">
        <v>1665</v>
      </c>
      <c r="D1201" s="23" t="s">
        <v>1666</v>
      </c>
      <c r="E1201" s="11">
        <f>Source!AQ628</f>
        <v>84.75</v>
      </c>
      <c r="F1201" s="24"/>
      <c r="G1201" s="25" t="str">
        <f>Source!DI628</f>
        <v>)*1,15</v>
      </c>
      <c r="H1201" s="24"/>
      <c r="I1201" s="25"/>
      <c r="J1201" s="25"/>
      <c r="K1201" s="24"/>
      <c r="L1201" s="35">
        <f>Source!U628</f>
        <v>31.246477499999997</v>
      </c>
    </row>
    <row r="1202" spans="1:26" ht="28.5" x14ac:dyDescent="0.2">
      <c r="A1202" s="39" t="str">
        <f>Source!E629</f>
        <v>107,1</v>
      </c>
      <c r="B1202" s="40" t="str">
        <f>Source!F629</f>
        <v>08.3.05.05-0053</v>
      </c>
      <c r="C1202" s="40" t="str">
        <f>Source!G629</f>
        <v>Сталь листовая оцинкованная толщиной листа 0,7 мм</v>
      </c>
      <c r="D1202" s="23" t="str">
        <f>Source!H629</f>
        <v>т</v>
      </c>
      <c r="E1202" s="11">
        <f>Source!I629</f>
        <v>-0.35586600000000002</v>
      </c>
      <c r="F1202" s="24">
        <f>Source!AL629+Source!AM629+Source!AO629</f>
        <v>11200</v>
      </c>
      <c r="G1202" s="36" t="s">
        <v>3</v>
      </c>
      <c r="H1202" s="24">
        <f>ROUND(Source!AC629*Source!I629, 2)+ROUND(Source!AD629*Source!I629, 2)+ROUND(Source!AF629*Source!I629, 2)</f>
        <v>-3985.7</v>
      </c>
      <c r="I1202" s="25"/>
      <c r="J1202" s="25">
        <f>IF(Source!BC629&lt;&gt; 0, Source!BC629, 1)</f>
        <v>6.56</v>
      </c>
      <c r="K1202" s="24">
        <f>Source!O629</f>
        <v>-26146.19</v>
      </c>
      <c r="L1202" s="26"/>
      <c r="S1202">
        <f>ROUND((Source!FX629/100)*((ROUND(Source!AF629*Source!I629, 2)+ROUND(Source!AE629*Source!I629, 2))), 2)</f>
        <v>0</v>
      </c>
      <c r="T1202">
        <f>Source!X629</f>
        <v>0</v>
      </c>
      <c r="U1202">
        <f>ROUND((Source!FY629/100)*((ROUND(Source!AF629*Source!I629, 2)+ROUND(Source!AE629*Source!I629, 2))), 2)</f>
        <v>0</v>
      </c>
      <c r="V1202">
        <f>Source!Y629</f>
        <v>0</v>
      </c>
      <c r="W1202">
        <f>IF(Source!BI629&lt;=1,H1202, 0)</f>
        <v>-3985.7</v>
      </c>
      <c r="X1202">
        <f>IF(Source!BI629=2,H1202, 0)</f>
        <v>0</v>
      </c>
      <c r="Y1202">
        <f>IF(Source!BI629=3,H1202, 0)</f>
        <v>0</v>
      </c>
      <c r="Z1202">
        <f>IF(Source!BI629=4,H1202, 0)</f>
        <v>0</v>
      </c>
    </row>
    <row r="1203" spans="1:26" ht="39.75" x14ac:dyDescent="0.2">
      <c r="A1203" s="39" t="str">
        <f>Source!E630</f>
        <v>107,2</v>
      </c>
      <c r="B1203" s="40" t="str">
        <f>Source!F630</f>
        <v>Прайс  лист</v>
      </c>
      <c r="C1203" s="40" t="s">
        <v>1683</v>
      </c>
      <c r="D1203" s="23" t="str">
        <f>Source!H630</f>
        <v>м</v>
      </c>
      <c r="E1203" s="11">
        <f>Source!I630</f>
        <v>32.34854</v>
      </c>
      <c r="F1203" s="24">
        <f>Source!AL630+Source!AM630+Source!AO630</f>
        <v>56.84</v>
      </c>
      <c r="G1203" s="36" t="s">
        <v>3</v>
      </c>
      <c r="H1203" s="24">
        <f>ROUND(Source!AC630*Source!I630, 2)+ROUND(Source!AD630*Source!I630, 2)+ROUND(Source!AF630*Source!I630, 2)</f>
        <v>1838.69</v>
      </c>
      <c r="I1203" s="25"/>
      <c r="J1203" s="25">
        <f>IF(Source!BC630&lt;&gt; 0, Source!BC630, 1)</f>
        <v>6.56</v>
      </c>
      <c r="K1203" s="24">
        <f>Source!O630</f>
        <v>12061.81</v>
      </c>
      <c r="L1203" s="26"/>
      <c r="S1203">
        <f>ROUND((Source!FX630/100)*((ROUND(Source!AF630*Source!I630, 2)+ROUND(Source!AE630*Source!I630, 2))), 2)</f>
        <v>0</v>
      </c>
      <c r="T1203">
        <f>Source!X630</f>
        <v>0</v>
      </c>
      <c r="U1203">
        <f>ROUND((Source!FY630/100)*((ROUND(Source!AF630*Source!I630, 2)+ROUND(Source!AE630*Source!I630, 2))), 2)</f>
        <v>0</v>
      </c>
      <c r="V1203">
        <f>Source!Y630</f>
        <v>0</v>
      </c>
      <c r="W1203">
        <f>IF(Source!BI630&lt;=1,H1203, 0)</f>
        <v>1838.69</v>
      </c>
      <c r="X1203">
        <f>IF(Source!BI630=2,H1203, 0)</f>
        <v>0</v>
      </c>
      <c r="Y1203">
        <f>IF(Source!BI630=3,H1203, 0)</f>
        <v>0</v>
      </c>
      <c r="Z1203">
        <f>IF(Source!BI630=4,H1203, 0)</f>
        <v>0</v>
      </c>
    </row>
    <row r="1204" spans="1:26" ht="39.75" x14ac:dyDescent="0.2">
      <c r="A1204" s="39" t="str">
        <f>Source!E631</f>
        <v>107,3</v>
      </c>
      <c r="B1204" s="40" t="str">
        <f>Source!F631</f>
        <v>Прайс лист</v>
      </c>
      <c r="C1204" s="40" t="s">
        <v>1684</v>
      </c>
      <c r="D1204" s="23" t="str">
        <f>Source!H631</f>
        <v>ШТ</v>
      </c>
      <c r="E1204" s="11">
        <f>Source!I631</f>
        <v>2</v>
      </c>
      <c r="F1204" s="24">
        <f>Source!AL631+Source!AM631+Source!AO631</f>
        <v>50.38</v>
      </c>
      <c r="G1204" s="36" t="s">
        <v>3</v>
      </c>
      <c r="H1204" s="24">
        <f>ROUND(Source!AC631*Source!I631, 2)+ROUND(Source!AD631*Source!I631, 2)+ROUND(Source!AF631*Source!I631, 2)</f>
        <v>100.76</v>
      </c>
      <c r="I1204" s="25"/>
      <c r="J1204" s="25">
        <f>IF(Source!BC631&lt;&gt; 0, Source!BC631, 1)</f>
        <v>6.56</v>
      </c>
      <c r="K1204" s="24">
        <f>Source!O631</f>
        <v>660.99</v>
      </c>
      <c r="L1204" s="26"/>
      <c r="S1204">
        <f>ROUND((Source!FX631/100)*((ROUND(Source!AF631*Source!I631, 2)+ROUND(Source!AE631*Source!I631, 2))), 2)</f>
        <v>0</v>
      </c>
      <c r="T1204">
        <f>Source!X631</f>
        <v>0</v>
      </c>
      <c r="U1204">
        <f>ROUND((Source!FY631/100)*((ROUND(Source!AF631*Source!I631, 2)+ROUND(Source!AE631*Source!I631, 2))), 2)</f>
        <v>0</v>
      </c>
      <c r="V1204">
        <f>Source!Y631</f>
        <v>0</v>
      </c>
      <c r="W1204">
        <f>IF(Source!BI631&lt;=1,H1204, 0)</f>
        <v>100.76</v>
      </c>
      <c r="X1204">
        <f>IF(Source!BI631=2,H1204, 0)</f>
        <v>0</v>
      </c>
      <c r="Y1204">
        <f>IF(Source!BI631=3,H1204, 0)</f>
        <v>0</v>
      </c>
      <c r="Z1204">
        <f>IF(Source!BI631=4,H1204, 0)</f>
        <v>0</v>
      </c>
    </row>
    <row r="1205" spans="1:26" ht="39.75" x14ac:dyDescent="0.2">
      <c r="A1205" s="41" t="str">
        <f>Source!E632</f>
        <v>107,4</v>
      </c>
      <c r="B1205" s="42" t="str">
        <f>Source!F632</f>
        <v>Прайс лист</v>
      </c>
      <c r="C1205" s="42" t="s">
        <v>1685</v>
      </c>
      <c r="D1205" s="28" t="str">
        <f>Source!H632</f>
        <v>ШТ</v>
      </c>
      <c r="E1205" s="29">
        <f>Source!I632</f>
        <v>23.999999999999996</v>
      </c>
      <c r="F1205" s="30">
        <f>Source!AL632+Source!AM632+Source!AO632</f>
        <v>32.299999999999997</v>
      </c>
      <c r="G1205" s="37" t="s">
        <v>3</v>
      </c>
      <c r="H1205" s="30">
        <f>ROUND(Source!AC632*Source!I632, 2)+ROUND(Source!AD632*Source!I632, 2)+ROUND(Source!AF632*Source!I632, 2)</f>
        <v>775.2</v>
      </c>
      <c r="I1205" s="31"/>
      <c r="J1205" s="31">
        <f>IF(Source!BC632&lt;&gt; 0, Source!BC632, 1)</f>
        <v>6.56</v>
      </c>
      <c r="K1205" s="30">
        <f>Source!O632</f>
        <v>5085.3100000000004</v>
      </c>
      <c r="L1205" s="38"/>
      <c r="S1205">
        <f>ROUND((Source!FX632/100)*((ROUND(Source!AF632*Source!I632, 2)+ROUND(Source!AE632*Source!I632, 2))), 2)</f>
        <v>0</v>
      </c>
      <c r="T1205">
        <f>Source!X632</f>
        <v>0</v>
      </c>
      <c r="U1205">
        <f>ROUND((Source!FY632/100)*((ROUND(Source!AF632*Source!I632, 2)+ROUND(Source!AE632*Source!I632, 2))), 2)</f>
        <v>0</v>
      </c>
      <c r="V1205">
        <f>Source!Y632</f>
        <v>0</v>
      </c>
      <c r="W1205">
        <f>IF(Source!BI632&lt;=1,H1205, 0)</f>
        <v>775.2</v>
      </c>
      <c r="X1205">
        <f>IF(Source!BI632=2,H1205, 0)</f>
        <v>0</v>
      </c>
      <c r="Y1205">
        <f>IF(Source!BI632=3,H1205, 0)</f>
        <v>0</v>
      </c>
      <c r="Z1205">
        <f>IF(Source!BI632=4,H1205, 0)</f>
        <v>0</v>
      </c>
    </row>
    <row r="1206" spans="1:26" ht="15" x14ac:dyDescent="0.25">
      <c r="G1206" s="46">
        <f>H1195+H1196+H1198+H1199+H1200+SUM(H1202:H1205)</f>
        <v>5377.8900000000012</v>
      </c>
      <c r="H1206" s="46"/>
      <c r="J1206" s="46">
        <f>K1195+K1196+K1198+K1199+K1200+SUM(K1202:K1205)</f>
        <v>35279.06</v>
      </c>
      <c r="K1206" s="46"/>
      <c r="L1206" s="33">
        <f>Source!U628</f>
        <v>31.246477499999997</v>
      </c>
      <c r="O1206" s="20">
        <f>G1206</f>
        <v>5377.8900000000012</v>
      </c>
      <c r="P1206" s="20">
        <f>J1206</f>
        <v>35279.06</v>
      </c>
      <c r="Q1206" s="20">
        <f>L1206</f>
        <v>31.246477499999997</v>
      </c>
      <c r="W1206">
        <f>IF(Source!BI628&lt;=1,H1195+H1196+H1198+H1199+H1200, 0)</f>
        <v>6648.9400000000014</v>
      </c>
      <c r="X1206">
        <f>IF(Source!BI628=2,H1195+H1196+H1198+H1199+H1200, 0)</f>
        <v>0</v>
      </c>
      <c r="Y1206">
        <f>IF(Source!BI628=3,H1195+H1196+H1198+H1199+H1200, 0)</f>
        <v>0</v>
      </c>
      <c r="Z1206">
        <f>IF(Source!BI628=4,H1195+H1196+H1198+H1199+H1200, 0)</f>
        <v>0</v>
      </c>
    </row>
    <row r="1207" spans="1:26" ht="28.5" x14ac:dyDescent="0.2">
      <c r="A1207" s="39" t="str">
        <f>Source!E633</f>
        <v>108</v>
      </c>
      <c r="B1207" s="40" t="str">
        <f>Source!F633</f>
        <v>12-01-035-02</v>
      </c>
      <c r="C1207" s="40" t="str">
        <f>Source!G633</f>
        <v>Устройство металлической водосточной системы воронок</v>
      </c>
      <c r="D1207" s="23" t="str">
        <f>Source!H633</f>
        <v>шт.</v>
      </c>
      <c r="E1207" s="11">
        <f>Source!I633</f>
        <v>2</v>
      </c>
      <c r="F1207" s="24">
        <f>Source!AL633+Source!AM633+Source!AO633</f>
        <v>1.73</v>
      </c>
      <c r="G1207" s="25"/>
      <c r="H1207" s="24"/>
      <c r="I1207" s="25" t="str">
        <f>Source!BO633</f>
        <v/>
      </c>
      <c r="J1207" s="25"/>
      <c r="K1207" s="24"/>
      <c r="L1207" s="26"/>
      <c r="S1207">
        <f>ROUND((Source!FX633/100)*((ROUND(Source!AF633*Source!I633, 2)+ROUND(Source!AE633*Source!I633, 2))), 2)</f>
        <v>4.1500000000000004</v>
      </c>
      <c r="T1207">
        <f>Source!X633</f>
        <v>27.24</v>
      </c>
      <c r="U1207">
        <f>ROUND((Source!FY633/100)*((ROUND(Source!AF633*Source!I633, 2)+ROUND(Source!AE633*Source!I633, 2))), 2)</f>
        <v>2.25</v>
      </c>
      <c r="V1207">
        <f>Source!Y633</f>
        <v>14.76</v>
      </c>
    </row>
    <row r="1208" spans="1:26" ht="14.25" x14ac:dyDescent="0.2">
      <c r="A1208" s="39"/>
      <c r="B1208" s="40"/>
      <c r="C1208" s="40" t="s">
        <v>1661</v>
      </c>
      <c r="D1208" s="23"/>
      <c r="E1208" s="11"/>
      <c r="F1208" s="24">
        <f>Source!AO633</f>
        <v>1.73</v>
      </c>
      <c r="G1208" s="25" t="str">
        <f>Source!DG633</f>
        <v/>
      </c>
      <c r="H1208" s="24">
        <f>ROUND(Source!AF633*Source!I633, 2)</f>
        <v>3.46</v>
      </c>
      <c r="I1208" s="25"/>
      <c r="J1208" s="25">
        <f>IF(Source!BA633&lt;&gt; 0, Source!BA633, 1)</f>
        <v>6.56</v>
      </c>
      <c r="K1208" s="24">
        <f>Source!S633</f>
        <v>22.7</v>
      </c>
      <c r="L1208" s="26"/>
      <c r="R1208">
        <f>H1208</f>
        <v>3.46</v>
      </c>
    </row>
    <row r="1209" spans="1:26" ht="14.25" x14ac:dyDescent="0.2">
      <c r="A1209" s="39"/>
      <c r="B1209" s="40"/>
      <c r="C1209" s="40" t="s">
        <v>1662</v>
      </c>
      <c r="D1209" s="23" t="s">
        <v>1663</v>
      </c>
      <c r="E1209" s="11">
        <f>Source!BZ633</f>
        <v>120</v>
      </c>
      <c r="F1209" s="43"/>
      <c r="G1209" s="25"/>
      <c r="H1209" s="24">
        <f>SUM(S1207:S1213)</f>
        <v>4.1500000000000004</v>
      </c>
      <c r="I1209" s="27"/>
      <c r="J1209" s="22">
        <f>Source!AT633</f>
        <v>120</v>
      </c>
      <c r="K1209" s="24">
        <f>SUM(T1207:T1213)</f>
        <v>27.24</v>
      </c>
      <c r="L1209" s="26"/>
    </row>
    <row r="1210" spans="1:26" ht="14.25" x14ac:dyDescent="0.2">
      <c r="A1210" s="39"/>
      <c r="B1210" s="40"/>
      <c r="C1210" s="40" t="s">
        <v>1664</v>
      </c>
      <c r="D1210" s="23" t="s">
        <v>1663</v>
      </c>
      <c r="E1210" s="11">
        <f>Source!CA633</f>
        <v>65</v>
      </c>
      <c r="F1210" s="43"/>
      <c r="G1210" s="25"/>
      <c r="H1210" s="24">
        <f>SUM(U1207:U1213)</f>
        <v>2.25</v>
      </c>
      <c r="I1210" s="27"/>
      <c r="J1210" s="22">
        <f>Source!AU633</f>
        <v>65</v>
      </c>
      <c r="K1210" s="24">
        <f>SUM(V1207:V1213)</f>
        <v>14.76</v>
      </c>
      <c r="L1210" s="26"/>
    </row>
    <row r="1211" spans="1:26" ht="14.25" x14ac:dyDescent="0.2">
      <c r="A1211" s="39"/>
      <c r="B1211" s="40"/>
      <c r="C1211" s="40" t="s">
        <v>1665</v>
      </c>
      <c r="D1211" s="23" t="s">
        <v>1666</v>
      </c>
      <c r="E1211" s="11">
        <f>Source!AQ633</f>
        <v>0.18</v>
      </c>
      <c r="F1211" s="24"/>
      <c r="G1211" s="25" t="str">
        <f>Source!DI633</f>
        <v/>
      </c>
      <c r="H1211" s="24"/>
      <c r="I1211" s="25"/>
      <c r="J1211" s="25"/>
      <c r="K1211" s="24"/>
      <c r="L1211" s="35">
        <f>Source!U633</f>
        <v>0.36</v>
      </c>
    </row>
    <row r="1212" spans="1:26" ht="42.75" x14ac:dyDescent="0.2">
      <c r="A1212" s="39" t="str">
        <f>Source!E634</f>
        <v>108,1</v>
      </c>
      <c r="B1212" s="40" t="str">
        <f>Source!F634</f>
        <v>08.1.02.01-0002</v>
      </c>
      <c r="C1212" s="40" t="str">
        <f>Source!G634</f>
        <v>Воронка водосточная из оцинкованной стали толщиной 0,55 диаметром 300/100 мм прим.</v>
      </c>
      <c r="D1212" s="23" t="str">
        <f>Source!H634</f>
        <v>шт.</v>
      </c>
      <c r="E1212" s="11">
        <f>Source!I634</f>
        <v>2</v>
      </c>
      <c r="F1212" s="24">
        <f>Source!AL634+Source!AM634+Source!AO634</f>
        <v>67.8</v>
      </c>
      <c r="G1212" s="36" t="s">
        <v>3</v>
      </c>
      <c r="H1212" s="24">
        <f>ROUND(Source!AC634*Source!I634, 2)+ROUND(Source!AD634*Source!I634, 2)+ROUND(Source!AF634*Source!I634, 2)</f>
        <v>135.6</v>
      </c>
      <c r="I1212" s="25"/>
      <c r="J1212" s="25">
        <f>IF(Source!BC634&lt;&gt; 0, Source!BC634, 1)</f>
        <v>6.56</v>
      </c>
      <c r="K1212" s="24">
        <f>Source!O634</f>
        <v>889.54</v>
      </c>
      <c r="L1212" s="26"/>
      <c r="S1212">
        <f>ROUND((Source!FX634/100)*((ROUND(Source!AF634*Source!I634, 2)+ROUND(Source!AE634*Source!I634, 2))), 2)</f>
        <v>0</v>
      </c>
      <c r="T1212">
        <f>Source!X634</f>
        <v>0</v>
      </c>
      <c r="U1212">
        <f>ROUND((Source!FY634/100)*((ROUND(Source!AF634*Source!I634, 2)+ROUND(Source!AE634*Source!I634, 2))), 2)</f>
        <v>0</v>
      </c>
      <c r="V1212">
        <f>Source!Y634</f>
        <v>0</v>
      </c>
      <c r="W1212">
        <f>IF(Source!BI634&lt;=1,H1212, 0)</f>
        <v>135.6</v>
      </c>
      <c r="X1212">
        <f>IF(Source!BI634=2,H1212, 0)</f>
        <v>0</v>
      </c>
      <c r="Y1212">
        <f>IF(Source!BI634=3,H1212, 0)</f>
        <v>0</v>
      </c>
      <c r="Z1212">
        <f>IF(Source!BI634=4,H1212, 0)</f>
        <v>0</v>
      </c>
    </row>
    <row r="1213" spans="1:26" ht="14.25" x14ac:dyDescent="0.2">
      <c r="A1213" s="41" t="str">
        <f>Source!E635</f>
        <v>108,2</v>
      </c>
      <c r="B1213" s="42" t="str">
        <f>Source!F635</f>
        <v>08.1.02.22</v>
      </c>
      <c r="C1213" s="42" t="str">
        <f>Source!G635</f>
        <v>Изделия для водосточных труб</v>
      </c>
      <c r="D1213" s="28" t="str">
        <f>Source!H635</f>
        <v>шт.</v>
      </c>
      <c r="E1213" s="29">
        <f>Source!I635</f>
        <v>2</v>
      </c>
      <c r="F1213" s="30">
        <f>Source!AL635+Source!AM635+Source!AO635</f>
        <v>0</v>
      </c>
      <c r="G1213" s="37" t="s">
        <v>3</v>
      </c>
      <c r="H1213" s="30">
        <f>ROUND(Source!AC635*Source!I635, 2)+ROUND(Source!AD635*Source!I635, 2)+ROUND(Source!AF635*Source!I635, 2)</f>
        <v>0</v>
      </c>
      <c r="I1213" s="31"/>
      <c r="J1213" s="31">
        <f>IF(Source!BC635&lt;&gt; 0, Source!BC635, 1)</f>
        <v>6.56</v>
      </c>
      <c r="K1213" s="30">
        <f>Source!O635</f>
        <v>0</v>
      </c>
      <c r="L1213" s="38"/>
      <c r="S1213">
        <f>ROUND((Source!FX635/100)*((ROUND(Source!AF635*Source!I635, 2)+ROUND(Source!AE635*Source!I635, 2))), 2)</f>
        <v>0</v>
      </c>
      <c r="T1213">
        <f>Source!X635</f>
        <v>0</v>
      </c>
      <c r="U1213">
        <f>ROUND((Source!FY635/100)*((ROUND(Source!AF635*Source!I635, 2)+ROUND(Source!AE635*Source!I635, 2))), 2)</f>
        <v>0</v>
      </c>
      <c r="V1213">
        <f>Source!Y635</f>
        <v>0</v>
      </c>
      <c r="W1213">
        <f>IF(Source!BI635&lt;=1,H1213, 0)</f>
        <v>0</v>
      </c>
      <c r="X1213">
        <f>IF(Source!BI635=2,H1213, 0)</f>
        <v>0</v>
      </c>
      <c r="Y1213">
        <f>IF(Source!BI635=3,H1213, 0)</f>
        <v>0</v>
      </c>
      <c r="Z1213">
        <f>IF(Source!BI635=4,H1213, 0)</f>
        <v>0</v>
      </c>
    </row>
    <row r="1214" spans="1:26" ht="15" x14ac:dyDescent="0.25">
      <c r="G1214" s="46">
        <f>H1208+H1209+H1210+SUM(H1212:H1213)</f>
        <v>145.45999999999998</v>
      </c>
      <c r="H1214" s="46"/>
      <c r="J1214" s="46">
        <f>K1208+K1209+K1210+SUM(K1212:K1213)</f>
        <v>954.24</v>
      </c>
      <c r="K1214" s="46"/>
      <c r="L1214" s="33">
        <f>Source!U633</f>
        <v>0.36</v>
      </c>
      <c r="O1214" s="20">
        <f>G1214</f>
        <v>145.45999999999998</v>
      </c>
      <c r="P1214" s="20">
        <f>J1214</f>
        <v>954.24</v>
      </c>
      <c r="Q1214" s="20">
        <f>L1214</f>
        <v>0.36</v>
      </c>
      <c r="W1214">
        <f>IF(Source!BI633&lt;=1,H1208+H1209+H1210, 0)</f>
        <v>9.86</v>
      </c>
      <c r="X1214">
        <f>IF(Source!BI633=2,H1208+H1209+H1210, 0)</f>
        <v>0</v>
      </c>
      <c r="Y1214">
        <f>IF(Source!BI633=3,H1208+H1209+H1210, 0)</f>
        <v>0</v>
      </c>
      <c r="Z1214">
        <f>IF(Source!BI633=4,H1208+H1209+H1210, 0)</f>
        <v>0</v>
      </c>
    </row>
    <row r="1215" spans="1:26" ht="14.25" x14ac:dyDescent="0.2">
      <c r="A1215" s="39" t="str">
        <f>Source!E636</f>
        <v>109</v>
      </c>
      <c r="B1215" s="40" t="str">
        <f>Source!F636</f>
        <v>12-01-012-01</v>
      </c>
      <c r="C1215" s="40" t="str">
        <f>Source!G636</f>
        <v>Ограждение кровель перилами</v>
      </c>
      <c r="D1215" s="23" t="str">
        <f>Source!H636</f>
        <v>100 м</v>
      </c>
      <c r="E1215" s="11">
        <f>Source!I636</f>
        <v>0.3</v>
      </c>
      <c r="F1215" s="24">
        <f>Source!AL636+Source!AM636+Source!AO636</f>
        <v>130.89000000000001</v>
      </c>
      <c r="G1215" s="25"/>
      <c r="H1215" s="24"/>
      <c r="I1215" s="25" t="str">
        <f>Source!BO636</f>
        <v/>
      </c>
      <c r="J1215" s="25"/>
      <c r="K1215" s="24"/>
      <c r="L1215" s="26"/>
      <c r="S1215">
        <f>ROUND((Source!FX636/100)*((ROUND(Source!AF636*Source!I636, 2)+ROUND(Source!AE636*Source!I636, 2))), 2)</f>
        <v>26.96</v>
      </c>
      <c r="T1215">
        <f>Source!X636</f>
        <v>176.88</v>
      </c>
      <c r="U1215">
        <f>ROUND((Source!FY636/100)*((ROUND(Source!AF636*Source!I636, 2)+ROUND(Source!AE636*Source!I636, 2))), 2)</f>
        <v>14.61</v>
      </c>
      <c r="V1215">
        <f>Source!Y636</f>
        <v>95.81</v>
      </c>
    </row>
    <row r="1216" spans="1:26" x14ac:dyDescent="0.2">
      <c r="C1216" s="19" t="str">
        <f>"Объем: "&amp;Source!I636&amp;"=30/"&amp;"100"</f>
        <v>Объем: 0,3=30/100</v>
      </c>
    </row>
    <row r="1217" spans="1:32" ht="14.25" x14ac:dyDescent="0.2">
      <c r="A1217" s="39"/>
      <c r="B1217" s="40"/>
      <c r="C1217" s="40" t="s">
        <v>1661</v>
      </c>
      <c r="D1217" s="23"/>
      <c r="E1217" s="11"/>
      <c r="F1217" s="24">
        <f>Source!AO636</f>
        <v>59.1</v>
      </c>
      <c r="G1217" s="25" t="str">
        <f>Source!DG636</f>
        <v>)*1,15</v>
      </c>
      <c r="H1217" s="24">
        <f>ROUND(Source!AF636*Source!I636, 2)</f>
        <v>20.39</v>
      </c>
      <c r="I1217" s="25"/>
      <c r="J1217" s="25">
        <f>IF(Source!BA636&lt;&gt; 0, Source!BA636, 1)</f>
        <v>6.56</v>
      </c>
      <c r="K1217" s="24">
        <f>Source!S636</f>
        <v>133.76</v>
      </c>
      <c r="L1217" s="26"/>
      <c r="R1217">
        <f>H1217</f>
        <v>20.39</v>
      </c>
    </row>
    <row r="1218" spans="1:32" ht="14.25" x14ac:dyDescent="0.2">
      <c r="A1218" s="39"/>
      <c r="B1218" s="40"/>
      <c r="C1218" s="40" t="s">
        <v>411</v>
      </c>
      <c r="D1218" s="23"/>
      <c r="E1218" s="11"/>
      <c r="F1218" s="24">
        <f>Source!AM636</f>
        <v>52.38</v>
      </c>
      <c r="G1218" s="25" t="str">
        <f>Source!DE636</f>
        <v>)*1,25</v>
      </c>
      <c r="H1218" s="24">
        <f>ROUND(Source!AD636*Source!I636, 2)</f>
        <v>19.64</v>
      </c>
      <c r="I1218" s="25"/>
      <c r="J1218" s="25">
        <f>IF(Source!BB636&lt;&gt; 0, Source!BB636, 1)</f>
        <v>6.56</v>
      </c>
      <c r="K1218" s="24">
        <f>Source!Q636</f>
        <v>128.86000000000001</v>
      </c>
      <c r="L1218" s="26"/>
    </row>
    <row r="1219" spans="1:32" ht="14.25" x14ac:dyDescent="0.2">
      <c r="A1219" s="39"/>
      <c r="B1219" s="40"/>
      <c r="C1219" s="40" t="s">
        <v>1667</v>
      </c>
      <c r="D1219" s="23"/>
      <c r="E1219" s="11"/>
      <c r="F1219" s="24">
        <f>Source!AN636</f>
        <v>5.54</v>
      </c>
      <c r="G1219" s="25" t="str">
        <f>Source!DF636</f>
        <v>)*1,25</v>
      </c>
      <c r="H1219" s="34">
        <f>ROUND(Source!AE636*Source!I636, 2)</f>
        <v>2.08</v>
      </c>
      <c r="I1219" s="25"/>
      <c r="J1219" s="25">
        <f>IF(Source!BS636&lt;&gt; 0, Source!BS636, 1)</f>
        <v>6.56</v>
      </c>
      <c r="K1219" s="34">
        <f>Source!R636</f>
        <v>13.64</v>
      </c>
      <c r="L1219" s="26"/>
      <c r="R1219">
        <f>H1219</f>
        <v>2.08</v>
      </c>
    </row>
    <row r="1220" spans="1:32" ht="14.25" x14ac:dyDescent="0.2">
      <c r="A1220" s="39"/>
      <c r="B1220" s="40"/>
      <c r="C1220" s="40" t="s">
        <v>1668</v>
      </c>
      <c r="D1220" s="23"/>
      <c r="E1220" s="11"/>
      <c r="F1220" s="24">
        <f>Source!AL636</f>
        <v>19.41</v>
      </c>
      <c r="G1220" s="25" t="str">
        <f>Source!DD636</f>
        <v/>
      </c>
      <c r="H1220" s="24">
        <f>ROUND(Source!AC636*Source!I636, 2)</f>
        <v>5.82</v>
      </c>
      <c r="I1220" s="25"/>
      <c r="J1220" s="25">
        <f>IF(Source!BC636&lt;&gt; 0, Source!BC636, 1)</f>
        <v>6.56</v>
      </c>
      <c r="K1220" s="24">
        <f>Source!P636</f>
        <v>38.200000000000003</v>
      </c>
      <c r="L1220" s="26"/>
    </row>
    <row r="1221" spans="1:32" ht="14.25" x14ac:dyDescent="0.2">
      <c r="A1221" s="39"/>
      <c r="B1221" s="40"/>
      <c r="C1221" s="40" t="s">
        <v>1662</v>
      </c>
      <c r="D1221" s="23" t="s">
        <v>1663</v>
      </c>
      <c r="E1221" s="11">
        <f>Source!BZ636</f>
        <v>120</v>
      </c>
      <c r="F1221" s="43"/>
      <c r="G1221" s="25"/>
      <c r="H1221" s="24">
        <f>SUM(S1215:S1225)</f>
        <v>26.96</v>
      </c>
      <c r="I1221" s="27"/>
      <c r="J1221" s="22">
        <f>Source!AT636</f>
        <v>120</v>
      </c>
      <c r="K1221" s="24">
        <f>SUM(T1215:T1225)</f>
        <v>176.88</v>
      </c>
      <c r="L1221" s="26"/>
    </row>
    <row r="1222" spans="1:32" ht="14.25" x14ac:dyDescent="0.2">
      <c r="A1222" s="39"/>
      <c r="B1222" s="40"/>
      <c r="C1222" s="40" t="s">
        <v>1664</v>
      </c>
      <c r="D1222" s="23" t="s">
        <v>1663</v>
      </c>
      <c r="E1222" s="11">
        <f>Source!CA636</f>
        <v>65</v>
      </c>
      <c r="F1222" s="43"/>
      <c r="G1222" s="25"/>
      <c r="H1222" s="24">
        <f>SUM(U1215:U1225)</f>
        <v>14.61</v>
      </c>
      <c r="I1222" s="27"/>
      <c r="J1222" s="22">
        <f>Source!AU636</f>
        <v>65</v>
      </c>
      <c r="K1222" s="24">
        <f>SUM(V1215:V1225)</f>
        <v>95.81</v>
      </c>
      <c r="L1222" s="26"/>
    </row>
    <row r="1223" spans="1:32" ht="14.25" x14ac:dyDescent="0.2">
      <c r="A1223" s="39"/>
      <c r="B1223" s="40"/>
      <c r="C1223" s="40" t="s">
        <v>1665</v>
      </c>
      <c r="D1223" s="23" t="s">
        <v>1666</v>
      </c>
      <c r="E1223" s="11">
        <f>Source!AQ636</f>
        <v>6.67</v>
      </c>
      <c r="F1223" s="24"/>
      <c r="G1223" s="25" t="str">
        <f>Source!DI636</f>
        <v>)*1,15</v>
      </c>
      <c r="H1223" s="24"/>
      <c r="I1223" s="25"/>
      <c r="J1223" s="25"/>
      <c r="K1223" s="24"/>
      <c r="L1223" s="35">
        <f>Source!U636</f>
        <v>2.3011499999999998</v>
      </c>
    </row>
    <row r="1224" spans="1:32" ht="14.25" x14ac:dyDescent="0.2">
      <c r="A1224" s="39" t="str">
        <f>Source!E637</f>
        <v>109,1</v>
      </c>
      <c r="B1224" s="40" t="str">
        <f>Source!F637</f>
        <v>07.2.07.13</v>
      </c>
      <c r="C1224" s="40" t="str">
        <f>Source!G637</f>
        <v>Конструкции стальные перил</v>
      </c>
      <c r="D1224" s="23" t="str">
        <f>Source!H637</f>
        <v>т</v>
      </c>
      <c r="E1224" s="11">
        <f>Source!I637</f>
        <v>0.09</v>
      </c>
      <c r="F1224" s="24">
        <f>Source!AL637+Source!AM637+Source!AO637</f>
        <v>0</v>
      </c>
      <c r="G1224" s="36" t="s">
        <v>3</v>
      </c>
      <c r="H1224" s="24">
        <f>ROUND(Source!AC637*Source!I637, 2)+ROUND(Source!AD637*Source!I637, 2)+ROUND(Source!AF637*Source!I637, 2)</f>
        <v>0</v>
      </c>
      <c r="I1224" s="25"/>
      <c r="J1224" s="25">
        <f>IF(Source!BC637&lt;&gt; 0, Source!BC637, 1)</f>
        <v>6.56</v>
      </c>
      <c r="K1224" s="24">
        <f>Source!O637</f>
        <v>0</v>
      </c>
      <c r="L1224" s="26"/>
      <c r="S1224">
        <f>ROUND((Source!FX637/100)*((ROUND(Source!AF637*Source!I637, 2)+ROUND(Source!AE637*Source!I637, 2))), 2)</f>
        <v>0</v>
      </c>
      <c r="T1224">
        <f>Source!X637</f>
        <v>0</v>
      </c>
      <c r="U1224">
        <f>ROUND((Source!FY637/100)*((ROUND(Source!AF637*Source!I637, 2)+ROUND(Source!AE637*Source!I637, 2))), 2)</f>
        <v>0</v>
      </c>
      <c r="V1224">
        <f>Source!Y637</f>
        <v>0</v>
      </c>
      <c r="W1224">
        <f>IF(Source!BI637&lt;=1,H1224, 0)</f>
        <v>0</v>
      </c>
      <c r="X1224">
        <f>IF(Source!BI637=2,H1224, 0)</f>
        <v>0</v>
      </c>
      <c r="Y1224">
        <f>IF(Source!BI637=3,H1224, 0)</f>
        <v>0</v>
      </c>
      <c r="Z1224">
        <f>IF(Source!BI637=4,H1224, 0)</f>
        <v>0</v>
      </c>
    </row>
    <row r="1225" spans="1:32" ht="54" x14ac:dyDescent="0.2">
      <c r="A1225" s="41" t="str">
        <f>Source!E638</f>
        <v>109,2</v>
      </c>
      <c r="B1225" s="42" t="str">
        <f>Source!F638</f>
        <v>Прайс лист</v>
      </c>
      <c r="C1225" s="42" t="s">
        <v>1686</v>
      </c>
      <c r="D1225" s="28" t="str">
        <f>Source!H638</f>
        <v>ШТ</v>
      </c>
      <c r="E1225" s="29">
        <f>Source!I638</f>
        <v>10</v>
      </c>
      <c r="F1225" s="30">
        <f>Source!AL638+Source!AM638+Source!AO638</f>
        <v>361.72</v>
      </c>
      <c r="G1225" s="37" t="s">
        <v>3</v>
      </c>
      <c r="H1225" s="30">
        <f>ROUND(Source!AC638*Source!I638, 2)+ROUND(Source!AD638*Source!I638, 2)+ROUND(Source!AF638*Source!I638, 2)</f>
        <v>3617.2</v>
      </c>
      <c r="I1225" s="31"/>
      <c r="J1225" s="31">
        <f>IF(Source!BC638&lt;&gt; 0, Source!BC638, 1)</f>
        <v>6.56</v>
      </c>
      <c r="K1225" s="30">
        <f>Source!O638</f>
        <v>23728.83</v>
      </c>
      <c r="L1225" s="38"/>
      <c r="S1225">
        <f>ROUND((Source!FX638/100)*((ROUND(Source!AF638*Source!I638, 2)+ROUND(Source!AE638*Source!I638, 2))), 2)</f>
        <v>0</v>
      </c>
      <c r="T1225">
        <f>Source!X638</f>
        <v>0</v>
      </c>
      <c r="U1225">
        <f>ROUND((Source!FY638/100)*((ROUND(Source!AF638*Source!I638, 2)+ROUND(Source!AE638*Source!I638, 2))), 2)</f>
        <v>0</v>
      </c>
      <c r="V1225">
        <f>Source!Y638</f>
        <v>0</v>
      </c>
      <c r="W1225">
        <f>IF(Source!BI638&lt;=1,H1225, 0)</f>
        <v>3617.2</v>
      </c>
      <c r="X1225">
        <f>IF(Source!BI638=2,H1225, 0)</f>
        <v>0</v>
      </c>
      <c r="Y1225">
        <f>IF(Source!BI638=3,H1225, 0)</f>
        <v>0</v>
      </c>
      <c r="Z1225">
        <f>IF(Source!BI638=4,H1225, 0)</f>
        <v>0</v>
      </c>
    </row>
    <row r="1226" spans="1:32" ht="15" x14ac:dyDescent="0.25">
      <c r="G1226" s="46">
        <f>H1217+H1218+H1220+H1221+H1222+SUM(H1224:H1225)</f>
        <v>3704.62</v>
      </c>
      <c r="H1226" s="46"/>
      <c r="J1226" s="46">
        <f>K1217+K1218+K1220+K1221+K1222+SUM(K1224:K1225)</f>
        <v>24302.34</v>
      </c>
      <c r="K1226" s="46"/>
      <c r="L1226" s="33">
        <f>Source!U636</f>
        <v>2.3011499999999998</v>
      </c>
      <c r="O1226" s="20">
        <f>G1226</f>
        <v>3704.62</v>
      </c>
      <c r="P1226" s="20">
        <f>J1226</f>
        <v>24302.34</v>
      </c>
      <c r="Q1226" s="20">
        <f>L1226</f>
        <v>2.3011499999999998</v>
      </c>
      <c r="W1226">
        <f>IF(Source!BI636&lt;=1,H1217+H1218+H1220+H1221+H1222, 0)</f>
        <v>87.42</v>
      </c>
      <c r="X1226">
        <f>IF(Source!BI636=2,H1217+H1218+H1220+H1221+H1222, 0)</f>
        <v>0</v>
      </c>
      <c r="Y1226">
        <f>IF(Source!BI636=3,H1217+H1218+H1220+H1221+H1222, 0)</f>
        <v>0</v>
      </c>
      <c r="Z1226">
        <f>IF(Source!BI636=4,H1217+H1218+H1220+H1221+H1222, 0)</f>
        <v>0</v>
      </c>
    </row>
    <row r="1227" spans="1:32" ht="15" x14ac:dyDescent="0.25">
      <c r="A1227" s="48" t="str">
        <f>CONCATENATE("Итого по подразделу: ",IF(Source!G640&lt;&gt;"Новый подраздел", Source!G640, ""))</f>
        <v>Итого по подразделу: Устройство водостока и снегозадержателя</v>
      </c>
      <c r="B1227" s="48"/>
      <c r="C1227" s="48"/>
      <c r="D1227" s="48"/>
      <c r="E1227" s="48"/>
      <c r="F1227" s="48"/>
      <c r="G1227" s="47">
        <f>SUM(O1178:O1226)</f>
        <v>12909.169999999998</v>
      </c>
      <c r="H1227" s="47"/>
      <c r="I1227" s="21"/>
      <c r="J1227" s="47">
        <f>SUM(P1178:P1226)</f>
        <v>84684.34</v>
      </c>
      <c r="K1227" s="47"/>
      <c r="L1227" s="33">
        <f>SUM(Q1178:Q1226)</f>
        <v>45.466507499999999</v>
      </c>
      <c r="AF1227" s="45" t="str">
        <f>CONCATENATE("Итого по подразделу: ",IF(Source!G640&lt;&gt;"Новый подраздел", Source!G640, ""))</f>
        <v>Итого по подразделу: Устройство водостока и снегозадержателя</v>
      </c>
    </row>
    <row r="1228" spans="1:32" ht="16.5" x14ac:dyDescent="0.25">
      <c r="A1228" s="49" t="str">
        <f>CONCATENATE("Подраздел: ",IF(Source!G669&lt;&gt;"Новый подраздел", Source!G669, ""))</f>
        <v>Подраздел: Устройство обрамления для прохода вентсистем</v>
      </c>
      <c r="B1228" s="49"/>
      <c r="C1228" s="49"/>
      <c r="D1228" s="49"/>
      <c r="E1228" s="49"/>
      <c r="F1228" s="49"/>
      <c r="G1228" s="49"/>
      <c r="H1228" s="49"/>
      <c r="I1228" s="49"/>
      <c r="J1228" s="49"/>
      <c r="K1228" s="49"/>
      <c r="L1228" s="49"/>
    </row>
    <row r="1229" spans="1:32" ht="57" x14ac:dyDescent="0.2">
      <c r="A1229" s="39" t="str">
        <f>Source!E673</f>
        <v>110</v>
      </c>
      <c r="B1229" s="40" t="str">
        <f>Source!F673</f>
        <v>09-03-014-01</v>
      </c>
      <c r="C1229" s="40" t="str">
        <f>Source!G673</f>
        <v>Монтаж связей и распорок из одиночных и парных уголков, гнутосварных профилей для пролетов до 24 м при высоте здания до 25 м</v>
      </c>
      <c r="D1229" s="23" t="str">
        <f>Source!H673</f>
        <v>т</v>
      </c>
      <c r="E1229" s="11">
        <f>Source!I673</f>
        <v>4.9059999999999999E-2</v>
      </c>
      <c r="F1229" s="24">
        <f>Source!AL673+Source!AM673+Source!AO673</f>
        <v>1258.46</v>
      </c>
      <c r="G1229" s="25"/>
      <c r="H1229" s="24"/>
      <c r="I1229" s="25" t="str">
        <f>Source!BO673</f>
        <v/>
      </c>
      <c r="J1229" s="25"/>
      <c r="K1229" s="24"/>
      <c r="L1229" s="26"/>
      <c r="S1229">
        <f>ROUND((Source!FX673/100)*((ROUND(Source!AF673*Source!I673, 2)+ROUND(Source!AE673*Source!I673, 2))), 2)</f>
        <v>31.06</v>
      </c>
      <c r="T1229">
        <f>Source!X673</f>
        <v>203.77</v>
      </c>
      <c r="U1229">
        <f>ROUND((Source!FY673/100)*((ROUND(Source!AF673*Source!I673, 2)+ROUND(Source!AE673*Source!I673, 2))), 2)</f>
        <v>29.33</v>
      </c>
      <c r="V1229">
        <f>Source!Y673</f>
        <v>192.45</v>
      </c>
    </row>
    <row r="1230" spans="1:32" ht="14.25" x14ac:dyDescent="0.2">
      <c r="A1230" s="39"/>
      <c r="B1230" s="40"/>
      <c r="C1230" s="40" t="s">
        <v>1661</v>
      </c>
      <c r="D1230" s="23"/>
      <c r="E1230" s="11"/>
      <c r="F1230" s="24">
        <f>Source!AO673</f>
        <v>553.07000000000005</v>
      </c>
      <c r="G1230" s="25" t="str">
        <f>Source!DG673</f>
        <v>)*1,15</v>
      </c>
      <c r="H1230" s="24">
        <f>ROUND(Source!AF673*Source!I673, 2)</f>
        <v>31.2</v>
      </c>
      <c r="I1230" s="25"/>
      <c r="J1230" s="25">
        <f>IF(Source!BA673&lt;&gt; 0, Source!BA673, 1)</f>
        <v>6.56</v>
      </c>
      <c r="K1230" s="24">
        <f>Source!S673</f>
        <v>204.7</v>
      </c>
      <c r="L1230" s="26"/>
      <c r="R1230">
        <f>H1230</f>
        <v>31.2</v>
      </c>
    </row>
    <row r="1231" spans="1:32" ht="14.25" x14ac:dyDescent="0.2">
      <c r="A1231" s="39"/>
      <c r="B1231" s="40"/>
      <c r="C1231" s="40" t="s">
        <v>411</v>
      </c>
      <c r="D1231" s="23"/>
      <c r="E1231" s="11"/>
      <c r="F1231" s="24">
        <f>Source!AM673</f>
        <v>473.06</v>
      </c>
      <c r="G1231" s="25" t="str">
        <f>Source!DE673</f>
        <v>)*1,25</v>
      </c>
      <c r="H1231" s="24">
        <f>ROUND(Source!AD673*Source!I673, 2)</f>
        <v>29.01</v>
      </c>
      <c r="I1231" s="25"/>
      <c r="J1231" s="25">
        <f>IF(Source!BB673&lt;&gt; 0, Source!BB673, 1)</f>
        <v>6.56</v>
      </c>
      <c r="K1231" s="24">
        <f>Source!Q673</f>
        <v>190.31</v>
      </c>
      <c r="L1231" s="26"/>
    </row>
    <row r="1232" spans="1:32" ht="14.25" x14ac:dyDescent="0.2">
      <c r="A1232" s="39"/>
      <c r="B1232" s="40"/>
      <c r="C1232" s="40" t="s">
        <v>1667</v>
      </c>
      <c r="D1232" s="23"/>
      <c r="E1232" s="11"/>
      <c r="F1232" s="24">
        <f>Source!AN673</f>
        <v>53.96</v>
      </c>
      <c r="G1232" s="25" t="str">
        <f>Source!DF673</f>
        <v>)*1,25</v>
      </c>
      <c r="H1232" s="34">
        <f>ROUND(Source!AE673*Source!I673, 2)</f>
        <v>3.31</v>
      </c>
      <c r="I1232" s="25"/>
      <c r="J1232" s="25">
        <f>IF(Source!BS673&lt;&gt; 0, Source!BS673, 1)</f>
        <v>6.56</v>
      </c>
      <c r="K1232" s="34">
        <f>Source!R673</f>
        <v>21.71</v>
      </c>
      <c r="L1232" s="26"/>
      <c r="R1232">
        <f>H1232</f>
        <v>3.31</v>
      </c>
    </row>
    <row r="1233" spans="1:26" ht="14.25" x14ac:dyDescent="0.2">
      <c r="A1233" s="39"/>
      <c r="B1233" s="40"/>
      <c r="C1233" s="40" t="s">
        <v>1668</v>
      </c>
      <c r="D1233" s="23"/>
      <c r="E1233" s="11"/>
      <c r="F1233" s="24">
        <f>Source!AL673</f>
        <v>232.33</v>
      </c>
      <c r="G1233" s="25" t="str">
        <f>Source!DD673</f>
        <v/>
      </c>
      <c r="H1233" s="24">
        <f>ROUND(Source!AC673*Source!I673, 2)</f>
        <v>11.4</v>
      </c>
      <c r="I1233" s="25"/>
      <c r="J1233" s="25">
        <f>IF(Source!BC673&lt;&gt; 0, Source!BC673, 1)</f>
        <v>6.56</v>
      </c>
      <c r="K1233" s="24">
        <f>Source!P673</f>
        <v>74.77</v>
      </c>
      <c r="L1233" s="26"/>
    </row>
    <row r="1234" spans="1:26" ht="14.25" x14ac:dyDescent="0.2">
      <c r="A1234" s="39"/>
      <c r="B1234" s="40"/>
      <c r="C1234" s="40" t="s">
        <v>1662</v>
      </c>
      <c r="D1234" s="23" t="s">
        <v>1663</v>
      </c>
      <c r="E1234" s="11">
        <f>Source!BZ673</f>
        <v>90</v>
      </c>
      <c r="F1234" s="43"/>
      <c r="G1234" s="25"/>
      <c r="H1234" s="24">
        <f>SUM(S1229:S1238)</f>
        <v>31.06</v>
      </c>
      <c r="I1234" s="27"/>
      <c r="J1234" s="22">
        <f>Source!AT673</f>
        <v>90</v>
      </c>
      <c r="K1234" s="24">
        <f>SUM(T1229:T1238)</f>
        <v>203.77</v>
      </c>
      <c r="L1234" s="26"/>
    </row>
    <row r="1235" spans="1:26" ht="14.25" x14ac:dyDescent="0.2">
      <c r="A1235" s="39"/>
      <c r="B1235" s="40"/>
      <c r="C1235" s="40" t="s">
        <v>1664</v>
      </c>
      <c r="D1235" s="23" t="s">
        <v>1663</v>
      </c>
      <c r="E1235" s="11">
        <f>Source!CA673</f>
        <v>85</v>
      </c>
      <c r="F1235" s="43"/>
      <c r="G1235" s="25"/>
      <c r="H1235" s="24">
        <f>SUM(U1229:U1238)</f>
        <v>29.33</v>
      </c>
      <c r="I1235" s="27"/>
      <c r="J1235" s="22">
        <f>Source!AU673</f>
        <v>85</v>
      </c>
      <c r="K1235" s="24">
        <f>SUM(V1229:V1238)</f>
        <v>192.45</v>
      </c>
      <c r="L1235" s="26"/>
    </row>
    <row r="1236" spans="1:26" ht="14.25" x14ac:dyDescent="0.2">
      <c r="A1236" s="39"/>
      <c r="B1236" s="40"/>
      <c r="C1236" s="40" t="s">
        <v>1665</v>
      </c>
      <c r="D1236" s="23" t="s">
        <v>1666</v>
      </c>
      <c r="E1236" s="11">
        <f>Source!AQ673</f>
        <v>63.28</v>
      </c>
      <c r="F1236" s="24"/>
      <c r="G1236" s="25" t="str">
        <f>Source!DI673</f>
        <v>)*1,15</v>
      </c>
      <c r="H1236" s="24"/>
      <c r="I1236" s="25"/>
      <c r="J1236" s="25"/>
      <c r="K1236" s="24"/>
      <c r="L1236" s="35">
        <f>Source!U673</f>
        <v>3.5701943199999997</v>
      </c>
    </row>
    <row r="1237" spans="1:26" ht="14.25" x14ac:dyDescent="0.2">
      <c r="A1237" s="39" t="str">
        <f>Source!E674</f>
        <v>110,1</v>
      </c>
      <c r="B1237" s="40" t="str">
        <f>Source!F674</f>
        <v>07.2.07.13</v>
      </c>
      <c r="C1237" s="40" t="str">
        <f>Source!G674</f>
        <v>Конструкции стальные</v>
      </c>
      <c r="D1237" s="23" t="str">
        <f>Source!H674</f>
        <v>т</v>
      </c>
      <c r="E1237" s="11">
        <f>Source!I674</f>
        <v>4.9059999999999999E-2</v>
      </c>
      <c r="F1237" s="24">
        <f>Source!AL674+Source!AM674+Source!AO674</f>
        <v>0</v>
      </c>
      <c r="G1237" s="36" t="s">
        <v>3</v>
      </c>
      <c r="H1237" s="24">
        <f>ROUND(Source!AC674*Source!I674, 2)+ROUND(Source!AD674*Source!I674, 2)+ROUND(Source!AF674*Source!I674, 2)</f>
        <v>0</v>
      </c>
      <c r="I1237" s="25"/>
      <c r="J1237" s="25">
        <f>IF(Source!BC674&lt;&gt; 0, Source!BC674, 1)</f>
        <v>6.56</v>
      </c>
      <c r="K1237" s="24">
        <f>Source!O674</f>
        <v>0</v>
      </c>
      <c r="L1237" s="26"/>
      <c r="S1237">
        <f>ROUND((Source!FX674/100)*((ROUND(Source!AF674*Source!I674, 2)+ROUND(Source!AE674*Source!I674, 2))), 2)</f>
        <v>0</v>
      </c>
      <c r="T1237">
        <f>Source!X674</f>
        <v>0</v>
      </c>
      <c r="U1237">
        <f>ROUND((Source!FY674/100)*((ROUND(Source!AF674*Source!I674, 2)+ROUND(Source!AE674*Source!I674, 2))), 2)</f>
        <v>0</v>
      </c>
      <c r="V1237">
        <f>Source!Y674</f>
        <v>0</v>
      </c>
      <c r="W1237">
        <f>IF(Source!BI674&lt;=1,H1237, 0)</f>
        <v>0</v>
      </c>
      <c r="X1237">
        <f>IF(Source!BI674=2,H1237, 0)</f>
        <v>0</v>
      </c>
      <c r="Y1237">
        <f>IF(Source!BI674=3,H1237, 0)</f>
        <v>0</v>
      </c>
      <c r="Z1237">
        <f>IF(Source!BI674=4,H1237, 0)</f>
        <v>0</v>
      </c>
    </row>
    <row r="1238" spans="1:26" ht="28.5" x14ac:dyDescent="0.2">
      <c r="A1238" s="41" t="str">
        <f>Source!E675</f>
        <v>110,2</v>
      </c>
      <c r="B1238" s="42" t="str">
        <f>Source!F675</f>
        <v>07.2.07.13-0061</v>
      </c>
      <c r="C1238" s="42" t="str">
        <f>Source!G675</f>
        <v>Конструкции: стальные нащельников и деталей обрамления</v>
      </c>
      <c r="D1238" s="28" t="str">
        <f>Source!H675</f>
        <v>т</v>
      </c>
      <c r="E1238" s="29">
        <f>Source!I675</f>
        <v>4.9059999999999999E-2</v>
      </c>
      <c r="F1238" s="30">
        <f>Source!AL675+Source!AM675+Source!AO675</f>
        <v>10898.65</v>
      </c>
      <c r="G1238" s="37" t="s">
        <v>3</v>
      </c>
      <c r="H1238" s="30">
        <f>ROUND(Source!AC675*Source!I675, 2)+ROUND(Source!AD675*Source!I675, 2)+ROUND(Source!AF675*Source!I675, 2)</f>
        <v>534.69000000000005</v>
      </c>
      <c r="I1238" s="31"/>
      <c r="J1238" s="31">
        <f>IF(Source!BC675&lt;&gt; 0, Source!BC675, 1)</f>
        <v>6.56</v>
      </c>
      <c r="K1238" s="30">
        <f>Source!O675</f>
        <v>3507.55</v>
      </c>
      <c r="L1238" s="38"/>
      <c r="S1238">
        <f>ROUND((Source!FX675/100)*((ROUND(Source!AF675*Source!I675, 2)+ROUND(Source!AE675*Source!I675, 2))), 2)</f>
        <v>0</v>
      </c>
      <c r="T1238">
        <f>Source!X675</f>
        <v>0</v>
      </c>
      <c r="U1238">
        <f>ROUND((Source!FY675/100)*((ROUND(Source!AF675*Source!I675, 2)+ROUND(Source!AE675*Source!I675, 2))), 2)</f>
        <v>0</v>
      </c>
      <c r="V1238">
        <f>Source!Y675</f>
        <v>0</v>
      </c>
      <c r="W1238">
        <f>IF(Source!BI675&lt;=1,H1238, 0)</f>
        <v>534.69000000000005</v>
      </c>
      <c r="X1238">
        <f>IF(Source!BI675=2,H1238, 0)</f>
        <v>0</v>
      </c>
      <c r="Y1238">
        <f>IF(Source!BI675=3,H1238, 0)</f>
        <v>0</v>
      </c>
      <c r="Z1238">
        <f>IF(Source!BI675=4,H1238, 0)</f>
        <v>0</v>
      </c>
    </row>
    <row r="1239" spans="1:26" ht="15" x14ac:dyDescent="0.25">
      <c r="G1239" s="46">
        <f>H1230+H1231+H1233+H1234+H1235+SUM(H1237:H1238)</f>
        <v>666.69</v>
      </c>
      <c r="H1239" s="46"/>
      <c r="J1239" s="46">
        <f>K1230+K1231+K1233+K1234+K1235+SUM(K1237:K1238)</f>
        <v>4373.55</v>
      </c>
      <c r="K1239" s="46"/>
      <c r="L1239" s="33">
        <f>Source!U673</f>
        <v>3.5701943199999997</v>
      </c>
      <c r="O1239" s="20">
        <f>G1239</f>
        <v>666.69</v>
      </c>
      <c r="P1239" s="20">
        <f>J1239</f>
        <v>4373.55</v>
      </c>
      <c r="Q1239" s="20">
        <f>L1239</f>
        <v>3.5701943199999997</v>
      </c>
      <c r="W1239">
        <f>IF(Source!BI673&lt;=1,H1230+H1231+H1233+H1234+H1235, 0)</f>
        <v>132</v>
      </c>
      <c r="X1239">
        <f>IF(Source!BI673=2,H1230+H1231+H1233+H1234+H1235, 0)</f>
        <v>0</v>
      </c>
      <c r="Y1239">
        <f>IF(Source!BI673=3,H1230+H1231+H1233+H1234+H1235, 0)</f>
        <v>0</v>
      </c>
      <c r="Z1239">
        <f>IF(Source!BI673=4,H1230+H1231+H1233+H1234+H1235, 0)</f>
        <v>0</v>
      </c>
    </row>
    <row r="1240" spans="1:26" ht="28.5" x14ac:dyDescent="0.2">
      <c r="A1240" s="39" t="str">
        <f>Source!E676</f>
        <v>111</v>
      </c>
      <c r="B1240" s="40" t="str">
        <f>Source!F676</f>
        <v>09-06-001-02</v>
      </c>
      <c r="C1240" s="40" t="str">
        <f>Source!G676</f>
        <v>Монтаж лотков, решеток, затворов из полосовой и тонколистовой стали</v>
      </c>
      <c r="D1240" s="23" t="str">
        <f>Source!H676</f>
        <v>т</v>
      </c>
      <c r="E1240" s="11">
        <f>Source!I676</f>
        <v>1.2600000000000001E-3</v>
      </c>
      <c r="F1240" s="24">
        <f>Source!AL676+Source!AM676+Source!AO676</f>
        <v>641</v>
      </c>
      <c r="G1240" s="25"/>
      <c r="H1240" s="24"/>
      <c r="I1240" s="25" t="str">
        <f>Source!BO676</f>
        <v/>
      </c>
      <c r="J1240" s="25"/>
      <c r="K1240" s="24"/>
      <c r="L1240" s="26"/>
      <c r="S1240">
        <f>ROUND((Source!FX676/100)*((ROUND(Source!AF676*Source!I676, 2)+ROUND(Source!AE676*Source!I676, 2))), 2)</f>
        <v>0.57999999999999996</v>
      </c>
      <c r="T1240">
        <f>Source!X676</f>
        <v>3.74</v>
      </c>
      <c r="U1240">
        <f>ROUND((Source!FY676/100)*((ROUND(Source!AF676*Source!I676, 2)+ROUND(Source!AE676*Source!I676, 2))), 2)</f>
        <v>0.54</v>
      </c>
      <c r="V1240">
        <f>Source!Y676</f>
        <v>3.54</v>
      </c>
    </row>
    <row r="1241" spans="1:26" ht="14.25" x14ac:dyDescent="0.2">
      <c r="A1241" s="39"/>
      <c r="B1241" s="40"/>
      <c r="C1241" s="40" t="s">
        <v>1661</v>
      </c>
      <c r="D1241" s="23"/>
      <c r="E1241" s="11"/>
      <c r="F1241" s="24">
        <f>Source!AO676</f>
        <v>433.24</v>
      </c>
      <c r="G1241" s="25" t="str">
        <f>Source!DG676</f>
        <v>)*1,15</v>
      </c>
      <c r="H1241" s="24">
        <f>ROUND(Source!AF676*Source!I676, 2)</f>
        <v>0.63</v>
      </c>
      <c r="I1241" s="25"/>
      <c r="J1241" s="25">
        <f>IF(Source!BA676&lt;&gt; 0, Source!BA676, 1)</f>
        <v>6.56</v>
      </c>
      <c r="K1241" s="24">
        <f>Source!S676</f>
        <v>4.12</v>
      </c>
      <c r="L1241" s="26"/>
      <c r="R1241">
        <f>H1241</f>
        <v>0.63</v>
      </c>
    </row>
    <row r="1242" spans="1:26" ht="14.25" x14ac:dyDescent="0.2">
      <c r="A1242" s="39"/>
      <c r="B1242" s="40"/>
      <c r="C1242" s="40" t="s">
        <v>411</v>
      </c>
      <c r="D1242" s="23"/>
      <c r="E1242" s="11"/>
      <c r="F1242" s="24">
        <f>Source!AM676</f>
        <v>125.8</v>
      </c>
      <c r="G1242" s="25" t="str">
        <f>Source!DE676</f>
        <v>)*1,25</v>
      </c>
      <c r="H1242" s="24">
        <f>ROUND(Source!AD676*Source!I676, 2)</f>
        <v>0.2</v>
      </c>
      <c r="I1242" s="25"/>
      <c r="J1242" s="25">
        <f>IF(Source!BB676&lt;&gt; 0, Source!BB676, 1)</f>
        <v>6.56</v>
      </c>
      <c r="K1242" s="24">
        <f>Source!Q676</f>
        <v>1.3</v>
      </c>
      <c r="L1242" s="26"/>
    </row>
    <row r="1243" spans="1:26" ht="14.25" x14ac:dyDescent="0.2">
      <c r="A1243" s="39"/>
      <c r="B1243" s="40"/>
      <c r="C1243" s="40" t="s">
        <v>1667</v>
      </c>
      <c r="D1243" s="23"/>
      <c r="E1243" s="11"/>
      <c r="F1243" s="24">
        <f>Source!AN676</f>
        <v>3.82</v>
      </c>
      <c r="G1243" s="25" t="str">
        <f>Source!DF676</f>
        <v>)*1,25</v>
      </c>
      <c r="H1243" s="34">
        <f>ROUND(Source!AE676*Source!I676, 2)</f>
        <v>0.01</v>
      </c>
      <c r="I1243" s="25"/>
      <c r="J1243" s="25">
        <f>IF(Source!BS676&lt;&gt; 0, Source!BS676, 1)</f>
        <v>6.56</v>
      </c>
      <c r="K1243" s="34">
        <f>Source!R676</f>
        <v>0.04</v>
      </c>
      <c r="L1243" s="26"/>
      <c r="R1243">
        <f>H1243</f>
        <v>0.01</v>
      </c>
    </row>
    <row r="1244" spans="1:26" ht="14.25" x14ac:dyDescent="0.2">
      <c r="A1244" s="39"/>
      <c r="B1244" s="40"/>
      <c r="C1244" s="40" t="s">
        <v>1668</v>
      </c>
      <c r="D1244" s="23"/>
      <c r="E1244" s="11"/>
      <c r="F1244" s="24">
        <f>Source!AL676</f>
        <v>81.96</v>
      </c>
      <c r="G1244" s="25" t="str">
        <f>Source!DD676</f>
        <v/>
      </c>
      <c r="H1244" s="24">
        <f>ROUND(Source!AC676*Source!I676, 2)</f>
        <v>0.1</v>
      </c>
      <c r="I1244" s="25"/>
      <c r="J1244" s="25">
        <f>IF(Source!BC676&lt;&gt; 0, Source!BC676, 1)</f>
        <v>6.56</v>
      </c>
      <c r="K1244" s="24">
        <f>Source!P676</f>
        <v>0.68</v>
      </c>
      <c r="L1244" s="26"/>
    </row>
    <row r="1245" spans="1:26" ht="14.25" x14ac:dyDescent="0.2">
      <c r="A1245" s="39"/>
      <c r="B1245" s="40"/>
      <c r="C1245" s="40" t="s">
        <v>1662</v>
      </c>
      <c r="D1245" s="23" t="s">
        <v>1663</v>
      </c>
      <c r="E1245" s="11">
        <f>Source!BZ676</f>
        <v>90</v>
      </c>
      <c r="F1245" s="43"/>
      <c r="G1245" s="25"/>
      <c r="H1245" s="24">
        <f>SUM(S1240:S1249)</f>
        <v>0.57999999999999996</v>
      </c>
      <c r="I1245" s="27"/>
      <c r="J1245" s="22">
        <f>Source!AT676</f>
        <v>90</v>
      </c>
      <c r="K1245" s="24">
        <f>SUM(T1240:T1249)</f>
        <v>3.74</v>
      </c>
      <c r="L1245" s="26"/>
    </row>
    <row r="1246" spans="1:26" ht="14.25" x14ac:dyDescent="0.2">
      <c r="A1246" s="39"/>
      <c r="B1246" s="40"/>
      <c r="C1246" s="40" t="s">
        <v>1664</v>
      </c>
      <c r="D1246" s="23" t="s">
        <v>1663</v>
      </c>
      <c r="E1246" s="11">
        <f>Source!CA676</f>
        <v>85</v>
      </c>
      <c r="F1246" s="43"/>
      <c r="G1246" s="25"/>
      <c r="H1246" s="24">
        <f>SUM(U1240:U1249)</f>
        <v>0.54</v>
      </c>
      <c r="I1246" s="27"/>
      <c r="J1246" s="22">
        <f>Source!AU676</f>
        <v>85</v>
      </c>
      <c r="K1246" s="24">
        <f>SUM(V1240:V1249)</f>
        <v>3.54</v>
      </c>
      <c r="L1246" s="26"/>
    </row>
    <row r="1247" spans="1:26" ht="14.25" x14ac:dyDescent="0.2">
      <c r="A1247" s="39"/>
      <c r="B1247" s="40"/>
      <c r="C1247" s="40" t="s">
        <v>1665</v>
      </c>
      <c r="D1247" s="23" t="s">
        <v>1666</v>
      </c>
      <c r="E1247" s="11">
        <f>Source!AQ676</f>
        <v>50.79</v>
      </c>
      <c r="F1247" s="24"/>
      <c r="G1247" s="25" t="str">
        <f>Source!DI676</f>
        <v>)*1,15</v>
      </c>
      <c r="H1247" s="24"/>
      <c r="I1247" s="25"/>
      <c r="J1247" s="25"/>
      <c r="K1247" s="24"/>
      <c r="L1247" s="35">
        <f>Source!U676</f>
        <v>7.3594709999999994E-2</v>
      </c>
    </row>
    <row r="1248" spans="1:26" ht="14.25" x14ac:dyDescent="0.2">
      <c r="A1248" s="39" t="str">
        <f>Source!E677</f>
        <v>111,1</v>
      </c>
      <c r="B1248" s="40" t="str">
        <f>Source!F677</f>
        <v>07.2.07.13</v>
      </c>
      <c r="C1248" s="40" t="str">
        <f>Source!G677</f>
        <v>Конструкции стальные</v>
      </c>
      <c r="D1248" s="23" t="str">
        <f>Source!H677</f>
        <v>т</v>
      </c>
      <c r="E1248" s="11">
        <f>Source!I677</f>
        <v>1.2600000000000001E-3</v>
      </c>
      <c r="F1248" s="24">
        <f>Source!AL677+Source!AM677+Source!AO677</f>
        <v>0</v>
      </c>
      <c r="G1248" s="36" t="s">
        <v>3</v>
      </c>
      <c r="H1248" s="24">
        <f>ROUND(Source!AC677*Source!I677, 2)+ROUND(Source!AD677*Source!I677, 2)+ROUND(Source!AF677*Source!I677, 2)</f>
        <v>0</v>
      </c>
      <c r="I1248" s="25"/>
      <c r="J1248" s="25">
        <f>IF(Source!BC677&lt;&gt; 0, Source!BC677, 1)</f>
        <v>6.56</v>
      </c>
      <c r="K1248" s="24">
        <f>Source!O677</f>
        <v>0</v>
      </c>
      <c r="L1248" s="26"/>
      <c r="S1248">
        <f>ROUND((Source!FX677/100)*((ROUND(Source!AF677*Source!I677, 2)+ROUND(Source!AE677*Source!I677, 2))), 2)</f>
        <v>0</v>
      </c>
      <c r="T1248">
        <f>Source!X677</f>
        <v>0</v>
      </c>
      <c r="U1248">
        <f>ROUND((Source!FY677/100)*((ROUND(Source!AF677*Source!I677, 2)+ROUND(Source!AE677*Source!I677, 2))), 2)</f>
        <v>0</v>
      </c>
      <c r="V1248">
        <f>Source!Y677</f>
        <v>0</v>
      </c>
      <c r="W1248">
        <f>IF(Source!BI677&lt;=1,H1248, 0)</f>
        <v>0</v>
      </c>
      <c r="X1248">
        <f>IF(Source!BI677=2,H1248, 0)</f>
        <v>0</v>
      </c>
      <c r="Y1248">
        <f>IF(Source!BI677=3,H1248, 0)</f>
        <v>0</v>
      </c>
      <c r="Z1248">
        <f>IF(Source!BI677=4,H1248, 0)</f>
        <v>0</v>
      </c>
    </row>
    <row r="1249" spans="1:32" ht="42.75" x14ac:dyDescent="0.2">
      <c r="A1249" s="41" t="str">
        <f>Source!E678</f>
        <v>111,2</v>
      </c>
      <c r="B1249" s="42" t="str">
        <f>Source!F678</f>
        <v>07.2.06.04-0151</v>
      </c>
      <c r="C1249" s="42" t="str">
        <f>Source!G678</f>
        <v>Элементы крепления к стенам и ветровым ригелям из тонколистовой стали (неоцинкованной)</v>
      </c>
      <c r="D1249" s="28" t="str">
        <f>Source!H678</f>
        <v>т</v>
      </c>
      <c r="E1249" s="29">
        <f>Source!I678</f>
        <v>1.2600000000000001E-3</v>
      </c>
      <c r="F1249" s="30">
        <f>Source!AL678+Source!AM678+Source!AO678</f>
        <v>18858.259999999998</v>
      </c>
      <c r="G1249" s="37" t="s">
        <v>3</v>
      </c>
      <c r="H1249" s="30">
        <f>ROUND(Source!AC678*Source!I678, 2)+ROUND(Source!AD678*Source!I678, 2)+ROUND(Source!AF678*Source!I678, 2)</f>
        <v>23.76</v>
      </c>
      <c r="I1249" s="31"/>
      <c r="J1249" s="31">
        <f>IF(Source!BC678&lt;&gt; 0, Source!BC678, 1)</f>
        <v>6.56</v>
      </c>
      <c r="K1249" s="30">
        <f>Source!O678</f>
        <v>155.87</v>
      </c>
      <c r="L1249" s="38"/>
      <c r="S1249">
        <f>ROUND((Source!FX678/100)*((ROUND(Source!AF678*Source!I678, 2)+ROUND(Source!AE678*Source!I678, 2))), 2)</f>
        <v>0</v>
      </c>
      <c r="T1249">
        <f>Source!X678</f>
        <v>0</v>
      </c>
      <c r="U1249">
        <f>ROUND((Source!FY678/100)*((ROUND(Source!AF678*Source!I678, 2)+ROUND(Source!AE678*Source!I678, 2))), 2)</f>
        <v>0</v>
      </c>
      <c r="V1249">
        <f>Source!Y678</f>
        <v>0</v>
      </c>
      <c r="W1249">
        <f>IF(Source!BI678&lt;=1,H1249, 0)</f>
        <v>23.76</v>
      </c>
      <c r="X1249">
        <f>IF(Source!BI678=2,H1249, 0)</f>
        <v>0</v>
      </c>
      <c r="Y1249">
        <f>IF(Source!BI678=3,H1249, 0)</f>
        <v>0</v>
      </c>
      <c r="Z1249">
        <f>IF(Source!BI678=4,H1249, 0)</f>
        <v>0</v>
      </c>
    </row>
    <row r="1250" spans="1:32" ht="15" x14ac:dyDescent="0.25">
      <c r="G1250" s="46">
        <f>H1241+H1242+H1244+H1245+H1246+SUM(H1248:H1249)</f>
        <v>25.810000000000002</v>
      </c>
      <c r="H1250" s="46"/>
      <c r="J1250" s="46">
        <f>K1241+K1242+K1244+K1245+K1246+SUM(K1248:K1249)</f>
        <v>169.25</v>
      </c>
      <c r="K1250" s="46"/>
      <c r="L1250" s="33">
        <f>Source!U676</f>
        <v>7.3594709999999994E-2</v>
      </c>
      <c r="O1250" s="20">
        <f>G1250</f>
        <v>25.810000000000002</v>
      </c>
      <c r="P1250" s="20">
        <f>J1250</f>
        <v>169.25</v>
      </c>
      <c r="Q1250" s="20">
        <f>L1250</f>
        <v>7.3594709999999994E-2</v>
      </c>
      <c r="W1250">
        <f>IF(Source!BI676&lt;=1,H1241+H1242+H1244+H1245+H1246, 0)</f>
        <v>2.0499999999999998</v>
      </c>
      <c r="X1250">
        <f>IF(Source!BI676=2,H1241+H1242+H1244+H1245+H1246, 0)</f>
        <v>0</v>
      </c>
      <c r="Y1250">
        <f>IF(Source!BI676=3,H1241+H1242+H1244+H1245+H1246, 0)</f>
        <v>0</v>
      </c>
      <c r="Z1250">
        <f>IF(Source!BI676=4,H1241+H1242+H1244+H1245+H1246, 0)</f>
        <v>0</v>
      </c>
    </row>
    <row r="1251" spans="1:32" ht="15" x14ac:dyDescent="0.25">
      <c r="A1251" s="48" t="str">
        <f>CONCATENATE("Итого по подразделу: ",IF(Source!G680&lt;&gt;"Новый подраздел", Source!G680, ""))</f>
        <v>Итого по подразделу: Устройство обрамления для прохода вентсистем</v>
      </c>
      <c r="B1251" s="48"/>
      <c r="C1251" s="48"/>
      <c r="D1251" s="48"/>
      <c r="E1251" s="48"/>
      <c r="F1251" s="48"/>
      <c r="G1251" s="47">
        <f>SUM(O1228:O1250)</f>
        <v>692.5</v>
      </c>
      <c r="H1251" s="47"/>
      <c r="I1251" s="21"/>
      <c r="J1251" s="47">
        <f>SUM(P1228:P1250)</f>
        <v>4542.8</v>
      </c>
      <c r="K1251" s="47"/>
      <c r="L1251" s="33">
        <f>SUM(Q1228:Q1250)</f>
        <v>3.6437890299999998</v>
      </c>
      <c r="AF1251" s="45" t="str">
        <f>CONCATENATE("Итого по подразделу: ",IF(Source!G680&lt;&gt;"Новый подраздел", Source!G680, ""))</f>
        <v>Итого по подразделу: Устройство обрамления для прохода вентсистем</v>
      </c>
    </row>
    <row r="1252" spans="1:32" ht="15" x14ac:dyDescent="0.25">
      <c r="A1252" s="48" t="str">
        <f>CONCATENATE("Итого по разделу: ",IF(Source!G709&lt;&gt;"Новый раздел", Source!G709, ""))</f>
        <v>Итого по разделу: 3 Конструктивные решения выше отметки 0,00</v>
      </c>
      <c r="B1252" s="48"/>
      <c r="C1252" s="48"/>
      <c r="D1252" s="48"/>
      <c r="E1252" s="48"/>
      <c r="F1252" s="48"/>
      <c r="G1252" s="47">
        <f>SUM(O990:O1251)</f>
        <v>481461.41</v>
      </c>
      <c r="H1252" s="47"/>
      <c r="I1252" s="21"/>
      <c r="J1252" s="47">
        <f>SUM(P990:P1251)</f>
        <v>3158386.64</v>
      </c>
      <c r="K1252" s="47"/>
      <c r="L1252" s="33">
        <f>SUM(Q990:Q1251)</f>
        <v>2477.3788205300002</v>
      </c>
      <c r="AF1252" s="45" t="str">
        <f>CONCATENATE("Итого по разделу: ",IF(Source!G709&lt;&gt;"Новый раздел", Source!G709, ""))</f>
        <v>Итого по разделу: 3 Конструктивные решения выше отметки 0,00</v>
      </c>
    </row>
    <row r="1253" spans="1:32" ht="16.5" x14ac:dyDescent="0.25">
      <c r="A1253" s="49" t="str">
        <f>CONCATENATE("Раздел: ",IF(Source!G738&lt;&gt;"Новый раздел", Source!G738, ""))</f>
        <v>Раздел: 4 Архитектурные решения</v>
      </c>
      <c r="B1253" s="49"/>
      <c r="C1253" s="49"/>
      <c r="D1253" s="49"/>
      <c r="E1253" s="49"/>
      <c r="F1253" s="49"/>
      <c r="G1253" s="49"/>
      <c r="H1253" s="49"/>
      <c r="I1253" s="49"/>
      <c r="J1253" s="49"/>
      <c r="K1253" s="49"/>
      <c r="L1253" s="49"/>
    </row>
    <row r="1254" spans="1:32" ht="42.75" x14ac:dyDescent="0.2">
      <c r="A1254" s="39" t="str">
        <f>Source!E742</f>
        <v>112</v>
      </c>
      <c r="B1254" s="40" t="str">
        <f>Source!F742</f>
        <v>09-06-001-02</v>
      </c>
      <c r="C1254" s="40" t="str">
        <f>Source!G742</f>
        <v>Демонтаж:Монтаж лотков, решеток, затворов из полосовой и тонколистовой стали</v>
      </c>
      <c r="D1254" s="23" t="str">
        <f>Source!H742</f>
        <v>т</v>
      </c>
      <c r="E1254" s="11">
        <f>Source!I742</f>
        <v>0.28199999999999997</v>
      </c>
      <c r="F1254" s="24">
        <f>Source!AL742+Source!AM742+Source!AO742</f>
        <v>641</v>
      </c>
      <c r="G1254" s="25"/>
      <c r="H1254" s="24"/>
      <c r="I1254" s="25" t="str">
        <f>Source!BO742</f>
        <v/>
      </c>
      <c r="J1254" s="25"/>
      <c r="K1254" s="24"/>
      <c r="L1254" s="26"/>
      <c r="S1254">
        <f>ROUND((Source!FX742/100)*((ROUND(Source!AF742*Source!I742, 2)+ROUND(Source!AE742*Source!I742, 2))), 2)</f>
        <v>77.64</v>
      </c>
      <c r="T1254">
        <f>Source!X742</f>
        <v>509.37</v>
      </c>
      <c r="U1254">
        <f>ROUND((Source!FY742/100)*((ROUND(Source!AF742*Source!I742, 2)+ROUND(Source!AE742*Source!I742, 2))), 2)</f>
        <v>73.33</v>
      </c>
      <c r="V1254">
        <f>Source!Y742</f>
        <v>481.07</v>
      </c>
    </row>
    <row r="1255" spans="1:32" ht="14.25" x14ac:dyDescent="0.2">
      <c r="A1255" s="39"/>
      <c r="B1255" s="40"/>
      <c r="C1255" s="40" t="s">
        <v>1661</v>
      </c>
      <c r="D1255" s="23"/>
      <c r="E1255" s="11"/>
      <c r="F1255" s="24">
        <f>Source!AO742</f>
        <v>433.24</v>
      </c>
      <c r="G1255" s="25" t="str">
        <f>Source!DG742</f>
        <v>)*0,7</v>
      </c>
      <c r="H1255" s="24">
        <f>ROUND(Source!AF742*Source!I742, 2)</f>
        <v>85.52</v>
      </c>
      <c r="I1255" s="25"/>
      <c r="J1255" s="25">
        <f>IF(Source!BA742&lt;&gt; 0, Source!BA742, 1)</f>
        <v>6.56</v>
      </c>
      <c r="K1255" s="24">
        <f>Source!S742</f>
        <v>561.03</v>
      </c>
      <c r="L1255" s="26"/>
      <c r="R1255">
        <f>H1255</f>
        <v>85.52</v>
      </c>
    </row>
    <row r="1256" spans="1:32" ht="14.25" x14ac:dyDescent="0.2">
      <c r="A1256" s="39"/>
      <c r="B1256" s="40"/>
      <c r="C1256" s="40" t="s">
        <v>411</v>
      </c>
      <c r="D1256" s="23"/>
      <c r="E1256" s="11"/>
      <c r="F1256" s="24">
        <f>Source!AM742</f>
        <v>125.8</v>
      </c>
      <c r="G1256" s="25" t="str">
        <f>Source!DE742</f>
        <v>)*0,7</v>
      </c>
      <c r="H1256" s="24">
        <f>ROUND(Source!AD742*Source!I742, 2)</f>
        <v>24.83</v>
      </c>
      <c r="I1256" s="25"/>
      <c r="J1256" s="25">
        <f>IF(Source!BB742&lt;&gt; 0, Source!BB742, 1)</f>
        <v>6.56</v>
      </c>
      <c r="K1256" s="24">
        <f>Source!Q742</f>
        <v>162.9</v>
      </c>
      <c r="L1256" s="26"/>
    </row>
    <row r="1257" spans="1:32" ht="14.25" x14ac:dyDescent="0.2">
      <c r="A1257" s="39"/>
      <c r="B1257" s="40"/>
      <c r="C1257" s="40" t="s">
        <v>1667</v>
      </c>
      <c r="D1257" s="23"/>
      <c r="E1257" s="11"/>
      <c r="F1257" s="24">
        <f>Source!AN742</f>
        <v>3.82</v>
      </c>
      <c r="G1257" s="25" t="str">
        <f>Source!DF742</f>
        <v>)*0,7</v>
      </c>
      <c r="H1257" s="34">
        <f>ROUND(Source!AE742*Source!I742, 2)</f>
        <v>0.75</v>
      </c>
      <c r="I1257" s="25"/>
      <c r="J1257" s="25">
        <f>IF(Source!BS742&lt;&gt; 0, Source!BS742, 1)</f>
        <v>6.56</v>
      </c>
      <c r="K1257" s="34">
        <f>Source!R742</f>
        <v>4.9400000000000004</v>
      </c>
      <c r="L1257" s="26"/>
      <c r="R1257">
        <f>H1257</f>
        <v>0.75</v>
      </c>
    </row>
    <row r="1258" spans="1:32" ht="14.25" x14ac:dyDescent="0.2">
      <c r="A1258" s="39"/>
      <c r="B1258" s="40"/>
      <c r="C1258" s="40" t="s">
        <v>1662</v>
      </c>
      <c r="D1258" s="23" t="s">
        <v>1663</v>
      </c>
      <c r="E1258" s="11">
        <f>Source!BZ742</f>
        <v>90</v>
      </c>
      <c r="F1258" s="43"/>
      <c r="G1258" s="25"/>
      <c r="H1258" s="24">
        <f>SUM(S1254:S1260)</f>
        <v>77.64</v>
      </c>
      <c r="I1258" s="27"/>
      <c r="J1258" s="22">
        <f>Source!AT742</f>
        <v>90</v>
      </c>
      <c r="K1258" s="24">
        <f>SUM(T1254:T1260)</f>
        <v>509.37</v>
      </c>
      <c r="L1258" s="26"/>
    </row>
    <row r="1259" spans="1:32" ht="14.25" x14ac:dyDescent="0.2">
      <c r="A1259" s="39"/>
      <c r="B1259" s="40"/>
      <c r="C1259" s="40" t="s">
        <v>1664</v>
      </c>
      <c r="D1259" s="23" t="s">
        <v>1663</v>
      </c>
      <c r="E1259" s="11">
        <f>Source!CA742</f>
        <v>85</v>
      </c>
      <c r="F1259" s="43"/>
      <c r="G1259" s="25"/>
      <c r="H1259" s="24">
        <f>SUM(U1254:U1260)</f>
        <v>73.33</v>
      </c>
      <c r="I1259" s="27"/>
      <c r="J1259" s="22">
        <f>Source!AU742</f>
        <v>85</v>
      </c>
      <c r="K1259" s="24">
        <f>SUM(V1254:V1260)</f>
        <v>481.07</v>
      </c>
      <c r="L1259" s="26"/>
    </row>
    <row r="1260" spans="1:32" ht="14.25" x14ac:dyDescent="0.2">
      <c r="A1260" s="41"/>
      <c r="B1260" s="42"/>
      <c r="C1260" s="42" t="s">
        <v>1665</v>
      </c>
      <c r="D1260" s="28" t="s">
        <v>1666</v>
      </c>
      <c r="E1260" s="29">
        <f>Source!AQ742</f>
        <v>50.79</v>
      </c>
      <c r="F1260" s="30"/>
      <c r="G1260" s="31" t="str">
        <f>Source!DI742</f>
        <v>)*0,7</v>
      </c>
      <c r="H1260" s="30"/>
      <c r="I1260" s="31"/>
      <c r="J1260" s="31"/>
      <c r="K1260" s="30"/>
      <c r="L1260" s="32">
        <f>Source!U742</f>
        <v>10.025945999999998</v>
      </c>
    </row>
    <row r="1261" spans="1:32" ht="15" x14ac:dyDescent="0.25">
      <c r="G1261" s="46">
        <f>H1255+H1256+H1258+H1259</f>
        <v>261.32</v>
      </c>
      <c r="H1261" s="46"/>
      <c r="J1261" s="46">
        <f>K1255+K1256+K1258+K1259</f>
        <v>1714.37</v>
      </c>
      <c r="K1261" s="46"/>
      <c r="L1261" s="33">
        <f>Source!U742</f>
        <v>10.025945999999998</v>
      </c>
      <c r="O1261" s="20">
        <f>G1261</f>
        <v>261.32</v>
      </c>
      <c r="P1261" s="20">
        <f>J1261</f>
        <v>1714.37</v>
      </c>
      <c r="Q1261" s="20">
        <f>L1261</f>
        <v>10.025945999999998</v>
      </c>
      <c r="W1261">
        <f>IF(Source!BI742&lt;=1,H1255+H1256+H1258+H1259, 0)</f>
        <v>261.32</v>
      </c>
      <c r="X1261">
        <f>IF(Source!BI742=2,H1255+H1256+H1258+H1259, 0)</f>
        <v>0</v>
      </c>
      <c r="Y1261">
        <f>IF(Source!BI742=3,H1255+H1256+H1258+H1259, 0)</f>
        <v>0</v>
      </c>
      <c r="Z1261">
        <f>IF(Source!BI742=4,H1255+H1256+H1258+H1259, 0)</f>
        <v>0</v>
      </c>
    </row>
    <row r="1262" spans="1:32" ht="14.25" x14ac:dyDescent="0.2">
      <c r="A1262" s="39" t="str">
        <f>Source!E743</f>
        <v>113</v>
      </c>
      <c r="B1262" s="40" t="str">
        <f>Source!F743</f>
        <v>46-04-001-04</v>
      </c>
      <c r="C1262" s="40" t="str">
        <f>Source!G743</f>
        <v>Разборка кирпичных стен</v>
      </c>
      <c r="D1262" s="23" t="str">
        <f>Source!H743</f>
        <v>м3</v>
      </c>
      <c r="E1262" s="11">
        <f>Source!I743</f>
        <v>1.2</v>
      </c>
      <c r="F1262" s="24">
        <f>Source!AL743+Source!AM743+Source!AO743</f>
        <v>113.91</v>
      </c>
      <c r="G1262" s="25"/>
      <c r="H1262" s="24"/>
      <c r="I1262" s="25" t="str">
        <f>Source!BO743</f>
        <v/>
      </c>
      <c r="J1262" s="25"/>
      <c r="K1262" s="24"/>
      <c r="L1262" s="26"/>
      <c r="S1262">
        <f>ROUND((Source!FX743/100)*((ROUND(Source!AF743*Source!I743, 2)+ROUND(Source!AE743*Source!I743, 2))), 2)</f>
        <v>96.37</v>
      </c>
      <c r="T1262">
        <f>Source!X743</f>
        <v>632.20000000000005</v>
      </c>
      <c r="U1262">
        <f>ROUND((Source!FY743/100)*((ROUND(Source!AF743*Source!I743, 2)+ROUND(Source!AE743*Source!I743, 2))), 2)</f>
        <v>61.33</v>
      </c>
      <c r="V1262">
        <f>Source!Y743</f>
        <v>402.31</v>
      </c>
    </row>
    <row r="1263" spans="1:32" ht="14.25" x14ac:dyDescent="0.2">
      <c r="A1263" s="39"/>
      <c r="B1263" s="40"/>
      <c r="C1263" s="40" t="s">
        <v>1661</v>
      </c>
      <c r="D1263" s="23"/>
      <c r="E1263" s="11"/>
      <c r="F1263" s="24">
        <f>Source!AO743</f>
        <v>73.010000000000005</v>
      </c>
      <c r="G1263" s="25" t="str">
        <f>Source!DG743</f>
        <v/>
      </c>
      <c r="H1263" s="24">
        <f>ROUND(Source!AF743*Source!I743, 2)</f>
        <v>87.61</v>
      </c>
      <c r="I1263" s="25"/>
      <c r="J1263" s="25">
        <f>IF(Source!BA743&lt;&gt; 0, Source!BA743, 1)</f>
        <v>6.56</v>
      </c>
      <c r="K1263" s="24">
        <f>Source!S743</f>
        <v>574.73</v>
      </c>
      <c r="L1263" s="26"/>
      <c r="R1263">
        <f>H1263</f>
        <v>87.61</v>
      </c>
    </row>
    <row r="1264" spans="1:32" ht="14.25" x14ac:dyDescent="0.2">
      <c r="A1264" s="39"/>
      <c r="B1264" s="40"/>
      <c r="C1264" s="40" t="s">
        <v>411</v>
      </c>
      <c r="D1264" s="23"/>
      <c r="E1264" s="11"/>
      <c r="F1264" s="24">
        <f>Source!AM743</f>
        <v>40.9</v>
      </c>
      <c r="G1264" s="25" t="str">
        <f>Source!DE743</f>
        <v/>
      </c>
      <c r="H1264" s="24">
        <f>ROUND(Source!AD743*Source!I743, 2)</f>
        <v>49.08</v>
      </c>
      <c r="I1264" s="25"/>
      <c r="J1264" s="25">
        <f>IF(Source!BB743&lt;&gt; 0, Source!BB743, 1)</f>
        <v>6.56</v>
      </c>
      <c r="K1264" s="24">
        <f>Source!Q743</f>
        <v>321.95999999999998</v>
      </c>
      <c r="L1264" s="26"/>
    </row>
    <row r="1265" spans="1:26" ht="14.25" x14ac:dyDescent="0.2">
      <c r="A1265" s="39"/>
      <c r="B1265" s="40"/>
      <c r="C1265" s="40" t="s">
        <v>1662</v>
      </c>
      <c r="D1265" s="23" t="s">
        <v>1663</v>
      </c>
      <c r="E1265" s="11">
        <f>Source!BZ743</f>
        <v>110</v>
      </c>
      <c r="F1265" s="43"/>
      <c r="G1265" s="25"/>
      <c r="H1265" s="24">
        <f>SUM(S1262:S1267)</f>
        <v>96.37</v>
      </c>
      <c r="I1265" s="27"/>
      <c r="J1265" s="22">
        <f>Source!AT743</f>
        <v>110</v>
      </c>
      <c r="K1265" s="24">
        <f>SUM(T1262:T1267)</f>
        <v>632.20000000000005</v>
      </c>
      <c r="L1265" s="26"/>
    </row>
    <row r="1266" spans="1:26" ht="14.25" x14ac:dyDescent="0.2">
      <c r="A1266" s="39"/>
      <c r="B1266" s="40"/>
      <c r="C1266" s="40" t="s">
        <v>1664</v>
      </c>
      <c r="D1266" s="23" t="s">
        <v>1663</v>
      </c>
      <c r="E1266" s="11">
        <f>Source!CA743</f>
        <v>70</v>
      </c>
      <c r="F1266" s="43"/>
      <c r="G1266" s="25"/>
      <c r="H1266" s="24">
        <f>SUM(U1262:U1267)</f>
        <v>61.33</v>
      </c>
      <c r="I1266" s="27"/>
      <c r="J1266" s="22">
        <f>Source!AU743</f>
        <v>70</v>
      </c>
      <c r="K1266" s="24">
        <f>SUM(V1262:V1267)</f>
        <v>402.31</v>
      </c>
      <c r="L1266" s="26"/>
    </row>
    <row r="1267" spans="1:26" ht="14.25" x14ac:dyDescent="0.2">
      <c r="A1267" s="41"/>
      <c r="B1267" s="42"/>
      <c r="C1267" s="42" t="s">
        <v>1665</v>
      </c>
      <c r="D1267" s="28" t="s">
        <v>1666</v>
      </c>
      <c r="E1267" s="29">
        <f>Source!AQ743</f>
        <v>8.24</v>
      </c>
      <c r="F1267" s="30"/>
      <c r="G1267" s="31" t="str">
        <f>Source!DI743</f>
        <v/>
      </c>
      <c r="H1267" s="30"/>
      <c r="I1267" s="31"/>
      <c r="J1267" s="31"/>
      <c r="K1267" s="30"/>
      <c r="L1267" s="32">
        <f>Source!U743</f>
        <v>9.8879999999999999</v>
      </c>
    </row>
    <row r="1268" spans="1:26" ht="15" x14ac:dyDescent="0.25">
      <c r="G1268" s="46">
        <f>H1263+H1264+H1265+H1266</f>
        <v>294.39</v>
      </c>
      <c r="H1268" s="46"/>
      <c r="J1268" s="46">
        <f>K1263+K1264+K1265+K1266</f>
        <v>1931.2</v>
      </c>
      <c r="K1268" s="46"/>
      <c r="L1268" s="33">
        <f>Source!U743</f>
        <v>9.8879999999999999</v>
      </c>
      <c r="O1268" s="20">
        <f>G1268</f>
        <v>294.39</v>
      </c>
      <c r="P1268" s="20">
        <f>J1268</f>
        <v>1931.2</v>
      </c>
      <c r="Q1268" s="20">
        <f>L1268</f>
        <v>9.8879999999999999</v>
      </c>
      <c r="W1268">
        <f>IF(Source!BI743&lt;=1,H1263+H1264+H1265+H1266, 0)</f>
        <v>294.39</v>
      </c>
      <c r="X1268">
        <f>IF(Source!BI743=2,H1263+H1264+H1265+H1266, 0)</f>
        <v>0</v>
      </c>
      <c r="Y1268">
        <f>IF(Source!BI743=3,H1263+H1264+H1265+H1266, 0)</f>
        <v>0</v>
      </c>
      <c r="Z1268">
        <f>IF(Source!BI743=4,H1263+H1264+H1265+H1266, 0)</f>
        <v>0</v>
      </c>
    </row>
    <row r="1269" spans="1:26" ht="57" x14ac:dyDescent="0.2">
      <c r="A1269" s="39" t="str">
        <f>Source!E744</f>
        <v>114</v>
      </c>
      <c r="B1269" s="40" t="str">
        <f>Source!F744</f>
        <v>46-02-007-01</v>
      </c>
      <c r="C1269" s="40" t="str">
        <f>Source!G744</f>
        <v>Кладка отдельных участков кирпичных стен и заделка проемов в кирпичных стенах при объеме кладки в одном месте до 5 м3</v>
      </c>
      <c r="D1269" s="23" t="str">
        <f>Source!H744</f>
        <v>м3</v>
      </c>
      <c r="E1269" s="11">
        <f>Source!I744</f>
        <v>2.46</v>
      </c>
      <c r="F1269" s="24">
        <f>Source!AL744+Source!AM744+Source!AO744</f>
        <v>246.41</v>
      </c>
      <c r="G1269" s="25"/>
      <c r="H1269" s="24"/>
      <c r="I1269" s="25" t="str">
        <f>Source!BO744</f>
        <v/>
      </c>
      <c r="J1269" s="25"/>
      <c r="K1269" s="24"/>
      <c r="L1269" s="26"/>
      <c r="S1269">
        <f>ROUND((Source!FX744/100)*((ROUND(Source!AF744*Source!I744, 2)+ROUND(Source!AE744*Source!I744, 2))), 2)</f>
        <v>323.44</v>
      </c>
      <c r="T1269">
        <f>Source!X744</f>
        <v>2121.8200000000002</v>
      </c>
      <c r="U1269">
        <f>ROUND((Source!FY744/100)*((ROUND(Source!AF744*Source!I744, 2)+ROUND(Source!AE744*Source!I744, 2))), 2)</f>
        <v>205.83</v>
      </c>
      <c r="V1269">
        <f>Source!Y744</f>
        <v>1350.25</v>
      </c>
    </row>
    <row r="1270" spans="1:26" ht="14.25" x14ac:dyDescent="0.2">
      <c r="A1270" s="39"/>
      <c r="B1270" s="40"/>
      <c r="C1270" s="40" t="s">
        <v>1661</v>
      </c>
      <c r="D1270" s="23"/>
      <c r="E1270" s="11"/>
      <c r="F1270" s="24">
        <f>Source!AO744</f>
        <v>119.53</v>
      </c>
      <c r="G1270" s="25" t="str">
        <f>Source!DG744</f>
        <v/>
      </c>
      <c r="H1270" s="24">
        <f>ROUND(Source!AF744*Source!I744, 2)</f>
        <v>294.04000000000002</v>
      </c>
      <c r="I1270" s="25"/>
      <c r="J1270" s="25">
        <f>IF(Source!BA744&lt;&gt; 0, Source!BA744, 1)</f>
        <v>6.56</v>
      </c>
      <c r="K1270" s="24">
        <f>Source!S744</f>
        <v>1928.93</v>
      </c>
      <c r="L1270" s="26"/>
      <c r="R1270">
        <f>H1270</f>
        <v>294.04000000000002</v>
      </c>
    </row>
    <row r="1271" spans="1:26" ht="14.25" x14ac:dyDescent="0.2">
      <c r="A1271" s="39"/>
      <c r="B1271" s="40"/>
      <c r="C1271" s="40" t="s">
        <v>411</v>
      </c>
      <c r="D1271" s="23"/>
      <c r="E1271" s="11"/>
      <c r="F1271" s="24">
        <f>Source!AM744</f>
        <v>2.13</v>
      </c>
      <c r="G1271" s="25" t="str">
        <f>Source!DE744</f>
        <v/>
      </c>
      <c r="H1271" s="24">
        <f>ROUND(Source!AD744*Source!I744, 2)</f>
        <v>5.24</v>
      </c>
      <c r="I1271" s="25"/>
      <c r="J1271" s="25">
        <f>IF(Source!BB744&lt;&gt; 0, Source!BB744, 1)</f>
        <v>6.56</v>
      </c>
      <c r="K1271" s="24">
        <f>Source!Q744</f>
        <v>34.369999999999997</v>
      </c>
      <c r="L1271" s="26"/>
    </row>
    <row r="1272" spans="1:26" ht="14.25" x14ac:dyDescent="0.2">
      <c r="A1272" s="39"/>
      <c r="B1272" s="40"/>
      <c r="C1272" s="40" t="s">
        <v>1668</v>
      </c>
      <c r="D1272" s="23"/>
      <c r="E1272" s="11"/>
      <c r="F1272" s="24">
        <f>Source!AL744</f>
        <v>124.75</v>
      </c>
      <c r="G1272" s="25" t="str">
        <f>Source!DD744</f>
        <v/>
      </c>
      <c r="H1272" s="24">
        <f>ROUND(Source!AC744*Source!I744, 2)</f>
        <v>306.89</v>
      </c>
      <c r="I1272" s="25"/>
      <c r="J1272" s="25">
        <f>IF(Source!BC744&lt;&gt; 0, Source!BC744, 1)</f>
        <v>6.56</v>
      </c>
      <c r="K1272" s="24">
        <f>Source!P744</f>
        <v>2013.17</v>
      </c>
      <c r="L1272" s="26"/>
    </row>
    <row r="1273" spans="1:26" ht="14.25" x14ac:dyDescent="0.2">
      <c r="A1273" s="39"/>
      <c r="B1273" s="40"/>
      <c r="C1273" s="40" t="s">
        <v>1662</v>
      </c>
      <c r="D1273" s="23" t="s">
        <v>1663</v>
      </c>
      <c r="E1273" s="11">
        <f>Source!BZ744</f>
        <v>110</v>
      </c>
      <c r="F1273" s="43"/>
      <c r="G1273" s="25"/>
      <c r="H1273" s="24">
        <f>SUM(S1269:S1277)</f>
        <v>323.44</v>
      </c>
      <c r="I1273" s="27"/>
      <c r="J1273" s="22">
        <f>Source!AT744</f>
        <v>110</v>
      </c>
      <c r="K1273" s="24">
        <f>SUM(T1269:T1277)</f>
        <v>2121.8200000000002</v>
      </c>
      <c r="L1273" s="26"/>
    </row>
    <row r="1274" spans="1:26" ht="14.25" x14ac:dyDescent="0.2">
      <c r="A1274" s="39"/>
      <c r="B1274" s="40"/>
      <c r="C1274" s="40" t="s">
        <v>1664</v>
      </c>
      <c r="D1274" s="23" t="s">
        <v>1663</v>
      </c>
      <c r="E1274" s="11">
        <f>Source!CA744</f>
        <v>70</v>
      </c>
      <c r="F1274" s="43"/>
      <c r="G1274" s="25"/>
      <c r="H1274" s="24">
        <f>SUM(U1269:U1277)</f>
        <v>205.83</v>
      </c>
      <c r="I1274" s="27"/>
      <c r="J1274" s="22">
        <f>Source!AU744</f>
        <v>70</v>
      </c>
      <c r="K1274" s="24">
        <f>SUM(V1269:V1277)</f>
        <v>1350.25</v>
      </c>
      <c r="L1274" s="26"/>
    </row>
    <row r="1275" spans="1:26" ht="14.25" x14ac:dyDescent="0.2">
      <c r="A1275" s="39"/>
      <c r="B1275" s="40"/>
      <c r="C1275" s="40" t="s">
        <v>1665</v>
      </c>
      <c r="D1275" s="23" t="s">
        <v>1666</v>
      </c>
      <c r="E1275" s="11">
        <f>Source!AQ744</f>
        <v>14.63</v>
      </c>
      <c r="F1275" s="24"/>
      <c r="G1275" s="25" t="str">
        <f>Source!DI744</f>
        <v/>
      </c>
      <c r="H1275" s="24"/>
      <c r="I1275" s="25"/>
      <c r="J1275" s="25"/>
      <c r="K1275" s="24"/>
      <c r="L1275" s="35">
        <f>Source!U744</f>
        <v>35.989800000000002</v>
      </c>
    </row>
    <row r="1276" spans="1:26" ht="28.5" x14ac:dyDescent="0.2">
      <c r="A1276" s="39" t="str">
        <f>Source!E745</f>
        <v>114,1</v>
      </c>
      <c r="B1276" s="40" t="str">
        <f>Source!F745</f>
        <v>06.1.01.05-0041</v>
      </c>
      <c r="C1276" s="40" t="str">
        <f>Source!G745</f>
        <v>Кирпич керамический одинарный, размером 250х120х65 мм, марка 300</v>
      </c>
      <c r="D1276" s="23" t="str">
        <f>Source!H745</f>
        <v>1000 шт.</v>
      </c>
      <c r="E1276" s="11">
        <f>Source!I745</f>
        <v>0.98399999999999999</v>
      </c>
      <c r="F1276" s="24">
        <f>Source!AL745+Source!AM745+Source!AO745</f>
        <v>2106.3200000000002</v>
      </c>
      <c r="G1276" s="36" t="s">
        <v>3</v>
      </c>
      <c r="H1276" s="24">
        <f>ROUND(Source!AC745*Source!I745, 2)+ROUND(Source!AD745*Source!I745, 2)+ROUND(Source!AF745*Source!I745, 2)</f>
        <v>2072.62</v>
      </c>
      <c r="I1276" s="25"/>
      <c r="J1276" s="25">
        <f>IF(Source!BC745&lt;&gt; 0, Source!BC745, 1)</f>
        <v>6.56</v>
      </c>
      <c r="K1276" s="24">
        <f>Source!O745</f>
        <v>13596.38</v>
      </c>
      <c r="L1276" s="26"/>
      <c r="S1276">
        <f>ROUND((Source!FX745/100)*((ROUND(Source!AF745*Source!I745, 2)+ROUND(Source!AE745*Source!I745, 2))), 2)</f>
        <v>0</v>
      </c>
      <c r="T1276">
        <f>Source!X745</f>
        <v>0</v>
      </c>
      <c r="U1276">
        <f>ROUND((Source!FY745/100)*((ROUND(Source!AF745*Source!I745, 2)+ROUND(Source!AE745*Source!I745, 2))), 2)</f>
        <v>0</v>
      </c>
      <c r="V1276">
        <f>Source!Y745</f>
        <v>0</v>
      </c>
      <c r="W1276">
        <f>IF(Source!BI745&lt;=1,H1276, 0)</f>
        <v>2072.62</v>
      </c>
      <c r="X1276">
        <f>IF(Source!BI745=2,H1276, 0)</f>
        <v>0</v>
      </c>
      <c r="Y1276">
        <f>IF(Source!BI745=3,H1276, 0)</f>
        <v>0</v>
      </c>
      <c r="Z1276">
        <f>IF(Source!BI745=4,H1276, 0)</f>
        <v>0</v>
      </c>
    </row>
    <row r="1277" spans="1:26" ht="14.25" x14ac:dyDescent="0.2">
      <c r="A1277" s="41" t="str">
        <f>Source!E746</f>
        <v>114,2</v>
      </c>
      <c r="B1277" s="42" t="str">
        <f>Source!F746</f>
        <v>06.1.01.05</v>
      </c>
      <c r="C1277" s="42" t="str">
        <f>Source!G746</f>
        <v>Кирпич глиняный обыкновенный</v>
      </c>
      <c r="D1277" s="28" t="str">
        <f>Source!H746</f>
        <v>1000 шт.</v>
      </c>
      <c r="E1277" s="29">
        <f>Source!I746</f>
        <v>0.98399999999999999</v>
      </c>
      <c r="F1277" s="30">
        <f>Source!AL746+Source!AM746+Source!AO746</f>
        <v>0</v>
      </c>
      <c r="G1277" s="37" t="s">
        <v>3</v>
      </c>
      <c r="H1277" s="30">
        <f>ROUND(Source!AC746*Source!I746, 2)+ROUND(Source!AD746*Source!I746, 2)+ROUND(Source!AF746*Source!I746, 2)</f>
        <v>0</v>
      </c>
      <c r="I1277" s="31"/>
      <c r="J1277" s="31">
        <f>IF(Source!BC746&lt;&gt; 0, Source!BC746, 1)</f>
        <v>6.56</v>
      </c>
      <c r="K1277" s="30">
        <f>Source!O746</f>
        <v>0</v>
      </c>
      <c r="L1277" s="38"/>
      <c r="S1277">
        <f>ROUND((Source!FX746/100)*((ROUND(Source!AF746*Source!I746, 2)+ROUND(Source!AE746*Source!I746, 2))), 2)</f>
        <v>0</v>
      </c>
      <c r="T1277">
        <f>Source!X746</f>
        <v>0</v>
      </c>
      <c r="U1277">
        <f>ROUND((Source!FY746/100)*((ROUND(Source!AF746*Source!I746, 2)+ROUND(Source!AE746*Source!I746, 2))), 2)</f>
        <v>0</v>
      </c>
      <c r="V1277">
        <f>Source!Y746</f>
        <v>0</v>
      </c>
      <c r="W1277">
        <f>IF(Source!BI746&lt;=1,H1277, 0)</f>
        <v>0</v>
      </c>
      <c r="X1277">
        <f>IF(Source!BI746=2,H1277, 0)</f>
        <v>0</v>
      </c>
      <c r="Y1277">
        <f>IF(Source!BI746=3,H1277, 0)</f>
        <v>0</v>
      </c>
      <c r="Z1277">
        <f>IF(Source!BI746=4,H1277, 0)</f>
        <v>0</v>
      </c>
    </row>
    <row r="1278" spans="1:26" ht="15" x14ac:dyDescent="0.25">
      <c r="G1278" s="46">
        <f>H1270+H1271+H1272+H1273+H1274+SUM(H1276:H1277)</f>
        <v>3208.06</v>
      </c>
      <c r="H1278" s="46"/>
      <c r="J1278" s="46">
        <f>K1270+K1271+K1272+K1273+K1274+SUM(K1276:K1277)</f>
        <v>21044.92</v>
      </c>
      <c r="K1278" s="46"/>
      <c r="L1278" s="33">
        <f>Source!U744</f>
        <v>35.989800000000002</v>
      </c>
      <c r="O1278" s="20">
        <f>G1278</f>
        <v>3208.06</v>
      </c>
      <c r="P1278" s="20">
        <f>J1278</f>
        <v>21044.92</v>
      </c>
      <c r="Q1278" s="20">
        <f>L1278</f>
        <v>35.989800000000002</v>
      </c>
      <c r="W1278">
        <f>IF(Source!BI744&lt;=1,H1270+H1271+H1272+H1273+H1274, 0)</f>
        <v>1135.44</v>
      </c>
      <c r="X1278">
        <f>IF(Source!BI744=2,H1270+H1271+H1272+H1273+H1274, 0)</f>
        <v>0</v>
      </c>
      <c r="Y1278">
        <f>IF(Source!BI744=3,H1270+H1271+H1272+H1273+H1274, 0)</f>
        <v>0</v>
      </c>
      <c r="Z1278">
        <f>IF(Source!BI744=4,H1270+H1271+H1272+H1273+H1274, 0)</f>
        <v>0</v>
      </c>
    </row>
    <row r="1279" spans="1:26" ht="28.5" x14ac:dyDescent="0.2">
      <c r="A1279" s="39" t="str">
        <f>Source!E747</f>
        <v>115</v>
      </c>
      <c r="B1279" s="40" t="str">
        <f>Source!F747</f>
        <v>53-25-1</v>
      </c>
      <c r="C1279" s="40" t="str">
        <f>Source!G747</f>
        <v>Устройство металлических перемычек в стенах существующих зданий</v>
      </c>
      <c r="D1279" s="23" t="str">
        <f>Source!H747</f>
        <v>т</v>
      </c>
      <c r="E1279" s="11">
        <f>Source!I747</f>
        <v>0.14688000000000001</v>
      </c>
      <c r="F1279" s="24">
        <f>Source!AL747+Source!AM747+Source!AO747</f>
        <v>1581.13</v>
      </c>
      <c r="G1279" s="25"/>
      <c r="H1279" s="24"/>
      <c r="I1279" s="25" t="str">
        <f>Source!BO747</f>
        <v/>
      </c>
      <c r="J1279" s="25"/>
      <c r="K1279" s="24"/>
      <c r="L1279" s="26"/>
      <c r="S1279">
        <f>ROUND((Source!FX747/100)*((ROUND(Source!AF747*Source!I747, 2)+ROUND(Source!AE747*Source!I747, 2))), 2)</f>
        <v>181.93</v>
      </c>
      <c r="T1279">
        <f>Source!X747</f>
        <v>1193.45</v>
      </c>
      <c r="U1279">
        <f>ROUND((Source!FY747/100)*((ROUND(Source!AF747*Source!I747, 2)+ROUND(Source!AE747*Source!I747, 2))), 2)</f>
        <v>148.09</v>
      </c>
      <c r="V1279">
        <f>Source!Y747</f>
        <v>971.41</v>
      </c>
    </row>
    <row r="1280" spans="1:26" ht="14.25" x14ac:dyDescent="0.2">
      <c r="A1280" s="39"/>
      <c r="B1280" s="40"/>
      <c r="C1280" s="40" t="s">
        <v>1661</v>
      </c>
      <c r="D1280" s="23"/>
      <c r="E1280" s="11"/>
      <c r="F1280" s="24">
        <f>Source!AO747</f>
        <v>1433.2</v>
      </c>
      <c r="G1280" s="25" t="str">
        <f>Source!DG747</f>
        <v/>
      </c>
      <c r="H1280" s="24">
        <f>ROUND(Source!AF747*Source!I747, 2)</f>
        <v>210.51</v>
      </c>
      <c r="I1280" s="25"/>
      <c r="J1280" s="25">
        <f>IF(Source!BA747&lt;&gt; 0, Source!BA747, 1)</f>
        <v>6.56</v>
      </c>
      <c r="K1280" s="24">
        <f>Source!S747</f>
        <v>1380.94</v>
      </c>
      <c r="L1280" s="26"/>
      <c r="R1280">
        <f>H1280</f>
        <v>210.51</v>
      </c>
    </row>
    <row r="1281" spans="1:26" ht="14.25" x14ac:dyDescent="0.2">
      <c r="A1281" s="39"/>
      <c r="B1281" s="40"/>
      <c r="C1281" s="40" t="s">
        <v>411</v>
      </c>
      <c r="D1281" s="23"/>
      <c r="E1281" s="11"/>
      <c r="F1281" s="24">
        <f>Source!AM747</f>
        <v>63.11</v>
      </c>
      <c r="G1281" s="25" t="str">
        <f>Source!DE747</f>
        <v/>
      </c>
      <c r="H1281" s="24">
        <f>ROUND(Source!AD747*Source!I747, 2)</f>
        <v>9.27</v>
      </c>
      <c r="I1281" s="25"/>
      <c r="J1281" s="25">
        <f>IF(Source!BB747&lt;&gt; 0, Source!BB747, 1)</f>
        <v>6.56</v>
      </c>
      <c r="K1281" s="24">
        <f>Source!Q747</f>
        <v>60.81</v>
      </c>
      <c r="L1281" s="26"/>
    </row>
    <row r="1282" spans="1:26" ht="14.25" x14ac:dyDescent="0.2">
      <c r="A1282" s="39"/>
      <c r="B1282" s="40"/>
      <c r="C1282" s="40" t="s">
        <v>1667</v>
      </c>
      <c r="D1282" s="23"/>
      <c r="E1282" s="11"/>
      <c r="F1282" s="24">
        <f>Source!AN747</f>
        <v>7.05</v>
      </c>
      <c r="G1282" s="25" t="str">
        <f>Source!DF747</f>
        <v/>
      </c>
      <c r="H1282" s="34">
        <f>ROUND(Source!AE747*Source!I747, 2)</f>
        <v>1.04</v>
      </c>
      <c r="I1282" s="25"/>
      <c r="J1282" s="25">
        <f>IF(Source!BS747&lt;&gt; 0, Source!BS747, 1)</f>
        <v>6.56</v>
      </c>
      <c r="K1282" s="34">
        <f>Source!R747</f>
        <v>6.79</v>
      </c>
      <c r="L1282" s="26"/>
      <c r="R1282">
        <f>H1282</f>
        <v>1.04</v>
      </c>
    </row>
    <row r="1283" spans="1:26" ht="14.25" x14ac:dyDescent="0.2">
      <c r="A1283" s="39"/>
      <c r="B1283" s="40"/>
      <c r="C1283" s="40" t="s">
        <v>1668</v>
      </c>
      <c r="D1283" s="23"/>
      <c r="E1283" s="11"/>
      <c r="F1283" s="24">
        <f>Source!AL747</f>
        <v>84.82</v>
      </c>
      <c r="G1283" s="25" t="str">
        <f>Source!DD747</f>
        <v/>
      </c>
      <c r="H1283" s="24">
        <f>ROUND(Source!AC747*Source!I747, 2)</f>
        <v>12.46</v>
      </c>
      <c r="I1283" s="25"/>
      <c r="J1283" s="25">
        <f>IF(Source!BC747&lt;&gt; 0, Source!BC747, 1)</f>
        <v>6.56</v>
      </c>
      <c r="K1283" s="24">
        <f>Source!P747</f>
        <v>81.73</v>
      </c>
      <c r="L1283" s="26"/>
    </row>
    <row r="1284" spans="1:26" ht="14.25" x14ac:dyDescent="0.2">
      <c r="A1284" s="39"/>
      <c r="B1284" s="40"/>
      <c r="C1284" s="40" t="s">
        <v>1662</v>
      </c>
      <c r="D1284" s="23" t="s">
        <v>1663</v>
      </c>
      <c r="E1284" s="11">
        <f>Source!BZ747</f>
        <v>86</v>
      </c>
      <c r="F1284" s="43"/>
      <c r="G1284" s="25"/>
      <c r="H1284" s="24">
        <f>SUM(S1279:S1292)</f>
        <v>181.93</v>
      </c>
      <c r="I1284" s="27"/>
      <c r="J1284" s="22">
        <f>Source!AT747</f>
        <v>86</v>
      </c>
      <c r="K1284" s="24">
        <f>SUM(T1279:T1292)</f>
        <v>1193.45</v>
      </c>
      <c r="L1284" s="26"/>
    </row>
    <row r="1285" spans="1:26" ht="14.25" x14ac:dyDescent="0.2">
      <c r="A1285" s="39"/>
      <c r="B1285" s="40"/>
      <c r="C1285" s="40" t="s">
        <v>1664</v>
      </c>
      <c r="D1285" s="23" t="s">
        <v>1663</v>
      </c>
      <c r="E1285" s="11">
        <f>Source!CA747</f>
        <v>70</v>
      </c>
      <c r="F1285" s="43"/>
      <c r="G1285" s="25"/>
      <c r="H1285" s="24">
        <f>SUM(U1279:U1292)</f>
        <v>148.09</v>
      </c>
      <c r="I1285" s="27"/>
      <c r="J1285" s="22">
        <f>Source!AU747</f>
        <v>70</v>
      </c>
      <c r="K1285" s="24">
        <f>SUM(V1279:V1292)</f>
        <v>971.41</v>
      </c>
      <c r="L1285" s="26"/>
    </row>
    <row r="1286" spans="1:26" ht="14.25" x14ac:dyDescent="0.2">
      <c r="A1286" s="39"/>
      <c r="B1286" s="40"/>
      <c r="C1286" s="40" t="s">
        <v>1665</v>
      </c>
      <c r="D1286" s="23" t="s">
        <v>1666</v>
      </c>
      <c r="E1286" s="11">
        <f>Source!AQ747</f>
        <v>165.88</v>
      </c>
      <c r="F1286" s="24"/>
      <c r="G1286" s="25" t="str">
        <f>Source!DI747</f>
        <v/>
      </c>
      <c r="H1286" s="24"/>
      <c r="I1286" s="25"/>
      <c r="J1286" s="25"/>
      <c r="K1286" s="24"/>
      <c r="L1286" s="35">
        <f>Source!U747</f>
        <v>24.3644544</v>
      </c>
    </row>
    <row r="1287" spans="1:26" ht="14.25" x14ac:dyDescent="0.2">
      <c r="A1287" s="39" t="str">
        <f>Source!E748</f>
        <v>115,1</v>
      </c>
      <c r="B1287" s="40" t="str">
        <f>Source!F748</f>
        <v>04.3.01.12</v>
      </c>
      <c r="C1287" s="40" t="str">
        <f>Source!G748</f>
        <v>Раствор цементно-известковый М50</v>
      </c>
      <c r="D1287" s="23" t="str">
        <f>Source!H748</f>
        <v>м3</v>
      </c>
      <c r="E1287" s="11">
        <f>Source!I748</f>
        <v>7.931500000000001E-2</v>
      </c>
      <c r="F1287" s="24">
        <f>Source!AL748+Source!AM748+Source!AO748</f>
        <v>0</v>
      </c>
      <c r="G1287" s="36" t="s">
        <v>3</v>
      </c>
      <c r="H1287" s="24">
        <f>ROUND(Source!AC748*Source!I748, 2)+ROUND(Source!AD748*Source!I748, 2)+ROUND(Source!AF748*Source!I748, 2)</f>
        <v>0</v>
      </c>
      <c r="I1287" s="25"/>
      <c r="J1287" s="25">
        <f>IF(Source!BC748&lt;&gt; 0, Source!BC748, 1)</f>
        <v>6.56</v>
      </c>
      <c r="K1287" s="24">
        <f>Source!O748</f>
        <v>0</v>
      </c>
      <c r="L1287" s="26"/>
      <c r="S1287">
        <f>ROUND((Source!FX748/100)*((ROUND(Source!AF748*Source!I748, 2)+ROUND(Source!AE748*Source!I748, 2))), 2)</f>
        <v>0</v>
      </c>
      <c r="T1287">
        <f>Source!X748</f>
        <v>0</v>
      </c>
      <c r="U1287">
        <f>ROUND((Source!FY748/100)*((ROUND(Source!AF748*Source!I748, 2)+ROUND(Source!AE748*Source!I748, 2))), 2)</f>
        <v>0</v>
      </c>
      <c r="V1287">
        <f>Source!Y748</f>
        <v>0</v>
      </c>
      <c r="W1287">
        <f>IF(Source!BI748&lt;=1,H1287, 0)</f>
        <v>0</v>
      </c>
      <c r="X1287">
        <f>IF(Source!BI748=2,H1287, 0)</f>
        <v>0</v>
      </c>
      <c r="Y1287">
        <f>IF(Source!BI748=3,H1287, 0)</f>
        <v>0</v>
      </c>
      <c r="Z1287">
        <f>IF(Source!BI748=4,H1287, 0)</f>
        <v>0</v>
      </c>
    </row>
    <row r="1288" spans="1:26" ht="28.5" x14ac:dyDescent="0.2">
      <c r="A1288" s="39" t="str">
        <f>Source!E749</f>
        <v>115,2</v>
      </c>
      <c r="B1288" s="40" t="str">
        <f>Source!F749</f>
        <v>04.3.01.09-0001</v>
      </c>
      <c r="C1288" s="40" t="str">
        <f>Source!G749</f>
        <v>Раствор готовый кладочный тяжелый цементный</v>
      </c>
      <c r="D1288" s="23" t="str">
        <f>Source!H749</f>
        <v>м3</v>
      </c>
      <c r="E1288" s="11">
        <f>Source!I749</f>
        <v>7.931500000000001E-2</v>
      </c>
      <c r="F1288" s="24">
        <f>Source!AL749+Source!AM749+Source!AO749</f>
        <v>424.88</v>
      </c>
      <c r="G1288" s="36" t="s">
        <v>3</v>
      </c>
      <c r="H1288" s="24">
        <f>ROUND(Source!AC749*Source!I749, 2)+ROUND(Source!AD749*Source!I749, 2)+ROUND(Source!AF749*Source!I749, 2)</f>
        <v>33.700000000000003</v>
      </c>
      <c r="I1288" s="25"/>
      <c r="J1288" s="25">
        <f>IF(Source!BC749&lt;&gt; 0, Source!BC749, 1)</f>
        <v>6.56</v>
      </c>
      <c r="K1288" s="24">
        <f>Source!O749</f>
        <v>221.07</v>
      </c>
      <c r="L1288" s="26"/>
      <c r="S1288">
        <f>ROUND((Source!FX749/100)*((ROUND(Source!AF749*Source!I749, 2)+ROUND(Source!AE749*Source!I749, 2))), 2)</f>
        <v>0</v>
      </c>
      <c r="T1288">
        <f>Source!X749</f>
        <v>0</v>
      </c>
      <c r="U1288">
        <f>ROUND((Source!FY749/100)*((ROUND(Source!AF749*Source!I749, 2)+ROUND(Source!AE749*Source!I749, 2))), 2)</f>
        <v>0</v>
      </c>
      <c r="V1288">
        <f>Source!Y749</f>
        <v>0</v>
      </c>
      <c r="W1288">
        <f>IF(Source!BI749&lt;=1,H1288, 0)</f>
        <v>33.700000000000003</v>
      </c>
      <c r="X1288">
        <f>IF(Source!BI749=2,H1288, 0)</f>
        <v>0</v>
      </c>
      <c r="Y1288">
        <f>IF(Source!BI749=3,H1288, 0)</f>
        <v>0</v>
      </c>
      <c r="Z1288">
        <f>IF(Source!BI749=4,H1288, 0)</f>
        <v>0</v>
      </c>
    </row>
    <row r="1289" spans="1:26" ht="28.5" x14ac:dyDescent="0.2">
      <c r="A1289" s="39" t="str">
        <f>Source!E750</f>
        <v>115,3</v>
      </c>
      <c r="B1289" s="40" t="str">
        <f>Source!F750</f>
        <v>06.1.01.05-0041</v>
      </c>
      <c r="C1289" s="40" t="str">
        <f>Source!G750</f>
        <v>Кирпич керамический одинарный, размером 250х120х65 мм, марка 300</v>
      </c>
      <c r="D1289" s="23" t="str">
        <f>Source!H750</f>
        <v>1000 шт.</v>
      </c>
      <c r="E1289" s="11">
        <f>Source!I750</f>
        <v>8.3721999999999991E-2</v>
      </c>
      <c r="F1289" s="24">
        <f>Source!AL750+Source!AM750+Source!AO750</f>
        <v>2106.3200000000002</v>
      </c>
      <c r="G1289" s="36" t="s">
        <v>3</v>
      </c>
      <c r="H1289" s="24">
        <f>ROUND(Source!AC750*Source!I750, 2)+ROUND(Source!AD750*Source!I750, 2)+ROUND(Source!AF750*Source!I750, 2)</f>
        <v>176.35</v>
      </c>
      <c r="I1289" s="25"/>
      <c r="J1289" s="25">
        <f>IF(Source!BC750&lt;&gt; 0, Source!BC750, 1)</f>
        <v>6.56</v>
      </c>
      <c r="K1289" s="24">
        <f>Source!O750</f>
        <v>1156.83</v>
      </c>
      <c r="L1289" s="26"/>
      <c r="S1289">
        <f>ROUND((Source!FX750/100)*((ROUND(Source!AF750*Source!I750, 2)+ROUND(Source!AE750*Source!I750, 2))), 2)</f>
        <v>0</v>
      </c>
      <c r="T1289">
        <f>Source!X750</f>
        <v>0</v>
      </c>
      <c r="U1289">
        <f>ROUND((Source!FY750/100)*((ROUND(Source!AF750*Source!I750, 2)+ROUND(Source!AE750*Source!I750, 2))), 2)</f>
        <v>0</v>
      </c>
      <c r="V1289">
        <f>Source!Y750</f>
        <v>0</v>
      </c>
      <c r="W1289">
        <f>IF(Source!BI750&lt;=1,H1289, 0)</f>
        <v>176.35</v>
      </c>
      <c r="X1289">
        <f>IF(Source!BI750=2,H1289, 0)</f>
        <v>0</v>
      </c>
      <c r="Y1289">
        <f>IF(Source!BI750=3,H1289, 0)</f>
        <v>0</v>
      </c>
      <c r="Z1289">
        <f>IF(Source!BI750=4,H1289, 0)</f>
        <v>0</v>
      </c>
    </row>
    <row r="1290" spans="1:26" ht="28.5" x14ac:dyDescent="0.2">
      <c r="A1290" s="39" t="str">
        <f>Source!E751</f>
        <v>115,4</v>
      </c>
      <c r="B1290" s="40" t="str">
        <f>Source!F751</f>
        <v>08.3.11.01-0016</v>
      </c>
      <c r="C1290" s="40" t="str">
        <f>Source!G751</f>
        <v>Сталь швеллерная обычная, марки Ст0 № 12-40</v>
      </c>
      <c r="D1290" s="23" t="str">
        <f>Source!H751</f>
        <v>т</v>
      </c>
      <c r="E1290" s="11">
        <f>Source!I751</f>
        <v>0.152755</v>
      </c>
      <c r="F1290" s="24">
        <f>Source!AL751+Source!AM751+Source!AO751</f>
        <v>6054.11</v>
      </c>
      <c r="G1290" s="36" t="s">
        <v>3</v>
      </c>
      <c r="H1290" s="24">
        <f>ROUND(Source!AC751*Source!I751, 2)+ROUND(Source!AD751*Source!I751, 2)+ROUND(Source!AF751*Source!I751, 2)</f>
        <v>924.8</v>
      </c>
      <c r="I1290" s="25"/>
      <c r="J1290" s="25">
        <f>IF(Source!BC751&lt;&gt; 0, Source!BC751, 1)</f>
        <v>6.56</v>
      </c>
      <c r="K1290" s="24">
        <f>Source!O751</f>
        <v>6066.66</v>
      </c>
      <c r="L1290" s="26"/>
      <c r="S1290">
        <f>ROUND((Source!FX751/100)*((ROUND(Source!AF751*Source!I751, 2)+ROUND(Source!AE751*Source!I751, 2))), 2)</f>
        <v>0</v>
      </c>
      <c r="T1290">
        <f>Source!X751</f>
        <v>0</v>
      </c>
      <c r="U1290">
        <f>ROUND((Source!FY751/100)*((ROUND(Source!AF751*Source!I751, 2)+ROUND(Source!AE751*Source!I751, 2))), 2)</f>
        <v>0</v>
      </c>
      <c r="V1290">
        <f>Source!Y751</f>
        <v>0</v>
      </c>
      <c r="W1290">
        <f>IF(Source!BI751&lt;=1,H1290, 0)</f>
        <v>924.8</v>
      </c>
      <c r="X1290">
        <f>IF(Source!BI751=2,H1290, 0)</f>
        <v>0</v>
      </c>
      <c r="Y1290">
        <f>IF(Source!BI751=3,H1290, 0)</f>
        <v>0</v>
      </c>
      <c r="Z1290">
        <f>IF(Source!BI751=4,H1290, 0)</f>
        <v>0</v>
      </c>
    </row>
    <row r="1291" spans="1:26" ht="14.25" x14ac:dyDescent="0.2">
      <c r="A1291" s="39" t="str">
        <f>Source!E752</f>
        <v>115,5</v>
      </c>
      <c r="B1291" s="40" t="str">
        <f>Source!F752</f>
        <v>06.1.01.05</v>
      </c>
      <c r="C1291" s="40" t="str">
        <f>Source!G752</f>
        <v>Кирпич</v>
      </c>
      <c r="D1291" s="23" t="str">
        <f>Source!H752</f>
        <v>1000 шт.</v>
      </c>
      <c r="E1291" s="11">
        <f>Source!I752</f>
        <v>8.3721999999999991E-2</v>
      </c>
      <c r="F1291" s="24">
        <f>Source!AL752+Source!AM752+Source!AO752</f>
        <v>0</v>
      </c>
      <c r="G1291" s="36" t="s">
        <v>3</v>
      </c>
      <c r="H1291" s="24">
        <f>ROUND(Source!AC752*Source!I752, 2)+ROUND(Source!AD752*Source!I752, 2)+ROUND(Source!AF752*Source!I752, 2)</f>
        <v>0</v>
      </c>
      <c r="I1291" s="25"/>
      <c r="J1291" s="25">
        <f>IF(Source!BC752&lt;&gt; 0, Source!BC752, 1)</f>
        <v>6.56</v>
      </c>
      <c r="K1291" s="24">
        <f>Source!O752</f>
        <v>0</v>
      </c>
      <c r="L1291" s="26"/>
      <c r="S1291">
        <f>ROUND((Source!FX752/100)*((ROUND(Source!AF752*Source!I752, 2)+ROUND(Source!AE752*Source!I752, 2))), 2)</f>
        <v>0</v>
      </c>
      <c r="T1291">
        <f>Source!X752</f>
        <v>0</v>
      </c>
      <c r="U1291">
        <f>ROUND((Source!FY752/100)*((ROUND(Source!AF752*Source!I752, 2)+ROUND(Source!AE752*Source!I752, 2))), 2)</f>
        <v>0</v>
      </c>
      <c r="V1291">
        <f>Source!Y752</f>
        <v>0</v>
      </c>
      <c r="W1291">
        <f>IF(Source!BI752&lt;=1,H1291, 0)</f>
        <v>0</v>
      </c>
      <c r="X1291">
        <f>IF(Source!BI752=2,H1291, 0)</f>
        <v>0</v>
      </c>
      <c r="Y1291">
        <f>IF(Source!BI752=3,H1291, 0)</f>
        <v>0</v>
      </c>
      <c r="Z1291">
        <f>IF(Source!BI752=4,H1291, 0)</f>
        <v>0</v>
      </c>
    </row>
    <row r="1292" spans="1:26" ht="14.25" x14ac:dyDescent="0.2">
      <c r="A1292" s="41" t="str">
        <f>Source!E753</f>
        <v>115,6</v>
      </c>
      <c r="B1292" s="42" t="str">
        <f>Source!F753</f>
        <v>07.2.07.13</v>
      </c>
      <c r="C1292" s="42" t="str">
        <f>Source!G753</f>
        <v>Конструкции стальные</v>
      </c>
      <c r="D1292" s="28" t="str">
        <f>Source!H753</f>
        <v>т</v>
      </c>
      <c r="E1292" s="29">
        <f>Source!I753</f>
        <v>0.152755</v>
      </c>
      <c r="F1292" s="30">
        <f>Source!AL753+Source!AM753+Source!AO753</f>
        <v>0</v>
      </c>
      <c r="G1292" s="37" t="s">
        <v>3</v>
      </c>
      <c r="H1292" s="30">
        <f>ROUND(Source!AC753*Source!I753, 2)+ROUND(Source!AD753*Source!I753, 2)+ROUND(Source!AF753*Source!I753, 2)</f>
        <v>0</v>
      </c>
      <c r="I1292" s="31"/>
      <c r="J1292" s="31">
        <f>IF(Source!BC753&lt;&gt; 0, Source!BC753, 1)</f>
        <v>6.56</v>
      </c>
      <c r="K1292" s="30">
        <f>Source!O753</f>
        <v>0</v>
      </c>
      <c r="L1292" s="38"/>
      <c r="S1292">
        <f>ROUND((Source!FX753/100)*((ROUND(Source!AF753*Source!I753, 2)+ROUND(Source!AE753*Source!I753, 2))), 2)</f>
        <v>0</v>
      </c>
      <c r="T1292">
        <f>Source!X753</f>
        <v>0</v>
      </c>
      <c r="U1292">
        <f>ROUND((Source!FY753/100)*((ROUND(Source!AF753*Source!I753, 2)+ROUND(Source!AE753*Source!I753, 2))), 2)</f>
        <v>0</v>
      </c>
      <c r="V1292">
        <f>Source!Y753</f>
        <v>0</v>
      </c>
      <c r="W1292">
        <f>IF(Source!BI753&lt;=1,H1292, 0)</f>
        <v>0</v>
      </c>
      <c r="X1292">
        <f>IF(Source!BI753=2,H1292, 0)</f>
        <v>0</v>
      </c>
      <c r="Y1292">
        <f>IF(Source!BI753=3,H1292, 0)</f>
        <v>0</v>
      </c>
      <c r="Z1292">
        <f>IF(Source!BI753=4,H1292, 0)</f>
        <v>0</v>
      </c>
    </row>
    <row r="1293" spans="1:26" ht="15" x14ac:dyDescent="0.25">
      <c r="G1293" s="46">
        <f>H1280+H1281+H1283+H1284+H1285+SUM(H1287:H1292)</f>
        <v>1697.11</v>
      </c>
      <c r="H1293" s="46"/>
      <c r="J1293" s="46">
        <f>K1280+K1281+K1283+K1284+K1285+SUM(K1287:K1292)</f>
        <v>11132.9</v>
      </c>
      <c r="K1293" s="46"/>
      <c r="L1293" s="33">
        <f>Source!U747</f>
        <v>24.3644544</v>
      </c>
      <c r="O1293" s="20">
        <f>G1293</f>
        <v>1697.11</v>
      </c>
      <c r="P1293" s="20">
        <f>J1293</f>
        <v>11132.9</v>
      </c>
      <c r="Q1293" s="20">
        <f>L1293</f>
        <v>24.3644544</v>
      </c>
      <c r="W1293">
        <f>IF(Source!BI747&lt;=1,H1280+H1281+H1283+H1284+H1285, 0)</f>
        <v>562.26</v>
      </c>
      <c r="X1293">
        <f>IF(Source!BI747=2,H1280+H1281+H1283+H1284+H1285, 0)</f>
        <v>0</v>
      </c>
      <c r="Y1293">
        <f>IF(Source!BI747=3,H1280+H1281+H1283+H1284+H1285, 0)</f>
        <v>0</v>
      </c>
      <c r="Z1293">
        <f>IF(Source!BI747=4,H1280+H1281+H1283+H1284+H1285, 0)</f>
        <v>0</v>
      </c>
    </row>
    <row r="1294" spans="1:26" ht="57" x14ac:dyDescent="0.2">
      <c r="A1294" s="39" t="str">
        <f>Source!E754</f>
        <v>116</v>
      </c>
      <c r="B1294" s="40" t="str">
        <f>Source!F754</f>
        <v>09-04-009-04</v>
      </c>
      <c r="C1294" s="40" t="str">
        <f>Source!G754</f>
        <v>Монтаж оконных блоков из алюминиевых многокамерных профилей с герметичными стеклопакетами</v>
      </c>
      <c r="D1294" s="23" t="str">
        <f>Source!H754</f>
        <v>100 м2</v>
      </c>
      <c r="E1294" s="11">
        <f>Source!I754</f>
        <v>0.13619999999999999</v>
      </c>
      <c r="F1294" s="24">
        <f>Source!AL754+Source!AM754+Source!AO754</f>
        <v>23718.11</v>
      </c>
      <c r="G1294" s="25"/>
      <c r="H1294" s="24"/>
      <c r="I1294" s="25" t="str">
        <f>Source!BO754</f>
        <v/>
      </c>
      <c r="J1294" s="25"/>
      <c r="K1294" s="24"/>
      <c r="L1294" s="26"/>
      <c r="S1294">
        <f>ROUND((Source!FX754/100)*((ROUND(Source!AF754*Source!I754, 2)+ROUND(Source!AE754*Source!I754, 2))), 2)</f>
        <v>654.57000000000005</v>
      </c>
      <c r="T1294">
        <f>Source!X754</f>
        <v>4293.95</v>
      </c>
      <c r="U1294">
        <f>ROUND((Source!FY754/100)*((ROUND(Source!AF754*Source!I754, 2)+ROUND(Source!AE754*Source!I754, 2))), 2)</f>
        <v>618.21</v>
      </c>
      <c r="V1294">
        <f>Source!Y754</f>
        <v>4055.39</v>
      </c>
    </row>
    <row r="1295" spans="1:26" x14ac:dyDescent="0.2">
      <c r="C1295" s="19" t="str">
        <f>"Объем: "&amp;Source!I754&amp;"=13,62/"&amp;"100"</f>
        <v>Объем: 0,1362=13,62/100</v>
      </c>
    </row>
    <row r="1296" spans="1:26" ht="14.25" x14ac:dyDescent="0.2">
      <c r="A1296" s="39"/>
      <c r="B1296" s="40"/>
      <c r="C1296" s="40" t="s">
        <v>1661</v>
      </c>
      <c r="D1296" s="23"/>
      <c r="E1296" s="11"/>
      <c r="F1296" s="24">
        <f>Source!AO754</f>
        <v>4344.17</v>
      </c>
      <c r="G1296" s="25" t="str">
        <f>Source!DG754</f>
        <v>)*1,15</v>
      </c>
      <c r="H1296" s="24">
        <f>ROUND(Source!AF754*Source!I754, 2)</f>
        <v>680.43</v>
      </c>
      <c r="I1296" s="25"/>
      <c r="J1296" s="25">
        <f>IF(Source!BA754&lt;&gt; 0, Source!BA754, 1)</f>
        <v>6.56</v>
      </c>
      <c r="K1296" s="24">
        <f>Source!S754</f>
        <v>4463.6099999999997</v>
      </c>
      <c r="L1296" s="26"/>
      <c r="R1296">
        <f>H1296</f>
        <v>680.43</v>
      </c>
    </row>
    <row r="1297" spans="1:26" ht="14.25" x14ac:dyDescent="0.2">
      <c r="A1297" s="39"/>
      <c r="B1297" s="40"/>
      <c r="C1297" s="40" t="s">
        <v>411</v>
      </c>
      <c r="D1297" s="23"/>
      <c r="E1297" s="11"/>
      <c r="F1297" s="24">
        <f>Source!AM754</f>
        <v>1954.5</v>
      </c>
      <c r="G1297" s="25" t="str">
        <f>Source!DE754</f>
        <v>)*1,25</v>
      </c>
      <c r="H1297" s="24">
        <f>ROUND(Source!AD754*Source!I754, 2)</f>
        <v>332.75</v>
      </c>
      <c r="I1297" s="25"/>
      <c r="J1297" s="25">
        <f>IF(Source!BB754&lt;&gt; 0, Source!BB754, 1)</f>
        <v>6.56</v>
      </c>
      <c r="K1297" s="24">
        <f>Source!Q754</f>
        <v>2182.87</v>
      </c>
      <c r="L1297" s="26"/>
    </row>
    <row r="1298" spans="1:26" ht="14.25" x14ac:dyDescent="0.2">
      <c r="A1298" s="39"/>
      <c r="B1298" s="40"/>
      <c r="C1298" s="40" t="s">
        <v>1667</v>
      </c>
      <c r="D1298" s="23"/>
      <c r="E1298" s="11"/>
      <c r="F1298" s="24">
        <f>Source!AN754</f>
        <v>275.27999999999997</v>
      </c>
      <c r="G1298" s="25" t="str">
        <f>Source!DF754</f>
        <v>)*1,25</v>
      </c>
      <c r="H1298" s="34">
        <f>ROUND(Source!AE754*Source!I754, 2)</f>
        <v>46.87</v>
      </c>
      <c r="I1298" s="25"/>
      <c r="J1298" s="25">
        <f>IF(Source!BS754&lt;&gt; 0, Source!BS754, 1)</f>
        <v>6.56</v>
      </c>
      <c r="K1298" s="34">
        <f>Source!R754</f>
        <v>307.44</v>
      </c>
      <c r="L1298" s="26"/>
      <c r="R1298">
        <f>H1298</f>
        <v>46.87</v>
      </c>
    </row>
    <row r="1299" spans="1:26" ht="14.25" x14ac:dyDescent="0.2">
      <c r="A1299" s="39"/>
      <c r="B1299" s="40"/>
      <c r="C1299" s="40" t="s">
        <v>1668</v>
      </c>
      <c r="D1299" s="23"/>
      <c r="E1299" s="11"/>
      <c r="F1299" s="24">
        <f>Source!AL754</f>
        <v>17419.439999999999</v>
      </c>
      <c r="G1299" s="25" t="str">
        <f>Source!DD754</f>
        <v/>
      </c>
      <c r="H1299" s="24">
        <f>ROUND(Source!AC754*Source!I754, 2)</f>
        <v>2372.5300000000002</v>
      </c>
      <c r="I1299" s="25"/>
      <c r="J1299" s="25">
        <f>IF(Source!BC754&lt;&gt; 0, Source!BC754, 1)</f>
        <v>6.56</v>
      </c>
      <c r="K1299" s="24">
        <f>Source!P754</f>
        <v>15563.78</v>
      </c>
      <c r="L1299" s="26"/>
    </row>
    <row r="1300" spans="1:26" ht="14.25" x14ac:dyDescent="0.2">
      <c r="A1300" s="39"/>
      <c r="B1300" s="40"/>
      <c r="C1300" s="40" t="s">
        <v>1662</v>
      </c>
      <c r="D1300" s="23" t="s">
        <v>1663</v>
      </c>
      <c r="E1300" s="11">
        <f>Source!BZ754</f>
        <v>90</v>
      </c>
      <c r="F1300" s="43"/>
      <c r="G1300" s="25"/>
      <c r="H1300" s="24">
        <f>SUM(S1294:S1304)</f>
        <v>654.57000000000005</v>
      </c>
      <c r="I1300" s="27"/>
      <c r="J1300" s="22">
        <f>Source!AT754</f>
        <v>90</v>
      </c>
      <c r="K1300" s="24">
        <f>SUM(T1294:T1304)</f>
        <v>4293.95</v>
      </c>
      <c r="L1300" s="26"/>
    </row>
    <row r="1301" spans="1:26" ht="14.25" x14ac:dyDescent="0.2">
      <c r="A1301" s="39"/>
      <c r="B1301" s="40"/>
      <c r="C1301" s="40" t="s">
        <v>1664</v>
      </c>
      <c r="D1301" s="23" t="s">
        <v>1663</v>
      </c>
      <c r="E1301" s="11">
        <f>Source!CA754</f>
        <v>85</v>
      </c>
      <c r="F1301" s="43"/>
      <c r="G1301" s="25"/>
      <c r="H1301" s="24">
        <f>SUM(U1294:U1304)</f>
        <v>618.21</v>
      </c>
      <c r="I1301" s="27"/>
      <c r="J1301" s="22">
        <f>Source!AU754</f>
        <v>85</v>
      </c>
      <c r="K1301" s="24">
        <f>SUM(V1294:V1304)</f>
        <v>4055.39</v>
      </c>
      <c r="L1301" s="26"/>
    </row>
    <row r="1302" spans="1:26" ht="14.25" x14ac:dyDescent="0.2">
      <c r="A1302" s="39"/>
      <c r="B1302" s="40"/>
      <c r="C1302" s="40" t="s">
        <v>1665</v>
      </c>
      <c r="D1302" s="23" t="s">
        <v>1666</v>
      </c>
      <c r="E1302" s="11">
        <f>Source!AQ754</f>
        <v>437.92</v>
      </c>
      <c r="F1302" s="24"/>
      <c r="G1302" s="25" t="str">
        <f>Source!DI754</f>
        <v>)*1,15</v>
      </c>
      <c r="H1302" s="24"/>
      <c r="I1302" s="25"/>
      <c r="J1302" s="25"/>
      <c r="K1302" s="24"/>
      <c r="L1302" s="35">
        <f>Source!U754</f>
        <v>68.591409599999992</v>
      </c>
    </row>
    <row r="1303" spans="1:26" ht="71.25" x14ac:dyDescent="0.2">
      <c r="A1303" s="39" t="str">
        <f>Source!E755</f>
        <v>116,1</v>
      </c>
      <c r="B1303" s="40" t="str">
        <f>Source!F755</f>
        <v>09.1.01.01-0022</v>
      </c>
      <c r="C1303" s="40" t="str">
        <f>Source!G755</f>
        <v>Блоки оконные  из алюминиевого комбинированного профиля одинарной конструкции с двухкамерным стеклопакетом, поворотные (ГОСТ 22233- 2001) прим.</v>
      </c>
      <c r="D1303" s="23" t="str">
        <f>Source!H755</f>
        <v>м2</v>
      </c>
      <c r="E1303" s="11">
        <f>Source!I755</f>
        <v>10.080000000000002</v>
      </c>
      <c r="F1303" s="24">
        <f>Source!AL755+Source!AM755+Source!AO755</f>
        <v>2468.29</v>
      </c>
      <c r="G1303" s="36" t="s">
        <v>3</v>
      </c>
      <c r="H1303" s="24">
        <f>ROUND(Source!AC755*Source!I755, 2)+ROUND(Source!AD755*Source!I755, 2)+ROUND(Source!AF755*Source!I755, 2)</f>
        <v>24880.36</v>
      </c>
      <c r="I1303" s="25"/>
      <c r="J1303" s="25">
        <f>IF(Source!BC755&lt;&gt; 0, Source!BC755, 1)</f>
        <v>6.56</v>
      </c>
      <c r="K1303" s="24">
        <f>Source!O755</f>
        <v>163215.18</v>
      </c>
      <c r="L1303" s="26"/>
      <c r="S1303">
        <f>ROUND((Source!FX755/100)*((ROUND(Source!AF755*Source!I755, 2)+ROUND(Source!AE755*Source!I755, 2))), 2)</f>
        <v>0</v>
      </c>
      <c r="T1303">
        <f>Source!X755</f>
        <v>0</v>
      </c>
      <c r="U1303">
        <f>ROUND((Source!FY755/100)*((ROUND(Source!AF755*Source!I755, 2)+ROUND(Source!AE755*Source!I755, 2))), 2)</f>
        <v>0</v>
      </c>
      <c r="V1303">
        <f>Source!Y755</f>
        <v>0</v>
      </c>
      <c r="W1303">
        <f>IF(Source!BI755&lt;=1,H1303, 0)</f>
        <v>24880.36</v>
      </c>
      <c r="X1303">
        <f>IF(Source!BI755=2,H1303, 0)</f>
        <v>0</v>
      </c>
      <c r="Y1303">
        <f>IF(Source!BI755=3,H1303, 0)</f>
        <v>0</v>
      </c>
      <c r="Z1303">
        <f>IF(Source!BI755=4,H1303, 0)</f>
        <v>0</v>
      </c>
    </row>
    <row r="1304" spans="1:26" ht="85.5" x14ac:dyDescent="0.2">
      <c r="A1304" s="41" t="str">
        <f>Source!E756</f>
        <v>116,2</v>
      </c>
      <c r="B1304" s="42" t="str">
        <f>Source!F756</f>
        <v>09.4.03.05-0005</v>
      </c>
      <c r="C1304" s="42" t="str">
        <f>Source!G756</f>
        <v>Блоки оконные из алюминиевого комбинированного профиля одинарной конструкции с двухкамерным стеклопакетом одностворчатые, с поворотно- откидной створкой (ГОСТ 23166-99)</v>
      </c>
      <c r="D1304" s="28" t="str">
        <f>Source!H756</f>
        <v>м2</v>
      </c>
      <c r="E1304" s="29">
        <f>Source!I756</f>
        <v>3.54</v>
      </c>
      <c r="F1304" s="30">
        <f>Source!AL756+Source!AM756+Source!AO756</f>
        <v>1158.7</v>
      </c>
      <c r="G1304" s="37" t="s">
        <v>3</v>
      </c>
      <c r="H1304" s="30">
        <f>ROUND(Source!AC756*Source!I756, 2)+ROUND(Source!AD756*Source!I756, 2)+ROUND(Source!AF756*Source!I756, 2)</f>
        <v>4101.8</v>
      </c>
      <c r="I1304" s="31"/>
      <c r="J1304" s="31">
        <f>IF(Source!BC756&lt;&gt; 0, Source!BC756, 1)</f>
        <v>6.56</v>
      </c>
      <c r="K1304" s="30">
        <f>Source!O756</f>
        <v>26907.79</v>
      </c>
      <c r="L1304" s="38"/>
      <c r="S1304">
        <f>ROUND((Source!FX756/100)*((ROUND(Source!AF756*Source!I756, 2)+ROUND(Source!AE756*Source!I756, 2))), 2)</f>
        <v>0</v>
      </c>
      <c r="T1304">
        <f>Source!X756</f>
        <v>0</v>
      </c>
      <c r="U1304">
        <f>ROUND((Source!FY756/100)*((ROUND(Source!AF756*Source!I756, 2)+ROUND(Source!AE756*Source!I756, 2))), 2)</f>
        <v>0</v>
      </c>
      <c r="V1304">
        <f>Source!Y756</f>
        <v>0</v>
      </c>
      <c r="W1304">
        <f>IF(Source!BI756&lt;=1,H1304, 0)</f>
        <v>4101.8</v>
      </c>
      <c r="X1304">
        <f>IF(Source!BI756=2,H1304, 0)</f>
        <v>0</v>
      </c>
      <c r="Y1304">
        <f>IF(Source!BI756=3,H1304, 0)</f>
        <v>0</v>
      </c>
      <c r="Z1304">
        <f>IF(Source!BI756=4,H1304, 0)</f>
        <v>0</v>
      </c>
    </row>
    <row r="1305" spans="1:26" ht="15" x14ac:dyDescent="0.25">
      <c r="G1305" s="46">
        <f>H1296+H1297+H1299+H1300+H1301+SUM(H1303:H1304)</f>
        <v>33640.65</v>
      </c>
      <c r="H1305" s="46"/>
      <c r="J1305" s="46">
        <f>K1296+K1297+K1299+K1300+K1301+SUM(K1303:K1304)</f>
        <v>220682.57</v>
      </c>
      <c r="K1305" s="46"/>
      <c r="L1305" s="33">
        <f>Source!U754</f>
        <v>68.591409599999992</v>
      </c>
      <c r="O1305" s="20">
        <f>G1305</f>
        <v>33640.65</v>
      </c>
      <c r="P1305" s="20">
        <f>J1305</f>
        <v>220682.57</v>
      </c>
      <c r="Q1305" s="20">
        <f>L1305</f>
        <v>68.591409599999992</v>
      </c>
      <c r="W1305">
        <f>IF(Source!BI754&lt;=1,H1296+H1297+H1299+H1300+H1301, 0)</f>
        <v>4658.49</v>
      </c>
      <c r="X1305">
        <f>IF(Source!BI754=2,H1296+H1297+H1299+H1300+H1301, 0)</f>
        <v>0</v>
      </c>
      <c r="Y1305">
        <f>IF(Source!BI754=3,H1296+H1297+H1299+H1300+H1301, 0)</f>
        <v>0</v>
      </c>
      <c r="Z1305">
        <f>IF(Source!BI754=4,H1296+H1297+H1299+H1300+H1301, 0)</f>
        <v>0</v>
      </c>
    </row>
    <row r="1306" spans="1:26" ht="57" x14ac:dyDescent="0.2">
      <c r="A1306" s="39" t="str">
        <f>Source!E757</f>
        <v>117</v>
      </c>
      <c r="B1306" s="40" t="str">
        <f>Source!F757</f>
        <v>10-01-047-01</v>
      </c>
      <c r="C1306" s="40" t="str">
        <f>Source!G757</f>
        <v>Установка блоков из ПВХ в наружных и внутренних дверных проемах в каменных стенах площадью проема до 3 м2</v>
      </c>
      <c r="D1306" s="23" t="str">
        <f>Source!H757</f>
        <v>100 м2</v>
      </c>
      <c r="E1306" s="11">
        <f>Source!I757</f>
        <v>9.4799999999999995E-2</v>
      </c>
      <c r="F1306" s="24">
        <f>Source!AL757+Source!AM757+Source!AO757</f>
        <v>15965.86</v>
      </c>
      <c r="G1306" s="25"/>
      <c r="H1306" s="24"/>
      <c r="I1306" s="25" t="str">
        <f>Source!BO757</f>
        <v/>
      </c>
      <c r="J1306" s="25"/>
      <c r="K1306" s="24"/>
      <c r="L1306" s="26"/>
      <c r="S1306">
        <f>ROUND((Source!FX757/100)*((ROUND(Source!AF757*Source!I757, 2)+ROUND(Source!AE757*Source!I757, 2))), 2)</f>
        <v>236.87</v>
      </c>
      <c r="T1306">
        <f>Source!X757</f>
        <v>1553.86</v>
      </c>
      <c r="U1306">
        <f>ROUND((Source!FY757/100)*((ROUND(Source!AF757*Source!I757, 2)+ROUND(Source!AE757*Source!I757, 2))), 2)</f>
        <v>126.47</v>
      </c>
      <c r="V1306">
        <f>Source!Y757</f>
        <v>829.6</v>
      </c>
    </row>
    <row r="1307" spans="1:26" x14ac:dyDescent="0.2">
      <c r="C1307" s="19" t="str">
        <f>"Объем: "&amp;Source!I757&amp;"=9,48/"&amp;"100"</f>
        <v>Объем: 0,0948=9,48/100</v>
      </c>
    </row>
    <row r="1308" spans="1:26" ht="14.25" x14ac:dyDescent="0.2">
      <c r="A1308" s="39"/>
      <c r="B1308" s="40"/>
      <c r="C1308" s="40" t="s">
        <v>1661</v>
      </c>
      <c r="D1308" s="23"/>
      <c r="E1308" s="11"/>
      <c r="F1308" s="24">
        <f>Source!AO757</f>
        <v>1780.86</v>
      </c>
      <c r="G1308" s="25" t="str">
        <f>Source!DG757</f>
        <v>)*1,15</v>
      </c>
      <c r="H1308" s="24">
        <f>ROUND(Source!AF757*Source!I757, 2)</f>
        <v>194.15</v>
      </c>
      <c r="I1308" s="25"/>
      <c r="J1308" s="25">
        <f>IF(Source!BA757&lt;&gt; 0, Source!BA757, 1)</f>
        <v>6.56</v>
      </c>
      <c r="K1308" s="24">
        <f>Source!S757</f>
        <v>1273.6199999999999</v>
      </c>
      <c r="L1308" s="26"/>
      <c r="R1308">
        <f>H1308</f>
        <v>194.15</v>
      </c>
    </row>
    <row r="1309" spans="1:26" ht="14.25" x14ac:dyDescent="0.2">
      <c r="A1309" s="39"/>
      <c r="B1309" s="40"/>
      <c r="C1309" s="40" t="s">
        <v>411</v>
      </c>
      <c r="D1309" s="23"/>
      <c r="E1309" s="11"/>
      <c r="F1309" s="24">
        <f>Source!AM757</f>
        <v>267.39999999999998</v>
      </c>
      <c r="G1309" s="25" t="str">
        <f>Source!DE757</f>
        <v>)*1,25</v>
      </c>
      <c r="H1309" s="24">
        <f>ROUND(Source!AD757*Source!I757, 2)</f>
        <v>31.69</v>
      </c>
      <c r="I1309" s="25"/>
      <c r="J1309" s="25">
        <f>IF(Source!BB757&lt;&gt; 0, Source!BB757, 1)</f>
        <v>6.56</v>
      </c>
      <c r="K1309" s="24">
        <f>Source!Q757</f>
        <v>207.87</v>
      </c>
      <c r="L1309" s="26"/>
    </row>
    <row r="1310" spans="1:26" ht="14.25" x14ac:dyDescent="0.2">
      <c r="A1310" s="39"/>
      <c r="B1310" s="40"/>
      <c r="C1310" s="40" t="s">
        <v>1667</v>
      </c>
      <c r="D1310" s="23"/>
      <c r="E1310" s="11"/>
      <c r="F1310" s="24">
        <f>Source!AN757</f>
        <v>55.59</v>
      </c>
      <c r="G1310" s="25" t="str">
        <f>Source!DF757</f>
        <v>)*1,25</v>
      </c>
      <c r="H1310" s="34">
        <f>ROUND(Source!AE757*Source!I757, 2)</f>
        <v>6.59</v>
      </c>
      <c r="I1310" s="25"/>
      <c r="J1310" s="25">
        <f>IF(Source!BS757&lt;&gt; 0, Source!BS757, 1)</f>
        <v>6.56</v>
      </c>
      <c r="K1310" s="34">
        <f>Source!R757</f>
        <v>43.21</v>
      </c>
      <c r="L1310" s="26"/>
      <c r="R1310">
        <f>H1310</f>
        <v>6.59</v>
      </c>
    </row>
    <row r="1311" spans="1:26" ht="14.25" x14ac:dyDescent="0.2">
      <c r="A1311" s="39"/>
      <c r="B1311" s="40"/>
      <c r="C1311" s="40" t="s">
        <v>1668</v>
      </c>
      <c r="D1311" s="23"/>
      <c r="E1311" s="11"/>
      <c r="F1311" s="24">
        <f>Source!AL757</f>
        <v>13917.6</v>
      </c>
      <c r="G1311" s="25" t="str">
        <f>Source!DD757</f>
        <v/>
      </c>
      <c r="H1311" s="24">
        <f>ROUND(Source!AC757*Source!I757, 2)</f>
        <v>1319.39</v>
      </c>
      <c r="I1311" s="25"/>
      <c r="J1311" s="25">
        <f>IF(Source!BC757&lt;&gt; 0, Source!BC757, 1)</f>
        <v>6.56</v>
      </c>
      <c r="K1311" s="24">
        <f>Source!P757</f>
        <v>8655.19</v>
      </c>
      <c r="L1311" s="26"/>
    </row>
    <row r="1312" spans="1:26" ht="14.25" x14ac:dyDescent="0.2">
      <c r="A1312" s="39"/>
      <c r="B1312" s="40"/>
      <c r="C1312" s="40" t="s">
        <v>1662</v>
      </c>
      <c r="D1312" s="23" t="s">
        <v>1663</v>
      </c>
      <c r="E1312" s="11">
        <f>Source!BZ757</f>
        <v>118</v>
      </c>
      <c r="F1312" s="43"/>
      <c r="G1312" s="25"/>
      <c r="H1312" s="24">
        <f>SUM(S1306:S1316)</f>
        <v>236.87</v>
      </c>
      <c r="I1312" s="27"/>
      <c r="J1312" s="22">
        <f>Source!AT757</f>
        <v>118</v>
      </c>
      <c r="K1312" s="24">
        <f>SUM(T1306:T1316)</f>
        <v>1553.86</v>
      </c>
      <c r="L1312" s="26"/>
    </row>
    <row r="1313" spans="1:26" ht="14.25" x14ac:dyDescent="0.2">
      <c r="A1313" s="39"/>
      <c r="B1313" s="40"/>
      <c r="C1313" s="40" t="s">
        <v>1664</v>
      </c>
      <c r="D1313" s="23" t="s">
        <v>1663</v>
      </c>
      <c r="E1313" s="11">
        <f>Source!CA757</f>
        <v>63</v>
      </c>
      <c r="F1313" s="43"/>
      <c r="G1313" s="25"/>
      <c r="H1313" s="24">
        <f>SUM(U1306:U1316)</f>
        <v>126.47</v>
      </c>
      <c r="I1313" s="27"/>
      <c r="J1313" s="22">
        <f>Source!AU757</f>
        <v>63</v>
      </c>
      <c r="K1313" s="24">
        <f>SUM(V1306:V1316)</f>
        <v>829.6</v>
      </c>
      <c r="L1313" s="26"/>
    </row>
    <row r="1314" spans="1:26" ht="14.25" x14ac:dyDescent="0.2">
      <c r="A1314" s="39"/>
      <c r="B1314" s="40"/>
      <c r="C1314" s="40" t="s">
        <v>1665</v>
      </c>
      <c r="D1314" s="23" t="s">
        <v>1666</v>
      </c>
      <c r="E1314" s="11">
        <f>Source!AQ757</f>
        <v>201</v>
      </c>
      <c r="F1314" s="24"/>
      <c r="G1314" s="25" t="str">
        <f>Source!DI757</f>
        <v>)*1,15</v>
      </c>
      <c r="H1314" s="24"/>
      <c r="I1314" s="25"/>
      <c r="J1314" s="25"/>
      <c r="K1314" s="24"/>
      <c r="L1314" s="35">
        <f>Source!U757</f>
        <v>21.913019999999996</v>
      </c>
    </row>
    <row r="1315" spans="1:26" ht="14.25" x14ac:dyDescent="0.2">
      <c r="A1315" s="39" t="str">
        <f>Source!E758</f>
        <v>117,1</v>
      </c>
      <c r="B1315" s="40" t="str">
        <f>Source!F758</f>
        <v>11.3.01.05</v>
      </c>
      <c r="C1315" s="40" t="str">
        <f>Source!G758</f>
        <v>Блоки дверные входные пластиковые</v>
      </c>
      <c r="D1315" s="23" t="str">
        <f>Source!H758</f>
        <v>м2</v>
      </c>
      <c r="E1315" s="11">
        <f>Source!I758</f>
        <v>9.48</v>
      </c>
      <c r="F1315" s="24">
        <f>Source!AL758+Source!AM758+Source!AO758</f>
        <v>0</v>
      </c>
      <c r="G1315" s="36" t="s">
        <v>3</v>
      </c>
      <c r="H1315" s="24">
        <f>ROUND(Source!AC758*Source!I758, 2)+ROUND(Source!AD758*Source!I758, 2)+ROUND(Source!AF758*Source!I758, 2)</f>
        <v>0</v>
      </c>
      <c r="I1315" s="25"/>
      <c r="J1315" s="25">
        <f>IF(Source!BC758&lt;&gt; 0, Source!BC758, 1)</f>
        <v>6.56</v>
      </c>
      <c r="K1315" s="24">
        <f>Source!O758</f>
        <v>0</v>
      </c>
      <c r="L1315" s="26"/>
      <c r="S1315">
        <f>ROUND((Source!FX758/100)*((ROUND(Source!AF758*Source!I758, 2)+ROUND(Source!AE758*Source!I758, 2))), 2)</f>
        <v>0</v>
      </c>
      <c r="T1315">
        <f>Source!X758</f>
        <v>0</v>
      </c>
      <c r="U1315">
        <f>ROUND((Source!FY758/100)*((ROUND(Source!AF758*Source!I758, 2)+ROUND(Source!AE758*Source!I758, 2))), 2)</f>
        <v>0</v>
      </c>
      <c r="V1315">
        <f>Source!Y758</f>
        <v>0</v>
      </c>
      <c r="W1315">
        <f>IF(Source!BI758&lt;=1,H1315, 0)</f>
        <v>0</v>
      </c>
      <c r="X1315">
        <f>IF(Source!BI758=2,H1315, 0)</f>
        <v>0</v>
      </c>
      <c r="Y1315">
        <f>IF(Source!BI758=3,H1315, 0)</f>
        <v>0</v>
      </c>
      <c r="Z1315">
        <f>IF(Source!BI758=4,H1315, 0)</f>
        <v>0</v>
      </c>
    </row>
    <row r="1316" spans="1:26" ht="71.25" x14ac:dyDescent="0.2">
      <c r="A1316" s="41" t="str">
        <f>Source!E759</f>
        <v>117,2</v>
      </c>
      <c r="B1316" s="42" t="str">
        <f>Source!F759</f>
        <v>11.3.01.01-0002</v>
      </c>
      <c r="C1316" s="42" t="str">
        <f>Source!G759</f>
        <v>Блоки дверные входные пластиковые с простой коробкой, двупольная с клювовой фурнитурой, без стеклопакета по типу сэндвич, площадь до 2,5 м2</v>
      </c>
      <c r="D1316" s="28" t="str">
        <f>Source!H759</f>
        <v>м2</v>
      </c>
      <c r="E1316" s="29">
        <f>Source!I759</f>
        <v>9.48</v>
      </c>
      <c r="F1316" s="30">
        <f>Source!AL759+Source!AM759+Source!AO759</f>
        <v>1577.87</v>
      </c>
      <c r="G1316" s="37" t="s">
        <v>3</v>
      </c>
      <c r="H1316" s="30">
        <f>ROUND(Source!AC759*Source!I759, 2)+ROUND(Source!AD759*Source!I759, 2)+ROUND(Source!AF759*Source!I759, 2)</f>
        <v>14958.21</v>
      </c>
      <c r="I1316" s="31"/>
      <c r="J1316" s="31">
        <f>IF(Source!BC759&lt;&gt; 0, Source!BC759, 1)</f>
        <v>6.56</v>
      </c>
      <c r="K1316" s="30">
        <f>Source!O759</f>
        <v>98125.84</v>
      </c>
      <c r="L1316" s="38"/>
      <c r="S1316">
        <f>ROUND((Source!FX759/100)*((ROUND(Source!AF759*Source!I759, 2)+ROUND(Source!AE759*Source!I759, 2))), 2)</f>
        <v>0</v>
      </c>
      <c r="T1316">
        <f>Source!X759</f>
        <v>0</v>
      </c>
      <c r="U1316">
        <f>ROUND((Source!FY759/100)*((ROUND(Source!AF759*Source!I759, 2)+ROUND(Source!AE759*Source!I759, 2))), 2)</f>
        <v>0</v>
      </c>
      <c r="V1316">
        <f>Source!Y759</f>
        <v>0</v>
      </c>
      <c r="W1316">
        <f>IF(Source!BI759&lt;=1,H1316, 0)</f>
        <v>14958.21</v>
      </c>
      <c r="X1316">
        <f>IF(Source!BI759=2,H1316, 0)</f>
        <v>0</v>
      </c>
      <c r="Y1316">
        <f>IF(Source!BI759=3,H1316, 0)</f>
        <v>0</v>
      </c>
      <c r="Z1316">
        <f>IF(Source!BI759=4,H1316, 0)</f>
        <v>0</v>
      </c>
    </row>
    <row r="1317" spans="1:26" ht="15" x14ac:dyDescent="0.25">
      <c r="G1317" s="46">
        <f>H1308+H1309+H1311+H1312+H1313+SUM(H1315:H1316)</f>
        <v>16866.78</v>
      </c>
      <c r="H1317" s="46"/>
      <c r="J1317" s="46">
        <f>K1308+K1309+K1311+K1312+K1313+SUM(K1315:K1316)</f>
        <v>110645.98</v>
      </c>
      <c r="K1317" s="46"/>
      <c r="L1317" s="33">
        <f>Source!U757</f>
        <v>21.913019999999996</v>
      </c>
      <c r="O1317" s="20">
        <f>G1317</f>
        <v>16866.78</v>
      </c>
      <c r="P1317" s="20">
        <f>J1317</f>
        <v>110645.98</v>
      </c>
      <c r="Q1317" s="20">
        <f>L1317</f>
        <v>21.913019999999996</v>
      </c>
      <c r="W1317">
        <f>IF(Source!BI757&lt;=1,H1308+H1309+H1311+H1312+H1313, 0)</f>
        <v>1908.57</v>
      </c>
      <c r="X1317">
        <f>IF(Source!BI757=2,H1308+H1309+H1311+H1312+H1313, 0)</f>
        <v>0</v>
      </c>
      <c r="Y1317">
        <f>IF(Source!BI757=3,H1308+H1309+H1311+H1312+H1313, 0)</f>
        <v>0</v>
      </c>
      <c r="Z1317">
        <f>IF(Source!BI757=4,H1308+H1309+H1311+H1312+H1313, 0)</f>
        <v>0</v>
      </c>
    </row>
    <row r="1318" spans="1:26" ht="28.5" x14ac:dyDescent="0.2">
      <c r="A1318" s="39" t="str">
        <f>Source!E760</f>
        <v>118</v>
      </c>
      <c r="B1318" s="40" t="str">
        <f>Source!F760</f>
        <v>09-04-013-01</v>
      </c>
      <c r="C1318" s="40" t="str">
        <f>Source!G760</f>
        <v>Установка противопожарных дверей однопольных глухих</v>
      </c>
      <c r="D1318" s="23" t="str">
        <f>Source!H760</f>
        <v>м2</v>
      </c>
      <c r="E1318" s="11">
        <f>Source!I760</f>
        <v>3.74</v>
      </c>
      <c r="F1318" s="24">
        <f>Source!AL760+Source!AM760+Source!AO760</f>
        <v>88.839999999999989</v>
      </c>
      <c r="G1318" s="25"/>
      <c r="H1318" s="24"/>
      <c r="I1318" s="25" t="str">
        <f>Source!BO760</f>
        <v/>
      </c>
      <c r="J1318" s="25"/>
      <c r="K1318" s="24"/>
      <c r="L1318" s="26"/>
      <c r="S1318">
        <f>ROUND((Source!FX760/100)*((ROUND(Source!AF760*Source!I760, 2)+ROUND(Source!AE760*Source!I760, 2))), 2)</f>
        <v>82.76</v>
      </c>
      <c r="T1318">
        <f>Source!X760</f>
        <v>542.97</v>
      </c>
      <c r="U1318">
        <f>ROUND((Source!FY760/100)*((ROUND(Source!AF760*Source!I760, 2)+ROUND(Source!AE760*Source!I760, 2))), 2)</f>
        <v>78.17</v>
      </c>
      <c r="V1318">
        <f>Source!Y760</f>
        <v>512.80999999999995</v>
      </c>
    </row>
    <row r="1319" spans="1:26" ht="14.25" x14ac:dyDescent="0.2">
      <c r="A1319" s="39"/>
      <c r="B1319" s="40"/>
      <c r="C1319" s="40" t="s">
        <v>1661</v>
      </c>
      <c r="D1319" s="23"/>
      <c r="E1319" s="11"/>
      <c r="F1319" s="24">
        <f>Source!AO760</f>
        <v>21.13</v>
      </c>
      <c r="G1319" s="25" t="str">
        <f>Source!DG760</f>
        <v>)*1,15</v>
      </c>
      <c r="H1319" s="24">
        <f>ROUND(Source!AF760*Source!I760, 2)</f>
        <v>90.88</v>
      </c>
      <c r="I1319" s="25"/>
      <c r="J1319" s="25">
        <f>IF(Source!BA760&lt;&gt; 0, Source!BA760, 1)</f>
        <v>6.56</v>
      </c>
      <c r="K1319" s="24">
        <f>Source!S760</f>
        <v>596.19000000000005</v>
      </c>
      <c r="L1319" s="26"/>
      <c r="R1319">
        <f>H1319</f>
        <v>90.88</v>
      </c>
    </row>
    <row r="1320" spans="1:26" ht="14.25" x14ac:dyDescent="0.2">
      <c r="A1320" s="39"/>
      <c r="B1320" s="40"/>
      <c r="C1320" s="40" t="s">
        <v>411</v>
      </c>
      <c r="D1320" s="23"/>
      <c r="E1320" s="11"/>
      <c r="F1320" s="24">
        <f>Source!AM760</f>
        <v>7.06</v>
      </c>
      <c r="G1320" s="25" t="str">
        <f>Source!DE760</f>
        <v>)*1,25</v>
      </c>
      <c r="H1320" s="24">
        <f>ROUND(Source!AD760*Source!I760, 2)</f>
        <v>33.020000000000003</v>
      </c>
      <c r="I1320" s="25"/>
      <c r="J1320" s="25">
        <f>IF(Source!BB760&lt;&gt; 0, Source!BB760, 1)</f>
        <v>6.56</v>
      </c>
      <c r="K1320" s="24">
        <f>Source!Q760</f>
        <v>216.64</v>
      </c>
      <c r="L1320" s="26"/>
    </row>
    <row r="1321" spans="1:26" ht="14.25" x14ac:dyDescent="0.2">
      <c r="A1321" s="39"/>
      <c r="B1321" s="40"/>
      <c r="C1321" s="40" t="s">
        <v>1667</v>
      </c>
      <c r="D1321" s="23"/>
      <c r="E1321" s="11"/>
      <c r="F1321" s="24">
        <f>Source!AN760</f>
        <v>0.23</v>
      </c>
      <c r="G1321" s="25" t="str">
        <f>Source!DF760</f>
        <v>)*1,25</v>
      </c>
      <c r="H1321" s="34">
        <f>ROUND(Source!AE760*Source!I760, 2)</f>
        <v>1.08</v>
      </c>
      <c r="I1321" s="25"/>
      <c r="J1321" s="25">
        <f>IF(Source!BS760&lt;&gt; 0, Source!BS760, 1)</f>
        <v>6.56</v>
      </c>
      <c r="K1321" s="34">
        <f>Source!R760</f>
        <v>7.11</v>
      </c>
      <c r="L1321" s="26"/>
      <c r="R1321">
        <f>H1321</f>
        <v>1.08</v>
      </c>
    </row>
    <row r="1322" spans="1:26" ht="14.25" x14ac:dyDescent="0.2">
      <c r="A1322" s="39"/>
      <c r="B1322" s="40"/>
      <c r="C1322" s="40" t="s">
        <v>1668</v>
      </c>
      <c r="D1322" s="23"/>
      <c r="E1322" s="11"/>
      <c r="F1322" s="24">
        <f>Source!AL760</f>
        <v>60.65</v>
      </c>
      <c r="G1322" s="25" t="str">
        <f>Source!DD760</f>
        <v/>
      </c>
      <c r="H1322" s="24">
        <f>ROUND(Source!AC760*Source!I760, 2)</f>
        <v>226.83</v>
      </c>
      <c r="I1322" s="25"/>
      <c r="J1322" s="25">
        <f>IF(Source!BC760&lt;&gt; 0, Source!BC760, 1)</f>
        <v>6.56</v>
      </c>
      <c r="K1322" s="24">
        <f>Source!P760</f>
        <v>1488.01</v>
      </c>
      <c r="L1322" s="26"/>
    </row>
    <row r="1323" spans="1:26" ht="14.25" x14ac:dyDescent="0.2">
      <c r="A1323" s="39"/>
      <c r="B1323" s="40"/>
      <c r="C1323" s="40" t="s">
        <v>1662</v>
      </c>
      <c r="D1323" s="23" t="s">
        <v>1663</v>
      </c>
      <c r="E1323" s="11">
        <f>Source!BZ760</f>
        <v>90</v>
      </c>
      <c r="F1323" s="43"/>
      <c r="G1323" s="25"/>
      <c r="H1323" s="24">
        <f>SUM(S1318:S1326)</f>
        <v>82.76</v>
      </c>
      <c r="I1323" s="27"/>
      <c r="J1323" s="22">
        <f>Source!AT760</f>
        <v>90</v>
      </c>
      <c r="K1323" s="24">
        <f>SUM(T1318:T1326)</f>
        <v>542.97</v>
      </c>
      <c r="L1323" s="26"/>
    </row>
    <row r="1324" spans="1:26" ht="14.25" x14ac:dyDescent="0.2">
      <c r="A1324" s="39"/>
      <c r="B1324" s="40"/>
      <c r="C1324" s="40" t="s">
        <v>1664</v>
      </c>
      <c r="D1324" s="23" t="s">
        <v>1663</v>
      </c>
      <c r="E1324" s="11">
        <f>Source!CA760</f>
        <v>85</v>
      </c>
      <c r="F1324" s="43"/>
      <c r="G1324" s="25"/>
      <c r="H1324" s="24">
        <f>SUM(U1318:U1326)</f>
        <v>78.17</v>
      </c>
      <c r="I1324" s="27"/>
      <c r="J1324" s="22">
        <f>Source!AU760</f>
        <v>85</v>
      </c>
      <c r="K1324" s="24">
        <f>SUM(V1318:V1326)</f>
        <v>512.80999999999995</v>
      </c>
      <c r="L1324" s="26"/>
    </row>
    <row r="1325" spans="1:26" ht="14.25" x14ac:dyDescent="0.2">
      <c r="A1325" s="39"/>
      <c r="B1325" s="40"/>
      <c r="C1325" s="40" t="s">
        <v>1665</v>
      </c>
      <c r="D1325" s="23" t="s">
        <v>1666</v>
      </c>
      <c r="E1325" s="11">
        <f>Source!AQ760</f>
        <v>2.0699999999999998</v>
      </c>
      <c r="F1325" s="24"/>
      <c r="G1325" s="25" t="str">
        <f>Source!DI760</f>
        <v>)*1,15</v>
      </c>
      <c r="H1325" s="24"/>
      <c r="I1325" s="25"/>
      <c r="J1325" s="25"/>
      <c r="K1325" s="24"/>
      <c r="L1325" s="35">
        <f>Source!U760</f>
        <v>8.9030699999999996</v>
      </c>
    </row>
    <row r="1326" spans="1:26" ht="42.75" x14ac:dyDescent="0.2">
      <c r="A1326" s="41" t="str">
        <f>Source!E761</f>
        <v>118,1</v>
      </c>
      <c r="B1326" s="42" t="str">
        <f>Source!F761</f>
        <v>07.1.01.01-0018</v>
      </c>
      <c r="C1326" s="42" t="str">
        <f>Source!G761</f>
        <v>Дверь противопожарная металлическая однопольная ДПМ-01/60, размером 900х1900 мм</v>
      </c>
      <c r="D1326" s="28" t="str">
        <f>Source!H761</f>
        <v>шт.</v>
      </c>
      <c r="E1326" s="29">
        <f>Source!I761</f>
        <v>1.9999999999999998</v>
      </c>
      <c r="F1326" s="30">
        <f>Source!AL761+Source!AM761+Source!AO761</f>
        <v>2979.76</v>
      </c>
      <c r="G1326" s="37" t="s">
        <v>3</v>
      </c>
      <c r="H1326" s="30">
        <f>ROUND(Source!AC761*Source!I761, 2)+ROUND(Source!AD761*Source!I761, 2)+ROUND(Source!AF761*Source!I761, 2)</f>
        <v>5959.52</v>
      </c>
      <c r="I1326" s="31"/>
      <c r="J1326" s="31">
        <f>IF(Source!BC761&lt;&gt; 0, Source!BC761, 1)</f>
        <v>6.56</v>
      </c>
      <c r="K1326" s="30">
        <f>Source!O761</f>
        <v>39094.449999999997</v>
      </c>
      <c r="L1326" s="38"/>
      <c r="S1326">
        <f>ROUND((Source!FX761/100)*((ROUND(Source!AF761*Source!I761, 2)+ROUND(Source!AE761*Source!I761, 2))), 2)</f>
        <v>0</v>
      </c>
      <c r="T1326">
        <f>Source!X761</f>
        <v>0</v>
      </c>
      <c r="U1326">
        <f>ROUND((Source!FY761/100)*((ROUND(Source!AF761*Source!I761, 2)+ROUND(Source!AE761*Source!I761, 2))), 2)</f>
        <v>0</v>
      </c>
      <c r="V1326">
        <f>Source!Y761</f>
        <v>0</v>
      </c>
      <c r="W1326">
        <f>IF(Source!BI761&lt;=1,H1326, 0)</f>
        <v>5959.52</v>
      </c>
      <c r="X1326">
        <f>IF(Source!BI761=2,H1326, 0)</f>
        <v>0</v>
      </c>
      <c r="Y1326">
        <f>IF(Source!BI761=3,H1326, 0)</f>
        <v>0</v>
      </c>
      <c r="Z1326">
        <f>IF(Source!BI761=4,H1326, 0)</f>
        <v>0</v>
      </c>
    </row>
    <row r="1327" spans="1:26" ht="15" x14ac:dyDescent="0.25">
      <c r="G1327" s="46">
        <f>H1319+H1320+H1322+H1323+H1324+SUM(H1326:H1326)</f>
        <v>6471.18</v>
      </c>
      <c r="H1327" s="46"/>
      <c r="J1327" s="46">
        <f>K1319+K1320+K1322+K1323+K1324+SUM(K1326:K1326)</f>
        <v>42451.07</v>
      </c>
      <c r="K1327" s="46"/>
      <c r="L1327" s="33">
        <f>Source!U760</f>
        <v>8.9030699999999996</v>
      </c>
      <c r="O1327" s="20">
        <f>G1327</f>
        <v>6471.18</v>
      </c>
      <c r="P1327" s="20">
        <f>J1327</f>
        <v>42451.07</v>
      </c>
      <c r="Q1327" s="20">
        <f>L1327</f>
        <v>8.9030699999999996</v>
      </c>
      <c r="W1327">
        <f>IF(Source!BI760&lt;=1,H1319+H1320+H1322+H1323+H1324, 0)</f>
        <v>511.66</v>
      </c>
      <c r="X1327">
        <f>IF(Source!BI760=2,H1319+H1320+H1322+H1323+H1324, 0)</f>
        <v>0</v>
      </c>
      <c r="Y1327">
        <f>IF(Source!BI760=3,H1319+H1320+H1322+H1323+H1324, 0)</f>
        <v>0</v>
      </c>
      <c r="Z1327">
        <f>IF(Source!BI760=4,H1319+H1320+H1322+H1323+H1324, 0)</f>
        <v>0</v>
      </c>
    </row>
    <row r="1328" spans="1:26" ht="42.75" x14ac:dyDescent="0.2">
      <c r="A1328" s="39" t="str">
        <f>Source!E762</f>
        <v>119</v>
      </c>
      <c r="B1328" s="40" t="str">
        <f>Source!F762</f>
        <v>15-02-031-01</v>
      </c>
      <c r="C1328" s="40" t="str">
        <f>Source!G762</f>
        <v>Штукатурка поверхностей оконных и дверных откосов по бетону и камню плоских</v>
      </c>
      <c r="D1328" s="23" t="str">
        <f>Source!H762</f>
        <v>100 м2</v>
      </c>
      <c r="E1328" s="11">
        <f>Source!I762</f>
        <v>0.123</v>
      </c>
      <c r="F1328" s="24">
        <f>Source!AL762+Source!AM762+Source!AO762</f>
        <v>4206.63</v>
      </c>
      <c r="G1328" s="25"/>
      <c r="H1328" s="24"/>
      <c r="I1328" s="25" t="str">
        <f>Source!BO762</f>
        <v/>
      </c>
      <c r="J1328" s="25"/>
      <c r="K1328" s="24"/>
      <c r="L1328" s="26"/>
      <c r="S1328">
        <f>ROUND((Source!FX762/100)*((ROUND(Source!AF762*Source!I762, 2)+ROUND(Source!AE762*Source!I762, 2))), 2)</f>
        <v>286.05</v>
      </c>
      <c r="T1328">
        <f>Source!X762</f>
        <v>1876.47</v>
      </c>
      <c r="U1328">
        <f>ROUND((Source!FY762/100)*((ROUND(Source!AF762*Source!I762, 2)+ROUND(Source!AE762*Source!I762, 2))), 2)</f>
        <v>149.84</v>
      </c>
      <c r="V1328">
        <f>Source!Y762</f>
        <v>982.91</v>
      </c>
    </row>
    <row r="1329" spans="1:26" x14ac:dyDescent="0.2">
      <c r="C1329" s="19" t="str">
        <f>"Объем: "&amp;Source!I762&amp;"=12,3/"&amp;"100"</f>
        <v>Объем: 0,123=12,3/100</v>
      </c>
    </row>
    <row r="1330" spans="1:26" ht="14.25" x14ac:dyDescent="0.2">
      <c r="A1330" s="39"/>
      <c r="B1330" s="40"/>
      <c r="C1330" s="40" t="s">
        <v>1661</v>
      </c>
      <c r="D1330" s="23"/>
      <c r="E1330" s="11"/>
      <c r="F1330" s="24">
        <f>Source!AO762</f>
        <v>1895.72</v>
      </c>
      <c r="G1330" s="25" t="str">
        <f>Source!DG762</f>
        <v>)*1,15</v>
      </c>
      <c r="H1330" s="24">
        <f>ROUND(Source!AF762*Source!I762, 2)</f>
        <v>268.14999999999998</v>
      </c>
      <c r="I1330" s="25"/>
      <c r="J1330" s="25">
        <f>IF(Source!BA762&lt;&gt; 0, Source!BA762, 1)</f>
        <v>6.56</v>
      </c>
      <c r="K1330" s="24">
        <f>Source!S762</f>
        <v>1759.06</v>
      </c>
      <c r="L1330" s="26"/>
      <c r="R1330">
        <f>H1330</f>
        <v>268.14999999999998</v>
      </c>
    </row>
    <row r="1331" spans="1:26" ht="14.25" x14ac:dyDescent="0.2">
      <c r="A1331" s="39"/>
      <c r="B1331" s="40"/>
      <c r="C1331" s="40" t="s">
        <v>411</v>
      </c>
      <c r="D1331" s="23"/>
      <c r="E1331" s="11"/>
      <c r="F1331" s="24">
        <f>Source!AM762</f>
        <v>64.400000000000006</v>
      </c>
      <c r="G1331" s="25" t="str">
        <f>Source!DE762</f>
        <v>)*1,25</v>
      </c>
      <c r="H1331" s="24">
        <f>ROUND(Source!AD762*Source!I762, 2)</f>
        <v>9.9</v>
      </c>
      <c r="I1331" s="25"/>
      <c r="J1331" s="25">
        <f>IF(Source!BB762&lt;&gt; 0, Source!BB762, 1)</f>
        <v>6.56</v>
      </c>
      <c r="K1331" s="24">
        <f>Source!Q762</f>
        <v>64.95</v>
      </c>
      <c r="L1331" s="26"/>
    </row>
    <row r="1332" spans="1:26" ht="14.25" x14ac:dyDescent="0.2">
      <c r="A1332" s="39"/>
      <c r="B1332" s="40"/>
      <c r="C1332" s="40" t="s">
        <v>1667</v>
      </c>
      <c r="D1332" s="23"/>
      <c r="E1332" s="11"/>
      <c r="F1332" s="24">
        <f>Source!AN762</f>
        <v>27.81</v>
      </c>
      <c r="G1332" s="25" t="str">
        <f>Source!DF762</f>
        <v>)*1,25</v>
      </c>
      <c r="H1332" s="34">
        <f>ROUND(Source!AE762*Source!I762, 2)</f>
        <v>4.28</v>
      </c>
      <c r="I1332" s="25"/>
      <c r="J1332" s="25">
        <f>IF(Source!BS762&lt;&gt; 0, Source!BS762, 1)</f>
        <v>6.56</v>
      </c>
      <c r="K1332" s="34">
        <f>Source!R762</f>
        <v>28.05</v>
      </c>
      <c r="L1332" s="26"/>
      <c r="R1332">
        <f>H1332</f>
        <v>4.28</v>
      </c>
    </row>
    <row r="1333" spans="1:26" ht="14.25" x14ac:dyDescent="0.2">
      <c r="A1333" s="39"/>
      <c r="B1333" s="40"/>
      <c r="C1333" s="40" t="s">
        <v>1668</v>
      </c>
      <c r="D1333" s="23"/>
      <c r="E1333" s="11"/>
      <c r="F1333" s="24">
        <f>Source!AL762</f>
        <v>2246.5100000000002</v>
      </c>
      <c r="G1333" s="25" t="str">
        <f>Source!DD762</f>
        <v/>
      </c>
      <c r="H1333" s="24">
        <f>ROUND(Source!AC762*Source!I762, 2)</f>
        <v>276.32</v>
      </c>
      <c r="I1333" s="25"/>
      <c r="J1333" s="25">
        <f>IF(Source!BC762&lt;&gt; 0, Source!BC762, 1)</f>
        <v>6.56</v>
      </c>
      <c r="K1333" s="24">
        <f>Source!P762</f>
        <v>1812.66</v>
      </c>
      <c r="L1333" s="26"/>
    </row>
    <row r="1334" spans="1:26" ht="14.25" x14ac:dyDescent="0.2">
      <c r="A1334" s="39"/>
      <c r="B1334" s="40"/>
      <c r="C1334" s="40" t="s">
        <v>1662</v>
      </c>
      <c r="D1334" s="23" t="s">
        <v>1663</v>
      </c>
      <c r="E1334" s="11">
        <f>Source!BZ762</f>
        <v>105</v>
      </c>
      <c r="F1334" s="43"/>
      <c r="G1334" s="25"/>
      <c r="H1334" s="24">
        <f>SUM(S1328:S1336)</f>
        <v>286.05</v>
      </c>
      <c r="I1334" s="27"/>
      <c r="J1334" s="22">
        <f>Source!AT762</f>
        <v>105</v>
      </c>
      <c r="K1334" s="24">
        <f>SUM(T1328:T1336)</f>
        <v>1876.47</v>
      </c>
      <c r="L1334" s="26"/>
    </row>
    <row r="1335" spans="1:26" ht="14.25" x14ac:dyDescent="0.2">
      <c r="A1335" s="39"/>
      <c r="B1335" s="40"/>
      <c r="C1335" s="40" t="s">
        <v>1664</v>
      </c>
      <c r="D1335" s="23" t="s">
        <v>1663</v>
      </c>
      <c r="E1335" s="11">
        <f>Source!CA762</f>
        <v>55</v>
      </c>
      <c r="F1335" s="43"/>
      <c r="G1335" s="25"/>
      <c r="H1335" s="24">
        <f>SUM(U1328:U1336)</f>
        <v>149.84</v>
      </c>
      <c r="I1335" s="27"/>
      <c r="J1335" s="22">
        <f>Source!AU762</f>
        <v>55</v>
      </c>
      <c r="K1335" s="24">
        <f>SUM(V1328:V1336)</f>
        <v>982.91</v>
      </c>
      <c r="L1335" s="26"/>
    </row>
    <row r="1336" spans="1:26" ht="14.25" x14ac:dyDescent="0.2">
      <c r="A1336" s="41"/>
      <c r="B1336" s="42"/>
      <c r="C1336" s="42" t="s">
        <v>1665</v>
      </c>
      <c r="D1336" s="28" t="s">
        <v>1666</v>
      </c>
      <c r="E1336" s="29">
        <f>Source!AQ762</f>
        <v>204.06</v>
      </c>
      <c r="F1336" s="30"/>
      <c r="G1336" s="31" t="str">
        <f>Source!DI762</f>
        <v>)*1,15</v>
      </c>
      <c r="H1336" s="30"/>
      <c r="I1336" s="31"/>
      <c r="J1336" s="31"/>
      <c r="K1336" s="30"/>
      <c r="L1336" s="32">
        <f>Source!U762</f>
        <v>28.864286999999997</v>
      </c>
    </row>
    <row r="1337" spans="1:26" ht="15" x14ac:dyDescent="0.25">
      <c r="G1337" s="46">
        <f>H1330+H1331+H1333+H1334+H1335</f>
        <v>990.25999999999988</v>
      </c>
      <c r="H1337" s="46"/>
      <c r="J1337" s="46">
        <f>K1330+K1331+K1333+K1334+K1335</f>
        <v>6496.05</v>
      </c>
      <c r="K1337" s="46"/>
      <c r="L1337" s="33">
        <f>Source!U762</f>
        <v>28.864286999999997</v>
      </c>
      <c r="O1337" s="20">
        <f>G1337</f>
        <v>990.25999999999988</v>
      </c>
      <c r="P1337" s="20">
        <f>J1337</f>
        <v>6496.05</v>
      </c>
      <c r="Q1337" s="20">
        <f>L1337</f>
        <v>28.864286999999997</v>
      </c>
      <c r="W1337">
        <f>IF(Source!BI762&lt;=1,H1330+H1331+H1333+H1334+H1335, 0)</f>
        <v>990.25999999999988</v>
      </c>
      <c r="X1337">
        <f>IF(Source!BI762=2,H1330+H1331+H1333+H1334+H1335, 0)</f>
        <v>0</v>
      </c>
      <c r="Y1337">
        <f>IF(Source!BI762=3,H1330+H1331+H1333+H1334+H1335, 0)</f>
        <v>0</v>
      </c>
      <c r="Z1337">
        <f>IF(Source!BI762=4,H1330+H1331+H1333+H1334+H1335, 0)</f>
        <v>0</v>
      </c>
    </row>
    <row r="1338" spans="1:26" ht="57" x14ac:dyDescent="0.2">
      <c r="A1338" s="39" t="str">
        <f>Source!E763</f>
        <v>120</v>
      </c>
      <c r="B1338" s="40" t="str">
        <f>Source!F763</f>
        <v>15-02-016-03</v>
      </c>
      <c r="C1338" s="40" t="str">
        <f>Source!G763</f>
        <v>Штукатурка поверхностей внутри здания цементно-известковым или цементным раствором по камню и бетону улучшенная стен</v>
      </c>
      <c r="D1338" s="23" t="str">
        <f>Source!H763</f>
        <v>100 м2</v>
      </c>
      <c r="E1338" s="11">
        <f>Source!I763</f>
        <v>8.4000000000000005E-2</v>
      </c>
      <c r="F1338" s="24">
        <f>Source!AL763+Source!AM763+Source!AO763</f>
        <v>2040.6800000000003</v>
      </c>
      <c r="G1338" s="25"/>
      <c r="H1338" s="24"/>
      <c r="I1338" s="25" t="str">
        <f>Source!BO763</f>
        <v/>
      </c>
      <c r="J1338" s="25"/>
      <c r="K1338" s="24"/>
      <c r="L1338" s="26"/>
      <c r="S1338">
        <f>ROUND((Source!FX763/100)*((ROUND(Source!AF763*Source!I763, 2)+ROUND(Source!AE763*Source!I763, 2))), 2)</f>
        <v>88.45</v>
      </c>
      <c r="T1338">
        <f>Source!X763</f>
        <v>580.22</v>
      </c>
      <c r="U1338">
        <f>ROUND((Source!FY763/100)*((ROUND(Source!AF763*Source!I763, 2)+ROUND(Source!AE763*Source!I763, 2))), 2)</f>
        <v>46.33</v>
      </c>
      <c r="V1338">
        <f>Source!Y763</f>
        <v>303.92</v>
      </c>
    </row>
    <row r="1339" spans="1:26" x14ac:dyDescent="0.2">
      <c r="C1339" s="19" t="str">
        <f>"Объем: "&amp;Source!I763&amp;"=8,4/"&amp;"100"</f>
        <v>Объем: 0,084=8,4/100</v>
      </c>
    </row>
    <row r="1340" spans="1:26" ht="14.25" x14ac:dyDescent="0.2">
      <c r="A1340" s="39"/>
      <c r="B1340" s="40"/>
      <c r="C1340" s="40" t="s">
        <v>1661</v>
      </c>
      <c r="D1340" s="23"/>
      <c r="E1340" s="11"/>
      <c r="F1340" s="24">
        <f>Source!AO763</f>
        <v>806.9</v>
      </c>
      <c r="G1340" s="25" t="str">
        <f>Source!DG763</f>
        <v>)*1,15</v>
      </c>
      <c r="H1340" s="24">
        <f>ROUND(Source!AF763*Source!I763, 2)</f>
        <v>77.95</v>
      </c>
      <c r="I1340" s="25"/>
      <c r="J1340" s="25">
        <f>IF(Source!BA763&lt;&gt; 0, Source!BA763, 1)</f>
        <v>6.56</v>
      </c>
      <c r="K1340" s="24">
        <f>Source!S763</f>
        <v>511.33</v>
      </c>
      <c r="L1340" s="26"/>
      <c r="R1340">
        <f>H1340</f>
        <v>77.95</v>
      </c>
    </row>
    <row r="1341" spans="1:26" ht="14.25" x14ac:dyDescent="0.2">
      <c r="A1341" s="39"/>
      <c r="B1341" s="40"/>
      <c r="C1341" s="40" t="s">
        <v>411</v>
      </c>
      <c r="D1341" s="23"/>
      <c r="E1341" s="11"/>
      <c r="F1341" s="24">
        <f>Source!AM763</f>
        <v>103.38</v>
      </c>
      <c r="G1341" s="25" t="str">
        <f>Source!DE763</f>
        <v>)*1,25</v>
      </c>
      <c r="H1341" s="24">
        <f>ROUND(Source!AD763*Source!I763, 2)</f>
        <v>10.86</v>
      </c>
      <c r="I1341" s="25"/>
      <c r="J1341" s="25">
        <f>IF(Source!BB763&lt;&gt; 0, Source!BB763, 1)</f>
        <v>6.56</v>
      </c>
      <c r="K1341" s="24">
        <f>Source!Q763</f>
        <v>71.209999999999994</v>
      </c>
      <c r="L1341" s="26"/>
    </row>
    <row r="1342" spans="1:26" ht="14.25" x14ac:dyDescent="0.2">
      <c r="A1342" s="39"/>
      <c r="B1342" s="40"/>
      <c r="C1342" s="40" t="s">
        <v>1667</v>
      </c>
      <c r="D1342" s="23"/>
      <c r="E1342" s="11"/>
      <c r="F1342" s="24">
        <f>Source!AN763</f>
        <v>59.9</v>
      </c>
      <c r="G1342" s="25" t="str">
        <f>Source!DF763</f>
        <v>)*1,25</v>
      </c>
      <c r="H1342" s="34">
        <f>ROUND(Source!AE763*Source!I763, 2)</f>
        <v>6.29</v>
      </c>
      <c r="I1342" s="25"/>
      <c r="J1342" s="25">
        <f>IF(Source!BS763&lt;&gt; 0, Source!BS763, 1)</f>
        <v>6.56</v>
      </c>
      <c r="K1342" s="34">
        <f>Source!R763</f>
        <v>41.26</v>
      </c>
      <c r="L1342" s="26"/>
      <c r="R1342">
        <f>H1342</f>
        <v>6.29</v>
      </c>
    </row>
    <row r="1343" spans="1:26" ht="14.25" x14ac:dyDescent="0.2">
      <c r="A1343" s="39"/>
      <c r="B1343" s="40"/>
      <c r="C1343" s="40" t="s">
        <v>1668</v>
      </c>
      <c r="D1343" s="23"/>
      <c r="E1343" s="11"/>
      <c r="F1343" s="24">
        <f>Source!AL763</f>
        <v>1130.4000000000001</v>
      </c>
      <c r="G1343" s="25" t="str">
        <f>Source!DD763</f>
        <v/>
      </c>
      <c r="H1343" s="24">
        <f>ROUND(Source!AC763*Source!I763, 2)</f>
        <v>94.95</v>
      </c>
      <c r="I1343" s="25"/>
      <c r="J1343" s="25">
        <f>IF(Source!BC763&lt;&gt; 0, Source!BC763, 1)</f>
        <v>6.56</v>
      </c>
      <c r="K1343" s="24">
        <f>Source!P763</f>
        <v>622.9</v>
      </c>
      <c r="L1343" s="26"/>
    </row>
    <row r="1344" spans="1:26" ht="14.25" x14ac:dyDescent="0.2">
      <c r="A1344" s="39"/>
      <c r="B1344" s="40"/>
      <c r="C1344" s="40" t="s">
        <v>1662</v>
      </c>
      <c r="D1344" s="23" t="s">
        <v>1663</v>
      </c>
      <c r="E1344" s="11">
        <f>Source!BZ763</f>
        <v>105</v>
      </c>
      <c r="F1344" s="43"/>
      <c r="G1344" s="25"/>
      <c r="H1344" s="24">
        <f>SUM(S1338:S1346)</f>
        <v>88.45</v>
      </c>
      <c r="I1344" s="27"/>
      <c r="J1344" s="22">
        <f>Source!AT763</f>
        <v>105</v>
      </c>
      <c r="K1344" s="24">
        <f>SUM(T1338:T1346)</f>
        <v>580.22</v>
      </c>
      <c r="L1344" s="26"/>
    </row>
    <row r="1345" spans="1:26" ht="14.25" x14ac:dyDescent="0.2">
      <c r="A1345" s="39"/>
      <c r="B1345" s="40"/>
      <c r="C1345" s="40" t="s">
        <v>1664</v>
      </c>
      <c r="D1345" s="23" t="s">
        <v>1663</v>
      </c>
      <c r="E1345" s="11">
        <f>Source!CA763</f>
        <v>55</v>
      </c>
      <c r="F1345" s="43"/>
      <c r="G1345" s="25"/>
      <c r="H1345" s="24">
        <f>SUM(U1338:U1346)</f>
        <v>46.33</v>
      </c>
      <c r="I1345" s="27"/>
      <c r="J1345" s="22">
        <f>Source!AU763</f>
        <v>55</v>
      </c>
      <c r="K1345" s="24">
        <f>SUM(V1338:V1346)</f>
        <v>303.92</v>
      </c>
      <c r="L1345" s="26"/>
    </row>
    <row r="1346" spans="1:26" ht="14.25" x14ac:dyDescent="0.2">
      <c r="A1346" s="41"/>
      <c r="B1346" s="42"/>
      <c r="C1346" s="42" t="s">
        <v>1665</v>
      </c>
      <c r="D1346" s="28" t="s">
        <v>1666</v>
      </c>
      <c r="E1346" s="29">
        <f>Source!AQ763</f>
        <v>85.84</v>
      </c>
      <c r="F1346" s="30"/>
      <c r="G1346" s="31" t="str">
        <f>Source!DI763</f>
        <v>)*1,15</v>
      </c>
      <c r="H1346" s="30"/>
      <c r="I1346" s="31"/>
      <c r="J1346" s="31"/>
      <c r="K1346" s="30"/>
      <c r="L1346" s="32">
        <f>Source!U763</f>
        <v>8.2921440000000004</v>
      </c>
    </row>
    <row r="1347" spans="1:26" ht="15" x14ac:dyDescent="0.25">
      <c r="G1347" s="46">
        <f>H1340+H1341+H1343+H1344+H1345</f>
        <v>318.53999999999996</v>
      </c>
      <c r="H1347" s="46"/>
      <c r="J1347" s="46">
        <f>K1340+K1341+K1343+K1344+K1345</f>
        <v>2089.58</v>
      </c>
      <c r="K1347" s="46"/>
      <c r="L1347" s="33">
        <f>Source!U763</f>
        <v>8.2921440000000004</v>
      </c>
      <c r="O1347" s="20">
        <f>G1347</f>
        <v>318.53999999999996</v>
      </c>
      <c r="P1347" s="20">
        <f>J1347</f>
        <v>2089.58</v>
      </c>
      <c r="Q1347" s="20">
        <f>L1347</f>
        <v>8.2921440000000004</v>
      </c>
      <c r="W1347">
        <f>IF(Source!BI763&lt;=1,H1340+H1341+H1343+H1344+H1345, 0)</f>
        <v>318.53999999999996</v>
      </c>
      <c r="X1347">
        <f>IF(Source!BI763=2,H1340+H1341+H1343+H1344+H1345, 0)</f>
        <v>0</v>
      </c>
      <c r="Y1347">
        <f>IF(Source!BI763=3,H1340+H1341+H1343+H1344+H1345, 0)</f>
        <v>0</v>
      </c>
      <c r="Z1347">
        <f>IF(Source!BI763=4,H1340+H1341+H1343+H1344+H1345, 0)</f>
        <v>0</v>
      </c>
    </row>
    <row r="1348" spans="1:26" ht="42.75" x14ac:dyDescent="0.2">
      <c r="A1348" s="39" t="str">
        <f>Source!E764</f>
        <v>121</v>
      </c>
      <c r="B1348" s="40" t="str">
        <f>Source!F764</f>
        <v>15-04-006-04</v>
      </c>
      <c r="C1348" s="40" t="str">
        <f>Source!G764</f>
        <v>Покрытие поверхностей грунтовкой глубокого проникновения за 2 раза стен,откосов</v>
      </c>
      <c r="D1348" s="23" t="str">
        <f>Source!H764</f>
        <v>100 м2</v>
      </c>
      <c r="E1348" s="11">
        <f>Source!I764</f>
        <v>0.20699999999999999</v>
      </c>
      <c r="F1348" s="24">
        <f>Source!AL764+Source!AM764+Source!AO764</f>
        <v>158.97999999999999</v>
      </c>
      <c r="G1348" s="25"/>
      <c r="H1348" s="24"/>
      <c r="I1348" s="25" t="str">
        <f>Source!BO764</f>
        <v/>
      </c>
      <c r="J1348" s="25"/>
      <c r="K1348" s="24"/>
      <c r="L1348" s="26"/>
      <c r="S1348">
        <f>ROUND((Source!FX764/100)*((ROUND(Source!AF764*Source!I764, 2)+ROUND(Source!AE764*Source!I764, 2))), 2)</f>
        <v>39.340000000000003</v>
      </c>
      <c r="T1348">
        <f>Source!X764</f>
        <v>258.08</v>
      </c>
      <c r="U1348">
        <f>ROUND((Source!FY764/100)*((ROUND(Source!AF764*Source!I764, 2)+ROUND(Source!AE764*Source!I764, 2))), 2)</f>
        <v>20.61</v>
      </c>
      <c r="V1348">
        <f>Source!Y764</f>
        <v>135.18</v>
      </c>
    </row>
    <row r="1349" spans="1:26" x14ac:dyDescent="0.2">
      <c r="C1349" s="19" t="str">
        <f>"Объем: "&amp;Source!I764&amp;"=20,7/"&amp;"100"</f>
        <v>Объем: 0,207=20,7/100</v>
      </c>
    </row>
    <row r="1350" spans="1:26" ht="14.25" x14ac:dyDescent="0.2">
      <c r="A1350" s="39"/>
      <c r="B1350" s="40"/>
      <c r="C1350" s="40" t="s">
        <v>1661</v>
      </c>
      <c r="D1350" s="23"/>
      <c r="E1350" s="11"/>
      <c r="F1350" s="24">
        <f>Source!AO764</f>
        <v>157</v>
      </c>
      <c r="G1350" s="25" t="str">
        <f>Source!DG764</f>
        <v>)*1,15</v>
      </c>
      <c r="H1350" s="24">
        <f>ROUND(Source!AF764*Source!I764, 2)</f>
        <v>37.369999999999997</v>
      </c>
      <c r="I1350" s="25"/>
      <c r="J1350" s="25">
        <f>IF(Source!BA764&lt;&gt; 0, Source!BA764, 1)</f>
        <v>6.56</v>
      </c>
      <c r="K1350" s="24">
        <f>Source!S764</f>
        <v>245.17</v>
      </c>
      <c r="L1350" s="26"/>
      <c r="R1350">
        <f>H1350</f>
        <v>37.369999999999997</v>
      </c>
    </row>
    <row r="1351" spans="1:26" ht="14.25" x14ac:dyDescent="0.2">
      <c r="A1351" s="39"/>
      <c r="B1351" s="40"/>
      <c r="C1351" s="40" t="s">
        <v>411</v>
      </c>
      <c r="D1351" s="23"/>
      <c r="E1351" s="11"/>
      <c r="F1351" s="24">
        <f>Source!AM764</f>
        <v>1.62</v>
      </c>
      <c r="G1351" s="25" t="str">
        <f>Source!DE764</f>
        <v>)*1,25</v>
      </c>
      <c r="H1351" s="24">
        <f>ROUND(Source!AD764*Source!I764, 2)</f>
        <v>0.42</v>
      </c>
      <c r="I1351" s="25"/>
      <c r="J1351" s="25">
        <f>IF(Source!BB764&lt;&gt; 0, Source!BB764, 1)</f>
        <v>6.56</v>
      </c>
      <c r="K1351" s="24">
        <f>Source!Q764</f>
        <v>2.74</v>
      </c>
      <c r="L1351" s="26"/>
    </row>
    <row r="1352" spans="1:26" ht="14.25" x14ac:dyDescent="0.2">
      <c r="A1352" s="39"/>
      <c r="B1352" s="40"/>
      <c r="C1352" s="40" t="s">
        <v>1667</v>
      </c>
      <c r="D1352" s="23"/>
      <c r="E1352" s="11"/>
      <c r="F1352" s="24">
        <f>Source!AN764</f>
        <v>0.37</v>
      </c>
      <c r="G1352" s="25" t="str">
        <f>Source!DF764</f>
        <v>)*1,25</v>
      </c>
      <c r="H1352" s="34">
        <f>ROUND(Source!AE764*Source!I764, 2)</f>
        <v>0.1</v>
      </c>
      <c r="I1352" s="25"/>
      <c r="J1352" s="25">
        <f>IF(Source!BS764&lt;&gt; 0, Source!BS764, 1)</f>
        <v>6.56</v>
      </c>
      <c r="K1352" s="34">
        <f>Source!R764</f>
        <v>0.62</v>
      </c>
      <c r="L1352" s="26"/>
      <c r="R1352">
        <f>H1352</f>
        <v>0.1</v>
      </c>
    </row>
    <row r="1353" spans="1:26" ht="14.25" x14ac:dyDescent="0.2">
      <c r="A1353" s="39"/>
      <c r="B1353" s="40"/>
      <c r="C1353" s="40" t="s">
        <v>1668</v>
      </c>
      <c r="D1353" s="23"/>
      <c r="E1353" s="11"/>
      <c r="F1353" s="24">
        <f>Source!AL764</f>
        <v>0.36</v>
      </c>
      <c r="G1353" s="25" t="str">
        <f>Source!DD764</f>
        <v/>
      </c>
      <c r="H1353" s="24">
        <f>ROUND(Source!AC764*Source!I764, 2)</f>
        <v>7.0000000000000007E-2</v>
      </c>
      <c r="I1353" s="25"/>
      <c r="J1353" s="25">
        <f>IF(Source!BC764&lt;&gt; 0, Source!BC764, 1)</f>
        <v>6.56</v>
      </c>
      <c r="K1353" s="24">
        <f>Source!P764</f>
        <v>0.49</v>
      </c>
      <c r="L1353" s="26"/>
    </row>
    <row r="1354" spans="1:26" ht="14.25" x14ac:dyDescent="0.2">
      <c r="A1354" s="39"/>
      <c r="B1354" s="40"/>
      <c r="C1354" s="40" t="s">
        <v>1662</v>
      </c>
      <c r="D1354" s="23" t="s">
        <v>1663</v>
      </c>
      <c r="E1354" s="11">
        <f>Source!BZ764</f>
        <v>105</v>
      </c>
      <c r="F1354" s="43"/>
      <c r="G1354" s="25"/>
      <c r="H1354" s="24">
        <f>SUM(S1348:S1358)</f>
        <v>39.340000000000003</v>
      </c>
      <c r="I1354" s="27"/>
      <c r="J1354" s="22">
        <f>Source!AT764</f>
        <v>105</v>
      </c>
      <c r="K1354" s="24">
        <f>SUM(T1348:T1358)</f>
        <v>258.08</v>
      </c>
      <c r="L1354" s="26"/>
    </row>
    <row r="1355" spans="1:26" ht="14.25" x14ac:dyDescent="0.2">
      <c r="A1355" s="39"/>
      <c r="B1355" s="40"/>
      <c r="C1355" s="40" t="s">
        <v>1664</v>
      </c>
      <c r="D1355" s="23" t="s">
        <v>1663</v>
      </c>
      <c r="E1355" s="11">
        <f>Source!CA764</f>
        <v>55</v>
      </c>
      <c r="F1355" s="43"/>
      <c r="G1355" s="25"/>
      <c r="H1355" s="24">
        <f>SUM(U1348:U1358)</f>
        <v>20.61</v>
      </c>
      <c r="I1355" s="27"/>
      <c r="J1355" s="22">
        <f>Source!AU764</f>
        <v>55</v>
      </c>
      <c r="K1355" s="24">
        <f>SUM(V1348:V1358)</f>
        <v>135.18</v>
      </c>
      <c r="L1355" s="26"/>
    </row>
    <row r="1356" spans="1:26" ht="14.25" x14ac:dyDescent="0.2">
      <c r="A1356" s="39"/>
      <c r="B1356" s="40"/>
      <c r="C1356" s="40" t="s">
        <v>1665</v>
      </c>
      <c r="D1356" s="23" t="s">
        <v>1666</v>
      </c>
      <c r="E1356" s="11">
        <f>Source!AQ764</f>
        <v>16.32</v>
      </c>
      <c r="F1356" s="24"/>
      <c r="G1356" s="25" t="str">
        <f>Source!DI764</f>
        <v>)*1,15</v>
      </c>
      <c r="H1356" s="24"/>
      <c r="I1356" s="25"/>
      <c r="J1356" s="25"/>
      <c r="K1356" s="24"/>
      <c r="L1356" s="35">
        <f>Source!U764</f>
        <v>3.8849759999999991</v>
      </c>
    </row>
    <row r="1357" spans="1:26" ht="14.25" x14ac:dyDescent="0.2">
      <c r="A1357" s="39" t="str">
        <f>Source!E765</f>
        <v>121,1</v>
      </c>
      <c r="B1357" s="40" t="str">
        <f>Source!F765</f>
        <v>14.3.01.01-0001</v>
      </c>
      <c r="C1357" s="40" t="str">
        <f>Source!G765</f>
        <v>Грунтовка: «Бетоконтакт», КНАУФ</v>
      </c>
      <c r="D1357" s="23" t="str">
        <f>Source!H765</f>
        <v>кг</v>
      </c>
      <c r="E1357" s="11">
        <f>Source!I765</f>
        <v>4.1399999999999997</v>
      </c>
      <c r="F1357" s="24">
        <f>Source!AL765+Source!AM765+Source!AO765</f>
        <v>15.09</v>
      </c>
      <c r="G1357" s="36" t="s">
        <v>3</v>
      </c>
      <c r="H1357" s="24">
        <f>ROUND(Source!AC765*Source!I765, 2)+ROUND(Source!AD765*Source!I765, 2)+ROUND(Source!AF765*Source!I765, 2)</f>
        <v>62.47</v>
      </c>
      <c r="I1357" s="25"/>
      <c r="J1357" s="25">
        <f>IF(Source!BC765&lt;&gt; 0, Source!BC765, 1)</f>
        <v>6.56</v>
      </c>
      <c r="K1357" s="24">
        <f>Source!O765</f>
        <v>409.82</v>
      </c>
      <c r="L1357" s="26"/>
      <c r="S1357">
        <f>ROUND((Source!FX765/100)*((ROUND(Source!AF765*Source!I765, 2)+ROUND(Source!AE765*Source!I765, 2))), 2)</f>
        <v>0</v>
      </c>
      <c r="T1357">
        <f>Source!X765</f>
        <v>0</v>
      </c>
      <c r="U1357">
        <f>ROUND((Source!FY765/100)*((ROUND(Source!AF765*Source!I765, 2)+ROUND(Source!AE765*Source!I765, 2))), 2)</f>
        <v>0</v>
      </c>
      <c r="V1357">
        <f>Source!Y765</f>
        <v>0</v>
      </c>
      <c r="W1357">
        <f>IF(Source!BI765&lt;=1,H1357, 0)</f>
        <v>62.47</v>
      </c>
      <c r="X1357">
        <f>IF(Source!BI765=2,H1357, 0)</f>
        <v>0</v>
      </c>
      <c r="Y1357">
        <f>IF(Source!BI765=3,H1357, 0)</f>
        <v>0</v>
      </c>
      <c r="Z1357">
        <f>IF(Source!BI765=4,H1357, 0)</f>
        <v>0</v>
      </c>
    </row>
    <row r="1358" spans="1:26" ht="14.25" x14ac:dyDescent="0.2">
      <c r="A1358" s="41" t="str">
        <f>Source!E766</f>
        <v>121,2</v>
      </c>
      <c r="B1358" s="42" t="str">
        <f>Source!F766</f>
        <v>14.4.01.21</v>
      </c>
      <c r="C1358" s="42" t="str">
        <f>Source!G766</f>
        <v>Грунтовка</v>
      </c>
      <c r="D1358" s="28" t="str">
        <f>Source!H766</f>
        <v>т</v>
      </c>
      <c r="E1358" s="29">
        <f>Source!I766</f>
        <v>4.1399999999999996E-3</v>
      </c>
      <c r="F1358" s="30">
        <f>Source!AL766+Source!AM766+Source!AO766</f>
        <v>0</v>
      </c>
      <c r="G1358" s="37" t="s">
        <v>3</v>
      </c>
      <c r="H1358" s="30">
        <f>ROUND(Source!AC766*Source!I766, 2)+ROUND(Source!AD766*Source!I766, 2)+ROUND(Source!AF766*Source!I766, 2)</f>
        <v>0</v>
      </c>
      <c r="I1358" s="31"/>
      <c r="J1358" s="31">
        <f>IF(Source!BC766&lt;&gt; 0, Source!BC766, 1)</f>
        <v>6.56</v>
      </c>
      <c r="K1358" s="30">
        <f>Source!O766</f>
        <v>0</v>
      </c>
      <c r="L1358" s="38"/>
      <c r="S1358">
        <f>ROUND((Source!FX766/100)*((ROUND(Source!AF766*Source!I766, 2)+ROUND(Source!AE766*Source!I766, 2))), 2)</f>
        <v>0</v>
      </c>
      <c r="T1358">
        <f>Source!X766</f>
        <v>0</v>
      </c>
      <c r="U1358">
        <f>ROUND((Source!FY766/100)*((ROUND(Source!AF766*Source!I766, 2)+ROUND(Source!AE766*Source!I766, 2))), 2)</f>
        <v>0</v>
      </c>
      <c r="V1358">
        <f>Source!Y766</f>
        <v>0</v>
      </c>
      <c r="W1358">
        <f>IF(Source!BI766&lt;=1,H1358, 0)</f>
        <v>0</v>
      </c>
      <c r="X1358">
        <f>IF(Source!BI766=2,H1358, 0)</f>
        <v>0</v>
      </c>
      <c r="Y1358">
        <f>IF(Source!BI766=3,H1358, 0)</f>
        <v>0</v>
      </c>
      <c r="Z1358">
        <f>IF(Source!BI766=4,H1358, 0)</f>
        <v>0</v>
      </c>
    </row>
    <row r="1359" spans="1:26" ht="15" x14ac:dyDescent="0.25">
      <c r="G1359" s="46">
        <f>H1350+H1351+H1353+H1354+H1355+SUM(H1357:H1358)</f>
        <v>160.28</v>
      </c>
      <c r="H1359" s="46"/>
      <c r="J1359" s="46">
        <f>K1350+K1351+K1353+K1354+K1355+SUM(K1357:K1358)</f>
        <v>1051.48</v>
      </c>
      <c r="K1359" s="46"/>
      <c r="L1359" s="33">
        <f>Source!U764</f>
        <v>3.8849759999999991</v>
      </c>
      <c r="O1359" s="20">
        <f>G1359</f>
        <v>160.28</v>
      </c>
      <c r="P1359" s="20">
        <f>J1359</f>
        <v>1051.48</v>
      </c>
      <c r="Q1359" s="20">
        <f>L1359</f>
        <v>3.8849759999999991</v>
      </c>
      <c r="W1359">
        <f>IF(Source!BI764&lt;=1,H1350+H1351+H1353+H1354+H1355, 0)</f>
        <v>97.81</v>
      </c>
      <c r="X1359">
        <f>IF(Source!BI764=2,H1350+H1351+H1353+H1354+H1355, 0)</f>
        <v>0</v>
      </c>
      <c r="Y1359">
        <f>IF(Source!BI764=3,H1350+H1351+H1353+H1354+H1355, 0)</f>
        <v>0</v>
      </c>
      <c r="Z1359">
        <f>IF(Source!BI764=4,H1350+H1351+H1353+H1354+H1355, 0)</f>
        <v>0</v>
      </c>
    </row>
    <row r="1360" spans="1:26" ht="57" x14ac:dyDescent="0.2">
      <c r="A1360" s="39" t="str">
        <f>Source!E767</f>
        <v>122</v>
      </c>
      <c r="B1360" s="40" t="str">
        <f>Source!F767</f>
        <v>15-04-005-03</v>
      </c>
      <c r="C1360" s="40" t="str">
        <f>Source!G767</f>
        <v>Окраска поливинилацетатными водоэмульсионными составами улучшенная по штукатурке стен,откосов</v>
      </c>
      <c r="D1360" s="23" t="str">
        <f>Source!H767</f>
        <v>100 м2</v>
      </c>
      <c r="E1360" s="11">
        <f>Source!I767</f>
        <v>0.20699999999999999</v>
      </c>
      <c r="F1360" s="24">
        <f>Source!AL767+Source!AM767+Source!AO767</f>
        <v>675.6</v>
      </c>
      <c r="G1360" s="25"/>
      <c r="H1360" s="24"/>
      <c r="I1360" s="25" t="str">
        <f>Source!BO767</f>
        <v/>
      </c>
      <c r="J1360" s="25"/>
      <c r="K1360" s="24"/>
      <c r="L1360" s="26"/>
      <c r="S1360">
        <f>ROUND((Source!FX767/100)*((ROUND(Source!AF767*Source!I767, 2)+ROUND(Source!AE767*Source!I767, 2))), 2)</f>
        <v>96.73</v>
      </c>
      <c r="T1360">
        <f>Source!X767</f>
        <v>634.54999999999995</v>
      </c>
      <c r="U1360">
        <f>ROUND((Source!FY767/100)*((ROUND(Source!AF767*Source!I767, 2)+ROUND(Source!AE767*Source!I767, 2))), 2)</f>
        <v>50.67</v>
      </c>
      <c r="V1360">
        <f>Source!Y767</f>
        <v>332.38</v>
      </c>
    </row>
    <row r="1361" spans="1:26" x14ac:dyDescent="0.2">
      <c r="C1361" s="19" t="str">
        <f>"Объем: "&amp;Source!I767&amp;"=20,7/"&amp;"100"</f>
        <v>Объем: 0,207=20,7/100</v>
      </c>
    </row>
    <row r="1362" spans="1:26" ht="14.25" x14ac:dyDescent="0.2">
      <c r="A1362" s="39"/>
      <c r="B1362" s="40"/>
      <c r="C1362" s="40" t="s">
        <v>1661</v>
      </c>
      <c r="D1362" s="23"/>
      <c r="E1362" s="11"/>
      <c r="F1362" s="24">
        <f>Source!AO767</f>
        <v>384.81</v>
      </c>
      <c r="G1362" s="25" t="str">
        <f>Source!DG767</f>
        <v>)*1,15</v>
      </c>
      <c r="H1362" s="24">
        <f>ROUND(Source!AF767*Source!I767, 2)</f>
        <v>91.6</v>
      </c>
      <c r="I1362" s="25"/>
      <c r="J1362" s="25">
        <f>IF(Source!BA767&lt;&gt; 0, Source!BA767, 1)</f>
        <v>6.56</v>
      </c>
      <c r="K1362" s="24">
        <f>Source!S767</f>
        <v>600.91999999999996</v>
      </c>
      <c r="L1362" s="26"/>
      <c r="R1362">
        <f>H1362</f>
        <v>91.6</v>
      </c>
    </row>
    <row r="1363" spans="1:26" ht="14.25" x14ac:dyDescent="0.2">
      <c r="A1363" s="39"/>
      <c r="B1363" s="40"/>
      <c r="C1363" s="40" t="s">
        <v>411</v>
      </c>
      <c r="D1363" s="23"/>
      <c r="E1363" s="11"/>
      <c r="F1363" s="24">
        <f>Source!AM767</f>
        <v>10.49</v>
      </c>
      <c r="G1363" s="25" t="str">
        <f>Source!DE767</f>
        <v>)*1,25</v>
      </c>
      <c r="H1363" s="24">
        <f>ROUND(Source!AD767*Source!I767, 2)</f>
        <v>2.71</v>
      </c>
      <c r="I1363" s="25"/>
      <c r="J1363" s="25">
        <f>IF(Source!BB767&lt;&gt; 0, Source!BB767, 1)</f>
        <v>6.56</v>
      </c>
      <c r="K1363" s="24">
        <f>Source!Q767</f>
        <v>17.8</v>
      </c>
      <c r="L1363" s="26"/>
    </row>
    <row r="1364" spans="1:26" ht="14.25" x14ac:dyDescent="0.2">
      <c r="A1364" s="39"/>
      <c r="B1364" s="40"/>
      <c r="C1364" s="40" t="s">
        <v>1667</v>
      </c>
      <c r="D1364" s="23"/>
      <c r="E1364" s="11"/>
      <c r="F1364" s="24">
        <f>Source!AN767</f>
        <v>2.0099999999999998</v>
      </c>
      <c r="G1364" s="25" t="str">
        <f>Source!DF767</f>
        <v>)*1,25</v>
      </c>
      <c r="H1364" s="34">
        <f>ROUND(Source!AE767*Source!I767, 2)</f>
        <v>0.52</v>
      </c>
      <c r="I1364" s="25"/>
      <c r="J1364" s="25">
        <f>IF(Source!BS767&lt;&gt; 0, Source!BS767, 1)</f>
        <v>6.56</v>
      </c>
      <c r="K1364" s="34">
        <f>Source!R767</f>
        <v>3.41</v>
      </c>
      <c r="L1364" s="26"/>
      <c r="R1364">
        <f>H1364</f>
        <v>0.52</v>
      </c>
    </row>
    <row r="1365" spans="1:26" ht="14.25" x14ac:dyDescent="0.2">
      <c r="A1365" s="39"/>
      <c r="B1365" s="40"/>
      <c r="C1365" s="40" t="s">
        <v>1668</v>
      </c>
      <c r="D1365" s="23"/>
      <c r="E1365" s="11"/>
      <c r="F1365" s="24">
        <f>Source!AL767</f>
        <v>280.3</v>
      </c>
      <c r="G1365" s="25" t="str">
        <f>Source!DD767</f>
        <v/>
      </c>
      <c r="H1365" s="24">
        <f>ROUND(Source!AC767*Source!I767, 2)</f>
        <v>58.02</v>
      </c>
      <c r="I1365" s="25"/>
      <c r="J1365" s="25">
        <f>IF(Source!BC767&lt;&gt; 0, Source!BC767, 1)</f>
        <v>6.56</v>
      </c>
      <c r="K1365" s="24">
        <f>Source!P767</f>
        <v>380.62</v>
      </c>
      <c r="L1365" s="26"/>
    </row>
    <row r="1366" spans="1:26" ht="14.25" x14ac:dyDescent="0.2">
      <c r="A1366" s="39"/>
      <c r="B1366" s="40"/>
      <c r="C1366" s="40" t="s">
        <v>1662</v>
      </c>
      <c r="D1366" s="23" t="s">
        <v>1663</v>
      </c>
      <c r="E1366" s="11">
        <f>Source!BZ767</f>
        <v>105</v>
      </c>
      <c r="F1366" s="43"/>
      <c r="G1366" s="25"/>
      <c r="H1366" s="24">
        <f>SUM(S1360:S1370)</f>
        <v>96.73</v>
      </c>
      <c r="I1366" s="27"/>
      <c r="J1366" s="22">
        <f>Source!AT767</f>
        <v>105</v>
      </c>
      <c r="K1366" s="24">
        <f>SUM(T1360:T1370)</f>
        <v>634.54999999999995</v>
      </c>
      <c r="L1366" s="26"/>
    </row>
    <row r="1367" spans="1:26" ht="14.25" x14ac:dyDescent="0.2">
      <c r="A1367" s="39"/>
      <c r="B1367" s="40"/>
      <c r="C1367" s="40" t="s">
        <v>1664</v>
      </c>
      <c r="D1367" s="23" t="s">
        <v>1663</v>
      </c>
      <c r="E1367" s="11">
        <f>Source!CA767</f>
        <v>55</v>
      </c>
      <c r="F1367" s="43"/>
      <c r="G1367" s="25"/>
      <c r="H1367" s="24">
        <f>SUM(U1360:U1370)</f>
        <v>50.67</v>
      </c>
      <c r="I1367" s="27"/>
      <c r="J1367" s="22">
        <f>Source!AU767</f>
        <v>55</v>
      </c>
      <c r="K1367" s="24">
        <f>SUM(V1360:V1370)</f>
        <v>332.38</v>
      </c>
      <c r="L1367" s="26"/>
    </row>
    <row r="1368" spans="1:26" ht="14.25" x14ac:dyDescent="0.2">
      <c r="A1368" s="39"/>
      <c r="B1368" s="40"/>
      <c r="C1368" s="40" t="s">
        <v>1665</v>
      </c>
      <c r="D1368" s="23" t="s">
        <v>1666</v>
      </c>
      <c r="E1368" s="11">
        <f>Source!AQ767</f>
        <v>42.9</v>
      </c>
      <c r="F1368" s="24"/>
      <c r="G1368" s="25" t="str">
        <f>Source!DI767</f>
        <v>)*1,15</v>
      </c>
      <c r="H1368" s="24"/>
      <c r="I1368" s="25"/>
      <c r="J1368" s="25"/>
      <c r="K1368" s="24"/>
      <c r="L1368" s="35">
        <f>Source!U767</f>
        <v>10.212344999999997</v>
      </c>
    </row>
    <row r="1369" spans="1:26" ht="28.5" x14ac:dyDescent="0.2">
      <c r="A1369" s="39" t="str">
        <f>Source!E768</f>
        <v>122,1</v>
      </c>
      <c r="B1369" s="40" t="str">
        <f>Source!F768</f>
        <v>14.3.02.01-0224</v>
      </c>
      <c r="C1369" s="40" t="str">
        <f>Source!G768</f>
        <v>Краска водоэмульсионная для внутренних работ ВАК-25</v>
      </c>
      <c r="D1369" s="23" t="str">
        <f>Source!H768</f>
        <v>т</v>
      </c>
      <c r="E1369" s="11">
        <f>Source!I768</f>
        <v>1.3040999999999999E-2</v>
      </c>
      <c r="F1369" s="24">
        <f>Source!AL768+Source!AM768+Source!AO768</f>
        <v>22484.66</v>
      </c>
      <c r="G1369" s="36" t="s">
        <v>3</v>
      </c>
      <c r="H1369" s="24">
        <f>ROUND(Source!AC768*Source!I768, 2)+ROUND(Source!AD768*Source!I768, 2)+ROUND(Source!AF768*Source!I768, 2)</f>
        <v>293.22000000000003</v>
      </c>
      <c r="I1369" s="25"/>
      <c r="J1369" s="25">
        <f>IF(Source!BC768&lt;&gt; 0, Source!BC768, 1)</f>
        <v>6.56</v>
      </c>
      <c r="K1369" s="24">
        <f>Source!O768</f>
        <v>1923.54</v>
      </c>
      <c r="L1369" s="26"/>
      <c r="S1369">
        <f>ROUND((Source!FX768/100)*((ROUND(Source!AF768*Source!I768, 2)+ROUND(Source!AE768*Source!I768, 2))), 2)</f>
        <v>0</v>
      </c>
      <c r="T1369">
        <f>Source!X768</f>
        <v>0</v>
      </c>
      <c r="U1369">
        <f>ROUND((Source!FY768/100)*((ROUND(Source!AF768*Source!I768, 2)+ROUND(Source!AE768*Source!I768, 2))), 2)</f>
        <v>0</v>
      </c>
      <c r="V1369">
        <f>Source!Y768</f>
        <v>0</v>
      </c>
      <c r="W1369">
        <f>IF(Source!BI768&lt;=1,H1369, 0)</f>
        <v>293.22000000000003</v>
      </c>
      <c r="X1369">
        <f>IF(Source!BI768=2,H1369, 0)</f>
        <v>0</v>
      </c>
      <c r="Y1369">
        <f>IF(Source!BI768=3,H1369, 0)</f>
        <v>0</v>
      </c>
      <c r="Z1369">
        <f>IF(Source!BI768=4,H1369, 0)</f>
        <v>0</v>
      </c>
    </row>
    <row r="1370" spans="1:26" ht="14.25" x14ac:dyDescent="0.2">
      <c r="A1370" s="41" t="str">
        <f>Source!E769</f>
        <v>122,2</v>
      </c>
      <c r="B1370" s="42" t="str">
        <f>Source!F769</f>
        <v>14.3.02.01</v>
      </c>
      <c r="C1370" s="42" t="str">
        <f>Source!G769</f>
        <v>Краска водоэмульсионная</v>
      </c>
      <c r="D1370" s="28" t="str">
        <f>Source!H769</f>
        <v>т</v>
      </c>
      <c r="E1370" s="29">
        <f>Source!I769</f>
        <v>1.3040999999999999E-2</v>
      </c>
      <c r="F1370" s="30">
        <f>Source!AL769+Source!AM769+Source!AO769</f>
        <v>0</v>
      </c>
      <c r="G1370" s="37" t="s">
        <v>3</v>
      </c>
      <c r="H1370" s="30">
        <f>ROUND(Source!AC769*Source!I769, 2)+ROUND(Source!AD769*Source!I769, 2)+ROUND(Source!AF769*Source!I769, 2)</f>
        <v>0</v>
      </c>
      <c r="I1370" s="31"/>
      <c r="J1370" s="31">
        <f>IF(Source!BC769&lt;&gt; 0, Source!BC769, 1)</f>
        <v>6.56</v>
      </c>
      <c r="K1370" s="30">
        <f>Source!O769</f>
        <v>0</v>
      </c>
      <c r="L1370" s="38"/>
      <c r="S1370">
        <f>ROUND((Source!FX769/100)*((ROUND(Source!AF769*Source!I769, 2)+ROUND(Source!AE769*Source!I769, 2))), 2)</f>
        <v>0</v>
      </c>
      <c r="T1370">
        <f>Source!X769</f>
        <v>0</v>
      </c>
      <c r="U1370">
        <f>ROUND((Source!FY769/100)*((ROUND(Source!AF769*Source!I769, 2)+ROUND(Source!AE769*Source!I769, 2))), 2)</f>
        <v>0</v>
      </c>
      <c r="V1370">
        <f>Source!Y769</f>
        <v>0</v>
      </c>
      <c r="W1370">
        <f>IF(Source!BI769&lt;=1,H1370, 0)</f>
        <v>0</v>
      </c>
      <c r="X1370">
        <f>IF(Source!BI769=2,H1370, 0)</f>
        <v>0</v>
      </c>
      <c r="Y1370">
        <f>IF(Source!BI769=3,H1370, 0)</f>
        <v>0</v>
      </c>
      <c r="Z1370">
        <f>IF(Source!BI769=4,H1370, 0)</f>
        <v>0</v>
      </c>
    </row>
    <row r="1371" spans="1:26" ht="15" x14ac:dyDescent="0.25">
      <c r="G1371" s="46">
        <f>H1362+H1363+H1365+H1366+H1367+SUM(H1369:H1370)</f>
        <v>592.95000000000005</v>
      </c>
      <c r="H1371" s="46"/>
      <c r="J1371" s="46">
        <f>K1362+K1363+K1365+K1366+K1367+SUM(K1369:K1370)</f>
        <v>3889.81</v>
      </c>
      <c r="K1371" s="46"/>
      <c r="L1371" s="33">
        <f>Source!U767</f>
        <v>10.212344999999997</v>
      </c>
      <c r="O1371" s="20">
        <f>G1371</f>
        <v>592.95000000000005</v>
      </c>
      <c r="P1371" s="20">
        <f>J1371</f>
        <v>3889.81</v>
      </c>
      <c r="Q1371" s="20">
        <f>L1371</f>
        <v>10.212344999999997</v>
      </c>
      <c r="W1371">
        <f>IF(Source!BI767&lt;=1,H1362+H1363+H1365+H1366+H1367, 0)</f>
        <v>299.73</v>
      </c>
      <c r="X1371">
        <f>IF(Source!BI767=2,H1362+H1363+H1365+H1366+H1367, 0)</f>
        <v>0</v>
      </c>
      <c r="Y1371">
        <f>IF(Source!BI767=3,H1362+H1363+H1365+H1366+H1367, 0)</f>
        <v>0</v>
      </c>
      <c r="Z1371">
        <f>IF(Source!BI767=4,H1362+H1363+H1365+H1366+H1367, 0)</f>
        <v>0</v>
      </c>
    </row>
    <row r="1372" spans="1:26" ht="15" x14ac:dyDescent="0.25">
      <c r="A1372" s="48" t="str">
        <f>CONCATENATE("Итого по разделу: ",IF(Source!G771&lt;&gt;"Новый раздел", Source!G771, ""))</f>
        <v>Итого по разделу: 4 Архитектурные решения</v>
      </c>
      <c r="B1372" s="48"/>
      <c r="C1372" s="48"/>
      <c r="D1372" s="48"/>
      <c r="E1372" s="48"/>
      <c r="F1372" s="48"/>
      <c r="G1372" s="47">
        <f>SUM(O1253:O1371)</f>
        <v>64501.52</v>
      </c>
      <c r="H1372" s="47"/>
      <c r="I1372" s="21"/>
      <c r="J1372" s="47">
        <f>SUM(P1253:P1371)</f>
        <v>423129.93</v>
      </c>
      <c r="K1372" s="47"/>
      <c r="L1372" s="33">
        <f>SUM(Q1253:Q1371)</f>
        <v>230.92945199999994</v>
      </c>
    </row>
    <row r="1373" spans="1:26" ht="15" x14ac:dyDescent="0.25">
      <c r="A1373" s="48" t="str">
        <f>CONCATENATE("Итого по локальной смете: ",IF(Source!G800&lt;&gt;"Новая локальная смета", Source!G800, ""))</f>
        <v xml:space="preserve">Итого по локальной смете: </v>
      </c>
      <c r="B1373" s="48"/>
      <c r="C1373" s="48"/>
      <c r="D1373" s="48"/>
      <c r="E1373" s="48"/>
      <c r="F1373" s="48"/>
      <c r="G1373" s="47">
        <f>SUM(O22:O1372)</f>
        <v>1539915.69</v>
      </c>
      <c r="H1373" s="47"/>
      <c r="I1373" s="21"/>
      <c r="J1373" s="47">
        <f>SUM(P22:P1372)</f>
        <v>10101845.860000003</v>
      </c>
      <c r="K1373" s="47"/>
      <c r="L1373" s="33">
        <f>SUM(Q22:Q1372)</f>
        <v>7128.153764409999</v>
      </c>
    </row>
    <row r="1374" spans="1:26" ht="15" x14ac:dyDescent="0.25">
      <c r="C1374" s="48" t="str">
        <f>Source!H828</f>
        <v>Итого</v>
      </c>
      <c r="D1374" s="48"/>
      <c r="E1374" s="48"/>
      <c r="F1374" s="48"/>
      <c r="G1374" s="48"/>
      <c r="H1374" s="48"/>
      <c r="I1374" s="48"/>
      <c r="J1374" s="47">
        <f>IF(Source!F828=0, "", Source!F828)</f>
        <v>10101845.859999999</v>
      </c>
      <c r="K1374" s="47"/>
    </row>
    <row r="1375" spans="1:26" ht="15" x14ac:dyDescent="0.25">
      <c r="C1375" s="48" t="str">
        <f>Source!H829</f>
        <v>НДС 18%</v>
      </c>
      <c r="D1375" s="48"/>
      <c r="E1375" s="48"/>
      <c r="F1375" s="48"/>
      <c r="G1375" s="48"/>
      <c r="H1375" s="48"/>
      <c r="I1375" s="48"/>
      <c r="J1375" s="50">
        <f>IF(Source!F829=0, "", Source!F829)</f>
        <v>1818332.25</v>
      </c>
      <c r="K1375" s="50"/>
    </row>
    <row r="1376" spans="1:26" ht="15" x14ac:dyDescent="0.25">
      <c r="C1376" s="48" t="str">
        <f>Source!H830</f>
        <v>Всего</v>
      </c>
      <c r="D1376" s="48"/>
      <c r="E1376" s="48"/>
      <c r="F1376" s="48"/>
      <c r="G1376" s="48"/>
      <c r="H1376" s="48"/>
      <c r="I1376" s="48"/>
      <c r="J1376" s="47">
        <f>IF(Source!F830=0, "", Source!F830)</f>
        <v>11920178.109999999</v>
      </c>
      <c r="K1376" s="47"/>
    </row>
  </sheetData>
  <mergeCells count="339">
    <mergeCell ref="C12:F12"/>
    <mergeCell ref="G12:H12"/>
    <mergeCell ref="I12:J12"/>
    <mergeCell ref="K12:L12"/>
    <mergeCell ref="B4:K4"/>
    <mergeCell ref="B5:K5"/>
    <mergeCell ref="B7:K7"/>
    <mergeCell ref="G10:H10"/>
    <mergeCell ref="I10:J10"/>
    <mergeCell ref="C11:F11"/>
    <mergeCell ref="G11:H11"/>
    <mergeCell ref="I11:J11"/>
    <mergeCell ref="K11:L11"/>
    <mergeCell ref="C15:F15"/>
    <mergeCell ref="G15:H15"/>
    <mergeCell ref="I15:J15"/>
    <mergeCell ref="K15:L15"/>
    <mergeCell ref="C16:F16"/>
    <mergeCell ref="G16:H16"/>
    <mergeCell ref="I16:J16"/>
    <mergeCell ref="K16:L16"/>
    <mergeCell ref="C13:F13"/>
    <mergeCell ref="G13:H13"/>
    <mergeCell ref="I13:J13"/>
    <mergeCell ref="K13:L13"/>
    <mergeCell ref="C14:F14"/>
    <mergeCell ref="G14:H14"/>
    <mergeCell ref="I14:J14"/>
    <mergeCell ref="K14:L14"/>
    <mergeCell ref="C1375:I1375"/>
    <mergeCell ref="J1375:K1375"/>
    <mergeCell ref="C1376:I1376"/>
    <mergeCell ref="J1376:K1376"/>
    <mergeCell ref="C17:F17"/>
    <mergeCell ref="G17:H17"/>
    <mergeCell ref="I17:J17"/>
    <mergeCell ref="K17:L17"/>
    <mergeCell ref="A19:L19"/>
    <mergeCell ref="C1374:I1374"/>
    <mergeCell ref="J1374:K1374"/>
    <mergeCell ref="J134:K134"/>
    <mergeCell ref="G134:H134"/>
    <mergeCell ref="J123:K123"/>
    <mergeCell ref="J41:K41"/>
    <mergeCell ref="G41:H41"/>
    <mergeCell ref="J29:K29"/>
    <mergeCell ref="G29:H29"/>
    <mergeCell ref="A22:L22"/>
    <mergeCell ref="G255:H255"/>
    <mergeCell ref="J243:K243"/>
    <mergeCell ref="G243:H243"/>
    <mergeCell ref="J289:K289"/>
    <mergeCell ref="G289:H289"/>
    <mergeCell ref="J233:K233"/>
    <mergeCell ref="G233:H233"/>
    <mergeCell ref="J74:K74"/>
    <mergeCell ref="G74:H74"/>
    <mergeCell ref="J63:K63"/>
    <mergeCell ref="G63:H63"/>
    <mergeCell ref="J52:K52"/>
    <mergeCell ref="G52:H52"/>
    <mergeCell ref="G123:H123"/>
    <mergeCell ref="J110:K110"/>
    <mergeCell ref="G110:H110"/>
    <mergeCell ref="J97:K97"/>
    <mergeCell ref="G97:H97"/>
    <mergeCell ref="J85:K85"/>
    <mergeCell ref="G85:H85"/>
    <mergeCell ref="J144:K144"/>
    <mergeCell ref="G144:H144"/>
    <mergeCell ref="J171:K171"/>
    <mergeCell ref="G171:H171"/>
    <mergeCell ref="J156:K156"/>
    <mergeCell ref="G156:H156"/>
    <mergeCell ref="J184:K184"/>
    <mergeCell ref="G184:H184"/>
    <mergeCell ref="J222:K222"/>
    <mergeCell ref="G222:H222"/>
    <mergeCell ref="J210:K210"/>
    <mergeCell ref="G210:H210"/>
    <mergeCell ref="J195:K195"/>
    <mergeCell ref="G195:H195"/>
    <mergeCell ref="J277:K277"/>
    <mergeCell ref="G277:H277"/>
    <mergeCell ref="J266:K266"/>
    <mergeCell ref="G266:H266"/>
    <mergeCell ref="J255:K255"/>
    <mergeCell ref="J300:K300"/>
    <mergeCell ref="G300:H300"/>
    <mergeCell ref="J371:K371"/>
    <mergeCell ref="G371:H371"/>
    <mergeCell ref="J392:K392"/>
    <mergeCell ref="G392:H392"/>
    <mergeCell ref="J382:K382"/>
    <mergeCell ref="G382:H382"/>
    <mergeCell ref="J359:K359"/>
    <mergeCell ref="G359:H359"/>
    <mergeCell ref="J348:K348"/>
    <mergeCell ref="G348:H348"/>
    <mergeCell ref="J334:K334"/>
    <mergeCell ref="G334:H334"/>
    <mergeCell ref="J324:K324"/>
    <mergeCell ref="G324:H324"/>
    <mergeCell ref="J483:K483"/>
    <mergeCell ref="G483:H483"/>
    <mergeCell ref="G467:H467"/>
    <mergeCell ref="J456:K456"/>
    <mergeCell ref="G456:H456"/>
    <mergeCell ref="J444:K444"/>
    <mergeCell ref="G444:H444"/>
    <mergeCell ref="J312:K312"/>
    <mergeCell ref="G312:H312"/>
    <mergeCell ref="J398:K398"/>
    <mergeCell ref="G398:H398"/>
    <mergeCell ref="J435:K435"/>
    <mergeCell ref="G435:H435"/>
    <mergeCell ref="J424:K424"/>
    <mergeCell ref="G424:H424"/>
    <mergeCell ref="J410:K410"/>
    <mergeCell ref="G410:H410"/>
    <mergeCell ref="J481:K481"/>
    <mergeCell ref="G481:H481"/>
    <mergeCell ref="J479:K479"/>
    <mergeCell ref="G479:H479"/>
    <mergeCell ref="J467:K467"/>
    <mergeCell ref="A486:L486"/>
    <mergeCell ref="A485:L485"/>
    <mergeCell ref="G484:H484"/>
    <mergeCell ref="J484:K484"/>
    <mergeCell ref="A484:F484"/>
    <mergeCell ref="J530:K530"/>
    <mergeCell ref="G530:H530"/>
    <mergeCell ref="J552:K552"/>
    <mergeCell ref="G552:H552"/>
    <mergeCell ref="J541:K541"/>
    <mergeCell ref="G541:H541"/>
    <mergeCell ref="J519:K519"/>
    <mergeCell ref="G519:H519"/>
    <mergeCell ref="J507:K507"/>
    <mergeCell ref="G507:H507"/>
    <mergeCell ref="J500:K500"/>
    <mergeCell ref="G500:H500"/>
    <mergeCell ref="J493:K493"/>
    <mergeCell ref="G493:H493"/>
    <mergeCell ref="G677:H677"/>
    <mergeCell ref="J666:K666"/>
    <mergeCell ref="J563:K563"/>
    <mergeCell ref="G563:H563"/>
    <mergeCell ref="J594:K594"/>
    <mergeCell ref="G594:H594"/>
    <mergeCell ref="J584:K584"/>
    <mergeCell ref="G584:H584"/>
    <mergeCell ref="J574:K574"/>
    <mergeCell ref="G574:H574"/>
    <mergeCell ref="G626:H626"/>
    <mergeCell ref="J614:K614"/>
    <mergeCell ref="G614:H614"/>
    <mergeCell ref="J604:K604"/>
    <mergeCell ref="G604:H604"/>
    <mergeCell ref="A628:L628"/>
    <mergeCell ref="G627:H627"/>
    <mergeCell ref="J627:K627"/>
    <mergeCell ref="A627:F627"/>
    <mergeCell ref="J626:K626"/>
    <mergeCell ref="G798:H798"/>
    <mergeCell ref="J787:K787"/>
    <mergeCell ref="G787:H787"/>
    <mergeCell ref="J779:K779"/>
    <mergeCell ref="G779:H779"/>
    <mergeCell ref="G666:H666"/>
    <mergeCell ref="J654:K654"/>
    <mergeCell ref="G654:H654"/>
    <mergeCell ref="J642:K642"/>
    <mergeCell ref="G642:H642"/>
    <mergeCell ref="J635:K635"/>
    <mergeCell ref="G635:H635"/>
    <mergeCell ref="J798:K798"/>
    <mergeCell ref="G710:H710"/>
    <mergeCell ref="J699:K699"/>
    <mergeCell ref="G699:H699"/>
    <mergeCell ref="J688:K688"/>
    <mergeCell ref="G688:H688"/>
    <mergeCell ref="J677:K677"/>
    <mergeCell ref="J710:K710"/>
    <mergeCell ref="G890:H890"/>
    <mergeCell ref="J878:K878"/>
    <mergeCell ref="G878:H878"/>
    <mergeCell ref="J866:K866"/>
    <mergeCell ref="G866:H866"/>
    <mergeCell ref="A855:L855"/>
    <mergeCell ref="G854:H854"/>
    <mergeCell ref="J753:K753"/>
    <mergeCell ref="G753:H753"/>
    <mergeCell ref="J743:K743"/>
    <mergeCell ref="G743:H743"/>
    <mergeCell ref="J731:K731"/>
    <mergeCell ref="G731:H731"/>
    <mergeCell ref="A767:L767"/>
    <mergeCell ref="G766:H766"/>
    <mergeCell ref="J766:K766"/>
    <mergeCell ref="A766:F766"/>
    <mergeCell ref="J765:K765"/>
    <mergeCell ref="G765:H765"/>
    <mergeCell ref="J945:K945"/>
    <mergeCell ref="G945:H945"/>
    <mergeCell ref="A854:F854"/>
    <mergeCell ref="J853:K853"/>
    <mergeCell ref="G853:H853"/>
    <mergeCell ref="J841:K841"/>
    <mergeCell ref="G841:H841"/>
    <mergeCell ref="J720:K720"/>
    <mergeCell ref="G720:H720"/>
    <mergeCell ref="J831:K831"/>
    <mergeCell ref="G831:H831"/>
    <mergeCell ref="J820:K820"/>
    <mergeCell ref="G820:H820"/>
    <mergeCell ref="J809:K809"/>
    <mergeCell ref="G809:H809"/>
    <mergeCell ref="J854:K854"/>
    <mergeCell ref="J901:K901"/>
    <mergeCell ref="G901:H901"/>
    <mergeCell ref="J890:K890"/>
    <mergeCell ref="J912:K912"/>
    <mergeCell ref="G912:H912"/>
    <mergeCell ref="G988:H988"/>
    <mergeCell ref="J988:K988"/>
    <mergeCell ref="A988:F988"/>
    <mergeCell ref="J987:K987"/>
    <mergeCell ref="G1111:H1111"/>
    <mergeCell ref="J1100:K1100"/>
    <mergeCell ref="G1100:H1100"/>
    <mergeCell ref="J1091:K1091"/>
    <mergeCell ref="G1091:H1091"/>
    <mergeCell ref="A1082:L1082"/>
    <mergeCell ref="G1003:H1003"/>
    <mergeCell ref="A991:L991"/>
    <mergeCell ref="A990:L990"/>
    <mergeCell ref="G989:H989"/>
    <mergeCell ref="J989:K989"/>
    <mergeCell ref="A989:F989"/>
    <mergeCell ref="J1055:K1055"/>
    <mergeCell ref="G1055:H1055"/>
    <mergeCell ref="J1042:K1042"/>
    <mergeCell ref="G1042:H1042"/>
    <mergeCell ref="J1028:K1028"/>
    <mergeCell ref="G1028:H1028"/>
    <mergeCell ref="G1176:H1176"/>
    <mergeCell ref="J1165:K1165"/>
    <mergeCell ref="G1165:H1165"/>
    <mergeCell ref="G1081:H1081"/>
    <mergeCell ref="J1081:K1081"/>
    <mergeCell ref="A1081:F1081"/>
    <mergeCell ref="J1126:K1126"/>
    <mergeCell ref="G1126:H1126"/>
    <mergeCell ref="J923:K923"/>
    <mergeCell ref="G923:H923"/>
    <mergeCell ref="J1017:K1017"/>
    <mergeCell ref="G1017:H1017"/>
    <mergeCell ref="J1010:K1010"/>
    <mergeCell ref="G1010:H1010"/>
    <mergeCell ref="J1003:K1003"/>
    <mergeCell ref="J934:K934"/>
    <mergeCell ref="G934:H934"/>
    <mergeCell ref="G987:H987"/>
    <mergeCell ref="J978:K978"/>
    <mergeCell ref="G978:H978"/>
    <mergeCell ref="J967:K967"/>
    <mergeCell ref="G967:H967"/>
    <mergeCell ref="J956:K956"/>
    <mergeCell ref="G956:H956"/>
    <mergeCell ref="J1080:K1080"/>
    <mergeCell ref="G1080:H1080"/>
    <mergeCell ref="J1069:K1069"/>
    <mergeCell ref="G1069:H1069"/>
    <mergeCell ref="A1113:L1113"/>
    <mergeCell ref="G1112:H1112"/>
    <mergeCell ref="J1112:K1112"/>
    <mergeCell ref="A1112:F1112"/>
    <mergeCell ref="J1111:K1111"/>
    <mergeCell ref="G1250:H1250"/>
    <mergeCell ref="J1239:K1239"/>
    <mergeCell ref="G1239:H1239"/>
    <mergeCell ref="A1228:L1228"/>
    <mergeCell ref="G1227:H1227"/>
    <mergeCell ref="J1150:K1150"/>
    <mergeCell ref="G1150:H1150"/>
    <mergeCell ref="J1138:K1138"/>
    <mergeCell ref="G1138:H1138"/>
    <mergeCell ref="J1206:K1206"/>
    <mergeCell ref="G1206:H1206"/>
    <mergeCell ref="J1192:K1192"/>
    <mergeCell ref="G1192:H1192"/>
    <mergeCell ref="A1178:L1178"/>
    <mergeCell ref="G1177:H1177"/>
    <mergeCell ref="J1227:K1227"/>
    <mergeCell ref="A1227:F1227"/>
    <mergeCell ref="J1226:K1226"/>
    <mergeCell ref="G1226:H1226"/>
    <mergeCell ref="J1214:K1214"/>
    <mergeCell ref="G1214:H1214"/>
    <mergeCell ref="J1177:K1177"/>
    <mergeCell ref="A1177:F1177"/>
    <mergeCell ref="J1176:K1176"/>
    <mergeCell ref="G1251:H1251"/>
    <mergeCell ref="J1251:K1251"/>
    <mergeCell ref="A1251:F1251"/>
    <mergeCell ref="J1250:K1250"/>
    <mergeCell ref="G1372:H1372"/>
    <mergeCell ref="J1372:K1372"/>
    <mergeCell ref="A1372:F1372"/>
    <mergeCell ref="J1371:K1371"/>
    <mergeCell ref="G1371:H1371"/>
    <mergeCell ref="J1359:K1359"/>
    <mergeCell ref="J1261:K1261"/>
    <mergeCell ref="G1261:H1261"/>
    <mergeCell ref="A1253:L1253"/>
    <mergeCell ref="G1252:H1252"/>
    <mergeCell ref="J1252:K1252"/>
    <mergeCell ref="A1252:F1252"/>
    <mergeCell ref="G1305:H1305"/>
    <mergeCell ref="J1293:K1293"/>
    <mergeCell ref="G1293:H1293"/>
    <mergeCell ref="J1278:K1278"/>
    <mergeCell ref="G1278:H1278"/>
    <mergeCell ref="J1268:K1268"/>
    <mergeCell ref="G1268:H1268"/>
    <mergeCell ref="J1317:K1317"/>
    <mergeCell ref="G1317:H1317"/>
    <mergeCell ref="J1305:K1305"/>
    <mergeCell ref="G1373:H1373"/>
    <mergeCell ref="J1373:K1373"/>
    <mergeCell ref="A1373:F1373"/>
    <mergeCell ref="G1359:H1359"/>
    <mergeCell ref="J1347:K1347"/>
    <mergeCell ref="G1347:H1347"/>
    <mergeCell ref="J1337:K1337"/>
    <mergeCell ref="G1337:H1337"/>
    <mergeCell ref="J1327:K1327"/>
    <mergeCell ref="G1327:H1327"/>
  </mergeCells>
  <pageMargins left="0.4" right="0.2" top="0.2" bottom="0.4" header="0.2" footer="0.2"/>
  <pageSetup paperSize="9" scale="57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895"/>
  <sheetViews>
    <sheetView topLeftCell="A562" workbookViewId="0">
      <selection activeCell="G580" sqref="G580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890</v>
      </c>
      <c r="C12" s="1">
        <v>0</v>
      </c>
      <c r="D12" s="1">
        <f>ROW(A832)</f>
        <v>832</v>
      </c>
      <c r="E12" s="1">
        <v>0</v>
      </c>
      <c r="F12" s="1" t="s">
        <v>4</v>
      </c>
      <c r="G12" s="1" t="s">
        <v>1688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B832</f>
        <v>890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на  изготовление и монтаж сборборно-разборных конструкций  детектора ТРЕК  НИЯУ МИФИ по адресу:г.Москва,Каширское шоссе,д.31,стр.37А</v>
      </c>
      <c r="H18" s="2"/>
      <c r="I18" s="2"/>
      <c r="J18" s="2"/>
      <c r="K18" s="2"/>
      <c r="L18" s="2"/>
      <c r="M18" s="2"/>
      <c r="N18" s="2"/>
      <c r="O18" s="2">
        <f t="shared" ref="O18:AT18" si="1">O832</f>
        <v>9240427.6799999997</v>
      </c>
      <c r="P18" s="2">
        <f t="shared" si="1"/>
        <v>8296017.5700000003</v>
      </c>
      <c r="Q18" s="2">
        <f t="shared" si="1"/>
        <v>524106.72</v>
      </c>
      <c r="R18" s="2">
        <f t="shared" si="1"/>
        <v>61396.07</v>
      </c>
      <c r="S18" s="2">
        <f t="shared" si="1"/>
        <v>420303.39</v>
      </c>
      <c r="T18" s="2">
        <f t="shared" si="1"/>
        <v>0</v>
      </c>
      <c r="U18" s="2">
        <f t="shared" si="1"/>
        <v>7128.1537644099999</v>
      </c>
      <c r="V18" s="2">
        <f t="shared" si="1"/>
        <v>703.46567949999996</v>
      </c>
      <c r="W18" s="2">
        <f t="shared" si="1"/>
        <v>0</v>
      </c>
      <c r="X18" s="2">
        <f t="shared" si="1"/>
        <v>471152.9</v>
      </c>
      <c r="Y18" s="2">
        <f t="shared" si="1"/>
        <v>357702.83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10101845.859999999</v>
      </c>
      <c r="AS18" s="2">
        <f t="shared" si="1"/>
        <v>10022345.59</v>
      </c>
      <c r="AT18" s="2">
        <f t="shared" si="1"/>
        <v>79500.27</v>
      </c>
      <c r="AU18" s="2">
        <f t="shared" ref="AU18:BZ18" si="2">AU832</f>
        <v>0</v>
      </c>
      <c r="AV18" s="2">
        <f t="shared" si="2"/>
        <v>8296017.5700000003</v>
      </c>
      <c r="AW18" s="2">
        <f t="shared" si="2"/>
        <v>8296017.5700000003</v>
      </c>
      <c r="AX18" s="2">
        <f t="shared" si="2"/>
        <v>0</v>
      </c>
      <c r="AY18" s="2">
        <f t="shared" si="2"/>
        <v>8296017.5700000003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CA832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DG832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EM832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FS832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ROW(A800)</f>
        <v>800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B800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O800</f>
        <v>9240427.6799999997</v>
      </c>
      <c r="P22" s="2">
        <f t="shared" si="8"/>
        <v>8296017.5700000003</v>
      </c>
      <c r="Q22" s="2">
        <f t="shared" si="8"/>
        <v>524106.72</v>
      </c>
      <c r="R22" s="2">
        <f t="shared" si="8"/>
        <v>61396.07</v>
      </c>
      <c r="S22" s="2">
        <f t="shared" si="8"/>
        <v>420303.39</v>
      </c>
      <c r="T22" s="2">
        <f t="shared" si="8"/>
        <v>0</v>
      </c>
      <c r="U22" s="2">
        <f t="shared" si="8"/>
        <v>7128.1537644099999</v>
      </c>
      <c r="V22" s="2">
        <f t="shared" si="8"/>
        <v>703.46567949999996</v>
      </c>
      <c r="W22" s="2">
        <f t="shared" si="8"/>
        <v>0</v>
      </c>
      <c r="X22" s="2">
        <f t="shared" si="8"/>
        <v>471152.9</v>
      </c>
      <c r="Y22" s="2">
        <f t="shared" si="8"/>
        <v>357702.83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10101845.859999999</v>
      </c>
      <c r="AS22" s="2">
        <f t="shared" si="8"/>
        <v>10022345.59</v>
      </c>
      <c r="AT22" s="2">
        <f t="shared" si="8"/>
        <v>79500.27</v>
      </c>
      <c r="AU22" s="2">
        <f t="shared" ref="AU22:BZ22" si="9">AU800</f>
        <v>0</v>
      </c>
      <c r="AV22" s="2">
        <f t="shared" si="9"/>
        <v>8296017.5700000003</v>
      </c>
      <c r="AW22" s="2">
        <f t="shared" si="9"/>
        <v>8296017.5700000003</v>
      </c>
      <c r="AX22" s="2">
        <f t="shared" si="9"/>
        <v>0</v>
      </c>
      <c r="AY22" s="2">
        <f t="shared" si="9"/>
        <v>8296017.5700000003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CA800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DG800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EM800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FS800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ROW(A150)</f>
        <v>150</v>
      </c>
      <c r="E24" s="1"/>
      <c r="F24" s="1" t="s">
        <v>12</v>
      </c>
      <c r="G24" s="1" t="s">
        <v>13</v>
      </c>
      <c r="H24" s="1" t="s">
        <v>3</v>
      </c>
      <c r="I24" s="1">
        <v>0</v>
      </c>
      <c r="J24" s="1"/>
      <c r="K24" s="1">
        <v>-1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B150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1 Конструктивные решения ниже отметки 0,00</v>
      </c>
      <c r="H26" s="2"/>
      <c r="I26" s="2"/>
      <c r="J26" s="2"/>
      <c r="K26" s="2"/>
      <c r="L26" s="2"/>
      <c r="M26" s="2"/>
      <c r="N26" s="2"/>
      <c r="O26" s="2">
        <f t="shared" ref="O26:AT26" si="15">O150</f>
        <v>2323028.35</v>
      </c>
      <c r="P26" s="2">
        <f t="shared" si="15"/>
        <v>1925011.63</v>
      </c>
      <c r="Q26" s="2">
        <f t="shared" si="15"/>
        <v>264156.19</v>
      </c>
      <c r="R26" s="2">
        <f t="shared" si="15"/>
        <v>32665.35</v>
      </c>
      <c r="S26" s="2">
        <f t="shared" si="15"/>
        <v>133860.53</v>
      </c>
      <c r="T26" s="2">
        <f t="shared" si="15"/>
        <v>0</v>
      </c>
      <c r="U26" s="2">
        <f t="shared" si="15"/>
        <v>2302.8384556299993</v>
      </c>
      <c r="V26" s="2">
        <f t="shared" si="15"/>
        <v>378.61293050000006</v>
      </c>
      <c r="W26" s="2">
        <f t="shared" si="15"/>
        <v>0</v>
      </c>
      <c r="X26" s="2">
        <f t="shared" si="15"/>
        <v>180966.82</v>
      </c>
      <c r="Y26" s="2">
        <f t="shared" si="15"/>
        <v>108782.25</v>
      </c>
      <c r="Z26" s="2">
        <f t="shared" si="15"/>
        <v>0</v>
      </c>
      <c r="AA26" s="2">
        <f t="shared" si="15"/>
        <v>0</v>
      </c>
      <c r="AB26" s="2">
        <f t="shared" si="15"/>
        <v>2323028.35</v>
      </c>
      <c r="AC26" s="2">
        <f t="shared" si="15"/>
        <v>1925011.63</v>
      </c>
      <c r="AD26" s="2">
        <f t="shared" si="15"/>
        <v>264156.19</v>
      </c>
      <c r="AE26" s="2">
        <f t="shared" si="15"/>
        <v>32665.35</v>
      </c>
      <c r="AF26" s="2">
        <f t="shared" si="15"/>
        <v>133860.53</v>
      </c>
      <c r="AG26" s="2">
        <f t="shared" si="15"/>
        <v>0</v>
      </c>
      <c r="AH26" s="2">
        <f t="shared" si="15"/>
        <v>2302.8384556299993</v>
      </c>
      <c r="AI26" s="2">
        <f t="shared" si="15"/>
        <v>378.61293050000006</v>
      </c>
      <c r="AJ26" s="2">
        <f t="shared" si="15"/>
        <v>0</v>
      </c>
      <c r="AK26" s="2">
        <f t="shared" si="15"/>
        <v>180966.82</v>
      </c>
      <c r="AL26" s="2">
        <f t="shared" si="15"/>
        <v>108782.25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2645339.87</v>
      </c>
      <c r="AS26" s="2">
        <f t="shared" si="15"/>
        <v>2645339.87</v>
      </c>
      <c r="AT26" s="2">
        <f t="shared" si="15"/>
        <v>0</v>
      </c>
      <c r="AU26" s="2">
        <f t="shared" ref="AU26:BZ26" si="16">AU150</f>
        <v>0</v>
      </c>
      <c r="AV26" s="2">
        <f t="shared" si="16"/>
        <v>1925011.63</v>
      </c>
      <c r="AW26" s="2">
        <f t="shared" si="16"/>
        <v>1925011.63</v>
      </c>
      <c r="AX26" s="2">
        <f t="shared" si="16"/>
        <v>0</v>
      </c>
      <c r="AY26" s="2">
        <f t="shared" si="16"/>
        <v>1925011.63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CA150</f>
        <v>2645339.87</v>
      </c>
      <c r="CB26" s="2">
        <f t="shared" si="17"/>
        <v>2645339.87</v>
      </c>
      <c r="CC26" s="2">
        <f t="shared" si="17"/>
        <v>0</v>
      </c>
      <c r="CD26" s="2">
        <f t="shared" si="17"/>
        <v>0</v>
      </c>
      <c r="CE26" s="2">
        <f t="shared" si="17"/>
        <v>1925011.63</v>
      </c>
      <c r="CF26" s="2">
        <f t="shared" si="17"/>
        <v>1925011.63</v>
      </c>
      <c r="CG26" s="2">
        <f t="shared" si="17"/>
        <v>0</v>
      </c>
      <c r="CH26" s="2">
        <f t="shared" si="17"/>
        <v>1925011.63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DG150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EM150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FS150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>
        <v>17</v>
      </c>
      <c r="B28">
        <v>1</v>
      </c>
      <c r="C28">
        <f>ROW(SmtRes!A1)</f>
        <v>1</v>
      </c>
      <c r="D28">
        <f>ROW(EtalonRes!A1)</f>
        <v>1</v>
      </c>
      <c r="E28" t="s">
        <v>14</v>
      </c>
      <c r="F28" t="s">
        <v>15</v>
      </c>
      <c r="G28" t="s">
        <v>16</v>
      </c>
      <c r="H28" t="s">
        <v>17</v>
      </c>
      <c r="I28">
        <f>ROUND(126.11/100,9)</f>
        <v>1.2611000000000001</v>
      </c>
      <c r="J28">
        <v>0</v>
      </c>
      <c r="O28">
        <f t="shared" ref="O28:O59" si="21">ROUND(CP28,2)</f>
        <v>18575.95</v>
      </c>
      <c r="P28">
        <f t="shared" ref="P28:P59" si="22">ROUND(CQ28*I28,2)</f>
        <v>0</v>
      </c>
      <c r="Q28">
        <f t="shared" ref="Q28:Q59" si="23">ROUND(CR28*I28,2)</f>
        <v>0</v>
      </c>
      <c r="R28">
        <f t="shared" ref="R28:R59" si="24">ROUND(CS28*I28,2)</f>
        <v>0</v>
      </c>
      <c r="S28">
        <f t="shared" ref="S28:S59" si="25">ROUND(CT28*I28,2)</f>
        <v>18575.95</v>
      </c>
      <c r="T28">
        <f t="shared" ref="T28:T59" si="26">ROUND(CU28*I28,2)</f>
        <v>0</v>
      </c>
      <c r="U28">
        <f t="shared" ref="U28:U59" si="27">CV28*I28</f>
        <v>337.911745</v>
      </c>
      <c r="V28">
        <f t="shared" ref="V28:V59" si="28">CW28*I28</f>
        <v>0</v>
      </c>
      <c r="W28">
        <f t="shared" ref="W28:W59" si="29">ROUND(CX28*I28,2)</f>
        <v>0</v>
      </c>
      <c r="X28">
        <f t="shared" ref="X28:X59" si="30">ROUND(CY28,2)</f>
        <v>14860.76</v>
      </c>
      <c r="Y28">
        <f t="shared" ref="Y28:Y59" si="31">ROUND(CZ28,2)</f>
        <v>8359.18</v>
      </c>
      <c r="AA28">
        <v>39570879</v>
      </c>
      <c r="AB28">
        <f t="shared" ref="AB28:AB59" si="32">ROUND((AC28+AD28+AF28),2)</f>
        <v>2245.42</v>
      </c>
      <c r="AC28">
        <f t="shared" ref="AC28:AC59" si="33">ROUND((ES28),2)</f>
        <v>0</v>
      </c>
      <c r="AD28">
        <f>ROUND(((((ET28*1.25))-((EU28*1.25)))+AE28),2)</f>
        <v>0</v>
      </c>
      <c r="AE28">
        <f>ROUND(((EU28*1.25)),2)</f>
        <v>0</v>
      </c>
      <c r="AF28">
        <f>ROUND(((EV28*1.15)),2)</f>
        <v>2245.42</v>
      </c>
      <c r="AG28">
        <f t="shared" ref="AG28:AG59" si="34">ROUND((AP28),2)</f>
        <v>0</v>
      </c>
      <c r="AH28">
        <f>((EW28*1.15))</f>
        <v>267.95</v>
      </c>
      <c r="AI28">
        <f>((EX28*1.25))</f>
        <v>0</v>
      </c>
      <c r="AJ28">
        <f t="shared" ref="AJ28:AJ59" si="35">ROUND((AS28),2)</f>
        <v>0</v>
      </c>
      <c r="AK28">
        <v>1952.54</v>
      </c>
      <c r="AL28">
        <v>0</v>
      </c>
      <c r="AM28">
        <v>0</v>
      </c>
      <c r="AN28">
        <v>0</v>
      </c>
      <c r="AO28">
        <v>1952.54</v>
      </c>
      <c r="AP28">
        <v>0</v>
      </c>
      <c r="AQ28">
        <v>233</v>
      </c>
      <c r="AR28">
        <v>0</v>
      </c>
      <c r="AS28">
        <v>0</v>
      </c>
      <c r="AT28">
        <v>80</v>
      </c>
      <c r="AU28">
        <v>45</v>
      </c>
      <c r="AV28">
        <v>1</v>
      </c>
      <c r="AW28">
        <v>1</v>
      </c>
      <c r="AZ28">
        <v>6.56</v>
      </c>
      <c r="BA28">
        <v>6.56</v>
      </c>
      <c r="BB28">
        <v>6.56</v>
      </c>
      <c r="BC28">
        <v>6.56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18</v>
      </c>
      <c r="BM28">
        <v>1003</v>
      </c>
      <c r="BN28">
        <v>0</v>
      </c>
      <c r="BO28" t="s">
        <v>3</v>
      </c>
      <c r="BP28">
        <v>0</v>
      </c>
      <c r="BQ28">
        <v>2</v>
      </c>
      <c r="BR28">
        <v>0</v>
      </c>
      <c r="BS28">
        <v>6.56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80</v>
      </c>
      <c r="CA28">
        <v>45</v>
      </c>
      <c r="CF28">
        <v>0</v>
      </c>
      <c r="CG28">
        <v>0</v>
      </c>
      <c r="CM28">
        <v>0</v>
      </c>
      <c r="CN28" t="s">
        <v>1633</v>
      </c>
      <c r="CO28">
        <v>0</v>
      </c>
      <c r="CP28">
        <f t="shared" ref="CP28:CP59" si="36">(P28+Q28+S28)</f>
        <v>18575.95</v>
      </c>
      <c r="CQ28">
        <f t="shared" ref="CQ28:CQ59" si="37">AC28*BC28</f>
        <v>0</v>
      </c>
      <c r="CR28">
        <f t="shared" ref="CR28:CR59" si="38">AD28*BB28</f>
        <v>0</v>
      </c>
      <c r="CS28">
        <f t="shared" ref="CS28:CS59" si="39">AE28*BS28</f>
        <v>0</v>
      </c>
      <c r="CT28">
        <f t="shared" ref="CT28:CT59" si="40">AF28*BA28</f>
        <v>14729.9552</v>
      </c>
      <c r="CU28">
        <f t="shared" ref="CU28:CU59" si="41">AG28</f>
        <v>0</v>
      </c>
      <c r="CV28">
        <f t="shared" ref="CV28:CV59" si="42">AH28</f>
        <v>267.95</v>
      </c>
      <c r="CW28">
        <f t="shared" ref="CW28:CW59" si="43">AI28</f>
        <v>0</v>
      </c>
      <c r="CX28">
        <f t="shared" ref="CX28:CX59" si="44">AJ28</f>
        <v>0</v>
      </c>
      <c r="CY28">
        <f t="shared" ref="CY28:CY59" si="45">(((S28+R28)*AT28)/100)</f>
        <v>14860.76</v>
      </c>
      <c r="CZ28">
        <f t="shared" ref="CZ28:CZ59" si="46">(((S28+R28)*AU28)/100)</f>
        <v>8359.1774999999998</v>
      </c>
      <c r="DC28" t="s">
        <v>3</v>
      </c>
      <c r="DD28" t="s">
        <v>3</v>
      </c>
      <c r="DE28" t="s">
        <v>19</v>
      </c>
      <c r="DF28" t="s">
        <v>19</v>
      </c>
      <c r="DG28" t="s">
        <v>20</v>
      </c>
      <c r="DH28" t="s">
        <v>3</v>
      </c>
      <c r="DI28" t="s">
        <v>20</v>
      </c>
      <c r="DJ28" t="s">
        <v>19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1007</v>
      </c>
      <c r="DV28" t="s">
        <v>17</v>
      </c>
      <c r="DW28" t="s">
        <v>17</v>
      </c>
      <c r="DX28">
        <v>100</v>
      </c>
      <c r="EE28">
        <v>39174479</v>
      </c>
      <c r="EF28">
        <v>2</v>
      </c>
      <c r="EG28" t="s">
        <v>21</v>
      </c>
      <c r="EH28">
        <v>0</v>
      </c>
      <c r="EI28" t="s">
        <v>3</v>
      </c>
      <c r="EJ28">
        <v>1</v>
      </c>
      <c r="EK28">
        <v>1003</v>
      </c>
      <c r="EL28" t="s">
        <v>22</v>
      </c>
      <c r="EM28" t="s">
        <v>23</v>
      </c>
      <c r="EO28" t="s">
        <v>24</v>
      </c>
      <c r="EQ28">
        <v>0</v>
      </c>
      <c r="ER28">
        <v>1952.54</v>
      </c>
      <c r="ES28">
        <v>0</v>
      </c>
      <c r="ET28">
        <v>0</v>
      </c>
      <c r="EU28">
        <v>0</v>
      </c>
      <c r="EV28">
        <v>1952.54</v>
      </c>
      <c r="EW28">
        <v>233</v>
      </c>
      <c r="EX28">
        <v>0</v>
      </c>
      <c r="EY28">
        <v>0</v>
      </c>
      <c r="FQ28">
        <v>0</v>
      </c>
      <c r="FR28">
        <f t="shared" ref="FR28:FR59" si="47">ROUND(IF(AND(BH28=3,BI28=3),P28,0),2)</f>
        <v>0</v>
      </c>
      <c r="FS28">
        <v>0</v>
      </c>
      <c r="FX28">
        <v>80</v>
      </c>
      <c r="FY28">
        <v>45</v>
      </c>
      <c r="GA28" t="s">
        <v>3</v>
      </c>
      <c r="GD28">
        <v>0</v>
      </c>
      <c r="GF28">
        <v>583111073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ref="GL28:GL59" si="48">ROUND(IF(AND(BH28=3,BI28=3,FS28&lt;&gt;0),P28,0),2)</f>
        <v>0</v>
      </c>
      <c r="GM28">
        <f t="shared" ref="GM28:GM59" si="49">ROUND(O28+X28+Y28+GK28,2)+GX28</f>
        <v>41795.89</v>
      </c>
      <c r="GN28">
        <f t="shared" ref="GN28:GN59" si="50">IF(OR(BI28=0,BI28=1),ROUND(O28+X28+Y28+GK28,2),0)</f>
        <v>41795.89</v>
      </c>
      <c r="GO28">
        <f t="shared" ref="GO28:GO59" si="51">IF(BI28=2,ROUND(O28+X28+Y28+GK28,2),0)</f>
        <v>0</v>
      </c>
      <c r="GP28">
        <f t="shared" ref="GP28:GP59" si="52">IF(BI28=4,ROUND(O28+X28+Y28+GK28,2)+GX28,0)</f>
        <v>0</v>
      </c>
      <c r="GR28">
        <v>0</v>
      </c>
      <c r="GS28">
        <v>3</v>
      </c>
      <c r="GT28">
        <v>0</v>
      </c>
      <c r="GU28" t="s">
        <v>3</v>
      </c>
      <c r="GV28">
        <f t="shared" ref="GV28:GV59" si="53">ROUND(GT28,2)</f>
        <v>0</v>
      </c>
      <c r="GW28">
        <v>1</v>
      </c>
      <c r="GX28">
        <f t="shared" ref="GX28:GX59" si="54">ROUND(GV28*GW28*I28,2)</f>
        <v>0</v>
      </c>
      <c r="HA28">
        <v>0</v>
      </c>
      <c r="HB28">
        <v>0</v>
      </c>
      <c r="IK28">
        <v>0</v>
      </c>
    </row>
    <row r="29" spans="1:245" x14ac:dyDescent="0.2">
      <c r="A29">
        <v>17</v>
      </c>
      <c r="B29">
        <v>1</v>
      </c>
      <c r="C29">
        <f>ROW(SmtRes!A10)</f>
        <v>10</v>
      </c>
      <c r="D29">
        <f>ROW(EtalonRes!A9)</f>
        <v>9</v>
      </c>
      <c r="E29" t="s">
        <v>25</v>
      </c>
      <c r="F29" t="s">
        <v>26</v>
      </c>
      <c r="G29" t="s">
        <v>27</v>
      </c>
      <c r="H29" t="s">
        <v>28</v>
      </c>
      <c r="I29">
        <f>ROUND(216.58/100,9)</f>
        <v>2.1657999999999999</v>
      </c>
      <c r="J29">
        <v>0</v>
      </c>
      <c r="O29">
        <f t="shared" si="21"/>
        <v>49303.95</v>
      </c>
      <c r="P29">
        <f t="shared" si="22"/>
        <v>0</v>
      </c>
      <c r="Q29">
        <f t="shared" si="23"/>
        <v>45325.81</v>
      </c>
      <c r="R29">
        <f t="shared" si="24"/>
        <v>3012.73</v>
      </c>
      <c r="S29">
        <f t="shared" si="25"/>
        <v>3978.14</v>
      </c>
      <c r="T29">
        <f t="shared" si="26"/>
        <v>0</v>
      </c>
      <c r="U29">
        <f t="shared" si="27"/>
        <v>63.038857699999994</v>
      </c>
      <c r="V29">
        <f t="shared" si="28"/>
        <v>34.246712500000001</v>
      </c>
      <c r="W29">
        <f t="shared" si="29"/>
        <v>0</v>
      </c>
      <c r="X29">
        <f t="shared" si="30"/>
        <v>7829.77</v>
      </c>
      <c r="Y29">
        <f t="shared" si="31"/>
        <v>3565.34</v>
      </c>
      <c r="AA29">
        <v>39570879</v>
      </c>
      <c r="AB29">
        <f t="shared" si="32"/>
        <v>3470.24</v>
      </c>
      <c r="AC29">
        <f t="shared" si="33"/>
        <v>0</v>
      </c>
      <c r="AD29">
        <f>ROUND(((((ET29*1.25))-((EU29*1.25)))+AE29),2)</f>
        <v>3190.24</v>
      </c>
      <c r="AE29">
        <f>ROUND(((EU29*1.25)),2)</f>
        <v>212.05</v>
      </c>
      <c r="AF29">
        <f>ROUND(((EV29*1.15)),2)</f>
        <v>280</v>
      </c>
      <c r="AG29">
        <f t="shared" si="34"/>
        <v>0</v>
      </c>
      <c r="AH29">
        <f>((EW29*1.15))</f>
        <v>29.106499999999997</v>
      </c>
      <c r="AI29">
        <f>((EX29*1.25))</f>
        <v>15.8125</v>
      </c>
      <c r="AJ29">
        <f t="shared" si="35"/>
        <v>0</v>
      </c>
      <c r="AK29">
        <v>2795.67</v>
      </c>
      <c r="AL29">
        <v>0</v>
      </c>
      <c r="AM29">
        <v>2552.19</v>
      </c>
      <c r="AN29">
        <v>169.64</v>
      </c>
      <c r="AO29">
        <v>243.48</v>
      </c>
      <c r="AP29">
        <v>0</v>
      </c>
      <c r="AQ29">
        <v>25.31</v>
      </c>
      <c r="AR29">
        <v>12.65</v>
      </c>
      <c r="AS29">
        <v>0</v>
      </c>
      <c r="AT29">
        <v>112</v>
      </c>
      <c r="AU29">
        <v>51</v>
      </c>
      <c r="AV29">
        <v>1</v>
      </c>
      <c r="AW29">
        <v>1</v>
      </c>
      <c r="AZ29">
        <v>6.56</v>
      </c>
      <c r="BA29">
        <v>6.56</v>
      </c>
      <c r="BB29">
        <v>6.56</v>
      </c>
      <c r="BC29">
        <v>6.56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29</v>
      </c>
      <c r="BM29">
        <v>4001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6.56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112</v>
      </c>
      <c r="CA29">
        <v>51</v>
      </c>
      <c r="CF29">
        <v>0</v>
      </c>
      <c r="CG29">
        <v>0</v>
      </c>
      <c r="CM29">
        <v>0</v>
      </c>
      <c r="CN29" t="s">
        <v>1633</v>
      </c>
      <c r="CO29">
        <v>0</v>
      </c>
      <c r="CP29">
        <f t="shared" si="36"/>
        <v>49303.95</v>
      </c>
      <c r="CQ29">
        <f t="shared" si="37"/>
        <v>0</v>
      </c>
      <c r="CR29">
        <f t="shared" si="38"/>
        <v>20927.974399999996</v>
      </c>
      <c r="CS29">
        <f t="shared" si="39"/>
        <v>1391.048</v>
      </c>
      <c r="CT29">
        <f t="shared" si="40"/>
        <v>1836.8</v>
      </c>
      <c r="CU29">
        <f t="shared" si="41"/>
        <v>0</v>
      </c>
      <c r="CV29">
        <f t="shared" si="42"/>
        <v>29.106499999999997</v>
      </c>
      <c r="CW29">
        <f t="shared" si="43"/>
        <v>15.8125</v>
      </c>
      <c r="CX29">
        <f t="shared" si="44"/>
        <v>0</v>
      </c>
      <c r="CY29">
        <f t="shared" si="45"/>
        <v>7829.7743999999993</v>
      </c>
      <c r="CZ29">
        <f t="shared" si="46"/>
        <v>3565.3436999999999</v>
      </c>
      <c r="DC29" t="s">
        <v>3</v>
      </c>
      <c r="DD29" t="s">
        <v>3</v>
      </c>
      <c r="DE29" t="s">
        <v>19</v>
      </c>
      <c r="DF29" t="s">
        <v>19</v>
      </c>
      <c r="DG29" t="s">
        <v>20</v>
      </c>
      <c r="DH29" t="s">
        <v>3</v>
      </c>
      <c r="DI29" t="s">
        <v>20</v>
      </c>
      <c r="DJ29" t="s">
        <v>19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1003</v>
      </c>
      <c r="DV29" t="s">
        <v>28</v>
      </c>
      <c r="DW29" t="s">
        <v>28</v>
      </c>
      <c r="DX29">
        <v>100</v>
      </c>
      <c r="EE29">
        <v>39174486</v>
      </c>
      <c r="EF29">
        <v>2</v>
      </c>
      <c r="EG29" t="s">
        <v>21</v>
      </c>
      <c r="EH29">
        <v>0</v>
      </c>
      <c r="EI29" t="s">
        <v>3</v>
      </c>
      <c r="EJ29">
        <v>1</v>
      </c>
      <c r="EK29">
        <v>4001</v>
      </c>
      <c r="EL29" t="s">
        <v>30</v>
      </c>
      <c r="EM29" t="s">
        <v>31</v>
      </c>
      <c r="EO29" t="s">
        <v>24</v>
      </c>
      <c r="EQ29">
        <v>0</v>
      </c>
      <c r="ER29">
        <v>2795.67</v>
      </c>
      <c r="ES29">
        <v>0</v>
      </c>
      <c r="ET29">
        <v>2552.19</v>
      </c>
      <c r="EU29">
        <v>169.64</v>
      </c>
      <c r="EV29">
        <v>243.48</v>
      </c>
      <c r="EW29">
        <v>25.31</v>
      </c>
      <c r="EX29">
        <v>12.65</v>
      </c>
      <c r="EY29">
        <v>0</v>
      </c>
      <c r="FQ29">
        <v>0</v>
      </c>
      <c r="FR29">
        <f t="shared" si="47"/>
        <v>0</v>
      </c>
      <c r="FS29">
        <v>0</v>
      </c>
      <c r="FX29">
        <v>112</v>
      </c>
      <c r="FY29">
        <v>51</v>
      </c>
      <c r="GA29" t="s">
        <v>3</v>
      </c>
      <c r="GD29">
        <v>0</v>
      </c>
      <c r="GF29">
        <v>-1302234925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8"/>
        <v>0</v>
      </c>
      <c r="GM29">
        <f t="shared" si="49"/>
        <v>60699.06</v>
      </c>
      <c r="GN29">
        <f t="shared" si="50"/>
        <v>60699.06</v>
      </c>
      <c r="GO29">
        <f t="shared" si="51"/>
        <v>0</v>
      </c>
      <c r="GP29">
        <f t="shared" si="52"/>
        <v>0</v>
      </c>
      <c r="GR29">
        <v>0</v>
      </c>
      <c r="GS29">
        <v>3</v>
      </c>
      <c r="GT29">
        <v>0</v>
      </c>
      <c r="GU29" t="s">
        <v>3</v>
      </c>
      <c r="GV29">
        <f t="shared" si="53"/>
        <v>0</v>
      </c>
      <c r="GW29">
        <v>1</v>
      </c>
      <c r="GX29">
        <f t="shared" si="54"/>
        <v>0</v>
      </c>
      <c r="HA29">
        <v>0</v>
      </c>
      <c r="HB29">
        <v>0</v>
      </c>
      <c r="IK29">
        <v>0</v>
      </c>
    </row>
    <row r="30" spans="1:245" x14ac:dyDescent="0.2">
      <c r="A30">
        <v>18</v>
      </c>
      <c r="B30">
        <v>1</v>
      </c>
      <c r="C30">
        <v>8</v>
      </c>
      <c r="E30" t="s">
        <v>32</v>
      </c>
      <c r="F30" t="s">
        <v>33</v>
      </c>
      <c r="G30" t="s">
        <v>34</v>
      </c>
      <c r="H30" t="s">
        <v>35</v>
      </c>
      <c r="I30">
        <f>I29*J30</f>
        <v>0.10395799999999999</v>
      </c>
      <c r="J30">
        <v>4.7999815310739678E-2</v>
      </c>
      <c r="O30">
        <f t="shared" si="21"/>
        <v>0</v>
      </c>
      <c r="P30">
        <f t="shared" si="22"/>
        <v>0</v>
      </c>
      <c r="Q30">
        <f t="shared" si="23"/>
        <v>0</v>
      </c>
      <c r="R30">
        <f t="shared" si="24"/>
        <v>0</v>
      </c>
      <c r="S30">
        <f t="shared" si="25"/>
        <v>0</v>
      </c>
      <c r="T30">
        <f t="shared" si="26"/>
        <v>0</v>
      </c>
      <c r="U30">
        <f t="shared" si="27"/>
        <v>0</v>
      </c>
      <c r="V30">
        <f t="shared" si="28"/>
        <v>0</v>
      </c>
      <c r="W30">
        <f t="shared" si="29"/>
        <v>0</v>
      </c>
      <c r="X30">
        <f t="shared" si="30"/>
        <v>0</v>
      </c>
      <c r="Y30">
        <f t="shared" si="31"/>
        <v>0</v>
      </c>
      <c r="AA30">
        <v>39570879</v>
      </c>
      <c r="AB30">
        <f t="shared" si="32"/>
        <v>0</v>
      </c>
      <c r="AC30">
        <f t="shared" si="33"/>
        <v>0</v>
      </c>
      <c r="AD30">
        <f>ROUND((((ET30)-(EU30))+AE30),2)</f>
        <v>0</v>
      </c>
      <c r="AE30">
        <f t="shared" ref="AE30:AF32" si="55">ROUND((EU30),2)</f>
        <v>0</v>
      </c>
      <c r="AF30">
        <f t="shared" si="55"/>
        <v>0</v>
      </c>
      <c r="AG30">
        <f t="shared" si="34"/>
        <v>0</v>
      </c>
      <c r="AH30">
        <f t="shared" ref="AH30:AI32" si="56">(EW30)</f>
        <v>0</v>
      </c>
      <c r="AI30">
        <f t="shared" si="56"/>
        <v>0</v>
      </c>
      <c r="AJ30">
        <f t="shared" si="35"/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112</v>
      </c>
      <c r="AU30">
        <v>51</v>
      </c>
      <c r="AV30">
        <v>1</v>
      </c>
      <c r="AW30">
        <v>1</v>
      </c>
      <c r="AZ30">
        <v>6.56</v>
      </c>
      <c r="BA30">
        <v>1</v>
      </c>
      <c r="BB30">
        <v>1</v>
      </c>
      <c r="BC30">
        <v>6.56</v>
      </c>
      <c r="BD30" t="s">
        <v>3</v>
      </c>
      <c r="BE30" t="s">
        <v>3</v>
      </c>
      <c r="BF30" t="s">
        <v>3</v>
      </c>
      <c r="BG30" t="s">
        <v>3</v>
      </c>
      <c r="BH30">
        <v>3</v>
      </c>
      <c r="BI30">
        <v>1</v>
      </c>
      <c r="BJ30" t="s">
        <v>3</v>
      </c>
      <c r="BM30">
        <v>4001</v>
      </c>
      <c r="BN30">
        <v>0</v>
      </c>
      <c r="BO30" t="s">
        <v>3</v>
      </c>
      <c r="BP30">
        <v>0</v>
      </c>
      <c r="BQ30">
        <v>2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112</v>
      </c>
      <c r="CA30">
        <v>51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36"/>
        <v>0</v>
      </c>
      <c r="CQ30">
        <f t="shared" si="37"/>
        <v>0</v>
      </c>
      <c r="CR30">
        <f t="shared" si="38"/>
        <v>0</v>
      </c>
      <c r="CS30">
        <f t="shared" si="39"/>
        <v>0</v>
      </c>
      <c r="CT30">
        <f t="shared" si="40"/>
        <v>0</v>
      </c>
      <c r="CU30">
        <f t="shared" si="41"/>
        <v>0</v>
      </c>
      <c r="CV30">
        <f t="shared" si="42"/>
        <v>0</v>
      </c>
      <c r="CW30">
        <f t="shared" si="43"/>
        <v>0</v>
      </c>
      <c r="CX30">
        <f t="shared" si="44"/>
        <v>0</v>
      </c>
      <c r="CY30">
        <f t="shared" si="45"/>
        <v>0</v>
      </c>
      <c r="CZ30">
        <f t="shared" si="46"/>
        <v>0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1010</v>
      </c>
      <c r="DV30" t="s">
        <v>35</v>
      </c>
      <c r="DW30" t="s">
        <v>35</v>
      </c>
      <c r="DX30">
        <v>1</v>
      </c>
      <c r="EE30">
        <v>39174486</v>
      </c>
      <c r="EF30">
        <v>2</v>
      </c>
      <c r="EG30" t="s">
        <v>21</v>
      </c>
      <c r="EH30">
        <v>0</v>
      </c>
      <c r="EI30" t="s">
        <v>3</v>
      </c>
      <c r="EJ30">
        <v>1</v>
      </c>
      <c r="EK30">
        <v>4001</v>
      </c>
      <c r="EL30" t="s">
        <v>30</v>
      </c>
      <c r="EM30" t="s">
        <v>31</v>
      </c>
      <c r="EO30" t="s">
        <v>3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FQ30">
        <v>0</v>
      </c>
      <c r="FR30">
        <f t="shared" si="47"/>
        <v>0</v>
      </c>
      <c r="FS30">
        <v>0</v>
      </c>
      <c r="FX30">
        <v>112</v>
      </c>
      <c r="FY30">
        <v>51</v>
      </c>
      <c r="GA30" t="s">
        <v>3</v>
      </c>
      <c r="GD30">
        <v>0</v>
      </c>
      <c r="GF30">
        <v>349964797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8"/>
        <v>0</v>
      </c>
      <c r="GM30">
        <f t="shared" si="49"/>
        <v>0</v>
      </c>
      <c r="GN30">
        <f t="shared" si="50"/>
        <v>0</v>
      </c>
      <c r="GO30">
        <f t="shared" si="51"/>
        <v>0</v>
      </c>
      <c r="GP30">
        <f t="shared" si="52"/>
        <v>0</v>
      </c>
      <c r="GR30">
        <v>0</v>
      </c>
      <c r="GS30">
        <v>3</v>
      </c>
      <c r="GT30">
        <v>0</v>
      </c>
      <c r="GU30" t="s">
        <v>3</v>
      </c>
      <c r="GV30">
        <f t="shared" si="53"/>
        <v>0</v>
      </c>
      <c r="GW30">
        <v>1</v>
      </c>
      <c r="GX30">
        <f t="shared" si="54"/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9</v>
      </c>
      <c r="E31" t="s">
        <v>36</v>
      </c>
      <c r="F31" t="s">
        <v>37</v>
      </c>
      <c r="G31" t="s">
        <v>38</v>
      </c>
      <c r="H31" t="s">
        <v>35</v>
      </c>
      <c r="I31">
        <f>I29*J31</f>
        <v>1</v>
      </c>
      <c r="J31">
        <v>0.46172315079878107</v>
      </c>
      <c r="O31">
        <f t="shared" si="21"/>
        <v>4589.38</v>
      </c>
      <c r="P31">
        <f t="shared" si="22"/>
        <v>4589.38</v>
      </c>
      <c r="Q31">
        <f t="shared" si="23"/>
        <v>0</v>
      </c>
      <c r="R31">
        <f t="shared" si="24"/>
        <v>0</v>
      </c>
      <c r="S31">
        <f t="shared" si="25"/>
        <v>0</v>
      </c>
      <c r="T31">
        <f t="shared" si="26"/>
        <v>0</v>
      </c>
      <c r="U31">
        <f t="shared" si="27"/>
        <v>0</v>
      </c>
      <c r="V31">
        <f t="shared" si="28"/>
        <v>0</v>
      </c>
      <c r="W31">
        <f t="shared" si="29"/>
        <v>0</v>
      </c>
      <c r="X31">
        <f t="shared" si="30"/>
        <v>0</v>
      </c>
      <c r="Y31">
        <f t="shared" si="31"/>
        <v>0</v>
      </c>
      <c r="AA31">
        <v>39570879</v>
      </c>
      <c r="AB31">
        <f t="shared" si="32"/>
        <v>699.6</v>
      </c>
      <c r="AC31">
        <f t="shared" si="33"/>
        <v>699.6</v>
      </c>
      <c r="AD31">
        <f>ROUND((((ET31)-(EU31))+AE31),2)</f>
        <v>0</v>
      </c>
      <c r="AE31">
        <f t="shared" si="55"/>
        <v>0</v>
      </c>
      <c r="AF31">
        <f t="shared" si="55"/>
        <v>0</v>
      </c>
      <c r="AG31">
        <f t="shared" si="34"/>
        <v>0</v>
      </c>
      <c r="AH31">
        <f t="shared" si="56"/>
        <v>0</v>
      </c>
      <c r="AI31">
        <f t="shared" si="56"/>
        <v>0</v>
      </c>
      <c r="AJ31">
        <f t="shared" si="35"/>
        <v>0</v>
      </c>
      <c r="AK31">
        <v>699.6</v>
      </c>
      <c r="AL31">
        <v>699.6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112</v>
      </c>
      <c r="AU31">
        <v>51</v>
      </c>
      <c r="AV31">
        <v>1</v>
      </c>
      <c r="AW31">
        <v>1</v>
      </c>
      <c r="AZ31">
        <v>6.56</v>
      </c>
      <c r="BA31">
        <v>1</v>
      </c>
      <c r="BB31">
        <v>1</v>
      </c>
      <c r="BC31">
        <v>6.56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1</v>
      </c>
      <c r="BJ31" t="s">
        <v>39</v>
      </c>
      <c r="BM31">
        <v>4001</v>
      </c>
      <c r="BN31">
        <v>0</v>
      </c>
      <c r="BO31" t="s">
        <v>3</v>
      </c>
      <c r="BP31">
        <v>0</v>
      </c>
      <c r="BQ31">
        <v>2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112</v>
      </c>
      <c r="CA31">
        <v>51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6"/>
        <v>4589.38</v>
      </c>
      <c r="CQ31">
        <f t="shared" si="37"/>
        <v>4589.3760000000002</v>
      </c>
      <c r="CR31">
        <f t="shared" si="38"/>
        <v>0</v>
      </c>
      <c r="CS31">
        <f t="shared" si="39"/>
        <v>0</v>
      </c>
      <c r="CT31">
        <f t="shared" si="40"/>
        <v>0</v>
      </c>
      <c r="CU31">
        <f t="shared" si="41"/>
        <v>0</v>
      </c>
      <c r="CV31">
        <f t="shared" si="42"/>
        <v>0</v>
      </c>
      <c r="CW31">
        <f t="shared" si="43"/>
        <v>0</v>
      </c>
      <c r="CX31">
        <f t="shared" si="44"/>
        <v>0</v>
      </c>
      <c r="CY31">
        <f t="shared" si="45"/>
        <v>0</v>
      </c>
      <c r="CZ31">
        <f t="shared" si="46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1010</v>
      </c>
      <c r="DV31" t="s">
        <v>35</v>
      </c>
      <c r="DW31" t="s">
        <v>35</v>
      </c>
      <c r="DX31">
        <v>1</v>
      </c>
      <c r="EE31">
        <v>39174486</v>
      </c>
      <c r="EF31">
        <v>2</v>
      </c>
      <c r="EG31" t="s">
        <v>21</v>
      </c>
      <c r="EH31">
        <v>0</v>
      </c>
      <c r="EI31" t="s">
        <v>3</v>
      </c>
      <c r="EJ31">
        <v>1</v>
      </c>
      <c r="EK31">
        <v>4001</v>
      </c>
      <c r="EL31" t="s">
        <v>30</v>
      </c>
      <c r="EM31" t="s">
        <v>31</v>
      </c>
      <c r="EO31" t="s">
        <v>3</v>
      </c>
      <c r="EQ31">
        <v>0</v>
      </c>
      <c r="ER31">
        <v>699.6</v>
      </c>
      <c r="ES31">
        <v>699.6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47"/>
        <v>0</v>
      </c>
      <c r="FS31">
        <v>0</v>
      </c>
      <c r="FX31">
        <v>112</v>
      </c>
      <c r="FY31">
        <v>51</v>
      </c>
      <c r="GA31" t="s">
        <v>3</v>
      </c>
      <c r="GD31">
        <v>0</v>
      </c>
      <c r="GF31">
        <v>1378243415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8"/>
        <v>0</v>
      </c>
      <c r="GM31">
        <f t="shared" si="49"/>
        <v>4589.38</v>
      </c>
      <c r="GN31">
        <f t="shared" si="50"/>
        <v>4589.38</v>
      </c>
      <c r="GO31">
        <f t="shared" si="51"/>
        <v>0</v>
      </c>
      <c r="GP31">
        <f t="shared" si="52"/>
        <v>0</v>
      </c>
      <c r="GR31">
        <v>0</v>
      </c>
      <c r="GS31">
        <v>3</v>
      </c>
      <c r="GT31">
        <v>0</v>
      </c>
      <c r="GU31" t="s">
        <v>3</v>
      </c>
      <c r="GV31">
        <f t="shared" si="53"/>
        <v>0</v>
      </c>
      <c r="GW31">
        <v>1</v>
      </c>
      <c r="GX31">
        <f t="shared" si="54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10</v>
      </c>
      <c r="E32" t="s">
        <v>40</v>
      </c>
      <c r="F32" t="s">
        <v>41</v>
      </c>
      <c r="G32" t="s">
        <v>42</v>
      </c>
      <c r="H32" t="s">
        <v>35</v>
      </c>
      <c r="I32">
        <f>I29*J32</f>
        <v>17</v>
      </c>
      <c r="J32">
        <v>7.8492935635792778</v>
      </c>
      <c r="O32">
        <f t="shared" si="21"/>
        <v>66577.440000000002</v>
      </c>
      <c r="P32">
        <f t="shared" si="22"/>
        <v>66577.440000000002</v>
      </c>
      <c r="Q32">
        <f t="shared" si="23"/>
        <v>0</v>
      </c>
      <c r="R32">
        <f t="shared" si="24"/>
        <v>0</v>
      </c>
      <c r="S32">
        <f t="shared" si="25"/>
        <v>0</v>
      </c>
      <c r="T32">
        <f t="shared" si="26"/>
        <v>0</v>
      </c>
      <c r="U32">
        <f t="shared" si="27"/>
        <v>0</v>
      </c>
      <c r="V32">
        <f t="shared" si="28"/>
        <v>0</v>
      </c>
      <c r="W32">
        <f t="shared" si="29"/>
        <v>0</v>
      </c>
      <c r="X32">
        <f t="shared" si="30"/>
        <v>0</v>
      </c>
      <c r="Y32">
        <f t="shared" si="31"/>
        <v>0</v>
      </c>
      <c r="AA32">
        <v>39570879</v>
      </c>
      <c r="AB32">
        <f t="shared" si="32"/>
        <v>597</v>
      </c>
      <c r="AC32">
        <f t="shared" si="33"/>
        <v>597</v>
      </c>
      <c r="AD32">
        <f>ROUND((((ET32)-(EU32))+AE32),2)</f>
        <v>0</v>
      </c>
      <c r="AE32">
        <f t="shared" si="55"/>
        <v>0</v>
      </c>
      <c r="AF32">
        <f t="shared" si="55"/>
        <v>0</v>
      </c>
      <c r="AG32">
        <f t="shared" si="34"/>
        <v>0</v>
      </c>
      <c r="AH32">
        <f t="shared" si="56"/>
        <v>0</v>
      </c>
      <c r="AI32">
        <f t="shared" si="56"/>
        <v>0</v>
      </c>
      <c r="AJ32">
        <f t="shared" si="35"/>
        <v>0</v>
      </c>
      <c r="AK32">
        <v>597</v>
      </c>
      <c r="AL32">
        <v>597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112</v>
      </c>
      <c r="AU32">
        <v>51</v>
      </c>
      <c r="AV32">
        <v>1</v>
      </c>
      <c r="AW32">
        <v>1</v>
      </c>
      <c r="AZ32">
        <v>6.56</v>
      </c>
      <c r="BA32">
        <v>1</v>
      </c>
      <c r="BB32">
        <v>1</v>
      </c>
      <c r="BC32">
        <v>6.56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1</v>
      </c>
      <c r="BJ32" t="s">
        <v>43</v>
      </c>
      <c r="BM32">
        <v>4001</v>
      </c>
      <c r="BN32">
        <v>0</v>
      </c>
      <c r="BO32" t="s">
        <v>3</v>
      </c>
      <c r="BP32">
        <v>0</v>
      </c>
      <c r="BQ32">
        <v>2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112</v>
      </c>
      <c r="CA32">
        <v>51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36"/>
        <v>66577.440000000002</v>
      </c>
      <c r="CQ32">
        <f t="shared" si="37"/>
        <v>3916.3199999999997</v>
      </c>
      <c r="CR32">
        <f t="shared" si="38"/>
        <v>0</v>
      </c>
      <c r="CS32">
        <f t="shared" si="39"/>
        <v>0</v>
      </c>
      <c r="CT32">
        <f t="shared" si="40"/>
        <v>0</v>
      </c>
      <c r="CU32">
        <f t="shared" si="41"/>
        <v>0</v>
      </c>
      <c r="CV32">
        <f t="shared" si="42"/>
        <v>0</v>
      </c>
      <c r="CW32">
        <f t="shared" si="43"/>
        <v>0</v>
      </c>
      <c r="CX32">
        <f t="shared" si="44"/>
        <v>0</v>
      </c>
      <c r="CY32">
        <f t="shared" si="45"/>
        <v>0</v>
      </c>
      <c r="CZ32">
        <f t="shared" si="46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1010</v>
      </c>
      <c r="DV32" t="s">
        <v>35</v>
      </c>
      <c r="DW32" t="s">
        <v>35</v>
      </c>
      <c r="DX32">
        <v>1</v>
      </c>
      <c r="EE32">
        <v>39174486</v>
      </c>
      <c r="EF32">
        <v>2</v>
      </c>
      <c r="EG32" t="s">
        <v>21</v>
      </c>
      <c r="EH32">
        <v>0</v>
      </c>
      <c r="EI32" t="s">
        <v>3</v>
      </c>
      <c r="EJ32">
        <v>1</v>
      </c>
      <c r="EK32">
        <v>4001</v>
      </c>
      <c r="EL32" t="s">
        <v>30</v>
      </c>
      <c r="EM32" t="s">
        <v>31</v>
      </c>
      <c r="EO32" t="s">
        <v>3</v>
      </c>
      <c r="EQ32">
        <v>0</v>
      </c>
      <c r="ER32">
        <v>597</v>
      </c>
      <c r="ES32">
        <v>597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47"/>
        <v>0</v>
      </c>
      <c r="FS32">
        <v>0</v>
      </c>
      <c r="FX32">
        <v>112</v>
      </c>
      <c r="FY32">
        <v>51</v>
      </c>
      <c r="GA32" t="s">
        <v>3</v>
      </c>
      <c r="GD32">
        <v>0</v>
      </c>
      <c r="GF32">
        <v>-641029936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8"/>
        <v>0</v>
      </c>
      <c r="GM32">
        <f t="shared" si="49"/>
        <v>66577.440000000002</v>
      </c>
      <c r="GN32">
        <f t="shared" si="50"/>
        <v>66577.440000000002</v>
      </c>
      <c r="GO32">
        <f t="shared" si="51"/>
        <v>0</v>
      </c>
      <c r="GP32">
        <f t="shared" si="52"/>
        <v>0</v>
      </c>
      <c r="GR32">
        <v>0</v>
      </c>
      <c r="GS32">
        <v>3</v>
      </c>
      <c r="GT32">
        <v>0</v>
      </c>
      <c r="GU32" t="s">
        <v>3</v>
      </c>
      <c r="GV32">
        <f t="shared" si="53"/>
        <v>0</v>
      </c>
      <c r="GW32">
        <v>1</v>
      </c>
      <c r="GX32">
        <f t="shared" si="54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ROW(SmtRes!A19)</f>
        <v>19</v>
      </c>
      <c r="D33">
        <f>ROW(EtalonRes!A20)</f>
        <v>20</v>
      </c>
      <c r="E33" t="s">
        <v>44</v>
      </c>
      <c r="F33" t="s">
        <v>45</v>
      </c>
      <c r="G33" t="s">
        <v>46</v>
      </c>
      <c r="H33" t="s">
        <v>47</v>
      </c>
      <c r="I33">
        <f>ROUND(216.58/10,9)</f>
        <v>21.658000000000001</v>
      </c>
      <c r="J33">
        <v>0</v>
      </c>
      <c r="O33">
        <f t="shared" si="21"/>
        <v>52325.35</v>
      </c>
      <c r="P33">
        <f t="shared" si="22"/>
        <v>662.08</v>
      </c>
      <c r="Q33">
        <f t="shared" si="23"/>
        <v>47577.15</v>
      </c>
      <c r="R33">
        <f t="shared" si="24"/>
        <v>7194.75</v>
      </c>
      <c r="S33">
        <f t="shared" si="25"/>
        <v>4086.12</v>
      </c>
      <c r="T33">
        <f t="shared" si="26"/>
        <v>0</v>
      </c>
      <c r="U33">
        <f t="shared" si="27"/>
        <v>64.757419999999996</v>
      </c>
      <c r="V33">
        <f t="shared" si="28"/>
        <v>82.029674999999997</v>
      </c>
      <c r="W33">
        <f t="shared" si="29"/>
        <v>0</v>
      </c>
      <c r="X33">
        <f t="shared" si="30"/>
        <v>12634.57</v>
      </c>
      <c r="Y33">
        <f t="shared" si="31"/>
        <v>5753.24</v>
      </c>
      <c r="AA33">
        <v>39570879</v>
      </c>
      <c r="AB33">
        <f t="shared" si="32"/>
        <v>368.29</v>
      </c>
      <c r="AC33">
        <f t="shared" si="33"/>
        <v>4.66</v>
      </c>
      <c r="AD33">
        <f>ROUND(((((ET33*1.25))-((EU33*1.25)))+AE33),2)</f>
        <v>334.87</v>
      </c>
      <c r="AE33">
        <f>ROUND(((EU33*1.25)),2)</f>
        <v>50.64</v>
      </c>
      <c r="AF33">
        <f>ROUND(((EV33*1.15)),2)</f>
        <v>28.76</v>
      </c>
      <c r="AG33">
        <f t="shared" si="34"/>
        <v>0</v>
      </c>
      <c r="AH33">
        <f>((EW33*1.15))</f>
        <v>2.9899999999999998</v>
      </c>
      <c r="AI33">
        <f>((EX33*1.25))</f>
        <v>3.7874999999999996</v>
      </c>
      <c r="AJ33">
        <f t="shared" si="35"/>
        <v>0</v>
      </c>
      <c r="AK33">
        <v>297.56</v>
      </c>
      <c r="AL33">
        <v>4.66</v>
      </c>
      <c r="AM33">
        <v>267.89</v>
      </c>
      <c r="AN33">
        <v>40.51</v>
      </c>
      <c r="AO33">
        <v>25.01</v>
      </c>
      <c r="AP33">
        <v>0</v>
      </c>
      <c r="AQ33">
        <v>2.6</v>
      </c>
      <c r="AR33">
        <v>3.03</v>
      </c>
      <c r="AS33">
        <v>0</v>
      </c>
      <c r="AT33">
        <v>112</v>
      </c>
      <c r="AU33">
        <v>51</v>
      </c>
      <c r="AV33">
        <v>1</v>
      </c>
      <c r="AW33">
        <v>1</v>
      </c>
      <c r="AZ33">
        <v>6.56</v>
      </c>
      <c r="BA33">
        <v>6.56</v>
      </c>
      <c r="BB33">
        <v>6.56</v>
      </c>
      <c r="BC33">
        <v>6.56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48</v>
      </c>
      <c r="BM33">
        <v>4001</v>
      </c>
      <c r="BN33">
        <v>0</v>
      </c>
      <c r="BO33" t="s">
        <v>3</v>
      </c>
      <c r="BP33">
        <v>0</v>
      </c>
      <c r="BQ33">
        <v>2</v>
      </c>
      <c r="BR33">
        <v>0</v>
      </c>
      <c r="BS33">
        <v>6.56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112</v>
      </c>
      <c r="CA33">
        <v>51</v>
      </c>
      <c r="CF33">
        <v>0</v>
      </c>
      <c r="CG33">
        <v>0</v>
      </c>
      <c r="CM33">
        <v>0</v>
      </c>
      <c r="CN33" t="s">
        <v>1633</v>
      </c>
      <c r="CO33">
        <v>0</v>
      </c>
      <c r="CP33">
        <f t="shared" si="36"/>
        <v>52325.350000000006</v>
      </c>
      <c r="CQ33">
        <f t="shared" si="37"/>
        <v>30.569599999999998</v>
      </c>
      <c r="CR33">
        <f t="shared" si="38"/>
        <v>2196.7471999999998</v>
      </c>
      <c r="CS33">
        <f t="shared" si="39"/>
        <v>332.19839999999999</v>
      </c>
      <c r="CT33">
        <f t="shared" si="40"/>
        <v>188.66560000000001</v>
      </c>
      <c r="CU33">
        <f t="shared" si="41"/>
        <v>0</v>
      </c>
      <c r="CV33">
        <f t="shared" si="42"/>
        <v>2.9899999999999998</v>
      </c>
      <c r="CW33">
        <f t="shared" si="43"/>
        <v>3.7874999999999996</v>
      </c>
      <c r="CX33">
        <f t="shared" si="44"/>
        <v>0</v>
      </c>
      <c r="CY33">
        <f t="shared" si="45"/>
        <v>12634.5744</v>
      </c>
      <c r="CZ33">
        <f t="shared" si="46"/>
        <v>5753.2437</v>
      </c>
      <c r="DC33" t="s">
        <v>3</v>
      </c>
      <c r="DD33" t="s">
        <v>3</v>
      </c>
      <c r="DE33" t="s">
        <v>19</v>
      </c>
      <c r="DF33" t="s">
        <v>19</v>
      </c>
      <c r="DG33" t="s">
        <v>20</v>
      </c>
      <c r="DH33" t="s">
        <v>3</v>
      </c>
      <c r="DI33" t="s">
        <v>20</v>
      </c>
      <c r="DJ33" t="s">
        <v>19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47</v>
      </c>
      <c r="DW33" t="s">
        <v>47</v>
      </c>
      <c r="DX33">
        <v>10</v>
      </c>
      <c r="EE33">
        <v>39174486</v>
      </c>
      <c r="EF33">
        <v>2</v>
      </c>
      <c r="EG33" t="s">
        <v>21</v>
      </c>
      <c r="EH33">
        <v>0</v>
      </c>
      <c r="EI33" t="s">
        <v>3</v>
      </c>
      <c r="EJ33">
        <v>1</v>
      </c>
      <c r="EK33">
        <v>4001</v>
      </c>
      <c r="EL33" t="s">
        <v>30</v>
      </c>
      <c r="EM33" t="s">
        <v>31</v>
      </c>
      <c r="EO33" t="s">
        <v>24</v>
      </c>
      <c r="EQ33">
        <v>0</v>
      </c>
      <c r="ER33">
        <v>297.56</v>
      </c>
      <c r="ES33">
        <v>4.66</v>
      </c>
      <c r="ET33">
        <v>267.89</v>
      </c>
      <c r="EU33">
        <v>40.51</v>
      </c>
      <c r="EV33">
        <v>25.01</v>
      </c>
      <c r="EW33">
        <v>2.6</v>
      </c>
      <c r="EX33">
        <v>3.03</v>
      </c>
      <c r="EY33">
        <v>0</v>
      </c>
      <c r="FQ33">
        <v>0</v>
      </c>
      <c r="FR33">
        <f t="shared" si="47"/>
        <v>0</v>
      </c>
      <c r="FS33">
        <v>0</v>
      </c>
      <c r="FX33">
        <v>112</v>
      </c>
      <c r="FY33">
        <v>51</v>
      </c>
      <c r="GA33" t="s">
        <v>3</v>
      </c>
      <c r="GD33">
        <v>0</v>
      </c>
      <c r="GF33">
        <v>110621490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8"/>
        <v>0</v>
      </c>
      <c r="GM33">
        <f t="shared" si="49"/>
        <v>70713.16</v>
      </c>
      <c r="GN33">
        <f t="shared" si="50"/>
        <v>70713.16</v>
      </c>
      <c r="GO33">
        <f t="shared" si="51"/>
        <v>0</v>
      </c>
      <c r="GP33">
        <f t="shared" si="52"/>
        <v>0</v>
      </c>
      <c r="GR33">
        <v>0</v>
      </c>
      <c r="GS33">
        <v>3</v>
      </c>
      <c r="GT33">
        <v>0</v>
      </c>
      <c r="GU33" t="s">
        <v>3</v>
      </c>
      <c r="GV33">
        <f t="shared" si="53"/>
        <v>0</v>
      </c>
      <c r="GW33">
        <v>1</v>
      </c>
      <c r="GX33">
        <f t="shared" si="54"/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19</v>
      </c>
      <c r="E34" t="s">
        <v>49</v>
      </c>
      <c r="F34" t="s">
        <v>50</v>
      </c>
      <c r="G34" t="s">
        <v>51</v>
      </c>
      <c r="H34" t="s">
        <v>52</v>
      </c>
      <c r="I34">
        <f>I33*J34</f>
        <v>43.316000000000003</v>
      </c>
      <c r="J34">
        <v>2</v>
      </c>
      <c r="O34">
        <f t="shared" si="21"/>
        <v>173506.64</v>
      </c>
      <c r="P34">
        <f t="shared" si="22"/>
        <v>173506.64</v>
      </c>
      <c r="Q34">
        <f t="shared" si="23"/>
        <v>0</v>
      </c>
      <c r="R34">
        <f t="shared" si="24"/>
        <v>0</v>
      </c>
      <c r="S34">
        <f t="shared" si="25"/>
        <v>0</v>
      </c>
      <c r="T34">
        <f t="shared" si="26"/>
        <v>0</v>
      </c>
      <c r="U34">
        <f t="shared" si="27"/>
        <v>0</v>
      </c>
      <c r="V34">
        <f t="shared" si="28"/>
        <v>0</v>
      </c>
      <c r="W34">
        <f t="shared" si="29"/>
        <v>0</v>
      </c>
      <c r="X34">
        <f t="shared" si="30"/>
        <v>0</v>
      </c>
      <c r="Y34">
        <f t="shared" si="31"/>
        <v>0</v>
      </c>
      <c r="AA34">
        <v>39570879</v>
      </c>
      <c r="AB34">
        <f t="shared" si="32"/>
        <v>610.61</v>
      </c>
      <c r="AC34">
        <f t="shared" si="33"/>
        <v>610.61</v>
      </c>
      <c r="AD34">
        <f>ROUND((((ET34)-(EU34))+AE34),2)</f>
        <v>0</v>
      </c>
      <c r="AE34">
        <f>ROUND((EU34),2)</f>
        <v>0</v>
      </c>
      <c r="AF34">
        <f>ROUND((EV34),2)</f>
        <v>0</v>
      </c>
      <c r="AG34">
        <f t="shared" si="34"/>
        <v>0</v>
      </c>
      <c r="AH34">
        <f>(EW34)</f>
        <v>0</v>
      </c>
      <c r="AI34">
        <f>(EX34)</f>
        <v>0</v>
      </c>
      <c r="AJ34">
        <f t="shared" si="35"/>
        <v>0</v>
      </c>
      <c r="AK34">
        <v>610.61</v>
      </c>
      <c r="AL34">
        <v>610.61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112</v>
      </c>
      <c r="AU34">
        <v>51</v>
      </c>
      <c r="AV34">
        <v>1</v>
      </c>
      <c r="AW34">
        <v>1</v>
      </c>
      <c r="AZ34">
        <v>6.56</v>
      </c>
      <c r="BA34">
        <v>1</v>
      </c>
      <c r="BB34">
        <v>1</v>
      </c>
      <c r="BC34">
        <v>6.56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1</v>
      </c>
      <c r="BJ34" t="s">
        <v>53</v>
      </c>
      <c r="BM34">
        <v>4001</v>
      </c>
      <c r="BN34">
        <v>0</v>
      </c>
      <c r="BO34" t="s">
        <v>3</v>
      </c>
      <c r="BP34">
        <v>0</v>
      </c>
      <c r="BQ34">
        <v>2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112</v>
      </c>
      <c r="CA34">
        <v>51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36"/>
        <v>173506.64</v>
      </c>
      <c r="CQ34">
        <f t="shared" si="37"/>
        <v>4005.6016</v>
      </c>
      <c r="CR34">
        <f t="shared" si="38"/>
        <v>0</v>
      </c>
      <c r="CS34">
        <f t="shared" si="39"/>
        <v>0</v>
      </c>
      <c r="CT34">
        <f t="shared" si="40"/>
        <v>0</v>
      </c>
      <c r="CU34">
        <f t="shared" si="41"/>
        <v>0</v>
      </c>
      <c r="CV34">
        <f t="shared" si="42"/>
        <v>0</v>
      </c>
      <c r="CW34">
        <f t="shared" si="43"/>
        <v>0</v>
      </c>
      <c r="CX34">
        <f t="shared" si="44"/>
        <v>0</v>
      </c>
      <c r="CY34">
        <f t="shared" si="45"/>
        <v>0</v>
      </c>
      <c r="CZ34">
        <f t="shared" si="46"/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1003</v>
      </c>
      <c r="DV34" t="s">
        <v>52</v>
      </c>
      <c r="DW34" t="s">
        <v>52</v>
      </c>
      <c r="DX34">
        <v>1</v>
      </c>
      <c r="EE34">
        <v>39174486</v>
      </c>
      <c r="EF34">
        <v>2</v>
      </c>
      <c r="EG34" t="s">
        <v>21</v>
      </c>
      <c r="EH34">
        <v>0</v>
      </c>
      <c r="EI34" t="s">
        <v>3</v>
      </c>
      <c r="EJ34">
        <v>1</v>
      </c>
      <c r="EK34">
        <v>4001</v>
      </c>
      <c r="EL34" t="s">
        <v>30</v>
      </c>
      <c r="EM34" t="s">
        <v>31</v>
      </c>
      <c r="EO34" t="s">
        <v>3</v>
      </c>
      <c r="EQ34">
        <v>0</v>
      </c>
      <c r="ER34">
        <v>610.61</v>
      </c>
      <c r="ES34">
        <v>610.61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47"/>
        <v>0</v>
      </c>
      <c r="FS34">
        <v>0</v>
      </c>
      <c r="FX34">
        <v>112</v>
      </c>
      <c r="FY34">
        <v>51</v>
      </c>
      <c r="GA34" t="s">
        <v>3</v>
      </c>
      <c r="GD34">
        <v>0</v>
      </c>
      <c r="GF34">
        <v>1345311707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8"/>
        <v>0</v>
      </c>
      <c r="GM34">
        <f t="shared" si="49"/>
        <v>173506.64</v>
      </c>
      <c r="GN34">
        <f t="shared" si="50"/>
        <v>173506.64</v>
      </c>
      <c r="GO34">
        <f t="shared" si="51"/>
        <v>0</v>
      </c>
      <c r="GP34">
        <f t="shared" si="52"/>
        <v>0</v>
      </c>
      <c r="GR34">
        <v>0</v>
      </c>
      <c r="GS34">
        <v>3</v>
      </c>
      <c r="GT34">
        <v>0</v>
      </c>
      <c r="GU34" t="s">
        <v>3</v>
      </c>
      <c r="GV34">
        <f t="shared" si="53"/>
        <v>0</v>
      </c>
      <c r="GW34">
        <v>1</v>
      </c>
      <c r="GX34">
        <f t="shared" si="54"/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C35">
        <f>ROW(SmtRes!A27)</f>
        <v>27</v>
      </c>
      <c r="D35">
        <f>ROW(EtalonRes!A27)</f>
        <v>27</v>
      </c>
      <c r="E35" t="s">
        <v>54</v>
      </c>
      <c r="F35" t="s">
        <v>55</v>
      </c>
      <c r="G35" t="s">
        <v>56</v>
      </c>
      <c r="H35" t="s">
        <v>57</v>
      </c>
      <c r="I35">
        <v>34</v>
      </c>
      <c r="J35">
        <v>0</v>
      </c>
      <c r="O35">
        <f t="shared" si="21"/>
        <v>118998.54</v>
      </c>
      <c r="P35">
        <f t="shared" si="22"/>
        <v>2761.24</v>
      </c>
      <c r="Q35">
        <f t="shared" si="23"/>
        <v>107677.02</v>
      </c>
      <c r="R35">
        <f t="shared" si="24"/>
        <v>13779.41</v>
      </c>
      <c r="S35">
        <f t="shared" si="25"/>
        <v>8560.2800000000007</v>
      </c>
      <c r="T35">
        <f t="shared" si="26"/>
        <v>0</v>
      </c>
      <c r="U35">
        <f t="shared" si="27"/>
        <v>138.80499999999998</v>
      </c>
      <c r="V35">
        <f t="shared" si="28"/>
        <v>157.67500000000001</v>
      </c>
      <c r="W35">
        <f t="shared" si="29"/>
        <v>0</v>
      </c>
      <c r="X35">
        <f t="shared" si="30"/>
        <v>29041.599999999999</v>
      </c>
      <c r="Y35">
        <f t="shared" si="31"/>
        <v>17871.75</v>
      </c>
      <c r="AA35">
        <v>39570879</v>
      </c>
      <c r="AB35">
        <f t="shared" si="32"/>
        <v>533.53</v>
      </c>
      <c r="AC35">
        <f t="shared" si="33"/>
        <v>12.38</v>
      </c>
      <c r="AD35">
        <f>ROUND(((((ET35*1.25))-((EU35*1.25)))+AE35),2)</f>
        <v>482.77</v>
      </c>
      <c r="AE35">
        <f>ROUND(((EU35*1.25)),2)</f>
        <v>61.78</v>
      </c>
      <c r="AF35">
        <f>ROUND(((EV35*1.15)),2)</f>
        <v>38.380000000000003</v>
      </c>
      <c r="AG35">
        <f t="shared" si="34"/>
        <v>0</v>
      </c>
      <c r="AH35">
        <f>((EW35*1.15))</f>
        <v>4.0824999999999996</v>
      </c>
      <c r="AI35">
        <f>((EX35*1.25))</f>
        <v>4.6375000000000002</v>
      </c>
      <c r="AJ35">
        <f t="shared" si="35"/>
        <v>0</v>
      </c>
      <c r="AK35">
        <v>431.96</v>
      </c>
      <c r="AL35">
        <v>12.38</v>
      </c>
      <c r="AM35">
        <v>386.21</v>
      </c>
      <c r="AN35">
        <v>49.42</v>
      </c>
      <c r="AO35">
        <v>33.369999999999997</v>
      </c>
      <c r="AP35">
        <v>0</v>
      </c>
      <c r="AQ35">
        <v>3.55</v>
      </c>
      <c r="AR35">
        <v>3.71</v>
      </c>
      <c r="AS35">
        <v>0</v>
      </c>
      <c r="AT35">
        <v>130</v>
      </c>
      <c r="AU35">
        <v>80</v>
      </c>
      <c r="AV35">
        <v>1</v>
      </c>
      <c r="AW35">
        <v>1</v>
      </c>
      <c r="AZ35">
        <v>6.56</v>
      </c>
      <c r="BA35">
        <v>6.56</v>
      </c>
      <c r="BB35">
        <v>6.56</v>
      </c>
      <c r="BC35">
        <v>6.56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1</v>
      </c>
      <c r="BJ35" t="s">
        <v>58</v>
      </c>
      <c r="BM35">
        <v>5001</v>
      </c>
      <c r="BN35">
        <v>0</v>
      </c>
      <c r="BO35" t="s">
        <v>3</v>
      </c>
      <c r="BP35">
        <v>0</v>
      </c>
      <c r="BQ35">
        <v>2</v>
      </c>
      <c r="BR35">
        <v>0</v>
      </c>
      <c r="BS35">
        <v>6.56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130</v>
      </c>
      <c r="CA35">
        <v>80</v>
      </c>
      <c r="CF35">
        <v>0</v>
      </c>
      <c r="CG35">
        <v>0</v>
      </c>
      <c r="CM35">
        <v>0</v>
      </c>
      <c r="CN35" t="s">
        <v>1633</v>
      </c>
      <c r="CO35">
        <v>0</v>
      </c>
      <c r="CP35">
        <f t="shared" si="36"/>
        <v>118998.54000000001</v>
      </c>
      <c r="CQ35">
        <f t="shared" si="37"/>
        <v>81.212800000000001</v>
      </c>
      <c r="CR35">
        <f t="shared" si="38"/>
        <v>3166.9711999999995</v>
      </c>
      <c r="CS35">
        <f t="shared" si="39"/>
        <v>405.27679999999998</v>
      </c>
      <c r="CT35">
        <f t="shared" si="40"/>
        <v>251.77279999999999</v>
      </c>
      <c r="CU35">
        <f t="shared" si="41"/>
        <v>0</v>
      </c>
      <c r="CV35">
        <f t="shared" si="42"/>
        <v>4.0824999999999996</v>
      </c>
      <c r="CW35">
        <f t="shared" si="43"/>
        <v>4.6375000000000002</v>
      </c>
      <c r="CX35">
        <f t="shared" si="44"/>
        <v>0</v>
      </c>
      <c r="CY35">
        <f t="shared" si="45"/>
        <v>29041.597000000002</v>
      </c>
      <c r="CZ35">
        <f t="shared" si="46"/>
        <v>17871.752</v>
      </c>
      <c r="DC35" t="s">
        <v>3</v>
      </c>
      <c r="DD35" t="s">
        <v>3</v>
      </c>
      <c r="DE35" t="s">
        <v>19</v>
      </c>
      <c r="DF35" t="s">
        <v>19</v>
      </c>
      <c r="DG35" t="s">
        <v>20</v>
      </c>
      <c r="DH35" t="s">
        <v>3</v>
      </c>
      <c r="DI35" t="s">
        <v>20</v>
      </c>
      <c r="DJ35" t="s">
        <v>19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57</v>
      </c>
      <c r="DW35" t="s">
        <v>57</v>
      </c>
      <c r="DX35">
        <v>1</v>
      </c>
      <c r="EE35">
        <v>39174487</v>
      </c>
      <c r="EF35">
        <v>2</v>
      </c>
      <c r="EG35" t="s">
        <v>21</v>
      </c>
      <c r="EH35">
        <v>0</v>
      </c>
      <c r="EI35" t="s">
        <v>3</v>
      </c>
      <c r="EJ35">
        <v>1</v>
      </c>
      <c r="EK35">
        <v>5001</v>
      </c>
      <c r="EL35" t="s">
        <v>59</v>
      </c>
      <c r="EM35" t="s">
        <v>60</v>
      </c>
      <c r="EO35" t="s">
        <v>24</v>
      </c>
      <c r="EQ35">
        <v>0</v>
      </c>
      <c r="ER35">
        <v>431.96</v>
      </c>
      <c r="ES35">
        <v>12.38</v>
      </c>
      <c r="ET35">
        <v>386.21</v>
      </c>
      <c r="EU35">
        <v>49.42</v>
      </c>
      <c r="EV35">
        <v>33.369999999999997</v>
      </c>
      <c r="EW35">
        <v>3.55</v>
      </c>
      <c r="EX35">
        <v>3.71</v>
      </c>
      <c r="EY35">
        <v>0</v>
      </c>
      <c r="FQ35">
        <v>0</v>
      </c>
      <c r="FR35">
        <f t="shared" si="47"/>
        <v>0</v>
      </c>
      <c r="FS35">
        <v>0</v>
      </c>
      <c r="FX35">
        <v>130</v>
      </c>
      <c r="FY35">
        <v>80</v>
      </c>
      <c r="GA35" t="s">
        <v>3</v>
      </c>
      <c r="GD35">
        <v>0</v>
      </c>
      <c r="GF35">
        <v>-1396990206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8"/>
        <v>0</v>
      </c>
      <c r="GM35">
        <f t="shared" si="49"/>
        <v>165911.89000000001</v>
      </c>
      <c r="GN35">
        <f t="shared" si="50"/>
        <v>165911.89000000001</v>
      </c>
      <c r="GO35">
        <f t="shared" si="51"/>
        <v>0</v>
      </c>
      <c r="GP35">
        <f t="shared" si="52"/>
        <v>0</v>
      </c>
      <c r="GR35">
        <v>0</v>
      </c>
      <c r="GS35">
        <v>3</v>
      </c>
      <c r="GT35">
        <v>0</v>
      </c>
      <c r="GU35" t="s">
        <v>3</v>
      </c>
      <c r="GV35">
        <f t="shared" si="53"/>
        <v>0</v>
      </c>
      <c r="GW35">
        <v>1</v>
      </c>
      <c r="GX35">
        <f t="shared" si="54"/>
        <v>0</v>
      </c>
      <c r="HA35">
        <v>0</v>
      </c>
      <c r="HB35">
        <v>0</v>
      </c>
      <c r="IK35">
        <v>0</v>
      </c>
    </row>
    <row r="36" spans="1:245" x14ac:dyDescent="0.2">
      <c r="A36">
        <v>18</v>
      </c>
      <c r="B36">
        <v>1</v>
      </c>
      <c r="C36">
        <v>27</v>
      </c>
      <c r="E36" t="s">
        <v>61</v>
      </c>
      <c r="F36" t="s">
        <v>62</v>
      </c>
      <c r="G36" t="s">
        <v>63</v>
      </c>
      <c r="H36" t="s">
        <v>64</v>
      </c>
      <c r="I36">
        <f>I35*J36</f>
        <v>1.6425399999999999</v>
      </c>
      <c r="J36">
        <v>4.8309999999999999E-2</v>
      </c>
      <c r="O36">
        <f t="shared" si="21"/>
        <v>86170.65</v>
      </c>
      <c r="P36">
        <f t="shared" si="22"/>
        <v>86170.65</v>
      </c>
      <c r="Q36">
        <f t="shared" si="23"/>
        <v>0</v>
      </c>
      <c r="R36">
        <f t="shared" si="24"/>
        <v>0</v>
      </c>
      <c r="S36">
        <f t="shared" si="25"/>
        <v>0</v>
      </c>
      <c r="T36">
        <f t="shared" si="26"/>
        <v>0</v>
      </c>
      <c r="U36">
        <f t="shared" si="27"/>
        <v>0</v>
      </c>
      <c r="V36">
        <f t="shared" si="28"/>
        <v>0</v>
      </c>
      <c r="W36">
        <f t="shared" si="29"/>
        <v>0</v>
      </c>
      <c r="X36">
        <f t="shared" si="30"/>
        <v>0</v>
      </c>
      <c r="Y36">
        <f t="shared" si="31"/>
        <v>0</v>
      </c>
      <c r="AA36">
        <v>39570879</v>
      </c>
      <c r="AB36">
        <f t="shared" si="32"/>
        <v>7997.23</v>
      </c>
      <c r="AC36">
        <f t="shared" si="33"/>
        <v>7997.23</v>
      </c>
      <c r="AD36">
        <f t="shared" ref="AD36:AD45" si="57">ROUND((((ET36)-(EU36))+AE36),2)</f>
        <v>0</v>
      </c>
      <c r="AE36">
        <f t="shared" ref="AE36:AE45" si="58">ROUND((EU36),2)</f>
        <v>0</v>
      </c>
      <c r="AF36">
        <f t="shared" ref="AF36:AF45" si="59">ROUND((EV36),2)</f>
        <v>0</v>
      </c>
      <c r="AG36">
        <f t="shared" si="34"/>
        <v>0</v>
      </c>
      <c r="AH36">
        <f t="shared" ref="AH36:AH45" si="60">(EW36)</f>
        <v>0</v>
      </c>
      <c r="AI36">
        <f t="shared" ref="AI36:AI45" si="61">(EX36)</f>
        <v>0</v>
      </c>
      <c r="AJ36">
        <f t="shared" si="35"/>
        <v>0</v>
      </c>
      <c r="AK36">
        <v>7997.23</v>
      </c>
      <c r="AL36">
        <v>7997.23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130</v>
      </c>
      <c r="AU36">
        <v>80</v>
      </c>
      <c r="AV36">
        <v>1</v>
      </c>
      <c r="AW36">
        <v>1</v>
      </c>
      <c r="AZ36">
        <v>6.56</v>
      </c>
      <c r="BA36">
        <v>1</v>
      </c>
      <c r="BB36">
        <v>1</v>
      </c>
      <c r="BC36">
        <v>6.56</v>
      </c>
      <c r="BD36" t="s">
        <v>3</v>
      </c>
      <c r="BE36" t="s">
        <v>3</v>
      </c>
      <c r="BF36" t="s">
        <v>3</v>
      </c>
      <c r="BG36" t="s">
        <v>3</v>
      </c>
      <c r="BH36">
        <v>3</v>
      </c>
      <c r="BI36">
        <v>1</v>
      </c>
      <c r="BJ36" t="s">
        <v>65</v>
      </c>
      <c r="BM36">
        <v>5001</v>
      </c>
      <c r="BN36">
        <v>0</v>
      </c>
      <c r="BO36" t="s">
        <v>3</v>
      </c>
      <c r="BP36">
        <v>0</v>
      </c>
      <c r="BQ36">
        <v>2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130</v>
      </c>
      <c r="CA36">
        <v>80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36"/>
        <v>86170.65</v>
      </c>
      <c r="CQ36">
        <f t="shared" si="37"/>
        <v>52461.828799999996</v>
      </c>
      <c r="CR36">
        <f t="shared" si="38"/>
        <v>0</v>
      </c>
      <c r="CS36">
        <f t="shared" si="39"/>
        <v>0</v>
      </c>
      <c r="CT36">
        <f t="shared" si="40"/>
        <v>0</v>
      </c>
      <c r="CU36">
        <f t="shared" si="41"/>
        <v>0</v>
      </c>
      <c r="CV36">
        <f t="shared" si="42"/>
        <v>0</v>
      </c>
      <c r="CW36">
        <f t="shared" si="43"/>
        <v>0</v>
      </c>
      <c r="CX36">
        <f t="shared" si="44"/>
        <v>0</v>
      </c>
      <c r="CY36">
        <f t="shared" si="45"/>
        <v>0</v>
      </c>
      <c r="CZ36">
        <f t="shared" si="46"/>
        <v>0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1009</v>
      </c>
      <c r="DV36" t="s">
        <v>64</v>
      </c>
      <c r="DW36" t="s">
        <v>64</v>
      </c>
      <c r="DX36">
        <v>1000</v>
      </c>
      <c r="EE36">
        <v>39174487</v>
      </c>
      <c r="EF36">
        <v>2</v>
      </c>
      <c r="EG36" t="s">
        <v>21</v>
      </c>
      <c r="EH36">
        <v>0</v>
      </c>
      <c r="EI36" t="s">
        <v>3</v>
      </c>
      <c r="EJ36">
        <v>1</v>
      </c>
      <c r="EK36">
        <v>5001</v>
      </c>
      <c r="EL36" t="s">
        <v>59</v>
      </c>
      <c r="EM36" t="s">
        <v>60</v>
      </c>
      <c r="EO36" t="s">
        <v>3</v>
      </c>
      <c r="EQ36">
        <v>0</v>
      </c>
      <c r="ER36">
        <v>7997.23</v>
      </c>
      <c r="ES36">
        <v>7997.23</v>
      </c>
      <c r="ET36">
        <v>0</v>
      </c>
      <c r="EU36">
        <v>0</v>
      </c>
      <c r="EV36">
        <v>0</v>
      </c>
      <c r="EW36">
        <v>0</v>
      </c>
      <c r="EX36">
        <v>0</v>
      </c>
      <c r="FQ36">
        <v>0</v>
      </c>
      <c r="FR36">
        <f t="shared" si="47"/>
        <v>0</v>
      </c>
      <c r="FS36">
        <v>0</v>
      </c>
      <c r="FX36">
        <v>130</v>
      </c>
      <c r="FY36">
        <v>80</v>
      </c>
      <c r="GA36" t="s">
        <v>3</v>
      </c>
      <c r="GD36">
        <v>0</v>
      </c>
      <c r="GF36">
        <v>-1715848456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8"/>
        <v>0</v>
      </c>
      <c r="GM36">
        <f t="shared" si="49"/>
        <v>86170.65</v>
      </c>
      <c r="GN36">
        <f t="shared" si="50"/>
        <v>86170.65</v>
      </c>
      <c r="GO36">
        <f t="shared" si="51"/>
        <v>0</v>
      </c>
      <c r="GP36">
        <f t="shared" si="52"/>
        <v>0</v>
      </c>
      <c r="GR36">
        <v>0</v>
      </c>
      <c r="GS36">
        <v>3</v>
      </c>
      <c r="GT36">
        <v>0</v>
      </c>
      <c r="GU36" t="s">
        <v>3</v>
      </c>
      <c r="GV36">
        <f t="shared" si="53"/>
        <v>0</v>
      </c>
      <c r="GW36">
        <v>1</v>
      </c>
      <c r="GX36">
        <f t="shared" si="54"/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26</v>
      </c>
      <c r="E37" t="s">
        <v>66</v>
      </c>
      <c r="F37" t="s">
        <v>67</v>
      </c>
      <c r="G37" t="s">
        <v>68</v>
      </c>
      <c r="H37" t="s">
        <v>64</v>
      </c>
      <c r="I37">
        <f>I35*J37</f>
        <v>0.14484</v>
      </c>
      <c r="J37">
        <v>4.2599999999999999E-3</v>
      </c>
      <c r="O37">
        <f t="shared" si="21"/>
        <v>6960.3</v>
      </c>
      <c r="P37">
        <f t="shared" si="22"/>
        <v>6960.3</v>
      </c>
      <c r="Q37">
        <f t="shared" si="23"/>
        <v>0</v>
      </c>
      <c r="R37">
        <f t="shared" si="24"/>
        <v>0</v>
      </c>
      <c r="S37">
        <f t="shared" si="25"/>
        <v>0</v>
      </c>
      <c r="T37">
        <f t="shared" si="26"/>
        <v>0</v>
      </c>
      <c r="U37">
        <f t="shared" si="27"/>
        <v>0</v>
      </c>
      <c r="V37">
        <f t="shared" si="28"/>
        <v>0</v>
      </c>
      <c r="W37">
        <f t="shared" si="29"/>
        <v>0</v>
      </c>
      <c r="X37">
        <f t="shared" si="30"/>
        <v>0</v>
      </c>
      <c r="Y37">
        <f t="shared" si="31"/>
        <v>0</v>
      </c>
      <c r="AA37">
        <v>39570879</v>
      </c>
      <c r="AB37">
        <f t="shared" si="32"/>
        <v>7325.47</v>
      </c>
      <c r="AC37">
        <f t="shared" si="33"/>
        <v>7325.47</v>
      </c>
      <c r="AD37">
        <f t="shared" si="57"/>
        <v>0</v>
      </c>
      <c r="AE37">
        <f t="shared" si="58"/>
        <v>0</v>
      </c>
      <c r="AF37">
        <f t="shared" si="59"/>
        <v>0</v>
      </c>
      <c r="AG37">
        <f t="shared" si="34"/>
        <v>0</v>
      </c>
      <c r="AH37">
        <f t="shared" si="60"/>
        <v>0</v>
      </c>
      <c r="AI37">
        <f t="shared" si="61"/>
        <v>0</v>
      </c>
      <c r="AJ37">
        <f t="shared" si="35"/>
        <v>0</v>
      </c>
      <c r="AK37">
        <v>7325.47</v>
      </c>
      <c r="AL37">
        <v>7325.47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130</v>
      </c>
      <c r="AU37">
        <v>80</v>
      </c>
      <c r="AV37">
        <v>1</v>
      </c>
      <c r="AW37">
        <v>1</v>
      </c>
      <c r="AZ37">
        <v>6.56</v>
      </c>
      <c r="BA37">
        <v>1</v>
      </c>
      <c r="BB37">
        <v>1</v>
      </c>
      <c r="BC37">
        <v>6.56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1</v>
      </c>
      <c r="BJ37" t="s">
        <v>69</v>
      </c>
      <c r="BM37">
        <v>5001</v>
      </c>
      <c r="BN37">
        <v>0</v>
      </c>
      <c r="BO37" t="s">
        <v>3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130</v>
      </c>
      <c r="CA37">
        <v>80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36"/>
        <v>6960.3</v>
      </c>
      <c r="CQ37">
        <f t="shared" si="37"/>
        <v>48055.083200000001</v>
      </c>
      <c r="CR37">
        <f t="shared" si="38"/>
        <v>0</v>
      </c>
      <c r="CS37">
        <f t="shared" si="39"/>
        <v>0</v>
      </c>
      <c r="CT37">
        <f t="shared" si="40"/>
        <v>0</v>
      </c>
      <c r="CU37">
        <f t="shared" si="41"/>
        <v>0</v>
      </c>
      <c r="CV37">
        <f t="shared" si="42"/>
        <v>0</v>
      </c>
      <c r="CW37">
        <f t="shared" si="43"/>
        <v>0</v>
      </c>
      <c r="CX37">
        <f t="shared" si="44"/>
        <v>0</v>
      </c>
      <c r="CY37">
        <f t="shared" si="45"/>
        <v>0</v>
      </c>
      <c r="CZ37">
        <f t="shared" si="46"/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1009</v>
      </c>
      <c r="DV37" t="s">
        <v>64</v>
      </c>
      <c r="DW37" t="s">
        <v>64</v>
      </c>
      <c r="DX37">
        <v>1000</v>
      </c>
      <c r="EE37">
        <v>39174487</v>
      </c>
      <c r="EF37">
        <v>2</v>
      </c>
      <c r="EG37" t="s">
        <v>21</v>
      </c>
      <c r="EH37">
        <v>0</v>
      </c>
      <c r="EI37" t="s">
        <v>3</v>
      </c>
      <c r="EJ37">
        <v>1</v>
      </c>
      <c r="EK37">
        <v>5001</v>
      </c>
      <c r="EL37" t="s">
        <v>59</v>
      </c>
      <c r="EM37" t="s">
        <v>60</v>
      </c>
      <c r="EO37" t="s">
        <v>3</v>
      </c>
      <c r="EQ37">
        <v>0</v>
      </c>
      <c r="ER37">
        <v>7325.47</v>
      </c>
      <c r="ES37">
        <v>7325.47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7"/>
        <v>0</v>
      </c>
      <c r="FS37">
        <v>0</v>
      </c>
      <c r="FX37">
        <v>130</v>
      </c>
      <c r="FY37">
        <v>80</v>
      </c>
      <c r="GA37" t="s">
        <v>3</v>
      </c>
      <c r="GD37">
        <v>0</v>
      </c>
      <c r="GF37">
        <v>-1519238323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8"/>
        <v>0</v>
      </c>
      <c r="GM37">
        <f t="shared" si="49"/>
        <v>6960.3</v>
      </c>
      <c r="GN37">
        <f t="shared" si="50"/>
        <v>6960.3</v>
      </c>
      <c r="GO37">
        <f t="shared" si="51"/>
        <v>0</v>
      </c>
      <c r="GP37">
        <f t="shared" si="52"/>
        <v>0</v>
      </c>
      <c r="GR37">
        <v>0</v>
      </c>
      <c r="GS37">
        <v>3</v>
      </c>
      <c r="GT37">
        <v>0</v>
      </c>
      <c r="GU37" t="s">
        <v>3</v>
      </c>
      <c r="GV37">
        <f t="shared" si="53"/>
        <v>0</v>
      </c>
      <c r="GW37">
        <v>1</v>
      </c>
      <c r="GX37">
        <f t="shared" si="54"/>
        <v>0</v>
      </c>
      <c r="HA37">
        <v>0</v>
      </c>
      <c r="HB37">
        <v>0</v>
      </c>
      <c r="IK37">
        <v>0</v>
      </c>
    </row>
    <row r="38" spans="1:245" x14ac:dyDescent="0.2">
      <c r="A38">
        <v>17</v>
      </c>
      <c r="B38">
        <v>1</v>
      </c>
      <c r="C38">
        <f>ROW(SmtRes!A35)</f>
        <v>35</v>
      </c>
      <c r="D38">
        <f>ROW(EtalonRes!A34)</f>
        <v>34</v>
      </c>
      <c r="E38" t="s">
        <v>70</v>
      </c>
      <c r="F38" t="s">
        <v>71</v>
      </c>
      <c r="G38" t="s">
        <v>72</v>
      </c>
      <c r="H38" t="s">
        <v>73</v>
      </c>
      <c r="I38">
        <v>10.88</v>
      </c>
      <c r="J38">
        <v>0</v>
      </c>
      <c r="O38">
        <f t="shared" si="21"/>
        <v>69319.41</v>
      </c>
      <c r="P38">
        <f t="shared" si="22"/>
        <v>51157.88</v>
      </c>
      <c r="Q38">
        <f t="shared" si="23"/>
        <v>14639.28</v>
      </c>
      <c r="R38">
        <f t="shared" si="24"/>
        <v>2033.41</v>
      </c>
      <c r="S38">
        <f t="shared" si="25"/>
        <v>3522.25</v>
      </c>
      <c r="T38">
        <f t="shared" si="26"/>
        <v>0</v>
      </c>
      <c r="U38">
        <f t="shared" si="27"/>
        <v>60.601600000000005</v>
      </c>
      <c r="V38">
        <f t="shared" si="28"/>
        <v>22.956800000000001</v>
      </c>
      <c r="W38">
        <f t="shared" si="29"/>
        <v>0</v>
      </c>
      <c r="X38">
        <f t="shared" si="30"/>
        <v>7222.36</v>
      </c>
      <c r="Y38">
        <f t="shared" si="31"/>
        <v>4444.53</v>
      </c>
      <c r="AA38">
        <v>39570879</v>
      </c>
      <c r="AB38">
        <f t="shared" si="32"/>
        <v>971.23</v>
      </c>
      <c r="AC38">
        <f t="shared" si="33"/>
        <v>716.77</v>
      </c>
      <c r="AD38">
        <f t="shared" si="57"/>
        <v>205.11</v>
      </c>
      <c r="AE38">
        <f t="shared" si="58"/>
        <v>28.49</v>
      </c>
      <c r="AF38">
        <f t="shared" si="59"/>
        <v>49.35</v>
      </c>
      <c r="AG38">
        <f t="shared" si="34"/>
        <v>0</v>
      </c>
      <c r="AH38">
        <f t="shared" si="60"/>
        <v>5.57</v>
      </c>
      <c r="AI38">
        <f t="shared" si="61"/>
        <v>2.11</v>
      </c>
      <c r="AJ38">
        <f t="shared" si="35"/>
        <v>0</v>
      </c>
      <c r="AK38">
        <v>971.23</v>
      </c>
      <c r="AL38">
        <v>716.77</v>
      </c>
      <c r="AM38">
        <v>205.11</v>
      </c>
      <c r="AN38">
        <v>28.49</v>
      </c>
      <c r="AO38">
        <v>49.35</v>
      </c>
      <c r="AP38">
        <v>0</v>
      </c>
      <c r="AQ38">
        <v>5.57</v>
      </c>
      <c r="AR38">
        <v>2.11</v>
      </c>
      <c r="AS38">
        <v>0</v>
      </c>
      <c r="AT38">
        <v>130</v>
      </c>
      <c r="AU38">
        <v>80</v>
      </c>
      <c r="AV38">
        <v>1</v>
      </c>
      <c r="AW38">
        <v>1</v>
      </c>
      <c r="AZ38">
        <v>6.56</v>
      </c>
      <c r="BA38">
        <v>6.56</v>
      </c>
      <c r="BB38">
        <v>6.56</v>
      </c>
      <c r="BC38">
        <v>6.56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1</v>
      </c>
      <c r="BJ38" t="s">
        <v>74</v>
      </c>
      <c r="BM38">
        <v>5001</v>
      </c>
      <c r="BN38">
        <v>0</v>
      </c>
      <c r="BO38" t="s">
        <v>3</v>
      </c>
      <c r="BP38">
        <v>0</v>
      </c>
      <c r="BQ38">
        <v>2</v>
      </c>
      <c r="BR38">
        <v>0</v>
      </c>
      <c r="BS38">
        <v>6.56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130</v>
      </c>
      <c r="CA38">
        <v>80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36"/>
        <v>69319.41</v>
      </c>
      <c r="CQ38">
        <f t="shared" si="37"/>
        <v>4702.0111999999999</v>
      </c>
      <c r="CR38">
        <f t="shared" si="38"/>
        <v>1345.5216</v>
      </c>
      <c r="CS38">
        <f t="shared" si="39"/>
        <v>186.89439999999999</v>
      </c>
      <c r="CT38">
        <f t="shared" si="40"/>
        <v>323.73599999999999</v>
      </c>
      <c r="CU38">
        <f t="shared" si="41"/>
        <v>0</v>
      </c>
      <c r="CV38">
        <f t="shared" si="42"/>
        <v>5.57</v>
      </c>
      <c r="CW38">
        <f t="shared" si="43"/>
        <v>2.11</v>
      </c>
      <c r="CX38">
        <f t="shared" si="44"/>
        <v>0</v>
      </c>
      <c r="CY38">
        <f t="shared" si="45"/>
        <v>7222.3579999999993</v>
      </c>
      <c r="CZ38">
        <f t="shared" si="46"/>
        <v>4444.5280000000002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1007</v>
      </c>
      <c r="DV38" t="s">
        <v>73</v>
      </c>
      <c r="DW38" t="s">
        <v>73</v>
      </c>
      <c r="DX38">
        <v>1</v>
      </c>
      <c r="EE38">
        <v>39174487</v>
      </c>
      <c r="EF38">
        <v>2</v>
      </c>
      <c r="EG38" t="s">
        <v>21</v>
      </c>
      <c r="EH38">
        <v>0</v>
      </c>
      <c r="EI38" t="s">
        <v>3</v>
      </c>
      <c r="EJ38">
        <v>1</v>
      </c>
      <c r="EK38">
        <v>5001</v>
      </c>
      <c r="EL38" t="s">
        <v>59</v>
      </c>
      <c r="EM38" t="s">
        <v>60</v>
      </c>
      <c r="EO38" t="s">
        <v>3</v>
      </c>
      <c r="EQ38">
        <v>0</v>
      </c>
      <c r="ER38">
        <v>971.23</v>
      </c>
      <c r="ES38">
        <v>716.77</v>
      </c>
      <c r="ET38">
        <v>205.11</v>
      </c>
      <c r="EU38">
        <v>28.49</v>
      </c>
      <c r="EV38">
        <v>49.35</v>
      </c>
      <c r="EW38">
        <v>5.57</v>
      </c>
      <c r="EX38">
        <v>2.11</v>
      </c>
      <c r="EY38">
        <v>0</v>
      </c>
      <c r="FQ38">
        <v>0</v>
      </c>
      <c r="FR38">
        <f t="shared" si="47"/>
        <v>0</v>
      </c>
      <c r="FS38">
        <v>0</v>
      </c>
      <c r="FX38">
        <v>130</v>
      </c>
      <c r="FY38">
        <v>80</v>
      </c>
      <c r="GA38" t="s">
        <v>3</v>
      </c>
      <c r="GD38">
        <v>0</v>
      </c>
      <c r="GF38">
        <v>-1457857121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8"/>
        <v>0</v>
      </c>
      <c r="GM38">
        <f t="shared" si="49"/>
        <v>80986.3</v>
      </c>
      <c r="GN38">
        <f t="shared" si="50"/>
        <v>80986.3</v>
      </c>
      <c r="GO38">
        <f t="shared" si="51"/>
        <v>0</v>
      </c>
      <c r="GP38">
        <f t="shared" si="52"/>
        <v>0</v>
      </c>
      <c r="GR38">
        <v>0</v>
      </c>
      <c r="GS38">
        <v>3</v>
      </c>
      <c r="GT38">
        <v>0</v>
      </c>
      <c r="GU38" t="s">
        <v>3</v>
      </c>
      <c r="GV38">
        <f t="shared" si="53"/>
        <v>0</v>
      </c>
      <c r="GW38">
        <v>1</v>
      </c>
      <c r="GX38">
        <f t="shared" si="54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33</v>
      </c>
      <c r="E39" t="s">
        <v>75</v>
      </c>
      <c r="F39" t="s">
        <v>76</v>
      </c>
      <c r="G39" t="s">
        <v>77</v>
      </c>
      <c r="H39" t="s">
        <v>73</v>
      </c>
      <c r="I39">
        <f>I38*J39</f>
        <v>-11.097600000000002</v>
      </c>
      <c r="J39">
        <v>-1.02</v>
      </c>
      <c r="O39">
        <f t="shared" si="21"/>
        <v>-43153.08</v>
      </c>
      <c r="P39">
        <f t="shared" si="22"/>
        <v>-43153.08</v>
      </c>
      <c r="Q39">
        <f t="shared" si="23"/>
        <v>0</v>
      </c>
      <c r="R39">
        <f t="shared" si="24"/>
        <v>0</v>
      </c>
      <c r="S39">
        <f t="shared" si="25"/>
        <v>0</v>
      </c>
      <c r="T39">
        <f t="shared" si="26"/>
        <v>0</v>
      </c>
      <c r="U39">
        <f t="shared" si="27"/>
        <v>0</v>
      </c>
      <c r="V39">
        <f t="shared" si="28"/>
        <v>0</v>
      </c>
      <c r="W39">
        <f t="shared" si="29"/>
        <v>0</v>
      </c>
      <c r="X39">
        <f t="shared" si="30"/>
        <v>0</v>
      </c>
      <c r="Y39">
        <f t="shared" si="31"/>
        <v>0</v>
      </c>
      <c r="AA39">
        <v>39570879</v>
      </c>
      <c r="AB39">
        <f t="shared" si="32"/>
        <v>592.76</v>
      </c>
      <c r="AC39">
        <f t="shared" si="33"/>
        <v>592.76</v>
      </c>
      <c r="AD39">
        <f t="shared" si="57"/>
        <v>0</v>
      </c>
      <c r="AE39">
        <f t="shared" si="58"/>
        <v>0</v>
      </c>
      <c r="AF39">
        <f t="shared" si="59"/>
        <v>0</v>
      </c>
      <c r="AG39">
        <f t="shared" si="34"/>
        <v>0</v>
      </c>
      <c r="AH39">
        <f t="shared" si="60"/>
        <v>0</v>
      </c>
      <c r="AI39">
        <f t="shared" si="61"/>
        <v>0</v>
      </c>
      <c r="AJ39">
        <f t="shared" si="35"/>
        <v>0</v>
      </c>
      <c r="AK39">
        <v>592.76</v>
      </c>
      <c r="AL39">
        <v>592.76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130</v>
      </c>
      <c r="AU39">
        <v>80</v>
      </c>
      <c r="AV39">
        <v>1</v>
      </c>
      <c r="AW39">
        <v>1</v>
      </c>
      <c r="AZ39">
        <v>6.56</v>
      </c>
      <c r="BA39">
        <v>1</v>
      </c>
      <c r="BB39">
        <v>1</v>
      </c>
      <c r="BC39">
        <v>6.56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1</v>
      </c>
      <c r="BJ39" t="s">
        <v>78</v>
      </c>
      <c r="BM39">
        <v>5001</v>
      </c>
      <c r="BN39">
        <v>0</v>
      </c>
      <c r="BO39" t="s">
        <v>3</v>
      </c>
      <c r="BP39">
        <v>0</v>
      </c>
      <c r="BQ39">
        <v>2</v>
      </c>
      <c r="BR39">
        <v>1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130</v>
      </c>
      <c r="CA39">
        <v>80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6"/>
        <v>-43153.08</v>
      </c>
      <c r="CQ39">
        <f t="shared" si="37"/>
        <v>3888.5055999999995</v>
      </c>
      <c r="CR39">
        <f t="shared" si="38"/>
        <v>0</v>
      </c>
      <c r="CS39">
        <f t="shared" si="39"/>
        <v>0</v>
      </c>
      <c r="CT39">
        <f t="shared" si="40"/>
        <v>0</v>
      </c>
      <c r="CU39">
        <f t="shared" si="41"/>
        <v>0</v>
      </c>
      <c r="CV39">
        <f t="shared" si="42"/>
        <v>0</v>
      </c>
      <c r="CW39">
        <f t="shared" si="43"/>
        <v>0</v>
      </c>
      <c r="CX39">
        <f t="shared" si="44"/>
        <v>0</v>
      </c>
      <c r="CY39">
        <f t="shared" si="45"/>
        <v>0</v>
      </c>
      <c r="CZ39">
        <f t="shared" si="46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1007</v>
      </c>
      <c r="DV39" t="s">
        <v>73</v>
      </c>
      <c r="DW39" t="s">
        <v>73</v>
      </c>
      <c r="DX39">
        <v>1</v>
      </c>
      <c r="EE39">
        <v>39174487</v>
      </c>
      <c r="EF39">
        <v>2</v>
      </c>
      <c r="EG39" t="s">
        <v>21</v>
      </c>
      <c r="EH39">
        <v>0</v>
      </c>
      <c r="EI39" t="s">
        <v>3</v>
      </c>
      <c r="EJ39">
        <v>1</v>
      </c>
      <c r="EK39">
        <v>5001</v>
      </c>
      <c r="EL39" t="s">
        <v>59</v>
      </c>
      <c r="EM39" t="s">
        <v>60</v>
      </c>
      <c r="EO39" t="s">
        <v>3</v>
      </c>
      <c r="EQ39">
        <v>32768</v>
      </c>
      <c r="ER39">
        <v>592.76</v>
      </c>
      <c r="ES39">
        <v>592.76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7"/>
        <v>0</v>
      </c>
      <c r="FS39">
        <v>0</v>
      </c>
      <c r="FX39">
        <v>130</v>
      </c>
      <c r="FY39">
        <v>80</v>
      </c>
      <c r="GA39" t="s">
        <v>3</v>
      </c>
      <c r="GD39">
        <v>0</v>
      </c>
      <c r="GF39">
        <v>184330150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8"/>
        <v>0</v>
      </c>
      <c r="GM39">
        <f t="shared" si="49"/>
        <v>-43153.08</v>
      </c>
      <c r="GN39">
        <f t="shared" si="50"/>
        <v>-43153.08</v>
      </c>
      <c r="GO39">
        <f t="shared" si="51"/>
        <v>0</v>
      </c>
      <c r="GP39">
        <f t="shared" si="52"/>
        <v>0</v>
      </c>
      <c r="GR39">
        <v>0</v>
      </c>
      <c r="GS39">
        <v>3</v>
      </c>
      <c r="GT39">
        <v>0</v>
      </c>
      <c r="GU39" t="s">
        <v>3</v>
      </c>
      <c r="GV39">
        <f t="shared" si="53"/>
        <v>0</v>
      </c>
      <c r="GW39">
        <v>1</v>
      </c>
      <c r="GX39">
        <f t="shared" si="54"/>
        <v>0</v>
      </c>
      <c r="HA39">
        <v>0</v>
      </c>
      <c r="HB39">
        <v>0</v>
      </c>
      <c r="IK39">
        <v>0</v>
      </c>
    </row>
    <row r="40" spans="1:245" x14ac:dyDescent="0.2">
      <c r="A40">
        <v>18</v>
      </c>
      <c r="B40">
        <v>1</v>
      </c>
      <c r="C40">
        <v>34</v>
      </c>
      <c r="E40" t="s">
        <v>79</v>
      </c>
      <c r="F40" t="s">
        <v>80</v>
      </c>
      <c r="G40" t="s">
        <v>81</v>
      </c>
      <c r="H40" t="s">
        <v>73</v>
      </c>
      <c r="I40">
        <f>I38*J40</f>
        <v>11.097600000000002</v>
      </c>
      <c r="J40">
        <v>1.02</v>
      </c>
      <c r="O40">
        <f t="shared" si="21"/>
        <v>54253.66</v>
      </c>
      <c r="P40">
        <f t="shared" si="22"/>
        <v>54253.66</v>
      </c>
      <c r="Q40">
        <f t="shared" si="23"/>
        <v>0</v>
      </c>
      <c r="R40">
        <f t="shared" si="24"/>
        <v>0</v>
      </c>
      <c r="S40">
        <f t="shared" si="25"/>
        <v>0</v>
      </c>
      <c r="T40">
        <f t="shared" si="26"/>
        <v>0</v>
      </c>
      <c r="U40">
        <f t="shared" si="27"/>
        <v>0</v>
      </c>
      <c r="V40">
        <f t="shared" si="28"/>
        <v>0</v>
      </c>
      <c r="W40">
        <f t="shared" si="29"/>
        <v>0</v>
      </c>
      <c r="X40">
        <f t="shared" si="30"/>
        <v>0</v>
      </c>
      <c r="Y40">
        <f t="shared" si="31"/>
        <v>0</v>
      </c>
      <c r="AA40">
        <v>39570879</v>
      </c>
      <c r="AB40">
        <f t="shared" si="32"/>
        <v>745.24</v>
      </c>
      <c r="AC40">
        <f t="shared" si="33"/>
        <v>745.24</v>
      </c>
      <c r="AD40">
        <f t="shared" si="57"/>
        <v>0</v>
      </c>
      <c r="AE40">
        <f t="shared" si="58"/>
        <v>0</v>
      </c>
      <c r="AF40">
        <f t="shared" si="59"/>
        <v>0</v>
      </c>
      <c r="AG40">
        <f t="shared" si="34"/>
        <v>0</v>
      </c>
      <c r="AH40">
        <f t="shared" si="60"/>
        <v>0</v>
      </c>
      <c r="AI40">
        <f t="shared" si="61"/>
        <v>0</v>
      </c>
      <c r="AJ40">
        <f t="shared" si="35"/>
        <v>0</v>
      </c>
      <c r="AK40">
        <v>745.24</v>
      </c>
      <c r="AL40">
        <v>745.24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130</v>
      </c>
      <c r="AU40">
        <v>80</v>
      </c>
      <c r="AV40">
        <v>1</v>
      </c>
      <c r="AW40">
        <v>1</v>
      </c>
      <c r="AZ40">
        <v>6.56</v>
      </c>
      <c r="BA40">
        <v>1</v>
      </c>
      <c r="BB40">
        <v>1</v>
      </c>
      <c r="BC40">
        <v>6.56</v>
      </c>
      <c r="BD40" t="s">
        <v>3</v>
      </c>
      <c r="BE40" t="s">
        <v>3</v>
      </c>
      <c r="BF40" t="s">
        <v>3</v>
      </c>
      <c r="BG40" t="s">
        <v>3</v>
      </c>
      <c r="BH40">
        <v>3</v>
      </c>
      <c r="BI40">
        <v>1</v>
      </c>
      <c r="BJ40" t="s">
        <v>82</v>
      </c>
      <c r="BM40">
        <v>5001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130</v>
      </c>
      <c r="CA40">
        <v>80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 t="shared" si="36"/>
        <v>54253.66</v>
      </c>
      <c r="CQ40">
        <f t="shared" si="37"/>
        <v>4888.7743999999993</v>
      </c>
      <c r="CR40">
        <f t="shared" si="38"/>
        <v>0</v>
      </c>
      <c r="CS40">
        <f t="shared" si="39"/>
        <v>0</v>
      </c>
      <c r="CT40">
        <f t="shared" si="40"/>
        <v>0</v>
      </c>
      <c r="CU40">
        <f t="shared" si="41"/>
        <v>0</v>
      </c>
      <c r="CV40">
        <f t="shared" si="42"/>
        <v>0</v>
      </c>
      <c r="CW40">
        <f t="shared" si="43"/>
        <v>0</v>
      </c>
      <c r="CX40">
        <f t="shared" si="44"/>
        <v>0</v>
      </c>
      <c r="CY40">
        <f t="shared" si="45"/>
        <v>0</v>
      </c>
      <c r="CZ40">
        <f t="shared" si="46"/>
        <v>0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1007</v>
      </c>
      <c r="DV40" t="s">
        <v>73</v>
      </c>
      <c r="DW40" t="s">
        <v>73</v>
      </c>
      <c r="DX40">
        <v>1</v>
      </c>
      <c r="EE40">
        <v>39174487</v>
      </c>
      <c r="EF40">
        <v>2</v>
      </c>
      <c r="EG40" t="s">
        <v>21</v>
      </c>
      <c r="EH40">
        <v>0</v>
      </c>
      <c r="EI40" t="s">
        <v>3</v>
      </c>
      <c r="EJ40">
        <v>1</v>
      </c>
      <c r="EK40">
        <v>5001</v>
      </c>
      <c r="EL40" t="s">
        <v>59</v>
      </c>
      <c r="EM40" t="s">
        <v>60</v>
      </c>
      <c r="EO40" t="s">
        <v>3</v>
      </c>
      <c r="EQ40">
        <v>0</v>
      </c>
      <c r="ER40">
        <v>745.24</v>
      </c>
      <c r="ES40">
        <v>745.24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 t="shared" si="47"/>
        <v>0</v>
      </c>
      <c r="FS40">
        <v>0</v>
      </c>
      <c r="FX40">
        <v>130</v>
      </c>
      <c r="FY40">
        <v>80</v>
      </c>
      <c r="GA40" t="s">
        <v>3</v>
      </c>
      <c r="GD40">
        <v>0</v>
      </c>
      <c r="GF40">
        <v>-1144518642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8"/>
        <v>0</v>
      </c>
      <c r="GM40">
        <f t="shared" si="49"/>
        <v>54253.66</v>
      </c>
      <c r="GN40">
        <f t="shared" si="50"/>
        <v>54253.66</v>
      </c>
      <c r="GO40">
        <f t="shared" si="51"/>
        <v>0</v>
      </c>
      <c r="GP40">
        <f t="shared" si="52"/>
        <v>0</v>
      </c>
      <c r="GR40">
        <v>0</v>
      </c>
      <c r="GS40">
        <v>3</v>
      </c>
      <c r="GT40">
        <v>0</v>
      </c>
      <c r="GU40" t="s">
        <v>3</v>
      </c>
      <c r="GV40">
        <f t="shared" si="53"/>
        <v>0</v>
      </c>
      <c r="GW40">
        <v>1</v>
      </c>
      <c r="GX40">
        <f t="shared" si="54"/>
        <v>0</v>
      </c>
      <c r="HA40">
        <v>0</v>
      </c>
      <c r="HB40">
        <v>0</v>
      </c>
      <c r="IK40">
        <v>0</v>
      </c>
    </row>
    <row r="41" spans="1:245" x14ac:dyDescent="0.2">
      <c r="A41">
        <v>17</v>
      </c>
      <c r="B41">
        <v>1</v>
      </c>
      <c r="C41">
        <f>ROW(SmtRes!A44)</f>
        <v>44</v>
      </c>
      <c r="D41">
        <f>ROW(EtalonRes!A44)</f>
        <v>44</v>
      </c>
      <c r="E41" t="s">
        <v>83</v>
      </c>
      <c r="F41" t="s">
        <v>84</v>
      </c>
      <c r="G41" t="s">
        <v>85</v>
      </c>
      <c r="H41" t="s">
        <v>47</v>
      </c>
      <c r="I41">
        <f>ROUND(216.58/10,9)</f>
        <v>21.658000000000001</v>
      </c>
      <c r="J41">
        <v>0</v>
      </c>
      <c r="O41">
        <f t="shared" si="21"/>
        <v>6630.71</v>
      </c>
      <c r="P41">
        <f t="shared" si="22"/>
        <v>910.71</v>
      </c>
      <c r="Q41">
        <f t="shared" si="23"/>
        <v>4161.42</v>
      </c>
      <c r="R41">
        <f t="shared" si="24"/>
        <v>527.1</v>
      </c>
      <c r="S41">
        <f t="shared" si="25"/>
        <v>1558.58</v>
      </c>
      <c r="T41">
        <f t="shared" si="26"/>
        <v>0</v>
      </c>
      <c r="U41">
        <f t="shared" si="27"/>
        <v>24.69012</v>
      </c>
      <c r="V41">
        <f t="shared" si="28"/>
        <v>6.0642400000000007</v>
      </c>
      <c r="W41">
        <f t="shared" si="29"/>
        <v>0</v>
      </c>
      <c r="X41">
        <f t="shared" si="30"/>
        <v>2335.96</v>
      </c>
      <c r="Y41">
        <f t="shared" si="31"/>
        <v>1063.7</v>
      </c>
      <c r="AA41">
        <v>39570879</v>
      </c>
      <c r="AB41">
        <f t="shared" si="32"/>
        <v>46.67</v>
      </c>
      <c r="AC41">
        <f t="shared" si="33"/>
        <v>6.41</v>
      </c>
      <c r="AD41">
        <f t="shared" si="57"/>
        <v>29.29</v>
      </c>
      <c r="AE41">
        <f t="shared" si="58"/>
        <v>3.71</v>
      </c>
      <c r="AF41">
        <f t="shared" si="59"/>
        <v>10.97</v>
      </c>
      <c r="AG41">
        <f t="shared" si="34"/>
        <v>0</v>
      </c>
      <c r="AH41">
        <f t="shared" si="60"/>
        <v>1.1399999999999999</v>
      </c>
      <c r="AI41">
        <f t="shared" si="61"/>
        <v>0.28000000000000003</v>
      </c>
      <c r="AJ41">
        <f t="shared" si="35"/>
        <v>0</v>
      </c>
      <c r="AK41">
        <v>46.67</v>
      </c>
      <c r="AL41">
        <v>6.41</v>
      </c>
      <c r="AM41">
        <v>29.29</v>
      </c>
      <c r="AN41">
        <v>3.71</v>
      </c>
      <c r="AO41">
        <v>10.97</v>
      </c>
      <c r="AP41">
        <v>0</v>
      </c>
      <c r="AQ41">
        <v>1.1399999999999999</v>
      </c>
      <c r="AR41">
        <v>0.28000000000000003</v>
      </c>
      <c r="AS41">
        <v>0</v>
      </c>
      <c r="AT41">
        <v>112</v>
      </c>
      <c r="AU41">
        <v>51</v>
      </c>
      <c r="AV41">
        <v>1</v>
      </c>
      <c r="AW41">
        <v>1</v>
      </c>
      <c r="AZ41">
        <v>6.56</v>
      </c>
      <c r="BA41">
        <v>6.56</v>
      </c>
      <c r="BB41">
        <v>6.56</v>
      </c>
      <c r="BC41">
        <v>6.56</v>
      </c>
      <c r="BD41" t="s">
        <v>3</v>
      </c>
      <c r="BE41" t="s">
        <v>3</v>
      </c>
      <c r="BF41" t="s">
        <v>3</v>
      </c>
      <c r="BG41" t="s">
        <v>3</v>
      </c>
      <c r="BH41">
        <v>0</v>
      </c>
      <c r="BI41">
        <v>1</v>
      </c>
      <c r="BJ41" t="s">
        <v>86</v>
      </c>
      <c r="BM41">
        <v>4001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6.56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112</v>
      </c>
      <c r="CA41">
        <v>51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6"/>
        <v>6630.71</v>
      </c>
      <c r="CQ41">
        <f t="shared" si="37"/>
        <v>42.049599999999998</v>
      </c>
      <c r="CR41">
        <f t="shared" si="38"/>
        <v>192.14239999999998</v>
      </c>
      <c r="CS41">
        <f t="shared" si="39"/>
        <v>24.337599999999998</v>
      </c>
      <c r="CT41">
        <f t="shared" si="40"/>
        <v>71.963200000000001</v>
      </c>
      <c r="CU41">
        <f t="shared" si="41"/>
        <v>0</v>
      </c>
      <c r="CV41">
        <f t="shared" si="42"/>
        <v>1.1399999999999999</v>
      </c>
      <c r="CW41">
        <f t="shared" si="43"/>
        <v>0.28000000000000003</v>
      </c>
      <c r="CX41">
        <f t="shared" si="44"/>
        <v>0</v>
      </c>
      <c r="CY41">
        <f t="shared" si="45"/>
        <v>2335.9615999999996</v>
      </c>
      <c r="CZ41">
        <f t="shared" si="46"/>
        <v>1063.6967999999999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1003</v>
      </c>
      <c r="DV41" t="s">
        <v>47</v>
      </c>
      <c r="DW41" t="s">
        <v>47</v>
      </c>
      <c r="DX41">
        <v>10</v>
      </c>
      <c r="EE41">
        <v>39174486</v>
      </c>
      <c r="EF41">
        <v>2</v>
      </c>
      <c r="EG41" t="s">
        <v>21</v>
      </c>
      <c r="EH41">
        <v>0</v>
      </c>
      <c r="EI41" t="s">
        <v>3</v>
      </c>
      <c r="EJ41">
        <v>1</v>
      </c>
      <c r="EK41">
        <v>4001</v>
      </c>
      <c r="EL41" t="s">
        <v>30</v>
      </c>
      <c r="EM41" t="s">
        <v>31</v>
      </c>
      <c r="EO41" t="s">
        <v>3</v>
      </c>
      <c r="EQ41">
        <v>0</v>
      </c>
      <c r="ER41">
        <v>46.67</v>
      </c>
      <c r="ES41">
        <v>6.41</v>
      </c>
      <c r="ET41">
        <v>29.29</v>
      </c>
      <c r="EU41">
        <v>3.71</v>
      </c>
      <c r="EV41">
        <v>10.97</v>
      </c>
      <c r="EW41">
        <v>1.1399999999999999</v>
      </c>
      <c r="EX41">
        <v>0.28000000000000003</v>
      </c>
      <c r="EY41">
        <v>0</v>
      </c>
      <c r="FQ41">
        <v>0</v>
      </c>
      <c r="FR41">
        <f t="shared" si="47"/>
        <v>0</v>
      </c>
      <c r="FS41">
        <v>0</v>
      </c>
      <c r="FX41">
        <v>112</v>
      </c>
      <c r="FY41">
        <v>51</v>
      </c>
      <c r="GA41" t="s">
        <v>3</v>
      </c>
      <c r="GD41">
        <v>0</v>
      </c>
      <c r="GF41">
        <v>498628776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8"/>
        <v>0</v>
      </c>
      <c r="GM41">
        <f t="shared" si="49"/>
        <v>10030.370000000001</v>
      </c>
      <c r="GN41">
        <f t="shared" si="50"/>
        <v>10030.370000000001</v>
      </c>
      <c r="GO41">
        <f t="shared" si="51"/>
        <v>0</v>
      </c>
      <c r="GP41">
        <f t="shared" si="52"/>
        <v>0</v>
      </c>
      <c r="GR41">
        <v>0</v>
      </c>
      <c r="GS41">
        <v>3</v>
      </c>
      <c r="GT41">
        <v>0</v>
      </c>
      <c r="GU41" t="s">
        <v>3</v>
      </c>
      <c r="GV41">
        <f t="shared" si="53"/>
        <v>0</v>
      </c>
      <c r="GW41">
        <v>1</v>
      </c>
      <c r="GX41">
        <f t="shared" si="54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44</v>
      </c>
      <c r="E42" t="s">
        <v>87</v>
      </c>
      <c r="F42" t="s">
        <v>50</v>
      </c>
      <c r="G42" t="s">
        <v>51</v>
      </c>
      <c r="H42" t="s">
        <v>52</v>
      </c>
      <c r="I42">
        <f>I41*J42</f>
        <v>21.658000000000001</v>
      </c>
      <c r="J42">
        <v>1</v>
      </c>
      <c r="O42">
        <f t="shared" si="21"/>
        <v>86753.32</v>
      </c>
      <c r="P42">
        <f t="shared" si="22"/>
        <v>86753.32</v>
      </c>
      <c r="Q42">
        <f t="shared" si="23"/>
        <v>0</v>
      </c>
      <c r="R42">
        <f t="shared" si="24"/>
        <v>0</v>
      </c>
      <c r="S42">
        <f t="shared" si="25"/>
        <v>0</v>
      </c>
      <c r="T42">
        <f t="shared" si="26"/>
        <v>0</v>
      </c>
      <c r="U42">
        <f t="shared" si="27"/>
        <v>0</v>
      </c>
      <c r="V42">
        <f t="shared" si="28"/>
        <v>0</v>
      </c>
      <c r="W42">
        <f t="shared" si="29"/>
        <v>0</v>
      </c>
      <c r="X42">
        <f t="shared" si="30"/>
        <v>0</v>
      </c>
      <c r="Y42">
        <f t="shared" si="31"/>
        <v>0</v>
      </c>
      <c r="AA42">
        <v>39570879</v>
      </c>
      <c r="AB42">
        <f t="shared" si="32"/>
        <v>610.61</v>
      </c>
      <c r="AC42">
        <f t="shared" si="33"/>
        <v>610.61</v>
      </c>
      <c r="AD42">
        <f t="shared" si="57"/>
        <v>0</v>
      </c>
      <c r="AE42">
        <f t="shared" si="58"/>
        <v>0</v>
      </c>
      <c r="AF42">
        <f t="shared" si="59"/>
        <v>0</v>
      </c>
      <c r="AG42">
        <f t="shared" si="34"/>
        <v>0</v>
      </c>
      <c r="AH42">
        <f t="shared" si="60"/>
        <v>0</v>
      </c>
      <c r="AI42">
        <f t="shared" si="61"/>
        <v>0</v>
      </c>
      <c r="AJ42">
        <f t="shared" si="35"/>
        <v>0</v>
      </c>
      <c r="AK42">
        <v>610.61</v>
      </c>
      <c r="AL42">
        <v>610.61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112</v>
      </c>
      <c r="AU42">
        <v>51</v>
      </c>
      <c r="AV42">
        <v>1</v>
      </c>
      <c r="AW42">
        <v>1</v>
      </c>
      <c r="AZ42">
        <v>6.56</v>
      </c>
      <c r="BA42">
        <v>1</v>
      </c>
      <c r="BB42">
        <v>1</v>
      </c>
      <c r="BC42">
        <v>6.56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1</v>
      </c>
      <c r="BJ42" t="s">
        <v>53</v>
      </c>
      <c r="BM42">
        <v>4001</v>
      </c>
      <c r="BN42">
        <v>0</v>
      </c>
      <c r="BO42" t="s">
        <v>3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112</v>
      </c>
      <c r="CA42">
        <v>51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36"/>
        <v>86753.32</v>
      </c>
      <c r="CQ42">
        <f t="shared" si="37"/>
        <v>4005.6016</v>
      </c>
      <c r="CR42">
        <f t="shared" si="38"/>
        <v>0</v>
      </c>
      <c r="CS42">
        <f t="shared" si="39"/>
        <v>0</v>
      </c>
      <c r="CT42">
        <f t="shared" si="40"/>
        <v>0</v>
      </c>
      <c r="CU42">
        <f t="shared" si="41"/>
        <v>0</v>
      </c>
      <c r="CV42">
        <f t="shared" si="42"/>
        <v>0</v>
      </c>
      <c r="CW42">
        <f t="shared" si="43"/>
        <v>0</v>
      </c>
      <c r="CX42">
        <f t="shared" si="44"/>
        <v>0</v>
      </c>
      <c r="CY42">
        <f t="shared" si="45"/>
        <v>0</v>
      </c>
      <c r="CZ42">
        <f t="shared" si="46"/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1003</v>
      </c>
      <c r="DV42" t="s">
        <v>52</v>
      </c>
      <c r="DW42" t="s">
        <v>52</v>
      </c>
      <c r="DX42">
        <v>1</v>
      </c>
      <c r="EE42">
        <v>39174486</v>
      </c>
      <c r="EF42">
        <v>2</v>
      </c>
      <c r="EG42" t="s">
        <v>21</v>
      </c>
      <c r="EH42">
        <v>0</v>
      </c>
      <c r="EI42" t="s">
        <v>3</v>
      </c>
      <c r="EJ42">
        <v>1</v>
      </c>
      <c r="EK42">
        <v>4001</v>
      </c>
      <c r="EL42" t="s">
        <v>30</v>
      </c>
      <c r="EM42" t="s">
        <v>31</v>
      </c>
      <c r="EO42" t="s">
        <v>3</v>
      </c>
      <c r="EQ42">
        <v>0</v>
      </c>
      <c r="ER42">
        <v>610.61</v>
      </c>
      <c r="ES42">
        <v>610.61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47"/>
        <v>0</v>
      </c>
      <c r="FS42">
        <v>0</v>
      </c>
      <c r="FX42">
        <v>112</v>
      </c>
      <c r="FY42">
        <v>51</v>
      </c>
      <c r="GA42" t="s">
        <v>3</v>
      </c>
      <c r="GD42">
        <v>0</v>
      </c>
      <c r="GF42">
        <v>1345311707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8"/>
        <v>0</v>
      </c>
      <c r="GM42">
        <f t="shared" si="49"/>
        <v>86753.32</v>
      </c>
      <c r="GN42">
        <f t="shared" si="50"/>
        <v>86753.32</v>
      </c>
      <c r="GO42">
        <f t="shared" si="51"/>
        <v>0</v>
      </c>
      <c r="GP42">
        <f t="shared" si="52"/>
        <v>0</v>
      </c>
      <c r="GR42">
        <v>0</v>
      </c>
      <c r="GS42">
        <v>3</v>
      </c>
      <c r="GT42">
        <v>0</v>
      </c>
      <c r="GU42" t="s">
        <v>3</v>
      </c>
      <c r="GV42">
        <f t="shared" si="53"/>
        <v>0</v>
      </c>
      <c r="GW42">
        <v>1</v>
      </c>
      <c r="GX42">
        <f t="shared" si="54"/>
        <v>0</v>
      </c>
      <c r="HA42">
        <v>0</v>
      </c>
      <c r="HB42">
        <v>0</v>
      </c>
      <c r="IK42">
        <v>0</v>
      </c>
    </row>
    <row r="43" spans="1:245" x14ac:dyDescent="0.2">
      <c r="A43">
        <v>17</v>
      </c>
      <c r="B43">
        <v>1</v>
      </c>
      <c r="C43">
        <f>ROW(SmtRes!A53)</f>
        <v>53</v>
      </c>
      <c r="D43">
        <f>ROW(EtalonRes!A52)</f>
        <v>52</v>
      </c>
      <c r="E43" t="s">
        <v>88</v>
      </c>
      <c r="F43" t="s">
        <v>89</v>
      </c>
      <c r="G43" t="s">
        <v>90</v>
      </c>
      <c r="H43" t="s">
        <v>17</v>
      </c>
      <c r="I43">
        <f>ROUND(1.95/100,9)</f>
        <v>1.95E-2</v>
      </c>
      <c r="J43">
        <v>0</v>
      </c>
      <c r="O43">
        <f t="shared" si="21"/>
        <v>498.53</v>
      </c>
      <c r="P43">
        <f t="shared" si="22"/>
        <v>115.83</v>
      </c>
      <c r="Q43">
        <f t="shared" si="23"/>
        <v>203.1</v>
      </c>
      <c r="R43">
        <f t="shared" si="24"/>
        <v>31.28</v>
      </c>
      <c r="S43">
        <f t="shared" si="25"/>
        <v>179.6</v>
      </c>
      <c r="T43">
        <f t="shared" si="26"/>
        <v>0</v>
      </c>
      <c r="U43">
        <f t="shared" si="27"/>
        <v>3.51</v>
      </c>
      <c r="V43">
        <f t="shared" si="28"/>
        <v>0.35353499999999999</v>
      </c>
      <c r="W43">
        <f t="shared" si="29"/>
        <v>0</v>
      </c>
      <c r="X43">
        <f t="shared" si="30"/>
        <v>221.42</v>
      </c>
      <c r="Y43">
        <f t="shared" si="31"/>
        <v>137.07</v>
      </c>
      <c r="AA43">
        <v>39570879</v>
      </c>
      <c r="AB43">
        <f t="shared" si="32"/>
        <v>3897.23</v>
      </c>
      <c r="AC43">
        <f t="shared" si="33"/>
        <v>905.49</v>
      </c>
      <c r="AD43">
        <f t="shared" si="57"/>
        <v>1587.74</v>
      </c>
      <c r="AE43">
        <f t="shared" si="58"/>
        <v>244.51</v>
      </c>
      <c r="AF43">
        <f t="shared" si="59"/>
        <v>1404</v>
      </c>
      <c r="AG43">
        <f t="shared" si="34"/>
        <v>0</v>
      </c>
      <c r="AH43">
        <f t="shared" si="60"/>
        <v>180</v>
      </c>
      <c r="AI43">
        <f t="shared" si="61"/>
        <v>18.13</v>
      </c>
      <c r="AJ43">
        <f t="shared" si="35"/>
        <v>0</v>
      </c>
      <c r="AK43">
        <v>3897.23</v>
      </c>
      <c r="AL43">
        <v>905.49</v>
      </c>
      <c r="AM43">
        <v>1587.74</v>
      </c>
      <c r="AN43">
        <v>244.51</v>
      </c>
      <c r="AO43">
        <v>1404</v>
      </c>
      <c r="AP43">
        <v>0</v>
      </c>
      <c r="AQ43">
        <v>180</v>
      </c>
      <c r="AR43">
        <v>18.13</v>
      </c>
      <c r="AS43">
        <v>0</v>
      </c>
      <c r="AT43">
        <v>105</v>
      </c>
      <c r="AU43">
        <v>65</v>
      </c>
      <c r="AV43">
        <v>1</v>
      </c>
      <c r="AW43">
        <v>1</v>
      </c>
      <c r="AZ43">
        <v>6.56</v>
      </c>
      <c r="BA43">
        <v>6.56</v>
      </c>
      <c r="BB43">
        <v>6.56</v>
      </c>
      <c r="BC43">
        <v>6.56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1</v>
      </c>
      <c r="BJ43" t="s">
        <v>91</v>
      </c>
      <c r="BM43">
        <v>6001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6.56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105</v>
      </c>
      <c r="CA43">
        <v>65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6"/>
        <v>498.53</v>
      </c>
      <c r="CQ43">
        <f t="shared" si="37"/>
        <v>5940.0144</v>
      </c>
      <c r="CR43">
        <f t="shared" si="38"/>
        <v>10415.5744</v>
      </c>
      <c r="CS43">
        <f t="shared" si="39"/>
        <v>1603.9855999999997</v>
      </c>
      <c r="CT43">
        <f t="shared" si="40"/>
        <v>9210.24</v>
      </c>
      <c r="CU43">
        <f t="shared" si="41"/>
        <v>0</v>
      </c>
      <c r="CV43">
        <f t="shared" si="42"/>
        <v>180</v>
      </c>
      <c r="CW43">
        <f t="shared" si="43"/>
        <v>18.13</v>
      </c>
      <c r="CX43">
        <f t="shared" si="44"/>
        <v>0</v>
      </c>
      <c r="CY43">
        <f t="shared" si="45"/>
        <v>221.42399999999998</v>
      </c>
      <c r="CZ43">
        <f t="shared" si="46"/>
        <v>137.072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1007</v>
      </c>
      <c r="DV43" t="s">
        <v>17</v>
      </c>
      <c r="DW43" t="s">
        <v>17</v>
      </c>
      <c r="DX43">
        <v>100</v>
      </c>
      <c r="EE43">
        <v>39174490</v>
      </c>
      <c r="EF43">
        <v>2</v>
      </c>
      <c r="EG43" t="s">
        <v>21</v>
      </c>
      <c r="EH43">
        <v>0</v>
      </c>
      <c r="EI43" t="s">
        <v>3</v>
      </c>
      <c r="EJ43">
        <v>1</v>
      </c>
      <c r="EK43">
        <v>6001</v>
      </c>
      <c r="EL43" t="s">
        <v>92</v>
      </c>
      <c r="EM43" t="s">
        <v>93</v>
      </c>
      <c r="EO43" t="s">
        <v>3</v>
      </c>
      <c r="EQ43">
        <v>0</v>
      </c>
      <c r="ER43">
        <v>3897.23</v>
      </c>
      <c r="ES43">
        <v>905.49</v>
      </c>
      <c r="ET43">
        <v>1587.74</v>
      </c>
      <c r="EU43">
        <v>244.51</v>
      </c>
      <c r="EV43">
        <v>1404</v>
      </c>
      <c r="EW43">
        <v>180</v>
      </c>
      <c r="EX43">
        <v>18.13</v>
      </c>
      <c r="EY43">
        <v>0</v>
      </c>
      <c r="FQ43">
        <v>0</v>
      </c>
      <c r="FR43">
        <f t="shared" si="47"/>
        <v>0</v>
      </c>
      <c r="FS43">
        <v>0</v>
      </c>
      <c r="FX43">
        <v>105</v>
      </c>
      <c r="FY43">
        <v>65</v>
      </c>
      <c r="GA43" t="s">
        <v>3</v>
      </c>
      <c r="GD43">
        <v>0</v>
      </c>
      <c r="GF43">
        <v>1120797142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8"/>
        <v>0</v>
      </c>
      <c r="GM43">
        <f t="shared" si="49"/>
        <v>857.02</v>
      </c>
      <c r="GN43">
        <f t="shared" si="50"/>
        <v>857.02</v>
      </c>
      <c r="GO43">
        <f t="shared" si="51"/>
        <v>0</v>
      </c>
      <c r="GP43">
        <f t="shared" si="52"/>
        <v>0</v>
      </c>
      <c r="GR43">
        <v>0</v>
      </c>
      <c r="GS43">
        <v>3</v>
      </c>
      <c r="GT43">
        <v>0</v>
      </c>
      <c r="GU43" t="s">
        <v>3</v>
      </c>
      <c r="GV43">
        <f t="shared" si="53"/>
        <v>0</v>
      </c>
      <c r="GW43">
        <v>1</v>
      </c>
      <c r="GX43">
        <f t="shared" si="54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52</v>
      </c>
      <c r="E44" t="s">
        <v>94</v>
      </c>
      <c r="F44" t="s">
        <v>95</v>
      </c>
      <c r="G44" t="s">
        <v>96</v>
      </c>
      <c r="H44" t="s">
        <v>73</v>
      </c>
      <c r="I44">
        <f>I43*J44</f>
        <v>1.9890000000000001</v>
      </c>
      <c r="J44">
        <v>102</v>
      </c>
      <c r="O44">
        <f t="shared" si="21"/>
        <v>0</v>
      </c>
      <c r="P44">
        <f t="shared" si="22"/>
        <v>0</v>
      </c>
      <c r="Q44">
        <f t="shared" si="23"/>
        <v>0</v>
      </c>
      <c r="R44">
        <f t="shared" si="24"/>
        <v>0</v>
      </c>
      <c r="S44">
        <f t="shared" si="25"/>
        <v>0</v>
      </c>
      <c r="T44">
        <f t="shared" si="26"/>
        <v>0</v>
      </c>
      <c r="U44">
        <f t="shared" si="27"/>
        <v>0</v>
      </c>
      <c r="V44">
        <f t="shared" si="28"/>
        <v>0</v>
      </c>
      <c r="W44">
        <f t="shared" si="29"/>
        <v>0</v>
      </c>
      <c r="X44">
        <f t="shared" si="30"/>
        <v>0</v>
      </c>
      <c r="Y44">
        <f t="shared" si="31"/>
        <v>0</v>
      </c>
      <c r="AA44">
        <v>39570879</v>
      </c>
      <c r="AB44">
        <f t="shared" si="32"/>
        <v>0</v>
      </c>
      <c r="AC44">
        <f t="shared" si="33"/>
        <v>0</v>
      </c>
      <c r="AD44">
        <f t="shared" si="57"/>
        <v>0</v>
      </c>
      <c r="AE44">
        <f t="shared" si="58"/>
        <v>0</v>
      </c>
      <c r="AF44">
        <f t="shared" si="59"/>
        <v>0</v>
      </c>
      <c r="AG44">
        <f t="shared" si="34"/>
        <v>0</v>
      </c>
      <c r="AH44">
        <f t="shared" si="60"/>
        <v>0</v>
      </c>
      <c r="AI44">
        <f t="shared" si="61"/>
        <v>0</v>
      </c>
      <c r="AJ44">
        <f t="shared" si="35"/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105</v>
      </c>
      <c r="AU44">
        <v>65</v>
      </c>
      <c r="AV44">
        <v>1</v>
      </c>
      <c r="AW44">
        <v>1</v>
      </c>
      <c r="AZ44">
        <v>6.56</v>
      </c>
      <c r="BA44">
        <v>1</v>
      </c>
      <c r="BB44">
        <v>1</v>
      </c>
      <c r="BC44">
        <v>6.56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1</v>
      </c>
      <c r="BJ44" t="s">
        <v>3</v>
      </c>
      <c r="BM44">
        <v>6001</v>
      </c>
      <c r="BN44">
        <v>0</v>
      </c>
      <c r="BO44" t="s">
        <v>3</v>
      </c>
      <c r="BP44">
        <v>0</v>
      </c>
      <c r="BQ44">
        <v>2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105</v>
      </c>
      <c r="CA44">
        <v>65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36"/>
        <v>0</v>
      </c>
      <c r="CQ44">
        <f t="shared" si="37"/>
        <v>0</v>
      </c>
      <c r="CR44">
        <f t="shared" si="38"/>
        <v>0</v>
      </c>
      <c r="CS44">
        <f t="shared" si="39"/>
        <v>0</v>
      </c>
      <c r="CT44">
        <f t="shared" si="40"/>
        <v>0</v>
      </c>
      <c r="CU44">
        <f t="shared" si="41"/>
        <v>0</v>
      </c>
      <c r="CV44">
        <f t="shared" si="42"/>
        <v>0</v>
      </c>
      <c r="CW44">
        <f t="shared" si="43"/>
        <v>0</v>
      </c>
      <c r="CX44">
        <f t="shared" si="44"/>
        <v>0</v>
      </c>
      <c r="CY44">
        <f t="shared" si="45"/>
        <v>0</v>
      </c>
      <c r="CZ44">
        <f t="shared" si="46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1007</v>
      </c>
      <c r="DV44" t="s">
        <v>73</v>
      </c>
      <c r="DW44" t="s">
        <v>73</v>
      </c>
      <c r="DX44">
        <v>1</v>
      </c>
      <c r="EE44">
        <v>39174490</v>
      </c>
      <c r="EF44">
        <v>2</v>
      </c>
      <c r="EG44" t="s">
        <v>21</v>
      </c>
      <c r="EH44">
        <v>0</v>
      </c>
      <c r="EI44" t="s">
        <v>3</v>
      </c>
      <c r="EJ44">
        <v>1</v>
      </c>
      <c r="EK44">
        <v>6001</v>
      </c>
      <c r="EL44" t="s">
        <v>92</v>
      </c>
      <c r="EM44" t="s">
        <v>93</v>
      </c>
      <c r="EO44" t="s">
        <v>3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47"/>
        <v>0</v>
      </c>
      <c r="FS44">
        <v>0</v>
      </c>
      <c r="FX44">
        <v>105</v>
      </c>
      <c r="FY44">
        <v>65</v>
      </c>
      <c r="GA44" t="s">
        <v>3</v>
      </c>
      <c r="GD44">
        <v>0</v>
      </c>
      <c r="GF44">
        <v>-1646172050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8"/>
        <v>0</v>
      </c>
      <c r="GM44">
        <f t="shared" si="49"/>
        <v>0</v>
      </c>
      <c r="GN44">
        <f t="shared" si="50"/>
        <v>0</v>
      </c>
      <c r="GO44">
        <f t="shared" si="51"/>
        <v>0</v>
      </c>
      <c r="GP44">
        <f t="shared" si="52"/>
        <v>0</v>
      </c>
      <c r="GR44">
        <v>0</v>
      </c>
      <c r="GS44">
        <v>3</v>
      </c>
      <c r="GT44">
        <v>0</v>
      </c>
      <c r="GU44" t="s">
        <v>3</v>
      </c>
      <c r="GV44">
        <f t="shared" si="53"/>
        <v>0</v>
      </c>
      <c r="GW44">
        <v>1</v>
      </c>
      <c r="GX44">
        <f t="shared" si="54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53</v>
      </c>
      <c r="E45" t="s">
        <v>97</v>
      </c>
      <c r="F45" t="s">
        <v>98</v>
      </c>
      <c r="G45" t="s">
        <v>99</v>
      </c>
      <c r="H45" t="s">
        <v>73</v>
      </c>
      <c r="I45">
        <f>I43*J45</f>
        <v>1.9890000000000001</v>
      </c>
      <c r="J45">
        <v>102</v>
      </c>
      <c r="O45">
        <f t="shared" si="21"/>
        <v>9338.73</v>
      </c>
      <c r="P45">
        <f t="shared" si="22"/>
        <v>9338.73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39570879</v>
      </c>
      <c r="AB45">
        <f t="shared" si="32"/>
        <v>715.73</v>
      </c>
      <c r="AC45">
        <f t="shared" si="33"/>
        <v>715.73</v>
      </c>
      <c r="AD45">
        <f t="shared" si="57"/>
        <v>0</v>
      </c>
      <c r="AE45">
        <f t="shared" si="58"/>
        <v>0</v>
      </c>
      <c r="AF45">
        <f t="shared" si="59"/>
        <v>0</v>
      </c>
      <c r="AG45">
        <f t="shared" si="34"/>
        <v>0</v>
      </c>
      <c r="AH45">
        <f t="shared" si="60"/>
        <v>0</v>
      </c>
      <c r="AI45">
        <f t="shared" si="61"/>
        <v>0</v>
      </c>
      <c r="AJ45">
        <f t="shared" si="35"/>
        <v>0</v>
      </c>
      <c r="AK45">
        <v>715.73</v>
      </c>
      <c r="AL45">
        <v>715.73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105</v>
      </c>
      <c r="AU45">
        <v>65</v>
      </c>
      <c r="AV45">
        <v>1</v>
      </c>
      <c r="AW45">
        <v>1</v>
      </c>
      <c r="AZ45">
        <v>6.56</v>
      </c>
      <c r="BA45">
        <v>1</v>
      </c>
      <c r="BB45">
        <v>1</v>
      </c>
      <c r="BC45">
        <v>6.56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100</v>
      </c>
      <c r="BM45">
        <v>6001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105</v>
      </c>
      <c r="CA45">
        <v>65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6"/>
        <v>9338.73</v>
      </c>
      <c r="CQ45">
        <f t="shared" si="37"/>
        <v>4695.1887999999999</v>
      </c>
      <c r="CR45">
        <f t="shared" si="38"/>
        <v>0</v>
      </c>
      <c r="CS45">
        <f t="shared" si="39"/>
        <v>0</v>
      </c>
      <c r="CT45">
        <f t="shared" si="40"/>
        <v>0</v>
      </c>
      <c r="CU45">
        <f t="shared" si="41"/>
        <v>0</v>
      </c>
      <c r="CV45">
        <f t="shared" si="42"/>
        <v>0</v>
      </c>
      <c r="CW45">
        <f t="shared" si="43"/>
        <v>0</v>
      </c>
      <c r="CX45">
        <f t="shared" si="44"/>
        <v>0</v>
      </c>
      <c r="CY45">
        <f t="shared" si="45"/>
        <v>0</v>
      </c>
      <c r="CZ45">
        <f t="shared" si="46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1007</v>
      </c>
      <c r="DV45" t="s">
        <v>73</v>
      </c>
      <c r="DW45" t="s">
        <v>73</v>
      </c>
      <c r="DX45">
        <v>1</v>
      </c>
      <c r="EE45">
        <v>39174490</v>
      </c>
      <c r="EF45">
        <v>2</v>
      </c>
      <c r="EG45" t="s">
        <v>21</v>
      </c>
      <c r="EH45">
        <v>0</v>
      </c>
      <c r="EI45" t="s">
        <v>3</v>
      </c>
      <c r="EJ45">
        <v>1</v>
      </c>
      <c r="EK45">
        <v>6001</v>
      </c>
      <c r="EL45" t="s">
        <v>92</v>
      </c>
      <c r="EM45" t="s">
        <v>93</v>
      </c>
      <c r="EO45" t="s">
        <v>3</v>
      </c>
      <c r="EQ45">
        <v>0</v>
      </c>
      <c r="ER45">
        <v>715.73</v>
      </c>
      <c r="ES45">
        <v>715.73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7"/>
        <v>0</v>
      </c>
      <c r="FS45">
        <v>0</v>
      </c>
      <c r="FX45">
        <v>105</v>
      </c>
      <c r="FY45">
        <v>65</v>
      </c>
      <c r="GA45" t="s">
        <v>3</v>
      </c>
      <c r="GD45">
        <v>0</v>
      </c>
      <c r="GF45">
        <v>-1613979074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8"/>
        <v>0</v>
      </c>
      <c r="GM45">
        <f t="shared" si="49"/>
        <v>9338.73</v>
      </c>
      <c r="GN45">
        <f t="shared" si="50"/>
        <v>9338.73</v>
      </c>
      <c r="GO45">
        <f t="shared" si="51"/>
        <v>0</v>
      </c>
      <c r="GP45">
        <f t="shared" si="52"/>
        <v>0</v>
      </c>
      <c r="GR45">
        <v>0</v>
      </c>
      <c r="GS45">
        <v>3</v>
      </c>
      <c r="GT45">
        <v>0</v>
      </c>
      <c r="GU45" t="s">
        <v>3</v>
      </c>
      <c r="GV45">
        <f t="shared" si="53"/>
        <v>0</v>
      </c>
      <c r="GW45">
        <v>1</v>
      </c>
      <c r="GX45">
        <f t="shared" si="54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ROW(SmtRes!A71)</f>
        <v>71</v>
      </c>
      <c r="D46">
        <f>ROW(EtalonRes!A69)</f>
        <v>69</v>
      </c>
      <c r="E46" t="s">
        <v>101</v>
      </c>
      <c r="F46" t="s">
        <v>102</v>
      </c>
      <c r="G46" t="s">
        <v>103</v>
      </c>
      <c r="H46" t="s">
        <v>17</v>
      </c>
      <c r="I46">
        <f>ROUND(8.619/100,9)</f>
        <v>8.6190000000000003E-2</v>
      </c>
      <c r="J46">
        <v>0</v>
      </c>
      <c r="O46">
        <f t="shared" si="21"/>
        <v>7017.58</v>
      </c>
      <c r="P46">
        <f t="shared" si="22"/>
        <v>1959.35</v>
      </c>
      <c r="Q46">
        <f t="shared" si="23"/>
        <v>1674.62</v>
      </c>
      <c r="R46">
        <f t="shared" si="24"/>
        <v>254.17</v>
      </c>
      <c r="S46">
        <f t="shared" si="25"/>
        <v>3383.61</v>
      </c>
      <c r="T46">
        <f t="shared" si="26"/>
        <v>0</v>
      </c>
      <c r="U46">
        <f t="shared" si="27"/>
        <v>60.468232109999988</v>
      </c>
      <c r="V46">
        <f t="shared" si="28"/>
        <v>2.8895197499999998</v>
      </c>
      <c r="W46">
        <f t="shared" si="29"/>
        <v>0</v>
      </c>
      <c r="X46">
        <f t="shared" si="30"/>
        <v>3819.67</v>
      </c>
      <c r="Y46">
        <f t="shared" si="31"/>
        <v>2364.56</v>
      </c>
      <c r="AA46">
        <v>39570879</v>
      </c>
      <c r="AB46">
        <f t="shared" si="32"/>
        <v>12411.55</v>
      </c>
      <c r="AC46">
        <f t="shared" si="33"/>
        <v>3465.38</v>
      </c>
      <c r="AD46">
        <f>ROUND(((((ET46*1.25))-((EU46*1.25)))+AE46),2)</f>
        <v>2961.79</v>
      </c>
      <c r="AE46">
        <f>ROUND(((EU46*1.25)),2)</f>
        <v>449.54</v>
      </c>
      <c r="AF46">
        <f>ROUND(((EV46*1.15)),2)</f>
        <v>5984.38</v>
      </c>
      <c r="AG46">
        <f t="shared" si="34"/>
        <v>0</v>
      </c>
      <c r="AH46">
        <f>((EW46*1.15))</f>
        <v>701.56899999999985</v>
      </c>
      <c r="AI46">
        <f>((EX46*1.25))</f>
        <v>33.524999999999999</v>
      </c>
      <c r="AJ46">
        <f t="shared" si="35"/>
        <v>0</v>
      </c>
      <c r="AK46">
        <v>11038.62</v>
      </c>
      <c r="AL46">
        <v>3465.38</v>
      </c>
      <c r="AM46">
        <v>2369.4299999999998</v>
      </c>
      <c r="AN46">
        <v>359.63</v>
      </c>
      <c r="AO46">
        <v>5203.8100000000004</v>
      </c>
      <c r="AP46">
        <v>0</v>
      </c>
      <c r="AQ46">
        <v>610.05999999999995</v>
      </c>
      <c r="AR46">
        <v>26.82</v>
      </c>
      <c r="AS46">
        <v>0</v>
      </c>
      <c r="AT46">
        <v>105</v>
      </c>
      <c r="AU46">
        <v>65</v>
      </c>
      <c r="AV46">
        <v>1</v>
      </c>
      <c r="AW46">
        <v>1</v>
      </c>
      <c r="AZ46">
        <v>6.56</v>
      </c>
      <c r="BA46">
        <v>6.56</v>
      </c>
      <c r="BB46">
        <v>6.56</v>
      </c>
      <c r="BC46">
        <v>6.56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1</v>
      </c>
      <c r="BJ46" t="s">
        <v>104</v>
      </c>
      <c r="BM46">
        <v>6001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6.56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105</v>
      </c>
      <c r="CA46">
        <v>65</v>
      </c>
      <c r="CF46">
        <v>0</v>
      </c>
      <c r="CG46">
        <v>0</v>
      </c>
      <c r="CM46">
        <v>0</v>
      </c>
      <c r="CN46" t="s">
        <v>1633</v>
      </c>
      <c r="CO46">
        <v>0</v>
      </c>
      <c r="CP46">
        <f t="shared" si="36"/>
        <v>7017.58</v>
      </c>
      <c r="CQ46">
        <f t="shared" si="37"/>
        <v>22732.892799999998</v>
      </c>
      <c r="CR46">
        <f t="shared" si="38"/>
        <v>19429.342399999998</v>
      </c>
      <c r="CS46">
        <f t="shared" si="39"/>
        <v>2948.9823999999999</v>
      </c>
      <c r="CT46">
        <f t="shared" si="40"/>
        <v>39257.532800000001</v>
      </c>
      <c r="CU46">
        <f t="shared" si="41"/>
        <v>0</v>
      </c>
      <c r="CV46">
        <f t="shared" si="42"/>
        <v>701.56899999999985</v>
      </c>
      <c r="CW46">
        <f t="shared" si="43"/>
        <v>33.524999999999999</v>
      </c>
      <c r="CX46">
        <f t="shared" si="44"/>
        <v>0</v>
      </c>
      <c r="CY46">
        <f t="shared" si="45"/>
        <v>3819.6690000000003</v>
      </c>
      <c r="CZ46">
        <f t="shared" si="46"/>
        <v>2364.5570000000002</v>
      </c>
      <c r="DC46" t="s">
        <v>3</v>
      </c>
      <c r="DD46" t="s">
        <v>3</v>
      </c>
      <c r="DE46" t="s">
        <v>19</v>
      </c>
      <c r="DF46" t="s">
        <v>19</v>
      </c>
      <c r="DG46" t="s">
        <v>20</v>
      </c>
      <c r="DH46" t="s">
        <v>3</v>
      </c>
      <c r="DI46" t="s">
        <v>20</v>
      </c>
      <c r="DJ46" t="s">
        <v>19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1007</v>
      </c>
      <c r="DV46" t="s">
        <v>17</v>
      </c>
      <c r="DW46" t="s">
        <v>17</v>
      </c>
      <c r="DX46">
        <v>100</v>
      </c>
      <c r="EE46">
        <v>39174490</v>
      </c>
      <c r="EF46">
        <v>2</v>
      </c>
      <c r="EG46" t="s">
        <v>21</v>
      </c>
      <c r="EH46">
        <v>0</v>
      </c>
      <c r="EI46" t="s">
        <v>3</v>
      </c>
      <c r="EJ46">
        <v>1</v>
      </c>
      <c r="EK46">
        <v>6001</v>
      </c>
      <c r="EL46" t="s">
        <v>92</v>
      </c>
      <c r="EM46" t="s">
        <v>93</v>
      </c>
      <c r="EO46" t="s">
        <v>24</v>
      </c>
      <c r="EQ46">
        <v>0</v>
      </c>
      <c r="ER46">
        <v>11038.62</v>
      </c>
      <c r="ES46">
        <v>3465.38</v>
      </c>
      <c r="ET46">
        <v>2369.4299999999998</v>
      </c>
      <c r="EU46">
        <v>359.63</v>
      </c>
      <c r="EV46">
        <v>5203.8100000000004</v>
      </c>
      <c r="EW46">
        <v>610.05999999999995</v>
      </c>
      <c r="EX46">
        <v>26.82</v>
      </c>
      <c r="EY46">
        <v>0</v>
      </c>
      <c r="FQ46">
        <v>0</v>
      </c>
      <c r="FR46">
        <f t="shared" si="47"/>
        <v>0</v>
      </c>
      <c r="FS46">
        <v>0</v>
      </c>
      <c r="FX46">
        <v>105</v>
      </c>
      <c r="FY46">
        <v>65</v>
      </c>
      <c r="GA46" t="s">
        <v>3</v>
      </c>
      <c r="GD46">
        <v>0</v>
      </c>
      <c r="GF46">
        <v>-1413555049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8"/>
        <v>0</v>
      </c>
      <c r="GM46">
        <f t="shared" si="49"/>
        <v>13201.81</v>
      </c>
      <c r="GN46">
        <f t="shared" si="50"/>
        <v>13201.81</v>
      </c>
      <c r="GO46">
        <f t="shared" si="51"/>
        <v>0</v>
      </c>
      <c r="GP46">
        <f t="shared" si="52"/>
        <v>0</v>
      </c>
      <c r="GR46">
        <v>0</v>
      </c>
      <c r="GS46">
        <v>3</v>
      </c>
      <c r="GT46">
        <v>0</v>
      </c>
      <c r="GU46" t="s">
        <v>3</v>
      </c>
      <c r="GV46">
        <f t="shared" si="53"/>
        <v>0</v>
      </c>
      <c r="GW46">
        <v>1</v>
      </c>
      <c r="GX46">
        <f t="shared" si="54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65</v>
      </c>
      <c r="E47" t="s">
        <v>105</v>
      </c>
      <c r="F47" t="s">
        <v>95</v>
      </c>
      <c r="G47" t="s">
        <v>96</v>
      </c>
      <c r="H47" t="s">
        <v>73</v>
      </c>
      <c r="I47">
        <f>I46*J47</f>
        <v>8.7482849999999992</v>
      </c>
      <c r="J47">
        <v>101.49999999999999</v>
      </c>
      <c r="O47">
        <f t="shared" si="21"/>
        <v>0</v>
      </c>
      <c r="P47">
        <f t="shared" si="22"/>
        <v>0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39570879</v>
      </c>
      <c r="AB47">
        <f t="shared" si="32"/>
        <v>0</v>
      </c>
      <c r="AC47">
        <f t="shared" si="33"/>
        <v>0</v>
      </c>
      <c r="AD47">
        <f>ROUND((((ET47)-(EU47))+AE47),2)</f>
        <v>0</v>
      </c>
      <c r="AE47">
        <f t="shared" ref="AE47:AF49" si="62">ROUND((EU47),2)</f>
        <v>0</v>
      </c>
      <c r="AF47">
        <f t="shared" si="62"/>
        <v>0</v>
      </c>
      <c r="AG47">
        <f t="shared" si="34"/>
        <v>0</v>
      </c>
      <c r="AH47">
        <f t="shared" ref="AH47:AI49" si="63">(EW47)</f>
        <v>0</v>
      </c>
      <c r="AI47">
        <f t="shared" si="63"/>
        <v>0</v>
      </c>
      <c r="AJ47">
        <f t="shared" si="35"/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105</v>
      </c>
      <c r="AU47">
        <v>65</v>
      </c>
      <c r="AV47">
        <v>1</v>
      </c>
      <c r="AW47">
        <v>1</v>
      </c>
      <c r="AZ47">
        <v>6.56</v>
      </c>
      <c r="BA47">
        <v>1</v>
      </c>
      <c r="BB47">
        <v>1</v>
      </c>
      <c r="BC47">
        <v>6.56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3</v>
      </c>
      <c r="BM47">
        <v>6001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105</v>
      </c>
      <c r="CA47">
        <v>65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6"/>
        <v>0</v>
      </c>
      <c r="CQ47">
        <f t="shared" si="37"/>
        <v>0</v>
      </c>
      <c r="CR47">
        <f t="shared" si="38"/>
        <v>0</v>
      </c>
      <c r="CS47">
        <f t="shared" si="39"/>
        <v>0</v>
      </c>
      <c r="CT47">
        <f t="shared" si="40"/>
        <v>0</v>
      </c>
      <c r="CU47">
        <f t="shared" si="41"/>
        <v>0</v>
      </c>
      <c r="CV47">
        <f t="shared" si="42"/>
        <v>0</v>
      </c>
      <c r="CW47">
        <f t="shared" si="43"/>
        <v>0</v>
      </c>
      <c r="CX47">
        <f t="shared" si="44"/>
        <v>0</v>
      </c>
      <c r="CY47">
        <f t="shared" si="45"/>
        <v>0</v>
      </c>
      <c r="CZ47">
        <f t="shared" si="46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1007</v>
      </c>
      <c r="DV47" t="s">
        <v>73</v>
      </c>
      <c r="DW47" t="s">
        <v>73</v>
      </c>
      <c r="DX47">
        <v>1</v>
      </c>
      <c r="EE47">
        <v>39174490</v>
      </c>
      <c r="EF47">
        <v>2</v>
      </c>
      <c r="EG47" t="s">
        <v>21</v>
      </c>
      <c r="EH47">
        <v>0</v>
      </c>
      <c r="EI47" t="s">
        <v>3</v>
      </c>
      <c r="EJ47">
        <v>1</v>
      </c>
      <c r="EK47">
        <v>6001</v>
      </c>
      <c r="EL47" t="s">
        <v>92</v>
      </c>
      <c r="EM47" t="s">
        <v>93</v>
      </c>
      <c r="EO47" t="s">
        <v>3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7"/>
        <v>0</v>
      </c>
      <c r="FS47">
        <v>0</v>
      </c>
      <c r="FX47">
        <v>105</v>
      </c>
      <c r="FY47">
        <v>65</v>
      </c>
      <c r="GA47" t="s">
        <v>3</v>
      </c>
      <c r="GD47">
        <v>0</v>
      </c>
      <c r="GF47">
        <v>-1646172050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8"/>
        <v>0</v>
      </c>
      <c r="GM47">
        <f t="shared" si="49"/>
        <v>0</v>
      </c>
      <c r="GN47">
        <f t="shared" si="50"/>
        <v>0</v>
      </c>
      <c r="GO47">
        <f t="shared" si="51"/>
        <v>0</v>
      </c>
      <c r="GP47">
        <f t="shared" si="52"/>
        <v>0</v>
      </c>
      <c r="GR47">
        <v>0</v>
      </c>
      <c r="GS47">
        <v>3</v>
      </c>
      <c r="GT47">
        <v>0</v>
      </c>
      <c r="GU47" t="s">
        <v>3</v>
      </c>
      <c r="GV47">
        <f t="shared" si="53"/>
        <v>0</v>
      </c>
      <c r="GW47">
        <v>1</v>
      </c>
      <c r="GX47">
        <f t="shared" si="54"/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66</v>
      </c>
      <c r="E48" t="s">
        <v>106</v>
      </c>
      <c r="F48" t="s">
        <v>80</v>
      </c>
      <c r="G48" t="s">
        <v>81</v>
      </c>
      <c r="H48" t="s">
        <v>73</v>
      </c>
      <c r="I48">
        <f>I46*J48</f>
        <v>8.7482849999999992</v>
      </c>
      <c r="J48">
        <v>101.49999999999999</v>
      </c>
      <c r="O48">
        <f t="shared" si="21"/>
        <v>42768.39</v>
      </c>
      <c r="P48">
        <f t="shared" si="22"/>
        <v>42768.39</v>
      </c>
      <c r="Q48">
        <f t="shared" si="23"/>
        <v>0</v>
      </c>
      <c r="R48">
        <f t="shared" si="24"/>
        <v>0</v>
      </c>
      <c r="S48">
        <f t="shared" si="25"/>
        <v>0</v>
      </c>
      <c r="T48">
        <f t="shared" si="26"/>
        <v>0</v>
      </c>
      <c r="U48">
        <f t="shared" si="27"/>
        <v>0</v>
      </c>
      <c r="V48">
        <f t="shared" si="28"/>
        <v>0</v>
      </c>
      <c r="W48">
        <f t="shared" si="29"/>
        <v>0</v>
      </c>
      <c r="X48">
        <f t="shared" si="30"/>
        <v>0</v>
      </c>
      <c r="Y48">
        <f t="shared" si="31"/>
        <v>0</v>
      </c>
      <c r="AA48">
        <v>39570879</v>
      </c>
      <c r="AB48">
        <f t="shared" si="32"/>
        <v>745.24</v>
      </c>
      <c r="AC48">
        <f t="shared" si="33"/>
        <v>745.24</v>
      </c>
      <c r="AD48">
        <f>ROUND((((ET48)-(EU48))+AE48),2)</f>
        <v>0</v>
      </c>
      <c r="AE48">
        <f t="shared" si="62"/>
        <v>0</v>
      </c>
      <c r="AF48">
        <f t="shared" si="62"/>
        <v>0</v>
      </c>
      <c r="AG48">
        <f t="shared" si="34"/>
        <v>0</v>
      </c>
      <c r="AH48">
        <f t="shared" si="63"/>
        <v>0</v>
      </c>
      <c r="AI48">
        <f t="shared" si="63"/>
        <v>0</v>
      </c>
      <c r="AJ48">
        <f t="shared" si="35"/>
        <v>0</v>
      </c>
      <c r="AK48">
        <v>745.24</v>
      </c>
      <c r="AL48">
        <v>745.24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105</v>
      </c>
      <c r="AU48">
        <v>65</v>
      </c>
      <c r="AV48">
        <v>1</v>
      </c>
      <c r="AW48">
        <v>1</v>
      </c>
      <c r="AZ48">
        <v>6.56</v>
      </c>
      <c r="BA48">
        <v>1</v>
      </c>
      <c r="BB48">
        <v>1</v>
      </c>
      <c r="BC48">
        <v>6.56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1</v>
      </c>
      <c r="BJ48" t="s">
        <v>82</v>
      </c>
      <c r="BM48">
        <v>6001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105</v>
      </c>
      <c r="CA48">
        <v>65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36"/>
        <v>42768.39</v>
      </c>
      <c r="CQ48">
        <f t="shared" si="37"/>
        <v>4888.7743999999993</v>
      </c>
      <c r="CR48">
        <f t="shared" si="38"/>
        <v>0</v>
      </c>
      <c r="CS48">
        <f t="shared" si="39"/>
        <v>0</v>
      </c>
      <c r="CT48">
        <f t="shared" si="40"/>
        <v>0</v>
      </c>
      <c r="CU48">
        <f t="shared" si="41"/>
        <v>0</v>
      </c>
      <c r="CV48">
        <f t="shared" si="42"/>
        <v>0</v>
      </c>
      <c r="CW48">
        <f t="shared" si="43"/>
        <v>0</v>
      </c>
      <c r="CX48">
        <f t="shared" si="44"/>
        <v>0</v>
      </c>
      <c r="CY48">
        <f t="shared" si="45"/>
        <v>0</v>
      </c>
      <c r="CZ48">
        <f t="shared" si="46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1007</v>
      </c>
      <c r="DV48" t="s">
        <v>73</v>
      </c>
      <c r="DW48" t="s">
        <v>73</v>
      </c>
      <c r="DX48">
        <v>1</v>
      </c>
      <c r="EE48">
        <v>39174490</v>
      </c>
      <c r="EF48">
        <v>2</v>
      </c>
      <c r="EG48" t="s">
        <v>21</v>
      </c>
      <c r="EH48">
        <v>0</v>
      </c>
      <c r="EI48" t="s">
        <v>3</v>
      </c>
      <c r="EJ48">
        <v>1</v>
      </c>
      <c r="EK48">
        <v>6001</v>
      </c>
      <c r="EL48" t="s">
        <v>92</v>
      </c>
      <c r="EM48" t="s">
        <v>93</v>
      </c>
      <c r="EO48" t="s">
        <v>3</v>
      </c>
      <c r="EQ48">
        <v>0</v>
      </c>
      <c r="ER48">
        <v>745.24</v>
      </c>
      <c r="ES48">
        <v>745.24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47"/>
        <v>0</v>
      </c>
      <c r="FS48">
        <v>0</v>
      </c>
      <c r="FX48">
        <v>105</v>
      </c>
      <c r="FY48">
        <v>65</v>
      </c>
      <c r="GA48" t="s">
        <v>3</v>
      </c>
      <c r="GD48">
        <v>0</v>
      </c>
      <c r="GF48">
        <v>-1144518642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8"/>
        <v>0</v>
      </c>
      <c r="GM48">
        <f t="shared" si="49"/>
        <v>42768.39</v>
      </c>
      <c r="GN48">
        <f t="shared" si="50"/>
        <v>42768.39</v>
      </c>
      <c r="GO48">
        <f t="shared" si="51"/>
        <v>0</v>
      </c>
      <c r="GP48">
        <f t="shared" si="52"/>
        <v>0</v>
      </c>
      <c r="GR48">
        <v>0</v>
      </c>
      <c r="GS48">
        <v>3</v>
      </c>
      <c r="GT48">
        <v>0</v>
      </c>
      <c r="GU48" t="s">
        <v>3</v>
      </c>
      <c r="GV48">
        <f t="shared" si="53"/>
        <v>0</v>
      </c>
      <c r="GW48">
        <v>1</v>
      </c>
      <c r="GX48">
        <f t="shared" si="54"/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69</v>
      </c>
      <c r="E49" t="s">
        <v>107</v>
      </c>
      <c r="F49" t="s">
        <v>62</v>
      </c>
      <c r="G49" t="s">
        <v>108</v>
      </c>
      <c r="H49" t="s">
        <v>64</v>
      </c>
      <c r="I49">
        <f>I46*J49</f>
        <v>0.69652000000000003</v>
      </c>
      <c r="J49">
        <v>8.081215918319991</v>
      </c>
      <c r="O49">
        <f t="shared" si="21"/>
        <v>36540.71</v>
      </c>
      <c r="P49">
        <f t="shared" si="22"/>
        <v>36540.71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39570879</v>
      </c>
      <c r="AB49">
        <f t="shared" si="32"/>
        <v>7997.23</v>
      </c>
      <c r="AC49">
        <f t="shared" si="33"/>
        <v>7997.23</v>
      </c>
      <c r="AD49">
        <f>ROUND((((ET49)-(EU49))+AE49),2)</f>
        <v>0</v>
      </c>
      <c r="AE49">
        <f t="shared" si="62"/>
        <v>0</v>
      </c>
      <c r="AF49">
        <f t="shared" si="62"/>
        <v>0</v>
      </c>
      <c r="AG49">
        <f t="shared" si="34"/>
        <v>0</v>
      </c>
      <c r="AH49">
        <f t="shared" si="63"/>
        <v>0</v>
      </c>
      <c r="AI49">
        <f t="shared" si="63"/>
        <v>0</v>
      </c>
      <c r="AJ49">
        <f t="shared" si="35"/>
        <v>0</v>
      </c>
      <c r="AK49">
        <v>7997.23</v>
      </c>
      <c r="AL49">
        <v>7997.23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105</v>
      </c>
      <c r="AU49">
        <v>65</v>
      </c>
      <c r="AV49">
        <v>1</v>
      </c>
      <c r="AW49">
        <v>1</v>
      </c>
      <c r="AZ49">
        <v>6.56</v>
      </c>
      <c r="BA49">
        <v>1</v>
      </c>
      <c r="BB49">
        <v>1</v>
      </c>
      <c r="BC49">
        <v>6.56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1</v>
      </c>
      <c r="BJ49" t="s">
        <v>65</v>
      </c>
      <c r="BM49">
        <v>6001</v>
      </c>
      <c r="BN49">
        <v>0</v>
      </c>
      <c r="BO49" t="s">
        <v>3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105</v>
      </c>
      <c r="CA49">
        <v>65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6"/>
        <v>36540.71</v>
      </c>
      <c r="CQ49">
        <f t="shared" si="37"/>
        <v>52461.828799999996</v>
      </c>
      <c r="CR49">
        <f t="shared" si="38"/>
        <v>0</v>
      </c>
      <c r="CS49">
        <f t="shared" si="39"/>
        <v>0</v>
      </c>
      <c r="CT49">
        <f t="shared" si="40"/>
        <v>0</v>
      </c>
      <c r="CU49">
        <f t="shared" si="41"/>
        <v>0</v>
      </c>
      <c r="CV49">
        <f t="shared" si="42"/>
        <v>0</v>
      </c>
      <c r="CW49">
        <f t="shared" si="43"/>
        <v>0</v>
      </c>
      <c r="CX49">
        <f t="shared" si="44"/>
        <v>0</v>
      </c>
      <c r="CY49">
        <f t="shared" si="45"/>
        <v>0</v>
      </c>
      <c r="CZ49">
        <f t="shared" si="46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1009</v>
      </c>
      <c r="DV49" t="s">
        <v>64</v>
      </c>
      <c r="DW49" t="s">
        <v>64</v>
      </c>
      <c r="DX49">
        <v>1000</v>
      </c>
      <c r="EE49">
        <v>39174490</v>
      </c>
      <c r="EF49">
        <v>2</v>
      </c>
      <c r="EG49" t="s">
        <v>21</v>
      </c>
      <c r="EH49">
        <v>0</v>
      </c>
      <c r="EI49" t="s">
        <v>3</v>
      </c>
      <c r="EJ49">
        <v>1</v>
      </c>
      <c r="EK49">
        <v>6001</v>
      </c>
      <c r="EL49" t="s">
        <v>92</v>
      </c>
      <c r="EM49" t="s">
        <v>93</v>
      </c>
      <c r="EO49" t="s">
        <v>3</v>
      </c>
      <c r="EQ49">
        <v>0</v>
      </c>
      <c r="ER49">
        <v>7997.23</v>
      </c>
      <c r="ES49">
        <v>7997.23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7"/>
        <v>0</v>
      </c>
      <c r="FS49">
        <v>0</v>
      </c>
      <c r="FX49">
        <v>105</v>
      </c>
      <c r="FY49">
        <v>65</v>
      </c>
      <c r="GA49" t="s">
        <v>3</v>
      </c>
      <c r="GD49">
        <v>0</v>
      </c>
      <c r="GF49">
        <v>-996019172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8"/>
        <v>0</v>
      </c>
      <c r="GM49">
        <f t="shared" si="49"/>
        <v>36540.71</v>
      </c>
      <c r="GN49">
        <f t="shared" si="50"/>
        <v>36540.71</v>
      </c>
      <c r="GO49">
        <f t="shared" si="51"/>
        <v>0</v>
      </c>
      <c r="GP49">
        <f t="shared" si="52"/>
        <v>0</v>
      </c>
      <c r="GR49">
        <v>0</v>
      </c>
      <c r="GS49">
        <v>3</v>
      </c>
      <c r="GT49">
        <v>0</v>
      </c>
      <c r="GU49" t="s">
        <v>3</v>
      </c>
      <c r="GV49">
        <f t="shared" si="53"/>
        <v>0</v>
      </c>
      <c r="GW49">
        <v>1</v>
      </c>
      <c r="GX49">
        <f t="shared" si="54"/>
        <v>0</v>
      </c>
      <c r="HA49">
        <v>0</v>
      </c>
      <c r="HB49">
        <v>0</v>
      </c>
      <c r="IK49">
        <v>0</v>
      </c>
    </row>
    <row r="50" spans="1:245" x14ac:dyDescent="0.2">
      <c r="A50">
        <v>17</v>
      </c>
      <c r="B50">
        <v>1</v>
      </c>
      <c r="C50">
        <f>ROW(SmtRes!A82)</f>
        <v>82</v>
      </c>
      <c r="D50">
        <f>ROW(EtalonRes!A78)</f>
        <v>78</v>
      </c>
      <c r="E50" t="s">
        <v>109</v>
      </c>
      <c r="F50" t="s">
        <v>110</v>
      </c>
      <c r="G50" t="s">
        <v>111</v>
      </c>
      <c r="H50" t="s">
        <v>64</v>
      </c>
      <c r="I50">
        <v>0.1168</v>
      </c>
      <c r="J50">
        <v>0</v>
      </c>
      <c r="O50">
        <f t="shared" si="21"/>
        <v>5527.32</v>
      </c>
      <c r="P50">
        <f t="shared" si="22"/>
        <v>5053.87</v>
      </c>
      <c r="Q50">
        <f t="shared" si="23"/>
        <v>204.28</v>
      </c>
      <c r="R50">
        <f t="shared" si="24"/>
        <v>27.15</v>
      </c>
      <c r="S50">
        <f t="shared" si="25"/>
        <v>269.17</v>
      </c>
      <c r="T50">
        <f t="shared" si="26"/>
        <v>0</v>
      </c>
      <c r="U50">
        <f t="shared" si="27"/>
        <v>4.5238975999999997</v>
      </c>
      <c r="V50">
        <f t="shared" si="28"/>
        <v>0.33433999999999997</v>
      </c>
      <c r="W50">
        <f t="shared" si="29"/>
        <v>0</v>
      </c>
      <c r="X50">
        <f t="shared" si="30"/>
        <v>311.14</v>
      </c>
      <c r="Y50">
        <f t="shared" si="31"/>
        <v>192.61</v>
      </c>
      <c r="AA50">
        <v>39570879</v>
      </c>
      <c r="AB50">
        <f t="shared" si="32"/>
        <v>7213.86</v>
      </c>
      <c r="AC50">
        <f t="shared" si="33"/>
        <v>6595.95</v>
      </c>
      <c r="AD50">
        <f>ROUND(((((ET50*1.25))-((EU50*1.25)))+AE50),2)</f>
        <v>266.61</v>
      </c>
      <c r="AE50">
        <f>ROUND(((EU50*1.25)),2)</f>
        <v>35.43</v>
      </c>
      <c r="AF50">
        <f>ROUND(((EV50*1.15)),2)</f>
        <v>351.3</v>
      </c>
      <c r="AG50">
        <f t="shared" si="34"/>
        <v>0</v>
      </c>
      <c r="AH50">
        <f>((EW50*1.15))</f>
        <v>38.731999999999999</v>
      </c>
      <c r="AI50">
        <f>((EX50*1.25))</f>
        <v>2.8624999999999998</v>
      </c>
      <c r="AJ50">
        <f t="shared" si="35"/>
        <v>0</v>
      </c>
      <c r="AK50">
        <v>7114.71</v>
      </c>
      <c r="AL50">
        <v>6595.95</v>
      </c>
      <c r="AM50">
        <v>213.28</v>
      </c>
      <c r="AN50">
        <v>28.34</v>
      </c>
      <c r="AO50">
        <v>305.48</v>
      </c>
      <c r="AP50">
        <v>0</v>
      </c>
      <c r="AQ50">
        <v>33.68</v>
      </c>
      <c r="AR50">
        <v>2.29</v>
      </c>
      <c r="AS50">
        <v>0</v>
      </c>
      <c r="AT50">
        <v>105</v>
      </c>
      <c r="AU50">
        <v>65</v>
      </c>
      <c r="AV50">
        <v>1</v>
      </c>
      <c r="AW50">
        <v>1</v>
      </c>
      <c r="AZ50">
        <v>6.56</v>
      </c>
      <c r="BA50">
        <v>6.56</v>
      </c>
      <c r="BB50">
        <v>6.56</v>
      </c>
      <c r="BC50">
        <v>6.56</v>
      </c>
      <c r="BD50" t="s">
        <v>3</v>
      </c>
      <c r="BE50" t="s">
        <v>3</v>
      </c>
      <c r="BF50" t="s">
        <v>3</v>
      </c>
      <c r="BG50" t="s">
        <v>3</v>
      </c>
      <c r="BH50">
        <v>0</v>
      </c>
      <c r="BI50">
        <v>1</v>
      </c>
      <c r="BJ50" t="s">
        <v>112</v>
      </c>
      <c r="BM50">
        <v>6001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6.56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105</v>
      </c>
      <c r="CA50">
        <v>65</v>
      </c>
      <c r="CF50">
        <v>0</v>
      </c>
      <c r="CG50">
        <v>0</v>
      </c>
      <c r="CM50">
        <v>0</v>
      </c>
      <c r="CN50" t="s">
        <v>1633</v>
      </c>
      <c r="CO50">
        <v>0</v>
      </c>
      <c r="CP50">
        <f t="shared" si="36"/>
        <v>5527.32</v>
      </c>
      <c r="CQ50">
        <f t="shared" si="37"/>
        <v>43269.431999999993</v>
      </c>
      <c r="CR50">
        <f t="shared" si="38"/>
        <v>1748.9616000000001</v>
      </c>
      <c r="CS50">
        <f t="shared" si="39"/>
        <v>232.42079999999999</v>
      </c>
      <c r="CT50">
        <f t="shared" si="40"/>
        <v>2304.5279999999998</v>
      </c>
      <c r="CU50">
        <f t="shared" si="41"/>
        <v>0</v>
      </c>
      <c r="CV50">
        <f t="shared" si="42"/>
        <v>38.731999999999999</v>
      </c>
      <c r="CW50">
        <f t="shared" si="43"/>
        <v>2.8624999999999998</v>
      </c>
      <c r="CX50">
        <f t="shared" si="44"/>
        <v>0</v>
      </c>
      <c r="CY50">
        <f t="shared" si="45"/>
        <v>311.13599999999997</v>
      </c>
      <c r="CZ50">
        <f t="shared" si="46"/>
        <v>192.608</v>
      </c>
      <c r="DC50" t="s">
        <v>3</v>
      </c>
      <c r="DD50" t="s">
        <v>3</v>
      </c>
      <c r="DE50" t="s">
        <v>19</v>
      </c>
      <c r="DF50" t="s">
        <v>19</v>
      </c>
      <c r="DG50" t="s">
        <v>20</v>
      </c>
      <c r="DH50" t="s">
        <v>3</v>
      </c>
      <c r="DI50" t="s">
        <v>20</v>
      </c>
      <c r="DJ50" t="s">
        <v>19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1009</v>
      </c>
      <c r="DV50" t="s">
        <v>64</v>
      </c>
      <c r="DW50" t="s">
        <v>64</v>
      </c>
      <c r="DX50">
        <v>1000</v>
      </c>
      <c r="EE50">
        <v>39174490</v>
      </c>
      <c r="EF50">
        <v>2</v>
      </c>
      <c r="EG50" t="s">
        <v>21</v>
      </c>
      <c r="EH50">
        <v>0</v>
      </c>
      <c r="EI50" t="s">
        <v>3</v>
      </c>
      <c r="EJ50">
        <v>1</v>
      </c>
      <c r="EK50">
        <v>6001</v>
      </c>
      <c r="EL50" t="s">
        <v>92</v>
      </c>
      <c r="EM50" t="s">
        <v>93</v>
      </c>
      <c r="EO50" t="s">
        <v>24</v>
      </c>
      <c r="EQ50">
        <v>0</v>
      </c>
      <c r="ER50">
        <v>7114.71</v>
      </c>
      <c r="ES50">
        <v>6595.95</v>
      </c>
      <c r="ET50">
        <v>213.28</v>
      </c>
      <c r="EU50">
        <v>28.34</v>
      </c>
      <c r="EV50">
        <v>305.48</v>
      </c>
      <c r="EW50">
        <v>33.68</v>
      </c>
      <c r="EX50">
        <v>2.29</v>
      </c>
      <c r="EY50">
        <v>0</v>
      </c>
      <c r="FQ50">
        <v>0</v>
      </c>
      <c r="FR50">
        <f t="shared" si="47"/>
        <v>0</v>
      </c>
      <c r="FS50">
        <v>0</v>
      </c>
      <c r="FX50">
        <v>105</v>
      </c>
      <c r="FY50">
        <v>65</v>
      </c>
      <c r="GA50" t="s">
        <v>3</v>
      </c>
      <c r="GD50">
        <v>0</v>
      </c>
      <c r="GF50">
        <v>-939931777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8"/>
        <v>0</v>
      </c>
      <c r="GM50">
        <f t="shared" si="49"/>
        <v>6031.07</v>
      </c>
      <c r="GN50">
        <f t="shared" si="50"/>
        <v>6031.07</v>
      </c>
      <c r="GO50">
        <f t="shared" si="51"/>
        <v>0</v>
      </c>
      <c r="GP50">
        <f t="shared" si="52"/>
        <v>0</v>
      </c>
      <c r="GR50">
        <v>0</v>
      </c>
      <c r="GS50">
        <v>3</v>
      </c>
      <c r="GT50">
        <v>0</v>
      </c>
      <c r="GU50" t="s">
        <v>3</v>
      </c>
      <c r="GV50">
        <f t="shared" si="53"/>
        <v>0</v>
      </c>
      <c r="GW50">
        <v>1</v>
      </c>
      <c r="GX50">
        <f t="shared" si="54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78</v>
      </c>
      <c r="E51" t="s">
        <v>113</v>
      </c>
      <c r="F51" t="s">
        <v>114</v>
      </c>
      <c r="G51" t="s">
        <v>115</v>
      </c>
      <c r="H51" t="s">
        <v>35</v>
      </c>
      <c r="I51">
        <f>I50*J51</f>
        <v>1</v>
      </c>
      <c r="J51">
        <v>8.5616438356164384</v>
      </c>
      <c r="O51">
        <f t="shared" si="21"/>
        <v>0</v>
      </c>
      <c r="P51">
        <f t="shared" si="22"/>
        <v>0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39570879</v>
      </c>
      <c r="AB51">
        <f t="shared" si="32"/>
        <v>0</v>
      </c>
      <c r="AC51">
        <f t="shared" si="33"/>
        <v>0</v>
      </c>
      <c r="AD51">
        <f>ROUND((((ET51)-(EU51))+AE51),2)</f>
        <v>0</v>
      </c>
      <c r="AE51">
        <f t="shared" ref="AE51:AF54" si="64">ROUND((EU51),2)</f>
        <v>0</v>
      </c>
      <c r="AF51">
        <f t="shared" si="64"/>
        <v>0</v>
      </c>
      <c r="AG51">
        <f t="shared" si="34"/>
        <v>0</v>
      </c>
      <c r="AH51">
        <f t="shared" ref="AH51:AI54" si="65">(EW51)</f>
        <v>0</v>
      </c>
      <c r="AI51">
        <f t="shared" si="65"/>
        <v>0</v>
      </c>
      <c r="AJ51">
        <f t="shared" si="35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105</v>
      </c>
      <c r="AU51">
        <v>65</v>
      </c>
      <c r="AV51">
        <v>1</v>
      </c>
      <c r="AW51">
        <v>1</v>
      </c>
      <c r="AZ51">
        <v>6.56</v>
      </c>
      <c r="BA51">
        <v>1</v>
      </c>
      <c r="BB51">
        <v>1</v>
      </c>
      <c r="BC51">
        <v>6.56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3</v>
      </c>
      <c r="BM51">
        <v>6001</v>
      </c>
      <c r="BN51">
        <v>0</v>
      </c>
      <c r="BO51" t="s">
        <v>3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105</v>
      </c>
      <c r="CA51">
        <v>65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6"/>
        <v>0</v>
      </c>
      <c r="CQ51">
        <f t="shared" si="37"/>
        <v>0</v>
      </c>
      <c r="CR51">
        <f t="shared" si="38"/>
        <v>0</v>
      </c>
      <c r="CS51">
        <f t="shared" si="39"/>
        <v>0</v>
      </c>
      <c r="CT51">
        <f t="shared" si="40"/>
        <v>0</v>
      </c>
      <c r="CU51">
        <f t="shared" si="41"/>
        <v>0</v>
      </c>
      <c r="CV51">
        <f t="shared" si="42"/>
        <v>0</v>
      </c>
      <c r="CW51">
        <f t="shared" si="43"/>
        <v>0</v>
      </c>
      <c r="CX51">
        <f t="shared" si="44"/>
        <v>0</v>
      </c>
      <c r="CY51">
        <f t="shared" si="45"/>
        <v>0</v>
      </c>
      <c r="CZ51">
        <f t="shared" si="46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1010</v>
      </c>
      <c r="DV51" t="s">
        <v>35</v>
      </c>
      <c r="DW51" t="s">
        <v>35</v>
      </c>
      <c r="DX51">
        <v>1</v>
      </c>
      <c r="EE51">
        <v>39174490</v>
      </c>
      <c r="EF51">
        <v>2</v>
      </c>
      <c r="EG51" t="s">
        <v>21</v>
      </c>
      <c r="EH51">
        <v>0</v>
      </c>
      <c r="EI51" t="s">
        <v>3</v>
      </c>
      <c r="EJ51">
        <v>1</v>
      </c>
      <c r="EK51">
        <v>6001</v>
      </c>
      <c r="EL51" t="s">
        <v>92</v>
      </c>
      <c r="EM51" t="s">
        <v>93</v>
      </c>
      <c r="EO51" t="s">
        <v>3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7"/>
        <v>0</v>
      </c>
      <c r="FS51">
        <v>0</v>
      </c>
      <c r="FX51">
        <v>105</v>
      </c>
      <c r="FY51">
        <v>65</v>
      </c>
      <c r="GA51" t="s">
        <v>3</v>
      </c>
      <c r="GD51">
        <v>0</v>
      </c>
      <c r="GF51">
        <v>1853259601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8"/>
        <v>0</v>
      </c>
      <c r="GM51">
        <f t="shared" si="49"/>
        <v>0</v>
      </c>
      <c r="GN51">
        <f t="shared" si="50"/>
        <v>0</v>
      </c>
      <c r="GO51">
        <f t="shared" si="51"/>
        <v>0</v>
      </c>
      <c r="GP51">
        <f t="shared" si="52"/>
        <v>0</v>
      </c>
      <c r="GR51">
        <v>0</v>
      </c>
      <c r="GS51">
        <v>3</v>
      </c>
      <c r="GT51">
        <v>0</v>
      </c>
      <c r="GU51" t="s">
        <v>3</v>
      </c>
      <c r="GV51">
        <f t="shared" si="53"/>
        <v>0</v>
      </c>
      <c r="GW51">
        <v>1</v>
      </c>
      <c r="GX51">
        <f t="shared" si="54"/>
        <v>0</v>
      </c>
      <c r="HA51">
        <v>0</v>
      </c>
      <c r="HB51">
        <v>0</v>
      </c>
      <c r="IK51">
        <v>0</v>
      </c>
    </row>
    <row r="52" spans="1:245" x14ac:dyDescent="0.2">
      <c r="A52">
        <v>18</v>
      </c>
      <c r="B52">
        <v>1</v>
      </c>
      <c r="C52">
        <v>79</v>
      </c>
      <c r="E52" t="s">
        <v>116</v>
      </c>
      <c r="F52" t="s">
        <v>117</v>
      </c>
      <c r="G52" t="s">
        <v>115</v>
      </c>
      <c r="H52" t="s">
        <v>35</v>
      </c>
      <c r="I52">
        <f>I50*J52</f>
        <v>1</v>
      </c>
      <c r="J52">
        <v>8.5616438356164384</v>
      </c>
      <c r="O52">
        <f t="shared" si="21"/>
        <v>2269.7600000000002</v>
      </c>
      <c r="P52">
        <f t="shared" si="22"/>
        <v>2269.7600000000002</v>
      </c>
      <c r="Q52">
        <f t="shared" si="23"/>
        <v>0</v>
      </c>
      <c r="R52">
        <f t="shared" si="24"/>
        <v>0</v>
      </c>
      <c r="S52">
        <f t="shared" si="25"/>
        <v>0</v>
      </c>
      <c r="T52">
        <f t="shared" si="26"/>
        <v>0</v>
      </c>
      <c r="U52">
        <f t="shared" si="27"/>
        <v>0</v>
      </c>
      <c r="V52">
        <f t="shared" si="28"/>
        <v>0</v>
      </c>
      <c r="W52">
        <f t="shared" si="29"/>
        <v>0</v>
      </c>
      <c r="X52">
        <f t="shared" si="30"/>
        <v>0</v>
      </c>
      <c r="Y52">
        <f t="shared" si="31"/>
        <v>0</v>
      </c>
      <c r="AA52">
        <v>39570879</v>
      </c>
      <c r="AB52">
        <f t="shared" si="32"/>
        <v>346</v>
      </c>
      <c r="AC52">
        <f t="shared" si="33"/>
        <v>346</v>
      </c>
      <c r="AD52">
        <f>ROUND((((ET52)-(EU52))+AE52),2)</f>
        <v>0</v>
      </c>
      <c r="AE52">
        <f t="shared" si="64"/>
        <v>0</v>
      </c>
      <c r="AF52">
        <f t="shared" si="64"/>
        <v>0</v>
      </c>
      <c r="AG52">
        <f t="shared" si="34"/>
        <v>0</v>
      </c>
      <c r="AH52">
        <f t="shared" si="65"/>
        <v>0</v>
      </c>
      <c r="AI52">
        <f t="shared" si="65"/>
        <v>0</v>
      </c>
      <c r="AJ52">
        <f t="shared" si="35"/>
        <v>0</v>
      </c>
      <c r="AK52">
        <v>346</v>
      </c>
      <c r="AL52">
        <v>346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105</v>
      </c>
      <c r="AU52">
        <v>65</v>
      </c>
      <c r="AV52">
        <v>1</v>
      </c>
      <c r="AW52">
        <v>1</v>
      </c>
      <c r="AZ52">
        <v>6.56</v>
      </c>
      <c r="BA52">
        <v>1</v>
      </c>
      <c r="BB52">
        <v>1</v>
      </c>
      <c r="BC52">
        <v>6.56</v>
      </c>
      <c r="BD52" t="s">
        <v>3</v>
      </c>
      <c r="BE52" t="s">
        <v>3</v>
      </c>
      <c r="BF52" t="s">
        <v>3</v>
      </c>
      <c r="BG52" t="s">
        <v>3</v>
      </c>
      <c r="BH52">
        <v>3</v>
      </c>
      <c r="BI52">
        <v>1</v>
      </c>
      <c r="BJ52" t="s">
        <v>118</v>
      </c>
      <c r="BM52">
        <v>6001</v>
      </c>
      <c r="BN52">
        <v>0</v>
      </c>
      <c r="BO52" t="s">
        <v>3</v>
      </c>
      <c r="BP52">
        <v>0</v>
      </c>
      <c r="BQ52">
        <v>2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105</v>
      </c>
      <c r="CA52">
        <v>65</v>
      </c>
      <c r="CF52">
        <v>0</v>
      </c>
      <c r="CG52">
        <v>0</v>
      </c>
      <c r="CM52">
        <v>0</v>
      </c>
      <c r="CN52" t="s">
        <v>3</v>
      </c>
      <c r="CO52">
        <v>0</v>
      </c>
      <c r="CP52">
        <f t="shared" si="36"/>
        <v>2269.7600000000002</v>
      </c>
      <c r="CQ52">
        <f t="shared" si="37"/>
        <v>2269.7599999999998</v>
      </c>
      <c r="CR52">
        <f t="shared" si="38"/>
        <v>0</v>
      </c>
      <c r="CS52">
        <f t="shared" si="39"/>
        <v>0</v>
      </c>
      <c r="CT52">
        <f t="shared" si="40"/>
        <v>0</v>
      </c>
      <c r="CU52">
        <f t="shared" si="41"/>
        <v>0</v>
      </c>
      <c r="CV52">
        <f t="shared" si="42"/>
        <v>0</v>
      </c>
      <c r="CW52">
        <f t="shared" si="43"/>
        <v>0</v>
      </c>
      <c r="CX52">
        <f t="shared" si="44"/>
        <v>0</v>
      </c>
      <c r="CY52">
        <f t="shared" si="45"/>
        <v>0</v>
      </c>
      <c r="CZ52">
        <f t="shared" si="46"/>
        <v>0</v>
      </c>
      <c r="DC52" t="s">
        <v>3</v>
      </c>
      <c r="DD52" t="s">
        <v>3</v>
      </c>
      <c r="DE52" t="s">
        <v>3</v>
      </c>
      <c r="DF52" t="s">
        <v>3</v>
      </c>
      <c r="DG52" t="s">
        <v>3</v>
      </c>
      <c r="DH52" t="s">
        <v>3</v>
      </c>
      <c r="DI52" t="s">
        <v>3</v>
      </c>
      <c r="DJ52" t="s">
        <v>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1010</v>
      </c>
      <c r="DV52" t="s">
        <v>35</v>
      </c>
      <c r="DW52" t="s">
        <v>35</v>
      </c>
      <c r="DX52">
        <v>1</v>
      </c>
      <c r="EE52">
        <v>39174490</v>
      </c>
      <c r="EF52">
        <v>2</v>
      </c>
      <c r="EG52" t="s">
        <v>21</v>
      </c>
      <c r="EH52">
        <v>0</v>
      </c>
      <c r="EI52" t="s">
        <v>3</v>
      </c>
      <c r="EJ52">
        <v>1</v>
      </c>
      <c r="EK52">
        <v>6001</v>
      </c>
      <c r="EL52" t="s">
        <v>92</v>
      </c>
      <c r="EM52" t="s">
        <v>93</v>
      </c>
      <c r="EO52" t="s">
        <v>3</v>
      </c>
      <c r="EQ52">
        <v>0</v>
      </c>
      <c r="ER52">
        <v>346</v>
      </c>
      <c r="ES52">
        <v>346</v>
      </c>
      <c r="ET52">
        <v>0</v>
      </c>
      <c r="EU52">
        <v>0</v>
      </c>
      <c r="EV52">
        <v>0</v>
      </c>
      <c r="EW52">
        <v>0</v>
      </c>
      <c r="EX52">
        <v>0</v>
      </c>
      <c r="FQ52">
        <v>0</v>
      </c>
      <c r="FR52">
        <f t="shared" si="47"/>
        <v>0</v>
      </c>
      <c r="FS52">
        <v>0</v>
      </c>
      <c r="FX52">
        <v>105</v>
      </c>
      <c r="FY52">
        <v>65</v>
      </c>
      <c r="GA52" t="s">
        <v>3</v>
      </c>
      <c r="GD52">
        <v>0</v>
      </c>
      <c r="GF52">
        <v>459441003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8"/>
        <v>0</v>
      </c>
      <c r="GM52">
        <f t="shared" si="49"/>
        <v>2269.7600000000002</v>
      </c>
      <c r="GN52">
        <f t="shared" si="50"/>
        <v>2269.7600000000002</v>
      </c>
      <c r="GO52">
        <f t="shared" si="51"/>
        <v>0</v>
      </c>
      <c r="GP52">
        <f t="shared" si="52"/>
        <v>0</v>
      </c>
      <c r="GR52">
        <v>0</v>
      </c>
      <c r="GS52">
        <v>3</v>
      </c>
      <c r="GT52">
        <v>0</v>
      </c>
      <c r="GU52" t="s">
        <v>3</v>
      </c>
      <c r="GV52">
        <f t="shared" si="53"/>
        <v>0</v>
      </c>
      <c r="GW52">
        <v>1</v>
      </c>
      <c r="GX52">
        <f t="shared" si="54"/>
        <v>0</v>
      </c>
      <c r="HA52">
        <v>0</v>
      </c>
      <c r="HB52">
        <v>0</v>
      </c>
      <c r="IK52">
        <v>0</v>
      </c>
    </row>
    <row r="53" spans="1:245" x14ac:dyDescent="0.2">
      <c r="A53">
        <v>18</v>
      </c>
      <c r="B53">
        <v>1</v>
      </c>
      <c r="C53">
        <v>80</v>
      </c>
      <c r="E53" t="s">
        <v>119</v>
      </c>
      <c r="F53" t="s">
        <v>120</v>
      </c>
      <c r="G53" t="s">
        <v>121</v>
      </c>
      <c r="H53" t="s">
        <v>64</v>
      </c>
      <c r="I53">
        <f>I50*J53</f>
        <v>4.088E-2</v>
      </c>
      <c r="J53">
        <v>0.35</v>
      </c>
      <c r="O53">
        <f t="shared" si="21"/>
        <v>2694.06</v>
      </c>
      <c r="P53">
        <f t="shared" si="22"/>
        <v>2694.06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39570879</v>
      </c>
      <c r="AB53">
        <f t="shared" si="32"/>
        <v>10046</v>
      </c>
      <c r="AC53">
        <f t="shared" si="33"/>
        <v>10046</v>
      </c>
      <c r="AD53">
        <f>ROUND((((ET53)-(EU53))+AE53),2)</f>
        <v>0</v>
      </c>
      <c r="AE53">
        <f t="shared" si="64"/>
        <v>0</v>
      </c>
      <c r="AF53">
        <f t="shared" si="64"/>
        <v>0</v>
      </c>
      <c r="AG53">
        <f t="shared" si="34"/>
        <v>0</v>
      </c>
      <c r="AH53">
        <f t="shared" si="65"/>
        <v>0</v>
      </c>
      <c r="AI53">
        <f t="shared" si="65"/>
        <v>0</v>
      </c>
      <c r="AJ53">
        <f t="shared" si="35"/>
        <v>0</v>
      </c>
      <c r="AK53">
        <v>10046</v>
      </c>
      <c r="AL53">
        <v>10046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105</v>
      </c>
      <c r="AU53">
        <v>65</v>
      </c>
      <c r="AV53">
        <v>1</v>
      </c>
      <c r="AW53">
        <v>1</v>
      </c>
      <c r="AZ53">
        <v>6.56</v>
      </c>
      <c r="BA53">
        <v>1</v>
      </c>
      <c r="BB53">
        <v>1</v>
      </c>
      <c r="BC53">
        <v>6.56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1</v>
      </c>
      <c r="BJ53" t="s">
        <v>122</v>
      </c>
      <c r="BM53">
        <v>6001</v>
      </c>
      <c r="BN53">
        <v>0</v>
      </c>
      <c r="BO53" t="s">
        <v>3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105</v>
      </c>
      <c r="CA53">
        <v>65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36"/>
        <v>2694.06</v>
      </c>
      <c r="CQ53">
        <f t="shared" si="37"/>
        <v>65901.759999999995</v>
      </c>
      <c r="CR53">
        <f t="shared" si="38"/>
        <v>0</v>
      </c>
      <c r="CS53">
        <f t="shared" si="39"/>
        <v>0</v>
      </c>
      <c r="CT53">
        <f t="shared" si="40"/>
        <v>0</v>
      </c>
      <c r="CU53">
        <f t="shared" si="41"/>
        <v>0</v>
      </c>
      <c r="CV53">
        <f t="shared" si="42"/>
        <v>0</v>
      </c>
      <c r="CW53">
        <f t="shared" si="43"/>
        <v>0</v>
      </c>
      <c r="CX53">
        <f t="shared" si="44"/>
        <v>0</v>
      </c>
      <c r="CY53">
        <f t="shared" si="45"/>
        <v>0</v>
      </c>
      <c r="CZ53">
        <f t="shared" si="46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1009</v>
      </c>
      <c r="DV53" t="s">
        <v>64</v>
      </c>
      <c r="DW53" t="s">
        <v>64</v>
      </c>
      <c r="DX53">
        <v>1000</v>
      </c>
      <c r="EE53">
        <v>39174490</v>
      </c>
      <c r="EF53">
        <v>2</v>
      </c>
      <c r="EG53" t="s">
        <v>21</v>
      </c>
      <c r="EH53">
        <v>0</v>
      </c>
      <c r="EI53" t="s">
        <v>3</v>
      </c>
      <c r="EJ53">
        <v>1</v>
      </c>
      <c r="EK53">
        <v>6001</v>
      </c>
      <c r="EL53" t="s">
        <v>92</v>
      </c>
      <c r="EM53" t="s">
        <v>93</v>
      </c>
      <c r="EO53" t="s">
        <v>3</v>
      </c>
      <c r="EQ53">
        <v>0</v>
      </c>
      <c r="ER53">
        <v>10046</v>
      </c>
      <c r="ES53">
        <v>10046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7"/>
        <v>0</v>
      </c>
      <c r="FS53">
        <v>0</v>
      </c>
      <c r="FX53">
        <v>105</v>
      </c>
      <c r="FY53">
        <v>65</v>
      </c>
      <c r="GA53" t="s">
        <v>3</v>
      </c>
      <c r="GD53">
        <v>0</v>
      </c>
      <c r="GF53">
        <v>-1585038080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8"/>
        <v>0</v>
      </c>
      <c r="GM53">
        <f t="shared" si="49"/>
        <v>2694.06</v>
      </c>
      <c r="GN53">
        <f t="shared" si="50"/>
        <v>2694.06</v>
      </c>
      <c r="GO53">
        <f t="shared" si="51"/>
        <v>0</v>
      </c>
      <c r="GP53">
        <f t="shared" si="52"/>
        <v>0</v>
      </c>
      <c r="GR53">
        <v>0</v>
      </c>
      <c r="GS53">
        <v>3</v>
      </c>
      <c r="GT53">
        <v>0</v>
      </c>
      <c r="GU53" t="s">
        <v>3</v>
      </c>
      <c r="GV53">
        <f t="shared" si="53"/>
        <v>0</v>
      </c>
      <c r="GW53">
        <v>1</v>
      </c>
      <c r="GX53">
        <f t="shared" si="54"/>
        <v>0</v>
      </c>
      <c r="HA53">
        <v>0</v>
      </c>
      <c r="HB53">
        <v>0</v>
      </c>
      <c r="IK53">
        <v>0</v>
      </c>
    </row>
    <row r="54" spans="1:245" x14ac:dyDescent="0.2">
      <c r="A54">
        <v>18</v>
      </c>
      <c r="B54">
        <v>1</v>
      </c>
      <c r="C54">
        <v>81</v>
      </c>
      <c r="E54" t="s">
        <v>123</v>
      </c>
      <c r="F54" t="s">
        <v>124</v>
      </c>
      <c r="G54" t="s">
        <v>125</v>
      </c>
      <c r="H54" t="s">
        <v>64</v>
      </c>
      <c r="I54">
        <f>I50*J54</f>
        <v>4.088E-2</v>
      </c>
      <c r="J54">
        <v>0.35</v>
      </c>
      <c r="O54">
        <f t="shared" si="21"/>
        <v>0</v>
      </c>
      <c r="P54">
        <f t="shared" si="22"/>
        <v>0</v>
      </c>
      <c r="Q54">
        <f t="shared" si="23"/>
        <v>0</v>
      </c>
      <c r="R54">
        <f t="shared" si="24"/>
        <v>0</v>
      </c>
      <c r="S54">
        <f t="shared" si="25"/>
        <v>0</v>
      </c>
      <c r="T54">
        <f t="shared" si="26"/>
        <v>0</v>
      </c>
      <c r="U54">
        <f t="shared" si="27"/>
        <v>0</v>
      </c>
      <c r="V54">
        <f t="shared" si="28"/>
        <v>0</v>
      </c>
      <c r="W54">
        <f t="shared" si="29"/>
        <v>0</v>
      </c>
      <c r="X54">
        <f t="shared" si="30"/>
        <v>0</v>
      </c>
      <c r="Y54">
        <f t="shared" si="31"/>
        <v>0</v>
      </c>
      <c r="AA54">
        <v>39570879</v>
      </c>
      <c r="AB54">
        <f t="shared" si="32"/>
        <v>0</v>
      </c>
      <c r="AC54">
        <f t="shared" si="33"/>
        <v>0</v>
      </c>
      <c r="AD54">
        <f>ROUND((((ET54)-(EU54))+AE54),2)</f>
        <v>0</v>
      </c>
      <c r="AE54">
        <f t="shared" si="64"/>
        <v>0</v>
      </c>
      <c r="AF54">
        <f t="shared" si="64"/>
        <v>0</v>
      </c>
      <c r="AG54">
        <f t="shared" si="34"/>
        <v>0</v>
      </c>
      <c r="AH54">
        <f t="shared" si="65"/>
        <v>0</v>
      </c>
      <c r="AI54">
        <f t="shared" si="65"/>
        <v>0</v>
      </c>
      <c r="AJ54">
        <f t="shared" si="35"/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105</v>
      </c>
      <c r="AU54">
        <v>65</v>
      </c>
      <c r="AV54">
        <v>1</v>
      </c>
      <c r="AW54">
        <v>1</v>
      </c>
      <c r="AZ54">
        <v>6.56</v>
      </c>
      <c r="BA54">
        <v>1</v>
      </c>
      <c r="BB54">
        <v>1</v>
      </c>
      <c r="BC54">
        <v>6.56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1</v>
      </c>
      <c r="BJ54" t="s">
        <v>3</v>
      </c>
      <c r="BM54">
        <v>6001</v>
      </c>
      <c r="BN54">
        <v>0</v>
      </c>
      <c r="BO54" t="s">
        <v>3</v>
      </c>
      <c r="BP54">
        <v>0</v>
      </c>
      <c r="BQ54">
        <v>2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105</v>
      </c>
      <c r="CA54">
        <v>65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 t="shared" si="36"/>
        <v>0</v>
      </c>
      <c r="CQ54">
        <f t="shared" si="37"/>
        <v>0</v>
      </c>
      <c r="CR54">
        <f t="shared" si="38"/>
        <v>0</v>
      </c>
      <c r="CS54">
        <f t="shared" si="39"/>
        <v>0</v>
      </c>
      <c r="CT54">
        <f t="shared" si="40"/>
        <v>0</v>
      </c>
      <c r="CU54">
        <f t="shared" si="41"/>
        <v>0</v>
      </c>
      <c r="CV54">
        <f t="shared" si="42"/>
        <v>0</v>
      </c>
      <c r="CW54">
        <f t="shared" si="43"/>
        <v>0</v>
      </c>
      <c r="CX54">
        <f t="shared" si="44"/>
        <v>0</v>
      </c>
      <c r="CY54">
        <f t="shared" si="45"/>
        <v>0</v>
      </c>
      <c r="CZ54">
        <f t="shared" si="46"/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1009</v>
      </c>
      <c r="DV54" t="s">
        <v>64</v>
      </c>
      <c r="DW54" t="s">
        <v>64</v>
      </c>
      <c r="DX54">
        <v>1000</v>
      </c>
      <c r="EE54">
        <v>39174490</v>
      </c>
      <c r="EF54">
        <v>2</v>
      </c>
      <c r="EG54" t="s">
        <v>21</v>
      </c>
      <c r="EH54">
        <v>0</v>
      </c>
      <c r="EI54" t="s">
        <v>3</v>
      </c>
      <c r="EJ54">
        <v>1</v>
      </c>
      <c r="EK54">
        <v>6001</v>
      </c>
      <c r="EL54" t="s">
        <v>92</v>
      </c>
      <c r="EM54" t="s">
        <v>93</v>
      </c>
      <c r="EO54" t="s">
        <v>3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47"/>
        <v>0</v>
      </c>
      <c r="FS54">
        <v>0</v>
      </c>
      <c r="FX54">
        <v>105</v>
      </c>
      <c r="FY54">
        <v>65</v>
      </c>
      <c r="GA54" t="s">
        <v>3</v>
      </c>
      <c r="GD54">
        <v>0</v>
      </c>
      <c r="GF54">
        <v>748648226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48"/>
        <v>0</v>
      </c>
      <c r="GM54">
        <f t="shared" si="49"/>
        <v>0</v>
      </c>
      <c r="GN54">
        <f t="shared" si="50"/>
        <v>0</v>
      </c>
      <c r="GO54">
        <f t="shared" si="51"/>
        <v>0</v>
      </c>
      <c r="GP54">
        <f t="shared" si="52"/>
        <v>0</v>
      </c>
      <c r="GR54">
        <v>0</v>
      </c>
      <c r="GS54">
        <v>3</v>
      </c>
      <c r="GT54">
        <v>0</v>
      </c>
      <c r="GU54" t="s">
        <v>3</v>
      </c>
      <c r="GV54">
        <f t="shared" si="53"/>
        <v>0</v>
      </c>
      <c r="GW54">
        <v>1</v>
      </c>
      <c r="GX54">
        <f t="shared" si="54"/>
        <v>0</v>
      </c>
      <c r="HA54">
        <v>0</v>
      </c>
      <c r="HB54">
        <v>0</v>
      </c>
      <c r="IK54">
        <v>0</v>
      </c>
    </row>
    <row r="55" spans="1:245" x14ac:dyDescent="0.2">
      <c r="A55">
        <v>17</v>
      </c>
      <c r="B55">
        <v>1</v>
      </c>
      <c r="C55">
        <f>ROW(SmtRes!A90)</f>
        <v>90</v>
      </c>
      <c r="D55">
        <f>ROW(EtalonRes!A85)</f>
        <v>85</v>
      </c>
      <c r="E55" t="s">
        <v>126</v>
      </c>
      <c r="F55" t="s">
        <v>127</v>
      </c>
      <c r="G55" t="s">
        <v>128</v>
      </c>
      <c r="H55" t="s">
        <v>73</v>
      </c>
      <c r="I55">
        <v>15.92</v>
      </c>
      <c r="J55">
        <v>0</v>
      </c>
      <c r="O55">
        <f t="shared" si="21"/>
        <v>7132.92</v>
      </c>
      <c r="P55">
        <f t="shared" si="22"/>
        <v>38.64</v>
      </c>
      <c r="Q55">
        <f t="shared" si="23"/>
        <v>3556.02</v>
      </c>
      <c r="R55">
        <f t="shared" si="24"/>
        <v>392.68</v>
      </c>
      <c r="S55">
        <f t="shared" si="25"/>
        <v>3538.26</v>
      </c>
      <c r="T55">
        <f t="shared" si="26"/>
        <v>0</v>
      </c>
      <c r="U55">
        <f t="shared" si="27"/>
        <v>62.430279999999996</v>
      </c>
      <c r="V55">
        <f t="shared" si="28"/>
        <v>5.97</v>
      </c>
      <c r="W55">
        <f t="shared" si="29"/>
        <v>0</v>
      </c>
      <c r="X55">
        <f t="shared" si="30"/>
        <v>4835.0600000000004</v>
      </c>
      <c r="Y55">
        <f t="shared" si="31"/>
        <v>2948.21</v>
      </c>
      <c r="AA55">
        <v>39570879</v>
      </c>
      <c r="AB55">
        <f t="shared" si="32"/>
        <v>68.3</v>
      </c>
      <c r="AC55">
        <f t="shared" si="33"/>
        <v>0.37</v>
      </c>
      <c r="AD55">
        <f>ROUND(((((ET55*1.25))-((EU55*1.25)))+AE55),2)</f>
        <v>34.049999999999997</v>
      </c>
      <c r="AE55">
        <f>ROUND(((EU55*1.25)),2)</f>
        <v>3.76</v>
      </c>
      <c r="AF55">
        <f>ROUND(((EV55*1.15)),2)</f>
        <v>33.880000000000003</v>
      </c>
      <c r="AG55">
        <f t="shared" si="34"/>
        <v>0</v>
      </c>
      <c r="AH55">
        <f>((EW55*1.15))</f>
        <v>3.9215</v>
      </c>
      <c r="AI55">
        <f>((EX55*1.25))</f>
        <v>0.375</v>
      </c>
      <c r="AJ55">
        <f t="shared" si="35"/>
        <v>0</v>
      </c>
      <c r="AK55">
        <v>57.07</v>
      </c>
      <c r="AL55">
        <v>0.37</v>
      </c>
      <c r="AM55">
        <v>27.24</v>
      </c>
      <c r="AN55">
        <v>3.01</v>
      </c>
      <c r="AO55">
        <v>29.46</v>
      </c>
      <c r="AP55">
        <v>0</v>
      </c>
      <c r="AQ55">
        <v>3.41</v>
      </c>
      <c r="AR55">
        <v>0.3</v>
      </c>
      <c r="AS55">
        <v>0</v>
      </c>
      <c r="AT55">
        <v>123</v>
      </c>
      <c r="AU55">
        <v>75</v>
      </c>
      <c r="AV55">
        <v>1</v>
      </c>
      <c r="AW55">
        <v>1</v>
      </c>
      <c r="AZ55">
        <v>6.56</v>
      </c>
      <c r="BA55">
        <v>6.56</v>
      </c>
      <c r="BB55">
        <v>6.56</v>
      </c>
      <c r="BC55">
        <v>6.56</v>
      </c>
      <c r="BD55" t="s">
        <v>3</v>
      </c>
      <c r="BE55" t="s">
        <v>3</v>
      </c>
      <c r="BF55" t="s">
        <v>3</v>
      </c>
      <c r="BG55" t="s">
        <v>3</v>
      </c>
      <c r="BH55">
        <v>0</v>
      </c>
      <c r="BI55">
        <v>1</v>
      </c>
      <c r="BJ55" t="s">
        <v>129</v>
      </c>
      <c r="BM55">
        <v>11001</v>
      </c>
      <c r="BN55">
        <v>0</v>
      </c>
      <c r="BO55" t="s">
        <v>3</v>
      </c>
      <c r="BP55">
        <v>0</v>
      </c>
      <c r="BQ55">
        <v>2</v>
      </c>
      <c r="BR55">
        <v>0</v>
      </c>
      <c r="BS55">
        <v>6.56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123</v>
      </c>
      <c r="CA55">
        <v>75</v>
      </c>
      <c r="CF55">
        <v>0</v>
      </c>
      <c r="CG55">
        <v>0</v>
      </c>
      <c r="CM55">
        <v>0</v>
      </c>
      <c r="CN55" t="s">
        <v>1633</v>
      </c>
      <c r="CO55">
        <v>0</v>
      </c>
      <c r="CP55">
        <f t="shared" si="36"/>
        <v>7132.92</v>
      </c>
      <c r="CQ55">
        <f t="shared" si="37"/>
        <v>2.4272</v>
      </c>
      <c r="CR55">
        <f t="shared" si="38"/>
        <v>223.36799999999997</v>
      </c>
      <c r="CS55">
        <f t="shared" si="39"/>
        <v>24.665599999999998</v>
      </c>
      <c r="CT55">
        <f t="shared" si="40"/>
        <v>222.25280000000001</v>
      </c>
      <c r="CU55">
        <f t="shared" si="41"/>
        <v>0</v>
      </c>
      <c r="CV55">
        <f t="shared" si="42"/>
        <v>3.9215</v>
      </c>
      <c r="CW55">
        <f t="shared" si="43"/>
        <v>0.375</v>
      </c>
      <c r="CX55">
        <f t="shared" si="44"/>
        <v>0</v>
      </c>
      <c r="CY55">
        <f t="shared" si="45"/>
        <v>4835.0562</v>
      </c>
      <c r="CZ55">
        <f t="shared" si="46"/>
        <v>2948.2049999999999</v>
      </c>
      <c r="DC55" t="s">
        <v>3</v>
      </c>
      <c r="DD55" t="s">
        <v>3</v>
      </c>
      <c r="DE55" t="s">
        <v>19</v>
      </c>
      <c r="DF55" t="s">
        <v>19</v>
      </c>
      <c r="DG55" t="s">
        <v>20</v>
      </c>
      <c r="DH55" t="s">
        <v>3</v>
      </c>
      <c r="DI55" t="s">
        <v>20</v>
      </c>
      <c r="DJ55" t="s">
        <v>19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1007</v>
      </c>
      <c r="DV55" t="s">
        <v>73</v>
      </c>
      <c r="DW55" t="s">
        <v>73</v>
      </c>
      <c r="DX55">
        <v>1</v>
      </c>
      <c r="EE55">
        <v>39174504</v>
      </c>
      <c r="EF55">
        <v>2</v>
      </c>
      <c r="EG55" t="s">
        <v>21</v>
      </c>
      <c r="EH55">
        <v>0</v>
      </c>
      <c r="EI55" t="s">
        <v>3</v>
      </c>
      <c r="EJ55">
        <v>1</v>
      </c>
      <c r="EK55">
        <v>11001</v>
      </c>
      <c r="EL55" t="s">
        <v>130</v>
      </c>
      <c r="EM55" t="s">
        <v>131</v>
      </c>
      <c r="EO55" t="s">
        <v>24</v>
      </c>
      <c r="EQ55">
        <v>0</v>
      </c>
      <c r="ER55">
        <v>57.07</v>
      </c>
      <c r="ES55">
        <v>0.37</v>
      </c>
      <c r="ET55">
        <v>27.24</v>
      </c>
      <c r="EU55">
        <v>3.01</v>
      </c>
      <c r="EV55">
        <v>29.46</v>
      </c>
      <c r="EW55">
        <v>3.41</v>
      </c>
      <c r="EX55">
        <v>0.3</v>
      </c>
      <c r="EY55">
        <v>0</v>
      </c>
      <c r="FQ55">
        <v>0</v>
      </c>
      <c r="FR55">
        <f t="shared" si="47"/>
        <v>0</v>
      </c>
      <c r="FS55">
        <v>0</v>
      </c>
      <c r="FX55">
        <v>123</v>
      </c>
      <c r="FY55">
        <v>75</v>
      </c>
      <c r="GA55" t="s">
        <v>3</v>
      </c>
      <c r="GD55">
        <v>0</v>
      </c>
      <c r="GF55">
        <v>1553042583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48"/>
        <v>0</v>
      </c>
      <c r="GM55">
        <f t="shared" si="49"/>
        <v>14916.19</v>
      </c>
      <c r="GN55">
        <f t="shared" si="50"/>
        <v>14916.19</v>
      </c>
      <c r="GO55">
        <f t="shared" si="51"/>
        <v>0</v>
      </c>
      <c r="GP55">
        <f t="shared" si="52"/>
        <v>0</v>
      </c>
      <c r="GR55">
        <v>0</v>
      </c>
      <c r="GS55">
        <v>3</v>
      </c>
      <c r="GT55">
        <v>0</v>
      </c>
      <c r="GU55" t="s">
        <v>3</v>
      </c>
      <c r="GV55">
        <f t="shared" si="53"/>
        <v>0</v>
      </c>
      <c r="GW55">
        <v>1</v>
      </c>
      <c r="GX55">
        <f t="shared" si="54"/>
        <v>0</v>
      </c>
      <c r="HA55">
        <v>0</v>
      </c>
      <c r="HB55">
        <v>0</v>
      </c>
      <c r="IK55">
        <v>0</v>
      </c>
    </row>
    <row r="56" spans="1:245" x14ac:dyDescent="0.2">
      <c r="A56">
        <v>18</v>
      </c>
      <c r="B56">
        <v>1</v>
      </c>
      <c r="C56">
        <v>89</v>
      </c>
      <c r="E56" t="s">
        <v>132</v>
      </c>
      <c r="F56" t="s">
        <v>133</v>
      </c>
      <c r="G56" t="s">
        <v>134</v>
      </c>
      <c r="H56" t="s">
        <v>73</v>
      </c>
      <c r="I56">
        <f>I55*J56</f>
        <v>19.103999999999999</v>
      </c>
      <c r="J56">
        <v>1.2</v>
      </c>
      <c r="O56">
        <f t="shared" si="21"/>
        <v>0</v>
      </c>
      <c r="P56">
        <f t="shared" si="22"/>
        <v>0</v>
      </c>
      <c r="Q56">
        <f t="shared" si="23"/>
        <v>0</v>
      </c>
      <c r="R56">
        <f t="shared" si="24"/>
        <v>0</v>
      </c>
      <c r="S56">
        <f t="shared" si="25"/>
        <v>0</v>
      </c>
      <c r="T56">
        <f t="shared" si="26"/>
        <v>0</v>
      </c>
      <c r="U56">
        <f t="shared" si="27"/>
        <v>0</v>
      </c>
      <c r="V56">
        <f t="shared" si="28"/>
        <v>0</v>
      </c>
      <c r="W56">
        <f t="shared" si="29"/>
        <v>0</v>
      </c>
      <c r="X56">
        <f t="shared" si="30"/>
        <v>0</v>
      </c>
      <c r="Y56">
        <f t="shared" si="31"/>
        <v>0</v>
      </c>
      <c r="AA56">
        <v>39570879</v>
      </c>
      <c r="AB56">
        <f t="shared" si="32"/>
        <v>0</v>
      </c>
      <c r="AC56">
        <f t="shared" si="33"/>
        <v>0</v>
      </c>
      <c r="AD56">
        <f>ROUND((((ET56)-(EU56))+AE56),2)</f>
        <v>0</v>
      </c>
      <c r="AE56">
        <f>ROUND((EU56),2)</f>
        <v>0</v>
      </c>
      <c r="AF56">
        <f>ROUND((EV56),2)</f>
        <v>0</v>
      </c>
      <c r="AG56">
        <f t="shared" si="34"/>
        <v>0</v>
      </c>
      <c r="AH56">
        <f>(EW56)</f>
        <v>0</v>
      </c>
      <c r="AI56">
        <f>(EX56)</f>
        <v>0</v>
      </c>
      <c r="AJ56">
        <f t="shared" si="35"/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123</v>
      </c>
      <c r="AU56">
        <v>75</v>
      </c>
      <c r="AV56">
        <v>1</v>
      </c>
      <c r="AW56">
        <v>1</v>
      </c>
      <c r="AZ56">
        <v>6.56</v>
      </c>
      <c r="BA56">
        <v>1</v>
      </c>
      <c r="BB56">
        <v>1</v>
      </c>
      <c r="BC56">
        <v>6.56</v>
      </c>
      <c r="BD56" t="s">
        <v>3</v>
      </c>
      <c r="BE56" t="s">
        <v>3</v>
      </c>
      <c r="BF56" t="s">
        <v>3</v>
      </c>
      <c r="BG56" t="s">
        <v>3</v>
      </c>
      <c r="BH56">
        <v>3</v>
      </c>
      <c r="BI56">
        <v>1</v>
      </c>
      <c r="BJ56" t="s">
        <v>3</v>
      </c>
      <c r="BM56">
        <v>11001</v>
      </c>
      <c r="BN56">
        <v>0</v>
      </c>
      <c r="BO56" t="s">
        <v>3</v>
      </c>
      <c r="BP56">
        <v>0</v>
      </c>
      <c r="BQ56">
        <v>2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123</v>
      </c>
      <c r="CA56">
        <v>75</v>
      </c>
      <c r="CF56">
        <v>0</v>
      </c>
      <c r="CG56">
        <v>0</v>
      </c>
      <c r="CM56">
        <v>0</v>
      </c>
      <c r="CN56" t="s">
        <v>3</v>
      </c>
      <c r="CO56">
        <v>0</v>
      </c>
      <c r="CP56">
        <f t="shared" si="36"/>
        <v>0</v>
      </c>
      <c r="CQ56">
        <f t="shared" si="37"/>
        <v>0</v>
      </c>
      <c r="CR56">
        <f t="shared" si="38"/>
        <v>0</v>
      </c>
      <c r="CS56">
        <f t="shared" si="39"/>
        <v>0</v>
      </c>
      <c r="CT56">
        <f t="shared" si="40"/>
        <v>0</v>
      </c>
      <c r="CU56">
        <f t="shared" si="41"/>
        <v>0</v>
      </c>
      <c r="CV56">
        <f t="shared" si="42"/>
        <v>0</v>
      </c>
      <c r="CW56">
        <f t="shared" si="43"/>
        <v>0</v>
      </c>
      <c r="CX56">
        <f t="shared" si="44"/>
        <v>0</v>
      </c>
      <c r="CY56">
        <f t="shared" si="45"/>
        <v>0</v>
      </c>
      <c r="CZ56">
        <f t="shared" si="46"/>
        <v>0</v>
      </c>
      <c r="DC56" t="s">
        <v>3</v>
      </c>
      <c r="DD56" t="s">
        <v>3</v>
      </c>
      <c r="DE56" t="s">
        <v>3</v>
      </c>
      <c r="DF56" t="s">
        <v>3</v>
      </c>
      <c r="DG56" t="s">
        <v>3</v>
      </c>
      <c r="DH56" t="s">
        <v>3</v>
      </c>
      <c r="DI56" t="s">
        <v>3</v>
      </c>
      <c r="DJ56" t="s">
        <v>3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1007</v>
      </c>
      <c r="DV56" t="s">
        <v>73</v>
      </c>
      <c r="DW56" t="s">
        <v>73</v>
      </c>
      <c r="DX56">
        <v>1</v>
      </c>
      <c r="EE56">
        <v>39174504</v>
      </c>
      <c r="EF56">
        <v>2</v>
      </c>
      <c r="EG56" t="s">
        <v>21</v>
      </c>
      <c r="EH56">
        <v>0</v>
      </c>
      <c r="EI56" t="s">
        <v>3</v>
      </c>
      <c r="EJ56">
        <v>1</v>
      </c>
      <c r="EK56">
        <v>11001</v>
      </c>
      <c r="EL56" t="s">
        <v>130</v>
      </c>
      <c r="EM56" t="s">
        <v>131</v>
      </c>
      <c r="EO56" t="s">
        <v>3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FQ56">
        <v>0</v>
      </c>
      <c r="FR56">
        <f t="shared" si="47"/>
        <v>0</v>
      </c>
      <c r="FS56">
        <v>0</v>
      </c>
      <c r="FX56">
        <v>123</v>
      </c>
      <c r="FY56">
        <v>75</v>
      </c>
      <c r="GA56" t="s">
        <v>3</v>
      </c>
      <c r="GD56">
        <v>0</v>
      </c>
      <c r="GF56">
        <v>220090467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si="48"/>
        <v>0</v>
      </c>
      <c r="GM56">
        <f t="shared" si="49"/>
        <v>0</v>
      </c>
      <c r="GN56">
        <f t="shared" si="50"/>
        <v>0</v>
      </c>
      <c r="GO56">
        <f t="shared" si="51"/>
        <v>0</v>
      </c>
      <c r="GP56">
        <f t="shared" si="52"/>
        <v>0</v>
      </c>
      <c r="GR56">
        <v>0</v>
      </c>
      <c r="GS56">
        <v>3</v>
      </c>
      <c r="GT56">
        <v>0</v>
      </c>
      <c r="GU56" t="s">
        <v>3</v>
      </c>
      <c r="GV56">
        <f t="shared" si="53"/>
        <v>0</v>
      </c>
      <c r="GW56">
        <v>1</v>
      </c>
      <c r="GX56">
        <f t="shared" si="54"/>
        <v>0</v>
      </c>
      <c r="HA56">
        <v>0</v>
      </c>
      <c r="HB56">
        <v>0</v>
      </c>
      <c r="IK56">
        <v>0</v>
      </c>
    </row>
    <row r="57" spans="1:245" x14ac:dyDescent="0.2">
      <c r="A57">
        <v>18</v>
      </c>
      <c r="B57">
        <v>1</v>
      </c>
      <c r="C57">
        <v>90</v>
      </c>
      <c r="E57" t="s">
        <v>135</v>
      </c>
      <c r="F57" t="s">
        <v>136</v>
      </c>
      <c r="G57" t="s">
        <v>137</v>
      </c>
      <c r="H57" t="s">
        <v>73</v>
      </c>
      <c r="I57">
        <f>I55*J57</f>
        <v>19.103999999999999</v>
      </c>
      <c r="J57">
        <v>1.2</v>
      </c>
      <c r="O57">
        <f t="shared" si="21"/>
        <v>8847.75</v>
      </c>
      <c r="P57">
        <f t="shared" si="22"/>
        <v>8847.75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39570879</v>
      </c>
      <c r="AB57">
        <f t="shared" si="32"/>
        <v>70.599999999999994</v>
      </c>
      <c r="AC57">
        <f t="shared" si="33"/>
        <v>70.599999999999994</v>
      </c>
      <c r="AD57">
        <f>ROUND((((ET57)-(EU57))+AE57),2)</f>
        <v>0</v>
      </c>
      <c r="AE57">
        <f>ROUND((EU57),2)</f>
        <v>0</v>
      </c>
      <c r="AF57">
        <f>ROUND((EV57),2)</f>
        <v>0</v>
      </c>
      <c r="AG57">
        <f t="shared" si="34"/>
        <v>0</v>
      </c>
      <c r="AH57">
        <f>(EW57)</f>
        <v>0</v>
      </c>
      <c r="AI57">
        <f>(EX57)</f>
        <v>0</v>
      </c>
      <c r="AJ57">
        <f t="shared" si="35"/>
        <v>0</v>
      </c>
      <c r="AK57">
        <v>70.599999999999994</v>
      </c>
      <c r="AL57">
        <v>70.599999999999994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123</v>
      </c>
      <c r="AU57">
        <v>75</v>
      </c>
      <c r="AV57">
        <v>1</v>
      </c>
      <c r="AW57">
        <v>1</v>
      </c>
      <c r="AZ57">
        <v>6.56</v>
      </c>
      <c r="BA57">
        <v>1</v>
      </c>
      <c r="BB57">
        <v>1</v>
      </c>
      <c r="BC57">
        <v>6.56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1</v>
      </c>
      <c r="BJ57" t="s">
        <v>138</v>
      </c>
      <c r="BM57">
        <v>11001</v>
      </c>
      <c r="BN57">
        <v>0</v>
      </c>
      <c r="BO57" t="s">
        <v>3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123</v>
      </c>
      <c r="CA57">
        <v>75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36"/>
        <v>8847.75</v>
      </c>
      <c r="CQ57">
        <f t="shared" si="37"/>
        <v>463.13599999999991</v>
      </c>
      <c r="CR57">
        <f t="shared" si="38"/>
        <v>0</v>
      </c>
      <c r="CS57">
        <f t="shared" si="39"/>
        <v>0</v>
      </c>
      <c r="CT57">
        <f t="shared" si="40"/>
        <v>0</v>
      </c>
      <c r="CU57">
        <f t="shared" si="41"/>
        <v>0</v>
      </c>
      <c r="CV57">
        <f t="shared" si="42"/>
        <v>0</v>
      </c>
      <c r="CW57">
        <f t="shared" si="43"/>
        <v>0</v>
      </c>
      <c r="CX57">
        <f t="shared" si="44"/>
        <v>0</v>
      </c>
      <c r="CY57">
        <f t="shared" si="45"/>
        <v>0</v>
      </c>
      <c r="CZ57">
        <f t="shared" si="46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1007</v>
      </c>
      <c r="DV57" t="s">
        <v>73</v>
      </c>
      <c r="DW57" t="s">
        <v>73</v>
      </c>
      <c r="DX57">
        <v>1</v>
      </c>
      <c r="EE57">
        <v>39174504</v>
      </c>
      <c r="EF57">
        <v>2</v>
      </c>
      <c r="EG57" t="s">
        <v>21</v>
      </c>
      <c r="EH57">
        <v>0</v>
      </c>
      <c r="EI57" t="s">
        <v>3</v>
      </c>
      <c r="EJ57">
        <v>1</v>
      </c>
      <c r="EK57">
        <v>11001</v>
      </c>
      <c r="EL57" t="s">
        <v>130</v>
      </c>
      <c r="EM57" t="s">
        <v>131</v>
      </c>
      <c r="EO57" t="s">
        <v>3</v>
      </c>
      <c r="EQ57">
        <v>0</v>
      </c>
      <c r="ER57">
        <v>70.599999999999994</v>
      </c>
      <c r="ES57">
        <v>70.599999999999994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47"/>
        <v>0</v>
      </c>
      <c r="FS57">
        <v>0</v>
      </c>
      <c r="FX57">
        <v>123</v>
      </c>
      <c r="FY57">
        <v>75</v>
      </c>
      <c r="GA57" t="s">
        <v>3</v>
      </c>
      <c r="GD57">
        <v>0</v>
      </c>
      <c r="GF57">
        <v>-290270751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48"/>
        <v>0</v>
      </c>
      <c r="GM57">
        <f t="shared" si="49"/>
        <v>8847.75</v>
      </c>
      <c r="GN57">
        <f t="shared" si="50"/>
        <v>8847.75</v>
      </c>
      <c r="GO57">
        <f t="shared" si="51"/>
        <v>0</v>
      </c>
      <c r="GP57">
        <f t="shared" si="52"/>
        <v>0</v>
      </c>
      <c r="GR57">
        <v>0</v>
      </c>
      <c r="GS57">
        <v>3</v>
      </c>
      <c r="GT57">
        <v>0</v>
      </c>
      <c r="GU57" t="s">
        <v>3</v>
      </c>
      <c r="GV57">
        <f t="shared" si="53"/>
        <v>0</v>
      </c>
      <c r="GW57">
        <v>1</v>
      </c>
      <c r="GX57">
        <f t="shared" si="54"/>
        <v>0</v>
      </c>
      <c r="HA57">
        <v>0</v>
      </c>
      <c r="HB57">
        <v>0</v>
      </c>
      <c r="IK57">
        <v>0</v>
      </c>
    </row>
    <row r="58" spans="1:245" x14ac:dyDescent="0.2">
      <c r="A58">
        <v>17</v>
      </c>
      <c r="B58">
        <v>1</v>
      </c>
      <c r="C58">
        <f>ROW(SmtRes!A98)</f>
        <v>98</v>
      </c>
      <c r="D58">
        <f>ROW(EtalonRes!A93)</f>
        <v>93</v>
      </c>
      <c r="E58" t="s">
        <v>139</v>
      </c>
      <c r="F58" t="s">
        <v>140</v>
      </c>
      <c r="G58" t="s">
        <v>141</v>
      </c>
      <c r="H58" t="s">
        <v>28</v>
      </c>
      <c r="I58">
        <f>ROUND(74.9/100,9)</f>
        <v>0.749</v>
      </c>
      <c r="J58">
        <v>0</v>
      </c>
      <c r="O58">
        <f t="shared" si="21"/>
        <v>50990.25</v>
      </c>
      <c r="P58">
        <f t="shared" si="22"/>
        <v>45856.94</v>
      </c>
      <c r="Q58">
        <f t="shared" si="23"/>
        <v>416.46</v>
      </c>
      <c r="R58">
        <f t="shared" si="24"/>
        <v>31.74</v>
      </c>
      <c r="S58">
        <f t="shared" si="25"/>
        <v>4716.8500000000004</v>
      </c>
      <c r="T58">
        <f t="shared" si="26"/>
        <v>0</v>
      </c>
      <c r="U58">
        <f t="shared" si="27"/>
        <v>70.423975999999996</v>
      </c>
      <c r="V58">
        <f t="shared" si="28"/>
        <v>0.36513750000000006</v>
      </c>
      <c r="W58">
        <f t="shared" si="29"/>
        <v>0</v>
      </c>
      <c r="X58">
        <f t="shared" si="30"/>
        <v>4986.0200000000004</v>
      </c>
      <c r="Y58">
        <f t="shared" si="31"/>
        <v>3086.58</v>
      </c>
      <c r="AA58">
        <v>39570879</v>
      </c>
      <c r="AB58">
        <f t="shared" si="32"/>
        <v>10377.709999999999</v>
      </c>
      <c r="AC58">
        <f t="shared" si="33"/>
        <v>9332.9599999999991</v>
      </c>
      <c r="AD58">
        <f>ROUND(((((ET58*1.25))-((EU58*1.25)))+AE58),2)</f>
        <v>84.76</v>
      </c>
      <c r="AE58">
        <f>ROUND(((EU58*1.25)),2)</f>
        <v>6.46</v>
      </c>
      <c r="AF58">
        <f>ROUND(((EV58*1.15)),2)</f>
        <v>959.99</v>
      </c>
      <c r="AG58">
        <f t="shared" si="34"/>
        <v>0</v>
      </c>
      <c r="AH58">
        <f>((EW58*1.15))</f>
        <v>94.024000000000001</v>
      </c>
      <c r="AI58">
        <f>((EX58*1.25))</f>
        <v>0.48750000000000004</v>
      </c>
      <c r="AJ58">
        <f t="shared" si="35"/>
        <v>0</v>
      </c>
      <c r="AK58">
        <v>10235.540000000001</v>
      </c>
      <c r="AL58">
        <v>9332.9599999999991</v>
      </c>
      <c r="AM58">
        <v>67.81</v>
      </c>
      <c r="AN58">
        <v>5.17</v>
      </c>
      <c r="AO58">
        <v>834.77</v>
      </c>
      <c r="AP58">
        <v>0</v>
      </c>
      <c r="AQ58">
        <v>81.760000000000005</v>
      </c>
      <c r="AR58">
        <v>0.39</v>
      </c>
      <c r="AS58">
        <v>0</v>
      </c>
      <c r="AT58">
        <v>105</v>
      </c>
      <c r="AU58">
        <v>65</v>
      </c>
      <c r="AV58">
        <v>1</v>
      </c>
      <c r="AW58">
        <v>1</v>
      </c>
      <c r="AZ58">
        <v>6.56</v>
      </c>
      <c r="BA58">
        <v>6.56</v>
      </c>
      <c r="BB58">
        <v>6.56</v>
      </c>
      <c r="BC58">
        <v>6.56</v>
      </c>
      <c r="BD58" t="s">
        <v>3</v>
      </c>
      <c r="BE58" t="s">
        <v>3</v>
      </c>
      <c r="BF58" t="s">
        <v>3</v>
      </c>
      <c r="BG58" t="s">
        <v>3</v>
      </c>
      <c r="BH58">
        <v>0</v>
      </c>
      <c r="BI58">
        <v>1</v>
      </c>
      <c r="BJ58" t="s">
        <v>142</v>
      </c>
      <c r="BM58">
        <v>6001</v>
      </c>
      <c r="BN58">
        <v>0</v>
      </c>
      <c r="BO58" t="s">
        <v>3</v>
      </c>
      <c r="BP58">
        <v>0</v>
      </c>
      <c r="BQ58">
        <v>2</v>
      </c>
      <c r="BR58">
        <v>0</v>
      </c>
      <c r="BS58">
        <v>6.56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105</v>
      </c>
      <c r="CA58">
        <v>65</v>
      </c>
      <c r="CF58">
        <v>0</v>
      </c>
      <c r="CG58">
        <v>0</v>
      </c>
      <c r="CM58">
        <v>0</v>
      </c>
      <c r="CN58" t="s">
        <v>1633</v>
      </c>
      <c r="CO58">
        <v>0</v>
      </c>
      <c r="CP58">
        <f t="shared" si="36"/>
        <v>50990.25</v>
      </c>
      <c r="CQ58">
        <f t="shared" si="37"/>
        <v>61224.217599999989</v>
      </c>
      <c r="CR58">
        <f t="shared" si="38"/>
        <v>556.02560000000005</v>
      </c>
      <c r="CS58">
        <f t="shared" si="39"/>
        <v>42.377599999999994</v>
      </c>
      <c r="CT58">
        <f t="shared" si="40"/>
        <v>6297.5343999999996</v>
      </c>
      <c r="CU58">
        <f t="shared" si="41"/>
        <v>0</v>
      </c>
      <c r="CV58">
        <f t="shared" si="42"/>
        <v>94.024000000000001</v>
      </c>
      <c r="CW58">
        <f t="shared" si="43"/>
        <v>0.48750000000000004</v>
      </c>
      <c r="CX58">
        <f t="shared" si="44"/>
        <v>0</v>
      </c>
      <c r="CY58">
        <f t="shared" si="45"/>
        <v>4986.0195000000003</v>
      </c>
      <c r="CZ58">
        <f t="shared" si="46"/>
        <v>3086.5835000000002</v>
      </c>
      <c r="DC58" t="s">
        <v>3</v>
      </c>
      <c r="DD58" t="s">
        <v>3</v>
      </c>
      <c r="DE58" t="s">
        <v>19</v>
      </c>
      <c r="DF58" t="s">
        <v>19</v>
      </c>
      <c r="DG58" t="s">
        <v>20</v>
      </c>
      <c r="DH58" t="s">
        <v>3</v>
      </c>
      <c r="DI58" t="s">
        <v>20</v>
      </c>
      <c r="DJ58" t="s">
        <v>19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1003</v>
      </c>
      <c r="DV58" t="s">
        <v>28</v>
      </c>
      <c r="DW58" t="s">
        <v>28</v>
      </c>
      <c r="DX58">
        <v>100</v>
      </c>
      <c r="EE58">
        <v>39174490</v>
      </c>
      <c r="EF58">
        <v>2</v>
      </c>
      <c r="EG58" t="s">
        <v>21</v>
      </c>
      <c r="EH58">
        <v>0</v>
      </c>
      <c r="EI58" t="s">
        <v>3</v>
      </c>
      <c r="EJ58">
        <v>1</v>
      </c>
      <c r="EK58">
        <v>6001</v>
      </c>
      <c r="EL58" t="s">
        <v>92</v>
      </c>
      <c r="EM58" t="s">
        <v>93</v>
      </c>
      <c r="EO58" t="s">
        <v>24</v>
      </c>
      <c r="EQ58">
        <v>0</v>
      </c>
      <c r="ER58">
        <v>10235.540000000001</v>
      </c>
      <c r="ES58">
        <v>9332.9599999999991</v>
      </c>
      <c r="ET58">
        <v>67.81</v>
      </c>
      <c r="EU58">
        <v>5.17</v>
      </c>
      <c r="EV58">
        <v>834.77</v>
      </c>
      <c r="EW58">
        <v>81.760000000000005</v>
      </c>
      <c r="EX58">
        <v>0.39</v>
      </c>
      <c r="EY58">
        <v>0</v>
      </c>
      <c r="FQ58">
        <v>0</v>
      </c>
      <c r="FR58">
        <f t="shared" si="47"/>
        <v>0</v>
      </c>
      <c r="FS58">
        <v>0</v>
      </c>
      <c r="FX58">
        <v>105</v>
      </c>
      <c r="FY58">
        <v>65</v>
      </c>
      <c r="GA58" t="s">
        <v>3</v>
      </c>
      <c r="GD58">
        <v>0</v>
      </c>
      <c r="GF58">
        <v>161806803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48"/>
        <v>0</v>
      </c>
      <c r="GM58">
        <f t="shared" si="49"/>
        <v>59062.85</v>
      </c>
      <c r="GN58">
        <f t="shared" si="50"/>
        <v>59062.85</v>
      </c>
      <c r="GO58">
        <f t="shared" si="51"/>
        <v>0</v>
      </c>
      <c r="GP58">
        <f t="shared" si="52"/>
        <v>0</v>
      </c>
      <c r="GR58">
        <v>0</v>
      </c>
      <c r="GS58">
        <v>3</v>
      </c>
      <c r="GT58">
        <v>0</v>
      </c>
      <c r="GU58" t="s">
        <v>3</v>
      </c>
      <c r="GV58">
        <f t="shared" si="53"/>
        <v>0</v>
      </c>
      <c r="GW58">
        <v>1</v>
      </c>
      <c r="GX58">
        <f t="shared" si="54"/>
        <v>0</v>
      </c>
      <c r="HA58">
        <v>0</v>
      </c>
      <c r="HB58">
        <v>0</v>
      </c>
      <c r="IK58">
        <v>0</v>
      </c>
    </row>
    <row r="59" spans="1:245" x14ac:dyDescent="0.2">
      <c r="A59">
        <v>17</v>
      </c>
      <c r="B59">
        <v>1</v>
      </c>
      <c r="C59">
        <f>ROW(SmtRes!A107)</f>
        <v>107</v>
      </c>
      <c r="D59">
        <f>ROW(EtalonRes!A101)</f>
        <v>101</v>
      </c>
      <c r="E59" t="s">
        <v>143</v>
      </c>
      <c r="F59" t="s">
        <v>89</v>
      </c>
      <c r="G59" t="s">
        <v>90</v>
      </c>
      <c r="H59" t="s">
        <v>17</v>
      </c>
      <c r="I59">
        <f>ROUND(7.96/100,9)</f>
        <v>7.9600000000000004E-2</v>
      </c>
      <c r="J59">
        <v>0</v>
      </c>
      <c r="O59">
        <f t="shared" si="21"/>
        <v>2352.29</v>
      </c>
      <c r="P59">
        <f t="shared" si="22"/>
        <v>472.83</v>
      </c>
      <c r="Q59">
        <f t="shared" si="23"/>
        <v>1036.3499999999999</v>
      </c>
      <c r="R59">
        <f t="shared" si="24"/>
        <v>159.6</v>
      </c>
      <c r="S59">
        <f t="shared" si="25"/>
        <v>843.11</v>
      </c>
      <c r="T59">
        <f t="shared" si="26"/>
        <v>0</v>
      </c>
      <c r="U59">
        <f t="shared" si="27"/>
        <v>16.4772</v>
      </c>
      <c r="V59">
        <f t="shared" si="28"/>
        <v>1.8039349999999998</v>
      </c>
      <c r="W59">
        <f t="shared" si="29"/>
        <v>0</v>
      </c>
      <c r="X59">
        <f t="shared" si="30"/>
        <v>1052.8499999999999</v>
      </c>
      <c r="Y59">
        <f t="shared" si="31"/>
        <v>651.76</v>
      </c>
      <c r="AA59">
        <v>39570879</v>
      </c>
      <c r="AB59">
        <f t="shared" si="32"/>
        <v>4504.7700000000004</v>
      </c>
      <c r="AC59">
        <f t="shared" si="33"/>
        <v>905.49</v>
      </c>
      <c r="AD59">
        <f>ROUND(((((ET59*1.25))-((EU59*1.25)))+AE59),2)</f>
        <v>1984.68</v>
      </c>
      <c r="AE59">
        <f>ROUND(((EU59*1.25)),2)</f>
        <v>305.64</v>
      </c>
      <c r="AF59">
        <f>ROUND(((EV59*1.15)),2)</f>
        <v>1614.6</v>
      </c>
      <c r="AG59">
        <f t="shared" si="34"/>
        <v>0</v>
      </c>
      <c r="AH59">
        <f>((EW59*1.15))</f>
        <v>206.99999999999997</v>
      </c>
      <c r="AI59">
        <f>((EX59*1.25))</f>
        <v>22.662499999999998</v>
      </c>
      <c r="AJ59">
        <f t="shared" si="35"/>
        <v>0</v>
      </c>
      <c r="AK59">
        <v>3897.23</v>
      </c>
      <c r="AL59">
        <v>905.49</v>
      </c>
      <c r="AM59">
        <v>1587.74</v>
      </c>
      <c r="AN59">
        <v>244.51</v>
      </c>
      <c r="AO59">
        <v>1404</v>
      </c>
      <c r="AP59">
        <v>0</v>
      </c>
      <c r="AQ59">
        <v>180</v>
      </c>
      <c r="AR59">
        <v>18.13</v>
      </c>
      <c r="AS59">
        <v>0</v>
      </c>
      <c r="AT59">
        <v>105</v>
      </c>
      <c r="AU59">
        <v>65</v>
      </c>
      <c r="AV59">
        <v>1</v>
      </c>
      <c r="AW59">
        <v>1</v>
      </c>
      <c r="AZ59">
        <v>6.56</v>
      </c>
      <c r="BA59">
        <v>6.56</v>
      </c>
      <c r="BB59">
        <v>6.56</v>
      </c>
      <c r="BC59">
        <v>6.56</v>
      </c>
      <c r="BD59" t="s">
        <v>3</v>
      </c>
      <c r="BE59" t="s">
        <v>3</v>
      </c>
      <c r="BF59" t="s">
        <v>3</v>
      </c>
      <c r="BG59" t="s">
        <v>3</v>
      </c>
      <c r="BH59">
        <v>0</v>
      </c>
      <c r="BI59">
        <v>1</v>
      </c>
      <c r="BJ59" t="s">
        <v>91</v>
      </c>
      <c r="BM59">
        <v>6001</v>
      </c>
      <c r="BN59">
        <v>0</v>
      </c>
      <c r="BO59" t="s">
        <v>3</v>
      </c>
      <c r="BP59">
        <v>0</v>
      </c>
      <c r="BQ59">
        <v>2</v>
      </c>
      <c r="BR59">
        <v>0</v>
      </c>
      <c r="BS59">
        <v>6.56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105</v>
      </c>
      <c r="CA59">
        <v>65</v>
      </c>
      <c r="CF59">
        <v>0</v>
      </c>
      <c r="CG59">
        <v>0</v>
      </c>
      <c r="CM59">
        <v>0</v>
      </c>
      <c r="CN59" t="s">
        <v>1633</v>
      </c>
      <c r="CO59">
        <v>0</v>
      </c>
      <c r="CP59">
        <f t="shared" si="36"/>
        <v>2352.29</v>
      </c>
      <c r="CQ59">
        <f t="shared" si="37"/>
        <v>5940.0144</v>
      </c>
      <c r="CR59">
        <f t="shared" si="38"/>
        <v>13019.5008</v>
      </c>
      <c r="CS59">
        <f t="shared" si="39"/>
        <v>2004.9983999999997</v>
      </c>
      <c r="CT59">
        <f t="shared" si="40"/>
        <v>10591.775999999998</v>
      </c>
      <c r="CU59">
        <f t="shared" si="41"/>
        <v>0</v>
      </c>
      <c r="CV59">
        <f t="shared" si="42"/>
        <v>206.99999999999997</v>
      </c>
      <c r="CW59">
        <f t="shared" si="43"/>
        <v>22.662499999999998</v>
      </c>
      <c r="CX59">
        <f t="shared" si="44"/>
        <v>0</v>
      </c>
      <c r="CY59">
        <f t="shared" si="45"/>
        <v>1052.8455000000001</v>
      </c>
      <c r="CZ59">
        <f t="shared" si="46"/>
        <v>651.76150000000007</v>
      </c>
      <c r="DC59" t="s">
        <v>3</v>
      </c>
      <c r="DD59" t="s">
        <v>3</v>
      </c>
      <c r="DE59" t="s">
        <v>19</v>
      </c>
      <c r="DF59" t="s">
        <v>19</v>
      </c>
      <c r="DG59" t="s">
        <v>20</v>
      </c>
      <c r="DH59" t="s">
        <v>3</v>
      </c>
      <c r="DI59" t="s">
        <v>20</v>
      </c>
      <c r="DJ59" t="s">
        <v>19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1007</v>
      </c>
      <c r="DV59" t="s">
        <v>17</v>
      </c>
      <c r="DW59" t="s">
        <v>17</v>
      </c>
      <c r="DX59">
        <v>100</v>
      </c>
      <c r="EE59">
        <v>39174490</v>
      </c>
      <c r="EF59">
        <v>2</v>
      </c>
      <c r="EG59" t="s">
        <v>21</v>
      </c>
      <c r="EH59">
        <v>0</v>
      </c>
      <c r="EI59" t="s">
        <v>3</v>
      </c>
      <c r="EJ59">
        <v>1</v>
      </c>
      <c r="EK59">
        <v>6001</v>
      </c>
      <c r="EL59" t="s">
        <v>92</v>
      </c>
      <c r="EM59" t="s">
        <v>93</v>
      </c>
      <c r="EO59" t="s">
        <v>24</v>
      </c>
      <c r="EQ59">
        <v>0</v>
      </c>
      <c r="ER59">
        <v>3897.23</v>
      </c>
      <c r="ES59">
        <v>905.49</v>
      </c>
      <c r="ET59">
        <v>1587.74</v>
      </c>
      <c r="EU59">
        <v>244.51</v>
      </c>
      <c r="EV59">
        <v>1404</v>
      </c>
      <c r="EW59">
        <v>180</v>
      </c>
      <c r="EX59">
        <v>18.13</v>
      </c>
      <c r="EY59">
        <v>0</v>
      </c>
      <c r="FQ59">
        <v>0</v>
      </c>
      <c r="FR59">
        <f t="shared" si="47"/>
        <v>0</v>
      </c>
      <c r="FS59">
        <v>0</v>
      </c>
      <c r="FX59">
        <v>105</v>
      </c>
      <c r="FY59">
        <v>65</v>
      </c>
      <c r="GA59" t="s">
        <v>3</v>
      </c>
      <c r="GD59">
        <v>0</v>
      </c>
      <c r="GF59">
        <v>1120797142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48"/>
        <v>0</v>
      </c>
      <c r="GM59">
        <f t="shared" si="49"/>
        <v>4056.9</v>
      </c>
      <c r="GN59">
        <f t="shared" si="50"/>
        <v>4056.9</v>
      </c>
      <c r="GO59">
        <f t="shared" si="51"/>
        <v>0</v>
      </c>
      <c r="GP59">
        <f t="shared" si="52"/>
        <v>0</v>
      </c>
      <c r="GR59">
        <v>0</v>
      </c>
      <c r="GS59">
        <v>3</v>
      </c>
      <c r="GT59">
        <v>0</v>
      </c>
      <c r="GU59" t="s">
        <v>3</v>
      </c>
      <c r="GV59">
        <f t="shared" si="53"/>
        <v>0</v>
      </c>
      <c r="GW59">
        <v>1</v>
      </c>
      <c r="GX59">
        <f t="shared" si="54"/>
        <v>0</v>
      </c>
      <c r="HA59">
        <v>0</v>
      </c>
      <c r="HB59">
        <v>0</v>
      </c>
      <c r="IK59">
        <v>0</v>
      </c>
    </row>
    <row r="60" spans="1:245" x14ac:dyDescent="0.2">
      <c r="A60">
        <v>18</v>
      </c>
      <c r="B60">
        <v>1</v>
      </c>
      <c r="C60">
        <v>106</v>
      </c>
      <c r="E60" t="s">
        <v>144</v>
      </c>
      <c r="F60" t="s">
        <v>95</v>
      </c>
      <c r="G60" t="s">
        <v>96</v>
      </c>
      <c r="H60" t="s">
        <v>73</v>
      </c>
      <c r="I60">
        <f>I59*J60</f>
        <v>8.1191999999999993</v>
      </c>
      <c r="J60">
        <v>101.99999999999999</v>
      </c>
      <c r="O60">
        <f t="shared" ref="O60:O91" si="66">ROUND(CP60,2)</f>
        <v>0</v>
      </c>
      <c r="P60">
        <f t="shared" ref="P60:P91" si="67">ROUND(CQ60*I60,2)</f>
        <v>0</v>
      </c>
      <c r="Q60">
        <f t="shared" ref="Q60:Q91" si="68">ROUND(CR60*I60,2)</f>
        <v>0</v>
      </c>
      <c r="R60">
        <f t="shared" ref="R60:R91" si="69">ROUND(CS60*I60,2)</f>
        <v>0</v>
      </c>
      <c r="S60">
        <f t="shared" ref="S60:S91" si="70">ROUND(CT60*I60,2)</f>
        <v>0</v>
      </c>
      <c r="T60">
        <f t="shared" ref="T60:T91" si="71">ROUND(CU60*I60,2)</f>
        <v>0</v>
      </c>
      <c r="U60">
        <f t="shared" ref="U60:U91" si="72">CV60*I60</f>
        <v>0</v>
      </c>
      <c r="V60">
        <f t="shared" ref="V60:V91" si="73">CW60*I60</f>
        <v>0</v>
      </c>
      <c r="W60">
        <f t="shared" ref="W60:W91" si="74">ROUND(CX60*I60,2)</f>
        <v>0</v>
      </c>
      <c r="X60">
        <f t="shared" ref="X60:X91" si="75">ROUND(CY60,2)</f>
        <v>0</v>
      </c>
      <c r="Y60">
        <f t="shared" ref="Y60:Y91" si="76">ROUND(CZ60,2)</f>
        <v>0</v>
      </c>
      <c r="AA60">
        <v>39570879</v>
      </c>
      <c r="AB60">
        <f t="shared" ref="AB60:AB91" si="77">ROUND((AC60+AD60+AF60),2)</f>
        <v>0</v>
      </c>
      <c r="AC60">
        <f t="shared" ref="AC60:AC91" si="78">ROUND((ES60),2)</f>
        <v>0</v>
      </c>
      <c r="AD60">
        <f>ROUND((((ET60)-(EU60))+AE60),2)</f>
        <v>0</v>
      </c>
      <c r="AE60">
        <f>ROUND((EU60),2)</f>
        <v>0</v>
      </c>
      <c r="AF60">
        <f>ROUND((EV60),2)</f>
        <v>0</v>
      </c>
      <c r="AG60">
        <f t="shared" ref="AG60:AG91" si="79">ROUND((AP60),2)</f>
        <v>0</v>
      </c>
      <c r="AH60">
        <f>(EW60)</f>
        <v>0</v>
      </c>
      <c r="AI60">
        <f>(EX60)</f>
        <v>0</v>
      </c>
      <c r="AJ60">
        <f t="shared" ref="AJ60:AJ91" si="80">ROUND((AS60),2)</f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105</v>
      </c>
      <c r="AU60">
        <v>65</v>
      </c>
      <c r="AV60">
        <v>1</v>
      </c>
      <c r="AW60">
        <v>1</v>
      </c>
      <c r="AZ60">
        <v>6.56</v>
      </c>
      <c r="BA60">
        <v>1</v>
      </c>
      <c r="BB60">
        <v>1</v>
      </c>
      <c r="BC60">
        <v>6.56</v>
      </c>
      <c r="BD60" t="s">
        <v>3</v>
      </c>
      <c r="BE60" t="s">
        <v>3</v>
      </c>
      <c r="BF60" t="s">
        <v>3</v>
      </c>
      <c r="BG60" t="s">
        <v>3</v>
      </c>
      <c r="BH60">
        <v>3</v>
      </c>
      <c r="BI60">
        <v>1</v>
      </c>
      <c r="BJ60" t="s">
        <v>3</v>
      </c>
      <c r="BM60">
        <v>6001</v>
      </c>
      <c r="BN60">
        <v>0</v>
      </c>
      <c r="BO60" t="s">
        <v>3</v>
      </c>
      <c r="BP60">
        <v>0</v>
      </c>
      <c r="BQ60">
        <v>2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105</v>
      </c>
      <c r="CA60">
        <v>65</v>
      </c>
      <c r="CF60">
        <v>0</v>
      </c>
      <c r="CG60">
        <v>0</v>
      </c>
      <c r="CM60">
        <v>0</v>
      </c>
      <c r="CN60" t="s">
        <v>3</v>
      </c>
      <c r="CO60">
        <v>0</v>
      </c>
      <c r="CP60">
        <f t="shared" ref="CP60:CP91" si="81">(P60+Q60+S60)</f>
        <v>0</v>
      </c>
      <c r="CQ60">
        <f t="shared" ref="CQ60:CQ91" si="82">AC60*BC60</f>
        <v>0</v>
      </c>
      <c r="CR60">
        <f t="shared" ref="CR60:CR91" si="83">AD60*BB60</f>
        <v>0</v>
      </c>
      <c r="CS60">
        <f t="shared" ref="CS60:CS91" si="84">AE60*BS60</f>
        <v>0</v>
      </c>
      <c r="CT60">
        <f t="shared" ref="CT60:CT91" si="85">AF60*BA60</f>
        <v>0</v>
      </c>
      <c r="CU60">
        <f t="shared" ref="CU60:CU91" si="86">AG60</f>
        <v>0</v>
      </c>
      <c r="CV60">
        <f t="shared" ref="CV60:CV91" si="87">AH60</f>
        <v>0</v>
      </c>
      <c r="CW60">
        <f t="shared" ref="CW60:CW91" si="88">AI60</f>
        <v>0</v>
      </c>
      <c r="CX60">
        <f t="shared" ref="CX60:CX91" si="89">AJ60</f>
        <v>0</v>
      </c>
      <c r="CY60">
        <f t="shared" ref="CY60:CY91" si="90">(((S60+R60)*AT60)/100)</f>
        <v>0</v>
      </c>
      <c r="CZ60">
        <f t="shared" ref="CZ60:CZ91" si="91">(((S60+R60)*AU60)/100)</f>
        <v>0</v>
      </c>
      <c r="DC60" t="s">
        <v>3</v>
      </c>
      <c r="DD60" t="s">
        <v>3</v>
      </c>
      <c r="DE60" t="s">
        <v>3</v>
      </c>
      <c r="DF60" t="s">
        <v>3</v>
      </c>
      <c r="DG60" t="s">
        <v>3</v>
      </c>
      <c r="DH60" t="s">
        <v>3</v>
      </c>
      <c r="DI60" t="s">
        <v>3</v>
      </c>
      <c r="DJ60" t="s">
        <v>3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1007</v>
      </c>
      <c r="DV60" t="s">
        <v>73</v>
      </c>
      <c r="DW60" t="s">
        <v>73</v>
      </c>
      <c r="DX60">
        <v>1</v>
      </c>
      <c r="EE60">
        <v>39174490</v>
      </c>
      <c r="EF60">
        <v>2</v>
      </c>
      <c r="EG60" t="s">
        <v>21</v>
      </c>
      <c r="EH60">
        <v>0</v>
      </c>
      <c r="EI60" t="s">
        <v>3</v>
      </c>
      <c r="EJ60">
        <v>1</v>
      </c>
      <c r="EK60">
        <v>6001</v>
      </c>
      <c r="EL60" t="s">
        <v>92</v>
      </c>
      <c r="EM60" t="s">
        <v>93</v>
      </c>
      <c r="EO60" t="s">
        <v>3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ref="FR60:FR91" si="92">ROUND(IF(AND(BH60=3,BI60=3),P60,0),2)</f>
        <v>0</v>
      </c>
      <c r="FS60">
        <v>0</v>
      </c>
      <c r="FX60">
        <v>105</v>
      </c>
      <c r="FY60">
        <v>65</v>
      </c>
      <c r="GA60" t="s">
        <v>3</v>
      </c>
      <c r="GD60">
        <v>0</v>
      </c>
      <c r="GF60">
        <v>-1646172050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ref="GL60:GL91" si="93">ROUND(IF(AND(BH60=3,BI60=3,FS60&lt;&gt;0),P60,0),2)</f>
        <v>0</v>
      </c>
      <c r="GM60">
        <f t="shared" ref="GM60:GM91" si="94">ROUND(O60+X60+Y60+GK60,2)+GX60</f>
        <v>0</v>
      </c>
      <c r="GN60">
        <f t="shared" ref="GN60:GN91" si="95">IF(OR(BI60=0,BI60=1),ROUND(O60+X60+Y60+GK60,2),0)</f>
        <v>0</v>
      </c>
      <c r="GO60">
        <f t="shared" ref="GO60:GO91" si="96">IF(BI60=2,ROUND(O60+X60+Y60+GK60,2),0)</f>
        <v>0</v>
      </c>
      <c r="GP60">
        <f t="shared" ref="GP60:GP91" si="97">IF(BI60=4,ROUND(O60+X60+Y60+GK60,2)+GX60,0)</f>
        <v>0</v>
      </c>
      <c r="GR60">
        <v>0</v>
      </c>
      <c r="GS60">
        <v>3</v>
      </c>
      <c r="GT60">
        <v>0</v>
      </c>
      <c r="GU60" t="s">
        <v>3</v>
      </c>
      <c r="GV60">
        <f t="shared" ref="GV60:GV91" si="98">ROUND(GT60,2)</f>
        <v>0</v>
      </c>
      <c r="GW60">
        <v>1</v>
      </c>
      <c r="GX60">
        <f t="shared" ref="GX60:GX91" si="99">ROUND(GV60*GW60*I60,2)</f>
        <v>0</v>
      </c>
      <c r="HA60">
        <v>0</v>
      </c>
      <c r="HB60">
        <v>0</v>
      </c>
      <c r="IK60">
        <v>0</v>
      </c>
    </row>
    <row r="61" spans="1:245" x14ac:dyDescent="0.2">
      <c r="A61">
        <v>18</v>
      </c>
      <c r="B61">
        <v>1</v>
      </c>
      <c r="C61">
        <v>107</v>
      </c>
      <c r="E61" t="s">
        <v>145</v>
      </c>
      <c r="F61" t="s">
        <v>146</v>
      </c>
      <c r="G61" t="s">
        <v>147</v>
      </c>
      <c r="H61" t="s">
        <v>73</v>
      </c>
      <c r="I61">
        <f>I59*J61</f>
        <v>8.1191999999999993</v>
      </c>
      <c r="J61">
        <v>101.99999999999999</v>
      </c>
      <c r="O61">
        <f t="shared" si="66"/>
        <v>36891.360000000001</v>
      </c>
      <c r="P61">
        <f t="shared" si="67"/>
        <v>36891.360000000001</v>
      </c>
      <c r="Q61">
        <f t="shared" si="68"/>
        <v>0</v>
      </c>
      <c r="R61">
        <f t="shared" si="69"/>
        <v>0</v>
      </c>
      <c r="S61">
        <f t="shared" si="70"/>
        <v>0</v>
      </c>
      <c r="T61">
        <f t="shared" si="71"/>
        <v>0</v>
      </c>
      <c r="U61">
        <f t="shared" si="72"/>
        <v>0</v>
      </c>
      <c r="V61">
        <f t="shared" si="73"/>
        <v>0</v>
      </c>
      <c r="W61">
        <f t="shared" si="74"/>
        <v>0</v>
      </c>
      <c r="X61">
        <f t="shared" si="75"/>
        <v>0</v>
      </c>
      <c r="Y61">
        <f t="shared" si="76"/>
        <v>0</v>
      </c>
      <c r="AA61">
        <v>39570879</v>
      </c>
      <c r="AB61">
        <f t="shared" si="77"/>
        <v>692.64</v>
      </c>
      <c r="AC61">
        <f t="shared" si="78"/>
        <v>692.64</v>
      </c>
      <c r="AD61">
        <f>ROUND((((ET61)-(EU61))+AE61),2)</f>
        <v>0</v>
      </c>
      <c r="AE61">
        <f>ROUND((EU61),2)</f>
        <v>0</v>
      </c>
      <c r="AF61">
        <f>ROUND((EV61),2)</f>
        <v>0</v>
      </c>
      <c r="AG61">
        <f t="shared" si="79"/>
        <v>0</v>
      </c>
      <c r="AH61">
        <f>(EW61)</f>
        <v>0</v>
      </c>
      <c r="AI61">
        <f>(EX61)</f>
        <v>0</v>
      </c>
      <c r="AJ61">
        <f t="shared" si="80"/>
        <v>0</v>
      </c>
      <c r="AK61">
        <v>692.64</v>
      </c>
      <c r="AL61">
        <v>692.64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105</v>
      </c>
      <c r="AU61">
        <v>65</v>
      </c>
      <c r="AV61">
        <v>1</v>
      </c>
      <c r="AW61">
        <v>1</v>
      </c>
      <c r="AZ61">
        <v>6.56</v>
      </c>
      <c r="BA61">
        <v>1</v>
      </c>
      <c r="BB61">
        <v>1</v>
      </c>
      <c r="BC61">
        <v>6.56</v>
      </c>
      <c r="BD61" t="s">
        <v>3</v>
      </c>
      <c r="BE61" t="s">
        <v>3</v>
      </c>
      <c r="BF61" t="s">
        <v>3</v>
      </c>
      <c r="BG61" t="s">
        <v>3</v>
      </c>
      <c r="BH61">
        <v>3</v>
      </c>
      <c r="BI61">
        <v>1</v>
      </c>
      <c r="BJ61" t="s">
        <v>148</v>
      </c>
      <c r="BM61">
        <v>6001</v>
      </c>
      <c r="BN61">
        <v>0</v>
      </c>
      <c r="BO61" t="s">
        <v>3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105</v>
      </c>
      <c r="CA61">
        <v>65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81"/>
        <v>36891.360000000001</v>
      </c>
      <c r="CQ61">
        <f t="shared" si="82"/>
        <v>4543.7183999999997</v>
      </c>
      <c r="CR61">
        <f t="shared" si="83"/>
        <v>0</v>
      </c>
      <c r="CS61">
        <f t="shared" si="84"/>
        <v>0</v>
      </c>
      <c r="CT61">
        <f t="shared" si="85"/>
        <v>0</v>
      </c>
      <c r="CU61">
        <f t="shared" si="86"/>
        <v>0</v>
      </c>
      <c r="CV61">
        <f t="shared" si="87"/>
        <v>0</v>
      </c>
      <c r="CW61">
        <f t="shared" si="88"/>
        <v>0</v>
      </c>
      <c r="CX61">
        <f t="shared" si="89"/>
        <v>0</v>
      </c>
      <c r="CY61">
        <f t="shared" si="90"/>
        <v>0</v>
      </c>
      <c r="CZ61">
        <f t="shared" si="91"/>
        <v>0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1007</v>
      </c>
      <c r="DV61" t="s">
        <v>73</v>
      </c>
      <c r="DW61" t="s">
        <v>73</v>
      </c>
      <c r="DX61">
        <v>1</v>
      </c>
      <c r="EE61">
        <v>39174490</v>
      </c>
      <c r="EF61">
        <v>2</v>
      </c>
      <c r="EG61" t="s">
        <v>21</v>
      </c>
      <c r="EH61">
        <v>0</v>
      </c>
      <c r="EI61" t="s">
        <v>3</v>
      </c>
      <c r="EJ61">
        <v>1</v>
      </c>
      <c r="EK61">
        <v>6001</v>
      </c>
      <c r="EL61" t="s">
        <v>92</v>
      </c>
      <c r="EM61" t="s">
        <v>93</v>
      </c>
      <c r="EO61" t="s">
        <v>3</v>
      </c>
      <c r="EQ61">
        <v>0</v>
      </c>
      <c r="ER61">
        <v>692.64</v>
      </c>
      <c r="ES61">
        <v>692.64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92"/>
        <v>0</v>
      </c>
      <c r="FS61">
        <v>0</v>
      </c>
      <c r="FX61">
        <v>105</v>
      </c>
      <c r="FY61">
        <v>65</v>
      </c>
      <c r="GA61" t="s">
        <v>3</v>
      </c>
      <c r="GD61">
        <v>0</v>
      </c>
      <c r="GF61">
        <v>1629746556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93"/>
        <v>0</v>
      </c>
      <c r="GM61">
        <f t="shared" si="94"/>
        <v>36891.360000000001</v>
      </c>
      <c r="GN61">
        <f t="shared" si="95"/>
        <v>36891.360000000001</v>
      </c>
      <c r="GO61">
        <f t="shared" si="96"/>
        <v>0</v>
      </c>
      <c r="GP61">
        <f t="shared" si="97"/>
        <v>0</v>
      </c>
      <c r="GR61">
        <v>0</v>
      </c>
      <c r="GS61">
        <v>3</v>
      </c>
      <c r="GT61">
        <v>0</v>
      </c>
      <c r="GU61" t="s">
        <v>3</v>
      </c>
      <c r="GV61">
        <f t="shared" si="98"/>
        <v>0</v>
      </c>
      <c r="GW61">
        <v>1</v>
      </c>
      <c r="GX61">
        <f t="shared" si="99"/>
        <v>0</v>
      </c>
      <c r="HA61">
        <v>0</v>
      </c>
      <c r="HB61">
        <v>0</v>
      </c>
      <c r="IK61">
        <v>0</v>
      </c>
    </row>
    <row r="62" spans="1:245" x14ac:dyDescent="0.2">
      <c r="A62">
        <v>17</v>
      </c>
      <c r="B62">
        <v>1</v>
      </c>
      <c r="C62">
        <f>ROW(SmtRes!A128)</f>
        <v>128</v>
      </c>
      <c r="D62">
        <f>ROW(EtalonRes!A119)</f>
        <v>119</v>
      </c>
      <c r="E62" t="s">
        <v>149</v>
      </c>
      <c r="F62" t="s">
        <v>150</v>
      </c>
      <c r="G62" t="s">
        <v>151</v>
      </c>
      <c r="H62" t="s">
        <v>17</v>
      </c>
      <c r="I62">
        <f>ROUND(31.84/100,9)</f>
        <v>0.31840000000000002</v>
      </c>
      <c r="J62">
        <v>0</v>
      </c>
      <c r="O62">
        <f t="shared" si="66"/>
        <v>12166.14</v>
      </c>
      <c r="P62">
        <f t="shared" si="67"/>
        <v>1020.16</v>
      </c>
      <c r="Q62">
        <f t="shared" si="68"/>
        <v>6624.85</v>
      </c>
      <c r="R62">
        <f t="shared" si="69"/>
        <v>1004.69</v>
      </c>
      <c r="S62">
        <f t="shared" si="70"/>
        <v>4521.13</v>
      </c>
      <c r="T62">
        <f t="shared" si="71"/>
        <v>0</v>
      </c>
      <c r="U62">
        <f t="shared" si="72"/>
        <v>80.796865600000004</v>
      </c>
      <c r="V62">
        <f t="shared" si="73"/>
        <v>11.454440000000002</v>
      </c>
      <c r="W62">
        <f t="shared" si="74"/>
        <v>0</v>
      </c>
      <c r="X62">
        <f t="shared" si="75"/>
        <v>5802.11</v>
      </c>
      <c r="Y62">
        <f t="shared" si="76"/>
        <v>3591.78</v>
      </c>
      <c r="AA62">
        <v>39570879</v>
      </c>
      <c r="AB62">
        <f t="shared" si="77"/>
        <v>5824.73</v>
      </c>
      <c r="AC62">
        <f t="shared" si="78"/>
        <v>488.42</v>
      </c>
      <c r="AD62">
        <f>ROUND(((((ET62*1.25))-((EU62*1.25)))+AE62),2)</f>
        <v>3171.75</v>
      </c>
      <c r="AE62">
        <f>ROUND(((EU62*1.25)),2)</f>
        <v>481.01</v>
      </c>
      <c r="AF62">
        <f>ROUND(((EV62*1.15)),2)</f>
        <v>2164.56</v>
      </c>
      <c r="AG62">
        <f t="shared" si="79"/>
        <v>0</v>
      </c>
      <c r="AH62">
        <f>((EW62*1.15))</f>
        <v>253.75899999999999</v>
      </c>
      <c r="AI62">
        <f>((EX62*1.25))</f>
        <v>35.975000000000001</v>
      </c>
      <c r="AJ62">
        <f t="shared" si="80"/>
        <v>0</v>
      </c>
      <c r="AK62">
        <v>4908.05</v>
      </c>
      <c r="AL62">
        <v>488.42</v>
      </c>
      <c r="AM62">
        <v>2537.4</v>
      </c>
      <c r="AN62">
        <v>384.81</v>
      </c>
      <c r="AO62">
        <v>1882.23</v>
      </c>
      <c r="AP62">
        <v>0</v>
      </c>
      <c r="AQ62">
        <v>220.66</v>
      </c>
      <c r="AR62">
        <v>28.78</v>
      </c>
      <c r="AS62">
        <v>0</v>
      </c>
      <c r="AT62">
        <v>105</v>
      </c>
      <c r="AU62">
        <v>65</v>
      </c>
      <c r="AV62">
        <v>1</v>
      </c>
      <c r="AW62">
        <v>1</v>
      </c>
      <c r="AZ62">
        <v>6.56</v>
      </c>
      <c r="BA62">
        <v>6.56</v>
      </c>
      <c r="BB62">
        <v>6.56</v>
      </c>
      <c r="BC62">
        <v>6.56</v>
      </c>
      <c r="BD62" t="s">
        <v>3</v>
      </c>
      <c r="BE62" t="s">
        <v>3</v>
      </c>
      <c r="BF62" t="s">
        <v>3</v>
      </c>
      <c r="BG62" t="s">
        <v>3</v>
      </c>
      <c r="BH62">
        <v>0</v>
      </c>
      <c r="BI62">
        <v>1</v>
      </c>
      <c r="BJ62" t="s">
        <v>152</v>
      </c>
      <c r="BM62">
        <v>6001</v>
      </c>
      <c r="BN62">
        <v>0</v>
      </c>
      <c r="BO62" t="s">
        <v>3</v>
      </c>
      <c r="BP62">
        <v>0</v>
      </c>
      <c r="BQ62">
        <v>2</v>
      </c>
      <c r="BR62">
        <v>0</v>
      </c>
      <c r="BS62">
        <v>6.56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105</v>
      </c>
      <c r="CA62">
        <v>65</v>
      </c>
      <c r="CF62">
        <v>0</v>
      </c>
      <c r="CG62">
        <v>0</v>
      </c>
      <c r="CM62">
        <v>0</v>
      </c>
      <c r="CN62" t="s">
        <v>1633</v>
      </c>
      <c r="CO62">
        <v>0</v>
      </c>
      <c r="CP62">
        <f t="shared" si="81"/>
        <v>12166.14</v>
      </c>
      <c r="CQ62">
        <f t="shared" si="82"/>
        <v>3204.0351999999998</v>
      </c>
      <c r="CR62">
        <f t="shared" si="83"/>
        <v>20806.68</v>
      </c>
      <c r="CS62">
        <f t="shared" si="84"/>
        <v>3155.4255999999996</v>
      </c>
      <c r="CT62">
        <f t="shared" si="85"/>
        <v>14199.513599999998</v>
      </c>
      <c r="CU62">
        <f t="shared" si="86"/>
        <v>0</v>
      </c>
      <c r="CV62">
        <f t="shared" si="87"/>
        <v>253.75899999999999</v>
      </c>
      <c r="CW62">
        <f t="shared" si="88"/>
        <v>35.975000000000001</v>
      </c>
      <c r="CX62">
        <f t="shared" si="89"/>
        <v>0</v>
      </c>
      <c r="CY62">
        <f t="shared" si="90"/>
        <v>5802.1109999999999</v>
      </c>
      <c r="CZ62">
        <f t="shared" si="91"/>
        <v>3591.7829999999999</v>
      </c>
      <c r="DC62" t="s">
        <v>3</v>
      </c>
      <c r="DD62" t="s">
        <v>3</v>
      </c>
      <c r="DE62" t="s">
        <v>19</v>
      </c>
      <c r="DF62" t="s">
        <v>19</v>
      </c>
      <c r="DG62" t="s">
        <v>20</v>
      </c>
      <c r="DH62" t="s">
        <v>3</v>
      </c>
      <c r="DI62" t="s">
        <v>20</v>
      </c>
      <c r="DJ62" t="s">
        <v>19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1007</v>
      </c>
      <c r="DV62" t="s">
        <v>17</v>
      </c>
      <c r="DW62" t="s">
        <v>17</v>
      </c>
      <c r="DX62">
        <v>100</v>
      </c>
      <c r="EE62">
        <v>39174490</v>
      </c>
      <c r="EF62">
        <v>2</v>
      </c>
      <c r="EG62" t="s">
        <v>21</v>
      </c>
      <c r="EH62">
        <v>0</v>
      </c>
      <c r="EI62" t="s">
        <v>3</v>
      </c>
      <c r="EJ62">
        <v>1</v>
      </c>
      <c r="EK62">
        <v>6001</v>
      </c>
      <c r="EL62" t="s">
        <v>92</v>
      </c>
      <c r="EM62" t="s">
        <v>93</v>
      </c>
      <c r="EO62" t="s">
        <v>24</v>
      </c>
      <c r="EQ62">
        <v>0</v>
      </c>
      <c r="ER62">
        <v>4908.05</v>
      </c>
      <c r="ES62">
        <v>488.42</v>
      </c>
      <c r="ET62">
        <v>2537.4</v>
      </c>
      <c r="EU62">
        <v>384.81</v>
      </c>
      <c r="EV62">
        <v>1882.23</v>
      </c>
      <c r="EW62">
        <v>220.66</v>
      </c>
      <c r="EX62">
        <v>28.78</v>
      </c>
      <c r="EY62">
        <v>0</v>
      </c>
      <c r="FQ62">
        <v>0</v>
      </c>
      <c r="FR62">
        <f t="shared" si="92"/>
        <v>0</v>
      </c>
      <c r="FS62">
        <v>0</v>
      </c>
      <c r="FX62">
        <v>105</v>
      </c>
      <c r="FY62">
        <v>65</v>
      </c>
      <c r="GA62" t="s">
        <v>3</v>
      </c>
      <c r="GD62">
        <v>0</v>
      </c>
      <c r="GF62">
        <v>-716259204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93"/>
        <v>0</v>
      </c>
      <c r="GM62">
        <f t="shared" si="94"/>
        <v>21560.03</v>
      </c>
      <c r="GN62">
        <f t="shared" si="95"/>
        <v>21560.03</v>
      </c>
      <c r="GO62">
        <f t="shared" si="96"/>
        <v>0</v>
      </c>
      <c r="GP62">
        <f t="shared" si="97"/>
        <v>0</v>
      </c>
      <c r="GR62">
        <v>0</v>
      </c>
      <c r="GS62">
        <v>3</v>
      </c>
      <c r="GT62">
        <v>0</v>
      </c>
      <c r="GU62" t="s">
        <v>3</v>
      </c>
      <c r="GV62">
        <f t="shared" si="98"/>
        <v>0</v>
      </c>
      <c r="GW62">
        <v>1</v>
      </c>
      <c r="GX62">
        <f t="shared" si="99"/>
        <v>0</v>
      </c>
      <c r="HA62">
        <v>0</v>
      </c>
      <c r="HB62">
        <v>0</v>
      </c>
      <c r="IK62">
        <v>0</v>
      </c>
    </row>
    <row r="63" spans="1:245" x14ac:dyDescent="0.2">
      <c r="A63">
        <v>18</v>
      </c>
      <c r="B63">
        <v>1</v>
      </c>
      <c r="C63">
        <v>121</v>
      </c>
      <c r="E63" t="s">
        <v>153</v>
      </c>
      <c r="F63" t="s">
        <v>95</v>
      </c>
      <c r="G63" t="s">
        <v>96</v>
      </c>
      <c r="H63" t="s">
        <v>73</v>
      </c>
      <c r="I63">
        <f>I62*J63</f>
        <v>32.317599999999999</v>
      </c>
      <c r="J63">
        <v>101.49999999999999</v>
      </c>
      <c r="O63">
        <f t="shared" si="66"/>
        <v>0</v>
      </c>
      <c r="P63">
        <f t="shared" si="67"/>
        <v>0</v>
      </c>
      <c r="Q63">
        <f t="shared" si="68"/>
        <v>0</v>
      </c>
      <c r="R63">
        <f t="shared" si="69"/>
        <v>0</v>
      </c>
      <c r="S63">
        <f t="shared" si="70"/>
        <v>0</v>
      </c>
      <c r="T63">
        <f t="shared" si="71"/>
        <v>0</v>
      </c>
      <c r="U63">
        <f t="shared" si="72"/>
        <v>0</v>
      </c>
      <c r="V63">
        <f t="shared" si="73"/>
        <v>0</v>
      </c>
      <c r="W63">
        <f t="shared" si="74"/>
        <v>0</v>
      </c>
      <c r="X63">
        <f t="shared" si="75"/>
        <v>0</v>
      </c>
      <c r="Y63">
        <f t="shared" si="76"/>
        <v>0</v>
      </c>
      <c r="AA63">
        <v>39570879</v>
      </c>
      <c r="AB63">
        <f t="shared" si="77"/>
        <v>0</v>
      </c>
      <c r="AC63">
        <f t="shared" si="78"/>
        <v>0</v>
      </c>
      <c r="AD63">
        <f>ROUND((((ET63)-(EU63))+AE63),2)</f>
        <v>0</v>
      </c>
      <c r="AE63">
        <f t="shared" ref="AE63:AF67" si="100">ROUND((EU63),2)</f>
        <v>0</v>
      </c>
      <c r="AF63">
        <f t="shared" si="100"/>
        <v>0</v>
      </c>
      <c r="AG63">
        <f t="shared" si="79"/>
        <v>0</v>
      </c>
      <c r="AH63">
        <f t="shared" ref="AH63:AI67" si="101">(EW63)</f>
        <v>0</v>
      </c>
      <c r="AI63">
        <f t="shared" si="101"/>
        <v>0</v>
      </c>
      <c r="AJ63">
        <f t="shared" si="80"/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105</v>
      </c>
      <c r="AU63">
        <v>65</v>
      </c>
      <c r="AV63">
        <v>1</v>
      </c>
      <c r="AW63">
        <v>1</v>
      </c>
      <c r="AZ63">
        <v>6.56</v>
      </c>
      <c r="BA63">
        <v>1</v>
      </c>
      <c r="BB63">
        <v>1</v>
      </c>
      <c r="BC63">
        <v>6.56</v>
      </c>
      <c r="BD63" t="s">
        <v>3</v>
      </c>
      <c r="BE63" t="s">
        <v>3</v>
      </c>
      <c r="BF63" t="s">
        <v>3</v>
      </c>
      <c r="BG63" t="s">
        <v>3</v>
      </c>
      <c r="BH63">
        <v>3</v>
      </c>
      <c r="BI63">
        <v>1</v>
      </c>
      <c r="BJ63" t="s">
        <v>3</v>
      </c>
      <c r="BM63">
        <v>6001</v>
      </c>
      <c r="BN63">
        <v>0</v>
      </c>
      <c r="BO63" t="s">
        <v>3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105</v>
      </c>
      <c r="CA63">
        <v>65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 t="shared" si="81"/>
        <v>0</v>
      </c>
      <c r="CQ63">
        <f t="shared" si="82"/>
        <v>0</v>
      </c>
      <c r="CR63">
        <f t="shared" si="83"/>
        <v>0</v>
      </c>
      <c r="CS63">
        <f t="shared" si="84"/>
        <v>0</v>
      </c>
      <c r="CT63">
        <f t="shared" si="85"/>
        <v>0</v>
      </c>
      <c r="CU63">
        <f t="shared" si="86"/>
        <v>0</v>
      </c>
      <c r="CV63">
        <f t="shared" si="87"/>
        <v>0</v>
      </c>
      <c r="CW63">
        <f t="shared" si="88"/>
        <v>0</v>
      </c>
      <c r="CX63">
        <f t="shared" si="89"/>
        <v>0</v>
      </c>
      <c r="CY63">
        <f t="shared" si="90"/>
        <v>0</v>
      </c>
      <c r="CZ63">
        <f t="shared" si="91"/>
        <v>0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1007</v>
      </c>
      <c r="DV63" t="s">
        <v>73</v>
      </c>
      <c r="DW63" t="s">
        <v>73</v>
      </c>
      <c r="DX63">
        <v>1</v>
      </c>
      <c r="EE63">
        <v>39174490</v>
      </c>
      <c r="EF63">
        <v>2</v>
      </c>
      <c r="EG63" t="s">
        <v>21</v>
      </c>
      <c r="EH63">
        <v>0</v>
      </c>
      <c r="EI63" t="s">
        <v>3</v>
      </c>
      <c r="EJ63">
        <v>1</v>
      </c>
      <c r="EK63">
        <v>6001</v>
      </c>
      <c r="EL63" t="s">
        <v>92</v>
      </c>
      <c r="EM63" t="s">
        <v>93</v>
      </c>
      <c r="EO63" t="s">
        <v>3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92"/>
        <v>0</v>
      </c>
      <c r="FS63">
        <v>0</v>
      </c>
      <c r="FX63">
        <v>105</v>
      </c>
      <c r="FY63">
        <v>65</v>
      </c>
      <c r="GA63" t="s">
        <v>3</v>
      </c>
      <c r="GD63">
        <v>0</v>
      </c>
      <c r="GF63">
        <v>-1646172050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93"/>
        <v>0</v>
      </c>
      <c r="GM63">
        <f t="shared" si="94"/>
        <v>0</v>
      </c>
      <c r="GN63">
        <f t="shared" si="95"/>
        <v>0</v>
      </c>
      <c r="GO63">
        <f t="shared" si="96"/>
        <v>0</v>
      </c>
      <c r="GP63">
        <f t="shared" si="97"/>
        <v>0</v>
      </c>
      <c r="GR63">
        <v>0</v>
      </c>
      <c r="GS63">
        <v>3</v>
      </c>
      <c r="GT63">
        <v>0</v>
      </c>
      <c r="GU63" t="s">
        <v>3</v>
      </c>
      <c r="GV63">
        <f t="shared" si="98"/>
        <v>0</v>
      </c>
      <c r="GW63">
        <v>1</v>
      </c>
      <c r="GX63">
        <f t="shared" si="99"/>
        <v>0</v>
      </c>
      <c r="HA63">
        <v>0</v>
      </c>
      <c r="HB63">
        <v>0</v>
      </c>
      <c r="IK63">
        <v>0</v>
      </c>
    </row>
    <row r="64" spans="1:245" x14ac:dyDescent="0.2">
      <c r="A64">
        <v>18</v>
      </c>
      <c r="B64">
        <v>1</v>
      </c>
      <c r="C64">
        <v>122</v>
      </c>
      <c r="E64" t="s">
        <v>154</v>
      </c>
      <c r="F64" t="s">
        <v>155</v>
      </c>
      <c r="G64" t="s">
        <v>156</v>
      </c>
      <c r="H64" t="s">
        <v>73</v>
      </c>
      <c r="I64">
        <f>I62*J64</f>
        <v>32.317599999999999</v>
      </c>
      <c r="J64">
        <v>101.49999999999999</v>
      </c>
      <c r="O64">
        <f t="shared" si="66"/>
        <v>180425.54</v>
      </c>
      <c r="P64">
        <f t="shared" si="67"/>
        <v>180425.54</v>
      </c>
      <c r="Q64">
        <f t="shared" si="68"/>
        <v>0</v>
      </c>
      <c r="R64">
        <f t="shared" si="69"/>
        <v>0</v>
      </c>
      <c r="S64">
        <f t="shared" si="70"/>
        <v>0</v>
      </c>
      <c r="T64">
        <f t="shared" si="71"/>
        <v>0</v>
      </c>
      <c r="U64">
        <f t="shared" si="72"/>
        <v>0</v>
      </c>
      <c r="V64">
        <f t="shared" si="73"/>
        <v>0</v>
      </c>
      <c r="W64">
        <f t="shared" si="74"/>
        <v>0</v>
      </c>
      <c r="X64">
        <f t="shared" si="75"/>
        <v>0</v>
      </c>
      <c r="Y64">
        <f t="shared" si="76"/>
        <v>0</v>
      </c>
      <c r="AA64">
        <v>39570879</v>
      </c>
      <c r="AB64">
        <f t="shared" si="77"/>
        <v>851.05</v>
      </c>
      <c r="AC64">
        <f t="shared" si="78"/>
        <v>851.05</v>
      </c>
      <c r="AD64">
        <f>ROUND((((ET64)-(EU64))+AE64),2)</f>
        <v>0</v>
      </c>
      <c r="AE64">
        <f t="shared" si="100"/>
        <v>0</v>
      </c>
      <c r="AF64">
        <f t="shared" si="100"/>
        <v>0</v>
      </c>
      <c r="AG64">
        <f t="shared" si="79"/>
        <v>0</v>
      </c>
      <c r="AH64">
        <f t="shared" si="101"/>
        <v>0</v>
      </c>
      <c r="AI64">
        <f t="shared" si="101"/>
        <v>0</v>
      </c>
      <c r="AJ64">
        <f t="shared" si="80"/>
        <v>0</v>
      </c>
      <c r="AK64">
        <v>851.05</v>
      </c>
      <c r="AL64">
        <v>851.05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105</v>
      </c>
      <c r="AU64">
        <v>65</v>
      </c>
      <c r="AV64">
        <v>1</v>
      </c>
      <c r="AW64">
        <v>1</v>
      </c>
      <c r="AZ64">
        <v>6.56</v>
      </c>
      <c r="BA64">
        <v>1</v>
      </c>
      <c r="BB64">
        <v>1</v>
      </c>
      <c r="BC64">
        <v>6.56</v>
      </c>
      <c r="BD64" t="s">
        <v>3</v>
      </c>
      <c r="BE64" t="s">
        <v>3</v>
      </c>
      <c r="BF64" t="s">
        <v>3</v>
      </c>
      <c r="BG64" t="s">
        <v>3</v>
      </c>
      <c r="BH64">
        <v>3</v>
      </c>
      <c r="BI64">
        <v>1</v>
      </c>
      <c r="BJ64" t="s">
        <v>157</v>
      </c>
      <c r="BM64">
        <v>6001</v>
      </c>
      <c r="BN64">
        <v>0</v>
      </c>
      <c r="BO64" t="s">
        <v>3</v>
      </c>
      <c r="BP64">
        <v>0</v>
      </c>
      <c r="BQ64">
        <v>2</v>
      </c>
      <c r="BR64">
        <v>0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105</v>
      </c>
      <c r="CA64">
        <v>65</v>
      </c>
      <c r="CF64">
        <v>0</v>
      </c>
      <c r="CG64">
        <v>0</v>
      </c>
      <c r="CM64">
        <v>0</v>
      </c>
      <c r="CN64" t="s">
        <v>3</v>
      </c>
      <c r="CO64">
        <v>0</v>
      </c>
      <c r="CP64">
        <f t="shared" si="81"/>
        <v>180425.54</v>
      </c>
      <c r="CQ64">
        <f t="shared" si="82"/>
        <v>5582.887999999999</v>
      </c>
      <c r="CR64">
        <f t="shared" si="83"/>
        <v>0</v>
      </c>
      <c r="CS64">
        <f t="shared" si="84"/>
        <v>0</v>
      </c>
      <c r="CT64">
        <f t="shared" si="85"/>
        <v>0</v>
      </c>
      <c r="CU64">
        <f t="shared" si="86"/>
        <v>0</v>
      </c>
      <c r="CV64">
        <f t="shared" si="87"/>
        <v>0</v>
      </c>
      <c r="CW64">
        <f t="shared" si="88"/>
        <v>0</v>
      </c>
      <c r="CX64">
        <f t="shared" si="89"/>
        <v>0</v>
      </c>
      <c r="CY64">
        <f t="shared" si="90"/>
        <v>0</v>
      </c>
      <c r="CZ64">
        <f t="shared" si="91"/>
        <v>0</v>
      </c>
      <c r="DC64" t="s">
        <v>3</v>
      </c>
      <c r="DD64" t="s">
        <v>3</v>
      </c>
      <c r="DE64" t="s">
        <v>3</v>
      </c>
      <c r="DF64" t="s">
        <v>3</v>
      </c>
      <c r="DG64" t="s">
        <v>3</v>
      </c>
      <c r="DH64" t="s">
        <v>3</v>
      </c>
      <c r="DI64" t="s">
        <v>3</v>
      </c>
      <c r="DJ64" t="s">
        <v>3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1007</v>
      </c>
      <c r="DV64" t="s">
        <v>73</v>
      </c>
      <c r="DW64" t="s">
        <v>73</v>
      </c>
      <c r="DX64">
        <v>1</v>
      </c>
      <c r="EE64">
        <v>39174490</v>
      </c>
      <c r="EF64">
        <v>2</v>
      </c>
      <c r="EG64" t="s">
        <v>21</v>
      </c>
      <c r="EH64">
        <v>0</v>
      </c>
      <c r="EI64" t="s">
        <v>3</v>
      </c>
      <c r="EJ64">
        <v>1</v>
      </c>
      <c r="EK64">
        <v>6001</v>
      </c>
      <c r="EL64" t="s">
        <v>92</v>
      </c>
      <c r="EM64" t="s">
        <v>93</v>
      </c>
      <c r="EO64" t="s">
        <v>3</v>
      </c>
      <c r="EQ64">
        <v>0</v>
      </c>
      <c r="ER64">
        <v>851.05</v>
      </c>
      <c r="ES64">
        <v>851.05</v>
      </c>
      <c r="ET64">
        <v>0</v>
      </c>
      <c r="EU64">
        <v>0</v>
      </c>
      <c r="EV64">
        <v>0</v>
      </c>
      <c r="EW64">
        <v>0</v>
      </c>
      <c r="EX64">
        <v>0</v>
      </c>
      <c r="FQ64">
        <v>0</v>
      </c>
      <c r="FR64">
        <f t="shared" si="92"/>
        <v>0</v>
      </c>
      <c r="FS64">
        <v>0</v>
      </c>
      <c r="FX64">
        <v>105</v>
      </c>
      <c r="FY64">
        <v>65</v>
      </c>
      <c r="GA64" t="s">
        <v>3</v>
      </c>
      <c r="GD64">
        <v>0</v>
      </c>
      <c r="GF64">
        <v>-1748808758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93"/>
        <v>0</v>
      </c>
      <c r="GM64">
        <f t="shared" si="94"/>
        <v>180425.54</v>
      </c>
      <c r="GN64">
        <f t="shared" si="95"/>
        <v>180425.54</v>
      </c>
      <c r="GO64">
        <f t="shared" si="96"/>
        <v>0</v>
      </c>
      <c r="GP64">
        <f t="shared" si="97"/>
        <v>0</v>
      </c>
      <c r="GR64">
        <v>0</v>
      </c>
      <c r="GS64">
        <v>3</v>
      </c>
      <c r="GT64">
        <v>0</v>
      </c>
      <c r="GU64" t="s">
        <v>3</v>
      </c>
      <c r="GV64">
        <f t="shared" si="98"/>
        <v>0</v>
      </c>
      <c r="GW64">
        <v>1</v>
      </c>
      <c r="GX64">
        <f t="shared" si="99"/>
        <v>0</v>
      </c>
      <c r="HA64">
        <v>0</v>
      </c>
      <c r="HB64">
        <v>0</v>
      </c>
      <c r="IK64">
        <v>0</v>
      </c>
    </row>
    <row r="65" spans="1:245" x14ac:dyDescent="0.2">
      <c r="A65">
        <v>18</v>
      </c>
      <c r="B65">
        <v>1</v>
      </c>
      <c r="C65">
        <v>126</v>
      </c>
      <c r="E65" t="s">
        <v>158</v>
      </c>
      <c r="F65" t="s">
        <v>159</v>
      </c>
      <c r="G65" t="s">
        <v>160</v>
      </c>
      <c r="H65" t="s">
        <v>64</v>
      </c>
      <c r="I65">
        <f>I62*J65</f>
        <v>2.57904</v>
      </c>
      <c r="J65">
        <v>8.1</v>
      </c>
      <c r="O65">
        <f t="shared" si="66"/>
        <v>0</v>
      </c>
      <c r="P65">
        <f t="shared" si="67"/>
        <v>0</v>
      </c>
      <c r="Q65">
        <f t="shared" si="68"/>
        <v>0</v>
      </c>
      <c r="R65">
        <f t="shared" si="69"/>
        <v>0</v>
      </c>
      <c r="S65">
        <f t="shared" si="70"/>
        <v>0</v>
      </c>
      <c r="T65">
        <f t="shared" si="71"/>
        <v>0</v>
      </c>
      <c r="U65">
        <f t="shared" si="72"/>
        <v>0</v>
      </c>
      <c r="V65">
        <f t="shared" si="73"/>
        <v>0</v>
      </c>
      <c r="W65">
        <f t="shared" si="74"/>
        <v>0</v>
      </c>
      <c r="X65">
        <f t="shared" si="75"/>
        <v>0</v>
      </c>
      <c r="Y65">
        <f t="shared" si="76"/>
        <v>0</v>
      </c>
      <c r="AA65">
        <v>39570879</v>
      </c>
      <c r="AB65">
        <f t="shared" si="77"/>
        <v>0</v>
      </c>
      <c r="AC65">
        <f t="shared" si="78"/>
        <v>0</v>
      </c>
      <c r="AD65">
        <f>ROUND((((ET65)-(EU65))+AE65),2)</f>
        <v>0</v>
      </c>
      <c r="AE65">
        <f t="shared" si="100"/>
        <v>0</v>
      </c>
      <c r="AF65">
        <f t="shared" si="100"/>
        <v>0</v>
      </c>
      <c r="AG65">
        <f t="shared" si="79"/>
        <v>0</v>
      </c>
      <c r="AH65">
        <f t="shared" si="101"/>
        <v>0</v>
      </c>
      <c r="AI65">
        <f t="shared" si="101"/>
        <v>0</v>
      </c>
      <c r="AJ65">
        <f t="shared" si="80"/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105</v>
      </c>
      <c r="AU65">
        <v>65</v>
      </c>
      <c r="AV65">
        <v>1</v>
      </c>
      <c r="AW65">
        <v>1</v>
      </c>
      <c r="AZ65">
        <v>6.56</v>
      </c>
      <c r="BA65">
        <v>1</v>
      </c>
      <c r="BB65">
        <v>1</v>
      </c>
      <c r="BC65">
        <v>6.56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1</v>
      </c>
      <c r="BJ65" t="s">
        <v>3</v>
      </c>
      <c r="BM65">
        <v>6001</v>
      </c>
      <c r="BN65">
        <v>0</v>
      </c>
      <c r="BO65" t="s">
        <v>3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105</v>
      </c>
      <c r="CA65">
        <v>65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81"/>
        <v>0</v>
      </c>
      <c r="CQ65">
        <f t="shared" si="82"/>
        <v>0</v>
      </c>
      <c r="CR65">
        <f t="shared" si="83"/>
        <v>0</v>
      </c>
      <c r="CS65">
        <f t="shared" si="84"/>
        <v>0</v>
      </c>
      <c r="CT65">
        <f t="shared" si="85"/>
        <v>0</v>
      </c>
      <c r="CU65">
        <f t="shared" si="86"/>
        <v>0</v>
      </c>
      <c r="CV65">
        <f t="shared" si="87"/>
        <v>0</v>
      </c>
      <c r="CW65">
        <f t="shared" si="88"/>
        <v>0</v>
      </c>
      <c r="CX65">
        <f t="shared" si="89"/>
        <v>0</v>
      </c>
      <c r="CY65">
        <f t="shared" si="90"/>
        <v>0</v>
      </c>
      <c r="CZ65">
        <f t="shared" si="91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1009</v>
      </c>
      <c r="DV65" t="s">
        <v>64</v>
      </c>
      <c r="DW65" t="s">
        <v>64</v>
      </c>
      <c r="DX65">
        <v>1000</v>
      </c>
      <c r="EE65">
        <v>39174490</v>
      </c>
      <c r="EF65">
        <v>2</v>
      </c>
      <c r="EG65" t="s">
        <v>21</v>
      </c>
      <c r="EH65">
        <v>0</v>
      </c>
      <c r="EI65" t="s">
        <v>3</v>
      </c>
      <c r="EJ65">
        <v>1</v>
      </c>
      <c r="EK65">
        <v>6001</v>
      </c>
      <c r="EL65" t="s">
        <v>92</v>
      </c>
      <c r="EM65" t="s">
        <v>93</v>
      </c>
      <c r="EO65" t="s">
        <v>3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92"/>
        <v>0</v>
      </c>
      <c r="FS65">
        <v>0</v>
      </c>
      <c r="FX65">
        <v>105</v>
      </c>
      <c r="FY65">
        <v>65</v>
      </c>
      <c r="GA65" t="s">
        <v>3</v>
      </c>
      <c r="GD65">
        <v>0</v>
      </c>
      <c r="GF65">
        <v>1999180854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93"/>
        <v>0</v>
      </c>
      <c r="GM65">
        <f t="shared" si="94"/>
        <v>0</v>
      </c>
      <c r="GN65">
        <f t="shared" si="95"/>
        <v>0</v>
      </c>
      <c r="GO65">
        <f t="shared" si="96"/>
        <v>0</v>
      </c>
      <c r="GP65">
        <f t="shared" si="97"/>
        <v>0</v>
      </c>
      <c r="GR65">
        <v>0</v>
      </c>
      <c r="GS65">
        <v>3</v>
      </c>
      <c r="GT65">
        <v>0</v>
      </c>
      <c r="GU65" t="s">
        <v>3</v>
      </c>
      <c r="GV65">
        <f t="shared" si="98"/>
        <v>0</v>
      </c>
      <c r="GW65">
        <v>1</v>
      </c>
      <c r="GX65">
        <f t="shared" si="99"/>
        <v>0</v>
      </c>
      <c r="HA65">
        <v>0</v>
      </c>
      <c r="HB65">
        <v>0</v>
      </c>
      <c r="IK65">
        <v>0</v>
      </c>
    </row>
    <row r="66" spans="1:245" x14ac:dyDescent="0.2">
      <c r="A66">
        <v>18</v>
      </c>
      <c r="B66">
        <v>1</v>
      </c>
      <c r="C66">
        <v>125</v>
      </c>
      <c r="E66" t="s">
        <v>161</v>
      </c>
      <c r="F66" t="s">
        <v>62</v>
      </c>
      <c r="G66" t="s">
        <v>63</v>
      </c>
      <c r="H66" t="s">
        <v>64</v>
      </c>
      <c r="I66">
        <f>I62*J66</f>
        <v>1.4403999999999999</v>
      </c>
      <c r="J66">
        <v>4.5238693467336679</v>
      </c>
      <c r="O66">
        <f t="shared" si="66"/>
        <v>75566.02</v>
      </c>
      <c r="P66">
        <f t="shared" si="67"/>
        <v>75566.02</v>
      </c>
      <c r="Q66">
        <f t="shared" si="68"/>
        <v>0</v>
      </c>
      <c r="R66">
        <f t="shared" si="69"/>
        <v>0</v>
      </c>
      <c r="S66">
        <f t="shared" si="70"/>
        <v>0</v>
      </c>
      <c r="T66">
        <f t="shared" si="71"/>
        <v>0</v>
      </c>
      <c r="U66">
        <f t="shared" si="72"/>
        <v>0</v>
      </c>
      <c r="V66">
        <f t="shared" si="73"/>
        <v>0</v>
      </c>
      <c r="W66">
        <f t="shared" si="74"/>
        <v>0</v>
      </c>
      <c r="X66">
        <f t="shared" si="75"/>
        <v>0</v>
      </c>
      <c r="Y66">
        <f t="shared" si="76"/>
        <v>0</v>
      </c>
      <c r="AA66">
        <v>39570879</v>
      </c>
      <c r="AB66">
        <f t="shared" si="77"/>
        <v>7997.23</v>
      </c>
      <c r="AC66">
        <f t="shared" si="78"/>
        <v>7997.23</v>
      </c>
      <c r="AD66">
        <f>ROUND((((ET66)-(EU66))+AE66),2)</f>
        <v>0</v>
      </c>
      <c r="AE66">
        <f t="shared" si="100"/>
        <v>0</v>
      </c>
      <c r="AF66">
        <f t="shared" si="100"/>
        <v>0</v>
      </c>
      <c r="AG66">
        <f t="shared" si="79"/>
        <v>0</v>
      </c>
      <c r="AH66">
        <f t="shared" si="101"/>
        <v>0</v>
      </c>
      <c r="AI66">
        <f t="shared" si="101"/>
        <v>0</v>
      </c>
      <c r="AJ66">
        <f t="shared" si="80"/>
        <v>0</v>
      </c>
      <c r="AK66">
        <v>7997.23</v>
      </c>
      <c r="AL66">
        <v>7997.23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105</v>
      </c>
      <c r="AU66">
        <v>65</v>
      </c>
      <c r="AV66">
        <v>1</v>
      </c>
      <c r="AW66">
        <v>1</v>
      </c>
      <c r="AZ66">
        <v>6.56</v>
      </c>
      <c r="BA66">
        <v>1</v>
      </c>
      <c r="BB66">
        <v>1</v>
      </c>
      <c r="BC66">
        <v>6.56</v>
      </c>
      <c r="BD66" t="s">
        <v>3</v>
      </c>
      <c r="BE66" t="s">
        <v>3</v>
      </c>
      <c r="BF66" t="s">
        <v>3</v>
      </c>
      <c r="BG66" t="s">
        <v>3</v>
      </c>
      <c r="BH66">
        <v>3</v>
      </c>
      <c r="BI66">
        <v>1</v>
      </c>
      <c r="BJ66" t="s">
        <v>65</v>
      </c>
      <c r="BM66">
        <v>6001</v>
      </c>
      <c r="BN66">
        <v>0</v>
      </c>
      <c r="BO66" t="s">
        <v>3</v>
      </c>
      <c r="BP66">
        <v>0</v>
      </c>
      <c r="BQ66">
        <v>2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105</v>
      </c>
      <c r="CA66">
        <v>65</v>
      </c>
      <c r="CF66">
        <v>0</v>
      </c>
      <c r="CG66">
        <v>0</v>
      </c>
      <c r="CM66">
        <v>0</v>
      </c>
      <c r="CN66" t="s">
        <v>3</v>
      </c>
      <c r="CO66">
        <v>0</v>
      </c>
      <c r="CP66">
        <f t="shared" si="81"/>
        <v>75566.02</v>
      </c>
      <c r="CQ66">
        <f t="shared" si="82"/>
        <v>52461.828799999996</v>
      </c>
      <c r="CR66">
        <f t="shared" si="83"/>
        <v>0</v>
      </c>
      <c r="CS66">
        <f t="shared" si="84"/>
        <v>0</v>
      </c>
      <c r="CT66">
        <f t="shared" si="85"/>
        <v>0</v>
      </c>
      <c r="CU66">
        <f t="shared" si="86"/>
        <v>0</v>
      </c>
      <c r="CV66">
        <f t="shared" si="87"/>
        <v>0</v>
      </c>
      <c r="CW66">
        <f t="shared" si="88"/>
        <v>0</v>
      </c>
      <c r="CX66">
        <f t="shared" si="89"/>
        <v>0</v>
      </c>
      <c r="CY66">
        <f t="shared" si="90"/>
        <v>0</v>
      </c>
      <c r="CZ66">
        <f t="shared" si="91"/>
        <v>0</v>
      </c>
      <c r="DC66" t="s">
        <v>3</v>
      </c>
      <c r="DD66" t="s">
        <v>3</v>
      </c>
      <c r="DE66" t="s">
        <v>3</v>
      </c>
      <c r="DF66" t="s">
        <v>3</v>
      </c>
      <c r="DG66" t="s">
        <v>3</v>
      </c>
      <c r="DH66" t="s">
        <v>3</v>
      </c>
      <c r="DI66" t="s">
        <v>3</v>
      </c>
      <c r="DJ66" t="s">
        <v>3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1009</v>
      </c>
      <c r="DV66" t="s">
        <v>64</v>
      </c>
      <c r="DW66" t="s">
        <v>64</v>
      </c>
      <c r="DX66">
        <v>1000</v>
      </c>
      <c r="EE66">
        <v>39174490</v>
      </c>
      <c r="EF66">
        <v>2</v>
      </c>
      <c r="EG66" t="s">
        <v>21</v>
      </c>
      <c r="EH66">
        <v>0</v>
      </c>
      <c r="EI66" t="s">
        <v>3</v>
      </c>
      <c r="EJ66">
        <v>1</v>
      </c>
      <c r="EK66">
        <v>6001</v>
      </c>
      <c r="EL66" t="s">
        <v>92</v>
      </c>
      <c r="EM66" t="s">
        <v>93</v>
      </c>
      <c r="EO66" t="s">
        <v>3</v>
      </c>
      <c r="EQ66">
        <v>0</v>
      </c>
      <c r="ER66">
        <v>7997.23</v>
      </c>
      <c r="ES66">
        <v>7997.23</v>
      </c>
      <c r="ET66">
        <v>0</v>
      </c>
      <c r="EU66">
        <v>0</v>
      </c>
      <c r="EV66">
        <v>0</v>
      </c>
      <c r="EW66">
        <v>0</v>
      </c>
      <c r="EX66">
        <v>0</v>
      </c>
      <c r="FQ66">
        <v>0</v>
      </c>
      <c r="FR66">
        <f t="shared" si="92"/>
        <v>0</v>
      </c>
      <c r="FS66">
        <v>0</v>
      </c>
      <c r="FX66">
        <v>105</v>
      </c>
      <c r="FY66">
        <v>65</v>
      </c>
      <c r="GA66" t="s">
        <v>3</v>
      </c>
      <c r="GD66">
        <v>0</v>
      </c>
      <c r="GF66">
        <v>-1715848456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93"/>
        <v>0</v>
      </c>
      <c r="GM66">
        <f t="shared" si="94"/>
        <v>75566.02</v>
      </c>
      <c r="GN66">
        <f t="shared" si="95"/>
        <v>75566.02</v>
      </c>
      <c r="GO66">
        <f t="shared" si="96"/>
        <v>0</v>
      </c>
      <c r="GP66">
        <f t="shared" si="97"/>
        <v>0</v>
      </c>
      <c r="GR66">
        <v>0</v>
      </c>
      <c r="GS66">
        <v>3</v>
      </c>
      <c r="GT66">
        <v>0</v>
      </c>
      <c r="GU66" t="s">
        <v>3</v>
      </c>
      <c r="GV66">
        <f t="shared" si="98"/>
        <v>0</v>
      </c>
      <c r="GW66">
        <v>1</v>
      </c>
      <c r="GX66">
        <f t="shared" si="99"/>
        <v>0</v>
      </c>
      <c r="HA66">
        <v>0</v>
      </c>
      <c r="HB66">
        <v>0</v>
      </c>
      <c r="IK66">
        <v>0</v>
      </c>
    </row>
    <row r="67" spans="1:245" x14ac:dyDescent="0.2">
      <c r="A67">
        <v>18</v>
      </c>
      <c r="B67">
        <v>1</v>
      </c>
      <c r="C67">
        <v>124</v>
      </c>
      <c r="E67" t="s">
        <v>162</v>
      </c>
      <c r="F67" t="s">
        <v>163</v>
      </c>
      <c r="G67" t="s">
        <v>164</v>
      </c>
      <c r="H67" t="s">
        <v>64</v>
      </c>
      <c r="I67">
        <f>I62*J67</f>
        <v>0.14807999999999999</v>
      </c>
      <c r="J67">
        <v>0.46507537688442208</v>
      </c>
      <c r="O67">
        <f t="shared" si="66"/>
        <v>6533.84</v>
      </c>
      <c r="P67">
        <f t="shared" si="67"/>
        <v>6533.84</v>
      </c>
      <c r="Q67">
        <f t="shared" si="68"/>
        <v>0</v>
      </c>
      <c r="R67">
        <f t="shared" si="69"/>
        <v>0</v>
      </c>
      <c r="S67">
        <f t="shared" si="70"/>
        <v>0</v>
      </c>
      <c r="T67">
        <f t="shared" si="71"/>
        <v>0</v>
      </c>
      <c r="U67">
        <f t="shared" si="72"/>
        <v>0</v>
      </c>
      <c r="V67">
        <f t="shared" si="73"/>
        <v>0</v>
      </c>
      <c r="W67">
        <f t="shared" si="74"/>
        <v>0</v>
      </c>
      <c r="X67">
        <f t="shared" si="75"/>
        <v>0</v>
      </c>
      <c r="Y67">
        <f t="shared" si="76"/>
        <v>0</v>
      </c>
      <c r="AA67">
        <v>39570879</v>
      </c>
      <c r="AB67">
        <f t="shared" si="77"/>
        <v>6726.18</v>
      </c>
      <c r="AC67">
        <f t="shared" si="78"/>
        <v>6726.18</v>
      </c>
      <c r="AD67">
        <f>ROUND((((ET67)-(EU67))+AE67),2)</f>
        <v>0</v>
      </c>
      <c r="AE67">
        <f t="shared" si="100"/>
        <v>0</v>
      </c>
      <c r="AF67">
        <f t="shared" si="100"/>
        <v>0</v>
      </c>
      <c r="AG67">
        <f t="shared" si="79"/>
        <v>0</v>
      </c>
      <c r="AH67">
        <f t="shared" si="101"/>
        <v>0</v>
      </c>
      <c r="AI67">
        <f t="shared" si="101"/>
        <v>0</v>
      </c>
      <c r="AJ67">
        <f t="shared" si="80"/>
        <v>0</v>
      </c>
      <c r="AK67">
        <v>6726.18</v>
      </c>
      <c r="AL67">
        <v>6726.18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105</v>
      </c>
      <c r="AU67">
        <v>65</v>
      </c>
      <c r="AV67">
        <v>1</v>
      </c>
      <c r="AW67">
        <v>1</v>
      </c>
      <c r="AZ67">
        <v>6.56</v>
      </c>
      <c r="BA67">
        <v>1</v>
      </c>
      <c r="BB67">
        <v>1</v>
      </c>
      <c r="BC67">
        <v>6.56</v>
      </c>
      <c r="BD67" t="s">
        <v>3</v>
      </c>
      <c r="BE67" t="s">
        <v>3</v>
      </c>
      <c r="BF67" t="s">
        <v>3</v>
      </c>
      <c r="BG67" t="s">
        <v>3</v>
      </c>
      <c r="BH67">
        <v>3</v>
      </c>
      <c r="BI67">
        <v>1</v>
      </c>
      <c r="BJ67" t="s">
        <v>165</v>
      </c>
      <c r="BM67">
        <v>6001</v>
      </c>
      <c r="BN67">
        <v>0</v>
      </c>
      <c r="BO67" t="s">
        <v>3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105</v>
      </c>
      <c r="CA67">
        <v>65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81"/>
        <v>6533.84</v>
      </c>
      <c r="CQ67">
        <f t="shared" si="82"/>
        <v>44123.7408</v>
      </c>
      <c r="CR67">
        <f t="shared" si="83"/>
        <v>0</v>
      </c>
      <c r="CS67">
        <f t="shared" si="84"/>
        <v>0</v>
      </c>
      <c r="CT67">
        <f t="shared" si="85"/>
        <v>0</v>
      </c>
      <c r="CU67">
        <f t="shared" si="86"/>
        <v>0</v>
      </c>
      <c r="CV67">
        <f t="shared" si="87"/>
        <v>0</v>
      </c>
      <c r="CW67">
        <f t="shared" si="88"/>
        <v>0</v>
      </c>
      <c r="CX67">
        <f t="shared" si="89"/>
        <v>0</v>
      </c>
      <c r="CY67">
        <f t="shared" si="90"/>
        <v>0</v>
      </c>
      <c r="CZ67">
        <f t="shared" si="91"/>
        <v>0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1009</v>
      </c>
      <c r="DV67" t="s">
        <v>64</v>
      </c>
      <c r="DW67" t="s">
        <v>64</v>
      </c>
      <c r="DX67">
        <v>1000</v>
      </c>
      <c r="EE67">
        <v>39174490</v>
      </c>
      <c r="EF67">
        <v>2</v>
      </c>
      <c r="EG67" t="s">
        <v>21</v>
      </c>
      <c r="EH67">
        <v>0</v>
      </c>
      <c r="EI67" t="s">
        <v>3</v>
      </c>
      <c r="EJ67">
        <v>1</v>
      </c>
      <c r="EK67">
        <v>6001</v>
      </c>
      <c r="EL67" t="s">
        <v>92</v>
      </c>
      <c r="EM67" t="s">
        <v>93</v>
      </c>
      <c r="EO67" t="s">
        <v>3</v>
      </c>
      <c r="EQ67">
        <v>0</v>
      </c>
      <c r="ER67">
        <v>6726.18</v>
      </c>
      <c r="ES67">
        <v>6726.18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92"/>
        <v>0</v>
      </c>
      <c r="FS67">
        <v>0</v>
      </c>
      <c r="FX67">
        <v>105</v>
      </c>
      <c r="FY67">
        <v>65</v>
      </c>
      <c r="GA67" t="s">
        <v>3</v>
      </c>
      <c r="GD67">
        <v>0</v>
      </c>
      <c r="GF67">
        <v>468402022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93"/>
        <v>0</v>
      </c>
      <c r="GM67">
        <f t="shared" si="94"/>
        <v>6533.84</v>
      </c>
      <c r="GN67">
        <f t="shared" si="95"/>
        <v>6533.84</v>
      </c>
      <c r="GO67">
        <f t="shared" si="96"/>
        <v>0</v>
      </c>
      <c r="GP67">
        <f t="shared" si="97"/>
        <v>0</v>
      </c>
      <c r="GR67">
        <v>0</v>
      </c>
      <c r="GS67">
        <v>3</v>
      </c>
      <c r="GT67">
        <v>0</v>
      </c>
      <c r="GU67" t="s">
        <v>3</v>
      </c>
      <c r="GV67">
        <f t="shared" si="98"/>
        <v>0</v>
      </c>
      <c r="GW67">
        <v>1</v>
      </c>
      <c r="GX67">
        <f t="shared" si="99"/>
        <v>0</v>
      </c>
      <c r="HA67">
        <v>0</v>
      </c>
      <c r="HB67">
        <v>0</v>
      </c>
      <c r="IK67">
        <v>0</v>
      </c>
    </row>
    <row r="68" spans="1:245" x14ac:dyDescent="0.2">
      <c r="A68">
        <v>17</v>
      </c>
      <c r="B68">
        <v>1</v>
      </c>
      <c r="C68">
        <f>ROW(SmtRes!A139)</f>
        <v>139</v>
      </c>
      <c r="D68">
        <f>ROW(EtalonRes!A128)</f>
        <v>128</v>
      </c>
      <c r="E68" t="s">
        <v>166</v>
      </c>
      <c r="F68" t="s">
        <v>110</v>
      </c>
      <c r="G68" t="s">
        <v>111</v>
      </c>
      <c r="H68" t="s">
        <v>64</v>
      </c>
      <c r="I68">
        <v>1.23E-2</v>
      </c>
      <c r="J68">
        <v>0</v>
      </c>
      <c r="O68">
        <f t="shared" si="66"/>
        <v>582.07000000000005</v>
      </c>
      <c r="P68">
        <f t="shared" si="67"/>
        <v>532.21</v>
      </c>
      <c r="Q68">
        <f t="shared" si="68"/>
        <v>21.51</v>
      </c>
      <c r="R68">
        <f t="shared" si="69"/>
        <v>2.86</v>
      </c>
      <c r="S68">
        <f t="shared" si="70"/>
        <v>28.35</v>
      </c>
      <c r="T68">
        <f t="shared" si="71"/>
        <v>0</v>
      </c>
      <c r="U68">
        <f t="shared" si="72"/>
        <v>0.47640359999999998</v>
      </c>
      <c r="V68">
        <f t="shared" si="73"/>
        <v>3.5208749999999997E-2</v>
      </c>
      <c r="W68">
        <f t="shared" si="74"/>
        <v>0</v>
      </c>
      <c r="X68">
        <f t="shared" si="75"/>
        <v>32.770000000000003</v>
      </c>
      <c r="Y68">
        <f t="shared" si="76"/>
        <v>20.29</v>
      </c>
      <c r="AA68">
        <v>39570879</v>
      </c>
      <c r="AB68">
        <f t="shared" si="77"/>
        <v>7213.86</v>
      </c>
      <c r="AC68">
        <f t="shared" si="78"/>
        <v>6595.95</v>
      </c>
      <c r="AD68">
        <f>ROUND(((((ET68*1.25))-((EU68*1.25)))+AE68),2)</f>
        <v>266.61</v>
      </c>
      <c r="AE68">
        <f>ROUND(((EU68*1.25)),2)</f>
        <v>35.43</v>
      </c>
      <c r="AF68">
        <f>ROUND(((EV68*1.15)),2)</f>
        <v>351.3</v>
      </c>
      <c r="AG68">
        <f t="shared" si="79"/>
        <v>0</v>
      </c>
      <c r="AH68">
        <f>((EW68*1.15))</f>
        <v>38.731999999999999</v>
      </c>
      <c r="AI68">
        <f>((EX68*1.25))</f>
        <v>2.8624999999999998</v>
      </c>
      <c r="AJ68">
        <f t="shared" si="80"/>
        <v>0</v>
      </c>
      <c r="AK68">
        <v>7114.71</v>
      </c>
      <c r="AL68">
        <v>6595.95</v>
      </c>
      <c r="AM68">
        <v>213.28</v>
      </c>
      <c r="AN68">
        <v>28.34</v>
      </c>
      <c r="AO68">
        <v>305.48</v>
      </c>
      <c r="AP68">
        <v>0</v>
      </c>
      <c r="AQ68">
        <v>33.68</v>
      </c>
      <c r="AR68">
        <v>2.29</v>
      </c>
      <c r="AS68">
        <v>0</v>
      </c>
      <c r="AT68">
        <v>105</v>
      </c>
      <c r="AU68">
        <v>65</v>
      </c>
      <c r="AV68">
        <v>1</v>
      </c>
      <c r="AW68">
        <v>1</v>
      </c>
      <c r="AZ68">
        <v>6.56</v>
      </c>
      <c r="BA68">
        <v>6.56</v>
      </c>
      <c r="BB68">
        <v>6.56</v>
      </c>
      <c r="BC68">
        <v>6.56</v>
      </c>
      <c r="BD68" t="s">
        <v>3</v>
      </c>
      <c r="BE68" t="s">
        <v>3</v>
      </c>
      <c r="BF68" t="s">
        <v>3</v>
      </c>
      <c r="BG68" t="s">
        <v>3</v>
      </c>
      <c r="BH68">
        <v>0</v>
      </c>
      <c r="BI68">
        <v>1</v>
      </c>
      <c r="BJ68" t="s">
        <v>112</v>
      </c>
      <c r="BM68">
        <v>6001</v>
      </c>
      <c r="BN68">
        <v>0</v>
      </c>
      <c r="BO68" t="s">
        <v>3</v>
      </c>
      <c r="BP68">
        <v>0</v>
      </c>
      <c r="BQ68">
        <v>2</v>
      </c>
      <c r="BR68">
        <v>0</v>
      </c>
      <c r="BS68">
        <v>6.56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105</v>
      </c>
      <c r="CA68">
        <v>65</v>
      </c>
      <c r="CF68">
        <v>0</v>
      </c>
      <c r="CG68">
        <v>0</v>
      </c>
      <c r="CM68">
        <v>0</v>
      </c>
      <c r="CN68" t="s">
        <v>1633</v>
      </c>
      <c r="CO68">
        <v>0</v>
      </c>
      <c r="CP68">
        <f t="shared" si="81"/>
        <v>582.07000000000005</v>
      </c>
      <c r="CQ68">
        <f t="shared" si="82"/>
        <v>43269.431999999993</v>
      </c>
      <c r="CR68">
        <f t="shared" si="83"/>
        <v>1748.9616000000001</v>
      </c>
      <c r="CS68">
        <f t="shared" si="84"/>
        <v>232.42079999999999</v>
      </c>
      <c r="CT68">
        <f t="shared" si="85"/>
        <v>2304.5279999999998</v>
      </c>
      <c r="CU68">
        <f t="shared" si="86"/>
        <v>0</v>
      </c>
      <c r="CV68">
        <f t="shared" si="87"/>
        <v>38.731999999999999</v>
      </c>
      <c r="CW68">
        <f t="shared" si="88"/>
        <v>2.8624999999999998</v>
      </c>
      <c r="CX68">
        <f t="shared" si="89"/>
        <v>0</v>
      </c>
      <c r="CY68">
        <f t="shared" si="90"/>
        <v>32.770499999999998</v>
      </c>
      <c r="CZ68">
        <f t="shared" si="91"/>
        <v>20.2865</v>
      </c>
      <c r="DC68" t="s">
        <v>3</v>
      </c>
      <c r="DD68" t="s">
        <v>3</v>
      </c>
      <c r="DE68" t="s">
        <v>19</v>
      </c>
      <c r="DF68" t="s">
        <v>19</v>
      </c>
      <c r="DG68" t="s">
        <v>20</v>
      </c>
      <c r="DH68" t="s">
        <v>3</v>
      </c>
      <c r="DI68" t="s">
        <v>20</v>
      </c>
      <c r="DJ68" t="s">
        <v>19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1009</v>
      </c>
      <c r="DV68" t="s">
        <v>64</v>
      </c>
      <c r="DW68" t="s">
        <v>64</v>
      </c>
      <c r="DX68">
        <v>1000</v>
      </c>
      <c r="EE68">
        <v>39174490</v>
      </c>
      <c r="EF68">
        <v>2</v>
      </c>
      <c r="EG68" t="s">
        <v>21</v>
      </c>
      <c r="EH68">
        <v>0</v>
      </c>
      <c r="EI68" t="s">
        <v>3</v>
      </c>
      <c r="EJ68">
        <v>1</v>
      </c>
      <c r="EK68">
        <v>6001</v>
      </c>
      <c r="EL68" t="s">
        <v>92</v>
      </c>
      <c r="EM68" t="s">
        <v>93</v>
      </c>
      <c r="EO68" t="s">
        <v>24</v>
      </c>
      <c r="EQ68">
        <v>0</v>
      </c>
      <c r="ER68">
        <v>7114.71</v>
      </c>
      <c r="ES68">
        <v>6595.95</v>
      </c>
      <c r="ET68">
        <v>213.28</v>
      </c>
      <c r="EU68">
        <v>28.34</v>
      </c>
      <c r="EV68">
        <v>305.48</v>
      </c>
      <c r="EW68">
        <v>33.68</v>
      </c>
      <c r="EX68">
        <v>2.29</v>
      </c>
      <c r="EY68">
        <v>0</v>
      </c>
      <c r="FQ68">
        <v>0</v>
      </c>
      <c r="FR68">
        <f t="shared" si="92"/>
        <v>0</v>
      </c>
      <c r="FS68">
        <v>0</v>
      </c>
      <c r="FX68">
        <v>105</v>
      </c>
      <c r="FY68">
        <v>65</v>
      </c>
      <c r="GA68" t="s">
        <v>3</v>
      </c>
      <c r="GD68">
        <v>0</v>
      </c>
      <c r="GF68">
        <v>-939931777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93"/>
        <v>0</v>
      </c>
      <c r="GM68">
        <f t="shared" si="94"/>
        <v>635.13</v>
      </c>
      <c r="GN68">
        <f t="shared" si="95"/>
        <v>635.13</v>
      </c>
      <c r="GO68">
        <f t="shared" si="96"/>
        <v>0</v>
      </c>
      <c r="GP68">
        <f t="shared" si="97"/>
        <v>0</v>
      </c>
      <c r="GR68">
        <v>0</v>
      </c>
      <c r="GS68">
        <v>3</v>
      </c>
      <c r="GT68">
        <v>0</v>
      </c>
      <c r="GU68" t="s">
        <v>3</v>
      </c>
      <c r="GV68">
        <f t="shared" si="98"/>
        <v>0</v>
      </c>
      <c r="GW68">
        <v>1</v>
      </c>
      <c r="GX68">
        <f t="shared" si="99"/>
        <v>0</v>
      </c>
      <c r="HA68">
        <v>0</v>
      </c>
      <c r="HB68">
        <v>0</v>
      </c>
      <c r="IK68">
        <v>0</v>
      </c>
    </row>
    <row r="69" spans="1:245" x14ac:dyDescent="0.2">
      <c r="A69">
        <v>18</v>
      </c>
      <c r="B69">
        <v>1</v>
      </c>
      <c r="C69">
        <v>135</v>
      </c>
      <c r="E69" t="s">
        <v>167</v>
      </c>
      <c r="F69" t="s">
        <v>114</v>
      </c>
      <c r="G69" t="s">
        <v>115</v>
      </c>
      <c r="H69" t="s">
        <v>35</v>
      </c>
      <c r="I69">
        <f>I68*J69</f>
        <v>1</v>
      </c>
      <c r="J69">
        <v>81.300813008130078</v>
      </c>
      <c r="O69">
        <f t="shared" si="66"/>
        <v>0</v>
      </c>
      <c r="P69">
        <f t="shared" si="67"/>
        <v>0</v>
      </c>
      <c r="Q69">
        <f t="shared" si="68"/>
        <v>0</v>
      </c>
      <c r="R69">
        <f t="shared" si="69"/>
        <v>0</v>
      </c>
      <c r="S69">
        <f t="shared" si="70"/>
        <v>0</v>
      </c>
      <c r="T69">
        <f t="shared" si="71"/>
        <v>0</v>
      </c>
      <c r="U69">
        <f t="shared" si="72"/>
        <v>0</v>
      </c>
      <c r="V69">
        <f t="shared" si="73"/>
        <v>0</v>
      </c>
      <c r="W69">
        <f t="shared" si="74"/>
        <v>0</v>
      </c>
      <c r="X69">
        <f t="shared" si="75"/>
        <v>0</v>
      </c>
      <c r="Y69">
        <f t="shared" si="76"/>
        <v>0</v>
      </c>
      <c r="AA69">
        <v>39570879</v>
      </c>
      <c r="AB69">
        <f t="shared" si="77"/>
        <v>0</v>
      </c>
      <c r="AC69">
        <f t="shared" si="78"/>
        <v>0</v>
      </c>
      <c r="AD69">
        <f>ROUND((((ET69)-(EU69))+AE69),2)</f>
        <v>0</v>
      </c>
      <c r="AE69">
        <f t="shared" ref="AE69:AF72" si="102">ROUND((EU69),2)</f>
        <v>0</v>
      </c>
      <c r="AF69">
        <f t="shared" si="102"/>
        <v>0</v>
      </c>
      <c r="AG69">
        <f t="shared" si="79"/>
        <v>0</v>
      </c>
      <c r="AH69">
        <f t="shared" ref="AH69:AI72" si="103">(EW69)</f>
        <v>0</v>
      </c>
      <c r="AI69">
        <f t="shared" si="103"/>
        <v>0</v>
      </c>
      <c r="AJ69">
        <f t="shared" si="80"/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105</v>
      </c>
      <c r="AU69">
        <v>65</v>
      </c>
      <c r="AV69">
        <v>1</v>
      </c>
      <c r="AW69">
        <v>1</v>
      </c>
      <c r="AZ69">
        <v>6.56</v>
      </c>
      <c r="BA69">
        <v>1</v>
      </c>
      <c r="BB69">
        <v>1</v>
      </c>
      <c r="BC69">
        <v>6.56</v>
      </c>
      <c r="BD69" t="s">
        <v>3</v>
      </c>
      <c r="BE69" t="s">
        <v>3</v>
      </c>
      <c r="BF69" t="s">
        <v>3</v>
      </c>
      <c r="BG69" t="s">
        <v>3</v>
      </c>
      <c r="BH69">
        <v>3</v>
      </c>
      <c r="BI69">
        <v>1</v>
      </c>
      <c r="BJ69" t="s">
        <v>3</v>
      </c>
      <c r="BM69">
        <v>6001</v>
      </c>
      <c r="BN69">
        <v>0</v>
      </c>
      <c r="BO69" t="s">
        <v>3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105</v>
      </c>
      <c r="CA69">
        <v>65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81"/>
        <v>0</v>
      </c>
      <c r="CQ69">
        <f t="shared" si="82"/>
        <v>0</v>
      </c>
      <c r="CR69">
        <f t="shared" si="83"/>
        <v>0</v>
      </c>
      <c r="CS69">
        <f t="shared" si="84"/>
        <v>0</v>
      </c>
      <c r="CT69">
        <f t="shared" si="85"/>
        <v>0</v>
      </c>
      <c r="CU69">
        <f t="shared" si="86"/>
        <v>0</v>
      </c>
      <c r="CV69">
        <f t="shared" si="87"/>
        <v>0</v>
      </c>
      <c r="CW69">
        <f t="shared" si="88"/>
        <v>0</v>
      </c>
      <c r="CX69">
        <f t="shared" si="89"/>
        <v>0</v>
      </c>
      <c r="CY69">
        <f t="shared" si="90"/>
        <v>0</v>
      </c>
      <c r="CZ69">
        <f t="shared" si="91"/>
        <v>0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1010</v>
      </c>
      <c r="DV69" t="s">
        <v>35</v>
      </c>
      <c r="DW69" t="s">
        <v>35</v>
      </c>
      <c r="DX69">
        <v>1</v>
      </c>
      <c r="EE69">
        <v>39174490</v>
      </c>
      <c r="EF69">
        <v>2</v>
      </c>
      <c r="EG69" t="s">
        <v>21</v>
      </c>
      <c r="EH69">
        <v>0</v>
      </c>
      <c r="EI69" t="s">
        <v>3</v>
      </c>
      <c r="EJ69">
        <v>1</v>
      </c>
      <c r="EK69">
        <v>6001</v>
      </c>
      <c r="EL69" t="s">
        <v>92</v>
      </c>
      <c r="EM69" t="s">
        <v>93</v>
      </c>
      <c r="EO69" t="s">
        <v>3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92"/>
        <v>0</v>
      </c>
      <c r="FS69">
        <v>0</v>
      </c>
      <c r="FX69">
        <v>105</v>
      </c>
      <c r="FY69">
        <v>65</v>
      </c>
      <c r="GA69" t="s">
        <v>3</v>
      </c>
      <c r="GD69">
        <v>0</v>
      </c>
      <c r="GF69">
        <v>1853259601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93"/>
        <v>0</v>
      </c>
      <c r="GM69">
        <f t="shared" si="94"/>
        <v>0</v>
      </c>
      <c r="GN69">
        <f t="shared" si="95"/>
        <v>0</v>
      </c>
      <c r="GO69">
        <f t="shared" si="96"/>
        <v>0</v>
      </c>
      <c r="GP69">
        <f t="shared" si="97"/>
        <v>0</v>
      </c>
      <c r="GR69">
        <v>0</v>
      </c>
      <c r="GS69">
        <v>3</v>
      </c>
      <c r="GT69">
        <v>0</v>
      </c>
      <c r="GU69" t="s">
        <v>3</v>
      </c>
      <c r="GV69">
        <f t="shared" si="98"/>
        <v>0</v>
      </c>
      <c r="GW69">
        <v>1</v>
      </c>
      <c r="GX69">
        <f t="shared" si="99"/>
        <v>0</v>
      </c>
      <c r="HA69">
        <v>0</v>
      </c>
      <c r="HB69">
        <v>0</v>
      </c>
      <c r="IK69">
        <v>0</v>
      </c>
    </row>
    <row r="70" spans="1:245" x14ac:dyDescent="0.2">
      <c r="A70">
        <v>18</v>
      </c>
      <c r="B70">
        <v>1</v>
      </c>
      <c r="C70">
        <v>136</v>
      </c>
      <c r="E70" t="s">
        <v>168</v>
      </c>
      <c r="F70" t="s">
        <v>117</v>
      </c>
      <c r="G70" t="s">
        <v>115</v>
      </c>
      <c r="H70" t="s">
        <v>35</v>
      </c>
      <c r="I70">
        <f>I68*J70</f>
        <v>1</v>
      </c>
      <c r="J70">
        <v>81.300813008130078</v>
      </c>
      <c r="O70">
        <f t="shared" si="66"/>
        <v>2269.7600000000002</v>
      </c>
      <c r="P70">
        <f t="shared" si="67"/>
        <v>2269.7600000000002</v>
      </c>
      <c r="Q70">
        <f t="shared" si="68"/>
        <v>0</v>
      </c>
      <c r="R70">
        <f t="shared" si="69"/>
        <v>0</v>
      </c>
      <c r="S70">
        <f t="shared" si="70"/>
        <v>0</v>
      </c>
      <c r="T70">
        <f t="shared" si="71"/>
        <v>0</v>
      </c>
      <c r="U70">
        <f t="shared" si="72"/>
        <v>0</v>
      </c>
      <c r="V70">
        <f t="shared" si="73"/>
        <v>0</v>
      </c>
      <c r="W70">
        <f t="shared" si="74"/>
        <v>0</v>
      </c>
      <c r="X70">
        <f t="shared" si="75"/>
        <v>0</v>
      </c>
      <c r="Y70">
        <f t="shared" si="76"/>
        <v>0</v>
      </c>
      <c r="AA70">
        <v>39570879</v>
      </c>
      <c r="AB70">
        <f t="shared" si="77"/>
        <v>346</v>
      </c>
      <c r="AC70">
        <f t="shared" si="78"/>
        <v>346</v>
      </c>
      <c r="AD70">
        <f>ROUND((((ET70)-(EU70))+AE70),2)</f>
        <v>0</v>
      </c>
      <c r="AE70">
        <f t="shared" si="102"/>
        <v>0</v>
      </c>
      <c r="AF70">
        <f t="shared" si="102"/>
        <v>0</v>
      </c>
      <c r="AG70">
        <f t="shared" si="79"/>
        <v>0</v>
      </c>
      <c r="AH70">
        <f t="shared" si="103"/>
        <v>0</v>
      </c>
      <c r="AI70">
        <f t="shared" si="103"/>
        <v>0</v>
      </c>
      <c r="AJ70">
        <f t="shared" si="80"/>
        <v>0</v>
      </c>
      <c r="AK70">
        <v>346</v>
      </c>
      <c r="AL70">
        <v>346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105</v>
      </c>
      <c r="AU70">
        <v>65</v>
      </c>
      <c r="AV70">
        <v>1</v>
      </c>
      <c r="AW70">
        <v>1</v>
      </c>
      <c r="AZ70">
        <v>6.56</v>
      </c>
      <c r="BA70">
        <v>1</v>
      </c>
      <c r="BB70">
        <v>1</v>
      </c>
      <c r="BC70">
        <v>6.56</v>
      </c>
      <c r="BD70" t="s">
        <v>3</v>
      </c>
      <c r="BE70" t="s">
        <v>3</v>
      </c>
      <c r="BF70" t="s">
        <v>3</v>
      </c>
      <c r="BG70" t="s">
        <v>3</v>
      </c>
      <c r="BH70">
        <v>3</v>
      </c>
      <c r="BI70">
        <v>1</v>
      </c>
      <c r="BJ70" t="s">
        <v>118</v>
      </c>
      <c r="BM70">
        <v>6001</v>
      </c>
      <c r="BN70">
        <v>0</v>
      </c>
      <c r="BO70" t="s">
        <v>3</v>
      </c>
      <c r="BP70">
        <v>0</v>
      </c>
      <c r="BQ70">
        <v>2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105</v>
      </c>
      <c r="CA70">
        <v>65</v>
      </c>
      <c r="CF70">
        <v>0</v>
      </c>
      <c r="CG70">
        <v>0</v>
      </c>
      <c r="CM70">
        <v>0</v>
      </c>
      <c r="CN70" t="s">
        <v>3</v>
      </c>
      <c r="CO70">
        <v>0</v>
      </c>
      <c r="CP70">
        <f t="shared" si="81"/>
        <v>2269.7600000000002</v>
      </c>
      <c r="CQ70">
        <f t="shared" si="82"/>
        <v>2269.7599999999998</v>
      </c>
      <c r="CR70">
        <f t="shared" si="83"/>
        <v>0</v>
      </c>
      <c r="CS70">
        <f t="shared" si="84"/>
        <v>0</v>
      </c>
      <c r="CT70">
        <f t="shared" si="85"/>
        <v>0</v>
      </c>
      <c r="CU70">
        <f t="shared" si="86"/>
        <v>0</v>
      </c>
      <c r="CV70">
        <f t="shared" si="87"/>
        <v>0</v>
      </c>
      <c r="CW70">
        <f t="shared" si="88"/>
        <v>0</v>
      </c>
      <c r="CX70">
        <f t="shared" si="89"/>
        <v>0</v>
      </c>
      <c r="CY70">
        <f t="shared" si="90"/>
        <v>0</v>
      </c>
      <c r="CZ70">
        <f t="shared" si="91"/>
        <v>0</v>
      </c>
      <c r="DC70" t="s">
        <v>3</v>
      </c>
      <c r="DD70" t="s">
        <v>3</v>
      </c>
      <c r="DE70" t="s">
        <v>3</v>
      </c>
      <c r="DF70" t="s">
        <v>3</v>
      </c>
      <c r="DG70" t="s">
        <v>3</v>
      </c>
      <c r="DH70" t="s">
        <v>3</v>
      </c>
      <c r="DI70" t="s">
        <v>3</v>
      </c>
      <c r="DJ70" t="s">
        <v>3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1010</v>
      </c>
      <c r="DV70" t="s">
        <v>35</v>
      </c>
      <c r="DW70" t="s">
        <v>35</v>
      </c>
      <c r="DX70">
        <v>1</v>
      </c>
      <c r="EE70">
        <v>39174490</v>
      </c>
      <c r="EF70">
        <v>2</v>
      </c>
      <c r="EG70" t="s">
        <v>21</v>
      </c>
      <c r="EH70">
        <v>0</v>
      </c>
      <c r="EI70" t="s">
        <v>3</v>
      </c>
      <c r="EJ70">
        <v>1</v>
      </c>
      <c r="EK70">
        <v>6001</v>
      </c>
      <c r="EL70" t="s">
        <v>92</v>
      </c>
      <c r="EM70" t="s">
        <v>93</v>
      </c>
      <c r="EO70" t="s">
        <v>3</v>
      </c>
      <c r="EQ70">
        <v>0</v>
      </c>
      <c r="ER70">
        <v>346</v>
      </c>
      <c r="ES70">
        <v>346</v>
      </c>
      <c r="ET70">
        <v>0</v>
      </c>
      <c r="EU70">
        <v>0</v>
      </c>
      <c r="EV70">
        <v>0</v>
      </c>
      <c r="EW70">
        <v>0</v>
      </c>
      <c r="EX70">
        <v>0</v>
      </c>
      <c r="FQ70">
        <v>0</v>
      </c>
      <c r="FR70">
        <f t="shared" si="92"/>
        <v>0</v>
      </c>
      <c r="FS70">
        <v>0</v>
      </c>
      <c r="FX70">
        <v>105</v>
      </c>
      <c r="FY70">
        <v>65</v>
      </c>
      <c r="GA70" t="s">
        <v>3</v>
      </c>
      <c r="GD70">
        <v>0</v>
      </c>
      <c r="GF70">
        <v>459441003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93"/>
        <v>0</v>
      </c>
      <c r="GM70">
        <f t="shared" si="94"/>
        <v>2269.7600000000002</v>
      </c>
      <c r="GN70">
        <f t="shared" si="95"/>
        <v>2269.7600000000002</v>
      </c>
      <c r="GO70">
        <f t="shared" si="96"/>
        <v>0</v>
      </c>
      <c r="GP70">
        <f t="shared" si="97"/>
        <v>0</v>
      </c>
      <c r="GR70">
        <v>0</v>
      </c>
      <c r="GS70">
        <v>3</v>
      </c>
      <c r="GT70">
        <v>0</v>
      </c>
      <c r="GU70" t="s">
        <v>3</v>
      </c>
      <c r="GV70">
        <f t="shared" si="98"/>
        <v>0</v>
      </c>
      <c r="GW70">
        <v>1</v>
      </c>
      <c r="GX70">
        <f t="shared" si="99"/>
        <v>0</v>
      </c>
      <c r="HA70">
        <v>0</v>
      </c>
      <c r="HB70">
        <v>0</v>
      </c>
      <c r="IK70">
        <v>0</v>
      </c>
    </row>
    <row r="71" spans="1:245" x14ac:dyDescent="0.2">
      <c r="A71">
        <v>18</v>
      </c>
      <c r="B71">
        <v>1</v>
      </c>
      <c r="C71">
        <v>138</v>
      </c>
      <c r="E71" t="s">
        <v>169</v>
      </c>
      <c r="F71" t="s">
        <v>124</v>
      </c>
      <c r="G71" t="s">
        <v>125</v>
      </c>
      <c r="H71" t="s">
        <v>64</v>
      </c>
      <c r="I71">
        <f>I68*J71</f>
        <v>4.3049999999999998E-3</v>
      </c>
      <c r="J71">
        <v>0.35</v>
      </c>
      <c r="O71">
        <f t="shared" si="66"/>
        <v>0</v>
      </c>
      <c r="P71">
        <f t="shared" si="67"/>
        <v>0</v>
      </c>
      <c r="Q71">
        <f t="shared" si="68"/>
        <v>0</v>
      </c>
      <c r="R71">
        <f t="shared" si="69"/>
        <v>0</v>
      </c>
      <c r="S71">
        <f t="shared" si="70"/>
        <v>0</v>
      </c>
      <c r="T71">
        <f t="shared" si="71"/>
        <v>0</v>
      </c>
      <c r="U71">
        <f t="shared" si="72"/>
        <v>0</v>
      </c>
      <c r="V71">
        <f t="shared" si="73"/>
        <v>0</v>
      </c>
      <c r="W71">
        <f t="shared" si="74"/>
        <v>0</v>
      </c>
      <c r="X71">
        <f t="shared" si="75"/>
        <v>0</v>
      </c>
      <c r="Y71">
        <f t="shared" si="76"/>
        <v>0</v>
      </c>
      <c r="AA71">
        <v>39570879</v>
      </c>
      <c r="AB71">
        <f t="shared" si="77"/>
        <v>0</v>
      </c>
      <c r="AC71">
        <f t="shared" si="78"/>
        <v>0</v>
      </c>
      <c r="AD71">
        <f>ROUND((((ET71)-(EU71))+AE71),2)</f>
        <v>0</v>
      </c>
      <c r="AE71">
        <f t="shared" si="102"/>
        <v>0</v>
      </c>
      <c r="AF71">
        <f t="shared" si="102"/>
        <v>0</v>
      </c>
      <c r="AG71">
        <f t="shared" si="79"/>
        <v>0</v>
      </c>
      <c r="AH71">
        <f t="shared" si="103"/>
        <v>0</v>
      </c>
      <c r="AI71">
        <f t="shared" si="103"/>
        <v>0</v>
      </c>
      <c r="AJ71">
        <f t="shared" si="80"/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105</v>
      </c>
      <c r="AU71">
        <v>65</v>
      </c>
      <c r="AV71">
        <v>1</v>
      </c>
      <c r="AW71">
        <v>1</v>
      </c>
      <c r="AZ71">
        <v>6.56</v>
      </c>
      <c r="BA71">
        <v>1</v>
      </c>
      <c r="BB71">
        <v>1</v>
      </c>
      <c r="BC71">
        <v>6.56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1</v>
      </c>
      <c r="BJ71" t="s">
        <v>3</v>
      </c>
      <c r="BM71">
        <v>6001</v>
      </c>
      <c r="BN71">
        <v>0</v>
      </c>
      <c r="BO71" t="s">
        <v>3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105</v>
      </c>
      <c r="CA71">
        <v>65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81"/>
        <v>0</v>
      </c>
      <c r="CQ71">
        <f t="shared" si="82"/>
        <v>0</v>
      </c>
      <c r="CR71">
        <f t="shared" si="83"/>
        <v>0</v>
      </c>
      <c r="CS71">
        <f t="shared" si="84"/>
        <v>0</v>
      </c>
      <c r="CT71">
        <f t="shared" si="85"/>
        <v>0</v>
      </c>
      <c r="CU71">
        <f t="shared" si="86"/>
        <v>0</v>
      </c>
      <c r="CV71">
        <f t="shared" si="87"/>
        <v>0</v>
      </c>
      <c r="CW71">
        <f t="shared" si="88"/>
        <v>0</v>
      </c>
      <c r="CX71">
        <f t="shared" si="89"/>
        <v>0</v>
      </c>
      <c r="CY71">
        <f t="shared" si="90"/>
        <v>0</v>
      </c>
      <c r="CZ71">
        <f t="shared" si="91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64</v>
      </c>
      <c r="DW71" t="s">
        <v>64</v>
      </c>
      <c r="DX71">
        <v>1000</v>
      </c>
      <c r="EE71">
        <v>39174490</v>
      </c>
      <c r="EF71">
        <v>2</v>
      </c>
      <c r="EG71" t="s">
        <v>21</v>
      </c>
      <c r="EH71">
        <v>0</v>
      </c>
      <c r="EI71" t="s">
        <v>3</v>
      </c>
      <c r="EJ71">
        <v>1</v>
      </c>
      <c r="EK71">
        <v>6001</v>
      </c>
      <c r="EL71" t="s">
        <v>92</v>
      </c>
      <c r="EM71" t="s">
        <v>93</v>
      </c>
      <c r="EO71" t="s">
        <v>3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2"/>
        <v>0</v>
      </c>
      <c r="FS71">
        <v>0</v>
      </c>
      <c r="FX71">
        <v>105</v>
      </c>
      <c r="FY71">
        <v>65</v>
      </c>
      <c r="GA71" t="s">
        <v>3</v>
      </c>
      <c r="GD71">
        <v>0</v>
      </c>
      <c r="GF71">
        <v>748648226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93"/>
        <v>0</v>
      </c>
      <c r="GM71">
        <f t="shared" si="94"/>
        <v>0</v>
      </c>
      <c r="GN71">
        <f t="shared" si="95"/>
        <v>0</v>
      </c>
      <c r="GO71">
        <f t="shared" si="96"/>
        <v>0</v>
      </c>
      <c r="GP71">
        <f t="shared" si="97"/>
        <v>0</v>
      </c>
      <c r="GR71">
        <v>0</v>
      </c>
      <c r="GS71">
        <v>3</v>
      </c>
      <c r="GT71">
        <v>0</v>
      </c>
      <c r="GU71" t="s">
        <v>3</v>
      </c>
      <c r="GV71">
        <f t="shared" si="98"/>
        <v>0</v>
      </c>
      <c r="GW71">
        <v>1</v>
      </c>
      <c r="GX71">
        <f t="shared" si="99"/>
        <v>0</v>
      </c>
      <c r="HA71">
        <v>0</v>
      </c>
      <c r="HB71">
        <v>0</v>
      </c>
      <c r="IK71">
        <v>0</v>
      </c>
    </row>
    <row r="72" spans="1:245" x14ac:dyDescent="0.2">
      <c r="A72">
        <v>18</v>
      </c>
      <c r="B72">
        <v>1</v>
      </c>
      <c r="C72">
        <v>137</v>
      </c>
      <c r="E72" t="s">
        <v>170</v>
      </c>
      <c r="F72" t="s">
        <v>120</v>
      </c>
      <c r="G72" t="s">
        <v>121</v>
      </c>
      <c r="H72" t="s">
        <v>64</v>
      </c>
      <c r="I72">
        <f>I68*J72</f>
        <v>4.3049999999999998E-3</v>
      </c>
      <c r="J72">
        <v>0.35</v>
      </c>
      <c r="O72">
        <f t="shared" si="66"/>
        <v>283.70999999999998</v>
      </c>
      <c r="P72">
        <f t="shared" si="67"/>
        <v>283.70999999999998</v>
      </c>
      <c r="Q72">
        <f t="shared" si="68"/>
        <v>0</v>
      </c>
      <c r="R72">
        <f t="shared" si="69"/>
        <v>0</v>
      </c>
      <c r="S72">
        <f t="shared" si="70"/>
        <v>0</v>
      </c>
      <c r="T72">
        <f t="shared" si="71"/>
        <v>0</v>
      </c>
      <c r="U72">
        <f t="shared" si="72"/>
        <v>0</v>
      </c>
      <c r="V72">
        <f t="shared" si="73"/>
        <v>0</v>
      </c>
      <c r="W72">
        <f t="shared" si="74"/>
        <v>0</v>
      </c>
      <c r="X72">
        <f t="shared" si="75"/>
        <v>0</v>
      </c>
      <c r="Y72">
        <f t="shared" si="76"/>
        <v>0</v>
      </c>
      <c r="AA72">
        <v>39570879</v>
      </c>
      <c r="AB72">
        <f t="shared" si="77"/>
        <v>10046</v>
      </c>
      <c r="AC72">
        <f t="shared" si="78"/>
        <v>10046</v>
      </c>
      <c r="AD72">
        <f>ROUND((((ET72)-(EU72))+AE72),2)</f>
        <v>0</v>
      </c>
      <c r="AE72">
        <f t="shared" si="102"/>
        <v>0</v>
      </c>
      <c r="AF72">
        <f t="shared" si="102"/>
        <v>0</v>
      </c>
      <c r="AG72">
        <f t="shared" si="79"/>
        <v>0</v>
      </c>
      <c r="AH72">
        <f t="shared" si="103"/>
        <v>0</v>
      </c>
      <c r="AI72">
        <f t="shared" si="103"/>
        <v>0</v>
      </c>
      <c r="AJ72">
        <f t="shared" si="80"/>
        <v>0</v>
      </c>
      <c r="AK72">
        <v>10046</v>
      </c>
      <c r="AL72">
        <v>10046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105</v>
      </c>
      <c r="AU72">
        <v>65</v>
      </c>
      <c r="AV72">
        <v>1</v>
      </c>
      <c r="AW72">
        <v>1</v>
      </c>
      <c r="AZ72">
        <v>6.56</v>
      </c>
      <c r="BA72">
        <v>1</v>
      </c>
      <c r="BB72">
        <v>1</v>
      </c>
      <c r="BC72">
        <v>6.56</v>
      </c>
      <c r="BD72" t="s">
        <v>3</v>
      </c>
      <c r="BE72" t="s">
        <v>3</v>
      </c>
      <c r="BF72" t="s">
        <v>3</v>
      </c>
      <c r="BG72" t="s">
        <v>3</v>
      </c>
      <c r="BH72">
        <v>3</v>
      </c>
      <c r="BI72">
        <v>1</v>
      </c>
      <c r="BJ72" t="s">
        <v>122</v>
      </c>
      <c r="BM72">
        <v>6001</v>
      </c>
      <c r="BN72">
        <v>0</v>
      </c>
      <c r="BO72" t="s">
        <v>3</v>
      </c>
      <c r="BP72">
        <v>0</v>
      </c>
      <c r="BQ72">
        <v>2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105</v>
      </c>
      <c r="CA72">
        <v>65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 t="shared" si="81"/>
        <v>283.70999999999998</v>
      </c>
      <c r="CQ72">
        <f t="shared" si="82"/>
        <v>65901.759999999995</v>
      </c>
      <c r="CR72">
        <f t="shared" si="83"/>
        <v>0</v>
      </c>
      <c r="CS72">
        <f t="shared" si="84"/>
        <v>0</v>
      </c>
      <c r="CT72">
        <f t="shared" si="85"/>
        <v>0</v>
      </c>
      <c r="CU72">
        <f t="shared" si="86"/>
        <v>0</v>
      </c>
      <c r="CV72">
        <f t="shared" si="87"/>
        <v>0</v>
      </c>
      <c r="CW72">
        <f t="shared" si="88"/>
        <v>0</v>
      </c>
      <c r="CX72">
        <f t="shared" si="89"/>
        <v>0</v>
      </c>
      <c r="CY72">
        <f t="shared" si="90"/>
        <v>0</v>
      </c>
      <c r="CZ72">
        <f t="shared" si="91"/>
        <v>0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1009</v>
      </c>
      <c r="DV72" t="s">
        <v>64</v>
      </c>
      <c r="DW72" t="s">
        <v>64</v>
      </c>
      <c r="DX72">
        <v>1000</v>
      </c>
      <c r="EE72">
        <v>39174490</v>
      </c>
      <c r="EF72">
        <v>2</v>
      </c>
      <c r="EG72" t="s">
        <v>21</v>
      </c>
      <c r="EH72">
        <v>0</v>
      </c>
      <c r="EI72" t="s">
        <v>3</v>
      </c>
      <c r="EJ72">
        <v>1</v>
      </c>
      <c r="EK72">
        <v>6001</v>
      </c>
      <c r="EL72" t="s">
        <v>92</v>
      </c>
      <c r="EM72" t="s">
        <v>93</v>
      </c>
      <c r="EO72" t="s">
        <v>3</v>
      </c>
      <c r="EQ72">
        <v>0</v>
      </c>
      <c r="ER72">
        <v>10046</v>
      </c>
      <c r="ES72">
        <v>10046</v>
      </c>
      <c r="ET72">
        <v>0</v>
      </c>
      <c r="EU72">
        <v>0</v>
      </c>
      <c r="EV72">
        <v>0</v>
      </c>
      <c r="EW72">
        <v>0</v>
      </c>
      <c r="EX72">
        <v>0</v>
      </c>
      <c r="FQ72">
        <v>0</v>
      </c>
      <c r="FR72">
        <f t="shared" si="92"/>
        <v>0</v>
      </c>
      <c r="FS72">
        <v>0</v>
      </c>
      <c r="FX72">
        <v>105</v>
      </c>
      <c r="FY72">
        <v>65</v>
      </c>
      <c r="GA72" t="s">
        <v>3</v>
      </c>
      <c r="GD72">
        <v>0</v>
      </c>
      <c r="GF72">
        <v>-1585038080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93"/>
        <v>0</v>
      </c>
      <c r="GM72">
        <f t="shared" si="94"/>
        <v>283.70999999999998</v>
      </c>
      <c r="GN72">
        <f t="shared" si="95"/>
        <v>283.70999999999998</v>
      </c>
      <c r="GO72">
        <f t="shared" si="96"/>
        <v>0</v>
      </c>
      <c r="GP72">
        <f t="shared" si="97"/>
        <v>0</v>
      </c>
      <c r="GR72">
        <v>0</v>
      </c>
      <c r="GS72">
        <v>3</v>
      </c>
      <c r="GT72">
        <v>0</v>
      </c>
      <c r="GU72" t="s">
        <v>3</v>
      </c>
      <c r="GV72">
        <f t="shared" si="98"/>
        <v>0</v>
      </c>
      <c r="GW72">
        <v>1</v>
      </c>
      <c r="GX72">
        <f t="shared" si="99"/>
        <v>0</v>
      </c>
      <c r="HA72">
        <v>0</v>
      </c>
      <c r="HB72">
        <v>0</v>
      </c>
      <c r="IK72">
        <v>0</v>
      </c>
    </row>
    <row r="73" spans="1:245" x14ac:dyDescent="0.2">
      <c r="A73">
        <v>17</v>
      </c>
      <c r="B73">
        <v>1</v>
      </c>
      <c r="C73">
        <f>ROW(SmtRes!A148)</f>
        <v>148</v>
      </c>
      <c r="D73">
        <f>ROW(EtalonRes!A136)</f>
        <v>136</v>
      </c>
      <c r="E73" t="s">
        <v>171</v>
      </c>
      <c r="F73" t="s">
        <v>172</v>
      </c>
      <c r="G73" t="s">
        <v>173</v>
      </c>
      <c r="H73" t="s">
        <v>73</v>
      </c>
      <c r="I73">
        <v>7.85</v>
      </c>
      <c r="J73">
        <v>0</v>
      </c>
      <c r="O73">
        <f t="shared" si="66"/>
        <v>47940.71</v>
      </c>
      <c r="P73">
        <f t="shared" si="67"/>
        <v>34910.68</v>
      </c>
      <c r="Q73">
        <f t="shared" si="68"/>
        <v>1773.52</v>
      </c>
      <c r="R73">
        <f t="shared" si="69"/>
        <v>298.68</v>
      </c>
      <c r="S73">
        <f t="shared" si="70"/>
        <v>11256.51</v>
      </c>
      <c r="T73">
        <f t="shared" si="71"/>
        <v>0</v>
      </c>
      <c r="U73">
        <f t="shared" si="72"/>
        <v>198.60499999999996</v>
      </c>
      <c r="V73">
        <f t="shared" si="73"/>
        <v>3.9249999999999998</v>
      </c>
      <c r="W73">
        <f t="shared" si="74"/>
        <v>0</v>
      </c>
      <c r="X73">
        <f t="shared" si="75"/>
        <v>11555.19</v>
      </c>
      <c r="Y73">
        <f t="shared" si="76"/>
        <v>8088.63</v>
      </c>
      <c r="AA73">
        <v>39570879</v>
      </c>
      <c r="AB73">
        <f t="shared" si="77"/>
        <v>930.96</v>
      </c>
      <c r="AC73">
        <f t="shared" si="78"/>
        <v>677.93</v>
      </c>
      <c r="AD73">
        <f>ROUND(((((ET73*1.25))-((EU73*1.25)))+AE73),2)</f>
        <v>34.44</v>
      </c>
      <c r="AE73">
        <f>ROUND(((EU73*1.25)),2)</f>
        <v>5.8</v>
      </c>
      <c r="AF73">
        <f>ROUND(((EV73*1.15)),2)</f>
        <v>218.59</v>
      </c>
      <c r="AG73">
        <f t="shared" si="79"/>
        <v>0</v>
      </c>
      <c r="AH73">
        <f>((EW73*1.15))</f>
        <v>25.299999999999997</v>
      </c>
      <c r="AI73">
        <f>((EX73*1.25))</f>
        <v>0.5</v>
      </c>
      <c r="AJ73">
        <f t="shared" si="80"/>
        <v>0</v>
      </c>
      <c r="AK73">
        <v>895.56</v>
      </c>
      <c r="AL73">
        <v>677.93</v>
      </c>
      <c r="AM73">
        <v>27.55</v>
      </c>
      <c r="AN73">
        <v>4.6399999999999997</v>
      </c>
      <c r="AO73">
        <v>190.08</v>
      </c>
      <c r="AP73">
        <v>0</v>
      </c>
      <c r="AQ73">
        <v>22</v>
      </c>
      <c r="AR73">
        <v>0.4</v>
      </c>
      <c r="AS73">
        <v>0</v>
      </c>
      <c r="AT73">
        <v>100</v>
      </c>
      <c r="AU73">
        <v>70</v>
      </c>
      <c r="AV73">
        <v>1</v>
      </c>
      <c r="AW73">
        <v>1</v>
      </c>
      <c r="AZ73">
        <v>6.56</v>
      </c>
      <c r="BA73">
        <v>6.56</v>
      </c>
      <c r="BB73">
        <v>6.56</v>
      </c>
      <c r="BC73">
        <v>6.56</v>
      </c>
      <c r="BD73" t="s">
        <v>3</v>
      </c>
      <c r="BE73" t="s">
        <v>3</v>
      </c>
      <c r="BF73" t="s">
        <v>3</v>
      </c>
      <c r="BG73" t="s">
        <v>3</v>
      </c>
      <c r="BH73">
        <v>0</v>
      </c>
      <c r="BI73">
        <v>1</v>
      </c>
      <c r="BJ73" t="s">
        <v>174</v>
      </c>
      <c r="BM73">
        <v>26001</v>
      </c>
      <c r="BN73">
        <v>0</v>
      </c>
      <c r="BO73" t="s">
        <v>3</v>
      </c>
      <c r="BP73">
        <v>0</v>
      </c>
      <c r="BQ73">
        <v>2</v>
      </c>
      <c r="BR73">
        <v>0</v>
      </c>
      <c r="BS73">
        <v>6.56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100</v>
      </c>
      <c r="CA73">
        <v>70</v>
      </c>
      <c r="CF73">
        <v>0</v>
      </c>
      <c r="CG73">
        <v>0</v>
      </c>
      <c r="CM73">
        <v>0</v>
      </c>
      <c r="CN73" t="s">
        <v>1633</v>
      </c>
      <c r="CO73">
        <v>0</v>
      </c>
      <c r="CP73">
        <f t="shared" si="81"/>
        <v>47940.71</v>
      </c>
      <c r="CQ73">
        <f t="shared" si="82"/>
        <v>4447.2207999999991</v>
      </c>
      <c r="CR73">
        <f t="shared" si="83"/>
        <v>225.92639999999997</v>
      </c>
      <c r="CS73">
        <f t="shared" si="84"/>
        <v>38.047999999999995</v>
      </c>
      <c r="CT73">
        <f t="shared" si="85"/>
        <v>1433.9503999999999</v>
      </c>
      <c r="CU73">
        <f t="shared" si="86"/>
        <v>0</v>
      </c>
      <c r="CV73">
        <f t="shared" si="87"/>
        <v>25.299999999999997</v>
      </c>
      <c r="CW73">
        <f t="shared" si="88"/>
        <v>0.5</v>
      </c>
      <c r="CX73">
        <f t="shared" si="89"/>
        <v>0</v>
      </c>
      <c r="CY73">
        <f t="shared" si="90"/>
        <v>11555.19</v>
      </c>
      <c r="CZ73">
        <f t="shared" si="91"/>
        <v>8088.6330000000007</v>
      </c>
      <c r="DC73" t="s">
        <v>3</v>
      </c>
      <c r="DD73" t="s">
        <v>3</v>
      </c>
      <c r="DE73" t="s">
        <v>19</v>
      </c>
      <c r="DF73" t="s">
        <v>19</v>
      </c>
      <c r="DG73" t="s">
        <v>20</v>
      </c>
      <c r="DH73" t="s">
        <v>3</v>
      </c>
      <c r="DI73" t="s">
        <v>20</v>
      </c>
      <c r="DJ73" t="s">
        <v>19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1007</v>
      </c>
      <c r="DV73" t="s">
        <v>73</v>
      </c>
      <c r="DW73" t="s">
        <v>73</v>
      </c>
      <c r="DX73">
        <v>1</v>
      </c>
      <c r="EE73">
        <v>39174543</v>
      </c>
      <c r="EF73">
        <v>2</v>
      </c>
      <c r="EG73" t="s">
        <v>21</v>
      </c>
      <c r="EH73">
        <v>0</v>
      </c>
      <c r="EI73" t="s">
        <v>3</v>
      </c>
      <c r="EJ73">
        <v>1</v>
      </c>
      <c r="EK73">
        <v>26001</v>
      </c>
      <c r="EL73" t="s">
        <v>175</v>
      </c>
      <c r="EM73" t="s">
        <v>176</v>
      </c>
      <c r="EO73" t="s">
        <v>24</v>
      </c>
      <c r="EQ73">
        <v>0</v>
      </c>
      <c r="ER73">
        <v>895.56</v>
      </c>
      <c r="ES73">
        <v>677.93</v>
      </c>
      <c r="ET73">
        <v>27.55</v>
      </c>
      <c r="EU73">
        <v>4.6399999999999997</v>
      </c>
      <c r="EV73">
        <v>190.08</v>
      </c>
      <c r="EW73">
        <v>22</v>
      </c>
      <c r="EX73">
        <v>0.4</v>
      </c>
      <c r="EY73">
        <v>0</v>
      </c>
      <c r="FQ73">
        <v>0</v>
      </c>
      <c r="FR73">
        <f t="shared" si="92"/>
        <v>0</v>
      </c>
      <c r="FS73">
        <v>0</v>
      </c>
      <c r="FX73">
        <v>100</v>
      </c>
      <c r="FY73">
        <v>70</v>
      </c>
      <c r="GA73" t="s">
        <v>3</v>
      </c>
      <c r="GD73">
        <v>0</v>
      </c>
      <c r="GF73">
        <v>1652809329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93"/>
        <v>0</v>
      </c>
      <c r="GM73">
        <f t="shared" si="94"/>
        <v>67584.53</v>
      </c>
      <c r="GN73">
        <f t="shared" si="95"/>
        <v>67584.53</v>
      </c>
      <c r="GO73">
        <f t="shared" si="96"/>
        <v>0</v>
      </c>
      <c r="GP73">
        <f t="shared" si="97"/>
        <v>0</v>
      </c>
      <c r="GR73">
        <v>0</v>
      </c>
      <c r="GS73">
        <v>3</v>
      </c>
      <c r="GT73">
        <v>0</v>
      </c>
      <c r="GU73" t="s">
        <v>3</v>
      </c>
      <c r="GV73">
        <f t="shared" si="98"/>
        <v>0</v>
      </c>
      <c r="GW73">
        <v>1</v>
      </c>
      <c r="GX73">
        <f t="shared" si="99"/>
        <v>0</v>
      </c>
      <c r="HA73">
        <v>0</v>
      </c>
      <c r="HB73">
        <v>0</v>
      </c>
      <c r="IK73">
        <v>0</v>
      </c>
    </row>
    <row r="74" spans="1:245" x14ac:dyDescent="0.2">
      <c r="A74">
        <v>18</v>
      </c>
      <c r="B74">
        <v>1</v>
      </c>
      <c r="C74">
        <v>146</v>
      </c>
      <c r="E74" t="s">
        <v>177</v>
      </c>
      <c r="F74" t="s">
        <v>178</v>
      </c>
      <c r="G74" t="s">
        <v>179</v>
      </c>
      <c r="H74" t="s">
        <v>73</v>
      </c>
      <c r="I74">
        <f>I73*J74</f>
        <v>8.2424999999999997</v>
      </c>
      <c r="J74">
        <v>1.05</v>
      </c>
      <c r="O74">
        <f t="shared" si="66"/>
        <v>0</v>
      </c>
      <c r="P74">
        <f t="shared" si="67"/>
        <v>0</v>
      </c>
      <c r="Q74">
        <f t="shared" si="68"/>
        <v>0</v>
      </c>
      <c r="R74">
        <f t="shared" si="69"/>
        <v>0</v>
      </c>
      <c r="S74">
        <f t="shared" si="70"/>
        <v>0</v>
      </c>
      <c r="T74">
        <f t="shared" si="71"/>
        <v>0</v>
      </c>
      <c r="U74">
        <f t="shared" si="72"/>
        <v>0</v>
      </c>
      <c r="V74">
        <f t="shared" si="73"/>
        <v>0</v>
      </c>
      <c r="W74">
        <f t="shared" si="74"/>
        <v>0</v>
      </c>
      <c r="X74">
        <f t="shared" si="75"/>
        <v>0</v>
      </c>
      <c r="Y74">
        <f t="shared" si="76"/>
        <v>0</v>
      </c>
      <c r="AA74">
        <v>39570879</v>
      </c>
      <c r="AB74">
        <f t="shared" si="77"/>
        <v>0</v>
      </c>
      <c r="AC74">
        <f t="shared" si="78"/>
        <v>0</v>
      </c>
      <c r="AD74">
        <f>ROUND((((ET74)-(EU74))+AE74),2)</f>
        <v>0</v>
      </c>
      <c r="AE74">
        <f>ROUND((EU74),2)</f>
        <v>0</v>
      </c>
      <c r="AF74">
        <f>ROUND((EV74),2)</f>
        <v>0</v>
      </c>
      <c r="AG74">
        <f t="shared" si="79"/>
        <v>0</v>
      </c>
      <c r="AH74">
        <f>(EW74)</f>
        <v>0</v>
      </c>
      <c r="AI74">
        <f>(EX74)</f>
        <v>0</v>
      </c>
      <c r="AJ74">
        <f t="shared" si="80"/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100</v>
      </c>
      <c r="AU74">
        <v>70</v>
      </c>
      <c r="AV74">
        <v>1</v>
      </c>
      <c r="AW74">
        <v>1</v>
      </c>
      <c r="AZ74">
        <v>6.56</v>
      </c>
      <c r="BA74">
        <v>1</v>
      </c>
      <c r="BB74">
        <v>1</v>
      </c>
      <c r="BC74">
        <v>6.56</v>
      </c>
      <c r="BD74" t="s">
        <v>3</v>
      </c>
      <c r="BE74" t="s">
        <v>3</v>
      </c>
      <c r="BF74" t="s">
        <v>3</v>
      </c>
      <c r="BG74" t="s">
        <v>3</v>
      </c>
      <c r="BH74">
        <v>3</v>
      </c>
      <c r="BI74">
        <v>1</v>
      </c>
      <c r="BJ74" t="s">
        <v>3</v>
      </c>
      <c r="BM74">
        <v>26001</v>
      </c>
      <c r="BN74">
        <v>0</v>
      </c>
      <c r="BO74" t="s">
        <v>3</v>
      </c>
      <c r="BP74">
        <v>0</v>
      </c>
      <c r="BQ74">
        <v>2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100</v>
      </c>
      <c r="CA74">
        <v>70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 t="shared" si="81"/>
        <v>0</v>
      </c>
      <c r="CQ74">
        <f t="shared" si="82"/>
        <v>0</v>
      </c>
      <c r="CR74">
        <f t="shared" si="83"/>
        <v>0</v>
      </c>
      <c r="CS74">
        <f t="shared" si="84"/>
        <v>0</v>
      </c>
      <c r="CT74">
        <f t="shared" si="85"/>
        <v>0</v>
      </c>
      <c r="CU74">
        <f t="shared" si="86"/>
        <v>0</v>
      </c>
      <c r="CV74">
        <f t="shared" si="87"/>
        <v>0</v>
      </c>
      <c r="CW74">
        <f t="shared" si="88"/>
        <v>0</v>
      </c>
      <c r="CX74">
        <f t="shared" si="89"/>
        <v>0</v>
      </c>
      <c r="CY74">
        <f t="shared" si="90"/>
        <v>0</v>
      </c>
      <c r="CZ74">
        <f t="shared" si="91"/>
        <v>0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1007</v>
      </c>
      <c r="DV74" t="s">
        <v>73</v>
      </c>
      <c r="DW74" t="s">
        <v>73</v>
      </c>
      <c r="DX74">
        <v>1</v>
      </c>
      <c r="EE74">
        <v>39174543</v>
      </c>
      <c r="EF74">
        <v>2</v>
      </c>
      <c r="EG74" t="s">
        <v>21</v>
      </c>
      <c r="EH74">
        <v>0</v>
      </c>
      <c r="EI74" t="s">
        <v>3</v>
      </c>
      <c r="EJ74">
        <v>1</v>
      </c>
      <c r="EK74">
        <v>26001</v>
      </c>
      <c r="EL74" t="s">
        <v>175</v>
      </c>
      <c r="EM74" t="s">
        <v>176</v>
      </c>
      <c r="EO74" t="s">
        <v>3</v>
      </c>
      <c r="EQ74">
        <v>0</v>
      </c>
      <c r="ER74">
        <v>0</v>
      </c>
      <c r="ES74">
        <v>0</v>
      </c>
      <c r="ET74">
        <v>0</v>
      </c>
      <c r="EU74">
        <v>0</v>
      </c>
      <c r="EV74">
        <v>0</v>
      </c>
      <c r="EW74">
        <v>0</v>
      </c>
      <c r="EX74">
        <v>0</v>
      </c>
      <c r="FQ74">
        <v>0</v>
      </c>
      <c r="FR74">
        <f t="shared" si="92"/>
        <v>0</v>
      </c>
      <c r="FS74">
        <v>0</v>
      </c>
      <c r="FX74">
        <v>100</v>
      </c>
      <c r="FY74">
        <v>70</v>
      </c>
      <c r="GA74" t="s">
        <v>3</v>
      </c>
      <c r="GD74">
        <v>0</v>
      </c>
      <c r="GF74">
        <v>720604148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93"/>
        <v>0</v>
      </c>
      <c r="GM74">
        <f t="shared" si="94"/>
        <v>0</v>
      </c>
      <c r="GN74">
        <f t="shared" si="95"/>
        <v>0</v>
      </c>
      <c r="GO74">
        <f t="shared" si="96"/>
        <v>0</v>
      </c>
      <c r="GP74">
        <f t="shared" si="97"/>
        <v>0</v>
      </c>
      <c r="GR74">
        <v>0</v>
      </c>
      <c r="GS74">
        <v>3</v>
      </c>
      <c r="GT74">
        <v>0</v>
      </c>
      <c r="GU74" t="s">
        <v>3</v>
      </c>
      <c r="GV74">
        <f t="shared" si="98"/>
        <v>0</v>
      </c>
      <c r="GW74">
        <v>1</v>
      </c>
      <c r="GX74">
        <f t="shared" si="99"/>
        <v>0</v>
      </c>
      <c r="HA74">
        <v>0</v>
      </c>
      <c r="HB74">
        <v>0</v>
      </c>
      <c r="IK74">
        <v>0</v>
      </c>
    </row>
    <row r="75" spans="1:245" x14ac:dyDescent="0.2">
      <c r="A75">
        <v>18</v>
      </c>
      <c r="B75">
        <v>1</v>
      </c>
      <c r="C75">
        <v>147</v>
      </c>
      <c r="E75" t="s">
        <v>180</v>
      </c>
      <c r="F75" t="s">
        <v>181</v>
      </c>
      <c r="G75" t="s">
        <v>182</v>
      </c>
      <c r="H75" t="s">
        <v>73</v>
      </c>
      <c r="I75">
        <f>I73*J75</f>
        <v>8.2424999999999997</v>
      </c>
      <c r="J75">
        <v>1.05</v>
      </c>
      <c r="O75">
        <f t="shared" si="66"/>
        <v>80946.149999999994</v>
      </c>
      <c r="P75">
        <f t="shared" si="67"/>
        <v>80946.149999999994</v>
      </c>
      <c r="Q75">
        <f t="shared" si="68"/>
        <v>0</v>
      </c>
      <c r="R75">
        <f t="shared" si="69"/>
        <v>0</v>
      </c>
      <c r="S75">
        <f t="shared" si="70"/>
        <v>0</v>
      </c>
      <c r="T75">
        <f t="shared" si="71"/>
        <v>0</v>
      </c>
      <c r="U75">
        <f t="shared" si="72"/>
        <v>0</v>
      </c>
      <c r="V75">
        <f t="shared" si="73"/>
        <v>0</v>
      </c>
      <c r="W75">
        <f t="shared" si="74"/>
        <v>0</v>
      </c>
      <c r="X75">
        <f t="shared" si="75"/>
        <v>0</v>
      </c>
      <c r="Y75">
        <f t="shared" si="76"/>
        <v>0</v>
      </c>
      <c r="AA75">
        <v>39570879</v>
      </c>
      <c r="AB75">
        <f t="shared" si="77"/>
        <v>1497.04</v>
      </c>
      <c r="AC75">
        <f t="shared" si="78"/>
        <v>1497.04</v>
      </c>
      <c r="AD75">
        <f>ROUND((((ET75)-(EU75))+AE75),2)</f>
        <v>0</v>
      </c>
      <c r="AE75">
        <f>ROUND((EU75),2)</f>
        <v>0</v>
      </c>
      <c r="AF75">
        <f>ROUND((EV75),2)</f>
        <v>0</v>
      </c>
      <c r="AG75">
        <f t="shared" si="79"/>
        <v>0</v>
      </c>
      <c r="AH75">
        <f>(EW75)</f>
        <v>0</v>
      </c>
      <c r="AI75">
        <f>(EX75)</f>
        <v>0</v>
      </c>
      <c r="AJ75">
        <f t="shared" si="80"/>
        <v>0</v>
      </c>
      <c r="AK75">
        <v>1497.04</v>
      </c>
      <c r="AL75">
        <v>1497.04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100</v>
      </c>
      <c r="AU75">
        <v>70</v>
      </c>
      <c r="AV75">
        <v>1</v>
      </c>
      <c r="AW75">
        <v>1</v>
      </c>
      <c r="AZ75">
        <v>6.56</v>
      </c>
      <c r="BA75">
        <v>1</v>
      </c>
      <c r="BB75">
        <v>1</v>
      </c>
      <c r="BC75">
        <v>6.56</v>
      </c>
      <c r="BD75" t="s">
        <v>3</v>
      </c>
      <c r="BE75" t="s">
        <v>3</v>
      </c>
      <c r="BF75" t="s">
        <v>3</v>
      </c>
      <c r="BG75" t="s">
        <v>3</v>
      </c>
      <c r="BH75">
        <v>3</v>
      </c>
      <c r="BI75">
        <v>1</v>
      </c>
      <c r="BJ75" t="s">
        <v>183</v>
      </c>
      <c r="BM75">
        <v>26001</v>
      </c>
      <c r="BN75">
        <v>0</v>
      </c>
      <c r="BO75" t="s">
        <v>3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100</v>
      </c>
      <c r="CA75">
        <v>70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81"/>
        <v>80946.149999999994</v>
      </c>
      <c r="CQ75">
        <f t="shared" si="82"/>
        <v>9820.5823999999993</v>
      </c>
      <c r="CR75">
        <f t="shared" si="83"/>
        <v>0</v>
      </c>
      <c r="CS75">
        <f t="shared" si="84"/>
        <v>0</v>
      </c>
      <c r="CT75">
        <f t="shared" si="85"/>
        <v>0</v>
      </c>
      <c r="CU75">
        <f t="shared" si="86"/>
        <v>0</v>
      </c>
      <c r="CV75">
        <f t="shared" si="87"/>
        <v>0</v>
      </c>
      <c r="CW75">
        <f t="shared" si="88"/>
        <v>0</v>
      </c>
      <c r="CX75">
        <f t="shared" si="89"/>
        <v>0</v>
      </c>
      <c r="CY75">
        <f t="shared" si="90"/>
        <v>0</v>
      </c>
      <c r="CZ75">
        <f t="shared" si="91"/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1007</v>
      </c>
      <c r="DV75" t="s">
        <v>73</v>
      </c>
      <c r="DW75" t="s">
        <v>73</v>
      </c>
      <c r="DX75">
        <v>1</v>
      </c>
      <c r="EE75">
        <v>39174543</v>
      </c>
      <c r="EF75">
        <v>2</v>
      </c>
      <c r="EG75" t="s">
        <v>21</v>
      </c>
      <c r="EH75">
        <v>0</v>
      </c>
      <c r="EI75" t="s">
        <v>3</v>
      </c>
      <c r="EJ75">
        <v>1</v>
      </c>
      <c r="EK75">
        <v>26001</v>
      </c>
      <c r="EL75" t="s">
        <v>175</v>
      </c>
      <c r="EM75" t="s">
        <v>176</v>
      </c>
      <c r="EO75" t="s">
        <v>3</v>
      </c>
      <c r="EQ75">
        <v>0</v>
      </c>
      <c r="ER75">
        <v>1497.04</v>
      </c>
      <c r="ES75">
        <v>1497.04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2"/>
        <v>0</v>
      </c>
      <c r="FS75">
        <v>0</v>
      </c>
      <c r="FX75">
        <v>100</v>
      </c>
      <c r="FY75">
        <v>70</v>
      </c>
      <c r="GA75" t="s">
        <v>3</v>
      </c>
      <c r="GD75">
        <v>0</v>
      </c>
      <c r="GF75">
        <v>1864268680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93"/>
        <v>0</v>
      </c>
      <c r="GM75">
        <f t="shared" si="94"/>
        <v>80946.149999999994</v>
      </c>
      <c r="GN75">
        <f t="shared" si="95"/>
        <v>80946.149999999994</v>
      </c>
      <c r="GO75">
        <f t="shared" si="96"/>
        <v>0</v>
      </c>
      <c r="GP75">
        <f t="shared" si="97"/>
        <v>0</v>
      </c>
      <c r="GR75">
        <v>0</v>
      </c>
      <c r="GS75">
        <v>3</v>
      </c>
      <c r="GT75">
        <v>0</v>
      </c>
      <c r="GU75" t="s">
        <v>3</v>
      </c>
      <c r="GV75">
        <f t="shared" si="98"/>
        <v>0</v>
      </c>
      <c r="GW75">
        <v>1</v>
      </c>
      <c r="GX75">
        <f t="shared" si="99"/>
        <v>0</v>
      </c>
      <c r="HA75">
        <v>0</v>
      </c>
      <c r="HB75">
        <v>0</v>
      </c>
      <c r="IK75">
        <v>0</v>
      </c>
    </row>
    <row r="76" spans="1:245" x14ac:dyDescent="0.2">
      <c r="A76">
        <v>17</v>
      </c>
      <c r="B76">
        <v>1</v>
      </c>
      <c r="C76">
        <f>ROW(SmtRes!A169)</f>
        <v>169</v>
      </c>
      <c r="D76">
        <f>ROW(EtalonRes!A154)</f>
        <v>154</v>
      </c>
      <c r="E76" t="s">
        <v>184</v>
      </c>
      <c r="F76" t="s">
        <v>185</v>
      </c>
      <c r="G76" t="s">
        <v>186</v>
      </c>
      <c r="H76" t="s">
        <v>17</v>
      </c>
      <c r="I76">
        <f>ROUND(9.9/100,9)</f>
        <v>9.9000000000000005E-2</v>
      </c>
      <c r="J76">
        <v>0</v>
      </c>
      <c r="O76">
        <f t="shared" si="66"/>
        <v>36540.980000000003</v>
      </c>
      <c r="P76">
        <f t="shared" si="67"/>
        <v>12911.34</v>
      </c>
      <c r="Q76">
        <f t="shared" si="68"/>
        <v>9570.01</v>
      </c>
      <c r="R76">
        <f t="shared" si="69"/>
        <v>1321.48</v>
      </c>
      <c r="S76">
        <f t="shared" si="70"/>
        <v>14059.63</v>
      </c>
      <c r="T76">
        <f t="shared" si="71"/>
        <v>0</v>
      </c>
      <c r="U76">
        <f t="shared" si="72"/>
        <v>245.22151500000001</v>
      </c>
      <c r="V76">
        <f t="shared" si="73"/>
        <v>14.953950000000003</v>
      </c>
      <c r="W76">
        <f t="shared" si="74"/>
        <v>0</v>
      </c>
      <c r="X76">
        <f t="shared" si="75"/>
        <v>16150.17</v>
      </c>
      <c r="Y76">
        <f t="shared" si="76"/>
        <v>9997.7199999999993</v>
      </c>
      <c r="AA76">
        <v>39570879</v>
      </c>
      <c r="AB76">
        <f t="shared" si="77"/>
        <v>56265.37</v>
      </c>
      <c r="AC76">
        <f t="shared" si="78"/>
        <v>19880.73</v>
      </c>
      <c r="AD76">
        <f>ROUND(((((ET76*1.25))-((EU76*1.25)))+AE76),2)</f>
        <v>14735.79</v>
      </c>
      <c r="AE76">
        <f>ROUND(((EU76*1.25)),2)</f>
        <v>2034.8</v>
      </c>
      <c r="AF76">
        <f>ROUND(((EV76*1.15)),2)</f>
        <v>21648.85</v>
      </c>
      <c r="AG76">
        <f t="shared" si="79"/>
        <v>0</v>
      </c>
      <c r="AH76">
        <f>((EW76*1.15))</f>
        <v>2476.9850000000001</v>
      </c>
      <c r="AI76">
        <f>((EX76*1.25))</f>
        <v>151.05000000000001</v>
      </c>
      <c r="AJ76">
        <f t="shared" si="80"/>
        <v>0</v>
      </c>
      <c r="AK76">
        <v>50494.45</v>
      </c>
      <c r="AL76">
        <v>19880.73</v>
      </c>
      <c r="AM76">
        <v>11788.63</v>
      </c>
      <c r="AN76">
        <v>1627.84</v>
      </c>
      <c r="AO76">
        <v>18825.09</v>
      </c>
      <c r="AP76">
        <v>0</v>
      </c>
      <c r="AQ76">
        <v>2153.9</v>
      </c>
      <c r="AR76">
        <v>120.84</v>
      </c>
      <c r="AS76">
        <v>0</v>
      </c>
      <c r="AT76">
        <v>105</v>
      </c>
      <c r="AU76">
        <v>65</v>
      </c>
      <c r="AV76">
        <v>1</v>
      </c>
      <c r="AW76">
        <v>1</v>
      </c>
      <c r="AZ76">
        <v>6.56</v>
      </c>
      <c r="BA76">
        <v>6.56</v>
      </c>
      <c r="BB76">
        <v>6.56</v>
      </c>
      <c r="BC76">
        <v>6.56</v>
      </c>
      <c r="BD76" t="s">
        <v>3</v>
      </c>
      <c r="BE76" t="s">
        <v>3</v>
      </c>
      <c r="BF76" t="s">
        <v>3</v>
      </c>
      <c r="BG76" t="s">
        <v>3</v>
      </c>
      <c r="BH76">
        <v>0</v>
      </c>
      <c r="BI76">
        <v>1</v>
      </c>
      <c r="BJ76" t="s">
        <v>187</v>
      </c>
      <c r="BM76">
        <v>6001</v>
      </c>
      <c r="BN76">
        <v>0</v>
      </c>
      <c r="BO76" t="s">
        <v>3</v>
      </c>
      <c r="BP76">
        <v>0</v>
      </c>
      <c r="BQ76">
        <v>2</v>
      </c>
      <c r="BR76">
        <v>0</v>
      </c>
      <c r="BS76">
        <v>6.56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105</v>
      </c>
      <c r="CA76">
        <v>65</v>
      </c>
      <c r="CF76">
        <v>0</v>
      </c>
      <c r="CG76">
        <v>0</v>
      </c>
      <c r="CM76">
        <v>0</v>
      </c>
      <c r="CN76" t="s">
        <v>1633</v>
      </c>
      <c r="CO76">
        <v>0</v>
      </c>
      <c r="CP76">
        <f t="shared" si="81"/>
        <v>36540.979999999996</v>
      </c>
      <c r="CQ76">
        <f t="shared" si="82"/>
        <v>130417.58879999998</v>
      </c>
      <c r="CR76">
        <f t="shared" si="83"/>
        <v>96666.782399999996</v>
      </c>
      <c r="CS76">
        <f t="shared" si="84"/>
        <v>13348.287999999999</v>
      </c>
      <c r="CT76">
        <f t="shared" si="85"/>
        <v>142016.45599999998</v>
      </c>
      <c r="CU76">
        <f t="shared" si="86"/>
        <v>0</v>
      </c>
      <c r="CV76">
        <f t="shared" si="87"/>
        <v>2476.9850000000001</v>
      </c>
      <c r="CW76">
        <f t="shared" si="88"/>
        <v>151.05000000000001</v>
      </c>
      <c r="CX76">
        <f t="shared" si="89"/>
        <v>0</v>
      </c>
      <c r="CY76">
        <f t="shared" si="90"/>
        <v>16150.165499999997</v>
      </c>
      <c r="CZ76">
        <f t="shared" si="91"/>
        <v>9997.7214999999997</v>
      </c>
      <c r="DC76" t="s">
        <v>3</v>
      </c>
      <c r="DD76" t="s">
        <v>3</v>
      </c>
      <c r="DE76" t="s">
        <v>19</v>
      </c>
      <c r="DF76" t="s">
        <v>19</v>
      </c>
      <c r="DG76" t="s">
        <v>20</v>
      </c>
      <c r="DH76" t="s">
        <v>3</v>
      </c>
      <c r="DI76" t="s">
        <v>20</v>
      </c>
      <c r="DJ76" t="s">
        <v>19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1007</v>
      </c>
      <c r="DV76" t="s">
        <v>17</v>
      </c>
      <c r="DW76" t="s">
        <v>17</v>
      </c>
      <c r="DX76">
        <v>100</v>
      </c>
      <c r="EE76">
        <v>39174490</v>
      </c>
      <c r="EF76">
        <v>2</v>
      </c>
      <c r="EG76" t="s">
        <v>21</v>
      </c>
      <c r="EH76">
        <v>0</v>
      </c>
      <c r="EI76" t="s">
        <v>3</v>
      </c>
      <c r="EJ76">
        <v>1</v>
      </c>
      <c r="EK76">
        <v>6001</v>
      </c>
      <c r="EL76" t="s">
        <v>92</v>
      </c>
      <c r="EM76" t="s">
        <v>93</v>
      </c>
      <c r="EO76" t="s">
        <v>24</v>
      </c>
      <c r="EQ76">
        <v>0</v>
      </c>
      <c r="ER76">
        <v>50494.45</v>
      </c>
      <c r="ES76">
        <v>19880.73</v>
      </c>
      <c r="ET76">
        <v>11788.63</v>
      </c>
      <c r="EU76">
        <v>1627.84</v>
      </c>
      <c r="EV76">
        <v>18825.09</v>
      </c>
      <c r="EW76">
        <v>2153.9</v>
      </c>
      <c r="EX76">
        <v>120.84</v>
      </c>
      <c r="EY76">
        <v>0</v>
      </c>
      <c r="FQ76">
        <v>0</v>
      </c>
      <c r="FR76">
        <f t="shared" si="92"/>
        <v>0</v>
      </c>
      <c r="FS76">
        <v>0</v>
      </c>
      <c r="FX76">
        <v>105</v>
      </c>
      <c r="FY76">
        <v>65</v>
      </c>
      <c r="GA76" t="s">
        <v>3</v>
      </c>
      <c r="GD76">
        <v>0</v>
      </c>
      <c r="GF76">
        <v>-1113346261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93"/>
        <v>0</v>
      </c>
      <c r="GM76">
        <f t="shared" si="94"/>
        <v>62688.87</v>
      </c>
      <c r="GN76">
        <f t="shared" si="95"/>
        <v>62688.87</v>
      </c>
      <c r="GO76">
        <f t="shared" si="96"/>
        <v>0</v>
      </c>
      <c r="GP76">
        <f t="shared" si="97"/>
        <v>0</v>
      </c>
      <c r="GR76">
        <v>0</v>
      </c>
      <c r="GS76">
        <v>3</v>
      </c>
      <c r="GT76">
        <v>0</v>
      </c>
      <c r="GU76" t="s">
        <v>3</v>
      </c>
      <c r="GV76">
        <f t="shared" si="98"/>
        <v>0</v>
      </c>
      <c r="GW76">
        <v>1</v>
      </c>
      <c r="GX76">
        <f t="shared" si="99"/>
        <v>0</v>
      </c>
      <c r="HA76">
        <v>0</v>
      </c>
      <c r="HB76">
        <v>0</v>
      </c>
      <c r="IK76">
        <v>0</v>
      </c>
    </row>
    <row r="77" spans="1:245" x14ac:dyDescent="0.2">
      <c r="A77">
        <v>18</v>
      </c>
      <c r="B77">
        <v>1</v>
      </c>
      <c r="C77">
        <v>162</v>
      </c>
      <c r="E77" t="s">
        <v>188</v>
      </c>
      <c r="F77" t="s">
        <v>95</v>
      </c>
      <c r="G77" t="s">
        <v>96</v>
      </c>
      <c r="H77" t="s">
        <v>73</v>
      </c>
      <c r="I77">
        <f>I76*J77</f>
        <v>10.048500000000001</v>
      </c>
      <c r="J77">
        <v>101.5</v>
      </c>
      <c r="O77">
        <f t="shared" si="66"/>
        <v>0</v>
      </c>
      <c r="P77">
        <f t="shared" si="67"/>
        <v>0</v>
      </c>
      <c r="Q77">
        <f t="shared" si="68"/>
        <v>0</v>
      </c>
      <c r="R77">
        <f t="shared" si="69"/>
        <v>0</v>
      </c>
      <c r="S77">
        <f t="shared" si="70"/>
        <v>0</v>
      </c>
      <c r="T77">
        <f t="shared" si="71"/>
        <v>0</v>
      </c>
      <c r="U77">
        <f t="shared" si="72"/>
        <v>0</v>
      </c>
      <c r="V77">
        <f t="shared" si="73"/>
        <v>0</v>
      </c>
      <c r="W77">
        <f t="shared" si="74"/>
        <v>0</v>
      </c>
      <c r="X77">
        <f t="shared" si="75"/>
        <v>0</v>
      </c>
      <c r="Y77">
        <f t="shared" si="76"/>
        <v>0</v>
      </c>
      <c r="AA77">
        <v>39570879</v>
      </c>
      <c r="AB77">
        <f t="shared" si="77"/>
        <v>0</v>
      </c>
      <c r="AC77">
        <f t="shared" si="78"/>
        <v>0</v>
      </c>
      <c r="AD77">
        <f>ROUND((((ET77)-(EU77))+AE77),2)</f>
        <v>0</v>
      </c>
      <c r="AE77">
        <f t="shared" ref="AE77:AF81" si="104">ROUND((EU77),2)</f>
        <v>0</v>
      </c>
      <c r="AF77">
        <f t="shared" si="104"/>
        <v>0</v>
      </c>
      <c r="AG77">
        <f t="shared" si="79"/>
        <v>0</v>
      </c>
      <c r="AH77">
        <f t="shared" ref="AH77:AI81" si="105">(EW77)</f>
        <v>0</v>
      </c>
      <c r="AI77">
        <f t="shared" si="105"/>
        <v>0</v>
      </c>
      <c r="AJ77">
        <f t="shared" si="80"/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105</v>
      </c>
      <c r="AU77">
        <v>65</v>
      </c>
      <c r="AV77">
        <v>1</v>
      </c>
      <c r="AW77">
        <v>1</v>
      </c>
      <c r="AZ77">
        <v>6.56</v>
      </c>
      <c r="BA77">
        <v>1</v>
      </c>
      <c r="BB77">
        <v>1</v>
      </c>
      <c r="BC77">
        <v>6.56</v>
      </c>
      <c r="BD77" t="s">
        <v>3</v>
      </c>
      <c r="BE77" t="s">
        <v>3</v>
      </c>
      <c r="BF77" t="s">
        <v>3</v>
      </c>
      <c r="BG77" t="s">
        <v>3</v>
      </c>
      <c r="BH77">
        <v>3</v>
      </c>
      <c r="BI77">
        <v>1</v>
      </c>
      <c r="BJ77" t="s">
        <v>3</v>
      </c>
      <c r="BM77">
        <v>6001</v>
      </c>
      <c r="BN77">
        <v>0</v>
      </c>
      <c r="BO77" t="s">
        <v>3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105</v>
      </c>
      <c r="CA77">
        <v>65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81"/>
        <v>0</v>
      </c>
      <c r="CQ77">
        <f t="shared" si="82"/>
        <v>0</v>
      </c>
      <c r="CR77">
        <f t="shared" si="83"/>
        <v>0</v>
      </c>
      <c r="CS77">
        <f t="shared" si="84"/>
        <v>0</v>
      </c>
      <c r="CT77">
        <f t="shared" si="85"/>
        <v>0</v>
      </c>
      <c r="CU77">
        <f t="shared" si="86"/>
        <v>0</v>
      </c>
      <c r="CV77">
        <f t="shared" si="87"/>
        <v>0</v>
      </c>
      <c r="CW77">
        <f t="shared" si="88"/>
        <v>0</v>
      </c>
      <c r="CX77">
        <f t="shared" si="89"/>
        <v>0</v>
      </c>
      <c r="CY77">
        <f t="shared" si="90"/>
        <v>0</v>
      </c>
      <c r="CZ77">
        <f t="shared" si="91"/>
        <v>0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1007</v>
      </c>
      <c r="DV77" t="s">
        <v>73</v>
      </c>
      <c r="DW77" t="s">
        <v>73</v>
      </c>
      <c r="DX77">
        <v>1</v>
      </c>
      <c r="EE77">
        <v>39174490</v>
      </c>
      <c r="EF77">
        <v>2</v>
      </c>
      <c r="EG77" t="s">
        <v>21</v>
      </c>
      <c r="EH77">
        <v>0</v>
      </c>
      <c r="EI77" t="s">
        <v>3</v>
      </c>
      <c r="EJ77">
        <v>1</v>
      </c>
      <c r="EK77">
        <v>6001</v>
      </c>
      <c r="EL77" t="s">
        <v>92</v>
      </c>
      <c r="EM77" t="s">
        <v>93</v>
      </c>
      <c r="EO77" t="s">
        <v>3</v>
      </c>
      <c r="EQ77">
        <v>0</v>
      </c>
      <c r="ER77">
        <v>0</v>
      </c>
      <c r="ES77">
        <v>0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92"/>
        <v>0</v>
      </c>
      <c r="FS77">
        <v>0</v>
      </c>
      <c r="FX77">
        <v>105</v>
      </c>
      <c r="FY77">
        <v>65</v>
      </c>
      <c r="GA77" t="s">
        <v>3</v>
      </c>
      <c r="GD77">
        <v>0</v>
      </c>
      <c r="GF77">
        <v>-1646172050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93"/>
        <v>0</v>
      </c>
      <c r="GM77">
        <f t="shared" si="94"/>
        <v>0</v>
      </c>
      <c r="GN77">
        <f t="shared" si="95"/>
        <v>0</v>
      </c>
      <c r="GO77">
        <f t="shared" si="96"/>
        <v>0</v>
      </c>
      <c r="GP77">
        <f t="shared" si="97"/>
        <v>0</v>
      </c>
      <c r="GR77">
        <v>0</v>
      </c>
      <c r="GS77">
        <v>3</v>
      </c>
      <c r="GT77">
        <v>0</v>
      </c>
      <c r="GU77" t="s">
        <v>3</v>
      </c>
      <c r="GV77">
        <f t="shared" si="98"/>
        <v>0</v>
      </c>
      <c r="GW77">
        <v>1</v>
      </c>
      <c r="GX77">
        <f t="shared" si="99"/>
        <v>0</v>
      </c>
      <c r="HA77">
        <v>0</v>
      </c>
      <c r="HB77">
        <v>0</v>
      </c>
      <c r="IK77">
        <v>0</v>
      </c>
    </row>
    <row r="78" spans="1:245" x14ac:dyDescent="0.2">
      <c r="A78">
        <v>18</v>
      </c>
      <c r="B78">
        <v>1</v>
      </c>
      <c r="C78">
        <v>163</v>
      </c>
      <c r="E78" t="s">
        <v>189</v>
      </c>
      <c r="F78" t="s">
        <v>80</v>
      </c>
      <c r="G78" t="s">
        <v>81</v>
      </c>
      <c r="H78" t="s">
        <v>73</v>
      </c>
      <c r="I78">
        <f>I76*J78</f>
        <v>10.048500000000001</v>
      </c>
      <c r="J78">
        <v>101.5</v>
      </c>
      <c r="O78">
        <f t="shared" si="66"/>
        <v>49124.85</v>
      </c>
      <c r="P78">
        <f t="shared" si="67"/>
        <v>49124.85</v>
      </c>
      <c r="Q78">
        <f t="shared" si="68"/>
        <v>0</v>
      </c>
      <c r="R78">
        <f t="shared" si="69"/>
        <v>0</v>
      </c>
      <c r="S78">
        <f t="shared" si="70"/>
        <v>0</v>
      </c>
      <c r="T78">
        <f t="shared" si="71"/>
        <v>0</v>
      </c>
      <c r="U78">
        <f t="shared" si="72"/>
        <v>0</v>
      </c>
      <c r="V78">
        <f t="shared" si="73"/>
        <v>0</v>
      </c>
      <c r="W78">
        <f t="shared" si="74"/>
        <v>0</v>
      </c>
      <c r="X78">
        <f t="shared" si="75"/>
        <v>0</v>
      </c>
      <c r="Y78">
        <f t="shared" si="76"/>
        <v>0</v>
      </c>
      <c r="AA78">
        <v>39570879</v>
      </c>
      <c r="AB78">
        <f t="shared" si="77"/>
        <v>745.24</v>
      </c>
      <c r="AC78">
        <f t="shared" si="78"/>
        <v>745.24</v>
      </c>
      <c r="AD78">
        <f>ROUND((((ET78)-(EU78))+AE78),2)</f>
        <v>0</v>
      </c>
      <c r="AE78">
        <f t="shared" si="104"/>
        <v>0</v>
      </c>
      <c r="AF78">
        <f t="shared" si="104"/>
        <v>0</v>
      </c>
      <c r="AG78">
        <f t="shared" si="79"/>
        <v>0</v>
      </c>
      <c r="AH78">
        <f t="shared" si="105"/>
        <v>0</v>
      </c>
      <c r="AI78">
        <f t="shared" si="105"/>
        <v>0</v>
      </c>
      <c r="AJ78">
        <f t="shared" si="80"/>
        <v>0</v>
      </c>
      <c r="AK78">
        <v>745.24</v>
      </c>
      <c r="AL78">
        <v>745.24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105</v>
      </c>
      <c r="AU78">
        <v>65</v>
      </c>
      <c r="AV78">
        <v>1</v>
      </c>
      <c r="AW78">
        <v>1</v>
      </c>
      <c r="AZ78">
        <v>6.56</v>
      </c>
      <c r="BA78">
        <v>1</v>
      </c>
      <c r="BB78">
        <v>1</v>
      </c>
      <c r="BC78">
        <v>6.56</v>
      </c>
      <c r="BD78" t="s">
        <v>3</v>
      </c>
      <c r="BE78" t="s">
        <v>3</v>
      </c>
      <c r="BF78" t="s">
        <v>3</v>
      </c>
      <c r="BG78" t="s">
        <v>3</v>
      </c>
      <c r="BH78">
        <v>3</v>
      </c>
      <c r="BI78">
        <v>1</v>
      </c>
      <c r="BJ78" t="s">
        <v>82</v>
      </c>
      <c r="BM78">
        <v>6001</v>
      </c>
      <c r="BN78">
        <v>0</v>
      </c>
      <c r="BO78" t="s">
        <v>3</v>
      </c>
      <c r="BP78">
        <v>0</v>
      </c>
      <c r="BQ78">
        <v>2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105</v>
      </c>
      <c r="CA78">
        <v>65</v>
      </c>
      <c r="CF78">
        <v>0</v>
      </c>
      <c r="CG78">
        <v>0</v>
      </c>
      <c r="CM78">
        <v>0</v>
      </c>
      <c r="CN78" t="s">
        <v>3</v>
      </c>
      <c r="CO78">
        <v>0</v>
      </c>
      <c r="CP78">
        <f t="shared" si="81"/>
        <v>49124.85</v>
      </c>
      <c r="CQ78">
        <f t="shared" si="82"/>
        <v>4888.7743999999993</v>
      </c>
      <c r="CR78">
        <f t="shared" si="83"/>
        <v>0</v>
      </c>
      <c r="CS78">
        <f t="shared" si="84"/>
        <v>0</v>
      </c>
      <c r="CT78">
        <f t="shared" si="85"/>
        <v>0</v>
      </c>
      <c r="CU78">
        <f t="shared" si="86"/>
        <v>0</v>
      </c>
      <c r="CV78">
        <f t="shared" si="87"/>
        <v>0</v>
      </c>
      <c r="CW78">
        <f t="shared" si="88"/>
        <v>0</v>
      </c>
      <c r="CX78">
        <f t="shared" si="89"/>
        <v>0</v>
      </c>
      <c r="CY78">
        <f t="shared" si="90"/>
        <v>0</v>
      </c>
      <c r="CZ78">
        <f t="shared" si="91"/>
        <v>0</v>
      </c>
      <c r="DC78" t="s">
        <v>3</v>
      </c>
      <c r="DD78" t="s">
        <v>3</v>
      </c>
      <c r="DE78" t="s">
        <v>3</v>
      </c>
      <c r="DF78" t="s">
        <v>3</v>
      </c>
      <c r="DG78" t="s">
        <v>3</v>
      </c>
      <c r="DH78" t="s">
        <v>3</v>
      </c>
      <c r="DI78" t="s">
        <v>3</v>
      </c>
      <c r="DJ78" t="s">
        <v>3</v>
      </c>
      <c r="DK78" t="s">
        <v>3</v>
      </c>
      <c r="DL78" t="s">
        <v>3</v>
      </c>
      <c r="DM78" t="s">
        <v>3</v>
      </c>
      <c r="DN78">
        <v>0</v>
      </c>
      <c r="DO78">
        <v>0</v>
      </c>
      <c r="DP78">
        <v>1</v>
      </c>
      <c r="DQ78">
        <v>1</v>
      </c>
      <c r="DU78">
        <v>1007</v>
      </c>
      <c r="DV78" t="s">
        <v>73</v>
      </c>
      <c r="DW78" t="s">
        <v>73</v>
      </c>
      <c r="DX78">
        <v>1</v>
      </c>
      <c r="EE78">
        <v>39174490</v>
      </c>
      <c r="EF78">
        <v>2</v>
      </c>
      <c r="EG78" t="s">
        <v>21</v>
      </c>
      <c r="EH78">
        <v>0</v>
      </c>
      <c r="EI78" t="s">
        <v>3</v>
      </c>
      <c r="EJ78">
        <v>1</v>
      </c>
      <c r="EK78">
        <v>6001</v>
      </c>
      <c r="EL78" t="s">
        <v>92</v>
      </c>
      <c r="EM78" t="s">
        <v>93</v>
      </c>
      <c r="EO78" t="s">
        <v>3</v>
      </c>
      <c r="EQ78">
        <v>0</v>
      </c>
      <c r="ER78">
        <v>745.24</v>
      </c>
      <c r="ES78">
        <v>745.24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92"/>
        <v>0</v>
      </c>
      <c r="FS78">
        <v>0</v>
      </c>
      <c r="FX78">
        <v>105</v>
      </c>
      <c r="FY78">
        <v>65</v>
      </c>
      <c r="GA78" t="s">
        <v>3</v>
      </c>
      <c r="GD78">
        <v>0</v>
      </c>
      <c r="GF78">
        <v>-1144518642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93"/>
        <v>0</v>
      </c>
      <c r="GM78">
        <f t="shared" si="94"/>
        <v>49124.85</v>
      </c>
      <c r="GN78">
        <f t="shared" si="95"/>
        <v>49124.85</v>
      </c>
      <c r="GO78">
        <f t="shared" si="96"/>
        <v>0</v>
      </c>
      <c r="GP78">
        <f t="shared" si="97"/>
        <v>0</v>
      </c>
      <c r="GR78">
        <v>0</v>
      </c>
      <c r="GS78">
        <v>3</v>
      </c>
      <c r="GT78">
        <v>0</v>
      </c>
      <c r="GU78" t="s">
        <v>3</v>
      </c>
      <c r="GV78">
        <f t="shared" si="98"/>
        <v>0</v>
      </c>
      <c r="GW78">
        <v>1</v>
      </c>
      <c r="GX78">
        <f t="shared" si="99"/>
        <v>0</v>
      </c>
      <c r="HA78">
        <v>0</v>
      </c>
      <c r="HB78">
        <v>0</v>
      </c>
      <c r="IK78">
        <v>0</v>
      </c>
    </row>
    <row r="79" spans="1:245" x14ac:dyDescent="0.2">
      <c r="A79">
        <v>18</v>
      </c>
      <c r="B79">
        <v>1</v>
      </c>
      <c r="C79">
        <v>166</v>
      </c>
      <c r="E79" t="s">
        <v>190</v>
      </c>
      <c r="F79" t="s">
        <v>159</v>
      </c>
      <c r="G79" t="s">
        <v>160</v>
      </c>
      <c r="H79" t="s">
        <v>64</v>
      </c>
      <c r="I79">
        <f>I76*J79</f>
        <v>0.84150000000000003</v>
      </c>
      <c r="J79">
        <v>8.5</v>
      </c>
      <c r="O79">
        <f t="shared" si="66"/>
        <v>0</v>
      </c>
      <c r="P79">
        <f t="shared" si="67"/>
        <v>0</v>
      </c>
      <c r="Q79">
        <f t="shared" si="68"/>
        <v>0</v>
      </c>
      <c r="R79">
        <f t="shared" si="69"/>
        <v>0</v>
      </c>
      <c r="S79">
        <f t="shared" si="70"/>
        <v>0</v>
      </c>
      <c r="T79">
        <f t="shared" si="71"/>
        <v>0</v>
      </c>
      <c r="U79">
        <f t="shared" si="72"/>
        <v>0</v>
      </c>
      <c r="V79">
        <f t="shared" si="73"/>
        <v>0</v>
      </c>
      <c r="W79">
        <f t="shared" si="74"/>
        <v>0</v>
      </c>
      <c r="X79">
        <f t="shared" si="75"/>
        <v>0</v>
      </c>
      <c r="Y79">
        <f t="shared" si="76"/>
        <v>0</v>
      </c>
      <c r="AA79">
        <v>39570879</v>
      </c>
      <c r="AB79">
        <f t="shared" si="77"/>
        <v>0</v>
      </c>
      <c r="AC79">
        <f t="shared" si="78"/>
        <v>0</v>
      </c>
      <c r="AD79">
        <f>ROUND((((ET79)-(EU79))+AE79),2)</f>
        <v>0</v>
      </c>
      <c r="AE79">
        <f t="shared" si="104"/>
        <v>0</v>
      </c>
      <c r="AF79">
        <f t="shared" si="104"/>
        <v>0</v>
      </c>
      <c r="AG79">
        <f t="shared" si="79"/>
        <v>0</v>
      </c>
      <c r="AH79">
        <f t="shared" si="105"/>
        <v>0</v>
      </c>
      <c r="AI79">
        <f t="shared" si="105"/>
        <v>0</v>
      </c>
      <c r="AJ79">
        <f t="shared" si="80"/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105</v>
      </c>
      <c r="AU79">
        <v>65</v>
      </c>
      <c r="AV79">
        <v>1</v>
      </c>
      <c r="AW79">
        <v>1</v>
      </c>
      <c r="AZ79">
        <v>6.56</v>
      </c>
      <c r="BA79">
        <v>1</v>
      </c>
      <c r="BB79">
        <v>1</v>
      </c>
      <c r="BC79">
        <v>6.56</v>
      </c>
      <c r="BD79" t="s">
        <v>3</v>
      </c>
      <c r="BE79" t="s">
        <v>3</v>
      </c>
      <c r="BF79" t="s">
        <v>3</v>
      </c>
      <c r="BG79" t="s">
        <v>3</v>
      </c>
      <c r="BH79">
        <v>3</v>
      </c>
      <c r="BI79">
        <v>1</v>
      </c>
      <c r="BJ79" t="s">
        <v>3</v>
      </c>
      <c r="BM79">
        <v>6001</v>
      </c>
      <c r="BN79">
        <v>0</v>
      </c>
      <c r="BO79" t="s">
        <v>3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105</v>
      </c>
      <c r="CA79">
        <v>65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81"/>
        <v>0</v>
      </c>
      <c r="CQ79">
        <f t="shared" si="82"/>
        <v>0</v>
      </c>
      <c r="CR79">
        <f t="shared" si="83"/>
        <v>0</v>
      </c>
      <c r="CS79">
        <f t="shared" si="84"/>
        <v>0</v>
      </c>
      <c r="CT79">
        <f t="shared" si="85"/>
        <v>0</v>
      </c>
      <c r="CU79">
        <f t="shared" si="86"/>
        <v>0</v>
      </c>
      <c r="CV79">
        <f t="shared" si="87"/>
        <v>0</v>
      </c>
      <c r="CW79">
        <f t="shared" si="88"/>
        <v>0</v>
      </c>
      <c r="CX79">
        <f t="shared" si="89"/>
        <v>0</v>
      </c>
      <c r="CY79">
        <f t="shared" si="90"/>
        <v>0</v>
      </c>
      <c r="CZ79">
        <f t="shared" si="91"/>
        <v>0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64</v>
      </c>
      <c r="DW79" t="s">
        <v>64</v>
      </c>
      <c r="DX79">
        <v>1000</v>
      </c>
      <c r="EE79">
        <v>39174490</v>
      </c>
      <c r="EF79">
        <v>2</v>
      </c>
      <c r="EG79" t="s">
        <v>21</v>
      </c>
      <c r="EH79">
        <v>0</v>
      </c>
      <c r="EI79" t="s">
        <v>3</v>
      </c>
      <c r="EJ79">
        <v>1</v>
      </c>
      <c r="EK79">
        <v>6001</v>
      </c>
      <c r="EL79" t="s">
        <v>92</v>
      </c>
      <c r="EM79" t="s">
        <v>93</v>
      </c>
      <c r="EO79" t="s">
        <v>3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2"/>
        <v>0</v>
      </c>
      <c r="FS79">
        <v>0</v>
      </c>
      <c r="FX79">
        <v>105</v>
      </c>
      <c r="FY79">
        <v>65</v>
      </c>
      <c r="GA79" t="s">
        <v>3</v>
      </c>
      <c r="GD79">
        <v>0</v>
      </c>
      <c r="GF79">
        <v>1999180854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si="93"/>
        <v>0</v>
      </c>
      <c r="GM79">
        <f t="shared" si="94"/>
        <v>0</v>
      </c>
      <c r="GN79">
        <f t="shared" si="95"/>
        <v>0</v>
      </c>
      <c r="GO79">
        <f t="shared" si="96"/>
        <v>0</v>
      </c>
      <c r="GP79">
        <f t="shared" si="97"/>
        <v>0</v>
      </c>
      <c r="GR79">
        <v>0</v>
      </c>
      <c r="GS79">
        <v>3</v>
      </c>
      <c r="GT79">
        <v>0</v>
      </c>
      <c r="GU79" t="s">
        <v>3</v>
      </c>
      <c r="GV79">
        <f t="shared" si="98"/>
        <v>0</v>
      </c>
      <c r="GW79">
        <v>1</v>
      </c>
      <c r="GX79">
        <f t="shared" si="99"/>
        <v>0</v>
      </c>
      <c r="HA79">
        <v>0</v>
      </c>
      <c r="HB79">
        <v>0</v>
      </c>
      <c r="IK79">
        <v>0</v>
      </c>
    </row>
    <row r="80" spans="1:245" x14ac:dyDescent="0.2">
      <c r="A80">
        <v>18</v>
      </c>
      <c r="B80">
        <v>1</v>
      </c>
      <c r="C80">
        <v>165</v>
      </c>
      <c r="E80" t="s">
        <v>191</v>
      </c>
      <c r="F80" t="s">
        <v>62</v>
      </c>
      <c r="G80" t="s">
        <v>108</v>
      </c>
      <c r="H80" t="s">
        <v>64</v>
      </c>
      <c r="I80">
        <f>I76*J80</f>
        <v>1.30162</v>
      </c>
      <c r="J80">
        <v>13.147676767676767</v>
      </c>
      <c r="O80">
        <f t="shared" si="66"/>
        <v>68285.37</v>
      </c>
      <c r="P80">
        <f t="shared" si="67"/>
        <v>68285.37</v>
      </c>
      <c r="Q80">
        <f t="shared" si="68"/>
        <v>0</v>
      </c>
      <c r="R80">
        <f t="shared" si="69"/>
        <v>0</v>
      </c>
      <c r="S80">
        <f t="shared" si="70"/>
        <v>0</v>
      </c>
      <c r="T80">
        <f t="shared" si="71"/>
        <v>0</v>
      </c>
      <c r="U80">
        <f t="shared" si="72"/>
        <v>0</v>
      </c>
      <c r="V80">
        <f t="shared" si="73"/>
        <v>0</v>
      </c>
      <c r="W80">
        <f t="shared" si="74"/>
        <v>0</v>
      </c>
      <c r="X80">
        <f t="shared" si="75"/>
        <v>0</v>
      </c>
      <c r="Y80">
        <f t="shared" si="76"/>
        <v>0</v>
      </c>
      <c r="AA80">
        <v>39570879</v>
      </c>
      <c r="AB80">
        <f t="shared" si="77"/>
        <v>7997.23</v>
      </c>
      <c r="AC80">
        <f t="shared" si="78"/>
        <v>7997.23</v>
      </c>
      <c r="AD80">
        <f>ROUND((((ET80)-(EU80))+AE80),2)</f>
        <v>0</v>
      </c>
      <c r="AE80">
        <f t="shared" si="104"/>
        <v>0</v>
      </c>
      <c r="AF80">
        <f t="shared" si="104"/>
        <v>0</v>
      </c>
      <c r="AG80">
        <f t="shared" si="79"/>
        <v>0</v>
      </c>
      <c r="AH80">
        <f t="shared" si="105"/>
        <v>0</v>
      </c>
      <c r="AI80">
        <f t="shared" si="105"/>
        <v>0</v>
      </c>
      <c r="AJ80">
        <f t="shared" si="80"/>
        <v>0</v>
      </c>
      <c r="AK80">
        <v>7997.23</v>
      </c>
      <c r="AL80">
        <v>7997.23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105</v>
      </c>
      <c r="AU80">
        <v>65</v>
      </c>
      <c r="AV80">
        <v>1</v>
      </c>
      <c r="AW80">
        <v>1</v>
      </c>
      <c r="AZ80">
        <v>6.56</v>
      </c>
      <c r="BA80">
        <v>1</v>
      </c>
      <c r="BB80">
        <v>1</v>
      </c>
      <c r="BC80">
        <v>6.56</v>
      </c>
      <c r="BD80" t="s">
        <v>3</v>
      </c>
      <c r="BE80" t="s">
        <v>3</v>
      </c>
      <c r="BF80" t="s">
        <v>3</v>
      </c>
      <c r="BG80" t="s">
        <v>3</v>
      </c>
      <c r="BH80">
        <v>3</v>
      </c>
      <c r="BI80">
        <v>1</v>
      </c>
      <c r="BJ80" t="s">
        <v>65</v>
      </c>
      <c r="BM80">
        <v>6001</v>
      </c>
      <c r="BN80">
        <v>0</v>
      </c>
      <c r="BO80" t="s">
        <v>3</v>
      </c>
      <c r="BP80">
        <v>0</v>
      </c>
      <c r="BQ80">
        <v>2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3</v>
      </c>
      <c r="BZ80">
        <v>105</v>
      </c>
      <c r="CA80">
        <v>65</v>
      </c>
      <c r="CF80">
        <v>0</v>
      </c>
      <c r="CG80">
        <v>0</v>
      </c>
      <c r="CM80">
        <v>0</v>
      </c>
      <c r="CN80" t="s">
        <v>3</v>
      </c>
      <c r="CO80">
        <v>0</v>
      </c>
      <c r="CP80">
        <f t="shared" si="81"/>
        <v>68285.37</v>
      </c>
      <c r="CQ80">
        <f t="shared" si="82"/>
        <v>52461.828799999996</v>
      </c>
      <c r="CR80">
        <f t="shared" si="83"/>
        <v>0</v>
      </c>
      <c r="CS80">
        <f t="shared" si="84"/>
        <v>0</v>
      </c>
      <c r="CT80">
        <f t="shared" si="85"/>
        <v>0</v>
      </c>
      <c r="CU80">
        <f t="shared" si="86"/>
        <v>0</v>
      </c>
      <c r="CV80">
        <f t="shared" si="87"/>
        <v>0</v>
      </c>
      <c r="CW80">
        <f t="shared" si="88"/>
        <v>0</v>
      </c>
      <c r="CX80">
        <f t="shared" si="89"/>
        <v>0</v>
      </c>
      <c r="CY80">
        <f t="shared" si="90"/>
        <v>0</v>
      </c>
      <c r="CZ80">
        <f t="shared" si="91"/>
        <v>0</v>
      </c>
      <c r="DC80" t="s">
        <v>3</v>
      </c>
      <c r="DD80" t="s">
        <v>3</v>
      </c>
      <c r="DE80" t="s">
        <v>3</v>
      </c>
      <c r="DF80" t="s">
        <v>3</v>
      </c>
      <c r="DG80" t="s">
        <v>3</v>
      </c>
      <c r="DH80" t="s">
        <v>3</v>
      </c>
      <c r="DI80" t="s">
        <v>3</v>
      </c>
      <c r="DJ80" t="s">
        <v>3</v>
      </c>
      <c r="DK80" t="s">
        <v>3</v>
      </c>
      <c r="DL80" t="s">
        <v>3</v>
      </c>
      <c r="DM80" t="s">
        <v>3</v>
      </c>
      <c r="DN80">
        <v>0</v>
      </c>
      <c r="DO80">
        <v>0</v>
      </c>
      <c r="DP80">
        <v>1</v>
      </c>
      <c r="DQ80">
        <v>1</v>
      </c>
      <c r="DU80">
        <v>1009</v>
      </c>
      <c r="DV80" t="s">
        <v>64</v>
      </c>
      <c r="DW80" t="s">
        <v>64</v>
      </c>
      <c r="DX80">
        <v>1000</v>
      </c>
      <c r="EE80">
        <v>39174490</v>
      </c>
      <c r="EF80">
        <v>2</v>
      </c>
      <c r="EG80" t="s">
        <v>21</v>
      </c>
      <c r="EH80">
        <v>0</v>
      </c>
      <c r="EI80" t="s">
        <v>3</v>
      </c>
      <c r="EJ80">
        <v>1</v>
      </c>
      <c r="EK80">
        <v>6001</v>
      </c>
      <c r="EL80" t="s">
        <v>92</v>
      </c>
      <c r="EM80" t="s">
        <v>93</v>
      </c>
      <c r="EO80" t="s">
        <v>3</v>
      </c>
      <c r="EQ80">
        <v>0</v>
      </c>
      <c r="ER80">
        <v>7997.23</v>
      </c>
      <c r="ES80">
        <v>7997.23</v>
      </c>
      <c r="ET80">
        <v>0</v>
      </c>
      <c r="EU80">
        <v>0</v>
      </c>
      <c r="EV80">
        <v>0</v>
      </c>
      <c r="EW80">
        <v>0</v>
      </c>
      <c r="EX80">
        <v>0</v>
      </c>
      <c r="FQ80">
        <v>0</v>
      </c>
      <c r="FR80">
        <f t="shared" si="92"/>
        <v>0</v>
      </c>
      <c r="FS80">
        <v>0</v>
      </c>
      <c r="FX80">
        <v>105</v>
      </c>
      <c r="FY80">
        <v>65</v>
      </c>
      <c r="GA80" t="s">
        <v>3</v>
      </c>
      <c r="GD80">
        <v>0</v>
      </c>
      <c r="GF80">
        <v>-996019172</v>
      </c>
      <c r="GG80">
        <v>1</v>
      </c>
      <c r="GH80">
        <v>1</v>
      </c>
      <c r="GI80">
        <v>4</v>
      </c>
      <c r="GJ80">
        <v>0</v>
      </c>
      <c r="GK80">
        <f>ROUND(R80*(R12)/100,2)</f>
        <v>0</v>
      </c>
      <c r="GL80">
        <f t="shared" si="93"/>
        <v>0</v>
      </c>
      <c r="GM80">
        <f t="shared" si="94"/>
        <v>68285.37</v>
      </c>
      <c r="GN80">
        <f t="shared" si="95"/>
        <v>68285.37</v>
      </c>
      <c r="GO80">
        <f t="shared" si="96"/>
        <v>0</v>
      </c>
      <c r="GP80">
        <f t="shared" si="97"/>
        <v>0</v>
      </c>
      <c r="GR80">
        <v>0</v>
      </c>
      <c r="GS80">
        <v>3</v>
      </c>
      <c r="GT80">
        <v>0</v>
      </c>
      <c r="GU80" t="s">
        <v>3</v>
      </c>
      <c r="GV80">
        <f t="shared" si="98"/>
        <v>0</v>
      </c>
      <c r="GW80">
        <v>1</v>
      </c>
      <c r="GX80">
        <f t="shared" si="99"/>
        <v>0</v>
      </c>
      <c r="HA80">
        <v>0</v>
      </c>
      <c r="HB80">
        <v>0</v>
      </c>
      <c r="IK80">
        <v>0</v>
      </c>
    </row>
    <row r="81" spans="1:245" x14ac:dyDescent="0.2">
      <c r="A81">
        <v>18</v>
      </c>
      <c r="B81">
        <v>1</v>
      </c>
      <c r="C81">
        <v>164</v>
      </c>
      <c r="E81" t="s">
        <v>192</v>
      </c>
      <c r="F81" t="s">
        <v>163</v>
      </c>
      <c r="G81" t="s">
        <v>164</v>
      </c>
      <c r="H81" t="s">
        <v>64</v>
      </c>
      <c r="I81">
        <f>I76*J81</f>
        <v>2.8750000000000001E-2</v>
      </c>
      <c r="J81">
        <v>0.29040404040404039</v>
      </c>
      <c r="O81">
        <f t="shared" si="66"/>
        <v>1268.56</v>
      </c>
      <c r="P81">
        <f t="shared" si="67"/>
        <v>1268.56</v>
      </c>
      <c r="Q81">
        <f t="shared" si="68"/>
        <v>0</v>
      </c>
      <c r="R81">
        <f t="shared" si="69"/>
        <v>0</v>
      </c>
      <c r="S81">
        <f t="shared" si="70"/>
        <v>0</v>
      </c>
      <c r="T81">
        <f t="shared" si="71"/>
        <v>0</v>
      </c>
      <c r="U81">
        <f t="shared" si="72"/>
        <v>0</v>
      </c>
      <c r="V81">
        <f t="shared" si="73"/>
        <v>0</v>
      </c>
      <c r="W81">
        <f t="shared" si="74"/>
        <v>0</v>
      </c>
      <c r="X81">
        <f t="shared" si="75"/>
        <v>0</v>
      </c>
      <c r="Y81">
        <f t="shared" si="76"/>
        <v>0</v>
      </c>
      <c r="AA81">
        <v>39570879</v>
      </c>
      <c r="AB81">
        <f t="shared" si="77"/>
        <v>6726.18</v>
      </c>
      <c r="AC81">
        <f t="shared" si="78"/>
        <v>6726.18</v>
      </c>
      <c r="AD81">
        <f>ROUND((((ET81)-(EU81))+AE81),2)</f>
        <v>0</v>
      </c>
      <c r="AE81">
        <f t="shared" si="104"/>
        <v>0</v>
      </c>
      <c r="AF81">
        <f t="shared" si="104"/>
        <v>0</v>
      </c>
      <c r="AG81">
        <f t="shared" si="79"/>
        <v>0</v>
      </c>
      <c r="AH81">
        <f t="shared" si="105"/>
        <v>0</v>
      </c>
      <c r="AI81">
        <f t="shared" si="105"/>
        <v>0</v>
      </c>
      <c r="AJ81">
        <f t="shared" si="80"/>
        <v>0</v>
      </c>
      <c r="AK81">
        <v>6726.18</v>
      </c>
      <c r="AL81">
        <v>6726.18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105</v>
      </c>
      <c r="AU81">
        <v>65</v>
      </c>
      <c r="AV81">
        <v>1</v>
      </c>
      <c r="AW81">
        <v>1</v>
      </c>
      <c r="AZ81">
        <v>6.56</v>
      </c>
      <c r="BA81">
        <v>1</v>
      </c>
      <c r="BB81">
        <v>1</v>
      </c>
      <c r="BC81">
        <v>6.56</v>
      </c>
      <c r="BD81" t="s">
        <v>3</v>
      </c>
      <c r="BE81" t="s">
        <v>3</v>
      </c>
      <c r="BF81" t="s">
        <v>3</v>
      </c>
      <c r="BG81" t="s">
        <v>3</v>
      </c>
      <c r="BH81">
        <v>3</v>
      </c>
      <c r="BI81">
        <v>1</v>
      </c>
      <c r="BJ81" t="s">
        <v>165</v>
      </c>
      <c r="BM81">
        <v>6001</v>
      </c>
      <c r="BN81">
        <v>0</v>
      </c>
      <c r="BO81" t="s">
        <v>3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105</v>
      </c>
      <c r="CA81">
        <v>65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81"/>
        <v>1268.56</v>
      </c>
      <c r="CQ81">
        <f t="shared" si="82"/>
        <v>44123.7408</v>
      </c>
      <c r="CR81">
        <f t="shared" si="83"/>
        <v>0</v>
      </c>
      <c r="CS81">
        <f t="shared" si="84"/>
        <v>0</v>
      </c>
      <c r="CT81">
        <f t="shared" si="85"/>
        <v>0</v>
      </c>
      <c r="CU81">
        <f t="shared" si="86"/>
        <v>0</v>
      </c>
      <c r="CV81">
        <f t="shared" si="87"/>
        <v>0</v>
      </c>
      <c r="CW81">
        <f t="shared" si="88"/>
        <v>0</v>
      </c>
      <c r="CX81">
        <f t="shared" si="89"/>
        <v>0</v>
      </c>
      <c r="CY81">
        <f t="shared" si="90"/>
        <v>0</v>
      </c>
      <c r="CZ81">
        <f t="shared" si="91"/>
        <v>0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1009</v>
      </c>
      <c r="DV81" t="s">
        <v>64</v>
      </c>
      <c r="DW81" t="s">
        <v>64</v>
      </c>
      <c r="DX81">
        <v>1000</v>
      </c>
      <c r="EE81">
        <v>39174490</v>
      </c>
      <c r="EF81">
        <v>2</v>
      </c>
      <c r="EG81" t="s">
        <v>21</v>
      </c>
      <c r="EH81">
        <v>0</v>
      </c>
      <c r="EI81" t="s">
        <v>3</v>
      </c>
      <c r="EJ81">
        <v>1</v>
      </c>
      <c r="EK81">
        <v>6001</v>
      </c>
      <c r="EL81" t="s">
        <v>92</v>
      </c>
      <c r="EM81" t="s">
        <v>93</v>
      </c>
      <c r="EO81" t="s">
        <v>3</v>
      </c>
      <c r="EQ81">
        <v>0</v>
      </c>
      <c r="ER81">
        <v>6726.18</v>
      </c>
      <c r="ES81">
        <v>6726.18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92"/>
        <v>0</v>
      </c>
      <c r="FS81">
        <v>0</v>
      </c>
      <c r="FX81">
        <v>105</v>
      </c>
      <c r="FY81">
        <v>65</v>
      </c>
      <c r="GA81" t="s">
        <v>3</v>
      </c>
      <c r="GD81">
        <v>0</v>
      </c>
      <c r="GF81">
        <v>468402022</v>
      </c>
      <c r="GG81">
        <v>1</v>
      </c>
      <c r="GH81">
        <v>1</v>
      </c>
      <c r="GI81">
        <v>4</v>
      </c>
      <c r="GJ81">
        <v>0</v>
      </c>
      <c r="GK81">
        <f>ROUND(R81*(R12)/100,2)</f>
        <v>0</v>
      </c>
      <c r="GL81">
        <f t="shared" si="93"/>
        <v>0</v>
      </c>
      <c r="GM81">
        <f t="shared" si="94"/>
        <v>1268.56</v>
      </c>
      <c r="GN81">
        <f t="shared" si="95"/>
        <v>1268.56</v>
      </c>
      <c r="GO81">
        <f t="shared" si="96"/>
        <v>0</v>
      </c>
      <c r="GP81">
        <f t="shared" si="97"/>
        <v>0</v>
      </c>
      <c r="GR81">
        <v>0</v>
      </c>
      <c r="GS81">
        <v>3</v>
      </c>
      <c r="GT81">
        <v>0</v>
      </c>
      <c r="GU81" t="s">
        <v>3</v>
      </c>
      <c r="GV81">
        <f t="shared" si="98"/>
        <v>0</v>
      </c>
      <c r="GW81">
        <v>1</v>
      </c>
      <c r="GX81">
        <f t="shared" si="99"/>
        <v>0</v>
      </c>
      <c r="HA81">
        <v>0</v>
      </c>
      <c r="HB81">
        <v>0</v>
      </c>
      <c r="IK81">
        <v>0</v>
      </c>
    </row>
    <row r="82" spans="1:245" x14ac:dyDescent="0.2">
      <c r="A82">
        <v>17</v>
      </c>
      <c r="B82">
        <v>1</v>
      </c>
      <c r="C82">
        <f>ROW(SmtRes!A185)</f>
        <v>185</v>
      </c>
      <c r="D82">
        <f>ROW(EtalonRes!A169)</f>
        <v>169</v>
      </c>
      <c r="E82" t="s">
        <v>193</v>
      </c>
      <c r="F82" t="s">
        <v>194</v>
      </c>
      <c r="G82" t="s">
        <v>195</v>
      </c>
      <c r="H82" t="s">
        <v>17</v>
      </c>
      <c r="I82">
        <f>ROUND(3.3/100,9)</f>
        <v>3.3000000000000002E-2</v>
      </c>
      <c r="J82">
        <v>0</v>
      </c>
      <c r="O82">
        <f t="shared" si="66"/>
        <v>16601.11</v>
      </c>
      <c r="P82">
        <f t="shared" si="67"/>
        <v>6932.92</v>
      </c>
      <c r="Q82">
        <f t="shared" si="68"/>
        <v>3320.32</v>
      </c>
      <c r="R82">
        <f t="shared" si="69"/>
        <v>506.24</v>
      </c>
      <c r="S82">
        <f t="shared" si="70"/>
        <v>6347.87</v>
      </c>
      <c r="T82">
        <f t="shared" si="71"/>
        <v>0</v>
      </c>
      <c r="U82">
        <f t="shared" si="72"/>
        <v>111.99803999999999</v>
      </c>
      <c r="V82">
        <f t="shared" si="73"/>
        <v>5.7259124999999997</v>
      </c>
      <c r="W82">
        <f t="shared" si="74"/>
        <v>0</v>
      </c>
      <c r="X82">
        <f t="shared" si="75"/>
        <v>7196.82</v>
      </c>
      <c r="Y82">
        <f t="shared" si="76"/>
        <v>4455.17</v>
      </c>
      <c r="AA82">
        <v>39570879</v>
      </c>
      <c r="AB82">
        <f t="shared" si="77"/>
        <v>76686.59</v>
      </c>
      <c r="AC82">
        <f t="shared" si="78"/>
        <v>32025.69</v>
      </c>
      <c r="AD82">
        <f>ROUND(((((ET82*1.25))-((EU82*1.25)))+AE82),2)</f>
        <v>15337.77</v>
      </c>
      <c r="AE82">
        <f>ROUND(((EU82*1.25)),2)</f>
        <v>2338.5300000000002</v>
      </c>
      <c r="AF82">
        <f>ROUND(((EV82*1.15)),2)</f>
        <v>29323.13</v>
      </c>
      <c r="AG82">
        <f t="shared" si="79"/>
        <v>0</v>
      </c>
      <c r="AH82">
        <f>((EW82*1.15))</f>
        <v>3393.8799999999997</v>
      </c>
      <c r="AI82">
        <f>((EX82*1.25))</f>
        <v>173.51249999999999</v>
      </c>
      <c r="AJ82">
        <f t="shared" si="80"/>
        <v>0</v>
      </c>
      <c r="AK82">
        <v>69794.27</v>
      </c>
      <c r="AL82">
        <v>32025.69</v>
      </c>
      <c r="AM82">
        <v>12270.21</v>
      </c>
      <c r="AN82">
        <v>1870.82</v>
      </c>
      <c r="AO82">
        <v>25498.37</v>
      </c>
      <c r="AP82">
        <v>0</v>
      </c>
      <c r="AQ82">
        <v>2951.2</v>
      </c>
      <c r="AR82">
        <v>138.81</v>
      </c>
      <c r="AS82">
        <v>0</v>
      </c>
      <c r="AT82">
        <v>105</v>
      </c>
      <c r="AU82">
        <v>65</v>
      </c>
      <c r="AV82">
        <v>1</v>
      </c>
      <c r="AW82">
        <v>1</v>
      </c>
      <c r="AZ82">
        <v>6.56</v>
      </c>
      <c r="BA82">
        <v>6.56</v>
      </c>
      <c r="BB82">
        <v>6.56</v>
      </c>
      <c r="BC82">
        <v>6.56</v>
      </c>
      <c r="BD82" t="s">
        <v>3</v>
      </c>
      <c r="BE82" t="s">
        <v>3</v>
      </c>
      <c r="BF82" t="s">
        <v>3</v>
      </c>
      <c r="BG82" t="s">
        <v>3</v>
      </c>
      <c r="BH82">
        <v>0</v>
      </c>
      <c r="BI82">
        <v>1</v>
      </c>
      <c r="BJ82" t="s">
        <v>196</v>
      </c>
      <c r="BM82">
        <v>6001</v>
      </c>
      <c r="BN82">
        <v>0</v>
      </c>
      <c r="BO82" t="s">
        <v>3</v>
      </c>
      <c r="BP82">
        <v>0</v>
      </c>
      <c r="BQ82">
        <v>2</v>
      </c>
      <c r="BR82">
        <v>0</v>
      </c>
      <c r="BS82">
        <v>6.56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3</v>
      </c>
      <c r="BZ82">
        <v>105</v>
      </c>
      <c r="CA82">
        <v>65</v>
      </c>
      <c r="CF82">
        <v>0</v>
      </c>
      <c r="CG82">
        <v>0</v>
      </c>
      <c r="CM82">
        <v>0</v>
      </c>
      <c r="CN82" t="s">
        <v>1633</v>
      </c>
      <c r="CO82">
        <v>0</v>
      </c>
      <c r="CP82">
        <f t="shared" si="81"/>
        <v>16601.11</v>
      </c>
      <c r="CQ82">
        <f t="shared" si="82"/>
        <v>210088.52639999997</v>
      </c>
      <c r="CR82">
        <f t="shared" si="83"/>
        <v>100615.7712</v>
      </c>
      <c r="CS82">
        <f t="shared" si="84"/>
        <v>15340.756800000001</v>
      </c>
      <c r="CT82">
        <f t="shared" si="85"/>
        <v>192359.7328</v>
      </c>
      <c r="CU82">
        <f t="shared" si="86"/>
        <v>0</v>
      </c>
      <c r="CV82">
        <f t="shared" si="87"/>
        <v>3393.8799999999997</v>
      </c>
      <c r="CW82">
        <f t="shared" si="88"/>
        <v>173.51249999999999</v>
      </c>
      <c r="CX82">
        <f t="shared" si="89"/>
        <v>0</v>
      </c>
      <c r="CY82">
        <f t="shared" si="90"/>
        <v>7196.8154999999997</v>
      </c>
      <c r="CZ82">
        <f t="shared" si="91"/>
        <v>4455.1714999999995</v>
      </c>
      <c r="DC82" t="s">
        <v>3</v>
      </c>
      <c r="DD82" t="s">
        <v>3</v>
      </c>
      <c r="DE82" t="s">
        <v>19</v>
      </c>
      <c r="DF82" t="s">
        <v>19</v>
      </c>
      <c r="DG82" t="s">
        <v>20</v>
      </c>
      <c r="DH82" t="s">
        <v>3</v>
      </c>
      <c r="DI82" t="s">
        <v>20</v>
      </c>
      <c r="DJ82" t="s">
        <v>19</v>
      </c>
      <c r="DK82" t="s">
        <v>3</v>
      </c>
      <c r="DL82" t="s">
        <v>3</v>
      </c>
      <c r="DM82" t="s">
        <v>3</v>
      </c>
      <c r="DN82">
        <v>0</v>
      </c>
      <c r="DO82">
        <v>0</v>
      </c>
      <c r="DP82">
        <v>1</v>
      </c>
      <c r="DQ82">
        <v>1</v>
      </c>
      <c r="DU82">
        <v>1007</v>
      </c>
      <c r="DV82" t="s">
        <v>17</v>
      </c>
      <c r="DW82" t="s">
        <v>17</v>
      </c>
      <c r="DX82">
        <v>100</v>
      </c>
      <c r="EE82">
        <v>39174490</v>
      </c>
      <c r="EF82">
        <v>2</v>
      </c>
      <c r="EG82" t="s">
        <v>21</v>
      </c>
      <c r="EH82">
        <v>0</v>
      </c>
      <c r="EI82" t="s">
        <v>3</v>
      </c>
      <c r="EJ82">
        <v>1</v>
      </c>
      <c r="EK82">
        <v>6001</v>
      </c>
      <c r="EL82" t="s">
        <v>92</v>
      </c>
      <c r="EM82" t="s">
        <v>93</v>
      </c>
      <c r="EO82" t="s">
        <v>24</v>
      </c>
      <c r="EQ82">
        <v>0</v>
      </c>
      <c r="ER82">
        <v>69794.27</v>
      </c>
      <c r="ES82">
        <v>32025.69</v>
      </c>
      <c r="ET82">
        <v>12270.21</v>
      </c>
      <c r="EU82">
        <v>1870.82</v>
      </c>
      <c r="EV82">
        <v>25498.37</v>
      </c>
      <c r="EW82">
        <v>2951.2</v>
      </c>
      <c r="EX82">
        <v>138.81</v>
      </c>
      <c r="EY82">
        <v>0</v>
      </c>
      <c r="FQ82">
        <v>0</v>
      </c>
      <c r="FR82">
        <f t="shared" si="92"/>
        <v>0</v>
      </c>
      <c r="FS82">
        <v>0</v>
      </c>
      <c r="FX82">
        <v>105</v>
      </c>
      <c r="FY82">
        <v>65</v>
      </c>
      <c r="GA82" t="s">
        <v>3</v>
      </c>
      <c r="GD82">
        <v>0</v>
      </c>
      <c r="GF82">
        <v>-1738356497</v>
      </c>
      <c r="GG82">
        <v>1</v>
      </c>
      <c r="GH82">
        <v>1</v>
      </c>
      <c r="GI82">
        <v>4</v>
      </c>
      <c r="GJ82">
        <v>0</v>
      </c>
      <c r="GK82">
        <f>ROUND(R82*(R12)/100,2)</f>
        <v>0</v>
      </c>
      <c r="GL82">
        <f t="shared" si="93"/>
        <v>0</v>
      </c>
      <c r="GM82">
        <f t="shared" si="94"/>
        <v>28253.1</v>
      </c>
      <c r="GN82">
        <f t="shared" si="95"/>
        <v>28253.1</v>
      </c>
      <c r="GO82">
        <f t="shared" si="96"/>
        <v>0</v>
      </c>
      <c r="GP82">
        <f t="shared" si="97"/>
        <v>0</v>
      </c>
      <c r="GR82">
        <v>0</v>
      </c>
      <c r="GS82">
        <v>3</v>
      </c>
      <c r="GT82">
        <v>0</v>
      </c>
      <c r="GU82" t="s">
        <v>3</v>
      </c>
      <c r="GV82">
        <f t="shared" si="98"/>
        <v>0</v>
      </c>
      <c r="GW82">
        <v>1</v>
      </c>
      <c r="GX82">
        <f t="shared" si="99"/>
        <v>0</v>
      </c>
      <c r="HA82">
        <v>0</v>
      </c>
      <c r="HB82">
        <v>0</v>
      </c>
      <c r="IK82">
        <v>0</v>
      </c>
    </row>
    <row r="83" spans="1:245" x14ac:dyDescent="0.2">
      <c r="A83">
        <v>18</v>
      </c>
      <c r="B83">
        <v>1</v>
      </c>
      <c r="C83">
        <v>182</v>
      </c>
      <c r="E83" t="s">
        <v>197</v>
      </c>
      <c r="F83" t="s">
        <v>198</v>
      </c>
      <c r="G83" t="s">
        <v>199</v>
      </c>
      <c r="H83" t="s">
        <v>64</v>
      </c>
      <c r="I83">
        <f>I82*J83</f>
        <v>0.30030000000000001</v>
      </c>
      <c r="J83">
        <v>9.1</v>
      </c>
      <c r="O83">
        <f t="shared" si="66"/>
        <v>17369.54</v>
      </c>
      <c r="P83">
        <f t="shared" si="67"/>
        <v>17369.54</v>
      </c>
      <c r="Q83">
        <f t="shared" si="68"/>
        <v>0</v>
      </c>
      <c r="R83">
        <f t="shared" si="69"/>
        <v>0</v>
      </c>
      <c r="S83">
        <f t="shared" si="70"/>
        <v>0</v>
      </c>
      <c r="T83">
        <f t="shared" si="71"/>
        <v>0</v>
      </c>
      <c r="U83">
        <f t="shared" si="72"/>
        <v>0</v>
      </c>
      <c r="V83">
        <f t="shared" si="73"/>
        <v>0</v>
      </c>
      <c r="W83">
        <f t="shared" si="74"/>
        <v>0</v>
      </c>
      <c r="X83">
        <f t="shared" si="75"/>
        <v>0</v>
      </c>
      <c r="Y83">
        <f t="shared" si="76"/>
        <v>0</v>
      </c>
      <c r="AA83">
        <v>39570879</v>
      </c>
      <c r="AB83">
        <f t="shared" si="77"/>
        <v>8817.17</v>
      </c>
      <c r="AC83">
        <f t="shared" si="78"/>
        <v>8817.17</v>
      </c>
      <c r="AD83">
        <f>ROUND((((ET83)-(EU83))+AE83),2)</f>
        <v>0</v>
      </c>
      <c r="AE83">
        <f>ROUND((EU83),2)</f>
        <v>0</v>
      </c>
      <c r="AF83">
        <f>ROUND((EV83),2)</f>
        <v>0</v>
      </c>
      <c r="AG83">
        <f t="shared" si="79"/>
        <v>0</v>
      </c>
      <c r="AH83">
        <f>(EW83)</f>
        <v>0</v>
      </c>
      <c r="AI83">
        <f>(EX83)</f>
        <v>0</v>
      </c>
      <c r="AJ83">
        <f t="shared" si="80"/>
        <v>0</v>
      </c>
      <c r="AK83">
        <v>8817.17</v>
      </c>
      <c r="AL83">
        <v>8817.17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105</v>
      </c>
      <c r="AU83">
        <v>65</v>
      </c>
      <c r="AV83">
        <v>1</v>
      </c>
      <c r="AW83">
        <v>1</v>
      </c>
      <c r="AZ83">
        <v>6.56</v>
      </c>
      <c r="BA83">
        <v>1</v>
      </c>
      <c r="BB83">
        <v>1</v>
      </c>
      <c r="BC83">
        <v>6.56</v>
      </c>
      <c r="BD83" t="s">
        <v>3</v>
      </c>
      <c r="BE83" t="s">
        <v>3</v>
      </c>
      <c r="BF83" t="s">
        <v>3</v>
      </c>
      <c r="BG83" t="s">
        <v>3</v>
      </c>
      <c r="BH83">
        <v>3</v>
      </c>
      <c r="BI83">
        <v>1</v>
      </c>
      <c r="BJ83" t="s">
        <v>200</v>
      </c>
      <c r="BM83">
        <v>6001</v>
      </c>
      <c r="BN83">
        <v>0</v>
      </c>
      <c r="BO83" t="s">
        <v>3</v>
      </c>
      <c r="BP83">
        <v>0</v>
      </c>
      <c r="BQ83">
        <v>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105</v>
      </c>
      <c r="CA83">
        <v>65</v>
      </c>
      <c r="CF83">
        <v>0</v>
      </c>
      <c r="CG83">
        <v>0</v>
      </c>
      <c r="CM83">
        <v>0</v>
      </c>
      <c r="CN83" t="s">
        <v>3</v>
      </c>
      <c r="CO83">
        <v>0</v>
      </c>
      <c r="CP83">
        <f t="shared" si="81"/>
        <v>17369.54</v>
      </c>
      <c r="CQ83">
        <f t="shared" si="82"/>
        <v>57840.635199999997</v>
      </c>
      <c r="CR83">
        <f t="shared" si="83"/>
        <v>0</v>
      </c>
      <c r="CS83">
        <f t="shared" si="84"/>
        <v>0</v>
      </c>
      <c r="CT83">
        <f t="shared" si="85"/>
        <v>0</v>
      </c>
      <c r="CU83">
        <f t="shared" si="86"/>
        <v>0</v>
      </c>
      <c r="CV83">
        <f t="shared" si="87"/>
        <v>0</v>
      </c>
      <c r="CW83">
        <f t="shared" si="88"/>
        <v>0</v>
      </c>
      <c r="CX83">
        <f t="shared" si="89"/>
        <v>0</v>
      </c>
      <c r="CY83">
        <f t="shared" si="90"/>
        <v>0</v>
      </c>
      <c r="CZ83">
        <f t="shared" si="91"/>
        <v>0</v>
      </c>
      <c r="DC83" t="s">
        <v>3</v>
      </c>
      <c r="DD83" t="s">
        <v>3</v>
      </c>
      <c r="DE83" t="s">
        <v>3</v>
      </c>
      <c r="DF83" t="s">
        <v>3</v>
      </c>
      <c r="DG83" t="s">
        <v>3</v>
      </c>
      <c r="DH83" t="s">
        <v>3</v>
      </c>
      <c r="DI83" t="s">
        <v>3</v>
      </c>
      <c r="DJ83" t="s">
        <v>3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1009</v>
      </c>
      <c r="DV83" t="s">
        <v>64</v>
      </c>
      <c r="DW83" t="s">
        <v>64</v>
      </c>
      <c r="DX83">
        <v>1000</v>
      </c>
      <c r="EE83">
        <v>39174490</v>
      </c>
      <c r="EF83">
        <v>2</v>
      </c>
      <c r="EG83" t="s">
        <v>21</v>
      </c>
      <c r="EH83">
        <v>0</v>
      </c>
      <c r="EI83" t="s">
        <v>3</v>
      </c>
      <c r="EJ83">
        <v>1</v>
      </c>
      <c r="EK83">
        <v>6001</v>
      </c>
      <c r="EL83" t="s">
        <v>92</v>
      </c>
      <c r="EM83" t="s">
        <v>93</v>
      </c>
      <c r="EO83" t="s">
        <v>3</v>
      </c>
      <c r="EQ83">
        <v>0</v>
      </c>
      <c r="ER83">
        <v>8817.17</v>
      </c>
      <c r="ES83">
        <v>8817.17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92"/>
        <v>0</v>
      </c>
      <c r="FS83">
        <v>0</v>
      </c>
      <c r="FX83">
        <v>105</v>
      </c>
      <c r="FY83">
        <v>65</v>
      </c>
      <c r="GA83" t="s">
        <v>3</v>
      </c>
      <c r="GD83">
        <v>0</v>
      </c>
      <c r="GF83">
        <v>-286972150</v>
      </c>
      <c r="GG83">
        <v>1</v>
      </c>
      <c r="GH83">
        <v>1</v>
      </c>
      <c r="GI83">
        <v>4</v>
      </c>
      <c r="GJ83">
        <v>0</v>
      </c>
      <c r="GK83">
        <f>ROUND(R83*(R12)/100,2)</f>
        <v>0</v>
      </c>
      <c r="GL83">
        <f t="shared" si="93"/>
        <v>0</v>
      </c>
      <c r="GM83">
        <f t="shared" si="94"/>
        <v>17369.54</v>
      </c>
      <c r="GN83">
        <f t="shared" si="95"/>
        <v>17369.54</v>
      </c>
      <c r="GO83">
        <f t="shared" si="96"/>
        <v>0</v>
      </c>
      <c r="GP83">
        <f t="shared" si="97"/>
        <v>0</v>
      </c>
      <c r="GR83">
        <v>0</v>
      </c>
      <c r="GS83">
        <v>3</v>
      </c>
      <c r="GT83">
        <v>0</v>
      </c>
      <c r="GU83" t="s">
        <v>3</v>
      </c>
      <c r="GV83">
        <f t="shared" si="98"/>
        <v>0</v>
      </c>
      <c r="GW83">
        <v>1</v>
      </c>
      <c r="GX83">
        <f t="shared" si="99"/>
        <v>0</v>
      </c>
      <c r="HA83">
        <v>0</v>
      </c>
      <c r="HB83">
        <v>0</v>
      </c>
      <c r="IK83">
        <v>0</v>
      </c>
    </row>
    <row r="84" spans="1:245" x14ac:dyDescent="0.2">
      <c r="A84">
        <v>18</v>
      </c>
      <c r="B84">
        <v>1</v>
      </c>
      <c r="C84">
        <v>181</v>
      </c>
      <c r="E84" t="s">
        <v>201</v>
      </c>
      <c r="F84" t="s">
        <v>80</v>
      </c>
      <c r="G84" t="s">
        <v>81</v>
      </c>
      <c r="H84" t="s">
        <v>73</v>
      </c>
      <c r="I84">
        <f>I82*J84</f>
        <v>0.21049999999999999</v>
      </c>
      <c r="J84">
        <v>6.378787878787878</v>
      </c>
      <c r="O84">
        <f t="shared" si="66"/>
        <v>1029.0899999999999</v>
      </c>
      <c r="P84">
        <f t="shared" si="67"/>
        <v>1029.0899999999999</v>
      </c>
      <c r="Q84">
        <f t="shared" si="68"/>
        <v>0</v>
      </c>
      <c r="R84">
        <f t="shared" si="69"/>
        <v>0</v>
      </c>
      <c r="S84">
        <f t="shared" si="70"/>
        <v>0</v>
      </c>
      <c r="T84">
        <f t="shared" si="71"/>
        <v>0</v>
      </c>
      <c r="U84">
        <f t="shared" si="72"/>
        <v>0</v>
      </c>
      <c r="V84">
        <f t="shared" si="73"/>
        <v>0</v>
      </c>
      <c r="W84">
        <f t="shared" si="74"/>
        <v>0</v>
      </c>
      <c r="X84">
        <f t="shared" si="75"/>
        <v>0</v>
      </c>
      <c r="Y84">
        <f t="shared" si="76"/>
        <v>0</v>
      </c>
      <c r="AA84">
        <v>39570879</v>
      </c>
      <c r="AB84">
        <f t="shared" si="77"/>
        <v>745.24</v>
      </c>
      <c r="AC84">
        <f t="shared" si="78"/>
        <v>745.24</v>
      </c>
      <c r="AD84">
        <f>ROUND((((ET84)-(EU84))+AE84),2)</f>
        <v>0</v>
      </c>
      <c r="AE84">
        <f>ROUND((EU84),2)</f>
        <v>0</v>
      </c>
      <c r="AF84">
        <f>ROUND((EV84),2)</f>
        <v>0</v>
      </c>
      <c r="AG84">
        <f t="shared" si="79"/>
        <v>0</v>
      </c>
      <c r="AH84">
        <f>(EW84)</f>
        <v>0</v>
      </c>
      <c r="AI84">
        <f>(EX84)</f>
        <v>0</v>
      </c>
      <c r="AJ84">
        <f t="shared" si="80"/>
        <v>0</v>
      </c>
      <c r="AK84">
        <v>745.24</v>
      </c>
      <c r="AL84">
        <v>745.24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105</v>
      </c>
      <c r="AU84">
        <v>65</v>
      </c>
      <c r="AV84">
        <v>1</v>
      </c>
      <c r="AW84">
        <v>1</v>
      </c>
      <c r="AZ84">
        <v>6.56</v>
      </c>
      <c r="BA84">
        <v>1</v>
      </c>
      <c r="BB84">
        <v>1</v>
      </c>
      <c r="BC84">
        <v>6.56</v>
      </c>
      <c r="BD84" t="s">
        <v>3</v>
      </c>
      <c r="BE84" t="s">
        <v>3</v>
      </c>
      <c r="BF84" t="s">
        <v>3</v>
      </c>
      <c r="BG84" t="s">
        <v>3</v>
      </c>
      <c r="BH84">
        <v>3</v>
      </c>
      <c r="BI84">
        <v>1</v>
      </c>
      <c r="BJ84" t="s">
        <v>82</v>
      </c>
      <c r="BM84">
        <v>6001</v>
      </c>
      <c r="BN84">
        <v>0</v>
      </c>
      <c r="BO84" t="s">
        <v>3</v>
      </c>
      <c r="BP84">
        <v>0</v>
      </c>
      <c r="BQ84">
        <v>2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3</v>
      </c>
      <c r="BZ84">
        <v>105</v>
      </c>
      <c r="CA84">
        <v>65</v>
      </c>
      <c r="CF84">
        <v>0</v>
      </c>
      <c r="CG84">
        <v>0</v>
      </c>
      <c r="CM84">
        <v>0</v>
      </c>
      <c r="CN84" t="s">
        <v>3</v>
      </c>
      <c r="CO84">
        <v>0</v>
      </c>
      <c r="CP84">
        <f t="shared" si="81"/>
        <v>1029.0899999999999</v>
      </c>
      <c r="CQ84">
        <f t="shared" si="82"/>
        <v>4888.7743999999993</v>
      </c>
      <c r="CR84">
        <f t="shared" si="83"/>
        <v>0</v>
      </c>
      <c r="CS84">
        <f t="shared" si="84"/>
        <v>0</v>
      </c>
      <c r="CT84">
        <f t="shared" si="85"/>
        <v>0</v>
      </c>
      <c r="CU84">
        <f t="shared" si="86"/>
        <v>0</v>
      </c>
      <c r="CV84">
        <f t="shared" si="87"/>
        <v>0</v>
      </c>
      <c r="CW84">
        <f t="shared" si="88"/>
        <v>0</v>
      </c>
      <c r="CX84">
        <f t="shared" si="89"/>
        <v>0</v>
      </c>
      <c r="CY84">
        <f t="shared" si="90"/>
        <v>0</v>
      </c>
      <c r="CZ84">
        <f t="shared" si="91"/>
        <v>0</v>
      </c>
      <c r="DC84" t="s">
        <v>3</v>
      </c>
      <c r="DD84" t="s">
        <v>3</v>
      </c>
      <c r="DE84" t="s">
        <v>3</v>
      </c>
      <c r="DF84" t="s">
        <v>3</v>
      </c>
      <c r="DG84" t="s">
        <v>3</v>
      </c>
      <c r="DH84" t="s">
        <v>3</v>
      </c>
      <c r="DI84" t="s">
        <v>3</v>
      </c>
      <c r="DJ84" t="s">
        <v>3</v>
      </c>
      <c r="DK84" t="s">
        <v>3</v>
      </c>
      <c r="DL84" t="s">
        <v>3</v>
      </c>
      <c r="DM84" t="s">
        <v>3</v>
      </c>
      <c r="DN84">
        <v>0</v>
      </c>
      <c r="DO84">
        <v>0</v>
      </c>
      <c r="DP84">
        <v>1</v>
      </c>
      <c r="DQ84">
        <v>1</v>
      </c>
      <c r="DU84">
        <v>1007</v>
      </c>
      <c r="DV84" t="s">
        <v>73</v>
      </c>
      <c r="DW84" t="s">
        <v>73</v>
      </c>
      <c r="DX84">
        <v>1</v>
      </c>
      <c r="EE84">
        <v>39174490</v>
      </c>
      <c r="EF84">
        <v>2</v>
      </c>
      <c r="EG84" t="s">
        <v>21</v>
      </c>
      <c r="EH84">
        <v>0</v>
      </c>
      <c r="EI84" t="s">
        <v>3</v>
      </c>
      <c r="EJ84">
        <v>1</v>
      </c>
      <c r="EK84">
        <v>6001</v>
      </c>
      <c r="EL84" t="s">
        <v>92</v>
      </c>
      <c r="EM84" t="s">
        <v>93</v>
      </c>
      <c r="EO84" t="s">
        <v>3</v>
      </c>
      <c r="EQ84">
        <v>0</v>
      </c>
      <c r="ER84">
        <v>745.24</v>
      </c>
      <c r="ES84">
        <v>745.24</v>
      </c>
      <c r="ET84">
        <v>0</v>
      </c>
      <c r="EU84">
        <v>0</v>
      </c>
      <c r="EV84">
        <v>0</v>
      </c>
      <c r="EW84">
        <v>0</v>
      </c>
      <c r="EX84">
        <v>0</v>
      </c>
      <c r="FQ84">
        <v>0</v>
      </c>
      <c r="FR84">
        <f t="shared" si="92"/>
        <v>0</v>
      </c>
      <c r="FS84">
        <v>0</v>
      </c>
      <c r="FX84">
        <v>105</v>
      </c>
      <c r="FY84">
        <v>65</v>
      </c>
      <c r="GA84" t="s">
        <v>3</v>
      </c>
      <c r="GD84">
        <v>0</v>
      </c>
      <c r="GF84">
        <v>-1144518642</v>
      </c>
      <c r="GG84">
        <v>1</v>
      </c>
      <c r="GH84">
        <v>1</v>
      </c>
      <c r="GI84">
        <v>4</v>
      </c>
      <c r="GJ84">
        <v>0</v>
      </c>
      <c r="GK84">
        <f>ROUND(R84*(R12)/100,2)</f>
        <v>0</v>
      </c>
      <c r="GL84">
        <f t="shared" si="93"/>
        <v>0</v>
      </c>
      <c r="GM84">
        <f t="shared" si="94"/>
        <v>1029.0899999999999</v>
      </c>
      <c r="GN84">
        <f t="shared" si="95"/>
        <v>1029.0899999999999</v>
      </c>
      <c r="GO84">
        <f t="shared" si="96"/>
        <v>0</v>
      </c>
      <c r="GP84">
        <f t="shared" si="97"/>
        <v>0</v>
      </c>
      <c r="GR84">
        <v>0</v>
      </c>
      <c r="GS84">
        <v>3</v>
      </c>
      <c r="GT84">
        <v>0</v>
      </c>
      <c r="GU84" t="s">
        <v>3</v>
      </c>
      <c r="GV84">
        <f t="shared" si="98"/>
        <v>0</v>
      </c>
      <c r="GW84">
        <v>1</v>
      </c>
      <c r="GX84">
        <f t="shared" si="99"/>
        <v>0</v>
      </c>
      <c r="HA84">
        <v>0</v>
      </c>
      <c r="HB84">
        <v>0</v>
      </c>
      <c r="IK84">
        <v>0</v>
      </c>
    </row>
    <row r="85" spans="1:245" x14ac:dyDescent="0.2">
      <c r="A85">
        <v>17</v>
      </c>
      <c r="B85">
        <v>1</v>
      </c>
      <c r="C85">
        <f>ROW(SmtRes!A194)</f>
        <v>194</v>
      </c>
      <c r="D85">
        <f>ROW(EtalonRes!A177)</f>
        <v>177</v>
      </c>
      <c r="E85" t="s">
        <v>202</v>
      </c>
      <c r="F85" t="s">
        <v>172</v>
      </c>
      <c r="G85" t="s">
        <v>173</v>
      </c>
      <c r="H85" t="s">
        <v>73</v>
      </c>
      <c r="I85">
        <v>6.6</v>
      </c>
      <c r="J85">
        <v>0</v>
      </c>
      <c r="O85">
        <f t="shared" si="66"/>
        <v>40306.839999999997</v>
      </c>
      <c r="P85">
        <f t="shared" si="67"/>
        <v>29351.66</v>
      </c>
      <c r="Q85">
        <f t="shared" si="68"/>
        <v>1491.11</v>
      </c>
      <c r="R85">
        <f t="shared" si="69"/>
        <v>251.12</v>
      </c>
      <c r="S85">
        <f t="shared" si="70"/>
        <v>9464.07</v>
      </c>
      <c r="T85">
        <f t="shared" si="71"/>
        <v>0</v>
      </c>
      <c r="U85">
        <f t="shared" si="72"/>
        <v>166.97999999999996</v>
      </c>
      <c r="V85">
        <f t="shared" si="73"/>
        <v>3.3</v>
      </c>
      <c r="W85">
        <f t="shared" si="74"/>
        <v>0</v>
      </c>
      <c r="X85">
        <f t="shared" si="75"/>
        <v>9715.19</v>
      </c>
      <c r="Y85">
        <f t="shared" si="76"/>
        <v>6800.63</v>
      </c>
      <c r="AA85">
        <v>39570879</v>
      </c>
      <c r="AB85">
        <f t="shared" si="77"/>
        <v>930.96</v>
      </c>
      <c r="AC85">
        <f t="shared" si="78"/>
        <v>677.93</v>
      </c>
      <c r="AD85">
        <f>ROUND(((((ET85*1.25))-((EU85*1.25)))+AE85),2)</f>
        <v>34.44</v>
      </c>
      <c r="AE85">
        <f>ROUND(((EU85*1.25)),2)</f>
        <v>5.8</v>
      </c>
      <c r="AF85">
        <f>ROUND(((EV85*1.15)),2)</f>
        <v>218.59</v>
      </c>
      <c r="AG85">
        <f t="shared" si="79"/>
        <v>0</v>
      </c>
      <c r="AH85">
        <f>((EW85*1.15))</f>
        <v>25.299999999999997</v>
      </c>
      <c r="AI85">
        <f>((EX85*1.25))</f>
        <v>0.5</v>
      </c>
      <c r="AJ85">
        <f t="shared" si="80"/>
        <v>0</v>
      </c>
      <c r="AK85">
        <v>895.56</v>
      </c>
      <c r="AL85">
        <v>677.93</v>
      </c>
      <c r="AM85">
        <v>27.55</v>
      </c>
      <c r="AN85">
        <v>4.6399999999999997</v>
      </c>
      <c r="AO85">
        <v>190.08</v>
      </c>
      <c r="AP85">
        <v>0</v>
      </c>
      <c r="AQ85">
        <v>22</v>
      </c>
      <c r="AR85">
        <v>0.4</v>
      </c>
      <c r="AS85">
        <v>0</v>
      </c>
      <c r="AT85">
        <v>100</v>
      </c>
      <c r="AU85">
        <v>70</v>
      </c>
      <c r="AV85">
        <v>1</v>
      </c>
      <c r="AW85">
        <v>1</v>
      </c>
      <c r="AZ85">
        <v>6.56</v>
      </c>
      <c r="BA85">
        <v>6.56</v>
      </c>
      <c r="BB85">
        <v>6.56</v>
      </c>
      <c r="BC85">
        <v>6.56</v>
      </c>
      <c r="BD85" t="s">
        <v>3</v>
      </c>
      <c r="BE85" t="s">
        <v>3</v>
      </c>
      <c r="BF85" t="s">
        <v>3</v>
      </c>
      <c r="BG85" t="s">
        <v>3</v>
      </c>
      <c r="BH85">
        <v>0</v>
      </c>
      <c r="BI85">
        <v>1</v>
      </c>
      <c r="BJ85" t="s">
        <v>174</v>
      </c>
      <c r="BM85">
        <v>26001</v>
      </c>
      <c r="BN85">
        <v>0</v>
      </c>
      <c r="BO85" t="s">
        <v>3</v>
      </c>
      <c r="BP85">
        <v>0</v>
      </c>
      <c r="BQ85">
        <v>2</v>
      </c>
      <c r="BR85">
        <v>0</v>
      </c>
      <c r="BS85">
        <v>6.56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100</v>
      </c>
      <c r="CA85">
        <v>70</v>
      </c>
      <c r="CF85">
        <v>0</v>
      </c>
      <c r="CG85">
        <v>0</v>
      </c>
      <c r="CM85">
        <v>0</v>
      </c>
      <c r="CN85" t="s">
        <v>1633</v>
      </c>
      <c r="CO85">
        <v>0</v>
      </c>
      <c r="CP85">
        <f t="shared" si="81"/>
        <v>40306.839999999997</v>
      </c>
      <c r="CQ85">
        <f t="shared" si="82"/>
        <v>4447.2207999999991</v>
      </c>
      <c r="CR85">
        <f t="shared" si="83"/>
        <v>225.92639999999997</v>
      </c>
      <c r="CS85">
        <f t="shared" si="84"/>
        <v>38.047999999999995</v>
      </c>
      <c r="CT85">
        <f t="shared" si="85"/>
        <v>1433.9503999999999</v>
      </c>
      <c r="CU85">
        <f t="shared" si="86"/>
        <v>0</v>
      </c>
      <c r="CV85">
        <f t="shared" si="87"/>
        <v>25.299999999999997</v>
      </c>
      <c r="CW85">
        <f t="shared" si="88"/>
        <v>0.5</v>
      </c>
      <c r="CX85">
        <f t="shared" si="89"/>
        <v>0</v>
      </c>
      <c r="CY85">
        <f t="shared" si="90"/>
        <v>9715.19</v>
      </c>
      <c r="CZ85">
        <f t="shared" si="91"/>
        <v>6800.6330000000007</v>
      </c>
      <c r="DC85" t="s">
        <v>3</v>
      </c>
      <c r="DD85" t="s">
        <v>3</v>
      </c>
      <c r="DE85" t="s">
        <v>19</v>
      </c>
      <c r="DF85" t="s">
        <v>19</v>
      </c>
      <c r="DG85" t="s">
        <v>20</v>
      </c>
      <c r="DH85" t="s">
        <v>3</v>
      </c>
      <c r="DI85" t="s">
        <v>20</v>
      </c>
      <c r="DJ85" t="s">
        <v>19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1007</v>
      </c>
      <c r="DV85" t="s">
        <v>73</v>
      </c>
      <c r="DW85" t="s">
        <v>73</v>
      </c>
      <c r="DX85">
        <v>1</v>
      </c>
      <c r="EE85">
        <v>39174543</v>
      </c>
      <c r="EF85">
        <v>2</v>
      </c>
      <c r="EG85" t="s">
        <v>21</v>
      </c>
      <c r="EH85">
        <v>0</v>
      </c>
      <c r="EI85" t="s">
        <v>3</v>
      </c>
      <c r="EJ85">
        <v>1</v>
      </c>
      <c r="EK85">
        <v>26001</v>
      </c>
      <c r="EL85" t="s">
        <v>175</v>
      </c>
      <c r="EM85" t="s">
        <v>176</v>
      </c>
      <c r="EO85" t="s">
        <v>24</v>
      </c>
      <c r="EQ85">
        <v>0</v>
      </c>
      <c r="ER85">
        <v>895.56</v>
      </c>
      <c r="ES85">
        <v>677.93</v>
      </c>
      <c r="ET85">
        <v>27.55</v>
      </c>
      <c r="EU85">
        <v>4.6399999999999997</v>
      </c>
      <c r="EV85">
        <v>190.08</v>
      </c>
      <c r="EW85">
        <v>22</v>
      </c>
      <c r="EX85">
        <v>0.4</v>
      </c>
      <c r="EY85">
        <v>0</v>
      </c>
      <c r="FQ85">
        <v>0</v>
      </c>
      <c r="FR85">
        <f t="shared" si="92"/>
        <v>0</v>
      </c>
      <c r="FS85">
        <v>0</v>
      </c>
      <c r="FX85">
        <v>100</v>
      </c>
      <c r="FY85">
        <v>70</v>
      </c>
      <c r="GA85" t="s">
        <v>3</v>
      </c>
      <c r="GD85">
        <v>0</v>
      </c>
      <c r="GF85">
        <v>1652809329</v>
      </c>
      <c r="GG85">
        <v>1</v>
      </c>
      <c r="GH85">
        <v>1</v>
      </c>
      <c r="GI85">
        <v>4</v>
      </c>
      <c r="GJ85">
        <v>0</v>
      </c>
      <c r="GK85">
        <f>ROUND(R85*(R12)/100,2)</f>
        <v>0</v>
      </c>
      <c r="GL85">
        <f t="shared" si="93"/>
        <v>0</v>
      </c>
      <c r="GM85">
        <f t="shared" si="94"/>
        <v>56822.66</v>
      </c>
      <c r="GN85">
        <f t="shared" si="95"/>
        <v>56822.66</v>
      </c>
      <c r="GO85">
        <f t="shared" si="96"/>
        <v>0</v>
      </c>
      <c r="GP85">
        <f t="shared" si="97"/>
        <v>0</v>
      </c>
      <c r="GR85">
        <v>0</v>
      </c>
      <c r="GS85">
        <v>3</v>
      </c>
      <c r="GT85">
        <v>0</v>
      </c>
      <c r="GU85" t="s">
        <v>3</v>
      </c>
      <c r="GV85">
        <f t="shared" si="98"/>
        <v>0</v>
      </c>
      <c r="GW85">
        <v>1</v>
      </c>
      <c r="GX85">
        <f t="shared" si="99"/>
        <v>0</v>
      </c>
      <c r="HA85">
        <v>0</v>
      </c>
      <c r="HB85">
        <v>0</v>
      </c>
      <c r="IK85">
        <v>0</v>
      </c>
    </row>
    <row r="86" spans="1:245" x14ac:dyDescent="0.2">
      <c r="A86">
        <v>18</v>
      </c>
      <c r="B86">
        <v>1</v>
      </c>
      <c r="C86">
        <v>193</v>
      </c>
      <c r="E86" t="s">
        <v>203</v>
      </c>
      <c r="F86" t="s">
        <v>181</v>
      </c>
      <c r="G86" t="s">
        <v>182</v>
      </c>
      <c r="H86" t="s">
        <v>73</v>
      </c>
      <c r="I86">
        <f>I85*J86</f>
        <v>6.93</v>
      </c>
      <c r="J86">
        <v>1.05</v>
      </c>
      <c r="O86">
        <f t="shared" si="66"/>
        <v>68056.639999999999</v>
      </c>
      <c r="P86">
        <f t="shared" si="67"/>
        <v>68056.639999999999</v>
      </c>
      <c r="Q86">
        <f t="shared" si="68"/>
        <v>0</v>
      </c>
      <c r="R86">
        <f t="shared" si="69"/>
        <v>0</v>
      </c>
      <c r="S86">
        <f t="shared" si="70"/>
        <v>0</v>
      </c>
      <c r="T86">
        <f t="shared" si="71"/>
        <v>0</v>
      </c>
      <c r="U86">
        <f t="shared" si="72"/>
        <v>0</v>
      </c>
      <c r="V86">
        <f t="shared" si="73"/>
        <v>0</v>
      </c>
      <c r="W86">
        <f t="shared" si="74"/>
        <v>0</v>
      </c>
      <c r="X86">
        <f t="shared" si="75"/>
        <v>0</v>
      </c>
      <c r="Y86">
        <f t="shared" si="76"/>
        <v>0</v>
      </c>
      <c r="AA86">
        <v>39570879</v>
      </c>
      <c r="AB86">
        <f t="shared" si="77"/>
        <v>1497.04</v>
      </c>
      <c r="AC86">
        <f t="shared" si="78"/>
        <v>1497.04</v>
      </c>
      <c r="AD86">
        <f>ROUND((((ET86)-(EU86))+AE86),2)</f>
        <v>0</v>
      </c>
      <c r="AE86">
        <f>ROUND((EU86),2)</f>
        <v>0</v>
      </c>
      <c r="AF86">
        <f>ROUND((EV86),2)</f>
        <v>0</v>
      </c>
      <c r="AG86">
        <f t="shared" si="79"/>
        <v>0</v>
      </c>
      <c r="AH86">
        <f>(EW86)</f>
        <v>0</v>
      </c>
      <c r="AI86">
        <f>(EX86)</f>
        <v>0</v>
      </c>
      <c r="AJ86">
        <f t="shared" si="80"/>
        <v>0</v>
      </c>
      <c r="AK86">
        <v>1497.04</v>
      </c>
      <c r="AL86">
        <v>1497.04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100</v>
      </c>
      <c r="AU86">
        <v>70</v>
      </c>
      <c r="AV86">
        <v>1</v>
      </c>
      <c r="AW86">
        <v>1</v>
      </c>
      <c r="AZ86">
        <v>6.56</v>
      </c>
      <c r="BA86">
        <v>1</v>
      </c>
      <c r="BB86">
        <v>1</v>
      </c>
      <c r="BC86">
        <v>6.56</v>
      </c>
      <c r="BD86" t="s">
        <v>3</v>
      </c>
      <c r="BE86" t="s">
        <v>3</v>
      </c>
      <c r="BF86" t="s">
        <v>3</v>
      </c>
      <c r="BG86" t="s">
        <v>3</v>
      </c>
      <c r="BH86">
        <v>3</v>
      </c>
      <c r="BI86">
        <v>1</v>
      </c>
      <c r="BJ86" t="s">
        <v>183</v>
      </c>
      <c r="BM86">
        <v>26001</v>
      </c>
      <c r="BN86">
        <v>0</v>
      </c>
      <c r="BO86" t="s">
        <v>3</v>
      </c>
      <c r="BP86">
        <v>0</v>
      </c>
      <c r="BQ86">
        <v>2</v>
      </c>
      <c r="BR86">
        <v>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3</v>
      </c>
      <c r="BZ86">
        <v>100</v>
      </c>
      <c r="CA86">
        <v>70</v>
      </c>
      <c r="CF86">
        <v>0</v>
      </c>
      <c r="CG86">
        <v>0</v>
      </c>
      <c r="CM86">
        <v>0</v>
      </c>
      <c r="CN86" t="s">
        <v>3</v>
      </c>
      <c r="CO86">
        <v>0</v>
      </c>
      <c r="CP86">
        <f t="shared" si="81"/>
        <v>68056.639999999999</v>
      </c>
      <c r="CQ86">
        <f t="shared" si="82"/>
        <v>9820.5823999999993</v>
      </c>
      <c r="CR86">
        <f t="shared" si="83"/>
        <v>0</v>
      </c>
      <c r="CS86">
        <f t="shared" si="84"/>
        <v>0</v>
      </c>
      <c r="CT86">
        <f t="shared" si="85"/>
        <v>0</v>
      </c>
      <c r="CU86">
        <f t="shared" si="86"/>
        <v>0</v>
      </c>
      <c r="CV86">
        <f t="shared" si="87"/>
        <v>0</v>
      </c>
      <c r="CW86">
        <f t="shared" si="88"/>
        <v>0</v>
      </c>
      <c r="CX86">
        <f t="shared" si="89"/>
        <v>0</v>
      </c>
      <c r="CY86">
        <f t="shared" si="90"/>
        <v>0</v>
      </c>
      <c r="CZ86">
        <f t="shared" si="91"/>
        <v>0</v>
      </c>
      <c r="DC86" t="s">
        <v>3</v>
      </c>
      <c r="DD86" t="s">
        <v>3</v>
      </c>
      <c r="DE86" t="s">
        <v>3</v>
      </c>
      <c r="DF86" t="s">
        <v>3</v>
      </c>
      <c r="DG86" t="s">
        <v>3</v>
      </c>
      <c r="DH86" t="s">
        <v>3</v>
      </c>
      <c r="DI86" t="s">
        <v>3</v>
      </c>
      <c r="DJ86" t="s">
        <v>3</v>
      </c>
      <c r="DK86" t="s">
        <v>3</v>
      </c>
      <c r="DL86" t="s">
        <v>3</v>
      </c>
      <c r="DM86" t="s">
        <v>3</v>
      </c>
      <c r="DN86">
        <v>0</v>
      </c>
      <c r="DO86">
        <v>0</v>
      </c>
      <c r="DP86">
        <v>1</v>
      </c>
      <c r="DQ86">
        <v>1</v>
      </c>
      <c r="DU86">
        <v>1007</v>
      </c>
      <c r="DV86" t="s">
        <v>73</v>
      </c>
      <c r="DW86" t="s">
        <v>73</v>
      </c>
      <c r="DX86">
        <v>1</v>
      </c>
      <c r="EE86">
        <v>39174543</v>
      </c>
      <c r="EF86">
        <v>2</v>
      </c>
      <c r="EG86" t="s">
        <v>21</v>
      </c>
      <c r="EH86">
        <v>0</v>
      </c>
      <c r="EI86" t="s">
        <v>3</v>
      </c>
      <c r="EJ86">
        <v>1</v>
      </c>
      <c r="EK86">
        <v>26001</v>
      </c>
      <c r="EL86" t="s">
        <v>175</v>
      </c>
      <c r="EM86" t="s">
        <v>176</v>
      </c>
      <c r="EO86" t="s">
        <v>3</v>
      </c>
      <c r="EQ86">
        <v>0</v>
      </c>
      <c r="ER86">
        <v>1497.04</v>
      </c>
      <c r="ES86">
        <v>1497.04</v>
      </c>
      <c r="ET86">
        <v>0</v>
      </c>
      <c r="EU86">
        <v>0</v>
      </c>
      <c r="EV86">
        <v>0</v>
      </c>
      <c r="EW86">
        <v>0</v>
      </c>
      <c r="EX86">
        <v>0</v>
      </c>
      <c r="FQ86">
        <v>0</v>
      </c>
      <c r="FR86">
        <f t="shared" si="92"/>
        <v>0</v>
      </c>
      <c r="FS86">
        <v>0</v>
      </c>
      <c r="FX86">
        <v>100</v>
      </c>
      <c r="FY86">
        <v>70</v>
      </c>
      <c r="GA86" t="s">
        <v>3</v>
      </c>
      <c r="GD86">
        <v>0</v>
      </c>
      <c r="GF86">
        <v>1864268680</v>
      </c>
      <c r="GG86">
        <v>1</v>
      </c>
      <c r="GH86">
        <v>1</v>
      </c>
      <c r="GI86">
        <v>4</v>
      </c>
      <c r="GJ86">
        <v>0</v>
      </c>
      <c r="GK86">
        <f>ROUND(R86*(R12)/100,2)</f>
        <v>0</v>
      </c>
      <c r="GL86">
        <f t="shared" si="93"/>
        <v>0</v>
      </c>
      <c r="GM86">
        <f t="shared" si="94"/>
        <v>68056.639999999999</v>
      </c>
      <c r="GN86">
        <f t="shared" si="95"/>
        <v>68056.639999999999</v>
      </c>
      <c r="GO86">
        <f t="shared" si="96"/>
        <v>0</v>
      </c>
      <c r="GP86">
        <f t="shared" si="97"/>
        <v>0</v>
      </c>
      <c r="GR86">
        <v>0</v>
      </c>
      <c r="GS86">
        <v>3</v>
      </c>
      <c r="GT86">
        <v>0</v>
      </c>
      <c r="GU86" t="s">
        <v>3</v>
      </c>
      <c r="GV86">
        <f t="shared" si="98"/>
        <v>0</v>
      </c>
      <c r="GW86">
        <v>1</v>
      </c>
      <c r="GX86">
        <f t="shared" si="99"/>
        <v>0</v>
      </c>
      <c r="HA86">
        <v>0</v>
      </c>
      <c r="HB86">
        <v>0</v>
      </c>
      <c r="IK86">
        <v>0</v>
      </c>
    </row>
    <row r="87" spans="1:245" x14ac:dyDescent="0.2">
      <c r="A87">
        <v>18</v>
      </c>
      <c r="B87">
        <v>1</v>
      </c>
      <c r="C87">
        <v>192</v>
      </c>
      <c r="E87" t="s">
        <v>204</v>
      </c>
      <c r="F87" t="s">
        <v>178</v>
      </c>
      <c r="G87" t="s">
        <v>179</v>
      </c>
      <c r="H87" t="s">
        <v>73</v>
      </c>
      <c r="I87">
        <f>I85*J87</f>
        <v>6.93</v>
      </c>
      <c r="J87">
        <v>1.05</v>
      </c>
      <c r="O87">
        <f t="shared" si="66"/>
        <v>0</v>
      </c>
      <c r="P87">
        <f t="shared" si="67"/>
        <v>0</v>
      </c>
      <c r="Q87">
        <f t="shared" si="68"/>
        <v>0</v>
      </c>
      <c r="R87">
        <f t="shared" si="69"/>
        <v>0</v>
      </c>
      <c r="S87">
        <f t="shared" si="70"/>
        <v>0</v>
      </c>
      <c r="T87">
        <f t="shared" si="71"/>
        <v>0</v>
      </c>
      <c r="U87">
        <f t="shared" si="72"/>
        <v>0</v>
      </c>
      <c r="V87">
        <f t="shared" si="73"/>
        <v>0</v>
      </c>
      <c r="W87">
        <f t="shared" si="74"/>
        <v>0</v>
      </c>
      <c r="X87">
        <f t="shared" si="75"/>
        <v>0</v>
      </c>
      <c r="Y87">
        <f t="shared" si="76"/>
        <v>0</v>
      </c>
      <c r="AA87">
        <v>39570879</v>
      </c>
      <c r="AB87">
        <f t="shared" si="77"/>
        <v>0</v>
      </c>
      <c r="AC87">
        <f t="shared" si="78"/>
        <v>0</v>
      </c>
      <c r="AD87">
        <f>ROUND((((ET87)-(EU87))+AE87),2)</f>
        <v>0</v>
      </c>
      <c r="AE87">
        <f>ROUND((EU87),2)</f>
        <v>0</v>
      </c>
      <c r="AF87">
        <f>ROUND((EV87),2)</f>
        <v>0</v>
      </c>
      <c r="AG87">
        <f t="shared" si="79"/>
        <v>0</v>
      </c>
      <c r="AH87">
        <f>(EW87)</f>
        <v>0</v>
      </c>
      <c r="AI87">
        <f>(EX87)</f>
        <v>0</v>
      </c>
      <c r="AJ87">
        <f t="shared" si="80"/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100</v>
      </c>
      <c r="AU87">
        <v>70</v>
      </c>
      <c r="AV87">
        <v>1</v>
      </c>
      <c r="AW87">
        <v>1</v>
      </c>
      <c r="AZ87">
        <v>6.56</v>
      </c>
      <c r="BA87">
        <v>1</v>
      </c>
      <c r="BB87">
        <v>1</v>
      </c>
      <c r="BC87">
        <v>6.56</v>
      </c>
      <c r="BD87" t="s">
        <v>3</v>
      </c>
      <c r="BE87" t="s">
        <v>3</v>
      </c>
      <c r="BF87" t="s">
        <v>3</v>
      </c>
      <c r="BG87" t="s">
        <v>3</v>
      </c>
      <c r="BH87">
        <v>3</v>
      </c>
      <c r="BI87">
        <v>1</v>
      </c>
      <c r="BJ87" t="s">
        <v>3</v>
      </c>
      <c r="BM87">
        <v>26001</v>
      </c>
      <c r="BN87">
        <v>0</v>
      </c>
      <c r="BO87" t="s">
        <v>3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100</v>
      </c>
      <c r="CA87">
        <v>70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81"/>
        <v>0</v>
      </c>
      <c r="CQ87">
        <f t="shared" si="82"/>
        <v>0</v>
      </c>
      <c r="CR87">
        <f t="shared" si="83"/>
        <v>0</v>
      </c>
      <c r="CS87">
        <f t="shared" si="84"/>
        <v>0</v>
      </c>
      <c r="CT87">
        <f t="shared" si="85"/>
        <v>0</v>
      </c>
      <c r="CU87">
        <f t="shared" si="86"/>
        <v>0</v>
      </c>
      <c r="CV87">
        <f t="shared" si="87"/>
        <v>0</v>
      </c>
      <c r="CW87">
        <f t="shared" si="88"/>
        <v>0</v>
      </c>
      <c r="CX87">
        <f t="shared" si="89"/>
        <v>0</v>
      </c>
      <c r="CY87">
        <f t="shared" si="90"/>
        <v>0</v>
      </c>
      <c r="CZ87">
        <f t="shared" si="91"/>
        <v>0</v>
      </c>
      <c r="DC87" t="s">
        <v>3</v>
      </c>
      <c r="DD87" t="s">
        <v>3</v>
      </c>
      <c r="DE87" t="s">
        <v>3</v>
      </c>
      <c r="DF87" t="s">
        <v>3</v>
      </c>
      <c r="DG87" t="s">
        <v>3</v>
      </c>
      <c r="DH87" t="s">
        <v>3</v>
      </c>
      <c r="DI87" t="s">
        <v>3</v>
      </c>
      <c r="DJ87" t="s">
        <v>3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1007</v>
      </c>
      <c r="DV87" t="s">
        <v>73</v>
      </c>
      <c r="DW87" t="s">
        <v>73</v>
      </c>
      <c r="DX87">
        <v>1</v>
      </c>
      <c r="EE87">
        <v>39174543</v>
      </c>
      <c r="EF87">
        <v>2</v>
      </c>
      <c r="EG87" t="s">
        <v>21</v>
      </c>
      <c r="EH87">
        <v>0</v>
      </c>
      <c r="EI87" t="s">
        <v>3</v>
      </c>
      <c r="EJ87">
        <v>1</v>
      </c>
      <c r="EK87">
        <v>26001</v>
      </c>
      <c r="EL87" t="s">
        <v>175</v>
      </c>
      <c r="EM87" t="s">
        <v>176</v>
      </c>
      <c r="EO87" t="s">
        <v>3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92"/>
        <v>0</v>
      </c>
      <c r="FS87">
        <v>0</v>
      </c>
      <c r="FX87">
        <v>100</v>
      </c>
      <c r="FY87">
        <v>70</v>
      </c>
      <c r="GA87" t="s">
        <v>3</v>
      </c>
      <c r="GD87">
        <v>0</v>
      </c>
      <c r="GF87">
        <v>720604148</v>
      </c>
      <c r="GG87">
        <v>1</v>
      </c>
      <c r="GH87">
        <v>1</v>
      </c>
      <c r="GI87">
        <v>4</v>
      </c>
      <c r="GJ87">
        <v>0</v>
      </c>
      <c r="GK87">
        <f>ROUND(R87*(R12)/100,2)</f>
        <v>0</v>
      </c>
      <c r="GL87">
        <f t="shared" si="93"/>
        <v>0</v>
      </c>
      <c r="GM87">
        <f t="shared" si="94"/>
        <v>0</v>
      </c>
      <c r="GN87">
        <f t="shared" si="95"/>
        <v>0</v>
      </c>
      <c r="GO87">
        <f t="shared" si="96"/>
        <v>0</v>
      </c>
      <c r="GP87">
        <f t="shared" si="97"/>
        <v>0</v>
      </c>
      <c r="GR87">
        <v>0</v>
      </c>
      <c r="GS87">
        <v>3</v>
      </c>
      <c r="GT87">
        <v>0</v>
      </c>
      <c r="GU87" t="s">
        <v>3</v>
      </c>
      <c r="GV87">
        <f t="shared" si="98"/>
        <v>0</v>
      </c>
      <c r="GW87">
        <v>1</v>
      </c>
      <c r="GX87">
        <f t="shared" si="99"/>
        <v>0</v>
      </c>
      <c r="HA87">
        <v>0</v>
      </c>
      <c r="HB87">
        <v>0</v>
      </c>
      <c r="IK87">
        <v>0</v>
      </c>
    </row>
    <row r="88" spans="1:245" x14ac:dyDescent="0.2">
      <c r="A88">
        <v>17</v>
      </c>
      <c r="B88">
        <v>1</v>
      </c>
      <c r="C88">
        <f>ROW(SmtRes!A200)</f>
        <v>200</v>
      </c>
      <c r="D88">
        <f>ROW(EtalonRes!A183)</f>
        <v>183</v>
      </c>
      <c r="E88" t="s">
        <v>205</v>
      </c>
      <c r="F88" t="s">
        <v>206</v>
      </c>
      <c r="G88" t="s">
        <v>207</v>
      </c>
      <c r="H88" t="s">
        <v>208</v>
      </c>
      <c r="I88">
        <f>ROUND(66/100,9)</f>
        <v>0.66</v>
      </c>
      <c r="J88">
        <v>0</v>
      </c>
      <c r="O88">
        <f t="shared" si="66"/>
        <v>7916.94</v>
      </c>
      <c r="P88">
        <f t="shared" si="67"/>
        <v>4241.71</v>
      </c>
      <c r="Q88">
        <f t="shared" si="68"/>
        <v>280.17</v>
      </c>
      <c r="R88">
        <f t="shared" si="69"/>
        <v>134.04</v>
      </c>
      <c r="S88">
        <f t="shared" si="70"/>
        <v>3395.06</v>
      </c>
      <c r="T88">
        <f t="shared" si="71"/>
        <v>0</v>
      </c>
      <c r="U88">
        <f t="shared" si="72"/>
        <v>53.797919999999991</v>
      </c>
      <c r="V88">
        <f t="shared" si="73"/>
        <v>2.2934999999999999</v>
      </c>
      <c r="W88">
        <f t="shared" si="74"/>
        <v>0</v>
      </c>
      <c r="X88">
        <f t="shared" si="75"/>
        <v>3705.56</v>
      </c>
      <c r="Y88">
        <f t="shared" si="76"/>
        <v>1941.01</v>
      </c>
      <c r="AA88">
        <v>39570879</v>
      </c>
      <c r="AB88">
        <f t="shared" si="77"/>
        <v>1828.56</v>
      </c>
      <c r="AC88">
        <f t="shared" si="78"/>
        <v>979.7</v>
      </c>
      <c r="AD88">
        <f>ROUND(((((ET88*1.25))-((EU88*1.25)))+AE88),2)</f>
        <v>64.709999999999994</v>
      </c>
      <c r="AE88">
        <f>ROUND(((EU88*1.25)),2)</f>
        <v>30.96</v>
      </c>
      <c r="AF88">
        <f>ROUND(((EV88*1.15)),2)</f>
        <v>784.15</v>
      </c>
      <c r="AG88">
        <f t="shared" si="79"/>
        <v>0</v>
      </c>
      <c r="AH88">
        <f>((EW88*1.15))</f>
        <v>81.511999999999986</v>
      </c>
      <c r="AI88">
        <f>((EX88*1.25))</f>
        <v>3.4749999999999996</v>
      </c>
      <c r="AJ88">
        <f t="shared" si="80"/>
        <v>0</v>
      </c>
      <c r="AK88">
        <v>1713.34</v>
      </c>
      <c r="AL88">
        <v>979.7</v>
      </c>
      <c r="AM88">
        <v>51.77</v>
      </c>
      <c r="AN88">
        <v>24.77</v>
      </c>
      <c r="AO88">
        <v>681.87</v>
      </c>
      <c r="AP88">
        <v>0</v>
      </c>
      <c r="AQ88">
        <v>70.88</v>
      </c>
      <c r="AR88">
        <v>2.78</v>
      </c>
      <c r="AS88">
        <v>0</v>
      </c>
      <c r="AT88">
        <v>105</v>
      </c>
      <c r="AU88">
        <v>55</v>
      </c>
      <c r="AV88">
        <v>1</v>
      </c>
      <c r="AW88">
        <v>1</v>
      </c>
      <c r="AZ88">
        <v>6.56</v>
      </c>
      <c r="BA88">
        <v>6.56</v>
      </c>
      <c r="BB88">
        <v>6.56</v>
      </c>
      <c r="BC88">
        <v>6.56</v>
      </c>
      <c r="BD88" t="s">
        <v>3</v>
      </c>
      <c r="BE88" t="s">
        <v>3</v>
      </c>
      <c r="BF88" t="s">
        <v>3</v>
      </c>
      <c r="BG88" t="s">
        <v>3</v>
      </c>
      <c r="BH88">
        <v>0</v>
      </c>
      <c r="BI88">
        <v>1</v>
      </c>
      <c r="BJ88" t="s">
        <v>209</v>
      </c>
      <c r="BM88">
        <v>15001</v>
      </c>
      <c r="BN88">
        <v>0</v>
      </c>
      <c r="BO88" t="s">
        <v>3</v>
      </c>
      <c r="BP88">
        <v>0</v>
      </c>
      <c r="BQ88">
        <v>2</v>
      </c>
      <c r="BR88">
        <v>0</v>
      </c>
      <c r="BS88">
        <v>6.56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3</v>
      </c>
      <c r="BZ88">
        <v>105</v>
      </c>
      <c r="CA88">
        <v>55</v>
      </c>
      <c r="CF88">
        <v>0</v>
      </c>
      <c r="CG88">
        <v>0</v>
      </c>
      <c r="CM88">
        <v>0</v>
      </c>
      <c r="CN88" t="s">
        <v>1633</v>
      </c>
      <c r="CO88">
        <v>0</v>
      </c>
      <c r="CP88">
        <f t="shared" si="81"/>
        <v>7916.9400000000005</v>
      </c>
      <c r="CQ88">
        <f t="shared" si="82"/>
        <v>6426.8320000000003</v>
      </c>
      <c r="CR88">
        <f t="shared" si="83"/>
        <v>424.49759999999992</v>
      </c>
      <c r="CS88">
        <f t="shared" si="84"/>
        <v>203.0976</v>
      </c>
      <c r="CT88">
        <f t="shared" si="85"/>
        <v>5144.0239999999994</v>
      </c>
      <c r="CU88">
        <f t="shared" si="86"/>
        <v>0</v>
      </c>
      <c r="CV88">
        <f t="shared" si="87"/>
        <v>81.511999999999986</v>
      </c>
      <c r="CW88">
        <f t="shared" si="88"/>
        <v>3.4749999999999996</v>
      </c>
      <c r="CX88">
        <f t="shared" si="89"/>
        <v>0</v>
      </c>
      <c r="CY88">
        <f t="shared" si="90"/>
        <v>3705.5549999999998</v>
      </c>
      <c r="CZ88">
        <f t="shared" si="91"/>
        <v>1941.0050000000001</v>
      </c>
      <c r="DC88" t="s">
        <v>3</v>
      </c>
      <c r="DD88" t="s">
        <v>3</v>
      </c>
      <c r="DE88" t="s">
        <v>19</v>
      </c>
      <c r="DF88" t="s">
        <v>19</v>
      </c>
      <c r="DG88" t="s">
        <v>20</v>
      </c>
      <c r="DH88" t="s">
        <v>3</v>
      </c>
      <c r="DI88" t="s">
        <v>20</v>
      </c>
      <c r="DJ88" t="s">
        <v>19</v>
      </c>
      <c r="DK88" t="s">
        <v>3</v>
      </c>
      <c r="DL88" t="s">
        <v>3</v>
      </c>
      <c r="DM88" t="s">
        <v>3</v>
      </c>
      <c r="DN88">
        <v>0</v>
      </c>
      <c r="DO88">
        <v>0</v>
      </c>
      <c r="DP88">
        <v>1</v>
      </c>
      <c r="DQ88">
        <v>1</v>
      </c>
      <c r="DU88">
        <v>1005</v>
      </c>
      <c r="DV88" t="s">
        <v>208</v>
      </c>
      <c r="DW88" t="s">
        <v>208</v>
      </c>
      <c r="DX88">
        <v>100</v>
      </c>
      <c r="EE88">
        <v>39174529</v>
      </c>
      <c r="EF88">
        <v>2</v>
      </c>
      <c r="EG88" t="s">
        <v>21</v>
      </c>
      <c r="EH88">
        <v>0</v>
      </c>
      <c r="EI88" t="s">
        <v>3</v>
      </c>
      <c r="EJ88">
        <v>1</v>
      </c>
      <c r="EK88">
        <v>15001</v>
      </c>
      <c r="EL88" t="s">
        <v>210</v>
      </c>
      <c r="EM88" t="s">
        <v>211</v>
      </c>
      <c r="EO88" t="s">
        <v>24</v>
      </c>
      <c r="EQ88">
        <v>0</v>
      </c>
      <c r="ER88">
        <v>1713.34</v>
      </c>
      <c r="ES88">
        <v>979.7</v>
      </c>
      <c r="ET88">
        <v>51.77</v>
      </c>
      <c r="EU88">
        <v>24.77</v>
      </c>
      <c r="EV88">
        <v>681.87</v>
      </c>
      <c r="EW88">
        <v>70.88</v>
      </c>
      <c r="EX88">
        <v>2.78</v>
      </c>
      <c r="EY88">
        <v>0</v>
      </c>
      <c r="FQ88">
        <v>0</v>
      </c>
      <c r="FR88">
        <f t="shared" si="92"/>
        <v>0</v>
      </c>
      <c r="FS88">
        <v>0</v>
      </c>
      <c r="FX88">
        <v>105</v>
      </c>
      <c r="FY88">
        <v>55</v>
      </c>
      <c r="GA88" t="s">
        <v>3</v>
      </c>
      <c r="GD88">
        <v>0</v>
      </c>
      <c r="GF88">
        <v>-1553779397</v>
      </c>
      <c r="GG88">
        <v>1</v>
      </c>
      <c r="GH88">
        <v>1</v>
      </c>
      <c r="GI88">
        <v>4</v>
      </c>
      <c r="GJ88">
        <v>0</v>
      </c>
      <c r="GK88">
        <f>ROUND(R88*(R12)/100,2)</f>
        <v>0</v>
      </c>
      <c r="GL88">
        <f t="shared" si="93"/>
        <v>0</v>
      </c>
      <c r="GM88">
        <f t="shared" si="94"/>
        <v>13563.51</v>
      </c>
      <c r="GN88">
        <f t="shared" si="95"/>
        <v>13563.51</v>
      </c>
      <c r="GO88">
        <f t="shared" si="96"/>
        <v>0</v>
      </c>
      <c r="GP88">
        <f t="shared" si="97"/>
        <v>0</v>
      </c>
      <c r="GR88">
        <v>0</v>
      </c>
      <c r="GS88">
        <v>3</v>
      </c>
      <c r="GT88">
        <v>0</v>
      </c>
      <c r="GU88" t="s">
        <v>3</v>
      </c>
      <c r="GV88">
        <f t="shared" si="98"/>
        <v>0</v>
      </c>
      <c r="GW88">
        <v>1</v>
      </c>
      <c r="GX88">
        <f t="shared" si="99"/>
        <v>0</v>
      </c>
      <c r="HA88">
        <v>0</v>
      </c>
      <c r="HB88">
        <v>0</v>
      </c>
      <c r="IK88">
        <v>0</v>
      </c>
    </row>
    <row r="89" spans="1:245" x14ac:dyDescent="0.2">
      <c r="A89">
        <v>17</v>
      </c>
      <c r="B89">
        <v>1</v>
      </c>
      <c r="C89">
        <f>ROW(SmtRes!A207)</f>
        <v>207</v>
      </c>
      <c r="D89">
        <f>ROW(EtalonRes!A189)</f>
        <v>189</v>
      </c>
      <c r="E89" t="s">
        <v>212</v>
      </c>
      <c r="F89" t="s">
        <v>213</v>
      </c>
      <c r="G89" t="s">
        <v>214</v>
      </c>
      <c r="H89" t="s">
        <v>208</v>
      </c>
      <c r="I89">
        <f>ROUND(74.8/100,9)</f>
        <v>0.748</v>
      </c>
      <c r="J89">
        <v>0</v>
      </c>
      <c r="O89">
        <f t="shared" si="66"/>
        <v>1804.05</v>
      </c>
      <c r="P89">
        <f t="shared" si="67"/>
        <v>41.9</v>
      </c>
      <c r="Q89">
        <f t="shared" si="68"/>
        <v>206.33</v>
      </c>
      <c r="R89">
        <f t="shared" si="69"/>
        <v>84.15</v>
      </c>
      <c r="S89">
        <f t="shared" si="70"/>
        <v>1555.82</v>
      </c>
      <c r="T89">
        <f t="shared" si="71"/>
        <v>0</v>
      </c>
      <c r="U89">
        <f t="shared" si="72"/>
        <v>30.406199999999998</v>
      </c>
      <c r="V89">
        <f t="shared" si="73"/>
        <v>0.94996000000000003</v>
      </c>
      <c r="W89">
        <f t="shared" si="74"/>
        <v>0</v>
      </c>
      <c r="X89">
        <f t="shared" si="75"/>
        <v>2017.16</v>
      </c>
      <c r="Y89">
        <f t="shared" si="76"/>
        <v>1229.98</v>
      </c>
      <c r="AA89">
        <v>39570879</v>
      </c>
      <c r="AB89">
        <f t="shared" si="77"/>
        <v>367.66</v>
      </c>
      <c r="AC89">
        <f t="shared" si="78"/>
        <v>8.5399999999999991</v>
      </c>
      <c r="AD89">
        <f>ROUND((((ET89)-(EU89))+AE89),2)</f>
        <v>42.05</v>
      </c>
      <c r="AE89">
        <f t="shared" ref="AE89:AF91" si="106">ROUND((EU89),2)</f>
        <v>17.149999999999999</v>
      </c>
      <c r="AF89">
        <f t="shared" si="106"/>
        <v>317.07</v>
      </c>
      <c r="AG89">
        <f t="shared" si="79"/>
        <v>0</v>
      </c>
      <c r="AH89">
        <f t="shared" ref="AH89:AI91" si="107">(EW89)</f>
        <v>40.65</v>
      </c>
      <c r="AI89">
        <f t="shared" si="107"/>
        <v>1.27</v>
      </c>
      <c r="AJ89">
        <f t="shared" si="80"/>
        <v>0</v>
      </c>
      <c r="AK89">
        <v>367.66</v>
      </c>
      <c r="AL89">
        <v>8.5399999999999991</v>
      </c>
      <c r="AM89">
        <v>42.05</v>
      </c>
      <c r="AN89">
        <v>17.149999999999999</v>
      </c>
      <c r="AO89">
        <v>317.07</v>
      </c>
      <c r="AP89">
        <v>0</v>
      </c>
      <c r="AQ89">
        <v>40.65</v>
      </c>
      <c r="AR89">
        <v>1.27</v>
      </c>
      <c r="AS89">
        <v>0</v>
      </c>
      <c r="AT89">
        <v>123</v>
      </c>
      <c r="AU89">
        <v>75</v>
      </c>
      <c r="AV89">
        <v>1</v>
      </c>
      <c r="AW89">
        <v>1</v>
      </c>
      <c r="AZ89">
        <v>6.56</v>
      </c>
      <c r="BA89">
        <v>6.56</v>
      </c>
      <c r="BB89">
        <v>6.56</v>
      </c>
      <c r="BC89">
        <v>6.56</v>
      </c>
      <c r="BD89" t="s">
        <v>3</v>
      </c>
      <c r="BE89" t="s">
        <v>3</v>
      </c>
      <c r="BF89" t="s">
        <v>3</v>
      </c>
      <c r="BG89" t="s">
        <v>3</v>
      </c>
      <c r="BH89">
        <v>0</v>
      </c>
      <c r="BI89">
        <v>1</v>
      </c>
      <c r="BJ89" t="s">
        <v>215</v>
      </c>
      <c r="BM89">
        <v>11001</v>
      </c>
      <c r="BN89">
        <v>0</v>
      </c>
      <c r="BO89" t="s">
        <v>3</v>
      </c>
      <c r="BP89">
        <v>0</v>
      </c>
      <c r="BQ89">
        <v>2</v>
      </c>
      <c r="BR89">
        <v>0</v>
      </c>
      <c r="BS89">
        <v>6.56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123</v>
      </c>
      <c r="CA89">
        <v>75</v>
      </c>
      <c r="CF89">
        <v>0</v>
      </c>
      <c r="CG89">
        <v>0</v>
      </c>
      <c r="CM89">
        <v>0</v>
      </c>
      <c r="CN89" t="s">
        <v>3</v>
      </c>
      <c r="CO89">
        <v>0</v>
      </c>
      <c r="CP89">
        <f t="shared" si="81"/>
        <v>1804.05</v>
      </c>
      <c r="CQ89">
        <f t="shared" si="82"/>
        <v>56.02239999999999</v>
      </c>
      <c r="CR89">
        <f t="shared" si="83"/>
        <v>275.84799999999996</v>
      </c>
      <c r="CS89">
        <f t="shared" si="84"/>
        <v>112.50399999999999</v>
      </c>
      <c r="CT89">
        <f t="shared" si="85"/>
        <v>2079.9791999999998</v>
      </c>
      <c r="CU89">
        <f t="shared" si="86"/>
        <v>0</v>
      </c>
      <c r="CV89">
        <f t="shared" si="87"/>
        <v>40.65</v>
      </c>
      <c r="CW89">
        <f t="shared" si="88"/>
        <v>1.27</v>
      </c>
      <c r="CX89">
        <f t="shared" si="89"/>
        <v>0</v>
      </c>
      <c r="CY89">
        <f t="shared" si="90"/>
        <v>2017.1631</v>
      </c>
      <c r="CZ89">
        <f t="shared" si="91"/>
        <v>1229.9775</v>
      </c>
      <c r="DC89" t="s">
        <v>3</v>
      </c>
      <c r="DD89" t="s">
        <v>3</v>
      </c>
      <c r="DE89" t="s">
        <v>3</v>
      </c>
      <c r="DF89" t="s">
        <v>3</v>
      </c>
      <c r="DG89" t="s">
        <v>3</v>
      </c>
      <c r="DH89" t="s">
        <v>3</v>
      </c>
      <c r="DI89" t="s">
        <v>3</v>
      </c>
      <c r="DJ89" t="s">
        <v>3</v>
      </c>
      <c r="DK89" t="s">
        <v>3</v>
      </c>
      <c r="DL89" t="s">
        <v>3</v>
      </c>
      <c r="DM89" t="s">
        <v>3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208</v>
      </c>
      <c r="DW89" t="s">
        <v>208</v>
      </c>
      <c r="DX89">
        <v>100</v>
      </c>
      <c r="EE89">
        <v>39174504</v>
      </c>
      <c r="EF89">
        <v>2</v>
      </c>
      <c r="EG89" t="s">
        <v>21</v>
      </c>
      <c r="EH89">
        <v>0</v>
      </c>
      <c r="EI89" t="s">
        <v>3</v>
      </c>
      <c r="EJ89">
        <v>1</v>
      </c>
      <c r="EK89">
        <v>11001</v>
      </c>
      <c r="EL89" t="s">
        <v>130</v>
      </c>
      <c r="EM89" t="s">
        <v>131</v>
      </c>
      <c r="EO89" t="s">
        <v>3</v>
      </c>
      <c r="EQ89">
        <v>0</v>
      </c>
      <c r="ER89">
        <v>367.66</v>
      </c>
      <c r="ES89">
        <v>8.5399999999999991</v>
      </c>
      <c r="ET89">
        <v>42.05</v>
      </c>
      <c r="EU89">
        <v>17.149999999999999</v>
      </c>
      <c r="EV89">
        <v>317.07</v>
      </c>
      <c r="EW89">
        <v>40.65</v>
      </c>
      <c r="EX89">
        <v>1.27</v>
      </c>
      <c r="EY89">
        <v>0</v>
      </c>
      <c r="FQ89">
        <v>0</v>
      </c>
      <c r="FR89">
        <f t="shared" si="92"/>
        <v>0</v>
      </c>
      <c r="FS89">
        <v>0</v>
      </c>
      <c r="FX89">
        <v>123</v>
      </c>
      <c r="FY89">
        <v>75</v>
      </c>
      <c r="GA89" t="s">
        <v>3</v>
      </c>
      <c r="GD89">
        <v>0</v>
      </c>
      <c r="GF89">
        <v>1315376555</v>
      </c>
      <c r="GG89">
        <v>1</v>
      </c>
      <c r="GH89">
        <v>1</v>
      </c>
      <c r="GI89">
        <v>4</v>
      </c>
      <c r="GJ89">
        <v>0</v>
      </c>
      <c r="GK89">
        <f>ROUND(R89*(R12)/100,2)</f>
        <v>0</v>
      </c>
      <c r="GL89">
        <f t="shared" si="93"/>
        <v>0</v>
      </c>
      <c r="GM89">
        <f t="shared" si="94"/>
        <v>5051.1899999999996</v>
      </c>
      <c r="GN89">
        <f t="shared" si="95"/>
        <v>5051.1899999999996</v>
      </c>
      <c r="GO89">
        <f t="shared" si="96"/>
        <v>0</v>
      </c>
      <c r="GP89">
        <f t="shared" si="97"/>
        <v>0</v>
      </c>
      <c r="GR89">
        <v>0</v>
      </c>
      <c r="GS89">
        <v>3</v>
      </c>
      <c r="GT89">
        <v>0</v>
      </c>
      <c r="GU89" t="s">
        <v>3</v>
      </c>
      <c r="GV89">
        <f t="shared" si="98"/>
        <v>0</v>
      </c>
      <c r="GW89">
        <v>1</v>
      </c>
      <c r="GX89">
        <f t="shared" si="99"/>
        <v>0</v>
      </c>
      <c r="HA89">
        <v>0</v>
      </c>
      <c r="HB89">
        <v>0</v>
      </c>
      <c r="IK89">
        <v>0</v>
      </c>
    </row>
    <row r="90" spans="1:245" x14ac:dyDescent="0.2">
      <c r="A90">
        <v>18</v>
      </c>
      <c r="B90">
        <v>1</v>
      </c>
      <c r="C90">
        <v>206</v>
      </c>
      <c r="E90" t="s">
        <v>216</v>
      </c>
      <c r="F90" t="s">
        <v>95</v>
      </c>
      <c r="G90" t="s">
        <v>217</v>
      </c>
      <c r="H90" t="s">
        <v>73</v>
      </c>
      <c r="I90">
        <f>I89*J90</f>
        <v>1.5259199999999999</v>
      </c>
      <c r="J90">
        <v>2.04</v>
      </c>
      <c r="O90">
        <f t="shared" si="66"/>
        <v>0</v>
      </c>
      <c r="P90">
        <f t="shared" si="67"/>
        <v>0</v>
      </c>
      <c r="Q90">
        <f t="shared" si="68"/>
        <v>0</v>
      </c>
      <c r="R90">
        <f t="shared" si="69"/>
        <v>0</v>
      </c>
      <c r="S90">
        <f t="shared" si="70"/>
        <v>0</v>
      </c>
      <c r="T90">
        <f t="shared" si="71"/>
        <v>0</v>
      </c>
      <c r="U90">
        <f t="shared" si="72"/>
        <v>0</v>
      </c>
      <c r="V90">
        <f t="shared" si="73"/>
        <v>0</v>
      </c>
      <c r="W90">
        <f t="shared" si="74"/>
        <v>0</v>
      </c>
      <c r="X90">
        <f t="shared" si="75"/>
        <v>0</v>
      </c>
      <c r="Y90">
        <f t="shared" si="76"/>
        <v>0</v>
      </c>
      <c r="AA90">
        <v>39570879</v>
      </c>
      <c r="AB90">
        <f t="shared" si="77"/>
        <v>0</v>
      </c>
      <c r="AC90">
        <f t="shared" si="78"/>
        <v>0</v>
      </c>
      <c r="AD90">
        <f>ROUND((((ET90)-(EU90))+AE90),2)</f>
        <v>0</v>
      </c>
      <c r="AE90">
        <f t="shared" si="106"/>
        <v>0</v>
      </c>
      <c r="AF90">
        <f t="shared" si="106"/>
        <v>0</v>
      </c>
      <c r="AG90">
        <f t="shared" si="79"/>
        <v>0</v>
      </c>
      <c r="AH90">
        <f t="shared" si="107"/>
        <v>0</v>
      </c>
      <c r="AI90">
        <f t="shared" si="107"/>
        <v>0</v>
      </c>
      <c r="AJ90">
        <f t="shared" si="80"/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123</v>
      </c>
      <c r="AU90">
        <v>75</v>
      </c>
      <c r="AV90">
        <v>1</v>
      </c>
      <c r="AW90">
        <v>1</v>
      </c>
      <c r="AZ90">
        <v>6.56</v>
      </c>
      <c r="BA90">
        <v>1</v>
      </c>
      <c r="BB90">
        <v>1</v>
      </c>
      <c r="BC90">
        <v>6.56</v>
      </c>
      <c r="BD90" t="s">
        <v>3</v>
      </c>
      <c r="BE90" t="s">
        <v>3</v>
      </c>
      <c r="BF90" t="s">
        <v>3</v>
      </c>
      <c r="BG90" t="s">
        <v>3</v>
      </c>
      <c r="BH90">
        <v>3</v>
      </c>
      <c r="BI90">
        <v>1</v>
      </c>
      <c r="BJ90" t="s">
        <v>3</v>
      </c>
      <c r="BM90">
        <v>11001</v>
      </c>
      <c r="BN90">
        <v>0</v>
      </c>
      <c r="BO90" t="s">
        <v>3</v>
      </c>
      <c r="BP90">
        <v>0</v>
      </c>
      <c r="BQ90">
        <v>2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3</v>
      </c>
      <c r="BZ90">
        <v>123</v>
      </c>
      <c r="CA90">
        <v>75</v>
      </c>
      <c r="CF90">
        <v>0</v>
      </c>
      <c r="CG90">
        <v>0</v>
      </c>
      <c r="CM90">
        <v>0</v>
      </c>
      <c r="CN90" t="s">
        <v>3</v>
      </c>
      <c r="CO90">
        <v>0</v>
      </c>
      <c r="CP90">
        <f t="shared" si="81"/>
        <v>0</v>
      </c>
      <c r="CQ90">
        <f t="shared" si="82"/>
        <v>0</v>
      </c>
      <c r="CR90">
        <f t="shared" si="83"/>
        <v>0</v>
      </c>
      <c r="CS90">
        <f t="shared" si="84"/>
        <v>0</v>
      </c>
      <c r="CT90">
        <f t="shared" si="85"/>
        <v>0</v>
      </c>
      <c r="CU90">
        <f t="shared" si="86"/>
        <v>0</v>
      </c>
      <c r="CV90">
        <f t="shared" si="87"/>
        <v>0</v>
      </c>
      <c r="CW90">
        <f t="shared" si="88"/>
        <v>0</v>
      </c>
      <c r="CX90">
        <f t="shared" si="89"/>
        <v>0</v>
      </c>
      <c r="CY90">
        <f t="shared" si="90"/>
        <v>0</v>
      </c>
      <c r="CZ90">
        <f t="shared" si="91"/>
        <v>0</v>
      </c>
      <c r="DC90" t="s">
        <v>3</v>
      </c>
      <c r="DD90" t="s">
        <v>3</v>
      </c>
      <c r="DE90" t="s">
        <v>3</v>
      </c>
      <c r="DF90" t="s">
        <v>3</v>
      </c>
      <c r="DG90" t="s">
        <v>3</v>
      </c>
      <c r="DH90" t="s">
        <v>3</v>
      </c>
      <c r="DI90" t="s">
        <v>3</v>
      </c>
      <c r="DJ90" t="s">
        <v>3</v>
      </c>
      <c r="DK90" t="s">
        <v>3</v>
      </c>
      <c r="DL90" t="s">
        <v>3</v>
      </c>
      <c r="DM90" t="s">
        <v>3</v>
      </c>
      <c r="DN90">
        <v>0</v>
      </c>
      <c r="DO90">
        <v>0</v>
      </c>
      <c r="DP90">
        <v>1</v>
      </c>
      <c r="DQ90">
        <v>1</v>
      </c>
      <c r="DU90">
        <v>1007</v>
      </c>
      <c r="DV90" t="s">
        <v>73</v>
      </c>
      <c r="DW90" t="s">
        <v>73</v>
      </c>
      <c r="DX90">
        <v>1</v>
      </c>
      <c r="EE90">
        <v>39174504</v>
      </c>
      <c r="EF90">
        <v>2</v>
      </c>
      <c r="EG90" t="s">
        <v>21</v>
      </c>
      <c r="EH90">
        <v>0</v>
      </c>
      <c r="EI90" t="s">
        <v>3</v>
      </c>
      <c r="EJ90">
        <v>1</v>
      </c>
      <c r="EK90">
        <v>11001</v>
      </c>
      <c r="EL90" t="s">
        <v>130</v>
      </c>
      <c r="EM90" t="s">
        <v>131</v>
      </c>
      <c r="EO90" t="s">
        <v>3</v>
      </c>
      <c r="EQ90">
        <v>0</v>
      </c>
      <c r="ER90">
        <v>0</v>
      </c>
      <c r="ES90">
        <v>0</v>
      </c>
      <c r="ET90">
        <v>0</v>
      </c>
      <c r="EU90">
        <v>0</v>
      </c>
      <c r="EV90">
        <v>0</v>
      </c>
      <c r="EW90">
        <v>0</v>
      </c>
      <c r="EX90">
        <v>0</v>
      </c>
      <c r="FQ90">
        <v>0</v>
      </c>
      <c r="FR90">
        <f t="shared" si="92"/>
        <v>0</v>
      </c>
      <c r="FS90">
        <v>0</v>
      </c>
      <c r="FX90">
        <v>123</v>
      </c>
      <c r="FY90">
        <v>75</v>
      </c>
      <c r="GA90" t="s">
        <v>3</v>
      </c>
      <c r="GD90">
        <v>0</v>
      </c>
      <c r="GF90">
        <v>-355906858</v>
      </c>
      <c r="GG90">
        <v>1</v>
      </c>
      <c r="GH90">
        <v>1</v>
      </c>
      <c r="GI90">
        <v>4</v>
      </c>
      <c r="GJ90">
        <v>0</v>
      </c>
      <c r="GK90">
        <f>ROUND(R90*(R12)/100,2)</f>
        <v>0</v>
      </c>
      <c r="GL90">
        <f t="shared" si="93"/>
        <v>0</v>
      </c>
      <c r="GM90">
        <f t="shared" si="94"/>
        <v>0</v>
      </c>
      <c r="GN90">
        <f t="shared" si="95"/>
        <v>0</v>
      </c>
      <c r="GO90">
        <f t="shared" si="96"/>
        <v>0</v>
      </c>
      <c r="GP90">
        <f t="shared" si="97"/>
        <v>0</v>
      </c>
      <c r="GR90">
        <v>0</v>
      </c>
      <c r="GS90">
        <v>3</v>
      </c>
      <c r="GT90">
        <v>0</v>
      </c>
      <c r="GU90" t="s">
        <v>3</v>
      </c>
      <c r="GV90">
        <f t="shared" si="98"/>
        <v>0</v>
      </c>
      <c r="GW90">
        <v>1</v>
      </c>
      <c r="GX90">
        <f t="shared" si="99"/>
        <v>0</v>
      </c>
      <c r="HA90">
        <v>0</v>
      </c>
      <c r="HB90">
        <v>0</v>
      </c>
      <c r="IK90">
        <v>0</v>
      </c>
    </row>
    <row r="91" spans="1:245" x14ac:dyDescent="0.2">
      <c r="A91">
        <v>18</v>
      </c>
      <c r="B91">
        <v>1</v>
      </c>
      <c r="C91">
        <v>207</v>
      </c>
      <c r="E91" t="s">
        <v>218</v>
      </c>
      <c r="F91" t="s">
        <v>80</v>
      </c>
      <c r="G91" t="s">
        <v>81</v>
      </c>
      <c r="H91" t="s">
        <v>73</v>
      </c>
      <c r="I91">
        <f>I89*J91</f>
        <v>1.5259199999999999</v>
      </c>
      <c r="J91">
        <v>2.04</v>
      </c>
      <c r="O91">
        <f t="shared" si="66"/>
        <v>7459.88</v>
      </c>
      <c r="P91">
        <f t="shared" si="67"/>
        <v>7459.88</v>
      </c>
      <c r="Q91">
        <f t="shared" si="68"/>
        <v>0</v>
      </c>
      <c r="R91">
        <f t="shared" si="69"/>
        <v>0</v>
      </c>
      <c r="S91">
        <f t="shared" si="70"/>
        <v>0</v>
      </c>
      <c r="T91">
        <f t="shared" si="71"/>
        <v>0</v>
      </c>
      <c r="U91">
        <f t="shared" si="72"/>
        <v>0</v>
      </c>
      <c r="V91">
        <f t="shared" si="73"/>
        <v>0</v>
      </c>
      <c r="W91">
        <f t="shared" si="74"/>
        <v>0</v>
      </c>
      <c r="X91">
        <f t="shared" si="75"/>
        <v>0</v>
      </c>
      <c r="Y91">
        <f t="shared" si="76"/>
        <v>0</v>
      </c>
      <c r="AA91">
        <v>39570879</v>
      </c>
      <c r="AB91">
        <f t="shared" si="77"/>
        <v>745.24</v>
      </c>
      <c r="AC91">
        <f t="shared" si="78"/>
        <v>745.24</v>
      </c>
      <c r="AD91">
        <f>ROUND((((ET91)-(EU91))+AE91),2)</f>
        <v>0</v>
      </c>
      <c r="AE91">
        <f t="shared" si="106"/>
        <v>0</v>
      </c>
      <c r="AF91">
        <f t="shared" si="106"/>
        <v>0</v>
      </c>
      <c r="AG91">
        <f t="shared" si="79"/>
        <v>0</v>
      </c>
      <c r="AH91">
        <f t="shared" si="107"/>
        <v>0</v>
      </c>
      <c r="AI91">
        <f t="shared" si="107"/>
        <v>0</v>
      </c>
      <c r="AJ91">
        <f t="shared" si="80"/>
        <v>0</v>
      </c>
      <c r="AK91">
        <v>745.24</v>
      </c>
      <c r="AL91">
        <v>745.24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123</v>
      </c>
      <c r="AU91">
        <v>75</v>
      </c>
      <c r="AV91">
        <v>1</v>
      </c>
      <c r="AW91">
        <v>1</v>
      </c>
      <c r="AZ91">
        <v>6.56</v>
      </c>
      <c r="BA91">
        <v>1</v>
      </c>
      <c r="BB91">
        <v>1</v>
      </c>
      <c r="BC91">
        <v>6.56</v>
      </c>
      <c r="BD91" t="s">
        <v>3</v>
      </c>
      <c r="BE91" t="s">
        <v>3</v>
      </c>
      <c r="BF91" t="s">
        <v>3</v>
      </c>
      <c r="BG91" t="s">
        <v>3</v>
      </c>
      <c r="BH91">
        <v>3</v>
      </c>
      <c r="BI91">
        <v>1</v>
      </c>
      <c r="BJ91" t="s">
        <v>82</v>
      </c>
      <c r="BM91">
        <v>11001</v>
      </c>
      <c r="BN91">
        <v>0</v>
      </c>
      <c r="BO91" t="s">
        <v>3</v>
      </c>
      <c r="BP91">
        <v>0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123</v>
      </c>
      <c r="CA91">
        <v>75</v>
      </c>
      <c r="CF91">
        <v>0</v>
      </c>
      <c r="CG91">
        <v>0</v>
      </c>
      <c r="CM91">
        <v>0</v>
      </c>
      <c r="CN91" t="s">
        <v>3</v>
      </c>
      <c r="CO91">
        <v>0</v>
      </c>
      <c r="CP91">
        <f t="shared" si="81"/>
        <v>7459.88</v>
      </c>
      <c r="CQ91">
        <f t="shared" si="82"/>
        <v>4888.7743999999993</v>
      </c>
      <c r="CR91">
        <f t="shared" si="83"/>
        <v>0</v>
      </c>
      <c r="CS91">
        <f t="shared" si="84"/>
        <v>0</v>
      </c>
      <c r="CT91">
        <f t="shared" si="85"/>
        <v>0</v>
      </c>
      <c r="CU91">
        <f t="shared" si="86"/>
        <v>0</v>
      </c>
      <c r="CV91">
        <f t="shared" si="87"/>
        <v>0</v>
      </c>
      <c r="CW91">
        <f t="shared" si="88"/>
        <v>0</v>
      </c>
      <c r="CX91">
        <f t="shared" si="89"/>
        <v>0</v>
      </c>
      <c r="CY91">
        <f t="shared" si="90"/>
        <v>0</v>
      </c>
      <c r="CZ91">
        <f t="shared" si="91"/>
        <v>0</v>
      </c>
      <c r="DC91" t="s">
        <v>3</v>
      </c>
      <c r="DD91" t="s">
        <v>3</v>
      </c>
      <c r="DE91" t="s">
        <v>3</v>
      </c>
      <c r="DF91" t="s">
        <v>3</v>
      </c>
      <c r="DG91" t="s">
        <v>3</v>
      </c>
      <c r="DH91" t="s">
        <v>3</v>
      </c>
      <c r="DI91" t="s">
        <v>3</v>
      </c>
      <c r="DJ91" t="s">
        <v>3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1007</v>
      </c>
      <c r="DV91" t="s">
        <v>73</v>
      </c>
      <c r="DW91" t="s">
        <v>73</v>
      </c>
      <c r="DX91">
        <v>1</v>
      </c>
      <c r="EE91">
        <v>39174504</v>
      </c>
      <c r="EF91">
        <v>2</v>
      </c>
      <c r="EG91" t="s">
        <v>21</v>
      </c>
      <c r="EH91">
        <v>0</v>
      </c>
      <c r="EI91" t="s">
        <v>3</v>
      </c>
      <c r="EJ91">
        <v>1</v>
      </c>
      <c r="EK91">
        <v>11001</v>
      </c>
      <c r="EL91" t="s">
        <v>130</v>
      </c>
      <c r="EM91" t="s">
        <v>131</v>
      </c>
      <c r="EO91" t="s">
        <v>3</v>
      </c>
      <c r="EQ91">
        <v>0</v>
      </c>
      <c r="ER91">
        <v>745.24</v>
      </c>
      <c r="ES91">
        <v>745.24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2"/>
        <v>0</v>
      </c>
      <c r="FS91">
        <v>0</v>
      </c>
      <c r="FX91">
        <v>123</v>
      </c>
      <c r="FY91">
        <v>75</v>
      </c>
      <c r="GA91" t="s">
        <v>3</v>
      </c>
      <c r="GD91">
        <v>0</v>
      </c>
      <c r="GF91">
        <v>-1144518642</v>
      </c>
      <c r="GG91">
        <v>1</v>
      </c>
      <c r="GH91">
        <v>1</v>
      </c>
      <c r="GI91">
        <v>4</v>
      </c>
      <c r="GJ91">
        <v>0</v>
      </c>
      <c r="GK91">
        <f>ROUND(R91*(R12)/100,2)</f>
        <v>0</v>
      </c>
      <c r="GL91">
        <f t="shared" si="93"/>
        <v>0</v>
      </c>
      <c r="GM91">
        <f t="shared" si="94"/>
        <v>7459.88</v>
      </c>
      <c r="GN91">
        <f t="shared" si="95"/>
        <v>7459.88</v>
      </c>
      <c r="GO91">
        <f t="shared" si="96"/>
        <v>0</v>
      </c>
      <c r="GP91">
        <f t="shared" si="97"/>
        <v>0</v>
      </c>
      <c r="GR91">
        <v>0</v>
      </c>
      <c r="GS91">
        <v>3</v>
      </c>
      <c r="GT91">
        <v>0</v>
      </c>
      <c r="GU91" t="s">
        <v>3</v>
      </c>
      <c r="GV91">
        <f t="shared" si="98"/>
        <v>0</v>
      </c>
      <c r="GW91">
        <v>1</v>
      </c>
      <c r="GX91">
        <f t="shared" si="99"/>
        <v>0</v>
      </c>
      <c r="HA91">
        <v>0</v>
      </c>
      <c r="HB91">
        <v>0</v>
      </c>
      <c r="IK91">
        <v>0</v>
      </c>
    </row>
    <row r="92" spans="1:245" x14ac:dyDescent="0.2">
      <c r="A92">
        <v>17</v>
      </c>
      <c r="B92">
        <v>1</v>
      </c>
      <c r="C92">
        <f>ROW(SmtRes!A213)</f>
        <v>213</v>
      </c>
      <c r="D92">
        <f>ROW(EtalonRes!A194)</f>
        <v>194</v>
      </c>
      <c r="E92" t="s">
        <v>219</v>
      </c>
      <c r="F92" t="s">
        <v>220</v>
      </c>
      <c r="G92" t="s">
        <v>221</v>
      </c>
      <c r="H92" t="s">
        <v>208</v>
      </c>
      <c r="I92">
        <f>ROUND(74.8/100,9)</f>
        <v>0.748</v>
      </c>
      <c r="J92">
        <v>0</v>
      </c>
      <c r="O92">
        <f t="shared" ref="O92:O123" si="108">ROUND(CP92,2)</f>
        <v>554.87</v>
      </c>
      <c r="P92">
        <f t="shared" ref="P92:P123" si="109">ROUND(CQ92*I92,2)</f>
        <v>0</v>
      </c>
      <c r="Q92">
        <f t="shared" ref="Q92:Q123" si="110">ROUND(CR92*I92,2)</f>
        <v>378.81</v>
      </c>
      <c r="R92">
        <f t="shared" ref="R92:R123" si="111">ROUND(CS92*I92,2)</f>
        <v>139.36000000000001</v>
      </c>
      <c r="S92">
        <f t="shared" ref="S92:S123" si="112">ROUND(CT92*I92,2)</f>
        <v>176.06</v>
      </c>
      <c r="T92">
        <f t="shared" ref="T92:T123" si="113">ROUND(CU92*I92,2)</f>
        <v>0</v>
      </c>
      <c r="U92">
        <f t="shared" ref="U92:U123" si="114">CV92*I92</f>
        <v>3.4407999999999999</v>
      </c>
      <c r="V92">
        <f t="shared" ref="V92:V123" si="115">CW92*I92</f>
        <v>1.5708</v>
      </c>
      <c r="W92">
        <f t="shared" ref="W92:W123" si="116">ROUND(CX92*I92,2)</f>
        <v>0</v>
      </c>
      <c r="X92">
        <f t="shared" ref="X92:X123" si="117">ROUND(CY92,2)</f>
        <v>387.97</v>
      </c>
      <c r="Y92">
        <f t="shared" ref="Y92:Y123" si="118">ROUND(CZ92,2)</f>
        <v>236.57</v>
      </c>
      <c r="AA92">
        <v>39570879</v>
      </c>
      <c r="AB92">
        <f t="shared" ref="AB92:AB123" si="119">ROUND((AC92+AD92+AF92),2)</f>
        <v>113.08</v>
      </c>
      <c r="AC92">
        <f>ROUND(((ES92*8)),2)</f>
        <v>0</v>
      </c>
      <c r="AD92">
        <f>ROUND((((((ET92*8)*1.25))-(((EU92*8)*1.25)))+AE92),2)</f>
        <v>77.2</v>
      </c>
      <c r="AE92">
        <f>ROUND((((EU92*8)*1.25)),2)</f>
        <v>28.4</v>
      </c>
      <c r="AF92">
        <f>ROUND((((EV92*8)*1.15)),2)</f>
        <v>35.880000000000003</v>
      </c>
      <c r="AG92">
        <f t="shared" ref="AG92:AG123" si="120">ROUND((AP92),2)</f>
        <v>0</v>
      </c>
      <c r="AH92">
        <f>(((EW92*8)*1.15))</f>
        <v>4.5999999999999996</v>
      </c>
      <c r="AI92">
        <f>(((EX92*8)*1.25))</f>
        <v>2.1</v>
      </c>
      <c r="AJ92">
        <f t="shared" ref="AJ92:AJ123" si="121">ROUND((AS92),2)</f>
        <v>0</v>
      </c>
      <c r="AK92">
        <v>11.62</v>
      </c>
      <c r="AL92">
        <v>0</v>
      </c>
      <c r="AM92">
        <v>7.72</v>
      </c>
      <c r="AN92">
        <v>2.84</v>
      </c>
      <c r="AO92">
        <v>3.9</v>
      </c>
      <c r="AP92">
        <v>0</v>
      </c>
      <c r="AQ92">
        <v>0.5</v>
      </c>
      <c r="AR92">
        <v>0.21</v>
      </c>
      <c r="AS92">
        <v>0</v>
      </c>
      <c r="AT92">
        <v>123</v>
      </c>
      <c r="AU92">
        <v>75</v>
      </c>
      <c r="AV92">
        <v>1</v>
      </c>
      <c r="AW92">
        <v>1</v>
      </c>
      <c r="AZ92">
        <v>6.56</v>
      </c>
      <c r="BA92">
        <v>6.56</v>
      </c>
      <c r="BB92">
        <v>6.56</v>
      </c>
      <c r="BC92">
        <v>6.56</v>
      </c>
      <c r="BD92" t="s">
        <v>3</v>
      </c>
      <c r="BE92" t="s">
        <v>3</v>
      </c>
      <c r="BF92" t="s">
        <v>3</v>
      </c>
      <c r="BG92" t="s">
        <v>3</v>
      </c>
      <c r="BH92">
        <v>0</v>
      </c>
      <c r="BI92">
        <v>1</v>
      </c>
      <c r="BJ92" t="s">
        <v>222</v>
      </c>
      <c r="BM92">
        <v>11001</v>
      </c>
      <c r="BN92">
        <v>0</v>
      </c>
      <c r="BO92" t="s">
        <v>3</v>
      </c>
      <c r="BP92">
        <v>0</v>
      </c>
      <c r="BQ92">
        <v>2</v>
      </c>
      <c r="BR92">
        <v>0</v>
      </c>
      <c r="BS92">
        <v>6.56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3</v>
      </c>
      <c r="BZ92">
        <v>123</v>
      </c>
      <c r="CA92">
        <v>75</v>
      </c>
      <c r="CF92">
        <v>0</v>
      </c>
      <c r="CG92">
        <v>0</v>
      </c>
      <c r="CM92">
        <v>0</v>
      </c>
      <c r="CN92" t="s">
        <v>1633</v>
      </c>
      <c r="CO92">
        <v>0</v>
      </c>
      <c r="CP92">
        <f t="shared" ref="CP92:CP123" si="122">(P92+Q92+S92)</f>
        <v>554.87</v>
      </c>
      <c r="CQ92">
        <f t="shared" ref="CQ92:CQ123" si="123">AC92*BC92</f>
        <v>0</v>
      </c>
      <c r="CR92">
        <f t="shared" ref="CR92:CR123" si="124">AD92*BB92</f>
        <v>506.43200000000002</v>
      </c>
      <c r="CS92">
        <f t="shared" ref="CS92:CS123" si="125">AE92*BS92</f>
        <v>186.30399999999997</v>
      </c>
      <c r="CT92">
        <f t="shared" ref="CT92:CT123" si="126">AF92*BA92</f>
        <v>235.37280000000001</v>
      </c>
      <c r="CU92">
        <f t="shared" ref="CU92:CU123" si="127">AG92</f>
        <v>0</v>
      </c>
      <c r="CV92">
        <f t="shared" ref="CV92:CV123" si="128">AH92</f>
        <v>4.5999999999999996</v>
      </c>
      <c r="CW92">
        <f t="shared" ref="CW92:CW123" si="129">AI92</f>
        <v>2.1</v>
      </c>
      <c r="CX92">
        <f t="shared" ref="CX92:CX123" si="130">AJ92</f>
        <v>0</v>
      </c>
      <c r="CY92">
        <f t="shared" ref="CY92:CY123" si="131">(((S92+R92)*AT92)/100)</f>
        <v>387.96660000000003</v>
      </c>
      <c r="CZ92">
        <f t="shared" ref="CZ92:CZ123" si="132">(((S92+R92)*AU92)/100)</f>
        <v>236.565</v>
      </c>
      <c r="DC92" t="s">
        <v>3</v>
      </c>
      <c r="DD92" t="s">
        <v>223</v>
      </c>
      <c r="DE92" t="s">
        <v>224</v>
      </c>
      <c r="DF92" t="s">
        <v>224</v>
      </c>
      <c r="DG92" t="s">
        <v>225</v>
      </c>
      <c r="DH92" t="s">
        <v>3</v>
      </c>
      <c r="DI92" t="s">
        <v>225</v>
      </c>
      <c r="DJ92" t="s">
        <v>224</v>
      </c>
      <c r="DK92" t="s">
        <v>3</v>
      </c>
      <c r="DL92" t="s">
        <v>3</v>
      </c>
      <c r="DM92" t="s">
        <v>3</v>
      </c>
      <c r="DN92">
        <v>0</v>
      </c>
      <c r="DO92">
        <v>0</v>
      </c>
      <c r="DP92">
        <v>1</v>
      </c>
      <c r="DQ92">
        <v>1</v>
      </c>
      <c r="DU92">
        <v>1005</v>
      </c>
      <c r="DV92" t="s">
        <v>208</v>
      </c>
      <c r="DW92" t="s">
        <v>208</v>
      </c>
      <c r="DX92">
        <v>100</v>
      </c>
      <c r="EE92">
        <v>39174504</v>
      </c>
      <c r="EF92">
        <v>2</v>
      </c>
      <c r="EG92" t="s">
        <v>21</v>
      </c>
      <c r="EH92">
        <v>0</v>
      </c>
      <c r="EI92" t="s">
        <v>3</v>
      </c>
      <c r="EJ92">
        <v>1</v>
      </c>
      <c r="EK92">
        <v>11001</v>
      </c>
      <c r="EL92" t="s">
        <v>130</v>
      </c>
      <c r="EM92" t="s">
        <v>131</v>
      </c>
      <c r="EO92" t="s">
        <v>24</v>
      </c>
      <c r="EQ92">
        <v>0</v>
      </c>
      <c r="ER92">
        <v>11.62</v>
      </c>
      <c r="ES92">
        <v>0</v>
      </c>
      <c r="ET92">
        <v>7.72</v>
      </c>
      <c r="EU92">
        <v>2.84</v>
      </c>
      <c r="EV92">
        <v>3.9</v>
      </c>
      <c r="EW92">
        <v>0.5</v>
      </c>
      <c r="EX92">
        <v>0.21</v>
      </c>
      <c r="EY92">
        <v>0</v>
      </c>
      <c r="FQ92">
        <v>0</v>
      </c>
      <c r="FR92">
        <f t="shared" ref="FR92:FR123" si="133">ROUND(IF(AND(BH92=3,BI92=3),P92,0),2)</f>
        <v>0</v>
      </c>
      <c r="FS92">
        <v>0</v>
      </c>
      <c r="FX92">
        <v>123</v>
      </c>
      <c r="FY92">
        <v>75</v>
      </c>
      <c r="GA92" t="s">
        <v>3</v>
      </c>
      <c r="GD92">
        <v>0</v>
      </c>
      <c r="GF92">
        <v>689531466</v>
      </c>
      <c r="GG92">
        <v>1</v>
      </c>
      <c r="GH92">
        <v>1</v>
      </c>
      <c r="GI92">
        <v>4</v>
      </c>
      <c r="GJ92">
        <v>0</v>
      </c>
      <c r="GK92">
        <f>ROUND(R92*(R12)/100,2)</f>
        <v>0</v>
      </c>
      <c r="GL92">
        <f t="shared" ref="GL92:GL123" si="134">ROUND(IF(AND(BH92=3,BI92=3,FS92&lt;&gt;0),P92,0),2)</f>
        <v>0</v>
      </c>
      <c r="GM92">
        <f t="shared" ref="GM92:GM123" si="135">ROUND(O92+X92+Y92+GK92,2)+GX92</f>
        <v>1179.4100000000001</v>
      </c>
      <c r="GN92">
        <f t="shared" ref="GN92:GN123" si="136">IF(OR(BI92=0,BI92=1),ROUND(O92+X92+Y92+GK92,2),0)</f>
        <v>1179.4100000000001</v>
      </c>
      <c r="GO92">
        <f t="shared" ref="GO92:GO123" si="137">IF(BI92=2,ROUND(O92+X92+Y92+GK92,2),0)</f>
        <v>0</v>
      </c>
      <c r="GP92">
        <f t="shared" ref="GP92:GP123" si="138">IF(BI92=4,ROUND(O92+X92+Y92+GK92,2)+GX92,0)</f>
        <v>0</v>
      </c>
      <c r="GR92">
        <v>0</v>
      </c>
      <c r="GS92">
        <v>3</v>
      </c>
      <c r="GT92">
        <v>0</v>
      </c>
      <c r="GU92" t="s">
        <v>3</v>
      </c>
      <c r="GV92">
        <f t="shared" ref="GV92:GV123" si="139">ROUND(GT92,2)</f>
        <v>0</v>
      </c>
      <c r="GW92">
        <v>1</v>
      </c>
      <c r="GX92">
        <f t="shared" ref="GX92:GX123" si="140">ROUND(GV92*GW92*I92,2)</f>
        <v>0</v>
      </c>
      <c r="HA92">
        <v>0</v>
      </c>
      <c r="HB92">
        <v>0</v>
      </c>
      <c r="IK92">
        <v>0</v>
      </c>
    </row>
    <row r="93" spans="1:245" x14ac:dyDescent="0.2">
      <c r="A93">
        <v>18</v>
      </c>
      <c r="B93">
        <v>1</v>
      </c>
      <c r="C93">
        <v>212</v>
      </c>
      <c r="E93" t="s">
        <v>226</v>
      </c>
      <c r="F93" t="s">
        <v>95</v>
      </c>
      <c r="G93" t="s">
        <v>217</v>
      </c>
      <c r="H93" t="s">
        <v>73</v>
      </c>
      <c r="I93">
        <f>I92*J93</f>
        <v>3.0518399999999999</v>
      </c>
      <c r="J93">
        <v>4.08</v>
      </c>
      <c r="O93">
        <f t="shared" si="108"/>
        <v>0</v>
      </c>
      <c r="P93">
        <f t="shared" si="109"/>
        <v>0</v>
      </c>
      <c r="Q93">
        <f t="shared" si="110"/>
        <v>0</v>
      </c>
      <c r="R93">
        <f t="shared" si="111"/>
        <v>0</v>
      </c>
      <c r="S93">
        <f t="shared" si="112"/>
        <v>0</v>
      </c>
      <c r="T93">
        <f t="shared" si="113"/>
        <v>0</v>
      </c>
      <c r="U93">
        <f t="shared" si="114"/>
        <v>0</v>
      </c>
      <c r="V93">
        <f t="shared" si="115"/>
        <v>0</v>
      </c>
      <c r="W93">
        <f t="shared" si="116"/>
        <v>0</v>
      </c>
      <c r="X93">
        <f t="shared" si="117"/>
        <v>0</v>
      </c>
      <c r="Y93">
        <f t="shared" si="118"/>
        <v>0</v>
      </c>
      <c r="AA93">
        <v>39570879</v>
      </c>
      <c r="AB93">
        <f t="shared" si="119"/>
        <v>0</v>
      </c>
      <c r="AC93">
        <f t="shared" ref="AC93:AC100" si="141">ROUND((ES93),2)</f>
        <v>0</v>
      </c>
      <c r="AD93">
        <f>ROUND((((ET93)-(EU93))+AE93),2)</f>
        <v>0</v>
      </c>
      <c r="AE93">
        <f>ROUND((EU93),2)</f>
        <v>0</v>
      </c>
      <c r="AF93">
        <f>ROUND((EV93),2)</f>
        <v>0</v>
      </c>
      <c r="AG93">
        <f t="shared" si="120"/>
        <v>0</v>
      </c>
      <c r="AH93">
        <f>(EW93)</f>
        <v>0</v>
      </c>
      <c r="AI93">
        <f>(EX93)</f>
        <v>0</v>
      </c>
      <c r="AJ93">
        <f t="shared" si="121"/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123</v>
      </c>
      <c r="AU93">
        <v>75</v>
      </c>
      <c r="AV93">
        <v>1</v>
      </c>
      <c r="AW93">
        <v>1</v>
      </c>
      <c r="AZ93">
        <v>6.56</v>
      </c>
      <c r="BA93">
        <v>1</v>
      </c>
      <c r="BB93">
        <v>1</v>
      </c>
      <c r="BC93">
        <v>6.56</v>
      </c>
      <c r="BD93" t="s">
        <v>3</v>
      </c>
      <c r="BE93" t="s">
        <v>3</v>
      </c>
      <c r="BF93" t="s">
        <v>3</v>
      </c>
      <c r="BG93" t="s">
        <v>3</v>
      </c>
      <c r="BH93">
        <v>3</v>
      </c>
      <c r="BI93">
        <v>1</v>
      </c>
      <c r="BJ93" t="s">
        <v>3</v>
      </c>
      <c r="BM93">
        <v>11001</v>
      </c>
      <c r="BN93">
        <v>0</v>
      </c>
      <c r="BO93" t="s">
        <v>3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123</v>
      </c>
      <c r="CA93">
        <v>75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122"/>
        <v>0</v>
      </c>
      <c r="CQ93">
        <f t="shared" si="123"/>
        <v>0</v>
      </c>
      <c r="CR93">
        <f t="shared" si="124"/>
        <v>0</v>
      </c>
      <c r="CS93">
        <f t="shared" si="125"/>
        <v>0</v>
      </c>
      <c r="CT93">
        <f t="shared" si="126"/>
        <v>0</v>
      </c>
      <c r="CU93">
        <f t="shared" si="127"/>
        <v>0</v>
      </c>
      <c r="CV93">
        <f t="shared" si="128"/>
        <v>0</v>
      </c>
      <c r="CW93">
        <f t="shared" si="129"/>
        <v>0</v>
      </c>
      <c r="CX93">
        <f t="shared" si="130"/>
        <v>0</v>
      </c>
      <c r="CY93">
        <f t="shared" si="131"/>
        <v>0</v>
      </c>
      <c r="CZ93">
        <f t="shared" si="132"/>
        <v>0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0</v>
      </c>
      <c r="DO93">
        <v>0</v>
      </c>
      <c r="DP93">
        <v>1</v>
      </c>
      <c r="DQ93">
        <v>1</v>
      </c>
      <c r="DU93">
        <v>1007</v>
      </c>
      <c r="DV93" t="s">
        <v>73</v>
      </c>
      <c r="DW93" t="s">
        <v>73</v>
      </c>
      <c r="DX93">
        <v>1</v>
      </c>
      <c r="EE93">
        <v>39174504</v>
      </c>
      <c r="EF93">
        <v>2</v>
      </c>
      <c r="EG93" t="s">
        <v>21</v>
      </c>
      <c r="EH93">
        <v>0</v>
      </c>
      <c r="EI93" t="s">
        <v>3</v>
      </c>
      <c r="EJ93">
        <v>1</v>
      </c>
      <c r="EK93">
        <v>11001</v>
      </c>
      <c r="EL93" t="s">
        <v>130</v>
      </c>
      <c r="EM93" t="s">
        <v>131</v>
      </c>
      <c r="EO93" t="s">
        <v>3</v>
      </c>
      <c r="EQ93">
        <v>0</v>
      </c>
      <c r="ER93">
        <v>0</v>
      </c>
      <c r="ES93">
        <v>0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33"/>
        <v>0</v>
      </c>
      <c r="FS93">
        <v>0</v>
      </c>
      <c r="FX93">
        <v>123</v>
      </c>
      <c r="FY93">
        <v>75</v>
      </c>
      <c r="GA93" t="s">
        <v>3</v>
      </c>
      <c r="GD93">
        <v>0</v>
      </c>
      <c r="GF93">
        <v>-355906858</v>
      </c>
      <c r="GG93">
        <v>1</v>
      </c>
      <c r="GH93">
        <v>1</v>
      </c>
      <c r="GI93">
        <v>4</v>
      </c>
      <c r="GJ93">
        <v>0</v>
      </c>
      <c r="GK93">
        <f>ROUND(R93*(R12)/100,2)</f>
        <v>0</v>
      </c>
      <c r="GL93">
        <f t="shared" si="134"/>
        <v>0</v>
      </c>
      <c r="GM93">
        <f t="shared" si="135"/>
        <v>0</v>
      </c>
      <c r="GN93">
        <f t="shared" si="136"/>
        <v>0</v>
      </c>
      <c r="GO93">
        <f t="shared" si="137"/>
        <v>0</v>
      </c>
      <c r="GP93">
        <f t="shared" si="138"/>
        <v>0</v>
      </c>
      <c r="GR93">
        <v>0</v>
      </c>
      <c r="GS93">
        <v>3</v>
      </c>
      <c r="GT93">
        <v>0</v>
      </c>
      <c r="GU93" t="s">
        <v>3</v>
      </c>
      <c r="GV93">
        <f t="shared" si="139"/>
        <v>0</v>
      </c>
      <c r="GW93">
        <v>1</v>
      </c>
      <c r="GX93">
        <f t="shared" si="140"/>
        <v>0</v>
      </c>
      <c r="HA93">
        <v>0</v>
      </c>
      <c r="HB93">
        <v>0</v>
      </c>
      <c r="IK93">
        <v>0</v>
      </c>
    </row>
    <row r="94" spans="1:245" x14ac:dyDescent="0.2">
      <c r="A94">
        <v>18</v>
      </c>
      <c r="B94">
        <v>1</v>
      </c>
      <c r="C94">
        <v>213</v>
      </c>
      <c r="E94" t="s">
        <v>227</v>
      </c>
      <c r="F94" t="s">
        <v>80</v>
      </c>
      <c r="G94" t="s">
        <v>81</v>
      </c>
      <c r="H94" t="s">
        <v>73</v>
      </c>
      <c r="I94">
        <f>I92*J94</f>
        <v>3.0518399999999999</v>
      </c>
      <c r="J94">
        <v>4.08</v>
      </c>
      <c r="O94">
        <f t="shared" si="108"/>
        <v>14919.76</v>
      </c>
      <c r="P94">
        <f t="shared" si="109"/>
        <v>14919.76</v>
      </c>
      <c r="Q94">
        <f t="shared" si="110"/>
        <v>0</v>
      </c>
      <c r="R94">
        <f t="shared" si="111"/>
        <v>0</v>
      </c>
      <c r="S94">
        <f t="shared" si="112"/>
        <v>0</v>
      </c>
      <c r="T94">
        <f t="shared" si="113"/>
        <v>0</v>
      </c>
      <c r="U94">
        <f t="shared" si="114"/>
        <v>0</v>
      </c>
      <c r="V94">
        <f t="shared" si="115"/>
        <v>0</v>
      </c>
      <c r="W94">
        <f t="shared" si="116"/>
        <v>0</v>
      </c>
      <c r="X94">
        <f t="shared" si="117"/>
        <v>0</v>
      </c>
      <c r="Y94">
        <f t="shared" si="118"/>
        <v>0</v>
      </c>
      <c r="AA94">
        <v>39570879</v>
      </c>
      <c r="AB94">
        <f t="shared" si="119"/>
        <v>745.24</v>
      </c>
      <c r="AC94">
        <f t="shared" si="141"/>
        <v>745.24</v>
      </c>
      <c r="AD94">
        <f>ROUND((((ET94)-(EU94))+AE94),2)</f>
        <v>0</v>
      </c>
      <c r="AE94">
        <f>ROUND((EU94),2)</f>
        <v>0</v>
      </c>
      <c r="AF94">
        <f>ROUND((EV94),2)</f>
        <v>0</v>
      </c>
      <c r="AG94">
        <f t="shared" si="120"/>
        <v>0</v>
      </c>
      <c r="AH94">
        <f>(EW94)</f>
        <v>0</v>
      </c>
      <c r="AI94">
        <f>(EX94)</f>
        <v>0</v>
      </c>
      <c r="AJ94">
        <f t="shared" si="121"/>
        <v>0</v>
      </c>
      <c r="AK94">
        <v>745.24</v>
      </c>
      <c r="AL94">
        <v>745.24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123</v>
      </c>
      <c r="AU94">
        <v>75</v>
      </c>
      <c r="AV94">
        <v>1</v>
      </c>
      <c r="AW94">
        <v>1</v>
      </c>
      <c r="AZ94">
        <v>6.56</v>
      </c>
      <c r="BA94">
        <v>1</v>
      </c>
      <c r="BB94">
        <v>1</v>
      </c>
      <c r="BC94">
        <v>6.56</v>
      </c>
      <c r="BD94" t="s">
        <v>3</v>
      </c>
      <c r="BE94" t="s">
        <v>3</v>
      </c>
      <c r="BF94" t="s">
        <v>3</v>
      </c>
      <c r="BG94" t="s">
        <v>3</v>
      </c>
      <c r="BH94">
        <v>3</v>
      </c>
      <c r="BI94">
        <v>1</v>
      </c>
      <c r="BJ94" t="s">
        <v>82</v>
      </c>
      <c r="BM94">
        <v>11001</v>
      </c>
      <c r="BN94">
        <v>0</v>
      </c>
      <c r="BO94" t="s">
        <v>3</v>
      </c>
      <c r="BP94">
        <v>0</v>
      </c>
      <c r="BQ94">
        <v>2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3</v>
      </c>
      <c r="BZ94">
        <v>123</v>
      </c>
      <c r="CA94">
        <v>75</v>
      </c>
      <c r="CF94">
        <v>0</v>
      </c>
      <c r="CG94">
        <v>0</v>
      </c>
      <c r="CM94">
        <v>0</v>
      </c>
      <c r="CN94" t="s">
        <v>3</v>
      </c>
      <c r="CO94">
        <v>0</v>
      </c>
      <c r="CP94">
        <f t="shared" si="122"/>
        <v>14919.76</v>
      </c>
      <c r="CQ94">
        <f t="shared" si="123"/>
        <v>4888.7743999999993</v>
      </c>
      <c r="CR94">
        <f t="shared" si="124"/>
        <v>0</v>
      </c>
      <c r="CS94">
        <f t="shared" si="125"/>
        <v>0</v>
      </c>
      <c r="CT94">
        <f t="shared" si="126"/>
        <v>0</v>
      </c>
      <c r="CU94">
        <f t="shared" si="127"/>
        <v>0</v>
      </c>
      <c r="CV94">
        <f t="shared" si="128"/>
        <v>0</v>
      </c>
      <c r="CW94">
        <f t="shared" si="129"/>
        <v>0</v>
      </c>
      <c r="CX94">
        <f t="shared" si="130"/>
        <v>0</v>
      </c>
      <c r="CY94">
        <f t="shared" si="131"/>
        <v>0</v>
      </c>
      <c r="CZ94">
        <f t="shared" si="132"/>
        <v>0</v>
      </c>
      <c r="DC94" t="s">
        <v>3</v>
      </c>
      <c r="DD94" t="s">
        <v>3</v>
      </c>
      <c r="DE94" t="s">
        <v>3</v>
      </c>
      <c r="DF94" t="s">
        <v>3</v>
      </c>
      <c r="DG94" t="s">
        <v>3</v>
      </c>
      <c r="DH94" t="s">
        <v>3</v>
      </c>
      <c r="DI94" t="s">
        <v>3</v>
      </c>
      <c r="DJ94" t="s">
        <v>3</v>
      </c>
      <c r="DK94" t="s">
        <v>3</v>
      </c>
      <c r="DL94" t="s">
        <v>3</v>
      </c>
      <c r="DM94" t="s">
        <v>3</v>
      </c>
      <c r="DN94">
        <v>0</v>
      </c>
      <c r="DO94">
        <v>0</v>
      </c>
      <c r="DP94">
        <v>1</v>
      </c>
      <c r="DQ94">
        <v>1</v>
      </c>
      <c r="DU94">
        <v>1007</v>
      </c>
      <c r="DV94" t="s">
        <v>73</v>
      </c>
      <c r="DW94" t="s">
        <v>73</v>
      </c>
      <c r="DX94">
        <v>1</v>
      </c>
      <c r="EE94">
        <v>39174504</v>
      </c>
      <c r="EF94">
        <v>2</v>
      </c>
      <c r="EG94" t="s">
        <v>21</v>
      </c>
      <c r="EH94">
        <v>0</v>
      </c>
      <c r="EI94" t="s">
        <v>3</v>
      </c>
      <c r="EJ94">
        <v>1</v>
      </c>
      <c r="EK94">
        <v>11001</v>
      </c>
      <c r="EL94" t="s">
        <v>130</v>
      </c>
      <c r="EM94" t="s">
        <v>131</v>
      </c>
      <c r="EO94" t="s">
        <v>3</v>
      </c>
      <c r="EQ94">
        <v>0</v>
      </c>
      <c r="ER94">
        <v>745.24</v>
      </c>
      <c r="ES94">
        <v>745.24</v>
      </c>
      <c r="ET94">
        <v>0</v>
      </c>
      <c r="EU94">
        <v>0</v>
      </c>
      <c r="EV94">
        <v>0</v>
      </c>
      <c r="EW94">
        <v>0</v>
      </c>
      <c r="EX94">
        <v>0</v>
      </c>
      <c r="FQ94">
        <v>0</v>
      </c>
      <c r="FR94">
        <f t="shared" si="133"/>
        <v>0</v>
      </c>
      <c r="FS94">
        <v>0</v>
      </c>
      <c r="FX94">
        <v>123</v>
      </c>
      <c r="FY94">
        <v>75</v>
      </c>
      <c r="GA94" t="s">
        <v>3</v>
      </c>
      <c r="GD94">
        <v>0</v>
      </c>
      <c r="GF94">
        <v>-1144518642</v>
      </c>
      <c r="GG94">
        <v>1</v>
      </c>
      <c r="GH94">
        <v>1</v>
      </c>
      <c r="GI94">
        <v>4</v>
      </c>
      <c r="GJ94">
        <v>0</v>
      </c>
      <c r="GK94">
        <f>ROUND(R94*(R12)/100,2)</f>
        <v>0</v>
      </c>
      <c r="GL94">
        <f t="shared" si="134"/>
        <v>0</v>
      </c>
      <c r="GM94">
        <f t="shared" si="135"/>
        <v>14919.76</v>
      </c>
      <c r="GN94">
        <f t="shared" si="136"/>
        <v>14919.76</v>
      </c>
      <c r="GO94">
        <f t="shared" si="137"/>
        <v>0</v>
      </c>
      <c r="GP94">
        <f t="shared" si="138"/>
        <v>0</v>
      </c>
      <c r="GR94">
        <v>0</v>
      </c>
      <c r="GS94">
        <v>3</v>
      </c>
      <c r="GT94">
        <v>0</v>
      </c>
      <c r="GU94" t="s">
        <v>3</v>
      </c>
      <c r="GV94">
        <f t="shared" si="139"/>
        <v>0</v>
      </c>
      <c r="GW94">
        <v>1</v>
      </c>
      <c r="GX94">
        <f t="shared" si="140"/>
        <v>0</v>
      </c>
      <c r="HA94">
        <v>0</v>
      </c>
      <c r="HB94">
        <v>0</v>
      </c>
      <c r="IK94">
        <v>0</v>
      </c>
    </row>
    <row r="95" spans="1:245" x14ac:dyDescent="0.2">
      <c r="A95">
        <v>17</v>
      </c>
      <c r="B95">
        <v>1</v>
      </c>
      <c r="C95">
        <f>ROW(SmtRes!A220)</f>
        <v>220</v>
      </c>
      <c r="D95">
        <f>ROW(EtalonRes!A200)</f>
        <v>200</v>
      </c>
      <c r="E95" t="s">
        <v>228</v>
      </c>
      <c r="F95" t="s">
        <v>229</v>
      </c>
      <c r="G95" t="s">
        <v>230</v>
      </c>
      <c r="H95" t="s">
        <v>64</v>
      </c>
      <c r="I95">
        <v>0.15221999999999999</v>
      </c>
      <c r="J95">
        <v>0</v>
      </c>
      <c r="O95">
        <f t="shared" si="108"/>
        <v>454.21</v>
      </c>
      <c r="P95">
        <f t="shared" si="109"/>
        <v>285.19</v>
      </c>
      <c r="Q95">
        <f t="shared" si="110"/>
        <v>40.42</v>
      </c>
      <c r="R95">
        <f t="shared" si="111"/>
        <v>5.88</v>
      </c>
      <c r="S95">
        <f t="shared" si="112"/>
        <v>128.6</v>
      </c>
      <c r="T95">
        <f t="shared" si="113"/>
        <v>0</v>
      </c>
      <c r="U95">
        <f t="shared" si="114"/>
        <v>2.2126699199999997</v>
      </c>
      <c r="V95">
        <f t="shared" si="115"/>
        <v>7.2304499999999994E-2</v>
      </c>
      <c r="W95">
        <f t="shared" si="116"/>
        <v>0</v>
      </c>
      <c r="X95">
        <f t="shared" si="117"/>
        <v>141.19999999999999</v>
      </c>
      <c r="Y95">
        <f t="shared" si="118"/>
        <v>87.41</v>
      </c>
      <c r="AA95">
        <v>39570879</v>
      </c>
      <c r="AB95">
        <f t="shared" si="119"/>
        <v>454.87</v>
      </c>
      <c r="AC95">
        <f t="shared" si="141"/>
        <v>285.60000000000002</v>
      </c>
      <c r="AD95">
        <f>ROUND(((((ET95*1.25))-((EU95*1.25)))+AE95),2)</f>
        <v>40.479999999999997</v>
      </c>
      <c r="AE95">
        <f>ROUND(((EU95*1.25)),2)</f>
        <v>5.89</v>
      </c>
      <c r="AF95">
        <f>ROUND(((EV95*1.15)),2)</f>
        <v>128.79</v>
      </c>
      <c r="AG95">
        <f t="shared" si="120"/>
        <v>0</v>
      </c>
      <c r="AH95">
        <f>((EW95*1.15))</f>
        <v>14.536</v>
      </c>
      <c r="AI95">
        <f>((EX95*1.25))</f>
        <v>0.47499999999999998</v>
      </c>
      <c r="AJ95">
        <f t="shared" si="121"/>
        <v>0</v>
      </c>
      <c r="AK95">
        <v>429.97</v>
      </c>
      <c r="AL95">
        <v>285.60000000000002</v>
      </c>
      <c r="AM95">
        <v>32.380000000000003</v>
      </c>
      <c r="AN95">
        <v>4.71</v>
      </c>
      <c r="AO95">
        <v>111.99</v>
      </c>
      <c r="AP95">
        <v>0</v>
      </c>
      <c r="AQ95">
        <v>12.64</v>
      </c>
      <c r="AR95">
        <v>0.38</v>
      </c>
      <c r="AS95">
        <v>0</v>
      </c>
      <c r="AT95">
        <v>105</v>
      </c>
      <c r="AU95">
        <v>65</v>
      </c>
      <c r="AV95">
        <v>1</v>
      </c>
      <c r="AW95">
        <v>1</v>
      </c>
      <c r="AZ95">
        <v>6.56</v>
      </c>
      <c r="BA95">
        <v>6.56</v>
      </c>
      <c r="BB95">
        <v>6.56</v>
      </c>
      <c r="BC95">
        <v>6.56</v>
      </c>
      <c r="BD95" t="s">
        <v>3</v>
      </c>
      <c r="BE95" t="s">
        <v>3</v>
      </c>
      <c r="BF95" t="s">
        <v>3</v>
      </c>
      <c r="BG95" t="s">
        <v>3</v>
      </c>
      <c r="BH95">
        <v>0</v>
      </c>
      <c r="BI95">
        <v>1</v>
      </c>
      <c r="BJ95" t="s">
        <v>231</v>
      </c>
      <c r="BM95">
        <v>6001</v>
      </c>
      <c r="BN95">
        <v>0</v>
      </c>
      <c r="BO95" t="s">
        <v>3</v>
      </c>
      <c r="BP95">
        <v>0</v>
      </c>
      <c r="BQ95">
        <v>2</v>
      </c>
      <c r="BR95">
        <v>0</v>
      </c>
      <c r="BS95">
        <v>6.56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105</v>
      </c>
      <c r="CA95">
        <v>65</v>
      </c>
      <c r="CF95">
        <v>0</v>
      </c>
      <c r="CG95">
        <v>0</v>
      </c>
      <c r="CM95">
        <v>0</v>
      </c>
      <c r="CN95" t="s">
        <v>1633</v>
      </c>
      <c r="CO95">
        <v>0</v>
      </c>
      <c r="CP95">
        <f t="shared" si="122"/>
        <v>454.21000000000004</v>
      </c>
      <c r="CQ95">
        <f t="shared" si="123"/>
        <v>1873.5360000000001</v>
      </c>
      <c r="CR95">
        <f t="shared" si="124"/>
        <v>265.54879999999997</v>
      </c>
      <c r="CS95">
        <f t="shared" si="125"/>
        <v>38.638399999999997</v>
      </c>
      <c r="CT95">
        <f t="shared" si="126"/>
        <v>844.86239999999987</v>
      </c>
      <c r="CU95">
        <f t="shared" si="127"/>
        <v>0</v>
      </c>
      <c r="CV95">
        <f t="shared" si="128"/>
        <v>14.536</v>
      </c>
      <c r="CW95">
        <f t="shared" si="129"/>
        <v>0.47499999999999998</v>
      </c>
      <c r="CX95">
        <f t="shared" si="130"/>
        <v>0</v>
      </c>
      <c r="CY95">
        <f t="shared" si="131"/>
        <v>141.20400000000001</v>
      </c>
      <c r="CZ95">
        <f t="shared" si="132"/>
        <v>87.411999999999992</v>
      </c>
      <c r="DC95" t="s">
        <v>3</v>
      </c>
      <c r="DD95" t="s">
        <v>3</v>
      </c>
      <c r="DE95" t="s">
        <v>19</v>
      </c>
      <c r="DF95" t="s">
        <v>19</v>
      </c>
      <c r="DG95" t="s">
        <v>20</v>
      </c>
      <c r="DH95" t="s">
        <v>3</v>
      </c>
      <c r="DI95" t="s">
        <v>20</v>
      </c>
      <c r="DJ95" t="s">
        <v>19</v>
      </c>
      <c r="DK95" t="s">
        <v>3</v>
      </c>
      <c r="DL95" t="s">
        <v>3</v>
      </c>
      <c r="DM95" t="s">
        <v>3</v>
      </c>
      <c r="DN95">
        <v>0</v>
      </c>
      <c r="DO95">
        <v>0</v>
      </c>
      <c r="DP95">
        <v>1</v>
      </c>
      <c r="DQ95">
        <v>1</v>
      </c>
      <c r="DU95">
        <v>1009</v>
      </c>
      <c r="DV95" t="s">
        <v>64</v>
      </c>
      <c r="DW95" t="s">
        <v>64</v>
      </c>
      <c r="DX95">
        <v>1000</v>
      </c>
      <c r="EE95">
        <v>39174490</v>
      </c>
      <c r="EF95">
        <v>2</v>
      </c>
      <c r="EG95" t="s">
        <v>21</v>
      </c>
      <c r="EH95">
        <v>0</v>
      </c>
      <c r="EI95" t="s">
        <v>3</v>
      </c>
      <c r="EJ95">
        <v>1</v>
      </c>
      <c r="EK95">
        <v>6001</v>
      </c>
      <c r="EL95" t="s">
        <v>92</v>
      </c>
      <c r="EM95" t="s">
        <v>93</v>
      </c>
      <c r="EO95" t="s">
        <v>24</v>
      </c>
      <c r="EQ95">
        <v>0</v>
      </c>
      <c r="ER95">
        <v>429.97</v>
      </c>
      <c r="ES95">
        <v>285.60000000000002</v>
      </c>
      <c r="ET95">
        <v>32.380000000000003</v>
      </c>
      <c r="EU95">
        <v>4.71</v>
      </c>
      <c r="EV95">
        <v>111.99</v>
      </c>
      <c r="EW95">
        <v>12.64</v>
      </c>
      <c r="EX95">
        <v>0.38</v>
      </c>
      <c r="EY95">
        <v>0</v>
      </c>
      <c r="FQ95">
        <v>0</v>
      </c>
      <c r="FR95">
        <f t="shared" si="133"/>
        <v>0</v>
      </c>
      <c r="FS95">
        <v>0</v>
      </c>
      <c r="FX95">
        <v>105</v>
      </c>
      <c r="FY95">
        <v>65</v>
      </c>
      <c r="GA95" t="s">
        <v>3</v>
      </c>
      <c r="GD95">
        <v>0</v>
      </c>
      <c r="GF95">
        <v>-2016543000</v>
      </c>
      <c r="GG95">
        <v>1</v>
      </c>
      <c r="GH95">
        <v>1</v>
      </c>
      <c r="GI95">
        <v>4</v>
      </c>
      <c r="GJ95">
        <v>0</v>
      </c>
      <c r="GK95">
        <f>ROUND(R95*(R12)/100,2)</f>
        <v>0</v>
      </c>
      <c r="GL95">
        <f t="shared" si="134"/>
        <v>0</v>
      </c>
      <c r="GM95">
        <f t="shared" si="135"/>
        <v>682.82</v>
      </c>
      <c r="GN95">
        <f t="shared" si="136"/>
        <v>682.82</v>
      </c>
      <c r="GO95">
        <f t="shared" si="137"/>
        <v>0</v>
      </c>
      <c r="GP95">
        <f t="shared" si="138"/>
        <v>0</v>
      </c>
      <c r="GR95">
        <v>0</v>
      </c>
      <c r="GS95">
        <v>3</v>
      </c>
      <c r="GT95">
        <v>0</v>
      </c>
      <c r="GU95" t="s">
        <v>3</v>
      </c>
      <c r="GV95">
        <f t="shared" si="139"/>
        <v>0</v>
      </c>
      <c r="GW95">
        <v>1</v>
      </c>
      <c r="GX95">
        <f t="shared" si="140"/>
        <v>0</v>
      </c>
      <c r="HA95">
        <v>0</v>
      </c>
      <c r="HB95">
        <v>0</v>
      </c>
      <c r="IK95">
        <v>0</v>
      </c>
    </row>
    <row r="96" spans="1:245" x14ac:dyDescent="0.2">
      <c r="A96">
        <v>18</v>
      </c>
      <c r="B96">
        <v>1</v>
      </c>
      <c r="C96">
        <v>220</v>
      </c>
      <c r="E96" t="s">
        <v>232</v>
      </c>
      <c r="F96" t="s">
        <v>159</v>
      </c>
      <c r="G96" t="s">
        <v>160</v>
      </c>
      <c r="H96" t="s">
        <v>64</v>
      </c>
      <c r="I96">
        <f>I95*J96</f>
        <v>0.15221999999999999</v>
      </c>
      <c r="J96">
        <v>1</v>
      </c>
      <c r="O96">
        <f t="shared" si="108"/>
        <v>0</v>
      </c>
      <c r="P96">
        <f t="shared" si="109"/>
        <v>0</v>
      </c>
      <c r="Q96">
        <f t="shared" si="110"/>
        <v>0</v>
      </c>
      <c r="R96">
        <f t="shared" si="111"/>
        <v>0</v>
      </c>
      <c r="S96">
        <f t="shared" si="112"/>
        <v>0</v>
      </c>
      <c r="T96">
        <f t="shared" si="113"/>
        <v>0</v>
      </c>
      <c r="U96">
        <f t="shared" si="114"/>
        <v>0</v>
      </c>
      <c r="V96">
        <f t="shared" si="115"/>
        <v>0</v>
      </c>
      <c r="W96">
        <f t="shared" si="116"/>
        <v>0</v>
      </c>
      <c r="X96">
        <f t="shared" si="117"/>
        <v>0</v>
      </c>
      <c r="Y96">
        <f t="shared" si="118"/>
        <v>0</v>
      </c>
      <c r="AA96">
        <v>39570879</v>
      </c>
      <c r="AB96">
        <f t="shared" si="119"/>
        <v>0</v>
      </c>
      <c r="AC96">
        <f t="shared" si="141"/>
        <v>0</v>
      </c>
      <c r="AD96">
        <f>ROUND((((ET96)-(EU96))+AE96),2)</f>
        <v>0</v>
      </c>
      <c r="AE96">
        <f>ROUND((EU96),2)</f>
        <v>0</v>
      </c>
      <c r="AF96">
        <f>ROUND((EV96),2)</f>
        <v>0</v>
      </c>
      <c r="AG96">
        <f t="shared" si="120"/>
        <v>0</v>
      </c>
      <c r="AH96">
        <f>(EW96)</f>
        <v>0</v>
      </c>
      <c r="AI96">
        <f>(EX96)</f>
        <v>0</v>
      </c>
      <c r="AJ96">
        <f t="shared" si="121"/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105</v>
      </c>
      <c r="AU96">
        <v>65</v>
      </c>
      <c r="AV96">
        <v>1</v>
      </c>
      <c r="AW96">
        <v>1</v>
      </c>
      <c r="AZ96">
        <v>6.56</v>
      </c>
      <c r="BA96">
        <v>1</v>
      </c>
      <c r="BB96">
        <v>1</v>
      </c>
      <c r="BC96">
        <v>6.56</v>
      </c>
      <c r="BD96" t="s">
        <v>3</v>
      </c>
      <c r="BE96" t="s">
        <v>3</v>
      </c>
      <c r="BF96" t="s">
        <v>3</v>
      </c>
      <c r="BG96" t="s">
        <v>3</v>
      </c>
      <c r="BH96">
        <v>3</v>
      </c>
      <c r="BI96">
        <v>1</v>
      </c>
      <c r="BJ96" t="s">
        <v>3</v>
      </c>
      <c r="BM96">
        <v>6001</v>
      </c>
      <c r="BN96">
        <v>0</v>
      </c>
      <c r="BO96" t="s">
        <v>3</v>
      </c>
      <c r="BP96">
        <v>0</v>
      </c>
      <c r="BQ96">
        <v>2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3</v>
      </c>
      <c r="BZ96">
        <v>105</v>
      </c>
      <c r="CA96">
        <v>65</v>
      </c>
      <c r="CF96">
        <v>0</v>
      </c>
      <c r="CG96">
        <v>0</v>
      </c>
      <c r="CM96">
        <v>0</v>
      </c>
      <c r="CN96" t="s">
        <v>3</v>
      </c>
      <c r="CO96">
        <v>0</v>
      </c>
      <c r="CP96">
        <f t="shared" si="122"/>
        <v>0</v>
      </c>
      <c r="CQ96">
        <f t="shared" si="123"/>
        <v>0</v>
      </c>
      <c r="CR96">
        <f t="shared" si="124"/>
        <v>0</v>
      </c>
      <c r="CS96">
        <f t="shared" si="125"/>
        <v>0</v>
      </c>
      <c r="CT96">
        <f t="shared" si="126"/>
        <v>0</v>
      </c>
      <c r="CU96">
        <f t="shared" si="127"/>
        <v>0</v>
      </c>
      <c r="CV96">
        <f t="shared" si="128"/>
        <v>0</v>
      </c>
      <c r="CW96">
        <f t="shared" si="129"/>
        <v>0</v>
      </c>
      <c r="CX96">
        <f t="shared" si="130"/>
        <v>0</v>
      </c>
      <c r="CY96">
        <f t="shared" si="131"/>
        <v>0</v>
      </c>
      <c r="CZ96">
        <f t="shared" si="132"/>
        <v>0</v>
      </c>
      <c r="DC96" t="s">
        <v>3</v>
      </c>
      <c r="DD96" t="s">
        <v>3</v>
      </c>
      <c r="DE96" t="s">
        <v>3</v>
      </c>
      <c r="DF96" t="s">
        <v>3</v>
      </c>
      <c r="DG96" t="s">
        <v>3</v>
      </c>
      <c r="DH96" t="s">
        <v>3</v>
      </c>
      <c r="DI96" t="s">
        <v>3</v>
      </c>
      <c r="DJ96" t="s">
        <v>3</v>
      </c>
      <c r="DK96" t="s">
        <v>3</v>
      </c>
      <c r="DL96" t="s">
        <v>3</v>
      </c>
      <c r="DM96" t="s">
        <v>3</v>
      </c>
      <c r="DN96">
        <v>0</v>
      </c>
      <c r="DO96">
        <v>0</v>
      </c>
      <c r="DP96">
        <v>1</v>
      </c>
      <c r="DQ96">
        <v>1</v>
      </c>
      <c r="DU96">
        <v>1009</v>
      </c>
      <c r="DV96" t="s">
        <v>64</v>
      </c>
      <c r="DW96" t="s">
        <v>64</v>
      </c>
      <c r="DX96">
        <v>1000</v>
      </c>
      <c r="EE96">
        <v>39174490</v>
      </c>
      <c r="EF96">
        <v>2</v>
      </c>
      <c r="EG96" t="s">
        <v>21</v>
      </c>
      <c r="EH96">
        <v>0</v>
      </c>
      <c r="EI96" t="s">
        <v>3</v>
      </c>
      <c r="EJ96">
        <v>1</v>
      </c>
      <c r="EK96">
        <v>6001</v>
      </c>
      <c r="EL96" t="s">
        <v>92</v>
      </c>
      <c r="EM96" t="s">
        <v>93</v>
      </c>
      <c r="EO96" t="s">
        <v>3</v>
      </c>
      <c r="EQ96">
        <v>0</v>
      </c>
      <c r="ER96">
        <v>0</v>
      </c>
      <c r="ES96">
        <v>0</v>
      </c>
      <c r="ET96">
        <v>0</v>
      </c>
      <c r="EU96">
        <v>0</v>
      </c>
      <c r="EV96">
        <v>0</v>
      </c>
      <c r="EW96">
        <v>0</v>
      </c>
      <c r="EX96">
        <v>0</v>
      </c>
      <c r="FQ96">
        <v>0</v>
      </c>
      <c r="FR96">
        <f t="shared" si="133"/>
        <v>0</v>
      </c>
      <c r="FS96">
        <v>0</v>
      </c>
      <c r="FX96">
        <v>105</v>
      </c>
      <c r="FY96">
        <v>65</v>
      </c>
      <c r="GA96" t="s">
        <v>3</v>
      </c>
      <c r="GD96">
        <v>0</v>
      </c>
      <c r="GF96">
        <v>1999180854</v>
      </c>
      <c r="GG96">
        <v>1</v>
      </c>
      <c r="GH96">
        <v>1</v>
      </c>
      <c r="GI96">
        <v>4</v>
      </c>
      <c r="GJ96">
        <v>0</v>
      </c>
      <c r="GK96">
        <f>ROUND(R96*(R12)/100,2)</f>
        <v>0</v>
      </c>
      <c r="GL96">
        <f t="shared" si="134"/>
        <v>0</v>
      </c>
      <c r="GM96">
        <f t="shared" si="135"/>
        <v>0</v>
      </c>
      <c r="GN96">
        <f t="shared" si="136"/>
        <v>0</v>
      </c>
      <c r="GO96">
        <f t="shared" si="137"/>
        <v>0</v>
      </c>
      <c r="GP96">
        <f t="shared" si="138"/>
        <v>0</v>
      </c>
      <c r="GR96">
        <v>0</v>
      </c>
      <c r="GS96">
        <v>3</v>
      </c>
      <c r="GT96">
        <v>0</v>
      </c>
      <c r="GU96" t="s">
        <v>3</v>
      </c>
      <c r="GV96">
        <f t="shared" si="139"/>
        <v>0</v>
      </c>
      <c r="GW96">
        <v>1</v>
      </c>
      <c r="GX96">
        <f t="shared" si="140"/>
        <v>0</v>
      </c>
      <c r="HA96">
        <v>0</v>
      </c>
      <c r="HB96">
        <v>0</v>
      </c>
      <c r="IK96">
        <v>0</v>
      </c>
    </row>
    <row r="97" spans="1:245" x14ac:dyDescent="0.2">
      <c r="A97">
        <v>18</v>
      </c>
      <c r="B97">
        <v>1</v>
      </c>
      <c r="C97">
        <v>219</v>
      </c>
      <c r="E97" t="s">
        <v>233</v>
      </c>
      <c r="F97" t="s">
        <v>198</v>
      </c>
      <c r="G97" t="s">
        <v>199</v>
      </c>
      <c r="H97" t="s">
        <v>64</v>
      </c>
      <c r="I97">
        <f>I95*J97</f>
        <v>0.15221999999999999</v>
      </c>
      <c r="J97">
        <v>1</v>
      </c>
      <c r="O97">
        <f t="shared" si="108"/>
        <v>8804.5</v>
      </c>
      <c r="P97">
        <f t="shared" si="109"/>
        <v>8804.5</v>
      </c>
      <c r="Q97">
        <f t="shared" si="110"/>
        <v>0</v>
      </c>
      <c r="R97">
        <f t="shared" si="111"/>
        <v>0</v>
      </c>
      <c r="S97">
        <f t="shared" si="112"/>
        <v>0</v>
      </c>
      <c r="T97">
        <f t="shared" si="113"/>
        <v>0</v>
      </c>
      <c r="U97">
        <f t="shared" si="114"/>
        <v>0</v>
      </c>
      <c r="V97">
        <f t="shared" si="115"/>
        <v>0</v>
      </c>
      <c r="W97">
        <f t="shared" si="116"/>
        <v>0</v>
      </c>
      <c r="X97">
        <f t="shared" si="117"/>
        <v>0</v>
      </c>
      <c r="Y97">
        <f t="shared" si="118"/>
        <v>0</v>
      </c>
      <c r="AA97">
        <v>39570879</v>
      </c>
      <c r="AB97">
        <f t="shared" si="119"/>
        <v>8817.17</v>
      </c>
      <c r="AC97">
        <f t="shared" si="141"/>
        <v>8817.17</v>
      </c>
      <c r="AD97">
        <f>ROUND((((ET97)-(EU97))+AE97),2)</f>
        <v>0</v>
      </c>
      <c r="AE97">
        <f>ROUND((EU97),2)</f>
        <v>0</v>
      </c>
      <c r="AF97">
        <f>ROUND((EV97),2)</f>
        <v>0</v>
      </c>
      <c r="AG97">
        <f t="shared" si="120"/>
        <v>0</v>
      </c>
      <c r="AH97">
        <f>(EW97)</f>
        <v>0</v>
      </c>
      <c r="AI97">
        <f>(EX97)</f>
        <v>0</v>
      </c>
      <c r="AJ97">
        <f t="shared" si="121"/>
        <v>0</v>
      </c>
      <c r="AK97">
        <v>8817.17</v>
      </c>
      <c r="AL97">
        <v>8817.17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105</v>
      </c>
      <c r="AU97">
        <v>65</v>
      </c>
      <c r="AV97">
        <v>1</v>
      </c>
      <c r="AW97">
        <v>1</v>
      </c>
      <c r="AZ97">
        <v>6.56</v>
      </c>
      <c r="BA97">
        <v>1</v>
      </c>
      <c r="BB97">
        <v>1</v>
      </c>
      <c r="BC97">
        <v>6.56</v>
      </c>
      <c r="BD97" t="s">
        <v>3</v>
      </c>
      <c r="BE97" t="s">
        <v>3</v>
      </c>
      <c r="BF97" t="s">
        <v>3</v>
      </c>
      <c r="BG97" t="s">
        <v>3</v>
      </c>
      <c r="BH97">
        <v>3</v>
      </c>
      <c r="BI97">
        <v>1</v>
      </c>
      <c r="BJ97" t="s">
        <v>200</v>
      </c>
      <c r="BM97">
        <v>6001</v>
      </c>
      <c r="BN97">
        <v>0</v>
      </c>
      <c r="BO97" t="s">
        <v>3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3</v>
      </c>
      <c r="BZ97">
        <v>105</v>
      </c>
      <c r="CA97">
        <v>65</v>
      </c>
      <c r="CF97">
        <v>0</v>
      </c>
      <c r="CG97">
        <v>0</v>
      </c>
      <c r="CM97">
        <v>0</v>
      </c>
      <c r="CN97" t="s">
        <v>3</v>
      </c>
      <c r="CO97">
        <v>0</v>
      </c>
      <c r="CP97">
        <f t="shared" si="122"/>
        <v>8804.5</v>
      </c>
      <c r="CQ97">
        <f t="shared" si="123"/>
        <v>57840.635199999997</v>
      </c>
      <c r="CR97">
        <f t="shared" si="124"/>
        <v>0</v>
      </c>
      <c r="CS97">
        <f t="shared" si="125"/>
        <v>0</v>
      </c>
      <c r="CT97">
        <f t="shared" si="126"/>
        <v>0</v>
      </c>
      <c r="CU97">
        <f t="shared" si="127"/>
        <v>0</v>
      </c>
      <c r="CV97">
        <f t="shared" si="128"/>
        <v>0</v>
      </c>
      <c r="CW97">
        <f t="shared" si="129"/>
        <v>0</v>
      </c>
      <c r="CX97">
        <f t="shared" si="130"/>
        <v>0</v>
      </c>
      <c r="CY97">
        <f t="shared" si="131"/>
        <v>0</v>
      </c>
      <c r="CZ97">
        <f t="shared" si="132"/>
        <v>0</v>
      </c>
      <c r="DC97" t="s">
        <v>3</v>
      </c>
      <c r="DD97" t="s">
        <v>3</v>
      </c>
      <c r="DE97" t="s">
        <v>3</v>
      </c>
      <c r="DF97" t="s">
        <v>3</v>
      </c>
      <c r="DG97" t="s">
        <v>3</v>
      </c>
      <c r="DH97" t="s">
        <v>3</v>
      </c>
      <c r="DI97" t="s">
        <v>3</v>
      </c>
      <c r="DJ97" t="s">
        <v>3</v>
      </c>
      <c r="DK97" t="s">
        <v>3</v>
      </c>
      <c r="DL97" t="s">
        <v>3</v>
      </c>
      <c r="DM97" t="s">
        <v>3</v>
      </c>
      <c r="DN97">
        <v>0</v>
      </c>
      <c r="DO97">
        <v>0</v>
      </c>
      <c r="DP97">
        <v>1</v>
      </c>
      <c r="DQ97">
        <v>1</v>
      </c>
      <c r="DU97">
        <v>1009</v>
      </c>
      <c r="DV97" t="s">
        <v>64</v>
      </c>
      <c r="DW97" t="s">
        <v>64</v>
      </c>
      <c r="DX97">
        <v>1000</v>
      </c>
      <c r="EE97">
        <v>39174490</v>
      </c>
      <c r="EF97">
        <v>2</v>
      </c>
      <c r="EG97" t="s">
        <v>21</v>
      </c>
      <c r="EH97">
        <v>0</v>
      </c>
      <c r="EI97" t="s">
        <v>3</v>
      </c>
      <c r="EJ97">
        <v>1</v>
      </c>
      <c r="EK97">
        <v>6001</v>
      </c>
      <c r="EL97" t="s">
        <v>92</v>
      </c>
      <c r="EM97" t="s">
        <v>93</v>
      </c>
      <c r="EO97" t="s">
        <v>3</v>
      </c>
      <c r="EQ97">
        <v>0</v>
      </c>
      <c r="ER97">
        <v>8817.17</v>
      </c>
      <c r="ES97">
        <v>8817.17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33"/>
        <v>0</v>
      </c>
      <c r="FS97">
        <v>0</v>
      </c>
      <c r="FX97">
        <v>105</v>
      </c>
      <c r="FY97">
        <v>65</v>
      </c>
      <c r="GA97" t="s">
        <v>3</v>
      </c>
      <c r="GD97">
        <v>0</v>
      </c>
      <c r="GF97">
        <v>-286972150</v>
      </c>
      <c r="GG97">
        <v>1</v>
      </c>
      <c r="GH97">
        <v>1</v>
      </c>
      <c r="GI97">
        <v>4</v>
      </c>
      <c r="GJ97">
        <v>0</v>
      </c>
      <c r="GK97">
        <f>ROUND(R97*(R12)/100,2)</f>
        <v>0</v>
      </c>
      <c r="GL97">
        <f t="shared" si="134"/>
        <v>0</v>
      </c>
      <c r="GM97">
        <f t="shared" si="135"/>
        <v>8804.5</v>
      </c>
      <c r="GN97">
        <f t="shared" si="136"/>
        <v>8804.5</v>
      </c>
      <c r="GO97">
        <f t="shared" si="137"/>
        <v>0</v>
      </c>
      <c r="GP97">
        <f t="shared" si="138"/>
        <v>0</v>
      </c>
      <c r="GR97">
        <v>0</v>
      </c>
      <c r="GS97">
        <v>3</v>
      </c>
      <c r="GT97">
        <v>0</v>
      </c>
      <c r="GU97" t="s">
        <v>3</v>
      </c>
      <c r="GV97">
        <f t="shared" si="139"/>
        <v>0</v>
      </c>
      <c r="GW97">
        <v>1</v>
      </c>
      <c r="GX97">
        <f t="shared" si="140"/>
        <v>0</v>
      </c>
      <c r="HA97">
        <v>0</v>
      </c>
      <c r="HB97">
        <v>0</v>
      </c>
      <c r="IK97">
        <v>0</v>
      </c>
    </row>
    <row r="98" spans="1:245" x14ac:dyDescent="0.2">
      <c r="A98">
        <v>17</v>
      </c>
      <c r="B98">
        <v>1</v>
      </c>
      <c r="C98">
        <f>ROW(SmtRes!A227)</f>
        <v>227</v>
      </c>
      <c r="D98">
        <f>ROW(EtalonRes!A206)</f>
        <v>206</v>
      </c>
      <c r="E98" t="s">
        <v>234</v>
      </c>
      <c r="F98" t="s">
        <v>213</v>
      </c>
      <c r="G98" t="s">
        <v>214</v>
      </c>
      <c r="H98" t="s">
        <v>208</v>
      </c>
      <c r="I98">
        <f>ROUND(1.2/100,9)</f>
        <v>1.2E-2</v>
      </c>
      <c r="J98">
        <v>0</v>
      </c>
      <c r="O98">
        <f t="shared" si="108"/>
        <v>33.51</v>
      </c>
      <c r="P98">
        <f t="shared" si="109"/>
        <v>0.67</v>
      </c>
      <c r="Q98">
        <f t="shared" si="110"/>
        <v>4.1399999999999997</v>
      </c>
      <c r="R98">
        <f t="shared" si="111"/>
        <v>1.69</v>
      </c>
      <c r="S98">
        <f t="shared" si="112"/>
        <v>28.7</v>
      </c>
      <c r="T98">
        <f t="shared" si="113"/>
        <v>0</v>
      </c>
      <c r="U98">
        <f t="shared" si="114"/>
        <v>0.56096999999999997</v>
      </c>
      <c r="V98">
        <f t="shared" si="115"/>
        <v>1.9050000000000001E-2</v>
      </c>
      <c r="W98">
        <f t="shared" si="116"/>
        <v>0</v>
      </c>
      <c r="X98">
        <f t="shared" si="117"/>
        <v>37.380000000000003</v>
      </c>
      <c r="Y98">
        <f t="shared" si="118"/>
        <v>22.79</v>
      </c>
      <c r="AA98">
        <v>39570879</v>
      </c>
      <c r="AB98">
        <f t="shared" si="119"/>
        <v>425.74</v>
      </c>
      <c r="AC98">
        <f t="shared" si="141"/>
        <v>8.5399999999999991</v>
      </c>
      <c r="AD98">
        <f>ROUND(((((ET98*1.25))-((EU98*1.25)))+AE98),2)</f>
        <v>52.57</v>
      </c>
      <c r="AE98">
        <f>ROUND(((EU98*1.25)),2)</f>
        <v>21.44</v>
      </c>
      <c r="AF98">
        <f>ROUND(((EV98*1.15)),2)</f>
        <v>364.63</v>
      </c>
      <c r="AG98">
        <f t="shared" si="120"/>
        <v>0</v>
      </c>
      <c r="AH98">
        <f>((EW98*1.15))</f>
        <v>46.747499999999995</v>
      </c>
      <c r="AI98">
        <f>((EX98*1.25))</f>
        <v>1.5874999999999999</v>
      </c>
      <c r="AJ98">
        <f t="shared" si="121"/>
        <v>0</v>
      </c>
      <c r="AK98">
        <v>367.66</v>
      </c>
      <c r="AL98">
        <v>8.5399999999999991</v>
      </c>
      <c r="AM98">
        <v>42.05</v>
      </c>
      <c r="AN98">
        <v>17.149999999999999</v>
      </c>
      <c r="AO98">
        <v>317.07</v>
      </c>
      <c r="AP98">
        <v>0</v>
      </c>
      <c r="AQ98">
        <v>40.65</v>
      </c>
      <c r="AR98">
        <v>1.27</v>
      </c>
      <c r="AS98">
        <v>0</v>
      </c>
      <c r="AT98">
        <v>123</v>
      </c>
      <c r="AU98">
        <v>75</v>
      </c>
      <c r="AV98">
        <v>1</v>
      </c>
      <c r="AW98">
        <v>1</v>
      </c>
      <c r="AZ98">
        <v>6.56</v>
      </c>
      <c r="BA98">
        <v>6.56</v>
      </c>
      <c r="BB98">
        <v>6.56</v>
      </c>
      <c r="BC98">
        <v>6.56</v>
      </c>
      <c r="BD98" t="s">
        <v>3</v>
      </c>
      <c r="BE98" t="s">
        <v>3</v>
      </c>
      <c r="BF98" t="s">
        <v>3</v>
      </c>
      <c r="BG98" t="s">
        <v>3</v>
      </c>
      <c r="BH98">
        <v>0</v>
      </c>
      <c r="BI98">
        <v>1</v>
      </c>
      <c r="BJ98" t="s">
        <v>215</v>
      </c>
      <c r="BM98">
        <v>11001</v>
      </c>
      <c r="BN98">
        <v>0</v>
      </c>
      <c r="BO98" t="s">
        <v>3</v>
      </c>
      <c r="BP98">
        <v>0</v>
      </c>
      <c r="BQ98">
        <v>2</v>
      </c>
      <c r="BR98">
        <v>0</v>
      </c>
      <c r="BS98">
        <v>6.56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3</v>
      </c>
      <c r="BZ98">
        <v>123</v>
      </c>
      <c r="CA98">
        <v>75</v>
      </c>
      <c r="CF98">
        <v>0</v>
      </c>
      <c r="CG98">
        <v>0</v>
      </c>
      <c r="CM98">
        <v>0</v>
      </c>
      <c r="CN98" t="s">
        <v>1633</v>
      </c>
      <c r="CO98">
        <v>0</v>
      </c>
      <c r="CP98">
        <f t="shared" si="122"/>
        <v>33.51</v>
      </c>
      <c r="CQ98">
        <f t="shared" si="123"/>
        <v>56.02239999999999</v>
      </c>
      <c r="CR98">
        <f t="shared" si="124"/>
        <v>344.85919999999999</v>
      </c>
      <c r="CS98">
        <f t="shared" si="125"/>
        <v>140.6464</v>
      </c>
      <c r="CT98">
        <f t="shared" si="126"/>
        <v>2391.9728</v>
      </c>
      <c r="CU98">
        <f t="shared" si="127"/>
        <v>0</v>
      </c>
      <c r="CV98">
        <f t="shared" si="128"/>
        <v>46.747499999999995</v>
      </c>
      <c r="CW98">
        <f t="shared" si="129"/>
        <v>1.5874999999999999</v>
      </c>
      <c r="CX98">
        <f t="shared" si="130"/>
        <v>0</v>
      </c>
      <c r="CY98">
        <f t="shared" si="131"/>
        <v>37.3797</v>
      </c>
      <c r="CZ98">
        <f t="shared" si="132"/>
        <v>22.7925</v>
      </c>
      <c r="DC98" t="s">
        <v>3</v>
      </c>
      <c r="DD98" t="s">
        <v>3</v>
      </c>
      <c r="DE98" t="s">
        <v>19</v>
      </c>
      <c r="DF98" t="s">
        <v>19</v>
      </c>
      <c r="DG98" t="s">
        <v>20</v>
      </c>
      <c r="DH98" t="s">
        <v>3</v>
      </c>
      <c r="DI98" t="s">
        <v>20</v>
      </c>
      <c r="DJ98" t="s">
        <v>19</v>
      </c>
      <c r="DK98" t="s">
        <v>3</v>
      </c>
      <c r="DL98" t="s">
        <v>3</v>
      </c>
      <c r="DM98" t="s">
        <v>3</v>
      </c>
      <c r="DN98">
        <v>0</v>
      </c>
      <c r="DO98">
        <v>0</v>
      </c>
      <c r="DP98">
        <v>1</v>
      </c>
      <c r="DQ98">
        <v>1</v>
      </c>
      <c r="DU98">
        <v>1005</v>
      </c>
      <c r="DV98" t="s">
        <v>208</v>
      </c>
      <c r="DW98" t="s">
        <v>208</v>
      </c>
      <c r="DX98">
        <v>100</v>
      </c>
      <c r="EE98">
        <v>39174504</v>
      </c>
      <c r="EF98">
        <v>2</v>
      </c>
      <c r="EG98" t="s">
        <v>21</v>
      </c>
      <c r="EH98">
        <v>0</v>
      </c>
      <c r="EI98" t="s">
        <v>3</v>
      </c>
      <c r="EJ98">
        <v>1</v>
      </c>
      <c r="EK98">
        <v>11001</v>
      </c>
      <c r="EL98" t="s">
        <v>130</v>
      </c>
      <c r="EM98" t="s">
        <v>131</v>
      </c>
      <c r="EO98" t="s">
        <v>24</v>
      </c>
      <c r="EQ98">
        <v>0</v>
      </c>
      <c r="ER98">
        <v>367.66</v>
      </c>
      <c r="ES98">
        <v>8.5399999999999991</v>
      </c>
      <c r="ET98">
        <v>42.05</v>
      </c>
      <c r="EU98">
        <v>17.149999999999999</v>
      </c>
      <c r="EV98">
        <v>317.07</v>
      </c>
      <c r="EW98">
        <v>40.65</v>
      </c>
      <c r="EX98">
        <v>1.27</v>
      </c>
      <c r="EY98">
        <v>0</v>
      </c>
      <c r="FQ98">
        <v>0</v>
      </c>
      <c r="FR98">
        <f t="shared" si="133"/>
        <v>0</v>
      </c>
      <c r="FS98">
        <v>0</v>
      </c>
      <c r="FX98">
        <v>123</v>
      </c>
      <c r="FY98">
        <v>75</v>
      </c>
      <c r="GA98" t="s">
        <v>3</v>
      </c>
      <c r="GD98">
        <v>0</v>
      </c>
      <c r="GF98">
        <v>1315376555</v>
      </c>
      <c r="GG98">
        <v>1</v>
      </c>
      <c r="GH98">
        <v>1</v>
      </c>
      <c r="GI98">
        <v>4</v>
      </c>
      <c r="GJ98">
        <v>0</v>
      </c>
      <c r="GK98">
        <f>ROUND(R98*(R12)/100,2)</f>
        <v>0</v>
      </c>
      <c r="GL98">
        <f t="shared" si="134"/>
        <v>0</v>
      </c>
      <c r="GM98">
        <f t="shared" si="135"/>
        <v>93.68</v>
      </c>
      <c r="GN98">
        <f t="shared" si="136"/>
        <v>93.68</v>
      </c>
      <c r="GO98">
        <f t="shared" si="137"/>
        <v>0</v>
      </c>
      <c r="GP98">
        <f t="shared" si="138"/>
        <v>0</v>
      </c>
      <c r="GR98">
        <v>0</v>
      </c>
      <c r="GS98">
        <v>3</v>
      </c>
      <c r="GT98">
        <v>0</v>
      </c>
      <c r="GU98" t="s">
        <v>3</v>
      </c>
      <c r="GV98">
        <f t="shared" si="139"/>
        <v>0</v>
      </c>
      <c r="GW98">
        <v>1</v>
      </c>
      <c r="GX98">
        <f t="shared" si="140"/>
        <v>0</v>
      </c>
      <c r="HA98">
        <v>0</v>
      </c>
      <c r="HB98">
        <v>0</v>
      </c>
      <c r="IK98">
        <v>0</v>
      </c>
    </row>
    <row r="99" spans="1:245" x14ac:dyDescent="0.2">
      <c r="A99">
        <v>18</v>
      </c>
      <c r="B99">
        <v>1</v>
      </c>
      <c r="C99">
        <v>226</v>
      </c>
      <c r="E99" t="s">
        <v>235</v>
      </c>
      <c r="F99" t="s">
        <v>95</v>
      </c>
      <c r="G99" t="s">
        <v>217</v>
      </c>
      <c r="H99" t="s">
        <v>73</v>
      </c>
      <c r="I99">
        <f>I98*J99</f>
        <v>2.4480000000000002E-2</v>
      </c>
      <c r="J99">
        <v>2.04</v>
      </c>
      <c r="O99">
        <f t="shared" si="108"/>
        <v>0</v>
      </c>
      <c r="P99">
        <f t="shared" si="109"/>
        <v>0</v>
      </c>
      <c r="Q99">
        <f t="shared" si="110"/>
        <v>0</v>
      </c>
      <c r="R99">
        <f t="shared" si="111"/>
        <v>0</v>
      </c>
      <c r="S99">
        <f t="shared" si="112"/>
        <v>0</v>
      </c>
      <c r="T99">
        <f t="shared" si="113"/>
        <v>0</v>
      </c>
      <c r="U99">
        <f t="shared" si="114"/>
        <v>0</v>
      </c>
      <c r="V99">
        <f t="shared" si="115"/>
        <v>0</v>
      </c>
      <c r="W99">
        <f t="shared" si="116"/>
        <v>0</v>
      </c>
      <c r="X99">
        <f t="shared" si="117"/>
        <v>0</v>
      </c>
      <c r="Y99">
        <f t="shared" si="118"/>
        <v>0</v>
      </c>
      <c r="AA99">
        <v>39570879</v>
      </c>
      <c r="AB99">
        <f t="shared" si="119"/>
        <v>0</v>
      </c>
      <c r="AC99">
        <f t="shared" si="141"/>
        <v>0</v>
      </c>
      <c r="AD99">
        <f>ROUND((((ET99)-(EU99))+AE99),2)</f>
        <v>0</v>
      </c>
      <c r="AE99">
        <f>ROUND((EU99),2)</f>
        <v>0</v>
      </c>
      <c r="AF99">
        <f>ROUND((EV99),2)</f>
        <v>0</v>
      </c>
      <c r="AG99">
        <f t="shared" si="120"/>
        <v>0</v>
      </c>
      <c r="AH99">
        <f>(EW99)</f>
        <v>0</v>
      </c>
      <c r="AI99">
        <f>(EX99)</f>
        <v>0</v>
      </c>
      <c r="AJ99">
        <f t="shared" si="121"/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123</v>
      </c>
      <c r="AU99">
        <v>75</v>
      </c>
      <c r="AV99">
        <v>1</v>
      </c>
      <c r="AW99">
        <v>1</v>
      </c>
      <c r="AZ99">
        <v>6.56</v>
      </c>
      <c r="BA99">
        <v>1</v>
      </c>
      <c r="BB99">
        <v>1</v>
      </c>
      <c r="BC99">
        <v>6.56</v>
      </c>
      <c r="BD99" t="s">
        <v>3</v>
      </c>
      <c r="BE99" t="s">
        <v>3</v>
      </c>
      <c r="BF99" t="s">
        <v>3</v>
      </c>
      <c r="BG99" t="s">
        <v>3</v>
      </c>
      <c r="BH99">
        <v>3</v>
      </c>
      <c r="BI99">
        <v>1</v>
      </c>
      <c r="BJ99" t="s">
        <v>3</v>
      </c>
      <c r="BM99">
        <v>11001</v>
      </c>
      <c r="BN99">
        <v>0</v>
      </c>
      <c r="BO99" t="s">
        <v>3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3</v>
      </c>
      <c r="BZ99">
        <v>123</v>
      </c>
      <c r="CA99">
        <v>75</v>
      </c>
      <c r="CF99">
        <v>0</v>
      </c>
      <c r="CG99">
        <v>0</v>
      </c>
      <c r="CM99">
        <v>0</v>
      </c>
      <c r="CN99" t="s">
        <v>3</v>
      </c>
      <c r="CO99">
        <v>0</v>
      </c>
      <c r="CP99">
        <f t="shared" si="122"/>
        <v>0</v>
      </c>
      <c r="CQ99">
        <f t="shared" si="123"/>
        <v>0</v>
      </c>
      <c r="CR99">
        <f t="shared" si="124"/>
        <v>0</v>
      </c>
      <c r="CS99">
        <f t="shared" si="125"/>
        <v>0</v>
      </c>
      <c r="CT99">
        <f t="shared" si="126"/>
        <v>0</v>
      </c>
      <c r="CU99">
        <f t="shared" si="127"/>
        <v>0</v>
      </c>
      <c r="CV99">
        <f t="shared" si="128"/>
        <v>0</v>
      </c>
      <c r="CW99">
        <f t="shared" si="129"/>
        <v>0</v>
      </c>
      <c r="CX99">
        <f t="shared" si="130"/>
        <v>0</v>
      </c>
      <c r="CY99">
        <f t="shared" si="131"/>
        <v>0</v>
      </c>
      <c r="CZ99">
        <f t="shared" si="132"/>
        <v>0</v>
      </c>
      <c r="DC99" t="s">
        <v>3</v>
      </c>
      <c r="DD99" t="s">
        <v>3</v>
      </c>
      <c r="DE99" t="s">
        <v>3</v>
      </c>
      <c r="DF99" t="s">
        <v>3</v>
      </c>
      <c r="DG99" t="s">
        <v>3</v>
      </c>
      <c r="DH99" t="s">
        <v>3</v>
      </c>
      <c r="DI99" t="s">
        <v>3</v>
      </c>
      <c r="DJ99" t="s">
        <v>3</v>
      </c>
      <c r="DK99" t="s">
        <v>3</v>
      </c>
      <c r="DL99" t="s">
        <v>3</v>
      </c>
      <c r="DM99" t="s">
        <v>3</v>
      </c>
      <c r="DN99">
        <v>0</v>
      </c>
      <c r="DO99">
        <v>0</v>
      </c>
      <c r="DP99">
        <v>1</v>
      </c>
      <c r="DQ99">
        <v>1</v>
      </c>
      <c r="DU99">
        <v>1007</v>
      </c>
      <c r="DV99" t="s">
        <v>73</v>
      </c>
      <c r="DW99" t="s">
        <v>73</v>
      </c>
      <c r="DX99">
        <v>1</v>
      </c>
      <c r="EE99">
        <v>39174504</v>
      </c>
      <c r="EF99">
        <v>2</v>
      </c>
      <c r="EG99" t="s">
        <v>21</v>
      </c>
      <c r="EH99">
        <v>0</v>
      </c>
      <c r="EI99" t="s">
        <v>3</v>
      </c>
      <c r="EJ99">
        <v>1</v>
      </c>
      <c r="EK99">
        <v>11001</v>
      </c>
      <c r="EL99" t="s">
        <v>130</v>
      </c>
      <c r="EM99" t="s">
        <v>131</v>
      </c>
      <c r="EO99" t="s">
        <v>3</v>
      </c>
      <c r="EQ99">
        <v>0</v>
      </c>
      <c r="ER99">
        <v>0</v>
      </c>
      <c r="ES99">
        <v>0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33"/>
        <v>0</v>
      </c>
      <c r="FS99">
        <v>0</v>
      </c>
      <c r="FX99">
        <v>123</v>
      </c>
      <c r="FY99">
        <v>75</v>
      </c>
      <c r="GA99" t="s">
        <v>3</v>
      </c>
      <c r="GD99">
        <v>0</v>
      </c>
      <c r="GF99">
        <v>-355906858</v>
      </c>
      <c r="GG99">
        <v>1</v>
      </c>
      <c r="GH99">
        <v>1</v>
      </c>
      <c r="GI99">
        <v>4</v>
      </c>
      <c r="GJ99">
        <v>0</v>
      </c>
      <c r="GK99">
        <f>ROUND(R99*(R12)/100,2)</f>
        <v>0</v>
      </c>
      <c r="GL99">
        <f t="shared" si="134"/>
        <v>0</v>
      </c>
      <c r="GM99">
        <f t="shared" si="135"/>
        <v>0</v>
      </c>
      <c r="GN99">
        <f t="shared" si="136"/>
        <v>0</v>
      </c>
      <c r="GO99">
        <f t="shared" si="137"/>
        <v>0</v>
      </c>
      <c r="GP99">
        <f t="shared" si="138"/>
        <v>0</v>
      </c>
      <c r="GR99">
        <v>0</v>
      </c>
      <c r="GS99">
        <v>3</v>
      </c>
      <c r="GT99">
        <v>0</v>
      </c>
      <c r="GU99" t="s">
        <v>3</v>
      </c>
      <c r="GV99">
        <f t="shared" si="139"/>
        <v>0</v>
      </c>
      <c r="GW99">
        <v>1</v>
      </c>
      <c r="GX99">
        <f t="shared" si="140"/>
        <v>0</v>
      </c>
      <c r="HA99">
        <v>0</v>
      </c>
      <c r="HB99">
        <v>0</v>
      </c>
      <c r="IK99">
        <v>0</v>
      </c>
    </row>
    <row r="100" spans="1:245" x14ac:dyDescent="0.2">
      <c r="A100">
        <v>18</v>
      </c>
      <c r="B100">
        <v>1</v>
      </c>
      <c r="C100">
        <v>227</v>
      </c>
      <c r="E100" t="s">
        <v>236</v>
      </c>
      <c r="F100" t="s">
        <v>80</v>
      </c>
      <c r="G100" t="s">
        <v>81</v>
      </c>
      <c r="H100" t="s">
        <v>73</v>
      </c>
      <c r="I100">
        <f>I98*J100</f>
        <v>2.4480000000000002E-2</v>
      </c>
      <c r="J100">
        <v>2.04</v>
      </c>
      <c r="O100">
        <f t="shared" si="108"/>
        <v>119.68</v>
      </c>
      <c r="P100">
        <f t="shared" si="109"/>
        <v>119.68</v>
      </c>
      <c r="Q100">
        <f t="shared" si="110"/>
        <v>0</v>
      </c>
      <c r="R100">
        <f t="shared" si="111"/>
        <v>0</v>
      </c>
      <c r="S100">
        <f t="shared" si="112"/>
        <v>0</v>
      </c>
      <c r="T100">
        <f t="shared" si="113"/>
        <v>0</v>
      </c>
      <c r="U100">
        <f t="shared" si="114"/>
        <v>0</v>
      </c>
      <c r="V100">
        <f t="shared" si="115"/>
        <v>0</v>
      </c>
      <c r="W100">
        <f t="shared" si="116"/>
        <v>0</v>
      </c>
      <c r="X100">
        <f t="shared" si="117"/>
        <v>0</v>
      </c>
      <c r="Y100">
        <f t="shared" si="118"/>
        <v>0</v>
      </c>
      <c r="AA100">
        <v>39570879</v>
      </c>
      <c r="AB100">
        <f t="shared" si="119"/>
        <v>745.24</v>
      </c>
      <c r="AC100">
        <f t="shared" si="141"/>
        <v>745.24</v>
      </c>
      <c r="AD100">
        <f>ROUND((((ET100)-(EU100))+AE100),2)</f>
        <v>0</v>
      </c>
      <c r="AE100">
        <f>ROUND((EU100),2)</f>
        <v>0</v>
      </c>
      <c r="AF100">
        <f>ROUND((EV100),2)</f>
        <v>0</v>
      </c>
      <c r="AG100">
        <f t="shared" si="120"/>
        <v>0</v>
      </c>
      <c r="AH100">
        <f>(EW100)</f>
        <v>0</v>
      </c>
      <c r="AI100">
        <f>(EX100)</f>
        <v>0</v>
      </c>
      <c r="AJ100">
        <f t="shared" si="121"/>
        <v>0</v>
      </c>
      <c r="AK100">
        <v>745.24</v>
      </c>
      <c r="AL100">
        <v>745.24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105</v>
      </c>
      <c r="AU100">
        <v>65</v>
      </c>
      <c r="AV100">
        <v>1</v>
      </c>
      <c r="AW100">
        <v>1</v>
      </c>
      <c r="AZ100">
        <v>6.56</v>
      </c>
      <c r="BA100">
        <v>1</v>
      </c>
      <c r="BB100">
        <v>1</v>
      </c>
      <c r="BC100">
        <v>6.56</v>
      </c>
      <c r="BD100" t="s">
        <v>3</v>
      </c>
      <c r="BE100" t="s">
        <v>3</v>
      </c>
      <c r="BF100" t="s">
        <v>3</v>
      </c>
      <c r="BG100" t="s">
        <v>3</v>
      </c>
      <c r="BH100">
        <v>3</v>
      </c>
      <c r="BI100">
        <v>1</v>
      </c>
      <c r="BJ100" t="s">
        <v>82</v>
      </c>
      <c r="BM100">
        <v>6001</v>
      </c>
      <c r="BN100">
        <v>0</v>
      </c>
      <c r="BO100" t="s">
        <v>3</v>
      </c>
      <c r="BP100">
        <v>0</v>
      </c>
      <c r="BQ100">
        <v>2</v>
      </c>
      <c r="BR100">
        <v>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3</v>
      </c>
      <c r="BZ100">
        <v>105</v>
      </c>
      <c r="CA100">
        <v>65</v>
      </c>
      <c r="CF100">
        <v>0</v>
      </c>
      <c r="CG100">
        <v>0</v>
      </c>
      <c r="CM100">
        <v>0</v>
      </c>
      <c r="CN100" t="s">
        <v>3</v>
      </c>
      <c r="CO100">
        <v>0</v>
      </c>
      <c r="CP100">
        <f t="shared" si="122"/>
        <v>119.68</v>
      </c>
      <c r="CQ100">
        <f t="shared" si="123"/>
        <v>4888.7743999999993</v>
      </c>
      <c r="CR100">
        <f t="shared" si="124"/>
        <v>0</v>
      </c>
      <c r="CS100">
        <f t="shared" si="125"/>
        <v>0</v>
      </c>
      <c r="CT100">
        <f t="shared" si="126"/>
        <v>0</v>
      </c>
      <c r="CU100">
        <f t="shared" si="127"/>
        <v>0</v>
      </c>
      <c r="CV100">
        <f t="shared" si="128"/>
        <v>0</v>
      </c>
      <c r="CW100">
        <f t="shared" si="129"/>
        <v>0</v>
      </c>
      <c r="CX100">
        <f t="shared" si="130"/>
        <v>0</v>
      </c>
      <c r="CY100">
        <f t="shared" si="131"/>
        <v>0</v>
      </c>
      <c r="CZ100">
        <f t="shared" si="132"/>
        <v>0</v>
      </c>
      <c r="DC100" t="s">
        <v>3</v>
      </c>
      <c r="DD100" t="s">
        <v>3</v>
      </c>
      <c r="DE100" t="s">
        <v>3</v>
      </c>
      <c r="DF100" t="s">
        <v>3</v>
      </c>
      <c r="DG100" t="s">
        <v>3</v>
      </c>
      <c r="DH100" t="s">
        <v>3</v>
      </c>
      <c r="DI100" t="s">
        <v>3</v>
      </c>
      <c r="DJ100" t="s">
        <v>3</v>
      </c>
      <c r="DK100" t="s">
        <v>3</v>
      </c>
      <c r="DL100" t="s">
        <v>3</v>
      </c>
      <c r="DM100" t="s">
        <v>3</v>
      </c>
      <c r="DN100">
        <v>0</v>
      </c>
      <c r="DO100">
        <v>0</v>
      </c>
      <c r="DP100">
        <v>1</v>
      </c>
      <c r="DQ100">
        <v>1</v>
      </c>
      <c r="DU100">
        <v>1007</v>
      </c>
      <c r="DV100" t="s">
        <v>73</v>
      </c>
      <c r="DW100" t="s">
        <v>73</v>
      </c>
      <c r="DX100">
        <v>1</v>
      </c>
      <c r="EE100">
        <v>39174490</v>
      </c>
      <c r="EF100">
        <v>2</v>
      </c>
      <c r="EG100" t="s">
        <v>21</v>
      </c>
      <c r="EH100">
        <v>0</v>
      </c>
      <c r="EI100" t="s">
        <v>3</v>
      </c>
      <c r="EJ100">
        <v>1</v>
      </c>
      <c r="EK100">
        <v>6001</v>
      </c>
      <c r="EL100" t="s">
        <v>92</v>
      </c>
      <c r="EM100" t="s">
        <v>93</v>
      </c>
      <c r="EO100" t="s">
        <v>3</v>
      </c>
      <c r="EQ100">
        <v>0</v>
      </c>
      <c r="ER100">
        <v>745.24</v>
      </c>
      <c r="ES100">
        <v>745.24</v>
      </c>
      <c r="ET100">
        <v>0</v>
      </c>
      <c r="EU100">
        <v>0</v>
      </c>
      <c r="EV100">
        <v>0</v>
      </c>
      <c r="EW100">
        <v>0</v>
      </c>
      <c r="EX100">
        <v>0</v>
      </c>
      <c r="FQ100">
        <v>0</v>
      </c>
      <c r="FR100">
        <f t="shared" si="133"/>
        <v>0</v>
      </c>
      <c r="FS100">
        <v>0</v>
      </c>
      <c r="FX100">
        <v>105</v>
      </c>
      <c r="FY100">
        <v>65</v>
      </c>
      <c r="GA100" t="s">
        <v>3</v>
      </c>
      <c r="GD100">
        <v>0</v>
      </c>
      <c r="GF100">
        <v>-1144518642</v>
      </c>
      <c r="GG100">
        <v>1</v>
      </c>
      <c r="GH100">
        <v>1</v>
      </c>
      <c r="GI100">
        <v>4</v>
      </c>
      <c r="GJ100">
        <v>0</v>
      </c>
      <c r="GK100">
        <f>ROUND(R100*(R12)/100,2)</f>
        <v>0</v>
      </c>
      <c r="GL100">
        <f t="shared" si="134"/>
        <v>0</v>
      </c>
      <c r="GM100">
        <f t="shared" si="135"/>
        <v>119.68</v>
      </c>
      <c r="GN100">
        <f t="shared" si="136"/>
        <v>119.68</v>
      </c>
      <c r="GO100">
        <f t="shared" si="137"/>
        <v>0</v>
      </c>
      <c r="GP100">
        <f t="shared" si="138"/>
        <v>0</v>
      </c>
      <c r="GR100">
        <v>0</v>
      </c>
      <c r="GS100">
        <v>3</v>
      </c>
      <c r="GT100">
        <v>0</v>
      </c>
      <c r="GU100" t="s">
        <v>3</v>
      </c>
      <c r="GV100">
        <f t="shared" si="139"/>
        <v>0</v>
      </c>
      <c r="GW100">
        <v>1</v>
      </c>
      <c r="GX100">
        <f t="shared" si="140"/>
        <v>0</v>
      </c>
      <c r="HA100">
        <v>0</v>
      </c>
      <c r="HB100">
        <v>0</v>
      </c>
      <c r="IK100">
        <v>0</v>
      </c>
    </row>
    <row r="101" spans="1:245" x14ac:dyDescent="0.2">
      <c r="A101">
        <v>17</v>
      </c>
      <c r="B101">
        <v>1</v>
      </c>
      <c r="C101">
        <f>ROW(SmtRes!A233)</f>
        <v>233</v>
      </c>
      <c r="D101">
        <f>ROW(EtalonRes!A211)</f>
        <v>211</v>
      </c>
      <c r="E101" t="s">
        <v>237</v>
      </c>
      <c r="F101" t="s">
        <v>220</v>
      </c>
      <c r="G101" t="s">
        <v>221</v>
      </c>
      <c r="H101" t="s">
        <v>208</v>
      </c>
      <c r="I101">
        <f>ROUND(1.2/100,9)</f>
        <v>1.2E-2</v>
      </c>
      <c r="J101">
        <v>0</v>
      </c>
      <c r="O101">
        <f t="shared" si="108"/>
        <v>4.45</v>
      </c>
      <c r="P101">
        <f t="shared" si="109"/>
        <v>0</v>
      </c>
      <c r="Q101">
        <f t="shared" si="110"/>
        <v>3.04</v>
      </c>
      <c r="R101">
        <f t="shared" si="111"/>
        <v>1.1200000000000001</v>
      </c>
      <c r="S101">
        <f t="shared" si="112"/>
        <v>1.41</v>
      </c>
      <c r="T101">
        <f t="shared" si="113"/>
        <v>0</v>
      </c>
      <c r="U101">
        <f t="shared" si="114"/>
        <v>2.76E-2</v>
      </c>
      <c r="V101">
        <f t="shared" si="115"/>
        <v>1.26E-2</v>
      </c>
      <c r="W101">
        <f t="shared" si="116"/>
        <v>0</v>
      </c>
      <c r="X101">
        <f t="shared" si="117"/>
        <v>3.11</v>
      </c>
      <c r="Y101">
        <f t="shared" si="118"/>
        <v>1.9</v>
      </c>
      <c r="AA101">
        <v>39570879</v>
      </c>
      <c r="AB101">
        <f t="shared" si="119"/>
        <v>56.54</v>
      </c>
      <c r="AC101">
        <f>ROUND(((ES101*4)),2)</f>
        <v>0</v>
      </c>
      <c r="AD101">
        <f>ROUND((((((ET101*4)*1.25))-(((EU101*4)*1.25)))+AE101),2)</f>
        <v>38.6</v>
      </c>
      <c r="AE101">
        <f>ROUND((((EU101*4)*1.25)),2)</f>
        <v>14.2</v>
      </c>
      <c r="AF101">
        <f>ROUND((((EV101*4)*1.15)),2)</f>
        <v>17.940000000000001</v>
      </c>
      <c r="AG101">
        <f t="shared" si="120"/>
        <v>0</v>
      </c>
      <c r="AH101">
        <f>(((EW101*4)*1.15))</f>
        <v>2.2999999999999998</v>
      </c>
      <c r="AI101">
        <f>(((EX101*4)*1.25))</f>
        <v>1.05</v>
      </c>
      <c r="AJ101">
        <f t="shared" si="121"/>
        <v>0</v>
      </c>
      <c r="AK101">
        <v>11.62</v>
      </c>
      <c r="AL101">
        <v>0</v>
      </c>
      <c r="AM101">
        <v>7.72</v>
      </c>
      <c r="AN101">
        <v>2.84</v>
      </c>
      <c r="AO101">
        <v>3.9</v>
      </c>
      <c r="AP101">
        <v>0</v>
      </c>
      <c r="AQ101">
        <v>0.5</v>
      </c>
      <c r="AR101">
        <v>0.21</v>
      </c>
      <c r="AS101">
        <v>0</v>
      </c>
      <c r="AT101">
        <v>123</v>
      </c>
      <c r="AU101">
        <v>75</v>
      </c>
      <c r="AV101">
        <v>1</v>
      </c>
      <c r="AW101">
        <v>1</v>
      </c>
      <c r="AZ101">
        <v>6.56</v>
      </c>
      <c r="BA101">
        <v>6.56</v>
      </c>
      <c r="BB101">
        <v>6.56</v>
      </c>
      <c r="BC101">
        <v>6.56</v>
      </c>
      <c r="BD101" t="s">
        <v>3</v>
      </c>
      <c r="BE101" t="s">
        <v>3</v>
      </c>
      <c r="BF101" t="s">
        <v>3</v>
      </c>
      <c r="BG101" t="s">
        <v>3</v>
      </c>
      <c r="BH101">
        <v>0</v>
      </c>
      <c r="BI101">
        <v>1</v>
      </c>
      <c r="BJ101" t="s">
        <v>222</v>
      </c>
      <c r="BM101">
        <v>11001</v>
      </c>
      <c r="BN101">
        <v>0</v>
      </c>
      <c r="BO101" t="s">
        <v>3</v>
      </c>
      <c r="BP101">
        <v>0</v>
      </c>
      <c r="BQ101">
        <v>2</v>
      </c>
      <c r="BR101">
        <v>0</v>
      </c>
      <c r="BS101">
        <v>6.56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123</v>
      </c>
      <c r="CA101">
        <v>75</v>
      </c>
      <c r="CF101">
        <v>0</v>
      </c>
      <c r="CG101">
        <v>0</v>
      </c>
      <c r="CM101">
        <v>0</v>
      </c>
      <c r="CN101" t="s">
        <v>1633</v>
      </c>
      <c r="CO101">
        <v>0</v>
      </c>
      <c r="CP101">
        <f t="shared" si="122"/>
        <v>4.45</v>
      </c>
      <c r="CQ101">
        <f t="shared" si="123"/>
        <v>0</v>
      </c>
      <c r="CR101">
        <f t="shared" si="124"/>
        <v>253.21600000000001</v>
      </c>
      <c r="CS101">
        <f t="shared" si="125"/>
        <v>93.151999999999987</v>
      </c>
      <c r="CT101">
        <f t="shared" si="126"/>
        <v>117.68640000000001</v>
      </c>
      <c r="CU101">
        <f t="shared" si="127"/>
        <v>0</v>
      </c>
      <c r="CV101">
        <f t="shared" si="128"/>
        <v>2.2999999999999998</v>
      </c>
      <c r="CW101">
        <f t="shared" si="129"/>
        <v>1.05</v>
      </c>
      <c r="CX101">
        <f t="shared" si="130"/>
        <v>0</v>
      </c>
      <c r="CY101">
        <f t="shared" si="131"/>
        <v>3.1119000000000003</v>
      </c>
      <c r="CZ101">
        <f t="shared" si="132"/>
        <v>1.8975000000000002</v>
      </c>
      <c r="DC101" t="s">
        <v>3</v>
      </c>
      <c r="DD101" t="s">
        <v>238</v>
      </c>
      <c r="DE101" t="s">
        <v>239</v>
      </c>
      <c r="DF101" t="s">
        <v>239</v>
      </c>
      <c r="DG101" t="s">
        <v>240</v>
      </c>
      <c r="DH101" t="s">
        <v>3</v>
      </c>
      <c r="DI101" t="s">
        <v>240</v>
      </c>
      <c r="DJ101" t="s">
        <v>239</v>
      </c>
      <c r="DK101" t="s">
        <v>3</v>
      </c>
      <c r="DL101" t="s">
        <v>3</v>
      </c>
      <c r="DM101" t="s">
        <v>3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208</v>
      </c>
      <c r="DW101" t="s">
        <v>208</v>
      </c>
      <c r="DX101">
        <v>100</v>
      </c>
      <c r="EE101">
        <v>39174504</v>
      </c>
      <c r="EF101">
        <v>2</v>
      </c>
      <c r="EG101" t="s">
        <v>21</v>
      </c>
      <c r="EH101">
        <v>0</v>
      </c>
      <c r="EI101" t="s">
        <v>3</v>
      </c>
      <c r="EJ101">
        <v>1</v>
      </c>
      <c r="EK101">
        <v>11001</v>
      </c>
      <c r="EL101" t="s">
        <v>130</v>
      </c>
      <c r="EM101" t="s">
        <v>131</v>
      </c>
      <c r="EO101" t="s">
        <v>24</v>
      </c>
      <c r="EQ101">
        <v>0</v>
      </c>
      <c r="ER101">
        <v>11.62</v>
      </c>
      <c r="ES101">
        <v>0</v>
      </c>
      <c r="ET101">
        <v>7.72</v>
      </c>
      <c r="EU101">
        <v>2.84</v>
      </c>
      <c r="EV101">
        <v>3.9</v>
      </c>
      <c r="EW101">
        <v>0.5</v>
      </c>
      <c r="EX101">
        <v>0.21</v>
      </c>
      <c r="EY101">
        <v>0</v>
      </c>
      <c r="FQ101">
        <v>0</v>
      </c>
      <c r="FR101">
        <f t="shared" si="133"/>
        <v>0</v>
      </c>
      <c r="FS101">
        <v>0</v>
      </c>
      <c r="FX101">
        <v>123</v>
      </c>
      <c r="FY101">
        <v>75</v>
      </c>
      <c r="GA101" t="s">
        <v>3</v>
      </c>
      <c r="GD101">
        <v>0</v>
      </c>
      <c r="GF101">
        <v>689531466</v>
      </c>
      <c r="GG101">
        <v>1</v>
      </c>
      <c r="GH101">
        <v>1</v>
      </c>
      <c r="GI101">
        <v>4</v>
      </c>
      <c r="GJ101">
        <v>0</v>
      </c>
      <c r="GK101">
        <f>ROUND(R101*(R12)/100,2)</f>
        <v>0</v>
      </c>
      <c r="GL101">
        <f t="shared" si="134"/>
        <v>0</v>
      </c>
      <c r="GM101">
        <f t="shared" si="135"/>
        <v>9.4600000000000009</v>
      </c>
      <c r="GN101">
        <f t="shared" si="136"/>
        <v>9.4600000000000009</v>
      </c>
      <c r="GO101">
        <f t="shared" si="137"/>
        <v>0</v>
      </c>
      <c r="GP101">
        <f t="shared" si="138"/>
        <v>0</v>
      </c>
      <c r="GR101">
        <v>0</v>
      </c>
      <c r="GS101">
        <v>3</v>
      </c>
      <c r="GT101">
        <v>0</v>
      </c>
      <c r="GU101" t="s">
        <v>3</v>
      </c>
      <c r="GV101">
        <f t="shared" si="139"/>
        <v>0</v>
      </c>
      <c r="GW101">
        <v>1</v>
      </c>
      <c r="GX101">
        <f t="shared" si="140"/>
        <v>0</v>
      </c>
      <c r="HA101">
        <v>0</v>
      </c>
      <c r="HB101">
        <v>0</v>
      </c>
      <c r="IK101">
        <v>0</v>
      </c>
    </row>
    <row r="102" spans="1:245" x14ac:dyDescent="0.2">
      <c r="A102">
        <v>18</v>
      </c>
      <c r="B102">
        <v>1</v>
      </c>
      <c r="C102">
        <v>232</v>
      </c>
      <c r="E102" t="s">
        <v>241</v>
      </c>
      <c r="F102" t="s">
        <v>95</v>
      </c>
      <c r="G102" t="s">
        <v>217</v>
      </c>
      <c r="H102" t="s">
        <v>73</v>
      </c>
      <c r="I102">
        <f>I101*J102</f>
        <v>2.4480000000000002E-2</v>
      </c>
      <c r="J102">
        <v>2.04</v>
      </c>
      <c r="O102">
        <f t="shared" si="108"/>
        <v>0</v>
      </c>
      <c r="P102">
        <f t="shared" si="109"/>
        <v>0</v>
      </c>
      <c r="Q102">
        <f t="shared" si="110"/>
        <v>0</v>
      </c>
      <c r="R102">
        <f t="shared" si="111"/>
        <v>0</v>
      </c>
      <c r="S102">
        <f t="shared" si="112"/>
        <v>0</v>
      </c>
      <c r="T102">
        <f t="shared" si="113"/>
        <v>0</v>
      </c>
      <c r="U102">
        <f t="shared" si="114"/>
        <v>0</v>
      </c>
      <c r="V102">
        <f t="shared" si="115"/>
        <v>0</v>
      </c>
      <c r="W102">
        <f t="shared" si="116"/>
        <v>0</v>
      </c>
      <c r="X102">
        <f t="shared" si="117"/>
        <v>0</v>
      </c>
      <c r="Y102">
        <f t="shared" si="118"/>
        <v>0</v>
      </c>
      <c r="AA102">
        <v>39570879</v>
      </c>
      <c r="AB102">
        <f t="shared" si="119"/>
        <v>0</v>
      </c>
      <c r="AC102">
        <f t="shared" ref="AC102:AC109" si="142">ROUND((ES102),2)</f>
        <v>0</v>
      </c>
      <c r="AD102">
        <f>ROUND((((ET102)-(EU102))+AE102),2)</f>
        <v>0</v>
      </c>
      <c r="AE102">
        <f>ROUND((EU102),2)</f>
        <v>0</v>
      </c>
      <c r="AF102">
        <f>ROUND((EV102),2)</f>
        <v>0</v>
      </c>
      <c r="AG102">
        <f t="shared" si="120"/>
        <v>0</v>
      </c>
      <c r="AH102">
        <f>(EW102)</f>
        <v>0</v>
      </c>
      <c r="AI102">
        <f>(EX102)</f>
        <v>0</v>
      </c>
      <c r="AJ102">
        <f t="shared" si="121"/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123</v>
      </c>
      <c r="AU102">
        <v>75</v>
      </c>
      <c r="AV102">
        <v>1</v>
      </c>
      <c r="AW102">
        <v>1</v>
      </c>
      <c r="AZ102">
        <v>6.56</v>
      </c>
      <c r="BA102">
        <v>1</v>
      </c>
      <c r="BB102">
        <v>1</v>
      </c>
      <c r="BC102">
        <v>6.56</v>
      </c>
      <c r="BD102" t="s">
        <v>3</v>
      </c>
      <c r="BE102" t="s">
        <v>3</v>
      </c>
      <c r="BF102" t="s">
        <v>3</v>
      </c>
      <c r="BG102" t="s">
        <v>3</v>
      </c>
      <c r="BH102">
        <v>3</v>
      </c>
      <c r="BI102">
        <v>1</v>
      </c>
      <c r="BJ102" t="s">
        <v>3</v>
      </c>
      <c r="BM102">
        <v>11001</v>
      </c>
      <c r="BN102">
        <v>0</v>
      </c>
      <c r="BO102" t="s">
        <v>3</v>
      </c>
      <c r="BP102">
        <v>0</v>
      </c>
      <c r="BQ102">
        <v>2</v>
      </c>
      <c r="BR102">
        <v>0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3</v>
      </c>
      <c r="BZ102">
        <v>123</v>
      </c>
      <c r="CA102">
        <v>75</v>
      </c>
      <c r="CF102">
        <v>0</v>
      </c>
      <c r="CG102">
        <v>0</v>
      </c>
      <c r="CM102">
        <v>0</v>
      </c>
      <c r="CN102" t="s">
        <v>3</v>
      </c>
      <c r="CO102">
        <v>0</v>
      </c>
      <c r="CP102">
        <f t="shared" si="122"/>
        <v>0</v>
      </c>
      <c r="CQ102">
        <f t="shared" si="123"/>
        <v>0</v>
      </c>
      <c r="CR102">
        <f t="shared" si="124"/>
        <v>0</v>
      </c>
      <c r="CS102">
        <f t="shared" si="125"/>
        <v>0</v>
      </c>
      <c r="CT102">
        <f t="shared" si="126"/>
        <v>0</v>
      </c>
      <c r="CU102">
        <f t="shared" si="127"/>
        <v>0</v>
      </c>
      <c r="CV102">
        <f t="shared" si="128"/>
        <v>0</v>
      </c>
      <c r="CW102">
        <f t="shared" si="129"/>
        <v>0</v>
      </c>
      <c r="CX102">
        <f t="shared" si="130"/>
        <v>0</v>
      </c>
      <c r="CY102">
        <f t="shared" si="131"/>
        <v>0</v>
      </c>
      <c r="CZ102">
        <f t="shared" si="132"/>
        <v>0</v>
      </c>
      <c r="DC102" t="s">
        <v>3</v>
      </c>
      <c r="DD102" t="s">
        <v>3</v>
      </c>
      <c r="DE102" t="s">
        <v>3</v>
      </c>
      <c r="DF102" t="s">
        <v>3</v>
      </c>
      <c r="DG102" t="s">
        <v>3</v>
      </c>
      <c r="DH102" t="s">
        <v>3</v>
      </c>
      <c r="DI102" t="s">
        <v>3</v>
      </c>
      <c r="DJ102" t="s">
        <v>3</v>
      </c>
      <c r="DK102" t="s">
        <v>3</v>
      </c>
      <c r="DL102" t="s">
        <v>3</v>
      </c>
      <c r="DM102" t="s">
        <v>3</v>
      </c>
      <c r="DN102">
        <v>0</v>
      </c>
      <c r="DO102">
        <v>0</v>
      </c>
      <c r="DP102">
        <v>1</v>
      </c>
      <c r="DQ102">
        <v>1</v>
      </c>
      <c r="DU102">
        <v>1007</v>
      </c>
      <c r="DV102" t="s">
        <v>73</v>
      </c>
      <c r="DW102" t="s">
        <v>73</v>
      </c>
      <c r="DX102">
        <v>1</v>
      </c>
      <c r="EE102">
        <v>39174504</v>
      </c>
      <c r="EF102">
        <v>2</v>
      </c>
      <c r="EG102" t="s">
        <v>21</v>
      </c>
      <c r="EH102">
        <v>0</v>
      </c>
      <c r="EI102" t="s">
        <v>3</v>
      </c>
      <c r="EJ102">
        <v>1</v>
      </c>
      <c r="EK102">
        <v>11001</v>
      </c>
      <c r="EL102" t="s">
        <v>130</v>
      </c>
      <c r="EM102" t="s">
        <v>131</v>
      </c>
      <c r="EO102" t="s">
        <v>3</v>
      </c>
      <c r="EQ102">
        <v>0</v>
      </c>
      <c r="ER102">
        <v>0</v>
      </c>
      <c r="ES102">
        <v>0</v>
      </c>
      <c r="ET102">
        <v>0</v>
      </c>
      <c r="EU102">
        <v>0</v>
      </c>
      <c r="EV102">
        <v>0</v>
      </c>
      <c r="EW102">
        <v>0</v>
      </c>
      <c r="EX102">
        <v>0</v>
      </c>
      <c r="FQ102">
        <v>0</v>
      </c>
      <c r="FR102">
        <f t="shared" si="133"/>
        <v>0</v>
      </c>
      <c r="FS102">
        <v>0</v>
      </c>
      <c r="FX102">
        <v>123</v>
      </c>
      <c r="FY102">
        <v>75</v>
      </c>
      <c r="GA102" t="s">
        <v>3</v>
      </c>
      <c r="GD102">
        <v>0</v>
      </c>
      <c r="GF102">
        <v>-355906858</v>
      </c>
      <c r="GG102">
        <v>1</v>
      </c>
      <c r="GH102">
        <v>1</v>
      </c>
      <c r="GI102">
        <v>4</v>
      </c>
      <c r="GJ102">
        <v>0</v>
      </c>
      <c r="GK102">
        <f>ROUND(R102*(R12)/100,2)</f>
        <v>0</v>
      </c>
      <c r="GL102">
        <f t="shared" si="134"/>
        <v>0</v>
      </c>
      <c r="GM102">
        <f t="shared" si="135"/>
        <v>0</v>
      </c>
      <c r="GN102">
        <f t="shared" si="136"/>
        <v>0</v>
      </c>
      <c r="GO102">
        <f t="shared" si="137"/>
        <v>0</v>
      </c>
      <c r="GP102">
        <f t="shared" si="138"/>
        <v>0</v>
      </c>
      <c r="GR102">
        <v>0</v>
      </c>
      <c r="GS102">
        <v>3</v>
      </c>
      <c r="GT102">
        <v>0</v>
      </c>
      <c r="GU102" t="s">
        <v>3</v>
      </c>
      <c r="GV102">
        <f t="shared" si="139"/>
        <v>0</v>
      </c>
      <c r="GW102">
        <v>1</v>
      </c>
      <c r="GX102">
        <f t="shared" si="140"/>
        <v>0</v>
      </c>
      <c r="HA102">
        <v>0</v>
      </c>
      <c r="HB102">
        <v>0</v>
      </c>
      <c r="IK102">
        <v>0</v>
      </c>
    </row>
    <row r="103" spans="1:245" x14ac:dyDescent="0.2">
      <c r="A103">
        <v>18</v>
      </c>
      <c r="B103">
        <v>1</v>
      </c>
      <c r="C103">
        <v>233</v>
      </c>
      <c r="E103" t="s">
        <v>242</v>
      </c>
      <c r="F103" t="s">
        <v>80</v>
      </c>
      <c r="G103" t="s">
        <v>81</v>
      </c>
      <c r="H103" t="s">
        <v>73</v>
      </c>
      <c r="I103">
        <f>I101*J103</f>
        <v>2.4480000000000002E-2</v>
      </c>
      <c r="J103">
        <v>2.04</v>
      </c>
      <c r="O103">
        <f t="shared" si="108"/>
        <v>119.68</v>
      </c>
      <c r="P103">
        <f t="shared" si="109"/>
        <v>119.68</v>
      </c>
      <c r="Q103">
        <f t="shared" si="110"/>
        <v>0</v>
      </c>
      <c r="R103">
        <f t="shared" si="111"/>
        <v>0</v>
      </c>
      <c r="S103">
        <f t="shared" si="112"/>
        <v>0</v>
      </c>
      <c r="T103">
        <f t="shared" si="113"/>
        <v>0</v>
      </c>
      <c r="U103">
        <f t="shared" si="114"/>
        <v>0</v>
      </c>
      <c r="V103">
        <f t="shared" si="115"/>
        <v>0</v>
      </c>
      <c r="W103">
        <f t="shared" si="116"/>
        <v>0</v>
      </c>
      <c r="X103">
        <f t="shared" si="117"/>
        <v>0</v>
      </c>
      <c r="Y103">
        <f t="shared" si="118"/>
        <v>0</v>
      </c>
      <c r="AA103">
        <v>39570879</v>
      </c>
      <c r="AB103">
        <f t="shared" si="119"/>
        <v>745.24</v>
      </c>
      <c r="AC103">
        <f t="shared" si="142"/>
        <v>745.24</v>
      </c>
      <c r="AD103">
        <f>ROUND((((ET103)-(EU103))+AE103),2)</f>
        <v>0</v>
      </c>
      <c r="AE103">
        <f>ROUND((EU103),2)</f>
        <v>0</v>
      </c>
      <c r="AF103">
        <f>ROUND((EV103),2)</f>
        <v>0</v>
      </c>
      <c r="AG103">
        <f t="shared" si="120"/>
        <v>0</v>
      </c>
      <c r="AH103">
        <f>(EW103)</f>
        <v>0</v>
      </c>
      <c r="AI103">
        <f>(EX103)</f>
        <v>0</v>
      </c>
      <c r="AJ103">
        <f t="shared" si="121"/>
        <v>0</v>
      </c>
      <c r="AK103">
        <v>745.24</v>
      </c>
      <c r="AL103">
        <v>745.24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105</v>
      </c>
      <c r="AU103">
        <v>65</v>
      </c>
      <c r="AV103">
        <v>1</v>
      </c>
      <c r="AW103">
        <v>1</v>
      </c>
      <c r="AZ103">
        <v>6.56</v>
      </c>
      <c r="BA103">
        <v>1</v>
      </c>
      <c r="BB103">
        <v>1</v>
      </c>
      <c r="BC103">
        <v>6.56</v>
      </c>
      <c r="BD103" t="s">
        <v>3</v>
      </c>
      <c r="BE103" t="s">
        <v>3</v>
      </c>
      <c r="BF103" t="s">
        <v>3</v>
      </c>
      <c r="BG103" t="s">
        <v>3</v>
      </c>
      <c r="BH103">
        <v>3</v>
      </c>
      <c r="BI103">
        <v>1</v>
      </c>
      <c r="BJ103" t="s">
        <v>82</v>
      </c>
      <c r="BM103">
        <v>6001</v>
      </c>
      <c r="BN103">
        <v>0</v>
      </c>
      <c r="BO103" t="s">
        <v>3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105</v>
      </c>
      <c r="CA103">
        <v>65</v>
      </c>
      <c r="CF103">
        <v>0</v>
      </c>
      <c r="CG103">
        <v>0</v>
      </c>
      <c r="CM103">
        <v>0</v>
      </c>
      <c r="CN103" t="s">
        <v>3</v>
      </c>
      <c r="CO103">
        <v>0</v>
      </c>
      <c r="CP103">
        <f t="shared" si="122"/>
        <v>119.68</v>
      </c>
      <c r="CQ103">
        <f t="shared" si="123"/>
        <v>4888.7743999999993</v>
      </c>
      <c r="CR103">
        <f t="shared" si="124"/>
        <v>0</v>
      </c>
      <c r="CS103">
        <f t="shared" si="125"/>
        <v>0</v>
      </c>
      <c r="CT103">
        <f t="shared" si="126"/>
        <v>0</v>
      </c>
      <c r="CU103">
        <f t="shared" si="127"/>
        <v>0</v>
      </c>
      <c r="CV103">
        <f t="shared" si="128"/>
        <v>0</v>
      </c>
      <c r="CW103">
        <f t="shared" si="129"/>
        <v>0</v>
      </c>
      <c r="CX103">
        <f t="shared" si="130"/>
        <v>0</v>
      </c>
      <c r="CY103">
        <f t="shared" si="131"/>
        <v>0</v>
      </c>
      <c r="CZ103">
        <f t="shared" si="132"/>
        <v>0</v>
      </c>
      <c r="DC103" t="s">
        <v>3</v>
      </c>
      <c r="DD103" t="s">
        <v>3</v>
      </c>
      <c r="DE103" t="s">
        <v>3</v>
      </c>
      <c r="DF103" t="s">
        <v>3</v>
      </c>
      <c r="DG103" t="s">
        <v>3</v>
      </c>
      <c r="DH103" t="s">
        <v>3</v>
      </c>
      <c r="DI103" t="s">
        <v>3</v>
      </c>
      <c r="DJ103" t="s">
        <v>3</v>
      </c>
      <c r="DK103" t="s">
        <v>3</v>
      </c>
      <c r="DL103" t="s">
        <v>3</v>
      </c>
      <c r="DM103" t="s">
        <v>3</v>
      </c>
      <c r="DN103">
        <v>0</v>
      </c>
      <c r="DO103">
        <v>0</v>
      </c>
      <c r="DP103">
        <v>1</v>
      </c>
      <c r="DQ103">
        <v>1</v>
      </c>
      <c r="DU103">
        <v>1007</v>
      </c>
      <c r="DV103" t="s">
        <v>73</v>
      </c>
      <c r="DW103" t="s">
        <v>73</v>
      </c>
      <c r="DX103">
        <v>1</v>
      </c>
      <c r="EE103">
        <v>39174490</v>
      </c>
      <c r="EF103">
        <v>2</v>
      </c>
      <c r="EG103" t="s">
        <v>21</v>
      </c>
      <c r="EH103">
        <v>0</v>
      </c>
      <c r="EI103" t="s">
        <v>3</v>
      </c>
      <c r="EJ103">
        <v>1</v>
      </c>
      <c r="EK103">
        <v>6001</v>
      </c>
      <c r="EL103" t="s">
        <v>92</v>
      </c>
      <c r="EM103" t="s">
        <v>93</v>
      </c>
      <c r="EO103" t="s">
        <v>3</v>
      </c>
      <c r="EQ103">
        <v>0</v>
      </c>
      <c r="ER103">
        <v>745.24</v>
      </c>
      <c r="ES103">
        <v>745.24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33"/>
        <v>0</v>
      </c>
      <c r="FS103">
        <v>0</v>
      </c>
      <c r="FX103">
        <v>105</v>
      </c>
      <c r="FY103">
        <v>65</v>
      </c>
      <c r="GA103" t="s">
        <v>3</v>
      </c>
      <c r="GD103">
        <v>0</v>
      </c>
      <c r="GF103">
        <v>-1144518642</v>
      </c>
      <c r="GG103">
        <v>1</v>
      </c>
      <c r="GH103">
        <v>1</v>
      </c>
      <c r="GI103">
        <v>4</v>
      </c>
      <c r="GJ103">
        <v>0</v>
      </c>
      <c r="GK103">
        <f>ROUND(R103*(R12)/100,2)</f>
        <v>0</v>
      </c>
      <c r="GL103">
        <f t="shared" si="134"/>
        <v>0</v>
      </c>
      <c r="GM103">
        <f t="shared" si="135"/>
        <v>119.68</v>
      </c>
      <c r="GN103">
        <f t="shared" si="136"/>
        <v>119.68</v>
      </c>
      <c r="GO103">
        <f t="shared" si="137"/>
        <v>0</v>
      </c>
      <c r="GP103">
        <f t="shared" si="138"/>
        <v>0</v>
      </c>
      <c r="GR103">
        <v>0</v>
      </c>
      <c r="GS103">
        <v>3</v>
      </c>
      <c r="GT103">
        <v>0</v>
      </c>
      <c r="GU103" t="s">
        <v>3</v>
      </c>
      <c r="GV103">
        <f t="shared" si="139"/>
        <v>0</v>
      </c>
      <c r="GW103">
        <v>1</v>
      </c>
      <c r="GX103">
        <f t="shared" si="140"/>
        <v>0</v>
      </c>
      <c r="HA103">
        <v>0</v>
      </c>
      <c r="HB103">
        <v>0</v>
      </c>
      <c r="IK103">
        <v>0</v>
      </c>
    </row>
    <row r="104" spans="1:245" x14ac:dyDescent="0.2">
      <c r="A104">
        <v>17</v>
      </c>
      <c r="B104">
        <v>1</v>
      </c>
      <c r="C104">
        <f>ROW(SmtRes!A247)</f>
        <v>247</v>
      </c>
      <c r="D104">
        <f>ROW(EtalonRes!A224)</f>
        <v>224</v>
      </c>
      <c r="E104" t="s">
        <v>243</v>
      </c>
      <c r="F104" t="s">
        <v>244</v>
      </c>
      <c r="G104" t="s">
        <v>245</v>
      </c>
      <c r="H104" t="s">
        <v>208</v>
      </c>
      <c r="I104">
        <f>ROUND(61.38/100,9)</f>
        <v>0.61380000000000001</v>
      </c>
      <c r="J104">
        <v>0</v>
      </c>
      <c r="O104">
        <f t="shared" si="108"/>
        <v>8982.9500000000007</v>
      </c>
      <c r="P104">
        <f t="shared" si="109"/>
        <v>5019.43</v>
      </c>
      <c r="Q104">
        <f t="shared" si="110"/>
        <v>1553.56</v>
      </c>
      <c r="R104">
        <f t="shared" si="111"/>
        <v>60.96</v>
      </c>
      <c r="S104">
        <f t="shared" si="112"/>
        <v>2409.96</v>
      </c>
      <c r="T104">
        <f t="shared" si="113"/>
        <v>0</v>
      </c>
      <c r="U104">
        <f t="shared" si="114"/>
        <v>32.597076599999994</v>
      </c>
      <c r="V104">
        <f t="shared" si="115"/>
        <v>0.75190500000000005</v>
      </c>
      <c r="W104">
        <f t="shared" si="116"/>
        <v>0</v>
      </c>
      <c r="X104">
        <f t="shared" si="117"/>
        <v>3039.23</v>
      </c>
      <c r="Y104">
        <f t="shared" si="118"/>
        <v>1853.19</v>
      </c>
      <c r="AA104">
        <v>39570879</v>
      </c>
      <c r="AB104">
        <f t="shared" si="119"/>
        <v>2230.94</v>
      </c>
      <c r="AC104">
        <f t="shared" si="142"/>
        <v>1246.5899999999999</v>
      </c>
      <c r="AD104">
        <f>ROUND(((((ET104*1.25))-((EU104*1.25)))+AE104),2)</f>
        <v>385.83</v>
      </c>
      <c r="AE104">
        <f>ROUND(((EU104*1.25)),2)</f>
        <v>15.14</v>
      </c>
      <c r="AF104">
        <f>ROUND(((EV104*1.15)),2)</f>
        <v>598.52</v>
      </c>
      <c r="AG104">
        <f t="shared" si="120"/>
        <v>0</v>
      </c>
      <c r="AH104">
        <f>((EW104*1.15))</f>
        <v>53.106999999999992</v>
      </c>
      <c r="AI104">
        <f>((EX104*1.25))</f>
        <v>1.2250000000000001</v>
      </c>
      <c r="AJ104">
        <f t="shared" si="121"/>
        <v>0</v>
      </c>
      <c r="AK104">
        <v>2075.6999999999998</v>
      </c>
      <c r="AL104">
        <v>1246.5899999999999</v>
      </c>
      <c r="AM104">
        <v>308.66000000000003</v>
      </c>
      <c r="AN104">
        <v>12.11</v>
      </c>
      <c r="AO104">
        <v>520.45000000000005</v>
      </c>
      <c r="AP104">
        <v>0</v>
      </c>
      <c r="AQ104">
        <v>46.18</v>
      </c>
      <c r="AR104">
        <v>0.98</v>
      </c>
      <c r="AS104">
        <v>0</v>
      </c>
      <c r="AT104">
        <v>123</v>
      </c>
      <c r="AU104">
        <v>75</v>
      </c>
      <c r="AV104">
        <v>1</v>
      </c>
      <c r="AW104">
        <v>1</v>
      </c>
      <c r="AZ104">
        <v>6.56</v>
      </c>
      <c r="BA104">
        <v>6.56</v>
      </c>
      <c r="BB104">
        <v>6.56</v>
      </c>
      <c r="BC104">
        <v>6.56</v>
      </c>
      <c r="BD104" t="s">
        <v>3</v>
      </c>
      <c r="BE104" t="s">
        <v>3</v>
      </c>
      <c r="BF104" t="s">
        <v>3</v>
      </c>
      <c r="BG104" t="s">
        <v>3</v>
      </c>
      <c r="BH104">
        <v>0</v>
      </c>
      <c r="BI104">
        <v>1</v>
      </c>
      <c r="BJ104" t="s">
        <v>246</v>
      </c>
      <c r="BM104">
        <v>11001</v>
      </c>
      <c r="BN104">
        <v>0</v>
      </c>
      <c r="BO104" t="s">
        <v>3</v>
      </c>
      <c r="BP104">
        <v>0</v>
      </c>
      <c r="BQ104">
        <v>2</v>
      </c>
      <c r="BR104">
        <v>0</v>
      </c>
      <c r="BS104">
        <v>6.56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3</v>
      </c>
      <c r="BZ104">
        <v>123</v>
      </c>
      <c r="CA104">
        <v>75</v>
      </c>
      <c r="CF104">
        <v>0</v>
      </c>
      <c r="CG104">
        <v>0</v>
      </c>
      <c r="CM104">
        <v>0</v>
      </c>
      <c r="CN104" t="s">
        <v>1633</v>
      </c>
      <c r="CO104">
        <v>0</v>
      </c>
      <c r="CP104">
        <f t="shared" si="122"/>
        <v>8982.9500000000007</v>
      </c>
      <c r="CQ104">
        <f t="shared" si="123"/>
        <v>8177.6303999999991</v>
      </c>
      <c r="CR104">
        <f t="shared" si="124"/>
        <v>2531.0447999999997</v>
      </c>
      <c r="CS104">
        <f t="shared" si="125"/>
        <v>99.318399999999997</v>
      </c>
      <c r="CT104">
        <f t="shared" si="126"/>
        <v>3926.2911999999997</v>
      </c>
      <c r="CU104">
        <f t="shared" si="127"/>
        <v>0</v>
      </c>
      <c r="CV104">
        <f t="shared" si="128"/>
        <v>53.106999999999992</v>
      </c>
      <c r="CW104">
        <f t="shared" si="129"/>
        <v>1.2250000000000001</v>
      </c>
      <c r="CX104">
        <f t="shared" si="130"/>
        <v>0</v>
      </c>
      <c r="CY104">
        <f t="shared" si="131"/>
        <v>3039.2316000000005</v>
      </c>
      <c r="CZ104">
        <f t="shared" si="132"/>
        <v>1853.19</v>
      </c>
      <c r="DC104" t="s">
        <v>3</v>
      </c>
      <c r="DD104" t="s">
        <v>3</v>
      </c>
      <c r="DE104" t="s">
        <v>19</v>
      </c>
      <c r="DF104" t="s">
        <v>19</v>
      </c>
      <c r="DG104" t="s">
        <v>20</v>
      </c>
      <c r="DH104" t="s">
        <v>3</v>
      </c>
      <c r="DI104" t="s">
        <v>20</v>
      </c>
      <c r="DJ104" t="s">
        <v>19</v>
      </c>
      <c r="DK104" t="s">
        <v>3</v>
      </c>
      <c r="DL104" t="s">
        <v>3</v>
      </c>
      <c r="DM104" t="s">
        <v>3</v>
      </c>
      <c r="DN104">
        <v>0</v>
      </c>
      <c r="DO104">
        <v>0</v>
      </c>
      <c r="DP104">
        <v>1</v>
      </c>
      <c r="DQ104">
        <v>1</v>
      </c>
      <c r="DU104">
        <v>1005</v>
      </c>
      <c r="DV104" t="s">
        <v>208</v>
      </c>
      <c r="DW104" t="s">
        <v>208</v>
      </c>
      <c r="DX104">
        <v>100</v>
      </c>
      <c r="EE104">
        <v>39174504</v>
      </c>
      <c r="EF104">
        <v>2</v>
      </c>
      <c r="EG104" t="s">
        <v>21</v>
      </c>
      <c r="EH104">
        <v>0</v>
      </c>
      <c r="EI104" t="s">
        <v>3</v>
      </c>
      <c r="EJ104">
        <v>1</v>
      </c>
      <c r="EK104">
        <v>11001</v>
      </c>
      <c r="EL104" t="s">
        <v>130</v>
      </c>
      <c r="EM104" t="s">
        <v>131</v>
      </c>
      <c r="EO104" t="s">
        <v>24</v>
      </c>
      <c r="EQ104">
        <v>0</v>
      </c>
      <c r="ER104">
        <v>2075.6999999999998</v>
      </c>
      <c r="ES104">
        <v>1246.5899999999999</v>
      </c>
      <c r="ET104">
        <v>308.66000000000003</v>
      </c>
      <c r="EU104">
        <v>12.11</v>
      </c>
      <c r="EV104">
        <v>520.45000000000005</v>
      </c>
      <c r="EW104">
        <v>46.18</v>
      </c>
      <c r="EX104">
        <v>0.98</v>
      </c>
      <c r="EY104">
        <v>0</v>
      </c>
      <c r="FQ104">
        <v>0</v>
      </c>
      <c r="FR104">
        <f t="shared" si="133"/>
        <v>0</v>
      </c>
      <c r="FS104">
        <v>0</v>
      </c>
      <c r="FX104">
        <v>123</v>
      </c>
      <c r="FY104">
        <v>75</v>
      </c>
      <c r="GA104" t="s">
        <v>3</v>
      </c>
      <c r="GD104">
        <v>0</v>
      </c>
      <c r="GF104">
        <v>-1813983329</v>
      </c>
      <c r="GG104">
        <v>1</v>
      </c>
      <c r="GH104">
        <v>1</v>
      </c>
      <c r="GI104">
        <v>4</v>
      </c>
      <c r="GJ104">
        <v>0</v>
      </c>
      <c r="GK104">
        <f>ROUND(R104*(R12)/100,2)</f>
        <v>0</v>
      </c>
      <c r="GL104">
        <f t="shared" si="134"/>
        <v>0</v>
      </c>
      <c r="GM104">
        <f t="shared" si="135"/>
        <v>13875.37</v>
      </c>
      <c r="GN104">
        <f t="shared" si="136"/>
        <v>13875.37</v>
      </c>
      <c r="GO104">
        <f t="shared" si="137"/>
        <v>0</v>
      </c>
      <c r="GP104">
        <f t="shared" si="138"/>
        <v>0</v>
      </c>
      <c r="GR104">
        <v>0</v>
      </c>
      <c r="GS104">
        <v>3</v>
      </c>
      <c r="GT104">
        <v>0</v>
      </c>
      <c r="GU104" t="s">
        <v>3</v>
      </c>
      <c r="GV104">
        <f t="shared" si="139"/>
        <v>0</v>
      </c>
      <c r="GW104">
        <v>1</v>
      </c>
      <c r="GX104">
        <f t="shared" si="140"/>
        <v>0</v>
      </c>
      <c r="HA104">
        <v>0</v>
      </c>
      <c r="HB104">
        <v>0</v>
      </c>
      <c r="IK104">
        <v>0</v>
      </c>
    </row>
    <row r="105" spans="1:245" x14ac:dyDescent="0.2">
      <c r="A105">
        <v>18</v>
      </c>
      <c r="B105">
        <v>1</v>
      </c>
      <c r="C105">
        <v>246</v>
      </c>
      <c r="E105" t="s">
        <v>247</v>
      </c>
      <c r="F105" t="s">
        <v>248</v>
      </c>
      <c r="G105" t="s">
        <v>249</v>
      </c>
      <c r="H105" t="s">
        <v>250</v>
      </c>
      <c r="I105">
        <f>I104*J105</f>
        <v>71.200800000000001</v>
      </c>
      <c r="J105">
        <v>116</v>
      </c>
      <c r="O105">
        <f t="shared" si="108"/>
        <v>11648.91</v>
      </c>
      <c r="P105">
        <f t="shared" si="109"/>
        <v>11648.91</v>
      </c>
      <c r="Q105">
        <f t="shared" si="110"/>
        <v>0</v>
      </c>
      <c r="R105">
        <f t="shared" si="111"/>
        <v>0</v>
      </c>
      <c r="S105">
        <f t="shared" si="112"/>
        <v>0</v>
      </c>
      <c r="T105">
        <f t="shared" si="113"/>
        <v>0</v>
      </c>
      <c r="U105">
        <f t="shared" si="114"/>
        <v>0</v>
      </c>
      <c r="V105">
        <f t="shared" si="115"/>
        <v>0</v>
      </c>
      <c r="W105">
        <f t="shared" si="116"/>
        <v>0</v>
      </c>
      <c r="X105">
        <f t="shared" si="117"/>
        <v>0</v>
      </c>
      <c r="Y105">
        <f t="shared" si="118"/>
        <v>0</v>
      </c>
      <c r="AA105">
        <v>39570879</v>
      </c>
      <c r="AB105">
        <f t="shared" si="119"/>
        <v>24.94</v>
      </c>
      <c r="AC105">
        <f t="shared" si="142"/>
        <v>24.94</v>
      </c>
      <c r="AD105">
        <f>ROUND((((ET105)-(EU105))+AE105),2)</f>
        <v>0</v>
      </c>
      <c r="AE105">
        <f>ROUND((EU105),2)</f>
        <v>0</v>
      </c>
      <c r="AF105">
        <f>ROUND((EV105),2)</f>
        <v>0</v>
      </c>
      <c r="AG105">
        <f t="shared" si="120"/>
        <v>0</v>
      </c>
      <c r="AH105">
        <f>(EW105)</f>
        <v>0</v>
      </c>
      <c r="AI105">
        <f>(EX105)</f>
        <v>0</v>
      </c>
      <c r="AJ105">
        <f t="shared" si="121"/>
        <v>0</v>
      </c>
      <c r="AK105">
        <v>24.94</v>
      </c>
      <c r="AL105">
        <v>24.94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123</v>
      </c>
      <c r="AU105">
        <v>75</v>
      </c>
      <c r="AV105">
        <v>1</v>
      </c>
      <c r="AW105">
        <v>1</v>
      </c>
      <c r="AZ105">
        <v>6.56</v>
      </c>
      <c r="BA105">
        <v>1</v>
      </c>
      <c r="BB105">
        <v>1</v>
      </c>
      <c r="BC105">
        <v>6.56</v>
      </c>
      <c r="BD105" t="s">
        <v>3</v>
      </c>
      <c r="BE105" t="s">
        <v>3</v>
      </c>
      <c r="BF105" t="s">
        <v>3</v>
      </c>
      <c r="BG105" t="s">
        <v>3</v>
      </c>
      <c r="BH105">
        <v>3</v>
      </c>
      <c r="BI105">
        <v>1</v>
      </c>
      <c r="BJ105" t="s">
        <v>251</v>
      </c>
      <c r="BM105">
        <v>11001</v>
      </c>
      <c r="BN105">
        <v>0</v>
      </c>
      <c r="BO105" t="s">
        <v>3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123</v>
      </c>
      <c r="CA105">
        <v>75</v>
      </c>
      <c r="CF105">
        <v>0</v>
      </c>
      <c r="CG105">
        <v>0</v>
      </c>
      <c r="CM105">
        <v>0</v>
      </c>
      <c r="CN105" t="s">
        <v>3</v>
      </c>
      <c r="CO105">
        <v>0</v>
      </c>
      <c r="CP105">
        <f t="shared" si="122"/>
        <v>11648.91</v>
      </c>
      <c r="CQ105">
        <f t="shared" si="123"/>
        <v>163.60640000000001</v>
      </c>
      <c r="CR105">
        <f t="shared" si="124"/>
        <v>0</v>
      </c>
      <c r="CS105">
        <f t="shared" si="125"/>
        <v>0</v>
      </c>
      <c r="CT105">
        <f t="shared" si="126"/>
        <v>0</v>
      </c>
      <c r="CU105">
        <f t="shared" si="127"/>
        <v>0</v>
      </c>
      <c r="CV105">
        <f t="shared" si="128"/>
        <v>0</v>
      </c>
      <c r="CW105">
        <f t="shared" si="129"/>
        <v>0</v>
      </c>
      <c r="CX105">
        <f t="shared" si="130"/>
        <v>0</v>
      </c>
      <c r="CY105">
        <f t="shared" si="131"/>
        <v>0</v>
      </c>
      <c r="CZ105">
        <f t="shared" si="132"/>
        <v>0</v>
      </c>
      <c r="DC105" t="s">
        <v>3</v>
      </c>
      <c r="DD105" t="s">
        <v>3</v>
      </c>
      <c r="DE105" t="s">
        <v>3</v>
      </c>
      <c r="DF105" t="s">
        <v>3</v>
      </c>
      <c r="DG105" t="s">
        <v>3</v>
      </c>
      <c r="DH105" t="s">
        <v>3</v>
      </c>
      <c r="DI105" t="s">
        <v>3</v>
      </c>
      <c r="DJ105" t="s">
        <v>3</v>
      </c>
      <c r="DK105" t="s">
        <v>3</v>
      </c>
      <c r="DL105" t="s">
        <v>3</v>
      </c>
      <c r="DM105" t="s">
        <v>3</v>
      </c>
      <c r="DN105">
        <v>0</v>
      </c>
      <c r="DO105">
        <v>0</v>
      </c>
      <c r="DP105">
        <v>1</v>
      </c>
      <c r="DQ105">
        <v>1</v>
      </c>
      <c r="DU105">
        <v>1005</v>
      </c>
      <c r="DV105" t="s">
        <v>250</v>
      </c>
      <c r="DW105" t="s">
        <v>250</v>
      </c>
      <c r="DX105">
        <v>1</v>
      </c>
      <c r="EE105">
        <v>39174504</v>
      </c>
      <c r="EF105">
        <v>2</v>
      </c>
      <c r="EG105" t="s">
        <v>21</v>
      </c>
      <c r="EH105">
        <v>0</v>
      </c>
      <c r="EI105" t="s">
        <v>3</v>
      </c>
      <c r="EJ105">
        <v>1</v>
      </c>
      <c r="EK105">
        <v>11001</v>
      </c>
      <c r="EL105" t="s">
        <v>130</v>
      </c>
      <c r="EM105" t="s">
        <v>131</v>
      </c>
      <c r="EO105" t="s">
        <v>3</v>
      </c>
      <c r="EQ105">
        <v>0</v>
      </c>
      <c r="ER105">
        <v>24.94</v>
      </c>
      <c r="ES105">
        <v>24.94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33"/>
        <v>0</v>
      </c>
      <c r="FS105">
        <v>0</v>
      </c>
      <c r="FX105">
        <v>123</v>
      </c>
      <c r="FY105">
        <v>75</v>
      </c>
      <c r="GA105" t="s">
        <v>3</v>
      </c>
      <c r="GD105">
        <v>0</v>
      </c>
      <c r="GF105">
        <v>254055933</v>
      </c>
      <c r="GG105">
        <v>1</v>
      </c>
      <c r="GH105">
        <v>1</v>
      </c>
      <c r="GI105">
        <v>4</v>
      </c>
      <c r="GJ105">
        <v>0</v>
      </c>
      <c r="GK105">
        <f>ROUND(R105*(R12)/100,2)</f>
        <v>0</v>
      </c>
      <c r="GL105">
        <f t="shared" si="134"/>
        <v>0</v>
      </c>
      <c r="GM105">
        <f t="shared" si="135"/>
        <v>11648.91</v>
      </c>
      <c r="GN105">
        <f t="shared" si="136"/>
        <v>11648.91</v>
      </c>
      <c r="GO105">
        <f t="shared" si="137"/>
        <v>0</v>
      </c>
      <c r="GP105">
        <f t="shared" si="138"/>
        <v>0</v>
      </c>
      <c r="GR105">
        <v>0</v>
      </c>
      <c r="GS105">
        <v>3</v>
      </c>
      <c r="GT105">
        <v>0</v>
      </c>
      <c r="GU105" t="s">
        <v>3</v>
      </c>
      <c r="GV105">
        <f t="shared" si="139"/>
        <v>0</v>
      </c>
      <c r="GW105">
        <v>1</v>
      </c>
      <c r="GX105">
        <f t="shared" si="140"/>
        <v>0</v>
      </c>
      <c r="HA105">
        <v>0</v>
      </c>
      <c r="HB105">
        <v>0</v>
      </c>
      <c r="IK105">
        <v>0</v>
      </c>
    </row>
    <row r="106" spans="1:245" x14ac:dyDescent="0.2">
      <c r="A106">
        <v>18</v>
      </c>
      <c r="B106">
        <v>1</v>
      </c>
      <c r="C106">
        <v>247</v>
      </c>
      <c r="E106" t="s">
        <v>252</v>
      </c>
      <c r="F106" t="s">
        <v>253</v>
      </c>
      <c r="G106" t="s">
        <v>254</v>
      </c>
      <c r="H106" t="s">
        <v>250</v>
      </c>
      <c r="I106">
        <f>I104*J106</f>
        <v>71.200800000000001</v>
      </c>
      <c r="J106">
        <v>116</v>
      </c>
      <c r="O106">
        <f t="shared" si="108"/>
        <v>0</v>
      </c>
      <c r="P106">
        <f t="shared" si="109"/>
        <v>0</v>
      </c>
      <c r="Q106">
        <f t="shared" si="110"/>
        <v>0</v>
      </c>
      <c r="R106">
        <f t="shared" si="111"/>
        <v>0</v>
      </c>
      <c r="S106">
        <f t="shared" si="112"/>
        <v>0</v>
      </c>
      <c r="T106">
        <f t="shared" si="113"/>
        <v>0</v>
      </c>
      <c r="U106">
        <f t="shared" si="114"/>
        <v>0</v>
      </c>
      <c r="V106">
        <f t="shared" si="115"/>
        <v>0</v>
      </c>
      <c r="W106">
        <f t="shared" si="116"/>
        <v>0</v>
      </c>
      <c r="X106">
        <f t="shared" si="117"/>
        <v>0</v>
      </c>
      <c r="Y106">
        <f t="shared" si="118"/>
        <v>0</v>
      </c>
      <c r="AA106">
        <v>39570879</v>
      </c>
      <c r="AB106">
        <f t="shared" si="119"/>
        <v>0</v>
      </c>
      <c r="AC106">
        <f t="shared" si="142"/>
        <v>0</v>
      </c>
      <c r="AD106">
        <f>ROUND((((ET106)-(EU106))+AE106),2)</f>
        <v>0</v>
      </c>
      <c r="AE106">
        <f>ROUND((EU106),2)</f>
        <v>0</v>
      </c>
      <c r="AF106">
        <f>ROUND((EV106),2)</f>
        <v>0</v>
      </c>
      <c r="AG106">
        <f t="shared" si="120"/>
        <v>0</v>
      </c>
      <c r="AH106">
        <f>(EW106)</f>
        <v>0</v>
      </c>
      <c r="AI106">
        <f>(EX106)</f>
        <v>0</v>
      </c>
      <c r="AJ106">
        <f t="shared" si="121"/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123</v>
      </c>
      <c r="AU106">
        <v>75</v>
      </c>
      <c r="AV106">
        <v>1</v>
      </c>
      <c r="AW106">
        <v>1</v>
      </c>
      <c r="AZ106">
        <v>6.56</v>
      </c>
      <c r="BA106">
        <v>1</v>
      </c>
      <c r="BB106">
        <v>1</v>
      </c>
      <c r="BC106">
        <v>6.56</v>
      </c>
      <c r="BD106" t="s">
        <v>3</v>
      </c>
      <c r="BE106" t="s">
        <v>3</v>
      </c>
      <c r="BF106" t="s">
        <v>3</v>
      </c>
      <c r="BG106" t="s">
        <v>3</v>
      </c>
      <c r="BH106">
        <v>3</v>
      </c>
      <c r="BI106">
        <v>1</v>
      </c>
      <c r="BJ106" t="s">
        <v>3</v>
      </c>
      <c r="BM106">
        <v>11001</v>
      </c>
      <c r="BN106">
        <v>0</v>
      </c>
      <c r="BO106" t="s">
        <v>3</v>
      </c>
      <c r="BP106">
        <v>0</v>
      </c>
      <c r="BQ106">
        <v>2</v>
      </c>
      <c r="BR106">
        <v>0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3</v>
      </c>
      <c r="BZ106">
        <v>123</v>
      </c>
      <c r="CA106">
        <v>75</v>
      </c>
      <c r="CF106">
        <v>0</v>
      </c>
      <c r="CG106">
        <v>0</v>
      </c>
      <c r="CM106">
        <v>0</v>
      </c>
      <c r="CN106" t="s">
        <v>3</v>
      </c>
      <c r="CO106">
        <v>0</v>
      </c>
      <c r="CP106">
        <f t="shared" si="122"/>
        <v>0</v>
      </c>
      <c r="CQ106">
        <f t="shared" si="123"/>
        <v>0</v>
      </c>
      <c r="CR106">
        <f t="shared" si="124"/>
        <v>0</v>
      </c>
      <c r="CS106">
        <f t="shared" si="125"/>
        <v>0</v>
      </c>
      <c r="CT106">
        <f t="shared" si="126"/>
        <v>0</v>
      </c>
      <c r="CU106">
        <f t="shared" si="127"/>
        <v>0</v>
      </c>
      <c r="CV106">
        <f t="shared" si="128"/>
        <v>0</v>
      </c>
      <c r="CW106">
        <f t="shared" si="129"/>
        <v>0</v>
      </c>
      <c r="CX106">
        <f t="shared" si="130"/>
        <v>0</v>
      </c>
      <c r="CY106">
        <f t="shared" si="131"/>
        <v>0</v>
      </c>
      <c r="CZ106">
        <f t="shared" si="132"/>
        <v>0</v>
      </c>
      <c r="DC106" t="s">
        <v>3</v>
      </c>
      <c r="DD106" t="s">
        <v>3</v>
      </c>
      <c r="DE106" t="s">
        <v>3</v>
      </c>
      <c r="DF106" t="s">
        <v>3</v>
      </c>
      <c r="DG106" t="s">
        <v>3</v>
      </c>
      <c r="DH106" t="s">
        <v>3</v>
      </c>
      <c r="DI106" t="s">
        <v>3</v>
      </c>
      <c r="DJ106" t="s">
        <v>3</v>
      </c>
      <c r="DK106" t="s">
        <v>3</v>
      </c>
      <c r="DL106" t="s">
        <v>3</v>
      </c>
      <c r="DM106" t="s">
        <v>3</v>
      </c>
      <c r="DN106">
        <v>0</v>
      </c>
      <c r="DO106">
        <v>0</v>
      </c>
      <c r="DP106">
        <v>1</v>
      </c>
      <c r="DQ106">
        <v>1</v>
      </c>
      <c r="DU106">
        <v>1005</v>
      </c>
      <c r="DV106" t="s">
        <v>250</v>
      </c>
      <c r="DW106" t="s">
        <v>250</v>
      </c>
      <c r="DX106">
        <v>1</v>
      </c>
      <c r="EE106">
        <v>39174504</v>
      </c>
      <c r="EF106">
        <v>2</v>
      </c>
      <c r="EG106" t="s">
        <v>21</v>
      </c>
      <c r="EH106">
        <v>0</v>
      </c>
      <c r="EI106" t="s">
        <v>3</v>
      </c>
      <c r="EJ106">
        <v>1</v>
      </c>
      <c r="EK106">
        <v>11001</v>
      </c>
      <c r="EL106" t="s">
        <v>130</v>
      </c>
      <c r="EM106" t="s">
        <v>131</v>
      </c>
      <c r="EO106" t="s">
        <v>3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  <c r="FQ106">
        <v>0</v>
      </c>
      <c r="FR106">
        <f t="shared" si="133"/>
        <v>0</v>
      </c>
      <c r="FS106">
        <v>0</v>
      </c>
      <c r="FX106">
        <v>123</v>
      </c>
      <c r="FY106">
        <v>75</v>
      </c>
      <c r="GA106" t="s">
        <v>3</v>
      </c>
      <c r="GD106">
        <v>0</v>
      </c>
      <c r="GF106">
        <v>-1670135999</v>
      </c>
      <c r="GG106">
        <v>1</v>
      </c>
      <c r="GH106">
        <v>1</v>
      </c>
      <c r="GI106">
        <v>4</v>
      </c>
      <c r="GJ106">
        <v>0</v>
      </c>
      <c r="GK106">
        <f>ROUND(R106*(R12)/100,2)</f>
        <v>0</v>
      </c>
      <c r="GL106">
        <f t="shared" si="134"/>
        <v>0</v>
      </c>
      <c r="GM106">
        <f t="shared" si="135"/>
        <v>0</v>
      </c>
      <c r="GN106">
        <f t="shared" si="136"/>
        <v>0</v>
      </c>
      <c r="GO106">
        <f t="shared" si="137"/>
        <v>0</v>
      </c>
      <c r="GP106">
        <f t="shared" si="138"/>
        <v>0</v>
      </c>
      <c r="GR106">
        <v>0</v>
      </c>
      <c r="GS106">
        <v>3</v>
      </c>
      <c r="GT106">
        <v>0</v>
      </c>
      <c r="GU106" t="s">
        <v>3</v>
      </c>
      <c r="GV106">
        <f t="shared" si="139"/>
        <v>0</v>
      </c>
      <c r="GW106">
        <v>1</v>
      </c>
      <c r="GX106">
        <f t="shared" si="140"/>
        <v>0</v>
      </c>
      <c r="HA106">
        <v>0</v>
      </c>
      <c r="HB106">
        <v>0</v>
      </c>
      <c r="IK106">
        <v>0</v>
      </c>
    </row>
    <row r="107" spans="1:245" x14ac:dyDescent="0.2">
      <c r="A107">
        <v>17</v>
      </c>
      <c r="B107">
        <v>1</v>
      </c>
      <c r="C107">
        <f>ROW(SmtRes!A260)</f>
        <v>260</v>
      </c>
      <c r="D107">
        <f>ROW(EtalonRes!A236)</f>
        <v>236</v>
      </c>
      <c r="E107" t="s">
        <v>255</v>
      </c>
      <c r="F107" t="s">
        <v>256</v>
      </c>
      <c r="G107" t="s">
        <v>257</v>
      </c>
      <c r="H107" t="s">
        <v>208</v>
      </c>
      <c r="I107">
        <f>ROUND(61.38/100,9)</f>
        <v>0.61380000000000001</v>
      </c>
      <c r="J107">
        <v>0</v>
      </c>
      <c r="O107">
        <f t="shared" si="108"/>
        <v>4799.9399999999996</v>
      </c>
      <c r="P107">
        <f t="shared" si="109"/>
        <v>2583.9</v>
      </c>
      <c r="Q107">
        <f t="shared" si="110"/>
        <v>762.14</v>
      </c>
      <c r="R107">
        <f t="shared" si="111"/>
        <v>34.950000000000003</v>
      </c>
      <c r="S107">
        <f t="shared" si="112"/>
        <v>1453.9</v>
      </c>
      <c r="T107">
        <f t="shared" si="113"/>
        <v>0</v>
      </c>
      <c r="U107">
        <f t="shared" si="114"/>
        <v>19.665538199999997</v>
      </c>
      <c r="V107">
        <f t="shared" si="115"/>
        <v>0.42966000000000004</v>
      </c>
      <c r="W107">
        <f t="shared" si="116"/>
        <v>0</v>
      </c>
      <c r="X107">
        <f t="shared" si="117"/>
        <v>1831.29</v>
      </c>
      <c r="Y107">
        <f t="shared" si="118"/>
        <v>1116.6400000000001</v>
      </c>
      <c r="AA107">
        <v>39570879</v>
      </c>
      <c r="AB107">
        <f t="shared" si="119"/>
        <v>1192.08</v>
      </c>
      <c r="AC107">
        <f t="shared" si="142"/>
        <v>641.72</v>
      </c>
      <c r="AD107">
        <f>ROUND(((((ET107*1.25))-((EU107*1.25)))+AE107),2)</f>
        <v>189.28</v>
      </c>
      <c r="AE107">
        <f>ROUND(((EU107*1.25)),2)</f>
        <v>8.68</v>
      </c>
      <c r="AF107">
        <f>ROUND(((EV107*1.15)),2)</f>
        <v>361.08</v>
      </c>
      <c r="AG107">
        <f t="shared" si="120"/>
        <v>0</v>
      </c>
      <c r="AH107">
        <f>((EW107*1.15))</f>
        <v>32.038999999999994</v>
      </c>
      <c r="AI107">
        <f>((EX107*1.25))</f>
        <v>0.70000000000000007</v>
      </c>
      <c r="AJ107">
        <f t="shared" si="121"/>
        <v>0</v>
      </c>
      <c r="AK107">
        <v>1107.1199999999999</v>
      </c>
      <c r="AL107">
        <v>641.72</v>
      </c>
      <c r="AM107">
        <v>151.41999999999999</v>
      </c>
      <c r="AN107">
        <v>6.94</v>
      </c>
      <c r="AO107">
        <v>313.98</v>
      </c>
      <c r="AP107">
        <v>0</v>
      </c>
      <c r="AQ107">
        <v>27.86</v>
      </c>
      <c r="AR107">
        <v>0.56000000000000005</v>
      </c>
      <c r="AS107">
        <v>0</v>
      </c>
      <c r="AT107">
        <v>123</v>
      </c>
      <c r="AU107">
        <v>75</v>
      </c>
      <c r="AV107">
        <v>1</v>
      </c>
      <c r="AW107">
        <v>1</v>
      </c>
      <c r="AZ107">
        <v>6.56</v>
      </c>
      <c r="BA107">
        <v>6.56</v>
      </c>
      <c r="BB107">
        <v>6.56</v>
      </c>
      <c r="BC107">
        <v>6.56</v>
      </c>
      <c r="BD107" t="s">
        <v>3</v>
      </c>
      <c r="BE107" t="s">
        <v>3</v>
      </c>
      <c r="BF107" t="s">
        <v>3</v>
      </c>
      <c r="BG107" t="s">
        <v>3</v>
      </c>
      <c r="BH107">
        <v>0</v>
      </c>
      <c r="BI107">
        <v>1</v>
      </c>
      <c r="BJ107" t="s">
        <v>258</v>
      </c>
      <c r="BM107">
        <v>11001</v>
      </c>
      <c r="BN107">
        <v>0</v>
      </c>
      <c r="BO107" t="s">
        <v>3</v>
      </c>
      <c r="BP107">
        <v>0</v>
      </c>
      <c r="BQ107">
        <v>2</v>
      </c>
      <c r="BR107">
        <v>0</v>
      </c>
      <c r="BS107">
        <v>6.56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123</v>
      </c>
      <c r="CA107">
        <v>75</v>
      </c>
      <c r="CF107">
        <v>0</v>
      </c>
      <c r="CG107">
        <v>0</v>
      </c>
      <c r="CM107">
        <v>0</v>
      </c>
      <c r="CN107" t="s">
        <v>1633</v>
      </c>
      <c r="CO107">
        <v>0</v>
      </c>
      <c r="CP107">
        <f t="shared" si="122"/>
        <v>4799.9400000000005</v>
      </c>
      <c r="CQ107">
        <f t="shared" si="123"/>
        <v>4209.6831999999995</v>
      </c>
      <c r="CR107">
        <f t="shared" si="124"/>
        <v>1241.6768</v>
      </c>
      <c r="CS107">
        <f t="shared" si="125"/>
        <v>56.940799999999996</v>
      </c>
      <c r="CT107">
        <f t="shared" si="126"/>
        <v>2368.6847999999995</v>
      </c>
      <c r="CU107">
        <f t="shared" si="127"/>
        <v>0</v>
      </c>
      <c r="CV107">
        <f t="shared" si="128"/>
        <v>32.038999999999994</v>
      </c>
      <c r="CW107">
        <f t="shared" si="129"/>
        <v>0.70000000000000007</v>
      </c>
      <c r="CX107">
        <f t="shared" si="130"/>
        <v>0</v>
      </c>
      <c r="CY107">
        <f t="shared" si="131"/>
        <v>1831.2855000000002</v>
      </c>
      <c r="CZ107">
        <f t="shared" si="132"/>
        <v>1116.6375</v>
      </c>
      <c r="DC107" t="s">
        <v>3</v>
      </c>
      <c r="DD107" t="s">
        <v>3</v>
      </c>
      <c r="DE107" t="s">
        <v>19</v>
      </c>
      <c r="DF107" t="s">
        <v>19</v>
      </c>
      <c r="DG107" t="s">
        <v>20</v>
      </c>
      <c r="DH107" t="s">
        <v>3</v>
      </c>
      <c r="DI107" t="s">
        <v>20</v>
      </c>
      <c r="DJ107" t="s">
        <v>19</v>
      </c>
      <c r="DK107" t="s">
        <v>3</v>
      </c>
      <c r="DL107" t="s">
        <v>3</v>
      </c>
      <c r="DM107" t="s">
        <v>3</v>
      </c>
      <c r="DN107">
        <v>0</v>
      </c>
      <c r="DO107">
        <v>0</v>
      </c>
      <c r="DP107">
        <v>1</v>
      </c>
      <c r="DQ107">
        <v>1</v>
      </c>
      <c r="DU107">
        <v>1005</v>
      </c>
      <c r="DV107" t="s">
        <v>208</v>
      </c>
      <c r="DW107" t="s">
        <v>208</v>
      </c>
      <c r="DX107">
        <v>100</v>
      </c>
      <c r="EE107">
        <v>39174504</v>
      </c>
      <c r="EF107">
        <v>2</v>
      </c>
      <c r="EG107" t="s">
        <v>21</v>
      </c>
      <c r="EH107">
        <v>0</v>
      </c>
      <c r="EI107" t="s">
        <v>3</v>
      </c>
      <c r="EJ107">
        <v>1</v>
      </c>
      <c r="EK107">
        <v>11001</v>
      </c>
      <c r="EL107" t="s">
        <v>130</v>
      </c>
      <c r="EM107" t="s">
        <v>131</v>
      </c>
      <c r="EO107" t="s">
        <v>24</v>
      </c>
      <c r="EQ107">
        <v>0</v>
      </c>
      <c r="ER107">
        <v>1107.1199999999999</v>
      </c>
      <c r="ES107">
        <v>641.72</v>
      </c>
      <c r="ET107">
        <v>151.41999999999999</v>
      </c>
      <c r="EU107">
        <v>6.94</v>
      </c>
      <c r="EV107">
        <v>313.98</v>
      </c>
      <c r="EW107">
        <v>27.86</v>
      </c>
      <c r="EX107">
        <v>0.56000000000000005</v>
      </c>
      <c r="EY107">
        <v>0</v>
      </c>
      <c r="FQ107">
        <v>0</v>
      </c>
      <c r="FR107">
        <f t="shared" si="133"/>
        <v>0</v>
      </c>
      <c r="FS107">
        <v>0</v>
      </c>
      <c r="FX107">
        <v>123</v>
      </c>
      <c r="FY107">
        <v>75</v>
      </c>
      <c r="GA107" t="s">
        <v>3</v>
      </c>
      <c r="GD107">
        <v>0</v>
      </c>
      <c r="GF107">
        <v>1076393996</v>
      </c>
      <c r="GG107">
        <v>1</v>
      </c>
      <c r="GH107">
        <v>1</v>
      </c>
      <c r="GI107">
        <v>4</v>
      </c>
      <c r="GJ107">
        <v>0</v>
      </c>
      <c r="GK107">
        <f>ROUND(R107*(R12)/100,2)</f>
        <v>0</v>
      </c>
      <c r="GL107">
        <f t="shared" si="134"/>
        <v>0</v>
      </c>
      <c r="GM107">
        <f t="shared" si="135"/>
        <v>7747.87</v>
      </c>
      <c r="GN107">
        <f t="shared" si="136"/>
        <v>7747.87</v>
      </c>
      <c r="GO107">
        <f t="shared" si="137"/>
        <v>0</v>
      </c>
      <c r="GP107">
        <f t="shared" si="138"/>
        <v>0</v>
      </c>
      <c r="GR107">
        <v>0</v>
      </c>
      <c r="GS107">
        <v>3</v>
      </c>
      <c r="GT107">
        <v>0</v>
      </c>
      <c r="GU107" t="s">
        <v>3</v>
      </c>
      <c r="GV107">
        <f t="shared" si="139"/>
        <v>0</v>
      </c>
      <c r="GW107">
        <v>1</v>
      </c>
      <c r="GX107">
        <f t="shared" si="140"/>
        <v>0</v>
      </c>
      <c r="HA107">
        <v>0</v>
      </c>
      <c r="HB107">
        <v>0</v>
      </c>
      <c r="IK107">
        <v>0</v>
      </c>
    </row>
    <row r="108" spans="1:245" x14ac:dyDescent="0.2">
      <c r="A108">
        <v>18</v>
      </c>
      <c r="B108">
        <v>1</v>
      </c>
      <c r="C108">
        <v>259</v>
      </c>
      <c r="E108" t="s">
        <v>259</v>
      </c>
      <c r="F108" t="s">
        <v>248</v>
      </c>
      <c r="G108" t="s">
        <v>249</v>
      </c>
      <c r="H108" t="s">
        <v>250</v>
      </c>
      <c r="I108">
        <f>I107*J108</f>
        <v>71.200800000000001</v>
      </c>
      <c r="J108">
        <v>116</v>
      </c>
      <c r="O108">
        <f t="shared" si="108"/>
        <v>11648.91</v>
      </c>
      <c r="P108">
        <f t="shared" si="109"/>
        <v>11648.91</v>
      </c>
      <c r="Q108">
        <f t="shared" si="110"/>
        <v>0</v>
      </c>
      <c r="R108">
        <f t="shared" si="111"/>
        <v>0</v>
      </c>
      <c r="S108">
        <f t="shared" si="112"/>
        <v>0</v>
      </c>
      <c r="T108">
        <f t="shared" si="113"/>
        <v>0</v>
      </c>
      <c r="U108">
        <f t="shared" si="114"/>
        <v>0</v>
      </c>
      <c r="V108">
        <f t="shared" si="115"/>
        <v>0</v>
      </c>
      <c r="W108">
        <f t="shared" si="116"/>
        <v>0</v>
      </c>
      <c r="X108">
        <f t="shared" si="117"/>
        <v>0</v>
      </c>
      <c r="Y108">
        <f t="shared" si="118"/>
        <v>0</v>
      </c>
      <c r="AA108">
        <v>39570879</v>
      </c>
      <c r="AB108">
        <f t="shared" si="119"/>
        <v>24.94</v>
      </c>
      <c r="AC108">
        <f t="shared" si="142"/>
        <v>24.94</v>
      </c>
      <c r="AD108">
        <f>ROUND((((ET108)-(EU108))+AE108),2)</f>
        <v>0</v>
      </c>
      <c r="AE108">
        <f>ROUND((EU108),2)</f>
        <v>0</v>
      </c>
      <c r="AF108">
        <f>ROUND((EV108),2)</f>
        <v>0</v>
      </c>
      <c r="AG108">
        <f t="shared" si="120"/>
        <v>0</v>
      </c>
      <c r="AH108">
        <f>(EW108)</f>
        <v>0</v>
      </c>
      <c r="AI108">
        <f>(EX108)</f>
        <v>0</v>
      </c>
      <c r="AJ108">
        <f t="shared" si="121"/>
        <v>0</v>
      </c>
      <c r="AK108">
        <v>24.94</v>
      </c>
      <c r="AL108">
        <v>24.94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123</v>
      </c>
      <c r="AU108">
        <v>75</v>
      </c>
      <c r="AV108">
        <v>1</v>
      </c>
      <c r="AW108">
        <v>1</v>
      </c>
      <c r="AZ108">
        <v>6.56</v>
      </c>
      <c r="BA108">
        <v>1</v>
      </c>
      <c r="BB108">
        <v>1</v>
      </c>
      <c r="BC108">
        <v>6.56</v>
      </c>
      <c r="BD108" t="s">
        <v>3</v>
      </c>
      <c r="BE108" t="s">
        <v>3</v>
      </c>
      <c r="BF108" t="s">
        <v>3</v>
      </c>
      <c r="BG108" t="s">
        <v>3</v>
      </c>
      <c r="BH108">
        <v>3</v>
      </c>
      <c r="BI108">
        <v>1</v>
      </c>
      <c r="BJ108" t="s">
        <v>251</v>
      </c>
      <c r="BM108">
        <v>11001</v>
      </c>
      <c r="BN108">
        <v>0</v>
      </c>
      <c r="BO108" t="s">
        <v>3</v>
      </c>
      <c r="BP108">
        <v>0</v>
      </c>
      <c r="BQ108">
        <v>2</v>
      </c>
      <c r="BR108">
        <v>0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3</v>
      </c>
      <c r="BZ108">
        <v>123</v>
      </c>
      <c r="CA108">
        <v>75</v>
      </c>
      <c r="CF108">
        <v>0</v>
      </c>
      <c r="CG108">
        <v>0</v>
      </c>
      <c r="CM108">
        <v>0</v>
      </c>
      <c r="CN108" t="s">
        <v>3</v>
      </c>
      <c r="CO108">
        <v>0</v>
      </c>
      <c r="CP108">
        <f t="shared" si="122"/>
        <v>11648.91</v>
      </c>
      <c r="CQ108">
        <f t="shared" si="123"/>
        <v>163.60640000000001</v>
      </c>
      <c r="CR108">
        <f t="shared" si="124"/>
        <v>0</v>
      </c>
      <c r="CS108">
        <f t="shared" si="125"/>
        <v>0</v>
      </c>
      <c r="CT108">
        <f t="shared" si="126"/>
        <v>0</v>
      </c>
      <c r="CU108">
        <f t="shared" si="127"/>
        <v>0</v>
      </c>
      <c r="CV108">
        <f t="shared" si="128"/>
        <v>0</v>
      </c>
      <c r="CW108">
        <f t="shared" si="129"/>
        <v>0</v>
      </c>
      <c r="CX108">
        <f t="shared" si="130"/>
        <v>0</v>
      </c>
      <c r="CY108">
        <f t="shared" si="131"/>
        <v>0</v>
      </c>
      <c r="CZ108">
        <f t="shared" si="132"/>
        <v>0</v>
      </c>
      <c r="DC108" t="s">
        <v>3</v>
      </c>
      <c r="DD108" t="s">
        <v>3</v>
      </c>
      <c r="DE108" t="s">
        <v>3</v>
      </c>
      <c r="DF108" t="s">
        <v>3</v>
      </c>
      <c r="DG108" t="s">
        <v>3</v>
      </c>
      <c r="DH108" t="s">
        <v>3</v>
      </c>
      <c r="DI108" t="s">
        <v>3</v>
      </c>
      <c r="DJ108" t="s">
        <v>3</v>
      </c>
      <c r="DK108" t="s">
        <v>3</v>
      </c>
      <c r="DL108" t="s">
        <v>3</v>
      </c>
      <c r="DM108" t="s">
        <v>3</v>
      </c>
      <c r="DN108">
        <v>0</v>
      </c>
      <c r="DO108">
        <v>0</v>
      </c>
      <c r="DP108">
        <v>1</v>
      </c>
      <c r="DQ108">
        <v>1</v>
      </c>
      <c r="DU108">
        <v>1005</v>
      </c>
      <c r="DV108" t="s">
        <v>250</v>
      </c>
      <c r="DW108" t="s">
        <v>250</v>
      </c>
      <c r="DX108">
        <v>1</v>
      </c>
      <c r="EE108">
        <v>39174504</v>
      </c>
      <c r="EF108">
        <v>2</v>
      </c>
      <c r="EG108" t="s">
        <v>21</v>
      </c>
      <c r="EH108">
        <v>0</v>
      </c>
      <c r="EI108" t="s">
        <v>3</v>
      </c>
      <c r="EJ108">
        <v>1</v>
      </c>
      <c r="EK108">
        <v>11001</v>
      </c>
      <c r="EL108" t="s">
        <v>130</v>
      </c>
      <c r="EM108" t="s">
        <v>131</v>
      </c>
      <c r="EO108" t="s">
        <v>3</v>
      </c>
      <c r="EQ108">
        <v>0</v>
      </c>
      <c r="ER108">
        <v>24.94</v>
      </c>
      <c r="ES108">
        <v>24.94</v>
      </c>
      <c r="ET108">
        <v>0</v>
      </c>
      <c r="EU108">
        <v>0</v>
      </c>
      <c r="EV108">
        <v>0</v>
      </c>
      <c r="EW108">
        <v>0</v>
      </c>
      <c r="EX108">
        <v>0</v>
      </c>
      <c r="FQ108">
        <v>0</v>
      </c>
      <c r="FR108">
        <f t="shared" si="133"/>
        <v>0</v>
      </c>
      <c r="FS108">
        <v>0</v>
      </c>
      <c r="FX108">
        <v>123</v>
      </c>
      <c r="FY108">
        <v>75</v>
      </c>
      <c r="GA108" t="s">
        <v>3</v>
      </c>
      <c r="GD108">
        <v>0</v>
      </c>
      <c r="GF108">
        <v>254055933</v>
      </c>
      <c r="GG108">
        <v>1</v>
      </c>
      <c r="GH108">
        <v>1</v>
      </c>
      <c r="GI108">
        <v>4</v>
      </c>
      <c r="GJ108">
        <v>0</v>
      </c>
      <c r="GK108">
        <f>ROUND(R108*(R12)/100,2)</f>
        <v>0</v>
      </c>
      <c r="GL108">
        <f t="shared" si="134"/>
        <v>0</v>
      </c>
      <c r="GM108">
        <f t="shared" si="135"/>
        <v>11648.91</v>
      </c>
      <c r="GN108">
        <f t="shared" si="136"/>
        <v>11648.91</v>
      </c>
      <c r="GO108">
        <f t="shared" si="137"/>
        <v>0</v>
      </c>
      <c r="GP108">
        <f t="shared" si="138"/>
        <v>0</v>
      </c>
      <c r="GR108">
        <v>0</v>
      </c>
      <c r="GS108">
        <v>3</v>
      </c>
      <c r="GT108">
        <v>0</v>
      </c>
      <c r="GU108" t="s">
        <v>3</v>
      </c>
      <c r="GV108">
        <f t="shared" si="139"/>
        <v>0</v>
      </c>
      <c r="GW108">
        <v>1</v>
      </c>
      <c r="GX108">
        <f t="shared" si="140"/>
        <v>0</v>
      </c>
      <c r="HA108">
        <v>0</v>
      </c>
      <c r="HB108">
        <v>0</v>
      </c>
      <c r="IK108">
        <v>0</v>
      </c>
    </row>
    <row r="109" spans="1:245" x14ac:dyDescent="0.2">
      <c r="A109">
        <v>18</v>
      </c>
      <c r="B109">
        <v>1</v>
      </c>
      <c r="C109">
        <v>260</v>
      </c>
      <c r="E109" t="s">
        <v>260</v>
      </c>
      <c r="F109" t="s">
        <v>253</v>
      </c>
      <c r="G109" t="s">
        <v>254</v>
      </c>
      <c r="H109" t="s">
        <v>250</v>
      </c>
      <c r="I109">
        <f>I107*J109</f>
        <v>71.200800000000001</v>
      </c>
      <c r="J109">
        <v>116</v>
      </c>
      <c r="O109">
        <f t="shared" si="108"/>
        <v>0</v>
      </c>
      <c r="P109">
        <f t="shared" si="109"/>
        <v>0</v>
      </c>
      <c r="Q109">
        <f t="shared" si="110"/>
        <v>0</v>
      </c>
      <c r="R109">
        <f t="shared" si="111"/>
        <v>0</v>
      </c>
      <c r="S109">
        <f t="shared" si="112"/>
        <v>0</v>
      </c>
      <c r="T109">
        <f t="shared" si="113"/>
        <v>0</v>
      </c>
      <c r="U109">
        <f t="shared" si="114"/>
        <v>0</v>
      </c>
      <c r="V109">
        <f t="shared" si="115"/>
        <v>0</v>
      </c>
      <c r="W109">
        <f t="shared" si="116"/>
        <v>0</v>
      </c>
      <c r="X109">
        <f t="shared" si="117"/>
        <v>0</v>
      </c>
      <c r="Y109">
        <f t="shared" si="118"/>
        <v>0</v>
      </c>
      <c r="AA109">
        <v>39570879</v>
      </c>
      <c r="AB109">
        <f t="shared" si="119"/>
        <v>0</v>
      </c>
      <c r="AC109">
        <f t="shared" si="142"/>
        <v>0</v>
      </c>
      <c r="AD109">
        <f>ROUND((((ET109)-(EU109))+AE109),2)</f>
        <v>0</v>
      </c>
      <c r="AE109">
        <f>ROUND((EU109),2)</f>
        <v>0</v>
      </c>
      <c r="AF109">
        <f>ROUND((EV109),2)</f>
        <v>0</v>
      </c>
      <c r="AG109">
        <f t="shared" si="120"/>
        <v>0</v>
      </c>
      <c r="AH109">
        <f>(EW109)</f>
        <v>0</v>
      </c>
      <c r="AI109">
        <f>(EX109)</f>
        <v>0</v>
      </c>
      <c r="AJ109">
        <f t="shared" si="121"/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123</v>
      </c>
      <c r="AU109">
        <v>75</v>
      </c>
      <c r="AV109">
        <v>1</v>
      </c>
      <c r="AW109">
        <v>1</v>
      </c>
      <c r="AZ109">
        <v>6.56</v>
      </c>
      <c r="BA109">
        <v>1</v>
      </c>
      <c r="BB109">
        <v>1</v>
      </c>
      <c r="BC109">
        <v>6.56</v>
      </c>
      <c r="BD109" t="s">
        <v>3</v>
      </c>
      <c r="BE109" t="s">
        <v>3</v>
      </c>
      <c r="BF109" t="s">
        <v>3</v>
      </c>
      <c r="BG109" t="s">
        <v>3</v>
      </c>
      <c r="BH109">
        <v>3</v>
      </c>
      <c r="BI109">
        <v>1</v>
      </c>
      <c r="BJ109" t="s">
        <v>3</v>
      </c>
      <c r="BM109">
        <v>11001</v>
      </c>
      <c r="BN109">
        <v>0</v>
      </c>
      <c r="BO109" t="s">
        <v>3</v>
      </c>
      <c r="BP109">
        <v>0</v>
      </c>
      <c r="BQ109">
        <v>2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3</v>
      </c>
      <c r="BZ109">
        <v>123</v>
      </c>
      <c r="CA109">
        <v>75</v>
      </c>
      <c r="CF109">
        <v>0</v>
      </c>
      <c r="CG109">
        <v>0</v>
      </c>
      <c r="CM109">
        <v>0</v>
      </c>
      <c r="CN109" t="s">
        <v>3</v>
      </c>
      <c r="CO109">
        <v>0</v>
      </c>
      <c r="CP109">
        <f t="shared" si="122"/>
        <v>0</v>
      </c>
      <c r="CQ109">
        <f t="shared" si="123"/>
        <v>0</v>
      </c>
      <c r="CR109">
        <f t="shared" si="124"/>
        <v>0</v>
      </c>
      <c r="CS109">
        <f t="shared" si="125"/>
        <v>0</v>
      </c>
      <c r="CT109">
        <f t="shared" si="126"/>
        <v>0</v>
      </c>
      <c r="CU109">
        <f t="shared" si="127"/>
        <v>0</v>
      </c>
      <c r="CV109">
        <f t="shared" si="128"/>
        <v>0</v>
      </c>
      <c r="CW109">
        <f t="shared" si="129"/>
        <v>0</v>
      </c>
      <c r="CX109">
        <f t="shared" si="130"/>
        <v>0</v>
      </c>
      <c r="CY109">
        <f t="shared" si="131"/>
        <v>0</v>
      </c>
      <c r="CZ109">
        <f t="shared" si="132"/>
        <v>0</v>
      </c>
      <c r="DC109" t="s">
        <v>3</v>
      </c>
      <c r="DD109" t="s">
        <v>3</v>
      </c>
      <c r="DE109" t="s">
        <v>3</v>
      </c>
      <c r="DF109" t="s">
        <v>3</v>
      </c>
      <c r="DG109" t="s">
        <v>3</v>
      </c>
      <c r="DH109" t="s">
        <v>3</v>
      </c>
      <c r="DI109" t="s">
        <v>3</v>
      </c>
      <c r="DJ109" t="s">
        <v>3</v>
      </c>
      <c r="DK109" t="s">
        <v>3</v>
      </c>
      <c r="DL109" t="s">
        <v>3</v>
      </c>
      <c r="DM109" t="s">
        <v>3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250</v>
      </c>
      <c r="DW109" t="s">
        <v>250</v>
      </c>
      <c r="DX109">
        <v>1</v>
      </c>
      <c r="EE109">
        <v>39174504</v>
      </c>
      <c r="EF109">
        <v>2</v>
      </c>
      <c r="EG109" t="s">
        <v>21</v>
      </c>
      <c r="EH109">
        <v>0</v>
      </c>
      <c r="EI109" t="s">
        <v>3</v>
      </c>
      <c r="EJ109">
        <v>1</v>
      </c>
      <c r="EK109">
        <v>11001</v>
      </c>
      <c r="EL109" t="s">
        <v>130</v>
      </c>
      <c r="EM109" t="s">
        <v>131</v>
      </c>
      <c r="EO109" t="s">
        <v>3</v>
      </c>
      <c r="EQ109">
        <v>0</v>
      </c>
      <c r="ER109">
        <v>0</v>
      </c>
      <c r="ES109">
        <v>0</v>
      </c>
      <c r="ET109">
        <v>0</v>
      </c>
      <c r="EU109">
        <v>0</v>
      </c>
      <c r="EV109">
        <v>0</v>
      </c>
      <c r="EW109">
        <v>0</v>
      </c>
      <c r="EX109">
        <v>0</v>
      </c>
      <c r="FQ109">
        <v>0</v>
      </c>
      <c r="FR109">
        <f t="shared" si="133"/>
        <v>0</v>
      </c>
      <c r="FS109">
        <v>0</v>
      </c>
      <c r="FX109">
        <v>123</v>
      </c>
      <c r="FY109">
        <v>75</v>
      </c>
      <c r="GA109" t="s">
        <v>3</v>
      </c>
      <c r="GD109">
        <v>0</v>
      </c>
      <c r="GF109">
        <v>-1670135999</v>
      </c>
      <c r="GG109">
        <v>1</v>
      </c>
      <c r="GH109">
        <v>1</v>
      </c>
      <c r="GI109">
        <v>4</v>
      </c>
      <c r="GJ109">
        <v>0</v>
      </c>
      <c r="GK109">
        <f>ROUND(R109*(R12)/100,2)</f>
        <v>0</v>
      </c>
      <c r="GL109">
        <f t="shared" si="134"/>
        <v>0</v>
      </c>
      <c r="GM109">
        <f t="shared" si="135"/>
        <v>0</v>
      </c>
      <c r="GN109">
        <f t="shared" si="136"/>
        <v>0</v>
      </c>
      <c r="GO109">
        <f t="shared" si="137"/>
        <v>0</v>
      </c>
      <c r="GP109">
        <f t="shared" si="138"/>
        <v>0</v>
      </c>
      <c r="GR109">
        <v>0</v>
      </c>
      <c r="GS109">
        <v>3</v>
      </c>
      <c r="GT109">
        <v>0</v>
      </c>
      <c r="GU109" t="s">
        <v>3</v>
      </c>
      <c r="GV109">
        <f t="shared" si="139"/>
        <v>0</v>
      </c>
      <c r="GW109">
        <v>1</v>
      </c>
      <c r="GX109">
        <f t="shared" si="140"/>
        <v>0</v>
      </c>
      <c r="HA109">
        <v>0</v>
      </c>
      <c r="HB109">
        <v>0</v>
      </c>
      <c r="IK109">
        <v>0</v>
      </c>
    </row>
    <row r="110" spans="1:245" x14ac:dyDescent="0.2">
      <c r="A110">
        <v>17</v>
      </c>
      <c r="B110">
        <v>1</v>
      </c>
      <c r="C110">
        <f>ROW(SmtRes!A269)</f>
        <v>269</v>
      </c>
      <c r="D110">
        <f>ROW(EtalonRes!A245)</f>
        <v>245</v>
      </c>
      <c r="E110" t="s">
        <v>261</v>
      </c>
      <c r="F110" t="s">
        <v>262</v>
      </c>
      <c r="G110" t="s">
        <v>263</v>
      </c>
      <c r="H110" t="s">
        <v>208</v>
      </c>
      <c r="I110">
        <f>ROUND(61.38/100,9)</f>
        <v>0.61380000000000001</v>
      </c>
      <c r="J110">
        <v>0</v>
      </c>
      <c r="O110">
        <f t="shared" si="108"/>
        <v>4062.56</v>
      </c>
      <c r="P110">
        <f t="shared" si="109"/>
        <v>1069.8499999999999</v>
      </c>
      <c r="Q110">
        <f t="shared" si="110"/>
        <v>260.23</v>
      </c>
      <c r="R110">
        <f t="shared" si="111"/>
        <v>8.7799999999999994</v>
      </c>
      <c r="S110">
        <f t="shared" si="112"/>
        <v>2732.48</v>
      </c>
      <c r="T110">
        <f t="shared" si="113"/>
        <v>0</v>
      </c>
      <c r="U110">
        <f t="shared" si="114"/>
        <v>38.074627799999995</v>
      </c>
      <c r="V110">
        <f t="shared" si="115"/>
        <v>0.10741500000000001</v>
      </c>
      <c r="W110">
        <f t="shared" si="116"/>
        <v>0</v>
      </c>
      <c r="X110">
        <f t="shared" si="117"/>
        <v>3371.75</v>
      </c>
      <c r="Y110">
        <f t="shared" si="118"/>
        <v>2055.9499999999998</v>
      </c>
      <c r="AA110">
        <v>39570879</v>
      </c>
      <c r="AB110">
        <f t="shared" si="119"/>
        <v>1008.95</v>
      </c>
      <c r="AC110">
        <f>ROUND(((ES110*2)),2)</f>
        <v>265.7</v>
      </c>
      <c r="AD110">
        <f>ROUND(((((ET110*1.25*2))-((EU110*1.25*2)))+AE110),2)</f>
        <v>64.63</v>
      </c>
      <c r="AE110">
        <f>ROUND(((EU110*1.25*2)),2)</f>
        <v>2.1800000000000002</v>
      </c>
      <c r="AF110">
        <f>ROUND(((EV110*1.15*2)),2)</f>
        <v>678.62</v>
      </c>
      <c r="AG110">
        <f t="shared" si="120"/>
        <v>0</v>
      </c>
      <c r="AH110">
        <f>((EW110*1.15*2))</f>
        <v>62.030999999999992</v>
      </c>
      <c r="AI110">
        <f>((EX110*1.25*2))</f>
        <v>0.17500000000000002</v>
      </c>
      <c r="AJ110">
        <f t="shared" si="121"/>
        <v>0</v>
      </c>
      <c r="AK110">
        <v>453.75</v>
      </c>
      <c r="AL110">
        <v>132.85</v>
      </c>
      <c r="AM110">
        <v>25.85</v>
      </c>
      <c r="AN110">
        <v>0.87</v>
      </c>
      <c r="AO110">
        <v>295.05</v>
      </c>
      <c r="AP110">
        <v>0</v>
      </c>
      <c r="AQ110">
        <v>26.97</v>
      </c>
      <c r="AR110">
        <v>7.0000000000000007E-2</v>
      </c>
      <c r="AS110">
        <v>0</v>
      </c>
      <c r="AT110">
        <v>123</v>
      </c>
      <c r="AU110">
        <v>75</v>
      </c>
      <c r="AV110">
        <v>1</v>
      </c>
      <c r="AW110">
        <v>1</v>
      </c>
      <c r="AZ110">
        <v>6.56</v>
      </c>
      <c r="BA110">
        <v>6.56</v>
      </c>
      <c r="BB110">
        <v>6.56</v>
      </c>
      <c r="BC110">
        <v>6.56</v>
      </c>
      <c r="BD110" t="s">
        <v>3</v>
      </c>
      <c r="BE110" t="s">
        <v>3</v>
      </c>
      <c r="BF110" t="s">
        <v>3</v>
      </c>
      <c r="BG110" t="s">
        <v>3</v>
      </c>
      <c r="BH110">
        <v>0</v>
      </c>
      <c r="BI110">
        <v>1</v>
      </c>
      <c r="BJ110" t="s">
        <v>264</v>
      </c>
      <c r="BM110">
        <v>11001</v>
      </c>
      <c r="BN110">
        <v>0</v>
      </c>
      <c r="BO110" t="s">
        <v>3</v>
      </c>
      <c r="BP110">
        <v>0</v>
      </c>
      <c r="BQ110">
        <v>2</v>
      </c>
      <c r="BR110">
        <v>0</v>
      </c>
      <c r="BS110">
        <v>6.56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3</v>
      </c>
      <c r="BZ110">
        <v>123</v>
      </c>
      <c r="CA110">
        <v>75</v>
      </c>
      <c r="CF110">
        <v>0</v>
      </c>
      <c r="CG110">
        <v>0</v>
      </c>
      <c r="CM110">
        <v>0</v>
      </c>
      <c r="CN110" t="s">
        <v>1633</v>
      </c>
      <c r="CO110">
        <v>0</v>
      </c>
      <c r="CP110">
        <f t="shared" si="122"/>
        <v>4062.56</v>
      </c>
      <c r="CQ110">
        <f t="shared" si="123"/>
        <v>1742.9919999999997</v>
      </c>
      <c r="CR110">
        <f t="shared" si="124"/>
        <v>423.97279999999995</v>
      </c>
      <c r="CS110">
        <f t="shared" si="125"/>
        <v>14.300800000000001</v>
      </c>
      <c r="CT110">
        <f t="shared" si="126"/>
        <v>4451.7471999999998</v>
      </c>
      <c r="CU110">
        <f t="shared" si="127"/>
        <v>0</v>
      </c>
      <c r="CV110">
        <f t="shared" si="128"/>
        <v>62.030999999999992</v>
      </c>
      <c r="CW110">
        <f t="shared" si="129"/>
        <v>0.17500000000000002</v>
      </c>
      <c r="CX110">
        <f t="shared" si="130"/>
        <v>0</v>
      </c>
      <c r="CY110">
        <f t="shared" si="131"/>
        <v>3371.7498000000005</v>
      </c>
      <c r="CZ110">
        <f t="shared" si="132"/>
        <v>2055.9450000000002</v>
      </c>
      <c r="DC110" t="s">
        <v>3</v>
      </c>
      <c r="DD110" t="s">
        <v>265</v>
      </c>
      <c r="DE110" t="s">
        <v>266</v>
      </c>
      <c r="DF110" t="s">
        <v>266</v>
      </c>
      <c r="DG110" t="s">
        <v>267</v>
      </c>
      <c r="DH110" t="s">
        <v>3</v>
      </c>
      <c r="DI110" t="s">
        <v>267</v>
      </c>
      <c r="DJ110" t="s">
        <v>266</v>
      </c>
      <c r="DK110" t="s">
        <v>3</v>
      </c>
      <c r="DL110" t="s">
        <v>3</v>
      </c>
      <c r="DM110" t="s">
        <v>3</v>
      </c>
      <c r="DN110">
        <v>0</v>
      </c>
      <c r="DO110">
        <v>0</v>
      </c>
      <c r="DP110">
        <v>1</v>
      </c>
      <c r="DQ110">
        <v>1</v>
      </c>
      <c r="DU110">
        <v>1005</v>
      </c>
      <c r="DV110" t="s">
        <v>208</v>
      </c>
      <c r="DW110" t="s">
        <v>208</v>
      </c>
      <c r="DX110">
        <v>100</v>
      </c>
      <c r="EE110">
        <v>39174504</v>
      </c>
      <c r="EF110">
        <v>2</v>
      </c>
      <c r="EG110" t="s">
        <v>21</v>
      </c>
      <c r="EH110">
        <v>0</v>
      </c>
      <c r="EI110" t="s">
        <v>3</v>
      </c>
      <c r="EJ110">
        <v>1</v>
      </c>
      <c r="EK110">
        <v>11001</v>
      </c>
      <c r="EL110" t="s">
        <v>130</v>
      </c>
      <c r="EM110" t="s">
        <v>131</v>
      </c>
      <c r="EO110" t="s">
        <v>24</v>
      </c>
      <c r="EQ110">
        <v>0</v>
      </c>
      <c r="ER110">
        <v>453.75</v>
      </c>
      <c r="ES110">
        <v>132.85</v>
      </c>
      <c r="ET110">
        <v>25.85</v>
      </c>
      <c r="EU110">
        <v>0.87</v>
      </c>
      <c r="EV110">
        <v>295.05</v>
      </c>
      <c r="EW110">
        <v>26.97</v>
      </c>
      <c r="EX110">
        <v>7.0000000000000007E-2</v>
      </c>
      <c r="EY110">
        <v>0</v>
      </c>
      <c r="FQ110">
        <v>0</v>
      </c>
      <c r="FR110">
        <f t="shared" si="133"/>
        <v>0</v>
      </c>
      <c r="FS110">
        <v>0</v>
      </c>
      <c r="FX110">
        <v>123</v>
      </c>
      <c r="FY110">
        <v>75</v>
      </c>
      <c r="GA110" t="s">
        <v>3</v>
      </c>
      <c r="GD110">
        <v>0</v>
      </c>
      <c r="GF110">
        <v>-916955159</v>
      </c>
      <c r="GG110">
        <v>1</v>
      </c>
      <c r="GH110">
        <v>1</v>
      </c>
      <c r="GI110">
        <v>4</v>
      </c>
      <c r="GJ110">
        <v>0</v>
      </c>
      <c r="GK110">
        <f>ROUND(R110*(R12)/100,2)</f>
        <v>0</v>
      </c>
      <c r="GL110">
        <f t="shared" si="134"/>
        <v>0</v>
      </c>
      <c r="GM110">
        <f t="shared" si="135"/>
        <v>9490.26</v>
      </c>
      <c r="GN110">
        <f t="shared" si="136"/>
        <v>9490.26</v>
      </c>
      <c r="GO110">
        <f t="shared" si="137"/>
        <v>0</v>
      </c>
      <c r="GP110">
        <f t="shared" si="138"/>
        <v>0</v>
      </c>
      <c r="GR110">
        <v>0</v>
      </c>
      <c r="GS110">
        <v>3</v>
      </c>
      <c r="GT110">
        <v>0</v>
      </c>
      <c r="GU110" t="s">
        <v>3</v>
      </c>
      <c r="GV110">
        <f t="shared" si="139"/>
        <v>0</v>
      </c>
      <c r="GW110">
        <v>1</v>
      </c>
      <c r="GX110">
        <f t="shared" si="140"/>
        <v>0</v>
      </c>
      <c r="HA110">
        <v>0</v>
      </c>
      <c r="HB110">
        <v>0</v>
      </c>
      <c r="IK110">
        <v>0</v>
      </c>
    </row>
    <row r="111" spans="1:245" x14ac:dyDescent="0.2">
      <c r="A111">
        <v>17</v>
      </c>
      <c r="B111">
        <v>1</v>
      </c>
      <c r="C111">
        <f>ROW(SmtRes!A289)</f>
        <v>289</v>
      </c>
      <c r="D111">
        <f>ROW(EtalonRes!A263)</f>
        <v>263</v>
      </c>
      <c r="E111" t="s">
        <v>268</v>
      </c>
      <c r="F111" t="s">
        <v>150</v>
      </c>
      <c r="G111" t="s">
        <v>151</v>
      </c>
      <c r="H111" t="s">
        <v>17</v>
      </c>
      <c r="I111">
        <f>ROUND(0.4/100,9)</f>
        <v>4.0000000000000001E-3</v>
      </c>
      <c r="J111">
        <v>0</v>
      </c>
      <c r="O111">
        <f t="shared" si="108"/>
        <v>152.85</v>
      </c>
      <c r="P111">
        <f t="shared" si="109"/>
        <v>12.82</v>
      </c>
      <c r="Q111">
        <f t="shared" si="110"/>
        <v>83.23</v>
      </c>
      <c r="R111">
        <f t="shared" si="111"/>
        <v>12.62</v>
      </c>
      <c r="S111">
        <f t="shared" si="112"/>
        <v>56.8</v>
      </c>
      <c r="T111">
        <f t="shared" si="113"/>
        <v>0</v>
      </c>
      <c r="U111">
        <f t="shared" si="114"/>
        <v>1.015036</v>
      </c>
      <c r="V111">
        <f t="shared" si="115"/>
        <v>0.1439</v>
      </c>
      <c r="W111">
        <f t="shared" si="116"/>
        <v>0</v>
      </c>
      <c r="X111">
        <f t="shared" si="117"/>
        <v>72.89</v>
      </c>
      <c r="Y111">
        <f t="shared" si="118"/>
        <v>45.12</v>
      </c>
      <c r="AA111">
        <v>39570879</v>
      </c>
      <c r="AB111">
        <f t="shared" si="119"/>
        <v>5824.73</v>
      </c>
      <c r="AC111">
        <f t="shared" ref="AC111:AC146" si="143">ROUND((ES111),2)</f>
        <v>488.42</v>
      </c>
      <c r="AD111">
        <f>ROUND(((((ET111*1.25))-((EU111*1.25)))+AE111),2)</f>
        <v>3171.75</v>
      </c>
      <c r="AE111">
        <f>ROUND(((EU111*1.25)),2)</f>
        <v>481.01</v>
      </c>
      <c r="AF111">
        <f>ROUND(((EV111*1.15)),2)</f>
        <v>2164.56</v>
      </c>
      <c r="AG111">
        <f t="shared" si="120"/>
        <v>0</v>
      </c>
      <c r="AH111">
        <f>((EW111*1.15))</f>
        <v>253.75899999999999</v>
      </c>
      <c r="AI111">
        <f>((EX111*1.25))</f>
        <v>35.975000000000001</v>
      </c>
      <c r="AJ111">
        <f t="shared" si="121"/>
        <v>0</v>
      </c>
      <c r="AK111">
        <v>4908.05</v>
      </c>
      <c r="AL111">
        <v>488.42</v>
      </c>
      <c r="AM111">
        <v>2537.4</v>
      </c>
      <c r="AN111">
        <v>384.81</v>
      </c>
      <c r="AO111">
        <v>1882.23</v>
      </c>
      <c r="AP111">
        <v>0</v>
      </c>
      <c r="AQ111">
        <v>220.66</v>
      </c>
      <c r="AR111">
        <v>28.78</v>
      </c>
      <c r="AS111">
        <v>0</v>
      </c>
      <c r="AT111">
        <v>105</v>
      </c>
      <c r="AU111">
        <v>65</v>
      </c>
      <c r="AV111">
        <v>1</v>
      </c>
      <c r="AW111">
        <v>1</v>
      </c>
      <c r="AZ111">
        <v>6.56</v>
      </c>
      <c r="BA111">
        <v>6.56</v>
      </c>
      <c r="BB111">
        <v>6.56</v>
      </c>
      <c r="BC111">
        <v>6.56</v>
      </c>
      <c r="BD111" t="s">
        <v>3</v>
      </c>
      <c r="BE111" t="s">
        <v>3</v>
      </c>
      <c r="BF111" t="s">
        <v>3</v>
      </c>
      <c r="BG111" t="s">
        <v>3</v>
      </c>
      <c r="BH111">
        <v>0</v>
      </c>
      <c r="BI111">
        <v>1</v>
      </c>
      <c r="BJ111" t="s">
        <v>152</v>
      </c>
      <c r="BM111">
        <v>6001</v>
      </c>
      <c r="BN111">
        <v>0</v>
      </c>
      <c r="BO111" t="s">
        <v>3</v>
      </c>
      <c r="BP111">
        <v>0</v>
      </c>
      <c r="BQ111">
        <v>2</v>
      </c>
      <c r="BR111">
        <v>0</v>
      </c>
      <c r="BS111">
        <v>6.56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3</v>
      </c>
      <c r="BZ111">
        <v>105</v>
      </c>
      <c r="CA111">
        <v>65</v>
      </c>
      <c r="CF111">
        <v>0</v>
      </c>
      <c r="CG111">
        <v>0</v>
      </c>
      <c r="CM111">
        <v>0</v>
      </c>
      <c r="CN111" t="s">
        <v>1633</v>
      </c>
      <c r="CO111">
        <v>0</v>
      </c>
      <c r="CP111">
        <f t="shared" si="122"/>
        <v>152.85000000000002</v>
      </c>
      <c r="CQ111">
        <f t="shared" si="123"/>
        <v>3204.0351999999998</v>
      </c>
      <c r="CR111">
        <f t="shared" si="124"/>
        <v>20806.68</v>
      </c>
      <c r="CS111">
        <f t="shared" si="125"/>
        <v>3155.4255999999996</v>
      </c>
      <c r="CT111">
        <f t="shared" si="126"/>
        <v>14199.513599999998</v>
      </c>
      <c r="CU111">
        <f t="shared" si="127"/>
        <v>0</v>
      </c>
      <c r="CV111">
        <f t="shared" si="128"/>
        <v>253.75899999999999</v>
      </c>
      <c r="CW111">
        <f t="shared" si="129"/>
        <v>35.975000000000001</v>
      </c>
      <c r="CX111">
        <f t="shared" si="130"/>
        <v>0</v>
      </c>
      <c r="CY111">
        <f t="shared" si="131"/>
        <v>72.891000000000005</v>
      </c>
      <c r="CZ111">
        <f t="shared" si="132"/>
        <v>45.123000000000005</v>
      </c>
      <c r="DC111" t="s">
        <v>3</v>
      </c>
      <c r="DD111" t="s">
        <v>3</v>
      </c>
      <c r="DE111" t="s">
        <v>19</v>
      </c>
      <c r="DF111" t="s">
        <v>19</v>
      </c>
      <c r="DG111" t="s">
        <v>20</v>
      </c>
      <c r="DH111" t="s">
        <v>3</v>
      </c>
      <c r="DI111" t="s">
        <v>20</v>
      </c>
      <c r="DJ111" t="s">
        <v>19</v>
      </c>
      <c r="DK111" t="s">
        <v>3</v>
      </c>
      <c r="DL111" t="s">
        <v>3</v>
      </c>
      <c r="DM111" t="s">
        <v>3</v>
      </c>
      <c r="DN111">
        <v>0</v>
      </c>
      <c r="DO111">
        <v>0</v>
      </c>
      <c r="DP111">
        <v>1</v>
      </c>
      <c r="DQ111">
        <v>1</v>
      </c>
      <c r="DU111">
        <v>1007</v>
      </c>
      <c r="DV111" t="s">
        <v>17</v>
      </c>
      <c r="DW111" t="s">
        <v>17</v>
      </c>
      <c r="DX111">
        <v>100</v>
      </c>
      <c r="EE111">
        <v>39174490</v>
      </c>
      <c r="EF111">
        <v>2</v>
      </c>
      <c r="EG111" t="s">
        <v>21</v>
      </c>
      <c r="EH111">
        <v>0</v>
      </c>
      <c r="EI111" t="s">
        <v>3</v>
      </c>
      <c r="EJ111">
        <v>1</v>
      </c>
      <c r="EK111">
        <v>6001</v>
      </c>
      <c r="EL111" t="s">
        <v>92</v>
      </c>
      <c r="EM111" t="s">
        <v>93</v>
      </c>
      <c r="EO111" t="s">
        <v>24</v>
      </c>
      <c r="EQ111">
        <v>0</v>
      </c>
      <c r="ER111">
        <v>4908.05</v>
      </c>
      <c r="ES111">
        <v>488.42</v>
      </c>
      <c r="ET111">
        <v>2537.4</v>
      </c>
      <c r="EU111">
        <v>384.81</v>
      </c>
      <c r="EV111">
        <v>1882.23</v>
      </c>
      <c r="EW111">
        <v>220.66</v>
      </c>
      <c r="EX111">
        <v>28.78</v>
      </c>
      <c r="EY111">
        <v>0</v>
      </c>
      <c r="FQ111">
        <v>0</v>
      </c>
      <c r="FR111">
        <f t="shared" si="133"/>
        <v>0</v>
      </c>
      <c r="FS111">
        <v>0</v>
      </c>
      <c r="FX111">
        <v>105</v>
      </c>
      <c r="FY111">
        <v>65</v>
      </c>
      <c r="GA111" t="s">
        <v>3</v>
      </c>
      <c r="GD111">
        <v>0</v>
      </c>
      <c r="GF111">
        <v>-716259204</v>
      </c>
      <c r="GG111">
        <v>1</v>
      </c>
      <c r="GH111">
        <v>1</v>
      </c>
      <c r="GI111">
        <v>4</v>
      </c>
      <c r="GJ111">
        <v>0</v>
      </c>
      <c r="GK111">
        <f>ROUND(R111*(R12)/100,2)</f>
        <v>0</v>
      </c>
      <c r="GL111">
        <f t="shared" si="134"/>
        <v>0</v>
      </c>
      <c r="GM111">
        <f t="shared" si="135"/>
        <v>270.86</v>
      </c>
      <c r="GN111">
        <f t="shared" si="136"/>
        <v>270.86</v>
      </c>
      <c r="GO111">
        <f t="shared" si="137"/>
        <v>0</v>
      </c>
      <c r="GP111">
        <f t="shared" si="138"/>
        <v>0</v>
      </c>
      <c r="GR111">
        <v>0</v>
      </c>
      <c r="GS111">
        <v>3</v>
      </c>
      <c r="GT111">
        <v>0</v>
      </c>
      <c r="GU111" t="s">
        <v>3</v>
      </c>
      <c r="GV111">
        <f t="shared" si="139"/>
        <v>0</v>
      </c>
      <c r="GW111">
        <v>1</v>
      </c>
      <c r="GX111">
        <f t="shared" si="140"/>
        <v>0</v>
      </c>
      <c r="HA111">
        <v>0</v>
      </c>
      <c r="HB111">
        <v>0</v>
      </c>
      <c r="IK111">
        <v>0</v>
      </c>
    </row>
    <row r="112" spans="1:245" x14ac:dyDescent="0.2">
      <c r="A112">
        <v>18</v>
      </c>
      <c r="B112">
        <v>1</v>
      </c>
      <c r="C112">
        <v>283</v>
      </c>
      <c r="E112" t="s">
        <v>269</v>
      </c>
      <c r="F112" t="s">
        <v>95</v>
      </c>
      <c r="G112" t="s">
        <v>96</v>
      </c>
      <c r="H112" t="s">
        <v>73</v>
      </c>
      <c r="I112">
        <f>I111*J112</f>
        <v>0.40600000000000003</v>
      </c>
      <c r="J112">
        <v>101.5</v>
      </c>
      <c r="O112">
        <f t="shared" si="108"/>
        <v>0</v>
      </c>
      <c r="P112">
        <f t="shared" si="109"/>
        <v>0</v>
      </c>
      <c r="Q112">
        <f t="shared" si="110"/>
        <v>0</v>
      </c>
      <c r="R112">
        <f t="shared" si="111"/>
        <v>0</v>
      </c>
      <c r="S112">
        <f t="shared" si="112"/>
        <v>0</v>
      </c>
      <c r="T112">
        <f t="shared" si="113"/>
        <v>0</v>
      </c>
      <c r="U112">
        <f t="shared" si="114"/>
        <v>0</v>
      </c>
      <c r="V112">
        <f t="shared" si="115"/>
        <v>0</v>
      </c>
      <c r="W112">
        <f t="shared" si="116"/>
        <v>0</v>
      </c>
      <c r="X112">
        <f t="shared" si="117"/>
        <v>0</v>
      </c>
      <c r="Y112">
        <f t="shared" si="118"/>
        <v>0</v>
      </c>
      <c r="AA112">
        <v>39570879</v>
      </c>
      <c r="AB112">
        <f t="shared" si="119"/>
        <v>0</v>
      </c>
      <c r="AC112">
        <f t="shared" si="143"/>
        <v>0</v>
      </c>
      <c r="AD112">
        <f>ROUND((((ET112)-(EU112))+AE112),2)</f>
        <v>0</v>
      </c>
      <c r="AE112">
        <f t="shared" ref="AE112:AF115" si="144">ROUND((EU112),2)</f>
        <v>0</v>
      </c>
      <c r="AF112">
        <f t="shared" si="144"/>
        <v>0</v>
      </c>
      <c r="AG112">
        <f t="shared" si="120"/>
        <v>0</v>
      </c>
      <c r="AH112">
        <f t="shared" ref="AH112:AI115" si="145">(EW112)</f>
        <v>0</v>
      </c>
      <c r="AI112">
        <f t="shared" si="145"/>
        <v>0</v>
      </c>
      <c r="AJ112">
        <f t="shared" si="121"/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105</v>
      </c>
      <c r="AU112">
        <v>65</v>
      </c>
      <c r="AV112">
        <v>1</v>
      </c>
      <c r="AW112">
        <v>1</v>
      </c>
      <c r="AZ112">
        <v>6.56</v>
      </c>
      <c r="BA112">
        <v>1</v>
      </c>
      <c r="BB112">
        <v>1</v>
      </c>
      <c r="BC112">
        <v>6.56</v>
      </c>
      <c r="BD112" t="s">
        <v>3</v>
      </c>
      <c r="BE112" t="s">
        <v>3</v>
      </c>
      <c r="BF112" t="s">
        <v>3</v>
      </c>
      <c r="BG112" t="s">
        <v>3</v>
      </c>
      <c r="BH112">
        <v>3</v>
      </c>
      <c r="BI112">
        <v>1</v>
      </c>
      <c r="BJ112" t="s">
        <v>3</v>
      </c>
      <c r="BM112">
        <v>6001</v>
      </c>
      <c r="BN112">
        <v>0</v>
      </c>
      <c r="BO112" t="s">
        <v>3</v>
      </c>
      <c r="BP112">
        <v>0</v>
      </c>
      <c r="BQ112">
        <v>2</v>
      </c>
      <c r="BR112">
        <v>0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3</v>
      </c>
      <c r="BZ112">
        <v>105</v>
      </c>
      <c r="CA112">
        <v>65</v>
      </c>
      <c r="CF112">
        <v>0</v>
      </c>
      <c r="CG112">
        <v>0</v>
      </c>
      <c r="CM112">
        <v>0</v>
      </c>
      <c r="CN112" t="s">
        <v>3</v>
      </c>
      <c r="CO112">
        <v>0</v>
      </c>
      <c r="CP112">
        <f t="shared" si="122"/>
        <v>0</v>
      </c>
      <c r="CQ112">
        <f t="shared" si="123"/>
        <v>0</v>
      </c>
      <c r="CR112">
        <f t="shared" si="124"/>
        <v>0</v>
      </c>
      <c r="CS112">
        <f t="shared" si="125"/>
        <v>0</v>
      </c>
      <c r="CT112">
        <f t="shared" si="126"/>
        <v>0</v>
      </c>
      <c r="CU112">
        <f t="shared" si="127"/>
        <v>0</v>
      </c>
      <c r="CV112">
        <f t="shared" si="128"/>
        <v>0</v>
      </c>
      <c r="CW112">
        <f t="shared" si="129"/>
        <v>0</v>
      </c>
      <c r="CX112">
        <f t="shared" si="130"/>
        <v>0</v>
      </c>
      <c r="CY112">
        <f t="shared" si="131"/>
        <v>0</v>
      </c>
      <c r="CZ112">
        <f t="shared" si="132"/>
        <v>0</v>
      </c>
      <c r="DC112" t="s">
        <v>3</v>
      </c>
      <c r="DD112" t="s">
        <v>3</v>
      </c>
      <c r="DE112" t="s">
        <v>3</v>
      </c>
      <c r="DF112" t="s">
        <v>3</v>
      </c>
      <c r="DG112" t="s">
        <v>3</v>
      </c>
      <c r="DH112" t="s">
        <v>3</v>
      </c>
      <c r="DI112" t="s">
        <v>3</v>
      </c>
      <c r="DJ112" t="s">
        <v>3</v>
      </c>
      <c r="DK112" t="s">
        <v>3</v>
      </c>
      <c r="DL112" t="s">
        <v>3</v>
      </c>
      <c r="DM112" t="s">
        <v>3</v>
      </c>
      <c r="DN112">
        <v>0</v>
      </c>
      <c r="DO112">
        <v>0</v>
      </c>
      <c r="DP112">
        <v>1</v>
      </c>
      <c r="DQ112">
        <v>1</v>
      </c>
      <c r="DU112">
        <v>1007</v>
      </c>
      <c r="DV112" t="s">
        <v>73</v>
      </c>
      <c r="DW112" t="s">
        <v>73</v>
      </c>
      <c r="DX112">
        <v>1</v>
      </c>
      <c r="EE112">
        <v>39174490</v>
      </c>
      <c r="EF112">
        <v>2</v>
      </c>
      <c r="EG112" t="s">
        <v>21</v>
      </c>
      <c r="EH112">
        <v>0</v>
      </c>
      <c r="EI112" t="s">
        <v>3</v>
      </c>
      <c r="EJ112">
        <v>1</v>
      </c>
      <c r="EK112">
        <v>6001</v>
      </c>
      <c r="EL112" t="s">
        <v>92</v>
      </c>
      <c r="EM112" t="s">
        <v>93</v>
      </c>
      <c r="EO112" t="s">
        <v>3</v>
      </c>
      <c r="EQ112">
        <v>0</v>
      </c>
      <c r="ER112">
        <v>0</v>
      </c>
      <c r="ES112">
        <v>0</v>
      </c>
      <c r="ET112">
        <v>0</v>
      </c>
      <c r="EU112">
        <v>0</v>
      </c>
      <c r="EV112">
        <v>0</v>
      </c>
      <c r="EW112">
        <v>0</v>
      </c>
      <c r="EX112">
        <v>0</v>
      </c>
      <c r="FQ112">
        <v>0</v>
      </c>
      <c r="FR112">
        <f t="shared" si="133"/>
        <v>0</v>
      </c>
      <c r="FS112">
        <v>0</v>
      </c>
      <c r="FX112">
        <v>105</v>
      </c>
      <c r="FY112">
        <v>65</v>
      </c>
      <c r="GA112" t="s">
        <v>3</v>
      </c>
      <c r="GD112">
        <v>0</v>
      </c>
      <c r="GF112">
        <v>-1646172050</v>
      </c>
      <c r="GG112">
        <v>1</v>
      </c>
      <c r="GH112">
        <v>1</v>
      </c>
      <c r="GI112">
        <v>4</v>
      </c>
      <c r="GJ112">
        <v>0</v>
      </c>
      <c r="GK112">
        <f>ROUND(R112*(R12)/100,2)</f>
        <v>0</v>
      </c>
      <c r="GL112">
        <f t="shared" si="134"/>
        <v>0</v>
      </c>
      <c r="GM112">
        <f t="shared" si="135"/>
        <v>0</v>
      </c>
      <c r="GN112">
        <f t="shared" si="136"/>
        <v>0</v>
      </c>
      <c r="GO112">
        <f t="shared" si="137"/>
        <v>0</v>
      </c>
      <c r="GP112">
        <f t="shared" si="138"/>
        <v>0</v>
      </c>
      <c r="GR112">
        <v>0</v>
      </c>
      <c r="GS112">
        <v>3</v>
      </c>
      <c r="GT112">
        <v>0</v>
      </c>
      <c r="GU112" t="s">
        <v>3</v>
      </c>
      <c r="GV112">
        <f t="shared" si="139"/>
        <v>0</v>
      </c>
      <c r="GW112">
        <v>1</v>
      </c>
      <c r="GX112">
        <f t="shared" si="140"/>
        <v>0</v>
      </c>
      <c r="HA112">
        <v>0</v>
      </c>
      <c r="HB112">
        <v>0</v>
      </c>
      <c r="IK112">
        <v>0</v>
      </c>
    </row>
    <row r="113" spans="1:245" x14ac:dyDescent="0.2">
      <c r="A113">
        <v>18</v>
      </c>
      <c r="B113">
        <v>1</v>
      </c>
      <c r="C113">
        <v>284</v>
      </c>
      <c r="E113" t="s">
        <v>270</v>
      </c>
      <c r="F113" t="s">
        <v>80</v>
      </c>
      <c r="G113" t="s">
        <v>81</v>
      </c>
      <c r="H113" t="s">
        <v>73</v>
      </c>
      <c r="I113">
        <f>I111*J113</f>
        <v>0.40600000000000003</v>
      </c>
      <c r="J113">
        <v>101.5</v>
      </c>
      <c r="O113">
        <f t="shared" si="108"/>
        <v>1984.84</v>
      </c>
      <c r="P113">
        <f t="shared" si="109"/>
        <v>1984.84</v>
      </c>
      <c r="Q113">
        <f t="shared" si="110"/>
        <v>0</v>
      </c>
      <c r="R113">
        <f t="shared" si="111"/>
        <v>0</v>
      </c>
      <c r="S113">
        <f t="shared" si="112"/>
        <v>0</v>
      </c>
      <c r="T113">
        <f t="shared" si="113"/>
        <v>0</v>
      </c>
      <c r="U113">
        <f t="shared" si="114"/>
        <v>0</v>
      </c>
      <c r="V113">
        <f t="shared" si="115"/>
        <v>0</v>
      </c>
      <c r="W113">
        <f t="shared" si="116"/>
        <v>0</v>
      </c>
      <c r="X113">
        <f t="shared" si="117"/>
        <v>0</v>
      </c>
      <c r="Y113">
        <f t="shared" si="118"/>
        <v>0</v>
      </c>
      <c r="AA113">
        <v>39570879</v>
      </c>
      <c r="AB113">
        <f t="shared" si="119"/>
        <v>745.24</v>
      </c>
      <c r="AC113">
        <f t="shared" si="143"/>
        <v>745.24</v>
      </c>
      <c r="AD113">
        <f>ROUND((((ET113)-(EU113))+AE113),2)</f>
        <v>0</v>
      </c>
      <c r="AE113">
        <f t="shared" si="144"/>
        <v>0</v>
      </c>
      <c r="AF113">
        <f t="shared" si="144"/>
        <v>0</v>
      </c>
      <c r="AG113">
        <f t="shared" si="120"/>
        <v>0</v>
      </c>
      <c r="AH113">
        <f t="shared" si="145"/>
        <v>0</v>
      </c>
      <c r="AI113">
        <f t="shared" si="145"/>
        <v>0</v>
      </c>
      <c r="AJ113">
        <f t="shared" si="121"/>
        <v>0</v>
      </c>
      <c r="AK113">
        <v>745.24</v>
      </c>
      <c r="AL113">
        <v>745.24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105</v>
      </c>
      <c r="AU113">
        <v>65</v>
      </c>
      <c r="AV113">
        <v>1</v>
      </c>
      <c r="AW113">
        <v>1</v>
      </c>
      <c r="AZ113">
        <v>6.56</v>
      </c>
      <c r="BA113">
        <v>1</v>
      </c>
      <c r="BB113">
        <v>1</v>
      </c>
      <c r="BC113">
        <v>6.56</v>
      </c>
      <c r="BD113" t="s">
        <v>3</v>
      </c>
      <c r="BE113" t="s">
        <v>3</v>
      </c>
      <c r="BF113" t="s">
        <v>3</v>
      </c>
      <c r="BG113" t="s">
        <v>3</v>
      </c>
      <c r="BH113">
        <v>3</v>
      </c>
      <c r="BI113">
        <v>1</v>
      </c>
      <c r="BJ113" t="s">
        <v>82</v>
      </c>
      <c r="BM113">
        <v>6001</v>
      </c>
      <c r="BN113">
        <v>0</v>
      </c>
      <c r="BO113" t="s">
        <v>3</v>
      </c>
      <c r="BP113">
        <v>0</v>
      </c>
      <c r="BQ113">
        <v>2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3</v>
      </c>
      <c r="BZ113">
        <v>105</v>
      </c>
      <c r="CA113">
        <v>65</v>
      </c>
      <c r="CF113">
        <v>0</v>
      </c>
      <c r="CG113">
        <v>0</v>
      </c>
      <c r="CM113">
        <v>0</v>
      </c>
      <c r="CN113" t="s">
        <v>3</v>
      </c>
      <c r="CO113">
        <v>0</v>
      </c>
      <c r="CP113">
        <f t="shared" si="122"/>
        <v>1984.84</v>
      </c>
      <c r="CQ113">
        <f t="shared" si="123"/>
        <v>4888.7743999999993</v>
      </c>
      <c r="CR113">
        <f t="shared" si="124"/>
        <v>0</v>
      </c>
      <c r="CS113">
        <f t="shared" si="125"/>
        <v>0</v>
      </c>
      <c r="CT113">
        <f t="shared" si="126"/>
        <v>0</v>
      </c>
      <c r="CU113">
        <f t="shared" si="127"/>
        <v>0</v>
      </c>
      <c r="CV113">
        <f t="shared" si="128"/>
        <v>0</v>
      </c>
      <c r="CW113">
        <f t="shared" si="129"/>
        <v>0</v>
      </c>
      <c r="CX113">
        <f t="shared" si="130"/>
        <v>0</v>
      </c>
      <c r="CY113">
        <f t="shared" si="131"/>
        <v>0</v>
      </c>
      <c r="CZ113">
        <f t="shared" si="132"/>
        <v>0</v>
      </c>
      <c r="DC113" t="s">
        <v>3</v>
      </c>
      <c r="DD113" t="s">
        <v>3</v>
      </c>
      <c r="DE113" t="s">
        <v>3</v>
      </c>
      <c r="DF113" t="s">
        <v>3</v>
      </c>
      <c r="DG113" t="s">
        <v>3</v>
      </c>
      <c r="DH113" t="s">
        <v>3</v>
      </c>
      <c r="DI113" t="s">
        <v>3</v>
      </c>
      <c r="DJ113" t="s">
        <v>3</v>
      </c>
      <c r="DK113" t="s">
        <v>3</v>
      </c>
      <c r="DL113" t="s">
        <v>3</v>
      </c>
      <c r="DM113" t="s">
        <v>3</v>
      </c>
      <c r="DN113">
        <v>0</v>
      </c>
      <c r="DO113">
        <v>0</v>
      </c>
      <c r="DP113">
        <v>1</v>
      </c>
      <c r="DQ113">
        <v>1</v>
      </c>
      <c r="DU113">
        <v>1007</v>
      </c>
      <c r="DV113" t="s">
        <v>73</v>
      </c>
      <c r="DW113" t="s">
        <v>73</v>
      </c>
      <c r="DX113">
        <v>1</v>
      </c>
      <c r="EE113">
        <v>39174490</v>
      </c>
      <c r="EF113">
        <v>2</v>
      </c>
      <c r="EG113" t="s">
        <v>21</v>
      </c>
      <c r="EH113">
        <v>0</v>
      </c>
      <c r="EI113" t="s">
        <v>3</v>
      </c>
      <c r="EJ113">
        <v>1</v>
      </c>
      <c r="EK113">
        <v>6001</v>
      </c>
      <c r="EL113" t="s">
        <v>92</v>
      </c>
      <c r="EM113" t="s">
        <v>93</v>
      </c>
      <c r="EO113" t="s">
        <v>3</v>
      </c>
      <c r="EQ113">
        <v>0</v>
      </c>
      <c r="ER113">
        <v>745.24</v>
      </c>
      <c r="ES113">
        <v>745.24</v>
      </c>
      <c r="ET113">
        <v>0</v>
      </c>
      <c r="EU113">
        <v>0</v>
      </c>
      <c r="EV113">
        <v>0</v>
      </c>
      <c r="EW113">
        <v>0</v>
      </c>
      <c r="EX113">
        <v>0</v>
      </c>
      <c r="FQ113">
        <v>0</v>
      </c>
      <c r="FR113">
        <f t="shared" si="133"/>
        <v>0</v>
      </c>
      <c r="FS113">
        <v>0</v>
      </c>
      <c r="FX113">
        <v>105</v>
      </c>
      <c r="FY113">
        <v>65</v>
      </c>
      <c r="GA113" t="s">
        <v>3</v>
      </c>
      <c r="GD113">
        <v>0</v>
      </c>
      <c r="GF113">
        <v>-1144518642</v>
      </c>
      <c r="GG113">
        <v>1</v>
      </c>
      <c r="GH113">
        <v>1</v>
      </c>
      <c r="GI113">
        <v>4</v>
      </c>
      <c r="GJ113">
        <v>0</v>
      </c>
      <c r="GK113">
        <f>ROUND(R113*(R12)/100,2)</f>
        <v>0</v>
      </c>
      <c r="GL113">
        <f t="shared" si="134"/>
        <v>0</v>
      </c>
      <c r="GM113">
        <f t="shared" si="135"/>
        <v>1984.84</v>
      </c>
      <c r="GN113">
        <f t="shared" si="136"/>
        <v>1984.84</v>
      </c>
      <c r="GO113">
        <f t="shared" si="137"/>
        <v>0</v>
      </c>
      <c r="GP113">
        <f t="shared" si="138"/>
        <v>0</v>
      </c>
      <c r="GR113">
        <v>0</v>
      </c>
      <c r="GS113">
        <v>3</v>
      </c>
      <c r="GT113">
        <v>0</v>
      </c>
      <c r="GU113" t="s">
        <v>3</v>
      </c>
      <c r="GV113">
        <f t="shared" si="139"/>
        <v>0</v>
      </c>
      <c r="GW113">
        <v>1</v>
      </c>
      <c r="GX113">
        <f t="shared" si="140"/>
        <v>0</v>
      </c>
      <c r="HA113">
        <v>0</v>
      </c>
      <c r="HB113">
        <v>0</v>
      </c>
      <c r="IK113">
        <v>0</v>
      </c>
    </row>
    <row r="114" spans="1:245" x14ac:dyDescent="0.2">
      <c r="A114">
        <v>18</v>
      </c>
      <c r="B114">
        <v>1</v>
      </c>
      <c r="C114">
        <v>287</v>
      </c>
      <c r="E114" t="s">
        <v>271</v>
      </c>
      <c r="F114" t="s">
        <v>159</v>
      </c>
      <c r="G114" t="s">
        <v>160</v>
      </c>
      <c r="H114" t="s">
        <v>64</v>
      </c>
      <c r="I114">
        <f>I111*J114</f>
        <v>3.2399999999999998E-2</v>
      </c>
      <c r="J114">
        <v>8.1</v>
      </c>
      <c r="O114">
        <f t="shared" si="108"/>
        <v>0</v>
      </c>
      <c r="P114">
        <f t="shared" si="109"/>
        <v>0</v>
      </c>
      <c r="Q114">
        <f t="shared" si="110"/>
        <v>0</v>
      </c>
      <c r="R114">
        <f t="shared" si="111"/>
        <v>0</v>
      </c>
      <c r="S114">
        <f t="shared" si="112"/>
        <v>0</v>
      </c>
      <c r="T114">
        <f t="shared" si="113"/>
        <v>0</v>
      </c>
      <c r="U114">
        <f t="shared" si="114"/>
        <v>0</v>
      </c>
      <c r="V114">
        <f t="shared" si="115"/>
        <v>0</v>
      </c>
      <c r="W114">
        <f t="shared" si="116"/>
        <v>0</v>
      </c>
      <c r="X114">
        <f t="shared" si="117"/>
        <v>0</v>
      </c>
      <c r="Y114">
        <f t="shared" si="118"/>
        <v>0</v>
      </c>
      <c r="AA114">
        <v>39570879</v>
      </c>
      <c r="AB114">
        <f t="shared" si="119"/>
        <v>0</v>
      </c>
      <c r="AC114">
        <f t="shared" si="143"/>
        <v>0</v>
      </c>
      <c r="AD114">
        <f>ROUND((((ET114)-(EU114))+AE114),2)</f>
        <v>0</v>
      </c>
      <c r="AE114">
        <f t="shared" si="144"/>
        <v>0</v>
      </c>
      <c r="AF114">
        <f t="shared" si="144"/>
        <v>0</v>
      </c>
      <c r="AG114">
        <f t="shared" si="120"/>
        <v>0</v>
      </c>
      <c r="AH114">
        <f t="shared" si="145"/>
        <v>0</v>
      </c>
      <c r="AI114">
        <f t="shared" si="145"/>
        <v>0</v>
      </c>
      <c r="AJ114">
        <f t="shared" si="121"/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105</v>
      </c>
      <c r="AU114">
        <v>65</v>
      </c>
      <c r="AV114">
        <v>1</v>
      </c>
      <c r="AW114">
        <v>1</v>
      </c>
      <c r="AZ114">
        <v>6.56</v>
      </c>
      <c r="BA114">
        <v>1</v>
      </c>
      <c r="BB114">
        <v>1</v>
      </c>
      <c r="BC114">
        <v>6.56</v>
      </c>
      <c r="BD114" t="s">
        <v>3</v>
      </c>
      <c r="BE114" t="s">
        <v>3</v>
      </c>
      <c r="BF114" t="s">
        <v>3</v>
      </c>
      <c r="BG114" t="s">
        <v>3</v>
      </c>
      <c r="BH114">
        <v>3</v>
      </c>
      <c r="BI114">
        <v>1</v>
      </c>
      <c r="BJ114" t="s">
        <v>3</v>
      </c>
      <c r="BM114">
        <v>6001</v>
      </c>
      <c r="BN114">
        <v>0</v>
      </c>
      <c r="BO114" t="s">
        <v>3</v>
      </c>
      <c r="BP114">
        <v>0</v>
      </c>
      <c r="BQ114">
        <v>2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3</v>
      </c>
      <c r="BZ114">
        <v>105</v>
      </c>
      <c r="CA114">
        <v>65</v>
      </c>
      <c r="CF114">
        <v>0</v>
      </c>
      <c r="CG114">
        <v>0</v>
      </c>
      <c r="CM114">
        <v>0</v>
      </c>
      <c r="CN114" t="s">
        <v>3</v>
      </c>
      <c r="CO114">
        <v>0</v>
      </c>
      <c r="CP114">
        <f t="shared" si="122"/>
        <v>0</v>
      </c>
      <c r="CQ114">
        <f t="shared" si="123"/>
        <v>0</v>
      </c>
      <c r="CR114">
        <f t="shared" si="124"/>
        <v>0</v>
      </c>
      <c r="CS114">
        <f t="shared" si="125"/>
        <v>0</v>
      </c>
      <c r="CT114">
        <f t="shared" si="126"/>
        <v>0</v>
      </c>
      <c r="CU114">
        <f t="shared" si="127"/>
        <v>0</v>
      </c>
      <c r="CV114">
        <f t="shared" si="128"/>
        <v>0</v>
      </c>
      <c r="CW114">
        <f t="shared" si="129"/>
        <v>0</v>
      </c>
      <c r="CX114">
        <f t="shared" si="130"/>
        <v>0</v>
      </c>
      <c r="CY114">
        <f t="shared" si="131"/>
        <v>0</v>
      </c>
      <c r="CZ114">
        <f t="shared" si="132"/>
        <v>0</v>
      </c>
      <c r="DC114" t="s">
        <v>3</v>
      </c>
      <c r="DD114" t="s">
        <v>3</v>
      </c>
      <c r="DE114" t="s">
        <v>3</v>
      </c>
      <c r="DF114" t="s">
        <v>3</v>
      </c>
      <c r="DG114" t="s">
        <v>3</v>
      </c>
      <c r="DH114" t="s">
        <v>3</v>
      </c>
      <c r="DI114" t="s">
        <v>3</v>
      </c>
      <c r="DJ114" t="s">
        <v>3</v>
      </c>
      <c r="DK114" t="s">
        <v>3</v>
      </c>
      <c r="DL114" t="s">
        <v>3</v>
      </c>
      <c r="DM114" t="s">
        <v>3</v>
      </c>
      <c r="DN114">
        <v>0</v>
      </c>
      <c r="DO114">
        <v>0</v>
      </c>
      <c r="DP114">
        <v>1</v>
      </c>
      <c r="DQ114">
        <v>1</v>
      </c>
      <c r="DU114">
        <v>1009</v>
      </c>
      <c r="DV114" t="s">
        <v>64</v>
      </c>
      <c r="DW114" t="s">
        <v>64</v>
      </c>
      <c r="DX114">
        <v>1000</v>
      </c>
      <c r="EE114">
        <v>39174490</v>
      </c>
      <c r="EF114">
        <v>2</v>
      </c>
      <c r="EG114" t="s">
        <v>21</v>
      </c>
      <c r="EH114">
        <v>0</v>
      </c>
      <c r="EI114" t="s">
        <v>3</v>
      </c>
      <c r="EJ114">
        <v>1</v>
      </c>
      <c r="EK114">
        <v>6001</v>
      </c>
      <c r="EL114" t="s">
        <v>92</v>
      </c>
      <c r="EM114" t="s">
        <v>93</v>
      </c>
      <c r="EO114" t="s">
        <v>3</v>
      </c>
      <c r="EQ114">
        <v>0</v>
      </c>
      <c r="ER114">
        <v>0</v>
      </c>
      <c r="ES114">
        <v>0</v>
      </c>
      <c r="ET114">
        <v>0</v>
      </c>
      <c r="EU114">
        <v>0</v>
      </c>
      <c r="EV114">
        <v>0</v>
      </c>
      <c r="EW114">
        <v>0</v>
      </c>
      <c r="EX114">
        <v>0</v>
      </c>
      <c r="FQ114">
        <v>0</v>
      </c>
      <c r="FR114">
        <f t="shared" si="133"/>
        <v>0</v>
      </c>
      <c r="FS114">
        <v>0</v>
      </c>
      <c r="FX114">
        <v>105</v>
      </c>
      <c r="FY114">
        <v>65</v>
      </c>
      <c r="GA114" t="s">
        <v>3</v>
      </c>
      <c r="GD114">
        <v>0</v>
      </c>
      <c r="GF114">
        <v>1999180854</v>
      </c>
      <c r="GG114">
        <v>1</v>
      </c>
      <c r="GH114">
        <v>1</v>
      </c>
      <c r="GI114">
        <v>4</v>
      </c>
      <c r="GJ114">
        <v>0</v>
      </c>
      <c r="GK114">
        <f>ROUND(R114*(R12)/100,2)</f>
        <v>0</v>
      </c>
      <c r="GL114">
        <f t="shared" si="134"/>
        <v>0</v>
      </c>
      <c r="GM114">
        <f t="shared" si="135"/>
        <v>0</v>
      </c>
      <c r="GN114">
        <f t="shared" si="136"/>
        <v>0</v>
      </c>
      <c r="GO114">
        <f t="shared" si="137"/>
        <v>0</v>
      </c>
      <c r="GP114">
        <f t="shared" si="138"/>
        <v>0</v>
      </c>
      <c r="GR114">
        <v>0</v>
      </c>
      <c r="GS114">
        <v>3</v>
      </c>
      <c r="GT114">
        <v>0</v>
      </c>
      <c r="GU114" t="s">
        <v>3</v>
      </c>
      <c r="GV114">
        <f t="shared" si="139"/>
        <v>0</v>
      </c>
      <c r="GW114">
        <v>1</v>
      </c>
      <c r="GX114">
        <f t="shared" si="140"/>
        <v>0</v>
      </c>
      <c r="HA114">
        <v>0</v>
      </c>
      <c r="HB114">
        <v>0</v>
      </c>
      <c r="IK114">
        <v>0</v>
      </c>
    </row>
    <row r="115" spans="1:245" x14ac:dyDescent="0.2">
      <c r="A115">
        <v>18</v>
      </c>
      <c r="B115">
        <v>1</v>
      </c>
      <c r="C115">
        <v>286</v>
      </c>
      <c r="E115" t="s">
        <v>272</v>
      </c>
      <c r="F115" t="s">
        <v>198</v>
      </c>
      <c r="G115" t="s">
        <v>199</v>
      </c>
      <c r="H115" t="s">
        <v>64</v>
      </c>
      <c r="I115">
        <f>I111*J115</f>
        <v>3.2399999999999998E-2</v>
      </c>
      <c r="J115">
        <v>8.1</v>
      </c>
      <c r="O115">
        <f t="shared" si="108"/>
        <v>1874.04</v>
      </c>
      <c r="P115">
        <f t="shared" si="109"/>
        <v>1874.04</v>
      </c>
      <c r="Q115">
        <f t="shared" si="110"/>
        <v>0</v>
      </c>
      <c r="R115">
        <f t="shared" si="111"/>
        <v>0</v>
      </c>
      <c r="S115">
        <f t="shared" si="112"/>
        <v>0</v>
      </c>
      <c r="T115">
        <f t="shared" si="113"/>
        <v>0</v>
      </c>
      <c r="U115">
        <f t="shared" si="114"/>
        <v>0</v>
      </c>
      <c r="V115">
        <f t="shared" si="115"/>
        <v>0</v>
      </c>
      <c r="W115">
        <f t="shared" si="116"/>
        <v>0</v>
      </c>
      <c r="X115">
        <f t="shared" si="117"/>
        <v>0</v>
      </c>
      <c r="Y115">
        <f t="shared" si="118"/>
        <v>0</v>
      </c>
      <c r="AA115">
        <v>39570879</v>
      </c>
      <c r="AB115">
        <f t="shared" si="119"/>
        <v>8817.17</v>
      </c>
      <c r="AC115">
        <f t="shared" si="143"/>
        <v>8817.17</v>
      </c>
      <c r="AD115">
        <f>ROUND((((ET115)-(EU115))+AE115),2)</f>
        <v>0</v>
      </c>
      <c r="AE115">
        <f t="shared" si="144"/>
        <v>0</v>
      </c>
      <c r="AF115">
        <f t="shared" si="144"/>
        <v>0</v>
      </c>
      <c r="AG115">
        <f t="shared" si="120"/>
        <v>0</v>
      </c>
      <c r="AH115">
        <f t="shared" si="145"/>
        <v>0</v>
      </c>
      <c r="AI115">
        <f t="shared" si="145"/>
        <v>0</v>
      </c>
      <c r="AJ115">
        <f t="shared" si="121"/>
        <v>0</v>
      </c>
      <c r="AK115">
        <v>8817.17</v>
      </c>
      <c r="AL115">
        <v>8817.17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105</v>
      </c>
      <c r="AU115">
        <v>65</v>
      </c>
      <c r="AV115">
        <v>1</v>
      </c>
      <c r="AW115">
        <v>1</v>
      </c>
      <c r="AZ115">
        <v>6.56</v>
      </c>
      <c r="BA115">
        <v>1</v>
      </c>
      <c r="BB115">
        <v>1</v>
      </c>
      <c r="BC115">
        <v>6.56</v>
      </c>
      <c r="BD115" t="s">
        <v>3</v>
      </c>
      <c r="BE115" t="s">
        <v>3</v>
      </c>
      <c r="BF115" t="s">
        <v>3</v>
      </c>
      <c r="BG115" t="s">
        <v>3</v>
      </c>
      <c r="BH115">
        <v>3</v>
      </c>
      <c r="BI115">
        <v>1</v>
      </c>
      <c r="BJ115" t="s">
        <v>200</v>
      </c>
      <c r="BM115">
        <v>6001</v>
      </c>
      <c r="BN115">
        <v>0</v>
      </c>
      <c r="BO115" t="s">
        <v>3</v>
      </c>
      <c r="BP115">
        <v>0</v>
      </c>
      <c r="BQ115">
        <v>2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3</v>
      </c>
      <c r="BZ115">
        <v>105</v>
      </c>
      <c r="CA115">
        <v>65</v>
      </c>
      <c r="CF115">
        <v>0</v>
      </c>
      <c r="CG115">
        <v>0</v>
      </c>
      <c r="CM115">
        <v>0</v>
      </c>
      <c r="CN115" t="s">
        <v>3</v>
      </c>
      <c r="CO115">
        <v>0</v>
      </c>
      <c r="CP115">
        <f t="shared" si="122"/>
        <v>1874.04</v>
      </c>
      <c r="CQ115">
        <f t="shared" si="123"/>
        <v>57840.635199999997</v>
      </c>
      <c r="CR115">
        <f t="shared" si="124"/>
        <v>0</v>
      </c>
      <c r="CS115">
        <f t="shared" si="125"/>
        <v>0</v>
      </c>
      <c r="CT115">
        <f t="shared" si="126"/>
        <v>0</v>
      </c>
      <c r="CU115">
        <f t="shared" si="127"/>
        <v>0</v>
      </c>
      <c r="CV115">
        <f t="shared" si="128"/>
        <v>0</v>
      </c>
      <c r="CW115">
        <f t="shared" si="129"/>
        <v>0</v>
      </c>
      <c r="CX115">
        <f t="shared" si="130"/>
        <v>0</v>
      </c>
      <c r="CY115">
        <f t="shared" si="131"/>
        <v>0</v>
      </c>
      <c r="CZ115">
        <f t="shared" si="132"/>
        <v>0</v>
      </c>
      <c r="DC115" t="s">
        <v>3</v>
      </c>
      <c r="DD115" t="s">
        <v>3</v>
      </c>
      <c r="DE115" t="s">
        <v>3</v>
      </c>
      <c r="DF115" t="s">
        <v>3</v>
      </c>
      <c r="DG115" t="s">
        <v>3</v>
      </c>
      <c r="DH115" t="s">
        <v>3</v>
      </c>
      <c r="DI115" t="s">
        <v>3</v>
      </c>
      <c r="DJ115" t="s">
        <v>3</v>
      </c>
      <c r="DK115" t="s">
        <v>3</v>
      </c>
      <c r="DL115" t="s">
        <v>3</v>
      </c>
      <c r="DM115" t="s">
        <v>3</v>
      </c>
      <c r="DN115">
        <v>0</v>
      </c>
      <c r="DO115">
        <v>0</v>
      </c>
      <c r="DP115">
        <v>1</v>
      </c>
      <c r="DQ115">
        <v>1</v>
      </c>
      <c r="DU115">
        <v>1009</v>
      </c>
      <c r="DV115" t="s">
        <v>64</v>
      </c>
      <c r="DW115" t="s">
        <v>64</v>
      </c>
      <c r="DX115">
        <v>1000</v>
      </c>
      <c r="EE115">
        <v>39174490</v>
      </c>
      <c r="EF115">
        <v>2</v>
      </c>
      <c r="EG115" t="s">
        <v>21</v>
      </c>
      <c r="EH115">
        <v>0</v>
      </c>
      <c r="EI115" t="s">
        <v>3</v>
      </c>
      <c r="EJ115">
        <v>1</v>
      </c>
      <c r="EK115">
        <v>6001</v>
      </c>
      <c r="EL115" t="s">
        <v>92</v>
      </c>
      <c r="EM115" t="s">
        <v>93</v>
      </c>
      <c r="EO115" t="s">
        <v>3</v>
      </c>
      <c r="EQ115">
        <v>0</v>
      </c>
      <c r="ER115">
        <v>8817.17</v>
      </c>
      <c r="ES115">
        <v>8817.17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33"/>
        <v>0</v>
      </c>
      <c r="FS115">
        <v>0</v>
      </c>
      <c r="FX115">
        <v>105</v>
      </c>
      <c r="FY115">
        <v>65</v>
      </c>
      <c r="GA115" t="s">
        <v>3</v>
      </c>
      <c r="GD115">
        <v>0</v>
      </c>
      <c r="GF115">
        <v>-286972150</v>
      </c>
      <c r="GG115">
        <v>1</v>
      </c>
      <c r="GH115">
        <v>1</v>
      </c>
      <c r="GI115">
        <v>4</v>
      </c>
      <c r="GJ115">
        <v>0</v>
      </c>
      <c r="GK115">
        <f>ROUND(R115*(R12)/100,2)</f>
        <v>0</v>
      </c>
      <c r="GL115">
        <f t="shared" si="134"/>
        <v>0</v>
      </c>
      <c r="GM115">
        <f t="shared" si="135"/>
        <v>1874.04</v>
      </c>
      <c r="GN115">
        <f t="shared" si="136"/>
        <v>1874.04</v>
      </c>
      <c r="GO115">
        <f t="shared" si="137"/>
        <v>0</v>
      </c>
      <c r="GP115">
        <f t="shared" si="138"/>
        <v>0</v>
      </c>
      <c r="GR115">
        <v>0</v>
      </c>
      <c r="GS115">
        <v>3</v>
      </c>
      <c r="GT115">
        <v>0</v>
      </c>
      <c r="GU115" t="s">
        <v>3</v>
      </c>
      <c r="GV115">
        <f t="shared" si="139"/>
        <v>0</v>
      </c>
      <c r="GW115">
        <v>1</v>
      </c>
      <c r="GX115">
        <f t="shared" si="140"/>
        <v>0</v>
      </c>
      <c r="HA115">
        <v>0</v>
      </c>
      <c r="HB115">
        <v>0</v>
      </c>
      <c r="IK115">
        <v>0</v>
      </c>
    </row>
    <row r="116" spans="1:245" x14ac:dyDescent="0.2">
      <c r="A116">
        <v>17</v>
      </c>
      <c r="B116">
        <v>1</v>
      </c>
      <c r="C116">
        <f>ROW(SmtRes!A297)</f>
        <v>297</v>
      </c>
      <c r="D116">
        <f>ROW(EtalonRes!A273)</f>
        <v>273</v>
      </c>
      <c r="E116" t="s">
        <v>273</v>
      </c>
      <c r="F116" t="s">
        <v>274</v>
      </c>
      <c r="G116" t="s">
        <v>275</v>
      </c>
      <c r="H116" t="s">
        <v>73</v>
      </c>
      <c r="I116">
        <v>0.16800000000000001</v>
      </c>
      <c r="J116">
        <v>0</v>
      </c>
      <c r="O116">
        <f t="shared" si="108"/>
        <v>111.2</v>
      </c>
      <c r="P116">
        <f t="shared" si="109"/>
        <v>0.41</v>
      </c>
      <c r="Q116">
        <f t="shared" si="110"/>
        <v>68.900000000000006</v>
      </c>
      <c r="R116">
        <f t="shared" si="111"/>
        <v>7.64</v>
      </c>
      <c r="S116">
        <f t="shared" si="112"/>
        <v>41.89</v>
      </c>
      <c r="T116">
        <f t="shared" si="113"/>
        <v>0</v>
      </c>
      <c r="U116">
        <f t="shared" si="114"/>
        <v>0.72063599999999994</v>
      </c>
      <c r="V116">
        <f t="shared" si="115"/>
        <v>0.11550000000000001</v>
      </c>
      <c r="W116">
        <f t="shared" si="116"/>
        <v>0</v>
      </c>
      <c r="X116">
        <f t="shared" si="117"/>
        <v>60.92</v>
      </c>
      <c r="Y116">
        <f t="shared" si="118"/>
        <v>37.15</v>
      </c>
      <c r="AA116">
        <v>39570879</v>
      </c>
      <c r="AB116">
        <f t="shared" si="119"/>
        <v>100.9</v>
      </c>
      <c r="AC116">
        <f t="shared" si="143"/>
        <v>0.37</v>
      </c>
      <c r="AD116">
        <f>ROUND(((((ET116*1.25))-((EU116*1.25)))+AE116),2)</f>
        <v>62.52</v>
      </c>
      <c r="AE116">
        <f>ROUND(((EU116*1.25)),2)</f>
        <v>6.93</v>
      </c>
      <c r="AF116">
        <f>ROUND(((EV116*1.15)),2)</f>
        <v>38.01</v>
      </c>
      <c r="AG116">
        <f t="shared" si="120"/>
        <v>0</v>
      </c>
      <c r="AH116">
        <f>((EW116*1.15))</f>
        <v>4.2894999999999994</v>
      </c>
      <c r="AI116">
        <f>((EX116*1.25))</f>
        <v>0.6875</v>
      </c>
      <c r="AJ116">
        <f t="shared" si="121"/>
        <v>0</v>
      </c>
      <c r="AK116">
        <v>83.43</v>
      </c>
      <c r="AL116">
        <v>0.37</v>
      </c>
      <c r="AM116">
        <v>50.01</v>
      </c>
      <c r="AN116">
        <v>5.54</v>
      </c>
      <c r="AO116">
        <v>33.049999999999997</v>
      </c>
      <c r="AP116">
        <v>0</v>
      </c>
      <c r="AQ116">
        <v>3.73</v>
      </c>
      <c r="AR116">
        <v>0.55000000000000004</v>
      </c>
      <c r="AS116">
        <v>0</v>
      </c>
      <c r="AT116">
        <v>123</v>
      </c>
      <c r="AU116">
        <v>75</v>
      </c>
      <c r="AV116">
        <v>1</v>
      </c>
      <c r="AW116">
        <v>1</v>
      </c>
      <c r="AZ116">
        <v>6.56</v>
      </c>
      <c r="BA116">
        <v>6.56</v>
      </c>
      <c r="BB116">
        <v>6.56</v>
      </c>
      <c r="BC116">
        <v>6.56</v>
      </c>
      <c r="BD116" t="s">
        <v>3</v>
      </c>
      <c r="BE116" t="s">
        <v>3</v>
      </c>
      <c r="BF116" t="s">
        <v>3</v>
      </c>
      <c r="BG116" t="s">
        <v>3</v>
      </c>
      <c r="BH116">
        <v>0</v>
      </c>
      <c r="BI116">
        <v>1</v>
      </c>
      <c r="BJ116" t="s">
        <v>276</v>
      </c>
      <c r="BM116">
        <v>11001</v>
      </c>
      <c r="BN116">
        <v>0</v>
      </c>
      <c r="BO116" t="s">
        <v>3</v>
      </c>
      <c r="BP116">
        <v>0</v>
      </c>
      <c r="BQ116">
        <v>2</v>
      </c>
      <c r="BR116">
        <v>0</v>
      </c>
      <c r="BS116">
        <v>6.56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3</v>
      </c>
      <c r="BZ116">
        <v>123</v>
      </c>
      <c r="CA116">
        <v>75</v>
      </c>
      <c r="CF116">
        <v>0</v>
      </c>
      <c r="CG116">
        <v>0</v>
      </c>
      <c r="CM116">
        <v>0</v>
      </c>
      <c r="CN116" t="s">
        <v>1633</v>
      </c>
      <c r="CO116">
        <v>0</v>
      </c>
      <c r="CP116">
        <f t="shared" si="122"/>
        <v>111.2</v>
      </c>
      <c r="CQ116">
        <f t="shared" si="123"/>
        <v>2.4272</v>
      </c>
      <c r="CR116">
        <f t="shared" si="124"/>
        <v>410.13119999999998</v>
      </c>
      <c r="CS116">
        <f t="shared" si="125"/>
        <v>45.460799999999992</v>
      </c>
      <c r="CT116">
        <f t="shared" si="126"/>
        <v>249.34559999999996</v>
      </c>
      <c r="CU116">
        <f t="shared" si="127"/>
        <v>0</v>
      </c>
      <c r="CV116">
        <f t="shared" si="128"/>
        <v>4.2894999999999994</v>
      </c>
      <c r="CW116">
        <f t="shared" si="129"/>
        <v>0.6875</v>
      </c>
      <c r="CX116">
        <f t="shared" si="130"/>
        <v>0</v>
      </c>
      <c r="CY116">
        <f t="shared" si="131"/>
        <v>60.921900000000008</v>
      </c>
      <c r="CZ116">
        <f t="shared" si="132"/>
        <v>37.147500000000001</v>
      </c>
      <c r="DC116" t="s">
        <v>3</v>
      </c>
      <c r="DD116" t="s">
        <v>3</v>
      </c>
      <c r="DE116" t="s">
        <v>19</v>
      </c>
      <c r="DF116" t="s">
        <v>19</v>
      </c>
      <c r="DG116" t="s">
        <v>20</v>
      </c>
      <c r="DH116" t="s">
        <v>3</v>
      </c>
      <c r="DI116" t="s">
        <v>20</v>
      </c>
      <c r="DJ116" t="s">
        <v>19</v>
      </c>
      <c r="DK116" t="s">
        <v>3</v>
      </c>
      <c r="DL116" t="s">
        <v>3</v>
      </c>
      <c r="DM116" t="s">
        <v>3</v>
      </c>
      <c r="DN116">
        <v>0</v>
      </c>
      <c r="DO116">
        <v>0</v>
      </c>
      <c r="DP116">
        <v>1</v>
      </c>
      <c r="DQ116">
        <v>1</v>
      </c>
      <c r="DU116">
        <v>1007</v>
      </c>
      <c r="DV116" t="s">
        <v>73</v>
      </c>
      <c r="DW116" t="s">
        <v>73</v>
      </c>
      <c r="DX116">
        <v>1</v>
      </c>
      <c r="EE116">
        <v>39174504</v>
      </c>
      <c r="EF116">
        <v>2</v>
      </c>
      <c r="EG116" t="s">
        <v>21</v>
      </c>
      <c r="EH116">
        <v>0</v>
      </c>
      <c r="EI116" t="s">
        <v>3</v>
      </c>
      <c r="EJ116">
        <v>1</v>
      </c>
      <c r="EK116">
        <v>11001</v>
      </c>
      <c r="EL116" t="s">
        <v>130</v>
      </c>
      <c r="EM116" t="s">
        <v>131</v>
      </c>
      <c r="EO116" t="s">
        <v>24</v>
      </c>
      <c r="EQ116">
        <v>0</v>
      </c>
      <c r="ER116">
        <v>83.43</v>
      </c>
      <c r="ES116">
        <v>0.37</v>
      </c>
      <c r="ET116">
        <v>50.01</v>
      </c>
      <c r="EU116">
        <v>5.54</v>
      </c>
      <c r="EV116">
        <v>33.049999999999997</v>
      </c>
      <c r="EW116">
        <v>3.73</v>
      </c>
      <c r="EX116">
        <v>0.55000000000000004</v>
      </c>
      <c r="EY116">
        <v>0</v>
      </c>
      <c r="FQ116">
        <v>0</v>
      </c>
      <c r="FR116">
        <f t="shared" si="133"/>
        <v>0</v>
      </c>
      <c r="FS116">
        <v>0</v>
      </c>
      <c r="FX116">
        <v>123</v>
      </c>
      <c r="FY116">
        <v>75</v>
      </c>
      <c r="GA116" t="s">
        <v>3</v>
      </c>
      <c r="GD116">
        <v>0</v>
      </c>
      <c r="GF116">
        <v>465721438</v>
      </c>
      <c r="GG116">
        <v>1</v>
      </c>
      <c r="GH116">
        <v>1</v>
      </c>
      <c r="GI116">
        <v>4</v>
      </c>
      <c r="GJ116">
        <v>0</v>
      </c>
      <c r="GK116">
        <f>ROUND(R116*(R12)/100,2)</f>
        <v>0</v>
      </c>
      <c r="GL116">
        <f t="shared" si="134"/>
        <v>0</v>
      </c>
      <c r="GM116">
        <f t="shared" si="135"/>
        <v>209.27</v>
      </c>
      <c r="GN116">
        <f t="shared" si="136"/>
        <v>209.27</v>
      </c>
      <c r="GO116">
        <f t="shared" si="137"/>
        <v>0</v>
      </c>
      <c r="GP116">
        <f t="shared" si="138"/>
        <v>0</v>
      </c>
      <c r="GR116">
        <v>0</v>
      </c>
      <c r="GS116">
        <v>3</v>
      </c>
      <c r="GT116">
        <v>0</v>
      </c>
      <c r="GU116" t="s">
        <v>3</v>
      </c>
      <c r="GV116">
        <f t="shared" si="139"/>
        <v>0</v>
      </c>
      <c r="GW116">
        <v>1</v>
      </c>
      <c r="GX116">
        <f t="shared" si="140"/>
        <v>0</v>
      </c>
      <c r="HA116">
        <v>0</v>
      </c>
      <c r="HB116">
        <v>0</v>
      </c>
      <c r="IK116">
        <v>0</v>
      </c>
    </row>
    <row r="117" spans="1:245" x14ac:dyDescent="0.2">
      <c r="A117">
        <v>18</v>
      </c>
      <c r="B117">
        <v>1</v>
      </c>
      <c r="C117">
        <v>297</v>
      </c>
      <c r="E117" t="s">
        <v>277</v>
      </c>
      <c r="F117" t="s">
        <v>278</v>
      </c>
      <c r="G117" t="s">
        <v>279</v>
      </c>
      <c r="H117" t="s">
        <v>73</v>
      </c>
      <c r="I117">
        <f>I116*J117</f>
        <v>0.16800000000000001</v>
      </c>
      <c r="J117">
        <v>1</v>
      </c>
      <c r="O117">
        <f t="shared" si="108"/>
        <v>130.71</v>
      </c>
      <c r="P117">
        <f t="shared" si="109"/>
        <v>130.71</v>
      </c>
      <c r="Q117">
        <f t="shared" si="110"/>
        <v>0</v>
      </c>
      <c r="R117">
        <f t="shared" si="111"/>
        <v>0</v>
      </c>
      <c r="S117">
        <f t="shared" si="112"/>
        <v>0</v>
      </c>
      <c r="T117">
        <f t="shared" si="113"/>
        <v>0</v>
      </c>
      <c r="U117">
        <f t="shared" si="114"/>
        <v>0</v>
      </c>
      <c r="V117">
        <f t="shared" si="115"/>
        <v>0</v>
      </c>
      <c r="W117">
        <f t="shared" si="116"/>
        <v>0</v>
      </c>
      <c r="X117">
        <f t="shared" si="117"/>
        <v>0</v>
      </c>
      <c r="Y117">
        <f t="shared" si="118"/>
        <v>0</v>
      </c>
      <c r="AA117">
        <v>39570879</v>
      </c>
      <c r="AB117">
        <f t="shared" si="119"/>
        <v>118.6</v>
      </c>
      <c r="AC117">
        <f t="shared" si="143"/>
        <v>118.6</v>
      </c>
      <c r="AD117">
        <f>ROUND((((ET117)-(EU117))+AE117),2)</f>
        <v>0</v>
      </c>
      <c r="AE117">
        <f>ROUND((EU117),2)</f>
        <v>0</v>
      </c>
      <c r="AF117">
        <f>ROUND((EV117),2)</f>
        <v>0</v>
      </c>
      <c r="AG117">
        <f t="shared" si="120"/>
        <v>0</v>
      </c>
      <c r="AH117">
        <f>(EW117)</f>
        <v>0</v>
      </c>
      <c r="AI117">
        <f>(EX117)</f>
        <v>0</v>
      </c>
      <c r="AJ117">
        <f t="shared" si="121"/>
        <v>0</v>
      </c>
      <c r="AK117">
        <v>118.6</v>
      </c>
      <c r="AL117">
        <v>118.6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123</v>
      </c>
      <c r="AU117">
        <v>75</v>
      </c>
      <c r="AV117">
        <v>1</v>
      </c>
      <c r="AW117">
        <v>1</v>
      </c>
      <c r="AZ117">
        <v>6.56</v>
      </c>
      <c r="BA117">
        <v>1</v>
      </c>
      <c r="BB117">
        <v>1</v>
      </c>
      <c r="BC117">
        <v>6.56</v>
      </c>
      <c r="BD117" t="s">
        <v>3</v>
      </c>
      <c r="BE117" t="s">
        <v>3</v>
      </c>
      <c r="BF117" t="s">
        <v>3</v>
      </c>
      <c r="BG117" t="s">
        <v>3</v>
      </c>
      <c r="BH117">
        <v>3</v>
      </c>
      <c r="BI117">
        <v>1</v>
      </c>
      <c r="BJ117" t="s">
        <v>280</v>
      </c>
      <c r="BM117">
        <v>11001</v>
      </c>
      <c r="BN117">
        <v>0</v>
      </c>
      <c r="BO117" t="s">
        <v>3</v>
      </c>
      <c r="BP117">
        <v>0</v>
      </c>
      <c r="BQ117">
        <v>2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3</v>
      </c>
      <c r="BZ117">
        <v>123</v>
      </c>
      <c r="CA117">
        <v>75</v>
      </c>
      <c r="CF117">
        <v>0</v>
      </c>
      <c r="CG117">
        <v>0</v>
      </c>
      <c r="CM117">
        <v>0</v>
      </c>
      <c r="CN117" t="s">
        <v>3</v>
      </c>
      <c r="CO117">
        <v>0</v>
      </c>
      <c r="CP117">
        <f t="shared" si="122"/>
        <v>130.71</v>
      </c>
      <c r="CQ117">
        <f t="shared" si="123"/>
        <v>778.01599999999996</v>
      </c>
      <c r="CR117">
        <f t="shared" si="124"/>
        <v>0</v>
      </c>
      <c r="CS117">
        <f t="shared" si="125"/>
        <v>0</v>
      </c>
      <c r="CT117">
        <f t="shared" si="126"/>
        <v>0</v>
      </c>
      <c r="CU117">
        <f t="shared" si="127"/>
        <v>0</v>
      </c>
      <c r="CV117">
        <f t="shared" si="128"/>
        <v>0</v>
      </c>
      <c r="CW117">
        <f t="shared" si="129"/>
        <v>0</v>
      </c>
      <c r="CX117">
        <f t="shared" si="130"/>
        <v>0</v>
      </c>
      <c r="CY117">
        <f t="shared" si="131"/>
        <v>0</v>
      </c>
      <c r="CZ117">
        <f t="shared" si="132"/>
        <v>0</v>
      </c>
      <c r="DC117" t="s">
        <v>3</v>
      </c>
      <c r="DD117" t="s">
        <v>3</v>
      </c>
      <c r="DE117" t="s">
        <v>3</v>
      </c>
      <c r="DF117" t="s">
        <v>3</v>
      </c>
      <c r="DG117" t="s">
        <v>3</v>
      </c>
      <c r="DH117" t="s">
        <v>3</v>
      </c>
      <c r="DI117" t="s">
        <v>3</v>
      </c>
      <c r="DJ117" t="s">
        <v>3</v>
      </c>
      <c r="DK117" t="s">
        <v>3</v>
      </c>
      <c r="DL117" t="s">
        <v>3</v>
      </c>
      <c r="DM117" t="s">
        <v>3</v>
      </c>
      <c r="DN117">
        <v>0</v>
      </c>
      <c r="DO117">
        <v>0</v>
      </c>
      <c r="DP117">
        <v>1</v>
      </c>
      <c r="DQ117">
        <v>1</v>
      </c>
      <c r="DU117">
        <v>1007</v>
      </c>
      <c r="DV117" t="s">
        <v>73</v>
      </c>
      <c r="DW117" t="s">
        <v>73</v>
      </c>
      <c r="DX117">
        <v>1</v>
      </c>
      <c r="EE117">
        <v>39174504</v>
      </c>
      <c r="EF117">
        <v>2</v>
      </c>
      <c r="EG117" t="s">
        <v>21</v>
      </c>
      <c r="EH117">
        <v>0</v>
      </c>
      <c r="EI117" t="s">
        <v>3</v>
      </c>
      <c r="EJ117">
        <v>1</v>
      </c>
      <c r="EK117">
        <v>11001</v>
      </c>
      <c r="EL117" t="s">
        <v>130</v>
      </c>
      <c r="EM117" t="s">
        <v>131</v>
      </c>
      <c r="EO117" t="s">
        <v>3</v>
      </c>
      <c r="EQ117">
        <v>0</v>
      </c>
      <c r="ER117">
        <v>118.6</v>
      </c>
      <c r="ES117">
        <v>118.6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33"/>
        <v>0</v>
      </c>
      <c r="FS117">
        <v>0</v>
      </c>
      <c r="FX117">
        <v>123</v>
      </c>
      <c r="FY117">
        <v>75</v>
      </c>
      <c r="GA117" t="s">
        <v>3</v>
      </c>
      <c r="GD117">
        <v>0</v>
      </c>
      <c r="GF117">
        <v>863585499</v>
      </c>
      <c r="GG117">
        <v>1</v>
      </c>
      <c r="GH117">
        <v>1</v>
      </c>
      <c r="GI117">
        <v>4</v>
      </c>
      <c r="GJ117">
        <v>0</v>
      </c>
      <c r="GK117">
        <f>ROUND(R117*(R12)/100,2)</f>
        <v>0</v>
      </c>
      <c r="GL117">
        <f t="shared" si="134"/>
        <v>0</v>
      </c>
      <c r="GM117">
        <f t="shared" si="135"/>
        <v>130.71</v>
      </c>
      <c r="GN117">
        <f t="shared" si="136"/>
        <v>130.71</v>
      </c>
      <c r="GO117">
        <f t="shared" si="137"/>
        <v>0</v>
      </c>
      <c r="GP117">
        <f t="shared" si="138"/>
        <v>0</v>
      </c>
      <c r="GR117">
        <v>0</v>
      </c>
      <c r="GS117">
        <v>3</v>
      </c>
      <c r="GT117">
        <v>0</v>
      </c>
      <c r="GU117" t="s">
        <v>3</v>
      </c>
      <c r="GV117">
        <f t="shared" si="139"/>
        <v>0</v>
      </c>
      <c r="GW117">
        <v>1</v>
      </c>
      <c r="GX117">
        <f t="shared" si="140"/>
        <v>0</v>
      </c>
      <c r="HA117">
        <v>0</v>
      </c>
      <c r="HB117">
        <v>0</v>
      </c>
      <c r="IK117">
        <v>0</v>
      </c>
    </row>
    <row r="118" spans="1:245" x14ac:dyDescent="0.2">
      <c r="A118">
        <v>18</v>
      </c>
      <c r="B118">
        <v>1</v>
      </c>
      <c r="C118">
        <v>296</v>
      </c>
      <c r="E118" t="s">
        <v>281</v>
      </c>
      <c r="F118" t="s">
        <v>282</v>
      </c>
      <c r="G118" t="s">
        <v>283</v>
      </c>
      <c r="H118" t="s">
        <v>73</v>
      </c>
      <c r="I118">
        <f>I116*J118</f>
        <v>0.16800000000000001</v>
      </c>
      <c r="J118">
        <v>1</v>
      </c>
      <c r="O118">
        <f t="shared" si="108"/>
        <v>0</v>
      </c>
      <c r="P118">
        <f t="shared" si="109"/>
        <v>0</v>
      </c>
      <c r="Q118">
        <f t="shared" si="110"/>
        <v>0</v>
      </c>
      <c r="R118">
        <f t="shared" si="111"/>
        <v>0</v>
      </c>
      <c r="S118">
        <f t="shared" si="112"/>
        <v>0</v>
      </c>
      <c r="T118">
        <f t="shared" si="113"/>
        <v>0</v>
      </c>
      <c r="U118">
        <f t="shared" si="114"/>
        <v>0</v>
      </c>
      <c r="V118">
        <f t="shared" si="115"/>
        <v>0</v>
      </c>
      <c r="W118">
        <f t="shared" si="116"/>
        <v>0</v>
      </c>
      <c r="X118">
        <f t="shared" si="117"/>
        <v>0</v>
      </c>
      <c r="Y118">
        <f t="shared" si="118"/>
        <v>0</v>
      </c>
      <c r="AA118">
        <v>39570879</v>
      </c>
      <c r="AB118">
        <f t="shared" si="119"/>
        <v>0</v>
      </c>
      <c r="AC118">
        <f t="shared" si="143"/>
        <v>0</v>
      </c>
      <c r="AD118">
        <f>ROUND((((ET118)-(EU118))+AE118),2)</f>
        <v>0</v>
      </c>
      <c r="AE118">
        <f>ROUND((EU118),2)</f>
        <v>0</v>
      </c>
      <c r="AF118">
        <f>ROUND((EV118),2)</f>
        <v>0</v>
      </c>
      <c r="AG118">
        <f t="shared" si="120"/>
        <v>0</v>
      </c>
      <c r="AH118">
        <f>(EW118)</f>
        <v>0</v>
      </c>
      <c r="AI118">
        <f>(EX118)</f>
        <v>0</v>
      </c>
      <c r="AJ118">
        <f t="shared" si="121"/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123</v>
      </c>
      <c r="AU118">
        <v>75</v>
      </c>
      <c r="AV118">
        <v>1</v>
      </c>
      <c r="AW118">
        <v>1</v>
      </c>
      <c r="AZ118">
        <v>6.56</v>
      </c>
      <c r="BA118">
        <v>1</v>
      </c>
      <c r="BB118">
        <v>1</v>
      </c>
      <c r="BC118">
        <v>6.56</v>
      </c>
      <c r="BD118" t="s">
        <v>3</v>
      </c>
      <c r="BE118" t="s">
        <v>3</v>
      </c>
      <c r="BF118" t="s">
        <v>3</v>
      </c>
      <c r="BG118" t="s">
        <v>3</v>
      </c>
      <c r="BH118">
        <v>3</v>
      </c>
      <c r="BI118">
        <v>1</v>
      </c>
      <c r="BJ118" t="s">
        <v>3</v>
      </c>
      <c r="BM118">
        <v>11001</v>
      </c>
      <c r="BN118">
        <v>0</v>
      </c>
      <c r="BO118" t="s">
        <v>3</v>
      </c>
      <c r="BP118">
        <v>0</v>
      </c>
      <c r="BQ118">
        <v>2</v>
      </c>
      <c r="BR118">
        <v>0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3</v>
      </c>
      <c r="BZ118">
        <v>123</v>
      </c>
      <c r="CA118">
        <v>75</v>
      </c>
      <c r="CF118">
        <v>0</v>
      </c>
      <c r="CG118">
        <v>0</v>
      </c>
      <c r="CM118">
        <v>0</v>
      </c>
      <c r="CN118" t="s">
        <v>3</v>
      </c>
      <c r="CO118">
        <v>0</v>
      </c>
      <c r="CP118">
        <f t="shared" si="122"/>
        <v>0</v>
      </c>
      <c r="CQ118">
        <f t="shared" si="123"/>
        <v>0</v>
      </c>
      <c r="CR118">
        <f t="shared" si="124"/>
        <v>0</v>
      </c>
      <c r="CS118">
        <f t="shared" si="125"/>
        <v>0</v>
      </c>
      <c r="CT118">
        <f t="shared" si="126"/>
        <v>0</v>
      </c>
      <c r="CU118">
        <f t="shared" si="127"/>
        <v>0</v>
      </c>
      <c r="CV118">
        <f t="shared" si="128"/>
        <v>0</v>
      </c>
      <c r="CW118">
        <f t="shared" si="129"/>
        <v>0</v>
      </c>
      <c r="CX118">
        <f t="shared" si="130"/>
        <v>0</v>
      </c>
      <c r="CY118">
        <f t="shared" si="131"/>
        <v>0</v>
      </c>
      <c r="CZ118">
        <f t="shared" si="132"/>
        <v>0</v>
      </c>
      <c r="DC118" t="s">
        <v>3</v>
      </c>
      <c r="DD118" t="s">
        <v>3</v>
      </c>
      <c r="DE118" t="s">
        <v>3</v>
      </c>
      <c r="DF118" t="s">
        <v>3</v>
      </c>
      <c r="DG118" t="s">
        <v>3</v>
      </c>
      <c r="DH118" t="s">
        <v>3</v>
      </c>
      <c r="DI118" t="s">
        <v>3</v>
      </c>
      <c r="DJ118" t="s">
        <v>3</v>
      </c>
      <c r="DK118" t="s">
        <v>3</v>
      </c>
      <c r="DL118" t="s">
        <v>3</v>
      </c>
      <c r="DM118" t="s">
        <v>3</v>
      </c>
      <c r="DN118">
        <v>0</v>
      </c>
      <c r="DO118">
        <v>0</v>
      </c>
      <c r="DP118">
        <v>1</v>
      </c>
      <c r="DQ118">
        <v>1</v>
      </c>
      <c r="DU118">
        <v>1007</v>
      </c>
      <c r="DV118" t="s">
        <v>73</v>
      </c>
      <c r="DW118" t="s">
        <v>73</v>
      </c>
      <c r="DX118">
        <v>1</v>
      </c>
      <c r="EE118">
        <v>39174504</v>
      </c>
      <c r="EF118">
        <v>2</v>
      </c>
      <c r="EG118" t="s">
        <v>21</v>
      </c>
      <c r="EH118">
        <v>0</v>
      </c>
      <c r="EI118" t="s">
        <v>3</v>
      </c>
      <c r="EJ118">
        <v>1</v>
      </c>
      <c r="EK118">
        <v>11001</v>
      </c>
      <c r="EL118" t="s">
        <v>130</v>
      </c>
      <c r="EM118" t="s">
        <v>131</v>
      </c>
      <c r="EO118" t="s">
        <v>3</v>
      </c>
      <c r="EQ118">
        <v>0</v>
      </c>
      <c r="ER118">
        <v>0</v>
      </c>
      <c r="ES118">
        <v>0</v>
      </c>
      <c r="ET118">
        <v>0</v>
      </c>
      <c r="EU118">
        <v>0</v>
      </c>
      <c r="EV118">
        <v>0</v>
      </c>
      <c r="EW118">
        <v>0</v>
      </c>
      <c r="EX118">
        <v>0</v>
      </c>
      <c r="FQ118">
        <v>0</v>
      </c>
      <c r="FR118">
        <f t="shared" si="133"/>
        <v>0</v>
      </c>
      <c r="FS118">
        <v>0</v>
      </c>
      <c r="FX118">
        <v>123</v>
      </c>
      <c r="FY118">
        <v>75</v>
      </c>
      <c r="GA118" t="s">
        <v>3</v>
      </c>
      <c r="GD118">
        <v>0</v>
      </c>
      <c r="GF118">
        <v>443786179</v>
      </c>
      <c r="GG118">
        <v>1</v>
      </c>
      <c r="GH118">
        <v>1</v>
      </c>
      <c r="GI118">
        <v>4</v>
      </c>
      <c r="GJ118">
        <v>0</v>
      </c>
      <c r="GK118">
        <f>ROUND(R118*(R12)/100,2)</f>
        <v>0</v>
      </c>
      <c r="GL118">
        <f t="shared" si="134"/>
        <v>0</v>
      </c>
      <c r="GM118">
        <f t="shared" si="135"/>
        <v>0</v>
      </c>
      <c r="GN118">
        <f t="shared" si="136"/>
        <v>0</v>
      </c>
      <c r="GO118">
        <f t="shared" si="137"/>
        <v>0</v>
      </c>
      <c r="GP118">
        <f t="shared" si="138"/>
        <v>0</v>
      </c>
      <c r="GR118">
        <v>0</v>
      </c>
      <c r="GS118">
        <v>3</v>
      </c>
      <c r="GT118">
        <v>0</v>
      </c>
      <c r="GU118" t="s">
        <v>3</v>
      </c>
      <c r="GV118">
        <f t="shared" si="139"/>
        <v>0</v>
      </c>
      <c r="GW118">
        <v>1</v>
      </c>
      <c r="GX118">
        <f t="shared" si="140"/>
        <v>0</v>
      </c>
      <c r="HA118">
        <v>0</v>
      </c>
      <c r="HB118">
        <v>0</v>
      </c>
      <c r="IK118">
        <v>0</v>
      </c>
    </row>
    <row r="119" spans="1:245" x14ac:dyDescent="0.2">
      <c r="A119">
        <v>17</v>
      </c>
      <c r="B119">
        <v>1</v>
      </c>
      <c r="C119">
        <f>ROW(SmtRes!A306)</f>
        <v>306</v>
      </c>
      <c r="D119">
        <f>ROW(EtalonRes!A281)</f>
        <v>281</v>
      </c>
      <c r="E119" t="s">
        <v>284</v>
      </c>
      <c r="F119" t="s">
        <v>89</v>
      </c>
      <c r="G119" t="s">
        <v>90</v>
      </c>
      <c r="H119" t="s">
        <v>17</v>
      </c>
      <c r="I119">
        <f>ROUND(2.6/100,9)</f>
        <v>2.5999999999999999E-2</v>
      </c>
      <c r="J119">
        <v>0</v>
      </c>
      <c r="O119">
        <f t="shared" si="108"/>
        <v>768.34</v>
      </c>
      <c r="P119">
        <f t="shared" si="109"/>
        <v>154.44</v>
      </c>
      <c r="Q119">
        <f t="shared" si="110"/>
        <v>338.51</v>
      </c>
      <c r="R119">
        <f t="shared" si="111"/>
        <v>52.13</v>
      </c>
      <c r="S119">
        <f t="shared" si="112"/>
        <v>275.39</v>
      </c>
      <c r="T119">
        <f t="shared" si="113"/>
        <v>0</v>
      </c>
      <c r="U119">
        <f t="shared" si="114"/>
        <v>5.3819999999999988</v>
      </c>
      <c r="V119">
        <f t="shared" si="115"/>
        <v>0.58922499999999989</v>
      </c>
      <c r="W119">
        <f t="shared" si="116"/>
        <v>0</v>
      </c>
      <c r="X119">
        <f t="shared" si="117"/>
        <v>343.9</v>
      </c>
      <c r="Y119">
        <f t="shared" si="118"/>
        <v>212.89</v>
      </c>
      <c r="AA119">
        <v>39570879</v>
      </c>
      <c r="AB119">
        <f t="shared" si="119"/>
        <v>4504.7700000000004</v>
      </c>
      <c r="AC119">
        <f t="shared" si="143"/>
        <v>905.49</v>
      </c>
      <c r="AD119">
        <f>ROUND(((((ET119*1.25))-((EU119*1.25)))+AE119),2)</f>
        <v>1984.68</v>
      </c>
      <c r="AE119">
        <f>ROUND(((EU119*1.25)),2)</f>
        <v>305.64</v>
      </c>
      <c r="AF119">
        <f>ROUND(((EV119*1.15)),2)</f>
        <v>1614.6</v>
      </c>
      <c r="AG119">
        <f t="shared" si="120"/>
        <v>0</v>
      </c>
      <c r="AH119">
        <f>((EW119*1.15))</f>
        <v>206.99999999999997</v>
      </c>
      <c r="AI119">
        <f>((EX119*1.25))</f>
        <v>22.662499999999998</v>
      </c>
      <c r="AJ119">
        <f t="shared" si="121"/>
        <v>0</v>
      </c>
      <c r="AK119">
        <v>3897.23</v>
      </c>
      <c r="AL119">
        <v>905.49</v>
      </c>
      <c r="AM119">
        <v>1587.74</v>
      </c>
      <c r="AN119">
        <v>244.51</v>
      </c>
      <c r="AO119">
        <v>1404</v>
      </c>
      <c r="AP119">
        <v>0</v>
      </c>
      <c r="AQ119">
        <v>180</v>
      </c>
      <c r="AR119">
        <v>18.13</v>
      </c>
      <c r="AS119">
        <v>0</v>
      </c>
      <c r="AT119">
        <v>105</v>
      </c>
      <c r="AU119">
        <v>65</v>
      </c>
      <c r="AV119">
        <v>1</v>
      </c>
      <c r="AW119">
        <v>1</v>
      </c>
      <c r="AZ119">
        <v>6.56</v>
      </c>
      <c r="BA119">
        <v>6.56</v>
      </c>
      <c r="BB119">
        <v>6.56</v>
      </c>
      <c r="BC119">
        <v>6.56</v>
      </c>
      <c r="BD119" t="s">
        <v>3</v>
      </c>
      <c r="BE119" t="s">
        <v>3</v>
      </c>
      <c r="BF119" t="s">
        <v>3</v>
      </c>
      <c r="BG119" t="s">
        <v>3</v>
      </c>
      <c r="BH119">
        <v>0</v>
      </c>
      <c r="BI119">
        <v>1</v>
      </c>
      <c r="BJ119" t="s">
        <v>91</v>
      </c>
      <c r="BM119">
        <v>6001</v>
      </c>
      <c r="BN119">
        <v>0</v>
      </c>
      <c r="BO119" t="s">
        <v>3</v>
      </c>
      <c r="BP119">
        <v>0</v>
      </c>
      <c r="BQ119">
        <v>2</v>
      </c>
      <c r="BR119">
        <v>0</v>
      </c>
      <c r="BS119">
        <v>6.56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105</v>
      </c>
      <c r="CA119">
        <v>65</v>
      </c>
      <c r="CF119">
        <v>0</v>
      </c>
      <c r="CG119">
        <v>0</v>
      </c>
      <c r="CM119">
        <v>0</v>
      </c>
      <c r="CN119" t="s">
        <v>1633</v>
      </c>
      <c r="CO119">
        <v>0</v>
      </c>
      <c r="CP119">
        <f t="shared" si="122"/>
        <v>768.33999999999992</v>
      </c>
      <c r="CQ119">
        <f t="shared" si="123"/>
        <v>5940.0144</v>
      </c>
      <c r="CR119">
        <f t="shared" si="124"/>
        <v>13019.5008</v>
      </c>
      <c r="CS119">
        <f t="shared" si="125"/>
        <v>2004.9983999999997</v>
      </c>
      <c r="CT119">
        <f t="shared" si="126"/>
        <v>10591.775999999998</v>
      </c>
      <c r="CU119">
        <f t="shared" si="127"/>
        <v>0</v>
      </c>
      <c r="CV119">
        <f t="shared" si="128"/>
        <v>206.99999999999997</v>
      </c>
      <c r="CW119">
        <f t="shared" si="129"/>
        <v>22.662499999999998</v>
      </c>
      <c r="CX119">
        <f t="shared" si="130"/>
        <v>0</v>
      </c>
      <c r="CY119">
        <f t="shared" si="131"/>
        <v>343.89599999999996</v>
      </c>
      <c r="CZ119">
        <f t="shared" si="132"/>
        <v>212.88800000000001</v>
      </c>
      <c r="DC119" t="s">
        <v>3</v>
      </c>
      <c r="DD119" t="s">
        <v>3</v>
      </c>
      <c r="DE119" t="s">
        <v>19</v>
      </c>
      <c r="DF119" t="s">
        <v>19</v>
      </c>
      <c r="DG119" t="s">
        <v>20</v>
      </c>
      <c r="DH119" t="s">
        <v>3</v>
      </c>
      <c r="DI119" t="s">
        <v>20</v>
      </c>
      <c r="DJ119" t="s">
        <v>19</v>
      </c>
      <c r="DK119" t="s">
        <v>3</v>
      </c>
      <c r="DL119" t="s">
        <v>3</v>
      </c>
      <c r="DM119" t="s">
        <v>3</v>
      </c>
      <c r="DN119">
        <v>0</v>
      </c>
      <c r="DO119">
        <v>0</v>
      </c>
      <c r="DP119">
        <v>1</v>
      </c>
      <c r="DQ119">
        <v>1</v>
      </c>
      <c r="DU119">
        <v>1007</v>
      </c>
      <c r="DV119" t="s">
        <v>17</v>
      </c>
      <c r="DW119" t="s">
        <v>17</v>
      </c>
      <c r="DX119">
        <v>100</v>
      </c>
      <c r="EE119">
        <v>39174490</v>
      </c>
      <c r="EF119">
        <v>2</v>
      </c>
      <c r="EG119" t="s">
        <v>21</v>
      </c>
      <c r="EH119">
        <v>0</v>
      </c>
      <c r="EI119" t="s">
        <v>3</v>
      </c>
      <c r="EJ119">
        <v>1</v>
      </c>
      <c r="EK119">
        <v>6001</v>
      </c>
      <c r="EL119" t="s">
        <v>92</v>
      </c>
      <c r="EM119" t="s">
        <v>93</v>
      </c>
      <c r="EO119" t="s">
        <v>24</v>
      </c>
      <c r="EQ119">
        <v>0</v>
      </c>
      <c r="ER119">
        <v>3897.23</v>
      </c>
      <c r="ES119">
        <v>905.49</v>
      </c>
      <c r="ET119">
        <v>1587.74</v>
      </c>
      <c r="EU119">
        <v>244.51</v>
      </c>
      <c r="EV119">
        <v>1404</v>
      </c>
      <c r="EW119">
        <v>180</v>
      </c>
      <c r="EX119">
        <v>18.13</v>
      </c>
      <c r="EY119">
        <v>0</v>
      </c>
      <c r="FQ119">
        <v>0</v>
      </c>
      <c r="FR119">
        <f t="shared" si="133"/>
        <v>0</v>
      </c>
      <c r="FS119">
        <v>0</v>
      </c>
      <c r="FX119">
        <v>105</v>
      </c>
      <c r="FY119">
        <v>65</v>
      </c>
      <c r="GA119" t="s">
        <v>3</v>
      </c>
      <c r="GD119">
        <v>0</v>
      </c>
      <c r="GF119">
        <v>1120797142</v>
      </c>
      <c r="GG119">
        <v>1</v>
      </c>
      <c r="GH119">
        <v>1</v>
      </c>
      <c r="GI119">
        <v>4</v>
      </c>
      <c r="GJ119">
        <v>0</v>
      </c>
      <c r="GK119">
        <f>ROUND(R119*(R12)/100,2)</f>
        <v>0</v>
      </c>
      <c r="GL119">
        <f t="shared" si="134"/>
        <v>0</v>
      </c>
      <c r="GM119">
        <f t="shared" si="135"/>
        <v>1325.13</v>
      </c>
      <c r="GN119">
        <f t="shared" si="136"/>
        <v>1325.13</v>
      </c>
      <c r="GO119">
        <f t="shared" si="137"/>
        <v>0</v>
      </c>
      <c r="GP119">
        <f t="shared" si="138"/>
        <v>0</v>
      </c>
      <c r="GR119">
        <v>0</v>
      </c>
      <c r="GS119">
        <v>3</v>
      </c>
      <c r="GT119">
        <v>0</v>
      </c>
      <c r="GU119" t="s">
        <v>3</v>
      </c>
      <c r="GV119">
        <f t="shared" si="139"/>
        <v>0</v>
      </c>
      <c r="GW119">
        <v>1</v>
      </c>
      <c r="GX119">
        <f t="shared" si="140"/>
        <v>0</v>
      </c>
      <c r="HA119">
        <v>0</v>
      </c>
      <c r="HB119">
        <v>0</v>
      </c>
      <c r="IK119">
        <v>0</v>
      </c>
    </row>
    <row r="120" spans="1:245" x14ac:dyDescent="0.2">
      <c r="A120">
        <v>18</v>
      </c>
      <c r="B120">
        <v>1</v>
      </c>
      <c r="C120">
        <v>305</v>
      </c>
      <c r="E120" t="s">
        <v>285</v>
      </c>
      <c r="F120" t="s">
        <v>95</v>
      </c>
      <c r="G120" t="s">
        <v>96</v>
      </c>
      <c r="H120" t="s">
        <v>73</v>
      </c>
      <c r="I120">
        <f>I119*J120</f>
        <v>2.6520000000000001</v>
      </c>
      <c r="J120">
        <v>102.00000000000001</v>
      </c>
      <c r="O120">
        <f t="shared" si="108"/>
        <v>0</v>
      </c>
      <c r="P120">
        <f t="shared" si="109"/>
        <v>0</v>
      </c>
      <c r="Q120">
        <f t="shared" si="110"/>
        <v>0</v>
      </c>
      <c r="R120">
        <f t="shared" si="111"/>
        <v>0</v>
      </c>
      <c r="S120">
        <f t="shared" si="112"/>
        <v>0</v>
      </c>
      <c r="T120">
        <f t="shared" si="113"/>
        <v>0</v>
      </c>
      <c r="U120">
        <f t="shared" si="114"/>
        <v>0</v>
      </c>
      <c r="V120">
        <f t="shared" si="115"/>
        <v>0</v>
      </c>
      <c r="W120">
        <f t="shared" si="116"/>
        <v>0</v>
      </c>
      <c r="X120">
        <f t="shared" si="117"/>
        <v>0</v>
      </c>
      <c r="Y120">
        <f t="shared" si="118"/>
        <v>0</v>
      </c>
      <c r="AA120">
        <v>39570879</v>
      </c>
      <c r="AB120">
        <f t="shared" si="119"/>
        <v>0</v>
      </c>
      <c r="AC120">
        <f t="shared" si="143"/>
        <v>0</v>
      </c>
      <c r="AD120">
        <f>ROUND((((ET120)-(EU120))+AE120),2)</f>
        <v>0</v>
      </c>
      <c r="AE120">
        <f>ROUND((EU120),2)</f>
        <v>0</v>
      </c>
      <c r="AF120">
        <f>ROUND((EV120),2)</f>
        <v>0</v>
      </c>
      <c r="AG120">
        <f t="shared" si="120"/>
        <v>0</v>
      </c>
      <c r="AH120">
        <f>(EW120)</f>
        <v>0</v>
      </c>
      <c r="AI120">
        <f>(EX120)</f>
        <v>0</v>
      </c>
      <c r="AJ120">
        <f t="shared" si="121"/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105</v>
      </c>
      <c r="AU120">
        <v>65</v>
      </c>
      <c r="AV120">
        <v>1</v>
      </c>
      <c r="AW120">
        <v>1</v>
      </c>
      <c r="AZ120">
        <v>6.56</v>
      </c>
      <c r="BA120">
        <v>1</v>
      </c>
      <c r="BB120">
        <v>1</v>
      </c>
      <c r="BC120">
        <v>6.56</v>
      </c>
      <c r="BD120" t="s">
        <v>3</v>
      </c>
      <c r="BE120" t="s">
        <v>3</v>
      </c>
      <c r="BF120" t="s">
        <v>3</v>
      </c>
      <c r="BG120" t="s">
        <v>3</v>
      </c>
      <c r="BH120">
        <v>3</v>
      </c>
      <c r="BI120">
        <v>1</v>
      </c>
      <c r="BJ120" t="s">
        <v>3</v>
      </c>
      <c r="BM120">
        <v>6001</v>
      </c>
      <c r="BN120">
        <v>0</v>
      </c>
      <c r="BO120" t="s">
        <v>3</v>
      </c>
      <c r="BP120">
        <v>0</v>
      </c>
      <c r="BQ120">
        <v>2</v>
      </c>
      <c r="BR120">
        <v>0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3</v>
      </c>
      <c r="BZ120">
        <v>105</v>
      </c>
      <c r="CA120">
        <v>65</v>
      </c>
      <c r="CF120">
        <v>0</v>
      </c>
      <c r="CG120">
        <v>0</v>
      </c>
      <c r="CM120">
        <v>0</v>
      </c>
      <c r="CN120" t="s">
        <v>3</v>
      </c>
      <c r="CO120">
        <v>0</v>
      </c>
      <c r="CP120">
        <f t="shared" si="122"/>
        <v>0</v>
      </c>
      <c r="CQ120">
        <f t="shared" si="123"/>
        <v>0</v>
      </c>
      <c r="CR120">
        <f t="shared" si="124"/>
        <v>0</v>
      </c>
      <c r="CS120">
        <f t="shared" si="125"/>
        <v>0</v>
      </c>
      <c r="CT120">
        <f t="shared" si="126"/>
        <v>0</v>
      </c>
      <c r="CU120">
        <f t="shared" si="127"/>
        <v>0</v>
      </c>
      <c r="CV120">
        <f t="shared" si="128"/>
        <v>0</v>
      </c>
      <c r="CW120">
        <f t="shared" si="129"/>
        <v>0</v>
      </c>
      <c r="CX120">
        <f t="shared" si="130"/>
        <v>0</v>
      </c>
      <c r="CY120">
        <f t="shared" si="131"/>
        <v>0</v>
      </c>
      <c r="CZ120">
        <f t="shared" si="132"/>
        <v>0</v>
      </c>
      <c r="DC120" t="s">
        <v>3</v>
      </c>
      <c r="DD120" t="s">
        <v>3</v>
      </c>
      <c r="DE120" t="s">
        <v>3</v>
      </c>
      <c r="DF120" t="s">
        <v>3</v>
      </c>
      <c r="DG120" t="s">
        <v>3</v>
      </c>
      <c r="DH120" t="s">
        <v>3</v>
      </c>
      <c r="DI120" t="s">
        <v>3</v>
      </c>
      <c r="DJ120" t="s">
        <v>3</v>
      </c>
      <c r="DK120" t="s">
        <v>3</v>
      </c>
      <c r="DL120" t="s">
        <v>3</v>
      </c>
      <c r="DM120" t="s">
        <v>3</v>
      </c>
      <c r="DN120">
        <v>0</v>
      </c>
      <c r="DO120">
        <v>0</v>
      </c>
      <c r="DP120">
        <v>1</v>
      </c>
      <c r="DQ120">
        <v>1</v>
      </c>
      <c r="DU120">
        <v>1007</v>
      </c>
      <c r="DV120" t="s">
        <v>73</v>
      </c>
      <c r="DW120" t="s">
        <v>73</v>
      </c>
      <c r="DX120">
        <v>1</v>
      </c>
      <c r="EE120">
        <v>39174490</v>
      </c>
      <c r="EF120">
        <v>2</v>
      </c>
      <c r="EG120" t="s">
        <v>21</v>
      </c>
      <c r="EH120">
        <v>0</v>
      </c>
      <c r="EI120" t="s">
        <v>3</v>
      </c>
      <c r="EJ120">
        <v>1</v>
      </c>
      <c r="EK120">
        <v>6001</v>
      </c>
      <c r="EL120" t="s">
        <v>92</v>
      </c>
      <c r="EM120" t="s">
        <v>93</v>
      </c>
      <c r="EO120" t="s">
        <v>3</v>
      </c>
      <c r="EQ120">
        <v>0</v>
      </c>
      <c r="ER120">
        <v>0</v>
      </c>
      <c r="ES120">
        <v>0</v>
      </c>
      <c r="ET120">
        <v>0</v>
      </c>
      <c r="EU120">
        <v>0</v>
      </c>
      <c r="EV120">
        <v>0</v>
      </c>
      <c r="EW120">
        <v>0</v>
      </c>
      <c r="EX120">
        <v>0</v>
      </c>
      <c r="FQ120">
        <v>0</v>
      </c>
      <c r="FR120">
        <f t="shared" si="133"/>
        <v>0</v>
      </c>
      <c r="FS120">
        <v>0</v>
      </c>
      <c r="FX120">
        <v>105</v>
      </c>
      <c r="FY120">
        <v>65</v>
      </c>
      <c r="GA120" t="s">
        <v>3</v>
      </c>
      <c r="GD120">
        <v>0</v>
      </c>
      <c r="GF120">
        <v>-1646172050</v>
      </c>
      <c r="GG120">
        <v>1</v>
      </c>
      <c r="GH120">
        <v>1</v>
      </c>
      <c r="GI120">
        <v>4</v>
      </c>
      <c r="GJ120">
        <v>0</v>
      </c>
      <c r="GK120">
        <f>ROUND(R120*(R12)/100,2)</f>
        <v>0</v>
      </c>
      <c r="GL120">
        <f t="shared" si="134"/>
        <v>0</v>
      </c>
      <c r="GM120">
        <f t="shared" si="135"/>
        <v>0</v>
      </c>
      <c r="GN120">
        <f t="shared" si="136"/>
        <v>0</v>
      </c>
      <c r="GO120">
        <f t="shared" si="137"/>
        <v>0</v>
      </c>
      <c r="GP120">
        <f t="shared" si="138"/>
        <v>0</v>
      </c>
      <c r="GR120">
        <v>0</v>
      </c>
      <c r="GS120">
        <v>3</v>
      </c>
      <c r="GT120">
        <v>0</v>
      </c>
      <c r="GU120" t="s">
        <v>3</v>
      </c>
      <c r="GV120">
        <f t="shared" si="139"/>
        <v>0</v>
      </c>
      <c r="GW120">
        <v>1</v>
      </c>
      <c r="GX120">
        <f t="shared" si="140"/>
        <v>0</v>
      </c>
      <c r="HA120">
        <v>0</v>
      </c>
      <c r="HB120">
        <v>0</v>
      </c>
      <c r="IK120">
        <v>0</v>
      </c>
    </row>
    <row r="121" spans="1:245" x14ac:dyDescent="0.2">
      <c r="A121">
        <v>18</v>
      </c>
      <c r="B121">
        <v>1</v>
      </c>
      <c r="C121">
        <v>306</v>
      </c>
      <c r="E121" t="s">
        <v>286</v>
      </c>
      <c r="F121" t="s">
        <v>80</v>
      </c>
      <c r="G121" t="s">
        <v>81</v>
      </c>
      <c r="H121" t="s">
        <v>73</v>
      </c>
      <c r="I121">
        <f>I119*J121</f>
        <v>2.6520000000000001</v>
      </c>
      <c r="J121">
        <v>102.00000000000001</v>
      </c>
      <c r="O121">
        <f t="shared" si="108"/>
        <v>12965.03</v>
      </c>
      <c r="P121">
        <f t="shared" si="109"/>
        <v>12965.03</v>
      </c>
      <c r="Q121">
        <f t="shared" si="110"/>
        <v>0</v>
      </c>
      <c r="R121">
        <f t="shared" si="111"/>
        <v>0</v>
      </c>
      <c r="S121">
        <f t="shared" si="112"/>
        <v>0</v>
      </c>
      <c r="T121">
        <f t="shared" si="113"/>
        <v>0</v>
      </c>
      <c r="U121">
        <f t="shared" si="114"/>
        <v>0</v>
      </c>
      <c r="V121">
        <f t="shared" si="115"/>
        <v>0</v>
      </c>
      <c r="W121">
        <f t="shared" si="116"/>
        <v>0</v>
      </c>
      <c r="X121">
        <f t="shared" si="117"/>
        <v>0</v>
      </c>
      <c r="Y121">
        <f t="shared" si="118"/>
        <v>0</v>
      </c>
      <c r="AA121">
        <v>39570879</v>
      </c>
      <c r="AB121">
        <f t="shared" si="119"/>
        <v>745.24</v>
      </c>
      <c r="AC121">
        <f t="shared" si="143"/>
        <v>745.24</v>
      </c>
      <c r="AD121">
        <f>ROUND((((ET121)-(EU121))+AE121),2)</f>
        <v>0</v>
      </c>
      <c r="AE121">
        <f>ROUND((EU121),2)</f>
        <v>0</v>
      </c>
      <c r="AF121">
        <f>ROUND((EV121),2)</f>
        <v>0</v>
      </c>
      <c r="AG121">
        <f t="shared" si="120"/>
        <v>0</v>
      </c>
      <c r="AH121">
        <f>(EW121)</f>
        <v>0</v>
      </c>
      <c r="AI121">
        <f>(EX121)</f>
        <v>0</v>
      </c>
      <c r="AJ121">
        <f t="shared" si="121"/>
        <v>0</v>
      </c>
      <c r="AK121">
        <v>745.24</v>
      </c>
      <c r="AL121">
        <v>745.24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105</v>
      </c>
      <c r="AU121">
        <v>65</v>
      </c>
      <c r="AV121">
        <v>1</v>
      </c>
      <c r="AW121">
        <v>1</v>
      </c>
      <c r="AZ121">
        <v>6.56</v>
      </c>
      <c r="BA121">
        <v>1</v>
      </c>
      <c r="BB121">
        <v>1</v>
      </c>
      <c r="BC121">
        <v>6.56</v>
      </c>
      <c r="BD121" t="s">
        <v>3</v>
      </c>
      <c r="BE121" t="s">
        <v>3</v>
      </c>
      <c r="BF121" t="s">
        <v>3</v>
      </c>
      <c r="BG121" t="s">
        <v>3</v>
      </c>
      <c r="BH121">
        <v>3</v>
      </c>
      <c r="BI121">
        <v>1</v>
      </c>
      <c r="BJ121" t="s">
        <v>82</v>
      </c>
      <c r="BM121">
        <v>6001</v>
      </c>
      <c r="BN121">
        <v>0</v>
      </c>
      <c r="BO121" t="s">
        <v>3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105</v>
      </c>
      <c r="CA121">
        <v>65</v>
      </c>
      <c r="CF121">
        <v>0</v>
      </c>
      <c r="CG121">
        <v>0</v>
      </c>
      <c r="CM121">
        <v>0</v>
      </c>
      <c r="CN121" t="s">
        <v>3</v>
      </c>
      <c r="CO121">
        <v>0</v>
      </c>
      <c r="CP121">
        <f t="shared" si="122"/>
        <v>12965.03</v>
      </c>
      <c r="CQ121">
        <f t="shared" si="123"/>
        <v>4888.7743999999993</v>
      </c>
      <c r="CR121">
        <f t="shared" si="124"/>
        <v>0</v>
      </c>
      <c r="CS121">
        <f t="shared" si="125"/>
        <v>0</v>
      </c>
      <c r="CT121">
        <f t="shared" si="126"/>
        <v>0</v>
      </c>
      <c r="CU121">
        <f t="shared" si="127"/>
        <v>0</v>
      </c>
      <c r="CV121">
        <f t="shared" si="128"/>
        <v>0</v>
      </c>
      <c r="CW121">
        <f t="shared" si="129"/>
        <v>0</v>
      </c>
      <c r="CX121">
        <f t="shared" si="130"/>
        <v>0</v>
      </c>
      <c r="CY121">
        <f t="shared" si="131"/>
        <v>0</v>
      </c>
      <c r="CZ121">
        <f t="shared" si="132"/>
        <v>0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0</v>
      </c>
      <c r="DO121">
        <v>0</v>
      </c>
      <c r="DP121">
        <v>1</v>
      </c>
      <c r="DQ121">
        <v>1</v>
      </c>
      <c r="DU121">
        <v>1007</v>
      </c>
      <c r="DV121" t="s">
        <v>73</v>
      </c>
      <c r="DW121" t="s">
        <v>73</v>
      </c>
      <c r="DX121">
        <v>1</v>
      </c>
      <c r="EE121">
        <v>39174490</v>
      </c>
      <c r="EF121">
        <v>2</v>
      </c>
      <c r="EG121" t="s">
        <v>21</v>
      </c>
      <c r="EH121">
        <v>0</v>
      </c>
      <c r="EI121" t="s">
        <v>3</v>
      </c>
      <c r="EJ121">
        <v>1</v>
      </c>
      <c r="EK121">
        <v>6001</v>
      </c>
      <c r="EL121" t="s">
        <v>92</v>
      </c>
      <c r="EM121" t="s">
        <v>93</v>
      </c>
      <c r="EO121" t="s">
        <v>3</v>
      </c>
      <c r="EQ121">
        <v>0</v>
      </c>
      <c r="ER121">
        <v>745.24</v>
      </c>
      <c r="ES121">
        <v>745.24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33"/>
        <v>0</v>
      </c>
      <c r="FS121">
        <v>0</v>
      </c>
      <c r="FX121">
        <v>105</v>
      </c>
      <c r="FY121">
        <v>65</v>
      </c>
      <c r="GA121" t="s">
        <v>3</v>
      </c>
      <c r="GD121">
        <v>0</v>
      </c>
      <c r="GF121">
        <v>-1144518642</v>
      </c>
      <c r="GG121">
        <v>1</v>
      </c>
      <c r="GH121">
        <v>1</v>
      </c>
      <c r="GI121">
        <v>4</v>
      </c>
      <c r="GJ121">
        <v>0</v>
      </c>
      <c r="GK121">
        <f>ROUND(R121*(R12)/100,2)</f>
        <v>0</v>
      </c>
      <c r="GL121">
        <f t="shared" si="134"/>
        <v>0</v>
      </c>
      <c r="GM121">
        <f t="shared" si="135"/>
        <v>12965.03</v>
      </c>
      <c r="GN121">
        <f t="shared" si="136"/>
        <v>12965.03</v>
      </c>
      <c r="GO121">
        <f t="shared" si="137"/>
        <v>0</v>
      </c>
      <c r="GP121">
        <f t="shared" si="138"/>
        <v>0</v>
      </c>
      <c r="GR121">
        <v>0</v>
      </c>
      <c r="GS121">
        <v>3</v>
      </c>
      <c r="GT121">
        <v>0</v>
      </c>
      <c r="GU121" t="s">
        <v>3</v>
      </c>
      <c r="GV121">
        <f t="shared" si="139"/>
        <v>0</v>
      </c>
      <c r="GW121">
        <v>1</v>
      </c>
      <c r="GX121">
        <f t="shared" si="140"/>
        <v>0</v>
      </c>
      <c r="HA121">
        <v>0</v>
      </c>
      <c r="HB121">
        <v>0</v>
      </c>
      <c r="IK121">
        <v>0</v>
      </c>
    </row>
    <row r="122" spans="1:245" x14ac:dyDescent="0.2">
      <c r="A122">
        <v>17</v>
      </c>
      <c r="B122">
        <v>1</v>
      </c>
      <c r="C122">
        <f>ROW(SmtRes!A313)</f>
        <v>313</v>
      </c>
      <c r="D122">
        <f>ROW(EtalonRes!A287)</f>
        <v>287</v>
      </c>
      <c r="E122" t="s">
        <v>287</v>
      </c>
      <c r="F122" t="s">
        <v>229</v>
      </c>
      <c r="G122" t="s">
        <v>230</v>
      </c>
      <c r="H122" t="s">
        <v>64</v>
      </c>
      <c r="I122">
        <v>0.93700000000000006</v>
      </c>
      <c r="J122">
        <v>0</v>
      </c>
      <c r="O122">
        <f t="shared" si="108"/>
        <v>2795.96</v>
      </c>
      <c r="P122">
        <f t="shared" si="109"/>
        <v>1755.5</v>
      </c>
      <c r="Q122">
        <f t="shared" si="110"/>
        <v>248.82</v>
      </c>
      <c r="R122">
        <f t="shared" si="111"/>
        <v>36.200000000000003</v>
      </c>
      <c r="S122">
        <f t="shared" si="112"/>
        <v>791.64</v>
      </c>
      <c r="T122">
        <f t="shared" si="113"/>
        <v>0</v>
      </c>
      <c r="U122">
        <f t="shared" si="114"/>
        <v>13.620232</v>
      </c>
      <c r="V122">
        <f t="shared" si="115"/>
        <v>0.445075</v>
      </c>
      <c r="W122">
        <f t="shared" si="116"/>
        <v>0</v>
      </c>
      <c r="X122">
        <f t="shared" si="117"/>
        <v>869.23</v>
      </c>
      <c r="Y122">
        <f t="shared" si="118"/>
        <v>538.1</v>
      </c>
      <c r="AA122">
        <v>39570879</v>
      </c>
      <c r="AB122">
        <f t="shared" si="119"/>
        <v>454.87</v>
      </c>
      <c r="AC122">
        <f t="shared" si="143"/>
        <v>285.60000000000002</v>
      </c>
      <c r="AD122">
        <f>ROUND(((((ET122*1.25))-((EU122*1.25)))+AE122),2)</f>
        <v>40.479999999999997</v>
      </c>
      <c r="AE122">
        <f>ROUND(((EU122*1.25)),2)</f>
        <v>5.89</v>
      </c>
      <c r="AF122">
        <f>ROUND(((EV122*1.15)),2)</f>
        <v>128.79</v>
      </c>
      <c r="AG122">
        <f t="shared" si="120"/>
        <v>0</v>
      </c>
      <c r="AH122">
        <f>((EW122*1.15))</f>
        <v>14.536</v>
      </c>
      <c r="AI122">
        <f>((EX122*1.25))</f>
        <v>0.47499999999999998</v>
      </c>
      <c r="AJ122">
        <f t="shared" si="121"/>
        <v>0</v>
      </c>
      <c r="AK122">
        <v>429.97</v>
      </c>
      <c r="AL122">
        <v>285.60000000000002</v>
      </c>
      <c r="AM122">
        <v>32.380000000000003</v>
      </c>
      <c r="AN122">
        <v>4.71</v>
      </c>
      <c r="AO122">
        <v>111.99</v>
      </c>
      <c r="AP122">
        <v>0</v>
      </c>
      <c r="AQ122">
        <v>12.64</v>
      </c>
      <c r="AR122">
        <v>0.38</v>
      </c>
      <c r="AS122">
        <v>0</v>
      </c>
      <c r="AT122">
        <v>105</v>
      </c>
      <c r="AU122">
        <v>65</v>
      </c>
      <c r="AV122">
        <v>1</v>
      </c>
      <c r="AW122">
        <v>1</v>
      </c>
      <c r="AZ122">
        <v>6.56</v>
      </c>
      <c r="BA122">
        <v>6.56</v>
      </c>
      <c r="BB122">
        <v>6.56</v>
      </c>
      <c r="BC122">
        <v>6.56</v>
      </c>
      <c r="BD122" t="s">
        <v>3</v>
      </c>
      <c r="BE122" t="s">
        <v>3</v>
      </c>
      <c r="BF122" t="s">
        <v>3</v>
      </c>
      <c r="BG122" t="s">
        <v>3</v>
      </c>
      <c r="BH122">
        <v>0</v>
      </c>
      <c r="BI122">
        <v>1</v>
      </c>
      <c r="BJ122" t="s">
        <v>231</v>
      </c>
      <c r="BM122">
        <v>6001</v>
      </c>
      <c r="BN122">
        <v>0</v>
      </c>
      <c r="BO122" t="s">
        <v>3</v>
      </c>
      <c r="BP122">
        <v>0</v>
      </c>
      <c r="BQ122">
        <v>2</v>
      </c>
      <c r="BR122">
        <v>0</v>
      </c>
      <c r="BS122">
        <v>6.56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3</v>
      </c>
      <c r="BZ122">
        <v>105</v>
      </c>
      <c r="CA122">
        <v>65</v>
      </c>
      <c r="CF122">
        <v>0</v>
      </c>
      <c r="CG122">
        <v>0</v>
      </c>
      <c r="CM122">
        <v>0</v>
      </c>
      <c r="CN122" t="s">
        <v>1633</v>
      </c>
      <c r="CO122">
        <v>0</v>
      </c>
      <c r="CP122">
        <f t="shared" si="122"/>
        <v>2795.96</v>
      </c>
      <c r="CQ122">
        <f t="shared" si="123"/>
        <v>1873.5360000000001</v>
      </c>
      <c r="CR122">
        <f t="shared" si="124"/>
        <v>265.54879999999997</v>
      </c>
      <c r="CS122">
        <f t="shared" si="125"/>
        <v>38.638399999999997</v>
      </c>
      <c r="CT122">
        <f t="shared" si="126"/>
        <v>844.86239999999987</v>
      </c>
      <c r="CU122">
        <f t="shared" si="127"/>
        <v>0</v>
      </c>
      <c r="CV122">
        <f t="shared" si="128"/>
        <v>14.536</v>
      </c>
      <c r="CW122">
        <f t="shared" si="129"/>
        <v>0.47499999999999998</v>
      </c>
      <c r="CX122">
        <f t="shared" si="130"/>
        <v>0</v>
      </c>
      <c r="CY122">
        <f t="shared" si="131"/>
        <v>869.23199999999997</v>
      </c>
      <c r="CZ122">
        <f t="shared" si="132"/>
        <v>538.096</v>
      </c>
      <c r="DC122" t="s">
        <v>3</v>
      </c>
      <c r="DD122" t="s">
        <v>3</v>
      </c>
      <c r="DE122" t="s">
        <v>19</v>
      </c>
      <c r="DF122" t="s">
        <v>19</v>
      </c>
      <c r="DG122" t="s">
        <v>20</v>
      </c>
      <c r="DH122" t="s">
        <v>3</v>
      </c>
      <c r="DI122" t="s">
        <v>20</v>
      </c>
      <c r="DJ122" t="s">
        <v>19</v>
      </c>
      <c r="DK122" t="s">
        <v>3</v>
      </c>
      <c r="DL122" t="s">
        <v>3</v>
      </c>
      <c r="DM122" t="s">
        <v>3</v>
      </c>
      <c r="DN122">
        <v>0</v>
      </c>
      <c r="DO122">
        <v>0</v>
      </c>
      <c r="DP122">
        <v>1</v>
      </c>
      <c r="DQ122">
        <v>1</v>
      </c>
      <c r="DU122">
        <v>1009</v>
      </c>
      <c r="DV122" t="s">
        <v>64</v>
      </c>
      <c r="DW122" t="s">
        <v>64</v>
      </c>
      <c r="DX122">
        <v>1000</v>
      </c>
      <c r="EE122">
        <v>39174490</v>
      </c>
      <c r="EF122">
        <v>2</v>
      </c>
      <c r="EG122" t="s">
        <v>21</v>
      </c>
      <c r="EH122">
        <v>0</v>
      </c>
      <c r="EI122" t="s">
        <v>3</v>
      </c>
      <c r="EJ122">
        <v>1</v>
      </c>
      <c r="EK122">
        <v>6001</v>
      </c>
      <c r="EL122" t="s">
        <v>92</v>
      </c>
      <c r="EM122" t="s">
        <v>93</v>
      </c>
      <c r="EO122" t="s">
        <v>24</v>
      </c>
      <c r="EQ122">
        <v>0</v>
      </c>
      <c r="ER122">
        <v>429.97</v>
      </c>
      <c r="ES122">
        <v>285.60000000000002</v>
      </c>
      <c r="ET122">
        <v>32.380000000000003</v>
      </c>
      <c r="EU122">
        <v>4.71</v>
      </c>
      <c r="EV122">
        <v>111.99</v>
      </c>
      <c r="EW122">
        <v>12.64</v>
      </c>
      <c r="EX122">
        <v>0.38</v>
      </c>
      <c r="EY122">
        <v>0</v>
      </c>
      <c r="FQ122">
        <v>0</v>
      </c>
      <c r="FR122">
        <f t="shared" si="133"/>
        <v>0</v>
      </c>
      <c r="FS122">
        <v>0</v>
      </c>
      <c r="FX122">
        <v>105</v>
      </c>
      <c r="FY122">
        <v>65</v>
      </c>
      <c r="GA122" t="s">
        <v>3</v>
      </c>
      <c r="GD122">
        <v>0</v>
      </c>
      <c r="GF122">
        <v>-2016543000</v>
      </c>
      <c r="GG122">
        <v>1</v>
      </c>
      <c r="GH122">
        <v>1</v>
      </c>
      <c r="GI122">
        <v>4</v>
      </c>
      <c r="GJ122">
        <v>0</v>
      </c>
      <c r="GK122">
        <f>ROUND(R122*(R12)/100,2)</f>
        <v>0</v>
      </c>
      <c r="GL122">
        <f t="shared" si="134"/>
        <v>0</v>
      </c>
      <c r="GM122">
        <f t="shared" si="135"/>
        <v>4203.29</v>
      </c>
      <c r="GN122">
        <f t="shared" si="136"/>
        <v>4203.29</v>
      </c>
      <c r="GO122">
        <f t="shared" si="137"/>
        <v>0</v>
      </c>
      <c r="GP122">
        <f t="shared" si="138"/>
        <v>0</v>
      </c>
      <c r="GR122">
        <v>0</v>
      </c>
      <c r="GS122">
        <v>3</v>
      </c>
      <c r="GT122">
        <v>0</v>
      </c>
      <c r="GU122" t="s">
        <v>3</v>
      </c>
      <c r="GV122">
        <f t="shared" si="139"/>
        <v>0</v>
      </c>
      <c r="GW122">
        <v>1</v>
      </c>
      <c r="GX122">
        <f t="shared" si="140"/>
        <v>0</v>
      </c>
      <c r="HA122">
        <v>0</v>
      </c>
      <c r="HB122">
        <v>0</v>
      </c>
      <c r="IK122">
        <v>0</v>
      </c>
    </row>
    <row r="123" spans="1:245" x14ac:dyDescent="0.2">
      <c r="A123">
        <v>18</v>
      </c>
      <c r="B123">
        <v>1</v>
      </c>
      <c r="C123">
        <v>313</v>
      </c>
      <c r="E123" t="s">
        <v>288</v>
      </c>
      <c r="F123" t="s">
        <v>159</v>
      </c>
      <c r="G123" t="s">
        <v>160</v>
      </c>
      <c r="H123" t="s">
        <v>64</v>
      </c>
      <c r="I123">
        <f>I122*J123</f>
        <v>0.93700000000000006</v>
      </c>
      <c r="J123">
        <v>1</v>
      </c>
      <c r="O123">
        <f t="shared" si="108"/>
        <v>0</v>
      </c>
      <c r="P123">
        <f t="shared" si="109"/>
        <v>0</v>
      </c>
      <c r="Q123">
        <f t="shared" si="110"/>
        <v>0</v>
      </c>
      <c r="R123">
        <f t="shared" si="111"/>
        <v>0</v>
      </c>
      <c r="S123">
        <f t="shared" si="112"/>
        <v>0</v>
      </c>
      <c r="T123">
        <f t="shared" si="113"/>
        <v>0</v>
      </c>
      <c r="U123">
        <f t="shared" si="114"/>
        <v>0</v>
      </c>
      <c r="V123">
        <f t="shared" si="115"/>
        <v>0</v>
      </c>
      <c r="W123">
        <f t="shared" si="116"/>
        <v>0</v>
      </c>
      <c r="X123">
        <f t="shared" si="117"/>
        <v>0</v>
      </c>
      <c r="Y123">
        <f t="shared" si="118"/>
        <v>0</v>
      </c>
      <c r="AA123">
        <v>39570879</v>
      </c>
      <c r="AB123">
        <f t="shared" si="119"/>
        <v>0</v>
      </c>
      <c r="AC123">
        <f t="shared" si="143"/>
        <v>0</v>
      </c>
      <c r="AD123">
        <f>ROUND((((ET123)-(EU123))+AE123),2)</f>
        <v>0</v>
      </c>
      <c r="AE123">
        <f>ROUND((EU123),2)</f>
        <v>0</v>
      </c>
      <c r="AF123">
        <f>ROUND((EV123),2)</f>
        <v>0</v>
      </c>
      <c r="AG123">
        <f t="shared" si="120"/>
        <v>0</v>
      </c>
      <c r="AH123">
        <f>(EW123)</f>
        <v>0</v>
      </c>
      <c r="AI123">
        <f>(EX123)</f>
        <v>0</v>
      </c>
      <c r="AJ123">
        <f t="shared" si="121"/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105</v>
      </c>
      <c r="AU123">
        <v>65</v>
      </c>
      <c r="AV123">
        <v>1</v>
      </c>
      <c r="AW123">
        <v>1</v>
      </c>
      <c r="AZ123">
        <v>6.56</v>
      </c>
      <c r="BA123">
        <v>1</v>
      </c>
      <c r="BB123">
        <v>1</v>
      </c>
      <c r="BC123">
        <v>6.56</v>
      </c>
      <c r="BD123" t="s">
        <v>3</v>
      </c>
      <c r="BE123" t="s">
        <v>3</v>
      </c>
      <c r="BF123" t="s">
        <v>3</v>
      </c>
      <c r="BG123" t="s">
        <v>3</v>
      </c>
      <c r="BH123">
        <v>3</v>
      </c>
      <c r="BI123">
        <v>1</v>
      </c>
      <c r="BJ123" t="s">
        <v>3</v>
      </c>
      <c r="BM123">
        <v>6001</v>
      </c>
      <c r="BN123">
        <v>0</v>
      </c>
      <c r="BO123" t="s">
        <v>3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105</v>
      </c>
      <c r="CA123">
        <v>65</v>
      </c>
      <c r="CF123">
        <v>0</v>
      </c>
      <c r="CG123">
        <v>0</v>
      </c>
      <c r="CM123">
        <v>0</v>
      </c>
      <c r="CN123" t="s">
        <v>3</v>
      </c>
      <c r="CO123">
        <v>0</v>
      </c>
      <c r="CP123">
        <f t="shared" si="122"/>
        <v>0</v>
      </c>
      <c r="CQ123">
        <f t="shared" si="123"/>
        <v>0</v>
      </c>
      <c r="CR123">
        <f t="shared" si="124"/>
        <v>0</v>
      </c>
      <c r="CS123">
        <f t="shared" si="125"/>
        <v>0</v>
      </c>
      <c r="CT123">
        <f t="shared" si="126"/>
        <v>0</v>
      </c>
      <c r="CU123">
        <f t="shared" si="127"/>
        <v>0</v>
      </c>
      <c r="CV123">
        <f t="shared" si="128"/>
        <v>0</v>
      </c>
      <c r="CW123">
        <f t="shared" si="129"/>
        <v>0</v>
      </c>
      <c r="CX123">
        <f t="shared" si="130"/>
        <v>0</v>
      </c>
      <c r="CY123">
        <f t="shared" si="131"/>
        <v>0</v>
      </c>
      <c r="CZ123">
        <f t="shared" si="132"/>
        <v>0</v>
      </c>
      <c r="DC123" t="s">
        <v>3</v>
      </c>
      <c r="DD123" t="s">
        <v>3</v>
      </c>
      <c r="DE123" t="s">
        <v>3</v>
      </c>
      <c r="DF123" t="s">
        <v>3</v>
      </c>
      <c r="DG123" t="s">
        <v>3</v>
      </c>
      <c r="DH123" t="s">
        <v>3</v>
      </c>
      <c r="DI123" t="s">
        <v>3</v>
      </c>
      <c r="DJ123" t="s">
        <v>3</v>
      </c>
      <c r="DK123" t="s">
        <v>3</v>
      </c>
      <c r="DL123" t="s">
        <v>3</v>
      </c>
      <c r="DM123" t="s">
        <v>3</v>
      </c>
      <c r="DN123">
        <v>0</v>
      </c>
      <c r="DO123">
        <v>0</v>
      </c>
      <c r="DP123">
        <v>1</v>
      </c>
      <c r="DQ123">
        <v>1</v>
      </c>
      <c r="DU123">
        <v>1009</v>
      </c>
      <c r="DV123" t="s">
        <v>64</v>
      </c>
      <c r="DW123" t="s">
        <v>64</v>
      </c>
      <c r="DX123">
        <v>1000</v>
      </c>
      <c r="EE123">
        <v>39174490</v>
      </c>
      <c r="EF123">
        <v>2</v>
      </c>
      <c r="EG123" t="s">
        <v>21</v>
      </c>
      <c r="EH123">
        <v>0</v>
      </c>
      <c r="EI123" t="s">
        <v>3</v>
      </c>
      <c r="EJ123">
        <v>1</v>
      </c>
      <c r="EK123">
        <v>6001</v>
      </c>
      <c r="EL123" t="s">
        <v>92</v>
      </c>
      <c r="EM123" t="s">
        <v>93</v>
      </c>
      <c r="EO123" t="s">
        <v>3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33"/>
        <v>0</v>
      </c>
      <c r="FS123">
        <v>0</v>
      </c>
      <c r="FX123">
        <v>105</v>
      </c>
      <c r="FY123">
        <v>65</v>
      </c>
      <c r="GA123" t="s">
        <v>3</v>
      </c>
      <c r="GD123">
        <v>0</v>
      </c>
      <c r="GF123">
        <v>1999180854</v>
      </c>
      <c r="GG123">
        <v>1</v>
      </c>
      <c r="GH123">
        <v>1</v>
      </c>
      <c r="GI123">
        <v>4</v>
      </c>
      <c r="GJ123">
        <v>0</v>
      </c>
      <c r="GK123">
        <f>ROUND(R123*(R12)/100,2)</f>
        <v>0</v>
      </c>
      <c r="GL123">
        <f t="shared" si="134"/>
        <v>0</v>
      </c>
      <c r="GM123">
        <f t="shared" si="135"/>
        <v>0</v>
      </c>
      <c r="GN123">
        <f t="shared" si="136"/>
        <v>0</v>
      </c>
      <c r="GO123">
        <f t="shared" si="137"/>
        <v>0</v>
      </c>
      <c r="GP123">
        <f t="shared" si="138"/>
        <v>0</v>
      </c>
      <c r="GR123">
        <v>0</v>
      </c>
      <c r="GS123">
        <v>3</v>
      </c>
      <c r="GT123">
        <v>0</v>
      </c>
      <c r="GU123" t="s">
        <v>3</v>
      </c>
      <c r="GV123">
        <f t="shared" si="139"/>
        <v>0</v>
      </c>
      <c r="GW123">
        <v>1</v>
      </c>
      <c r="GX123">
        <f t="shared" si="140"/>
        <v>0</v>
      </c>
      <c r="HA123">
        <v>0</v>
      </c>
      <c r="HB123">
        <v>0</v>
      </c>
      <c r="IK123">
        <v>0</v>
      </c>
    </row>
    <row r="124" spans="1:245" x14ac:dyDescent="0.2">
      <c r="A124">
        <v>18</v>
      </c>
      <c r="B124">
        <v>1</v>
      </c>
      <c r="C124">
        <v>312</v>
      </c>
      <c r="E124" t="s">
        <v>289</v>
      </c>
      <c r="F124" t="s">
        <v>198</v>
      </c>
      <c r="G124" t="s">
        <v>199</v>
      </c>
      <c r="H124" t="s">
        <v>64</v>
      </c>
      <c r="I124">
        <f>I122*J124</f>
        <v>0.93700000000000006</v>
      </c>
      <c r="J124">
        <v>1</v>
      </c>
      <c r="O124">
        <f t="shared" ref="O124:O146" si="146">ROUND(CP124,2)</f>
        <v>54196.68</v>
      </c>
      <c r="P124">
        <f t="shared" ref="P124:P146" si="147">ROUND(CQ124*I124,2)</f>
        <v>54196.68</v>
      </c>
      <c r="Q124">
        <f t="shared" ref="Q124:Q146" si="148">ROUND(CR124*I124,2)</f>
        <v>0</v>
      </c>
      <c r="R124">
        <f t="shared" ref="R124:R146" si="149">ROUND(CS124*I124,2)</f>
        <v>0</v>
      </c>
      <c r="S124">
        <f t="shared" ref="S124:S146" si="150">ROUND(CT124*I124,2)</f>
        <v>0</v>
      </c>
      <c r="T124">
        <f t="shared" ref="T124:T146" si="151">ROUND(CU124*I124,2)</f>
        <v>0</v>
      </c>
      <c r="U124">
        <f t="shared" ref="U124:U146" si="152">CV124*I124</f>
        <v>0</v>
      </c>
      <c r="V124">
        <f t="shared" ref="V124:V146" si="153">CW124*I124</f>
        <v>0</v>
      </c>
      <c r="W124">
        <f t="shared" ref="W124:W146" si="154">ROUND(CX124*I124,2)</f>
        <v>0</v>
      </c>
      <c r="X124">
        <f t="shared" ref="X124:X146" si="155">ROUND(CY124,2)</f>
        <v>0</v>
      </c>
      <c r="Y124">
        <f t="shared" ref="Y124:Y146" si="156">ROUND(CZ124,2)</f>
        <v>0</v>
      </c>
      <c r="AA124">
        <v>39570879</v>
      </c>
      <c r="AB124">
        <f t="shared" ref="AB124:AB146" si="157">ROUND((AC124+AD124+AF124),2)</f>
        <v>8817.17</v>
      </c>
      <c r="AC124">
        <f t="shared" si="143"/>
        <v>8817.17</v>
      </c>
      <c r="AD124">
        <f>ROUND((((ET124)-(EU124))+AE124),2)</f>
        <v>0</v>
      </c>
      <c r="AE124">
        <f>ROUND((EU124),2)</f>
        <v>0</v>
      </c>
      <c r="AF124">
        <f>ROUND((EV124),2)</f>
        <v>0</v>
      </c>
      <c r="AG124">
        <f t="shared" ref="AG124:AG146" si="158">ROUND((AP124),2)</f>
        <v>0</v>
      </c>
      <c r="AH124">
        <f>(EW124)</f>
        <v>0</v>
      </c>
      <c r="AI124">
        <f>(EX124)</f>
        <v>0</v>
      </c>
      <c r="AJ124">
        <f t="shared" ref="AJ124:AJ146" si="159">ROUND((AS124),2)</f>
        <v>0</v>
      </c>
      <c r="AK124">
        <v>8817.17</v>
      </c>
      <c r="AL124">
        <v>8817.17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105</v>
      </c>
      <c r="AU124">
        <v>65</v>
      </c>
      <c r="AV124">
        <v>1</v>
      </c>
      <c r="AW124">
        <v>1</v>
      </c>
      <c r="AZ124">
        <v>6.56</v>
      </c>
      <c r="BA124">
        <v>1</v>
      </c>
      <c r="BB124">
        <v>1</v>
      </c>
      <c r="BC124">
        <v>6.56</v>
      </c>
      <c r="BD124" t="s">
        <v>3</v>
      </c>
      <c r="BE124" t="s">
        <v>3</v>
      </c>
      <c r="BF124" t="s">
        <v>3</v>
      </c>
      <c r="BG124" t="s">
        <v>3</v>
      </c>
      <c r="BH124">
        <v>3</v>
      </c>
      <c r="BI124">
        <v>1</v>
      </c>
      <c r="BJ124" t="s">
        <v>200</v>
      </c>
      <c r="BM124">
        <v>6001</v>
      </c>
      <c r="BN124">
        <v>0</v>
      </c>
      <c r="BO124" t="s">
        <v>3</v>
      </c>
      <c r="BP124">
        <v>0</v>
      </c>
      <c r="BQ124">
        <v>2</v>
      </c>
      <c r="BR124">
        <v>0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3</v>
      </c>
      <c r="BZ124">
        <v>105</v>
      </c>
      <c r="CA124">
        <v>65</v>
      </c>
      <c r="CF124">
        <v>0</v>
      </c>
      <c r="CG124">
        <v>0</v>
      </c>
      <c r="CM124">
        <v>0</v>
      </c>
      <c r="CN124" t="s">
        <v>3</v>
      </c>
      <c r="CO124">
        <v>0</v>
      </c>
      <c r="CP124">
        <f t="shared" ref="CP124:CP146" si="160">(P124+Q124+S124)</f>
        <v>54196.68</v>
      </c>
      <c r="CQ124">
        <f t="shared" ref="CQ124:CQ146" si="161">AC124*BC124</f>
        <v>57840.635199999997</v>
      </c>
      <c r="CR124">
        <f t="shared" ref="CR124:CR146" si="162">AD124*BB124</f>
        <v>0</v>
      </c>
      <c r="CS124">
        <f t="shared" ref="CS124:CS146" si="163">AE124*BS124</f>
        <v>0</v>
      </c>
      <c r="CT124">
        <f t="shared" ref="CT124:CT146" si="164">AF124*BA124</f>
        <v>0</v>
      </c>
      <c r="CU124">
        <f t="shared" ref="CU124:CU146" si="165">AG124</f>
        <v>0</v>
      </c>
      <c r="CV124">
        <f t="shared" ref="CV124:CV146" si="166">AH124</f>
        <v>0</v>
      </c>
      <c r="CW124">
        <f t="shared" ref="CW124:CW146" si="167">AI124</f>
        <v>0</v>
      </c>
      <c r="CX124">
        <f t="shared" ref="CX124:CX146" si="168">AJ124</f>
        <v>0</v>
      </c>
      <c r="CY124">
        <f t="shared" ref="CY124:CY146" si="169">(((S124+R124)*AT124)/100)</f>
        <v>0</v>
      </c>
      <c r="CZ124">
        <f t="shared" ref="CZ124:CZ146" si="170">(((S124+R124)*AU124)/100)</f>
        <v>0</v>
      </c>
      <c r="DC124" t="s">
        <v>3</v>
      </c>
      <c r="DD124" t="s">
        <v>3</v>
      </c>
      <c r="DE124" t="s">
        <v>3</v>
      </c>
      <c r="DF124" t="s">
        <v>3</v>
      </c>
      <c r="DG124" t="s">
        <v>3</v>
      </c>
      <c r="DH124" t="s">
        <v>3</v>
      </c>
      <c r="DI124" t="s">
        <v>3</v>
      </c>
      <c r="DJ124" t="s">
        <v>3</v>
      </c>
      <c r="DK124" t="s">
        <v>3</v>
      </c>
      <c r="DL124" t="s">
        <v>3</v>
      </c>
      <c r="DM124" t="s">
        <v>3</v>
      </c>
      <c r="DN124">
        <v>0</v>
      </c>
      <c r="DO124">
        <v>0</v>
      </c>
      <c r="DP124">
        <v>1</v>
      </c>
      <c r="DQ124">
        <v>1</v>
      </c>
      <c r="DU124">
        <v>1009</v>
      </c>
      <c r="DV124" t="s">
        <v>64</v>
      </c>
      <c r="DW124" t="s">
        <v>64</v>
      </c>
      <c r="DX124">
        <v>1000</v>
      </c>
      <c r="EE124">
        <v>39174490</v>
      </c>
      <c r="EF124">
        <v>2</v>
      </c>
      <c r="EG124" t="s">
        <v>21</v>
      </c>
      <c r="EH124">
        <v>0</v>
      </c>
      <c r="EI124" t="s">
        <v>3</v>
      </c>
      <c r="EJ124">
        <v>1</v>
      </c>
      <c r="EK124">
        <v>6001</v>
      </c>
      <c r="EL124" t="s">
        <v>92</v>
      </c>
      <c r="EM124" t="s">
        <v>93</v>
      </c>
      <c r="EO124" t="s">
        <v>3</v>
      </c>
      <c r="EQ124">
        <v>0</v>
      </c>
      <c r="ER124">
        <v>8817.17</v>
      </c>
      <c r="ES124">
        <v>8817.17</v>
      </c>
      <c r="ET124">
        <v>0</v>
      </c>
      <c r="EU124">
        <v>0</v>
      </c>
      <c r="EV124">
        <v>0</v>
      </c>
      <c r="EW124">
        <v>0</v>
      </c>
      <c r="EX124">
        <v>0</v>
      </c>
      <c r="FQ124">
        <v>0</v>
      </c>
      <c r="FR124">
        <f t="shared" ref="FR124:FR148" si="171">ROUND(IF(AND(BH124=3,BI124=3),P124,0),2)</f>
        <v>0</v>
      </c>
      <c r="FS124">
        <v>0</v>
      </c>
      <c r="FX124">
        <v>105</v>
      </c>
      <c r="FY124">
        <v>65</v>
      </c>
      <c r="GA124" t="s">
        <v>3</v>
      </c>
      <c r="GD124">
        <v>0</v>
      </c>
      <c r="GF124">
        <v>-286972150</v>
      </c>
      <c r="GG124">
        <v>1</v>
      </c>
      <c r="GH124">
        <v>1</v>
      </c>
      <c r="GI124">
        <v>4</v>
      </c>
      <c r="GJ124">
        <v>0</v>
      </c>
      <c r="GK124">
        <f>ROUND(R124*(R12)/100,2)</f>
        <v>0</v>
      </c>
      <c r="GL124">
        <f t="shared" ref="GL124:GL148" si="172">ROUND(IF(AND(BH124=3,BI124=3,FS124&lt;&gt;0),P124,0),2)</f>
        <v>0</v>
      </c>
      <c r="GM124">
        <f t="shared" ref="GM124:GM146" si="173">ROUND(O124+X124+Y124+GK124,2)+GX124</f>
        <v>54196.68</v>
      </c>
      <c r="GN124">
        <f t="shared" ref="GN124:GN146" si="174">IF(OR(BI124=0,BI124=1),ROUND(O124+X124+Y124+GK124,2),0)</f>
        <v>54196.68</v>
      </c>
      <c r="GO124">
        <f t="shared" ref="GO124:GO146" si="175">IF(BI124=2,ROUND(O124+X124+Y124+GK124,2),0)</f>
        <v>0</v>
      </c>
      <c r="GP124">
        <f t="shared" ref="GP124:GP146" si="176">IF(BI124=4,ROUND(O124+X124+Y124+GK124,2)+GX124,0)</f>
        <v>0</v>
      </c>
      <c r="GR124">
        <v>0</v>
      </c>
      <c r="GS124">
        <v>3</v>
      </c>
      <c r="GT124">
        <v>0</v>
      </c>
      <c r="GU124" t="s">
        <v>3</v>
      </c>
      <c r="GV124">
        <f t="shared" ref="GV124:GV146" si="177">ROUND(GT124,2)</f>
        <v>0</v>
      </c>
      <c r="GW124">
        <v>1</v>
      </c>
      <c r="GX124">
        <f t="shared" ref="GX124:GX148" si="178">ROUND(GV124*GW124*I124,2)</f>
        <v>0</v>
      </c>
      <c r="HA124">
        <v>0</v>
      </c>
      <c r="HB124">
        <v>0</v>
      </c>
      <c r="IK124">
        <v>0</v>
      </c>
    </row>
    <row r="125" spans="1:245" x14ac:dyDescent="0.2">
      <c r="A125">
        <v>17</v>
      </c>
      <c r="B125">
        <v>1</v>
      </c>
      <c r="C125">
        <f>ROW(SmtRes!A318)</f>
        <v>318</v>
      </c>
      <c r="D125">
        <f>ROW(EtalonRes!A292)</f>
        <v>292</v>
      </c>
      <c r="E125" t="s">
        <v>290</v>
      </c>
      <c r="F125" t="s">
        <v>291</v>
      </c>
      <c r="G125" t="s">
        <v>292</v>
      </c>
      <c r="H125" t="s">
        <v>208</v>
      </c>
      <c r="I125">
        <f>ROUND(74.9/100,9)</f>
        <v>0.749</v>
      </c>
      <c r="J125">
        <v>0</v>
      </c>
      <c r="O125">
        <f t="shared" si="146"/>
        <v>5608.2</v>
      </c>
      <c r="P125">
        <f t="shared" si="147"/>
        <v>56.11</v>
      </c>
      <c r="Q125">
        <f t="shared" si="148"/>
        <v>1450.1</v>
      </c>
      <c r="R125">
        <f t="shared" si="149"/>
        <v>129.16999999999999</v>
      </c>
      <c r="S125">
        <f t="shared" si="150"/>
        <v>4101.99</v>
      </c>
      <c r="T125">
        <f t="shared" si="151"/>
        <v>0</v>
      </c>
      <c r="U125">
        <f t="shared" si="152"/>
        <v>68.942453999999998</v>
      </c>
      <c r="V125">
        <f t="shared" si="153"/>
        <v>1.9567625</v>
      </c>
      <c r="W125">
        <f t="shared" si="154"/>
        <v>0</v>
      </c>
      <c r="X125">
        <f t="shared" si="155"/>
        <v>3808.04</v>
      </c>
      <c r="Y125">
        <f t="shared" si="156"/>
        <v>2961.81</v>
      </c>
      <c r="AA125">
        <v>39570879</v>
      </c>
      <c r="AB125">
        <f t="shared" si="157"/>
        <v>1141.4000000000001</v>
      </c>
      <c r="AC125">
        <f t="shared" si="143"/>
        <v>11.42</v>
      </c>
      <c r="AD125">
        <f>ROUND(((((ET125*1.25))-((EU125*1.25)))+AE125),2)</f>
        <v>295.13</v>
      </c>
      <c r="AE125">
        <f>ROUND(((EU125*1.25)),2)</f>
        <v>26.29</v>
      </c>
      <c r="AF125">
        <f>ROUND(((EV125*1.15)),2)</f>
        <v>834.85</v>
      </c>
      <c r="AG125">
        <f t="shared" si="158"/>
        <v>0</v>
      </c>
      <c r="AH125">
        <f>((EW125*1.15))</f>
        <v>92.046000000000006</v>
      </c>
      <c r="AI125">
        <f>((EX125*1.25))</f>
        <v>2.6124999999999998</v>
      </c>
      <c r="AJ125">
        <f t="shared" si="159"/>
        <v>0</v>
      </c>
      <c r="AK125">
        <v>973.48</v>
      </c>
      <c r="AL125">
        <v>11.42</v>
      </c>
      <c r="AM125">
        <v>236.1</v>
      </c>
      <c r="AN125">
        <v>21.03</v>
      </c>
      <c r="AO125">
        <v>725.96</v>
      </c>
      <c r="AP125">
        <v>0</v>
      </c>
      <c r="AQ125">
        <v>80.040000000000006</v>
      </c>
      <c r="AR125">
        <v>2.09</v>
      </c>
      <c r="AS125">
        <v>0</v>
      </c>
      <c r="AT125">
        <v>90</v>
      </c>
      <c r="AU125">
        <v>70</v>
      </c>
      <c r="AV125">
        <v>1</v>
      </c>
      <c r="AW125">
        <v>1</v>
      </c>
      <c r="AZ125">
        <v>6.56</v>
      </c>
      <c r="BA125">
        <v>6.56</v>
      </c>
      <c r="BB125">
        <v>6.56</v>
      </c>
      <c r="BC125">
        <v>6.56</v>
      </c>
      <c r="BD125" t="s">
        <v>3</v>
      </c>
      <c r="BE125" t="s">
        <v>3</v>
      </c>
      <c r="BF125" t="s">
        <v>3</v>
      </c>
      <c r="BG125" t="s">
        <v>3</v>
      </c>
      <c r="BH125">
        <v>0</v>
      </c>
      <c r="BI125">
        <v>1</v>
      </c>
      <c r="BJ125" t="s">
        <v>293</v>
      </c>
      <c r="BM125">
        <v>13001</v>
      </c>
      <c r="BN125">
        <v>0</v>
      </c>
      <c r="BO125" t="s">
        <v>3</v>
      </c>
      <c r="BP125">
        <v>0</v>
      </c>
      <c r="BQ125">
        <v>2</v>
      </c>
      <c r="BR125">
        <v>0</v>
      </c>
      <c r="BS125">
        <v>6.56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90</v>
      </c>
      <c r="CA125">
        <v>70</v>
      </c>
      <c r="CF125">
        <v>0</v>
      </c>
      <c r="CG125">
        <v>0</v>
      </c>
      <c r="CM125">
        <v>0</v>
      </c>
      <c r="CN125" t="s">
        <v>1633</v>
      </c>
      <c r="CO125">
        <v>0</v>
      </c>
      <c r="CP125">
        <f t="shared" si="160"/>
        <v>5608.2</v>
      </c>
      <c r="CQ125">
        <f t="shared" si="161"/>
        <v>74.915199999999999</v>
      </c>
      <c r="CR125">
        <f t="shared" si="162"/>
        <v>1936.0527999999999</v>
      </c>
      <c r="CS125">
        <f t="shared" si="163"/>
        <v>172.46239999999997</v>
      </c>
      <c r="CT125">
        <f t="shared" si="164"/>
        <v>5476.616</v>
      </c>
      <c r="CU125">
        <f t="shared" si="165"/>
        <v>0</v>
      </c>
      <c r="CV125">
        <f t="shared" si="166"/>
        <v>92.046000000000006</v>
      </c>
      <c r="CW125">
        <f t="shared" si="167"/>
        <v>2.6124999999999998</v>
      </c>
      <c r="CX125">
        <f t="shared" si="168"/>
        <v>0</v>
      </c>
      <c r="CY125">
        <f t="shared" si="169"/>
        <v>3808.0439999999999</v>
      </c>
      <c r="CZ125">
        <f t="shared" si="170"/>
        <v>2961.8119999999999</v>
      </c>
      <c r="DC125" t="s">
        <v>3</v>
      </c>
      <c r="DD125" t="s">
        <v>3</v>
      </c>
      <c r="DE125" t="s">
        <v>19</v>
      </c>
      <c r="DF125" t="s">
        <v>19</v>
      </c>
      <c r="DG125" t="s">
        <v>20</v>
      </c>
      <c r="DH125" t="s">
        <v>3</v>
      </c>
      <c r="DI125" t="s">
        <v>20</v>
      </c>
      <c r="DJ125" t="s">
        <v>19</v>
      </c>
      <c r="DK125" t="s">
        <v>3</v>
      </c>
      <c r="DL125" t="s">
        <v>3</v>
      </c>
      <c r="DM125" t="s">
        <v>3</v>
      </c>
      <c r="DN125">
        <v>0</v>
      </c>
      <c r="DO125">
        <v>0</v>
      </c>
      <c r="DP125">
        <v>1</v>
      </c>
      <c r="DQ125">
        <v>1</v>
      </c>
      <c r="DU125">
        <v>1005</v>
      </c>
      <c r="DV125" t="s">
        <v>208</v>
      </c>
      <c r="DW125" t="s">
        <v>208</v>
      </c>
      <c r="DX125">
        <v>100</v>
      </c>
      <c r="EE125">
        <v>39174506</v>
      </c>
      <c r="EF125">
        <v>2</v>
      </c>
      <c r="EG125" t="s">
        <v>21</v>
      </c>
      <c r="EH125">
        <v>0</v>
      </c>
      <c r="EI125" t="s">
        <v>3</v>
      </c>
      <c r="EJ125">
        <v>1</v>
      </c>
      <c r="EK125">
        <v>13001</v>
      </c>
      <c r="EL125" t="s">
        <v>294</v>
      </c>
      <c r="EM125" t="s">
        <v>295</v>
      </c>
      <c r="EO125" t="s">
        <v>24</v>
      </c>
      <c r="EQ125">
        <v>0</v>
      </c>
      <c r="ER125">
        <v>973.48</v>
      </c>
      <c r="ES125">
        <v>11.42</v>
      </c>
      <c r="ET125">
        <v>236.1</v>
      </c>
      <c r="EU125">
        <v>21.03</v>
      </c>
      <c r="EV125">
        <v>725.96</v>
      </c>
      <c r="EW125">
        <v>80.040000000000006</v>
      </c>
      <c r="EX125">
        <v>2.09</v>
      </c>
      <c r="EY125">
        <v>0</v>
      </c>
      <c r="FQ125">
        <v>0</v>
      </c>
      <c r="FR125">
        <f t="shared" si="171"/>
        <v>0</v>
      </c>
      <c r="FS125">
        <v>0</v>
      </c>
      <c r="FX125">
        <v>90</v>
      </c>
      <c r="FY125">
        <v>70</v>
      </c>
      <c r="GA125" t="s">
        <v>3</v>
      </c>
      <c r="GD125">
        <v>0</v>
      </c>
      <c r="GF125">
        <v>1555148923</v>
      </c>
      <c r="GG125">
        <v>1</v>
      </c>
      <c r="GH125">
        <v>1</v>
      </c>
      <c r="GI125">
        <v>4</v>
      </c>
      <c r="GJ125">
        <v>0</v>
      </c>
      <c r="GK125">
        <f>ROUND(R125*(R12)/100,2)</f>
        <v>0</v>
      </c>
      <c r="GL125">
        <f t="shared" si="172"/>
        <v>0</v>
      </c>
      <c r="GM125">
        <f t="shared" si="173"/>
        <v>12378.05</v>
      </c>
      <c r="GN125">
        <f t="shared" si="174"/>
        <v>12378.05</v>
      </c>
      <c r="GO125">
        <f t="shared" si="175"/>
        <v>0</v>
      </c>
      <c r="GP125">
        <f t="shared" si="176"/>
        <v>0</v>
      </c>
      <c r="GR125">
        <v>0</v>
      </c>
      <c r="GS125">
        <v>3</v>
      </c>
      <c r="GT125">
        <v>0</v>
      </c>
      <c r="GU125" t="s">
        <v>3</v>
      </c>
      <c r="GV125">
        <f t="shared" si="177"/>
        <v>0</v>
      </c>
      <c r="GW125">
        <v>1</v>
      </c>
      <c r="GX125">
        <f t="shared" si="178"/>
        <v>0</v>
      </c>
      <c r="HA125">
        <v>0</v>
      </c>
      <c r="HB125">
        <v>0</v>
      </c>
      <c r="IK125">
        <v>0</v>
      </c>
    </row>
    <row r="126" spans="1:245" x14ac:dyDescent="0.2">
      <c r="A126">
        <v>17</v>
      </c>
      <c r="B126">
        <v>1</v>
      </c>
      <c r="C126">
        <f>ROW(SmtRes!A319)</f>
        <v>319</v>
      </c>
      <c r="D126">
        <f>ROW(EtalonRes!A293)</f>
        <v>293</v>
      </c>
      <c r="E126" t="s">
        <v>296</v>
      </c>
      <c r="F126" t="s">
        <v>297</v>
      </c>
      <c r="G126" t="s">
        <v>298</v>
      </c>
      <c r="H126" t="s">
        <v>250</v>
      </c>
      <c r="I126">
        <v>74.900000000000006</v>
      </c>
      <c r="J126">
        <v>0</v>
      </c>
      <c r="O126">
        <f t="shared" si="146"/>
        <v>481.52</v>
      </c>
      <c r="P126">
        <f t="shared" si="147"/>
        <v>0</v>
      </c>
      <c r="Q126">
        <f t="shared" si="148"/>
        <v>0</v>
      </c>
      <c r="R126">
        <f t="shared" si="149"/>
        <v>0</v>
      </c>
      <c r="S126">
        <f t="shared" si="150"/>
        <v>481.52</v>
      </c>
      <c r="T126">
        <f t="shared" si="151"/>
        <v>0</v>
      </c>
      <c r="U126">
        <f t="shared" si="152"/>
        <v>8.6135000000000002</v>
      </c>
      <c r="V126">
        <f t="shared" si="153"/>
        <v>0</v>
      </c>
      <c r="W126">
        <f t="shared" si="154"/>
        <v>0</v>
      </c>
      <c r="X126">
        <f t="shared" si="155"/>
        <v>433.37</v>
      </c>
      <c r="Y126">
        <f t="shared" si="156"/>
        <v>337.06</v>
      </c>
      <c r="AA126">
        <v>39570879</v>
      </c>
      <c r="AB126">
        <f t="shared" si="157"/>
        <v>0.98</v>
      </c>
      <c r="AC126">
        <f t="shared" si="143"/>
        <v>0</v>
      </c>
      <c r="AD126">
        <f>ROUND(((((ET126*1.25))-((EU126*1.25)))+AE126),2)</f>
        <v>0</v>
      </c>
      <c r="AE126">
        <f>ROUND(((EU126*1.25)),2)</f>
        <v>0</v>
      </c>
      <c r="AF126">
        <f>ROUND(((EV126*1.15)),2)</f>
        <v>0.98</v>
      </c>
      <c r="AG126">
        <f t="shared" si="158"/>
        <v>0</v>
      </c>
      <c r="AH126">
        <f>((EW126*1.15))</f>
        <v>0.11499999999999999</v>
      </c>
      <c r="AI126">
        <f>((EX126*1.25))</f>
        <v>0</v>
      </c>
      <c r="AJ126">
        <f t="shared" si="159"/>
        <v>0</v>
      </c>
      <c r="AK126">
        <v>0.85</v>
      </c>
      <c r="AL126">
        <v>0</v>
      </c>
      <c r="AM126">
        <v>0</v>
      </c>
      <c r="AN126">
        <v>0</v>
      </c>
      <c r="AO126">
        <v>0.85</v>
      </c>
      <c r="AP126">
        <v>0</v>
      </c>
      <c r="AQ126">
        <v>0.1</v>
      </c>
      <c r="AR126">
        <v>0</v>
      </c>
      <c r="AS126">
        <v>0</v>
      </c>
      <c r="AT126">
        <v>90</v>
      </c>
      <c r="AU126">
        <v>70</v>
      </c>
      <c r="AV126">
        <v>1</v>
      </c>
      <c r="AW126">
        <v>1</v>
      </c>
      <c r="AZ126">
        <v>6.56</v>
      </c>
      <c r="BA126">
        <v>6.56</v>
      </c>
      <c r="BB126">
        <v>6.56</v>
      </c>
      <c r="BC126">
        <v>6.56</v>
      </c>
      <c r="BD126" t="s">
        <v>3</v>
      </c>
      <c r="BE126" t="s">
        <v>3</v>
      </c>
      <c r="BF126" t="s">
        <v>3</v>
      </c>
      <c r="BG126" t="s">
        <v>3</v>
      </c>
      <c r="BH126">
        <v>0</v>
      </c>
      <c r="BI126">
        <v>1</v>
      </c>
      <c r="BJ126" t="s">
        <v>299</v>
      </c>
      <c r="BM126">
        <v>13001</v>
      </c>
      <c r="BN126">
        <v>0</v>
      </c>
      <c r="BO126" t="s">
        <v>3</v>
      </c>
      <c r="BP126">
        <v>0</v>
      </c>
      <c r="BQ126">
        <v>2</v>
      </c>
      <c r="BR126">
        <v>0</v>
      </c>
      <c r="BS126">
        <v>6.56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3</v>
      </c>
      <c r="BZ126">
        <v>90</v>
      </c>
      <c r="CA126">
        <v>70</v>
      </c>
      <c r="CF126">
        <v>0</v>
      </c>
      <c r="CG126">
        <v>0</v>
      </c>
      <c r="CM126">
        <v>0</v>
      </c>
      <c r="CN126" t="s">
        <v>1633</v>
      </c>
      <c r="CO126">
        <v>0</v>
      </c>
      <c r="CP126">
        <f t="shared" si="160"/>
        <v>481.52</v>
      </c>
      <c r="CQ126">
        <f t="shared" si="161"/>
        <v>0</v>
      </c>
      <c r="CR126">
        <f t="shared" si="162"/>
        <v>0</v>
      </c>
      <c r="CS126">
        <f t="shared" si="163"/>
        <v>0</v>
      </c>
      <c r="CT126">
        <f t="shared" si="164"/>
        <v>6.4287999999999998</v>
      </c>
      <c r="CU126">
        <f t="shared" si="165"/>
        <v>0</v>
      </c>
      <c r="CV126">
        <f t="shared" si="166"/>
        <v>0.11499999999999999</v>
      </c>
      <c r="CW126">
        <f t="shared" si="167"/>
        <v>0</v>
      </c>
      <c r="CX126">
        <f t="shared" si="168"/>
        <v>0</v>
      </c>
      <c r="CY126">
        <f t="shared" si="169"/>
        <v>433.36799999999994</v>
      </c>
      <c r="CZ126">
        <f t="shared" si="170"/>
        <v>337.06400000000002</v>
      </c>
      <c r="DC126" t="s">
        <v>3</v>
      </c>
      <c r="DD126" t="s">
        <v>3</v>
      </c>
      <c r="DE126" t="s">
        <v>19</v>
      </c>
      <c r="DF126" t="s">
        <v>19</v>
      </c>
      <c r="DG126" t="s">
        <v>20</v>
      </c>
      <c r="DH126" t="s">
        <v>3</v>
      </c>
      <c r="DI126" t="s">
        <v>20</v>
      </c>
      <c r="DJ126" t="s">
        <v>19</v>
      </c>
      <c r="DK126" t="s">
        <v>3</v>
      </c>
      <c r="DL126" t="s">
        <v>3</v>
      </c>
      <c r="DM126" t="s">
        <v>3</v>
      </c>
      <c r="DN126">
        <v>0</v>
      </c>
      <c r="DO126">
        <v>0</v>
      </c>
      <c r="DP126">
        <v>1</v>
      </c>
      <c r="DQ126">
        <v>1</v>
      </c>
      <c r="DU126">
        <v>1005</v>
      </c>
      <c r="DV126" t="s">
        <v>250</v>
      </c>
      <c r="DW126" t="s">
        <v>250</v>
      </c>
      <c r="DX126">
        <v>1</v>
      </c>
      <c r="EE126">
        <v>39174506</v>
      </c>
      <c r="EF126">
        <v>2</v>
      </c>
      <c r="EG126" t="s">
        <v>21</v>
      </c>
      <c r="EH126">
        <v>0</v>
      </c>
      <c r="EI126" t="s">
        <v>3</v>
      </c>
      <c r="EJ126">
        <v>1</v>
      </c>
      <c r="EK126">
        <v>13001</v>
      </c>
      <c r="EL126" t="s">
        <v>294</v>
      </c>
      <c r="EM126" t="s">
        <v>295</v>
      </c>
      <c r="EO126" t="s">
        <v>24</v>
      </c>
      <c r="EQ126">
        <v>0</v>
      </c>
      <c r="ER126">
        <v>0.85</v>
      </c>
      <c r="ES126">
        <v>0</v>
      </c>
      <c r="ET126">
        <v>0</v>
      </c>
      <c r="EU126">
        <v>0</v>
      </c>
      <c r="EV126">
        <v>0.85</v>
      </c>
      <c r="EW126">
        <v>0.1</v>
      </c>
      <c r="EX126">
        <v>0</v>
      </c>
      <c r="EY126">
        <v>0</v>
      </c>
      <c r="FQ126">
        <v>0</v>
      </c>
      <c r="FR126">
        <f t="shared" si="171"/>
        <v>0</v>
      </c>
      <c r="FS126">
        <v>0</v>
      </c>
      <c r="FX126">
        <v>90</v>
      </c>
      <c r="FY126">
        <v>70</v>
      </c>
      <c r="GA126" t="s">
        <v>3</v>
      </c>
      <c r="GD126">
        <v>0</v>
      </c>
      <c r="GF126">
        <v>-1705426703</v>
      </c>
      <c r="GG126">
        <v>1</v>
      </c>
      <c r="GH126">
        <v>1</v>
      </c>
      <c r="GI126">
        <v>4</v>
      </c>
      <c r="GJ126">
        <v>0</v>
      </c>
      <c r="GK126">
        <f>ROUND(R126*(R12)/100,2)</f>
        <v>0</v>
      </c>
      <c r="GL126">
        <f t="shared" si="172"/>
        <v>0</v>
      </c>
      <c r="GM126">
        <f t="shared" si="173"/>
        <v>1251.95</v>
      </c>
      <c r="GN126">
        <f t="shared" si="174"/>
        <v>1251.95</v>
      </c>
      <c r="GO126">
        <f t="shared" si="175"/>
        <v>0</v>
      </c>
      <c r="GP126">
        <f t="shared" si="176"/>
        <v>0</v>
      </c>
      <c r="GR126">
        <v>0</v>
      </c>
      <c r="GS126">
        <v>3</v>
      </c>
      <c r="GT126">
        <v>0</v>
      </c>
      <c r="GU126" t="s">
        <v>3</v>
      </c>
      <c r="GV126">
        <f t="shared" si="177"/>
        <v>0</v>
      </c>
      <c r="GW126">
        <v>1</v>
      </c>
      <c r="GX126">
        <f t="shared" si="178"/>
        <v>0</v>
      </c>
      <c r="HA126">
        <v>0</v>
      </c>
      <c r="HB126">
        <v>0</v>
      </c>
      <c r="IK126">
        <v>0</v>
      </c>
    </row>
    <row r="127" spans="1:245" x14ac:dyDescent="0.2">
      <c r="A127">
        <v>17</v>
      </c>
      <c r="B127">
        <v>1</v>
      </c>
      <c r="C127">
        <f>ROW(SmtRes!A326)</f>
        <v>326</v>
      </c>
      <c r="D127">
        <f>ROW(EtalonRes!A300)</f>
        <v>300</v>
      </c>
      <c r="E127" t="s">
        <v>300</v>
      </c>
      <c r="F127" t="s">
        <v>301</v>
      </c>
      <c r="G127" t="s">
        <v>302</v>
      </c>
      <c r="H127" t="s">
        <v>208</v>
      </c>
      <c r="I127">
        <f>ROUND(74.9/100,9)</f>
        <v>0.749</v>
      </c>
      <c r="J127">
        <v>0</v>
      </c>
      <c r="O127">
        <f t="shared" si="146"/>
        <v>78163.94</v>
      </c>
      <c r="P127">
        <f t="shared" si="147"/>
        <v>75461.3</v>
      </c>
      <c r="Q127">
        <f t="shared" si="148"/>
        <v>73.95</v>
      </c>
      <c r="R127">
        <f t="shared" si="149"/>
        <v>15.48</v>
      </c>
      <c r="S127">
        <f t="shared" si="150"/>
        <v>2628.69</v>
      </c>
      <c r="T127">
        <f t="shared" si="151"/>
        <v>0</v>
      </c>
      <c r="U127">
        <f t="shared" si="152"/>
        <v>47.365636499999994</v>
      </c>
      <c r="V127">
        <f t="shared" si="153"/>
        <v>0.1966125</v>
      </c>
      <c r="W127">
        <f t="shared" si="154"/>
        <v>0</v>
      </c>
      <c r="X127">
        <f t="shared" si="155"/>
        <v>3252.33</v>
      </c>
      <c r="Y127">
        <f t="shared" si="156"/>
        <v>1983.13</v>
      </c>
      <c r="AA127">
        <v>39570879</v>
      </c>
      <c r="AB127">
        <f t="shared" si="157"/>
        <v>15908.19</v>
      </c>
      <c r="AC127">
        <f t="shared" si="143"/>
        <v>15358.14</v>
      </c>
      <c r="AD127">
        <f>ROUND(((((ET127*1.25))-((EU127*1.25)))+AE127),2)</f>
        <v>15.05</v>
      </c>
      <c r="AE127">
        <f>ROUND(((EU127*1.25)),2)</f>
        <v>3.15</v>
      </c>
      <c r="AF127">
        <f>ROUND(((EV127*1.15)),2)</f>
        <v>535</v>
      </c>
      <c r="AG127">
        <f t="shared" si="158"/>
        <v>0</v>
      </c>
      <c r="AH127">
        <f>((EW127*1.15))</f>
        <v>63.238499999999995</v>
      </c>
      <c r="AI127">
        <f>((EX127*1.25))</f>
        <v>0.26250000000000001</v>
      </c>
      <c r="AJ127">
        <f t="shared" si="159"/>
        <v>0</v>
      </c>
      <c r="AK127">
        <v>15835.4</v>
      </c>
      <c r="AL127">
        <v>15358.14</v>
      </c>
      <c r="AM127">
        <v>12.04</v>
      </c>
      <c r="AN127">
        <v>2.52</v>
      </c>
      <c r="AO127">
        <v>465.22</v>
      </c>
      <c r="AP127">
        <v>0</v>
      </c>
      <c r="AQ127">
        <v>54.99</v>
      </c>
      <c r="AR127">
        <v>0.21</v>
      </c>
      <c r="AS127">
        <v>0</v>
      </c>
      <c r="AT127">
        <v>123</v>
      </c>
      <c r="AU127">
        <v>75</v>
      </c>
      <c r="AV127">
        <v>1</v>
      </c>
      <c r="AW127">
        <v>1</v>
      </c>
      <c r="AZ127">
        <v>6.56</v>
      </c>
      <c r="BA127">
        <v>6.56</v>
      </c>
      <c r="BB127">
        <v>6.56</v>
      </c>
      <c r="BC127">
        <v>6.56</v>
      </c>
      <c r="BD127" t="s">
        <v>3</v>
      </c>
      <c r="BE127" t="s">
        <v>3</v>
      </c>
      <c r="BF127" t="s">
        <v>3</v>
      </c>
      <c r="BG127" t="s">
        <v>3</v>
      </c>
      <c r="BH127">
        <v>0</v>
      </c>
      <c r="BI127">
        <v>1</v>
      </c>
      <c r="BJ127" t="s">
        <v>303</v>
      </c>
      <c r="BM127">
        <v>11001</v>
      </c>
      <c r="BN127">
        <v>0</v>
      </c>
      <c r="BO127" t="s">
        <v>3</v>
      </c>
      <c r="BP127">
        <v>0</v>
      </c>
      <c r="BQ127">
        <v>2</v>
      </c>
      <c r="BR127">
        <v>0</v>
      </c>
      <c r="BS127">
        <v>6.56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3</v>
      </c>
      <c r="BZ127">
        <v>123</v>
      </c>
      <c r="CA127">
        <v>75</v>
      </c>
      <c r="CF127">
        <v>0</v>
      </c>
      <c r="CG127">
        <v>0</v>
      </c>
      <c r="CM127">
        <v>0</v>
      </c>
      <c r="CN127" t="s">
        <v>1633</v>
      </c>
      <c r="CO127">
        <v>0</v>
      </c>
      <c r="CP127">
        <f t="shared" si="160"/>
        <v>78163.94</v>
      </c>
      <c r="CQ127">
        <f t="shared" si="161"/>
        <v>100749.39839999999</v>
      </c>
      <c r="CR127">
        <f t="shared" si="162"/>
        <v>98.727999999999994</v>
      </c>
      <c r="CS127">
        <f t="shared" si="163"/>
        <v>20.663999999999998</v>
      </c>
      <c r="CT127">
        <f t="shared" si="164"/>
        <v>3509.6</v>
      </c>
      <c r="CU127">
        <f t="shared" si="165"/>
        <v>0</v>
      </c>
      <c r="CV127">
        <f t="shared" si="166"/>
        <v>63.238499999999995</v>
      </c>
      <c r="CW127">
        <f t="shared" si="167"/>
        <v>0.26250000000000001</v>
      </c>
      <c r="CX127">
        <f t="shared" si="168"/>
        <v>0</v>
      </c>
      <c r="CY127">
        <f t="shared" si="169"/>
        <v>3252.3291000000004</v>
      </c>
      <c r="CZ127">
        <f t="shared" si="170"/>
        <v>1983.1275000000001</v>
      </c>
      <c r="DC127" t="s">
        <v>3</v>
      </c>
      <c r="DD127" t="s">
        <v>3</v>
      </c>
      <c r="DE127" t="s">
        <v>19</v>
      </c>
      <c r="DF127" t="s">
        <v>19</v>
      </c>
      <c r="DG127" t="s">
        <v>20</v>
      </c>
      <c r="DH127" t="s">
        <v>3</v>
      </c>
      <c r="DI127" t="s">
        <v>20</v>
      </c>
      <c r="DJ127" t="s">
        <v>19</v>
      </c>
      <c r="DK127" t="s">
        <v>3</v>
      </c>
      <c r="DL127" t="s">
        <v>3</v>
      </c>
      <c r="DM127" t="s">
        <v>3</v>
      </c>
      <c r="DN127">
        <v>0</v>
      </c>
      <c r="DO127">
        <v>0</v>
      </c>
      <c r="DP127">
        <v>1</v>
      </c>
      <c r="DQ127">
        <v>1</v>
      </c>
      <c r="DU127">
        <v>1005</v>
      </c>
      <c r="DV127" t="s">
        <v>208</v>
      </c>
      <c r="DW127" t="s">
        <v>208</v>
      </c>
      <c r="DX127">
        <v>100</v>
      </c>
      <c r="EE127">
        <v>39174504</v>
      </c>
      <c r="EF127">
        <v>2</v>
      </c>
      <c r="EG127" t="s">
        <v>21</v>
      </c>
      <c r="EH127">
        <v>0</v>
      </c>
      <c r="EI127" t="s">
        <v>3</v>
      </c>
      <c r="EJ127">
        <v>1</v>
      </c>
      <c r="EK127">
        <v>11001</v>
      </c>
      <c r="EL127" t="s">
        <v>130</v>
      </c>
      <c r="EM127" t="s">
        <v>131</v>
      </c>
      <c r="EO127" t="s">
        <v>24</v>
      </c>
      <c r="EQ127">
        <v>0</v>
      </c>
      <c r="ER127">
        <v>15835.4</v>
      </c>
      <c r="ES127">
        <v>15358.14</v>
      </c>
      <c r="ET127">
        <v>12.04</v>
      </c>
      <c r="EU127">
        <v>2.52</v>
      </c>
      <c r="EV127">
        <v>465.22</v>
      </c>
      <c r="EW127">
        <v>54.99</v>
      </c>
      <c r="EX127">
        <v>0.21</v>
      </c>
      <c r="EY127">
        <v>0</v>
      </c>
      <c r="FQ127">
        <v>0</v>
      </c>
      <c r="FR127">
        <f t="shared" si="171"/>
        <v>0</v>
      </c>
      <c r="FS127">
        <v>0</v>
      </c>
      <c r="FX127">
        <v>123</v>
      </c>
      <c r="FY127">
        <v>75</v>
      </c>
      <c r="GA127" t="s">
        <v>3</v>
      </c>
      <c r="GD127">
        <v>0</v>
      </c>
      <c r="GF127">
        <v>-1373606234</v>
      </c>
      <c r="GG127">
        <v>1</v>
      </c>
      <c r="GH127">
        <v>1</v>
      </c>
      <c r="GI127">
        <v>4</v>
      </c>
      <c r="GJ127">
        <v>0</v>
      </c>
      <c r="GK127">
        <f>ROUND(R127*(R12)/100,2)</f>
        <v>0</v>
      </c>
      <c r="GL127">
        <f t="shared" si="172"/>
        <v>0</v>
      </c>
      <c r="GM127">
        <f t="shared" si="173"/>
        <v>83399.399999999994</v>
      </c>
      <c r="GN127">
        <f t="shared" si="174"/>
        <v>83399.399999999994</v>
      </c>
      <c r="GO127">
        <f t="shared" si="175"/>
        <v>0</v>
      </c>
      <c r="GP127">
        <f t="shared" si="176"/>
        <v>0</v>
      </c>
      <c r="GR127">
        <v>0</v>
      </c>
      <c r="GS127">
        <v>3</v>
      </c>
      <c r="GT127">
        <v>0</v>
      </c>
      <c r="GU127" t="s">
        <v>3</v>
      </c>
      <c r="GV127">
        <f t="shared" si="177"/>
        <v>0</v>
      </c>
      <c r="GW127">
        <v>1</v>
      </c>
      <c r="GX127">
        <f t="shared" si="178"/>
        <v>0</v>
      </c>
      <c r="HA127">
        <v>0</v>
      </c>
      <c r="HB127">
        <v>0</v>
      </c>
      <c r="IK127">
        <v>0</v>
      </c>
    </row>
    <row r="128" spans="1:245" x14ac:dyDescent="0.2">
      <c r="A128">
        <v>18</v>
      </c>
      <c r="B128">
        <v>1</v>
      </c>
      <c r="C128">
        <v>325</v>
      </c>
      <c r="E128" t="s">
        <v>304</v>
      </c>
      <c r="F128" t="s">
        <v>305</v>
      </c>
      <c r="G128" t="s">
        <v>306</v>
      </c>
      <c r="H128" t="s">
        <v>307</v>
      </c>
      <c r="I128">
        <f>I127*J128</f>
        <v>29.96</v>
      </c>
      <c r="J128">
        <v>40</v>
      </c>
      <c r="O128">
        <f t="shared" si="146"/>
        <v>41449.78</v>
      </c>
      <c r="P128">
        <f t="shared" si="147"/>
        <v>41449.78</v>
      </c>
      <c r="Q128">
        <f t="shared" si="148"/>
        <v>0</v>
      </c>
      <c r="R128">
        <f t="shared" si="149"/>
        <v>0</v>
      </c>
      <c r="S128">
        <f t="shared" si="150"/>
        <v>0</v>
      </c>
      <c r="T128">
        <f t="shared" si="151"/>
        <v>0</v>
      </c>
      <c r="U128">
        <f t="shared" si="152"/>
        <v>0</v>
      </c>
      <c r="V128">
        <f t="shared" si="153"/>
        <v>0</v>
      </c>
      <c r="W128">
        <f t="shared" si="154"/>
        <v>0</v>
      </c>
      <c r="X128">
        <f t="shared" si="155"/>
        <v>0</v>
      </c>
      <c r="Y128">
        <f t="shared" si="156"/>
        <v>0</v>
      </c>
      <c r="AA128">
        <v>39570879</v>
      </c>
      <c r="AB128">
        <f t="shared" si="157"/>
        <v>210.9</v>
      </c>
      <c r="AC128">
        <f t="shared" si="143"/>
        <v>210.9</v>
      </c>
      <c r="AD128">
        <f>ROUND((((ET128)-(EU128))+AE128),2)</f>
        <v>0</v>
      </c>
      <c r="AE128">
        <f>ROUND((EU128),2)</f>
        <v>0</v>
      </c>
      <c r="AF128">
        <f>ROUND((EV128),2)</f>
        <v>0</v>
      </c>
      <c r="AG128">
        <f t="shared" si="158"/>
        <v>0</v>
      </c>
      <c r="AH128">
        <f>(EW128)</f>
        <v>0</v>
      </c>
      <c r="AI128">
        <f>(EX128)</f>
        <v>0</v>
      </c>
      <c r="AJ128">
        <f t="shared" si="159"/>
        <v>0</v>
      </c>
      <c r="AK128">
        <v>210.9</v>
      </c>
      <c r="AL128">
        <v>210.9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123</v>
      </c>
      <c r="AU128">
        <v>75</v>
      </c>
      <c r="AV128">
        <v>1</v>
      </c>
      <c r="AW128">
        <v>1</v>
      </c>
      <c r="AZ128">
        <v>6.56</v>
      </c>
      <c r="BA128">
        <v>1</v>
      </c>
      <c r="BB128">
        <v>1</v>
      </c>
      <c r="BC128">
        <v>6.56</v>
      </c>
      <c r="BD128" t="s">
        <v>3</v>
      </c>
      <c r="BE128" t="s">
        <v>3</v>
      </c>
      <c r="BF128" t="s">
        <v>3</v>
      </c>
      <c r="BG128" t="s">
        <v>3</v>
      </c>
      <c r="BH128">
        <v>3</v>
      </c>
      <c r="BI128">
        <v>1</v>
      </c>
      <c r="BJ128" t="s">
        <v>308</v>
      </c>
      <c r="BM128">
        <v>11001</v>
      </c>
      <c r="BN128">
        <v>0</v>
      </c>
      <c r="BO128" t="s">
        <v>3</v>
      </c>
      <c r="BP128">
        <v>0</v>
      </c>
      <c r="BQ128">
        <v>2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3</v>
      </c>
      <c r="BZ128">
        <v>123</v>
      </c>
      <c r="CA128">
        <v>75</v>
      </c>
      <c r="CF128">
        <v>0</v>
      </c>
      <c r="CG128">
        <v>0</v>
      </c>
      <c r="CM128">
        <v>0</v>
      </c>
      <c r="CN128" t="s">
        <v>3</v>
      </c>
      <c r="CO128">
        <v>0</v>
      </c>
      <c r="CP128">
        <f t="shared" si="160"/>
        <v>41449.78</v>
      </c>
      <c r="CQ128">
        <f t="shared" si="161"/>
        <v>1383.5039999999999</v>
      </c>
      <c r="CR128">
        <f t="shared" si="162"/>
        <v>0</v>
      </c>
      <c r="CS128">
        <f t="shared" si="163"/>
        <v>0</v>
      </c>
      <c r="CT128">
        <f t="shared" si="164"/>
        <v>0</v>
      </c>
      <c r="CU128">
        <f t="shared" si="165"/>
        <v>0</v>
      </c>
      <c r="CV128">
        <f t="shared" si="166"/>
        <v>0</v>
      </c>
      <c r="CW128">
        <f t="shared" si="167"/>
        <v>0</v>
      </c>
      <c r="CX128">
        <f t="shared" si="168"/>
        <v>0</v>
      </c>
      <c r="CY128">
        <f t="shared" si="169"/>
        <v>0</v>
      </c>
      <c r="CZ128">
        <f t="shared" si="170"/>
        <v>0</v>
      </c>
      <c r="DC128" t="s">
        <v>3</v>
      </c>
      <c r="DD128" t="s">
        <v>3</v>
      </c>
      <c r="DE128" t="s">
        <v>3</v>
      </c>
      <c r="DF128" t="s">
        <v>3</v>
      </c>
      <c r="DG128" t="s">
        <v>3</v>
      </c>
      <c r="DH128" t="s">
        <v>3</v>
      </c>
      <c r="DI128" t="s">
        <v>3</v>
      </c>
      <c r="DJ128" t="s">
        <v>3</v>
      </c>
      <c r="DK128" t="s">
        <v>3</v>
      </c>
      <c r="DL128" t="s">
        <v>3</v>
      </c>
      <c r="DM128" t="s">
        <v>3</v>
      </c>
      <c r="DN128">
        <v>0</v>
      </c>
      <c r="DO128">
        <v>0</v>
      </c>
      <c r="DP128">
        <v>1</v>
      </c>
      <c r="DQ128">
        <v>1</v>
      </c>
      <c r="DU128">
        <v>1009</v>
      </c>
      <c r="DV128" t="s">
        <v>307</v>
      </c>
      <c r="DW128" t="s">
        <v>307</v>
      </c>
      <c r="DX128">
        <v>1</v>
      </c>
      <c r="EE128">
        <v>39174504</v>
      </c>
      <c r="EF128">
        <v>2</v>
      </c>
      <c r="EG128" t="s">
        <v>21</v>
      </c>
      <c r="EH128">
        <v>0</v>
      </c>
      <c r="EI128" t="s">
        <v>3</v>
      </c>
      <c r="EJ128">
        <v>1</v>
      </c>
      <c r="EK128">
        <v>11001</v>
      </c>
      <c r="EL128" t="s">
        <v>130</v>
      </c>
      <c r="EM128" t="s">
        <v>131</v>
      </c>
      <c r="EO128" t="s">
        <v>3</v>
      </c>
      <c r="EQ128">
        <v>0</v>
      </c>
      <c r="ER128">
        <v>210.9</v>
      </c>
      <c r="ES128">
        <v>210.9</v>
      </c>
      <c r="ET128">
        <v>0</v>
      </c>
      <c r="EU128">
        <v>0</v>
      </c>
      <c r="EV128">
        <v>0</v>
      </c>
      <c r="EW128">
        <v>0</v>
      </c>
      <c r="EX128">
        <v>0</v>
      </c>
      <c r="FQ128">
        <v>0</v>
      </c>
      <c r="FR128">
        <f t="shared" si="171"/>
        <v>0</v>
      </c>
      <c r="FS128">
        <v>0</v>
      </c>
      <c r="FX128">
        <v>123</v>
      </c>
      <c r="FY128">
        <v>75</v>
      </c>
      <c r="GA128" t="s">
        <v>3</v>
      </c>
      <c r="GD128">
        <v>0</v>
      </c>
      <c r="GF128">
        <v>1368257857</v>
      </c>
      <c r="GG128">
        <v>1</v>
      </c>
      <c r="GH128">
        <v>1</v>
      </c>
      <c r="GI128">
        <v>4</v>
      </c>
      <c r="GJ128">
        <v>0</v>
      </c>
      <c r="GK128">
        <f>ROUND(R128*(R12)/100,2)</f>
        <v>0</v>
      </c>
      <c r="GL128">
        <f t="shared" si="172"/>
        <v>0</v>
      </c>
      <c r="GM128">
        <f t="shared" si="173"/>
        <v>41449.78</v>
      </c>
      <c r="GN128">
        <f t="shared" si="174"/>
        <v>41449.78</v>
      </c>
      <c r="GO128">
        <f t="shared" si="175"/>
        <v>0</v>
      </c>
      <c r="GP128">
        <f t="shared" si="176"/>
        <v>0</v>
      </c>
      <c r="GR128">
        <v>0</v>
      </c>
      <c r="GS128">
        <v>3</v>
      </c>
      <c r="GT128">
        <v>0</v>
      </c>
      <c r="GU128" t="s">
        <v>3</v>
      </c>
      <c r="GV128">
        <f t="shared" si="177"/>
        <v>0</v>
      </c>
      <c r="GW128">
        <v>1</v>
      </c>
      <c r="GX128">
        <f t="shared" si="178"/>
        <v>0</v>
      </c>
      <c r="HA128">
        <v>0</v>
      </c>
      <c r="HB128">
        <v>0</v>
      </c>
      <c r="IK128">
        <v>0</v>
      </c>
    </row>
    <row r="129" spans="1:245" x14ac:dyDescent="0.2">
      <c r="A129">
        <v>18</v>
      </c>
      <c r="B129">
        <v>1</v>
      </c>
      <c r="C129">
        <v>326</v>
      </c>
      <c r="E129" t="s">
        <v>309</v>
      </c>
      <c r="F129" t="s">
        <v>310</v>
      </c>
      <c r="G129" t="s">
        <v>311</v>
      </c>
      <c r="H129" t="s">
        <v>64</v>
      </c>
      <c r="I129">
        <f>I127*J129</f>
        <v>2.9960000000000001E-2</v>
      </c>
      <c r="J129">
        <v>0.04</v>
      </c>
      <c r="O129">
        <f t="shared" si="146"/>
        <v>0</v>
      </c>
      <c r="P129">
        <f t="shared" si="147"/>
        <v>0</v>
      </c>
      <c r="Q129">
        <f t="shared" si="148"/>
        <v>0</v>
      </c>
      <c r="R129">
        <f t="shared" si="149"/>
        <v>0</v>
      </c>
      <c r="S129">
        <f t="shared" si="150"/>
        <v>0</v>
      </c>
      <c r="T129">
        <f t="shared" si="151"/>
        <v>0</v>
      </c>
      <c r="U129">
        <f t="shared" si="152"/>
        <v>0</v>
      </c>
      <c r="V129">
        <f t="shared" si="153"/>
        <v>0</v>
      </c>
      <c r="W129">
        <f t="shared" si="154"/>
        <v>0</v>
      </c>
      <c r="X129">
        <f t="shared" si="155"/>
        <v>0</v>
      </c>
      <c r="Y129">
        <f t="shared" si="156"/>
        <v>0</v>
      </c>
      <c r="AA129">
        <v>39570879</v>
      </c>
      <c r="AB129">
        <f t="shared" si="157"/>
        <v>0</v>
      </c>
      <c r="AC129">
        <f t="shared" si="143"/>
        <v>0</v>
      </c>
      <c r="AD129">
        <f>ROUND((((ET129)-(EU129))+AE129),2)</f>
        <v>0</v>
      </c>
      <c r="AE129">
        <f>ROUND((EU129),2)</f>
        <v>0</v>
      </c>
      <c r="AF129">
        <f>ROUND((EV129),2)</f>
        <v>0</v>
      </c>
      <c r="AG129">
        <f t="shared" si="158"/>
        <v>0</v>
      </c>
      <c r="AH129">
        <f>(EW129)</f>
        <v>0</v>
      </c>
      <c r="AI129">
        <f>(EX129)</f>
        <v>0</v>
      </c>
      <c r="AJ129">
        <f t="shared" si="159"/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123</v>
      </c>
      <c r="AU129">
        <v>75</v>
      </c>
      <c r="AV129">
        <v>1</v>
      </c>
      <c r="AW129">
        <v>1</v>
      </c>
      <c r="AZ129">
        <v>6.56</v>
      </c>
      <c r="BA129">
        <v>1</v>
      </c>
      <c r="BB129">
        <v>1</v>
      </c>
      <c r="BC129">
        <v>6.56</v>
      </c>
      <c r="BD129" t="s">
        <v>3</v>
      </c>
      <c r="BE129" t="s">
        <v>3</v>
      </c>
      <c r="BF129" t="s">
        <v>3</v>
      </c>
      <c r="BG129" t="s">
        <v>3</v>
      </c>
      <c r="BH129">
        <v>3</v>
      </c>
      <c r="BI129">
        <v>1</v>
      </c>
      <c r="BJ129" t="s">
        <v>3</v>
      </c>
      <c r="BM129">
        <v>11001</v>
      </c>
      <c r="BN129">
        <v>0</v>
      </c>
      <c r="BO129" t="s">
        <v>3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123</v>
      </c>
      <c r="CA129">
        <v>75</v>
      </c>
      <c r="CF129">
        <v>0</v>
      </c>
      <c r="CG129">
        <v>0</v>
      </c>
      <c r="CM129">
        <v>0</v>
      </c>
      <c r="CN129" t="s">
        <v>3</v>
      </c>
      <c r="CO129">
        <v>0</v>
      </c>
      <c r="CP129">
        <f t="shared" si="160"/>
        <v>0</v>
      </c>
      <c r="CQ129">
        <f t="shared" si="161"/>
        <v>0</v>
      </c>
      <c r="CR129">
        <f t="shared" si="162"/>
        <v>0</v>
      </c>
      <c r="CS129">
        <f t="shared" si="163"/>
        <v>0</v>
      </c>
      <c r="CT129">
        <f t="shared" si="164"/>
        <v>0</v>
      </c>
      <c r="CU129">
        <f t="shared" si="165"/>
        <v>0</v>
      </c>
      <c r="CV129">
        <f t="shared" si="166"/>
        <v>0</v>
      </c>
      <c r="CW129">
        <f t="shared" si="167"/>
        <v>0</v>
      </c>
      <c r="CX129">
        <f t="shared" si="168"/>
        <v>0</v>
      </c>
      <c r="CY129">
        <f t="shared" si="169"/>
        <v>0</v>
      </c>
      <c r="CZ129">
        <f t="shared" si="170"/>
        <v>0</v>
      </c>
      <c r="DC129" t="s">
        <v>3</v>
      </c>
      <c r="DD129" t="s">
        <v>3</v>
      </c>
      <c r="DE129" t="s">
        <v>3</v>
      </c>
      <c r="DF129" t="s">
        <v>3</v>
      </c>
      <c r="DG129" t="s">
        <v>3</v>
      </c>
      <c r="DH129" t="s">
        <v>3</v>
      </c>
      <c r="DI129" t="s">
        <v>3</v>
      </c>
      <c r="DJ129" t="s">
        <v>3</v>
      </c>
      <c r="DK129" t="s">
        <v>3</v>
      </c>
      <c r="DL129" t="s">
        <v>3</v>
      </c>
      <c r="DM129" t="s">
        <v>3</v>
      </c>
      <c r="DN129">
        <v>0</v>
      </c>
      <c r="DO129">
        <v>0</v>
      </c>
      <c r="DP129">
        <v>1</v>
      </c>
      <c r="DQ129">
        <v>1</v>
      </c>
      <c r="DU129">
        <v>1009</v>
      </c>
      <c r="DV129" t="s">
        <v>64</v>
      </c>
      <c r="DW129" t="s">
        <v>64</v>
      </c>
      <c r="DX129">
        <v>1000</v>
      </c>
      <c r="EE129">
        <v>39174504</v>
      </c>
      <c r="EF129">
        <v>2</v>
      </c>
      <c r="EG129" t="s">
        <v>21</v>
      </c>
      <c r="EH129">
        <v>0</v>
      </c>
      <c r="EI129" t="s">
        <v>3</v>
      </c>
      <c r="EJ129">
        <v>1</v>
      </c>
      <c r="EK129">
        <v>11001</v>
      </c>
      <c r="EL129" t="s">
        <v>130</v>
      </c>
      <c r="EM129" t="s">
        <v>131</v>
      </c>
      <c r="EO129" t="s">
        <v>3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71"/>
        <v>0</v>
      </c>
      <c r="FS129">
        <v>0</v>
      </c>
      <c r="FX129">
        <v>123</v>
      </c>
      <c r="FY129">
        <v>75</v>
      </c>
      <c r="GA129" t="s">
        <v>3</v>
      </c>
      <c r="GD129">
        <v>0</v>
      </c>
      <c r="GF129">
        <v>-1212923053</v>
      </c>
      <c r="GG129">
        <v>1</v>
      </c>
      <c r="GH129">
        <v>1</v>
      </c>
      <c r="GI129">
        <v>4</v>
      </c>
      <c r="GJ129">
        <v>0</v>
      </c>
      <c r="GK129">
        <f>ROUND(R129*(R12)/100,2)</f>
        <v>0</v>
      </c>
      <c r="GL129">
        <f t="shared" si="172"/>
        <v>0</v>
      </c>
      <c r="GM129">
        <f t="shared" si="173"/>
        <v>0</v>
      </c>
      <c r="GN129">
        <f t="shared" si="174"/>
        <v>0</v>
      </c>
      <c r="GO129">
        <f t="shared" si="175"/>
        <v>0</v>
      </c>
      <c r="GP129">
        <f t="shared" si="176"/>
        <v>0</v>
      </c>
      <c r="GR129">
        <v>0</v>
      </c>
      <c r="GS129">
        <v>3</v>
      </c>
      <c r="GT129">
        <v>0</v>
      </c>
      <c r="GU129" t="s">
        <v>3</v>
      </c>
      <c r="GV129">
        <f t="shared" si="177"/>
        <v>0</v>
      </c>
      <c r="GW129">
        <v>1</v>
      </c>
      <c r="GX129">
        <f t="shared" si="178"/>
        <v>0</v>
      </c>
      <c r="HA129">
        <v>0</v>
      </c>
      <c r="HB129">
        <v>0</v>
      </c>
      <c r="IK129">
        <v>0</v>
      </c>
    </row>
    <row r="130" spans="1:245" x14ac:dyDescent="0.2">
      <c r="A130">
        <v>17</v>
      </c>
      <c r="B130">
        <v>1</v>
      </c>
      <c r="C130">
        <f>ROW(SmtRes!A336)</f>
        <v>336</v>
      </c>
      <c r="D130">
        <f>ROW(EtalonRes!A308)</f>
        <v>308</v>
      </c>
      <c r="E130" t="s">
        <v>312</v>
      </c>
      <c r="F130" t="s">
        <v>313</v>
      </c>
      <c r="G130" t="s">
        <v>314</v>
      </c>
      <c r="H130" t="s">
        <v>208</v>
      </c>
      <c r="I130">
        <f>ROUND(74.6/100,9)</f>
        <v>0.746</v>
      </c>
      <c r="J130">
        <v>0</v>
      </c>
      <c r="O130">
        <f t="shared" si="146"/>
        <v>85831.27</v>
      </c>
      <c r="P130">
        <f t="shared" si="147"/>
        <v>81716.84</v>
      </c>
      <c r="Q130">
        <f t="shared" si="148"/>
        <v>83.88</v>
      </c>
      <c r="R130">
        <f t="shared" si="149"/>
        <v>17.760000000000002</v>
      </c>
      <c r="S130">
        <f t="shared" si="150"/>
        <v>4030.55</v>
      </c>
      <c r="T130">
        <f t="shared" si="151"/>
        <v>0</v>
      </c>
      <c r="U130">
        <f t="shared" si="152"/>
        <v>72.02928399999999</v>
      </c>
      <c r="V130">
        <f t="shared" si="153"/>
        <v>0.2238</v>
      </c>
      <c r="W130">
        <f t="shared" si="154"/>
        <v>0</v>
      </c>
      <c r="X130">
        <f t="shared" si="155"/>
        <v>4979.42</v>
      </c>
      <c r="Y130">
        <f t="shared" si="156"/>
        <v>3036.23</v>
      </c>
      <c r="AA130">
        <v>39570879</v>
      </c>
      <c r="AB130">
        <f t="shared" si="157"/>
        <v>17538.919999999998</v>
      </c>
      <c r="AC130">
        <f t="shared" si="143"/>
        <v>16698.169999999998</v>
      </c>
      <c r="AD130">
        <f>ROUND(((((ET130*1.25))-((EU130*1.25)))+AE130),2)</f>
        <v>17.14</v>
      </c>
      <c r="AE130">
        <f>ROUND(((EU130*1.25)),2)</f>
        <v>3.63</v>
      </c>
      <c r="AF130">
        <f>ROUND(((EV130*1.15)),2)</f>
        <v>823.61</v>
      </c>
      <c r="AG130">
        <f t="shared" si="158"/>
        <v>0</v>
      </c>
      <c r="AH130">
        <f>((EW130*1.15))</f>
        <v>96.553999999999988</v>
      </c>
      <c r="AI130">
        <f>((EX130*1.25))</f>
        <v>0.3</v>
      </c>
      <c r="AJ130">
        <f t="shared" si="159"/>
        <v>0</v>
      </c>
      <c r="AK130">
        <v>17428.060000000001</v>
      </c>
      <c r="AL130">
        <v>16698.169999999998</v>
      </c>
      <c r="AM130">
        <v>13.71</v>
      </c>
      <c r="AN130">
        <v>2.9</v>
      </c>
      <c r="AO130">
        <v>716.18</v>
      </c>
      <c r="AP130">
        <v>0</v>
      </c>
      <c r="AQ130">
        <v>83.96</v>
      </c>
      <c r="AR130">
        <v>0.24</v>
      </c>
      <c r="AS130">
        <v>0</v>
      </c>
      <c r="AT130">
        <v>123</v>
      </c>
      <c r="AU130">
        <v>75</v>
      </c>
      <c r="AV130">
        <v>1</v>
      </c>
      <c r="AW130">
        <v>1</v>
      </c>
      <c r="AZ130">
        <v>6.56</v>
      </c>
      <c r="BA130">
        <v>6.56</v>
      </c>
      <c r="BB130">
        <v>6.56</v>
      </c>
      <c r="BC130">
        <v>6.56</v>
      </c>
      <c r="BD130" t="s">
        <v>3</v>
      </c>
      <c r="BE130" t="s">
        <v>3</v>
      </c>
      <c r="BF130" t="s">
        <v>3</v>
      </c>
      <c r="BG130" t="s">
        <v>3</v>
      </c>
      <c r="BH130">
        <v>0</v>
      </c>
      <c r="BI130">
        <v>1</v>
      </c>
      <c r="BJ130" t="s">
        <v>315</v>
      </c>
      <c r="BM130">
        <v>11001</v>
      </c>
      <c r="BN130">
        <v>0</v>
      </c>
      <c r="BO130" t="s">
        <v>3</v>
      </c>
      <c r="BP130">
        <v>0</v>
      </c>
      <c r="BQ130">
        <v>2</v>
      </c>
      <c r="BR130">
        <v>0</v>
      </c>
      <c r="BS130">
        <v>6.56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3</v>
      </c>
      <c r="BZ130">
        <v>123</v>
      </c>
      <c r="CA130">
        <v>75</v>
      </c>
      <c r="CF130">
        <v>0</v>
      </c>
      <c r="CG130">
        <v>0</v>
      </c>
      <c r="CM130">
        <v>0</v>
      </c>
      <c r="CN130" t="s">
        <v>1633</v>
      </c>
      <c r="CO130">
        <v>0</v>
      </c>
      <c r="CP130">
        <f t="shared" si="160"/>
        <v>85831.27</v>
      </c>
      <c r="CQ130">
        <f t="shared" si="161"/>
        <v>109539.99519999998</v>
      </c>
      <c r="CR130">
        <f t="shared" si="162"/>
        <v>112.4384</v>
      </c>
      <c r="CS130">
        <f t="shared" si="163"/>
        <v>23.812799999999999</v>
      </c>
      <c r="CT130">
        <f t="shared" si="164"/>
        <v>5402.8815999999997</v>
      </c>
      <c r="CU130">
        <f t="shared" si="165"/>
        <v>0</v>
      </c>
      <c r="CV130">
        <f t="shared" si="166"/>
        <v>96.553999999999988</v>
      </c>
      <c r="CW130">
        <f t="shared" si="167"/>
        <v>0.3</v>
      </c>
      <c r="CX130">
        <f t="shared" si="168"/>
        <v>0</v>
      </c>
      <c r="CY130">
        <f t="shared" si="169"/>
        <v>4979.4213000000009</v>
      </c>
      <c r="CZ130">
        <f t="shared" si="170"/>
        <v>3036.2325000000005</v>
      </c>
      <c r="DC130" t="s">
        <v>3</v>
      </c>
      <c r="DD130" t="s">
        <v>3</v>
      </c>
      <c r="DE130" t="s">
        <v>19</v>
      </c>
      <c r="DF130" t="s">
        <v>19</v>
      </c>
      <c r="DG130" t="s">
        <v>20</v>
      </c>
      <c r="DH130" t="s">
        <v>3</v>
      </c>
      <c r="DI130" t="s">
        <v>20</v>
      </c>
      <c r="DJ130" t="s">
        <v>19</v>
      </c>
      <c r="DK130" t="s">
        <v>3</v>
      </c>
      <c r="DL130" t="s">
        <v>3</v>
      </c>
      <c r="DM130" t="s">
        <v>3</v>
      </c>
      <c r="DN130">
        <v>0</v>
      </c>
      <c r="DO130">
        <v>0</v>
      </c>
      <c r="DP130">
        <v>1</v>
      </c>
      <c r="DQ130">
        <v>1</v>
      </c>
      <c r="DU130">
        <v>1005</v>
      </c>
      <c r="DV130" t="s">
        <v>208</v>
      </c>
      <c r="DW130" t="s">
        <v>208</v>
      </c>
      <c r="DX130">
        <v>100</v>
      </c>
      <c r="EE130">
        <v>39174504</v>
      </c>
      <c r="EF130">
        <v>2</v>
      </c>
      <c r="EG130" t="s">
        <v>21</v>
      </c>
      <c r="EH130">
        <v>0</v>
      </c>
      <c r="EI130" t="s">
        <v>3</v>
      </c>
      <c r="EJ130">
        <v>1</v>
      </c>
      <c r="EK130">
        <v>11001</v>
      </c>
      <c r="EL130" t="s">
        <v>130</v>
      </c>
      <c r="EM130" t="s">
        <v>131</v>
      </c>
      <c r="EO130" t="s">
        <v>24</v>
      </c>
      <c r="EQ130">
        <v>0</v>
      </c>
      <c r="ER130">
        <v>17428.060000000001</v>
      </c>
      <c r="ES130">
        <v>16698.169999999998</v>
      </c>
      <c r="ET130">
        <v>13.71</v>
      </c>
      <c r="EU130">
        <v>2.9</v>
      </c>
      <c r="EV130">
        <v>716.18</v>
      </c>
      <c r="EW130">
        <v>83.96</v>
      </c>
      <c r="EX130">
        <v>0.24</v>
      </c>
      <c r="EY130">
        <v>0</v>
      </c>
      <c r="FQ130">
        <v>0</v>
      </c>
      <c r="FR130">
        <f t="shared" si="171"/>
        <v>0</v>
      </c>
      <c r="FS130">
        <v>0</v>
      </c>
      <c r="FX130">
        <v>123</v>
      </c>
      <c r="FY130">
        <v>75</v>
      </c>
      <c r="GA130" t="s">
        <v>3</v>
      </c>
      <c r="GD130">
        <v>0</v>
      </c>
      <c r="GF130">
        <v>472768216</v>
      </c>
      <c r="GG130">
        <v>1</v>
      </c>
      <c r="GH130">
        <v>1</v>
      </c>
      <c r="GI130">
        <v>4</v>
      </c>
      <c r="GJ130">
        <v>0</v>
      </c>
      <c r="GK130">
        <f>ROUND(R130*(R12)/100,2)</f>
        <v>0</v>
      </c>
      <c r="GL130">
        <f t="shared" si="172"/>
        <v>0</v>
      </c>
      <c r="GM130">
        <f t="shared" si="173"/>
        <v>93846.92</v>
      </c>
      <c r="GN130">
        <f t="shared" si="174"/>
        <v>93846.92</v>
      </c>
      <c r="GO130">
        <f t="shared" si="175"/>
        <v>0</v>
      </c>
      <c r="GP130">
        <f t="shared" si="176"/>
        <v>0</v>
      </c>
      <c r="GR130">
        <v>0</v>
      </c>
      <c r="GS130">
        <v>3</v>
      </c>
      <c r="GT130">
        <v>0</v>
      </c>
      <c r="GU130" t="s">
        <v>3</v>
      </c>
      <c r="GV130">
        <f t="shared" si="177"/>
        <v>0</v>
      </c>
      <c r="GW130">
        <v>1</v>
      </c>
      <c r="GX130">
        <f t="shared" si="178"/>
        <v>0</v>
      </c>
      <c r="HA130">
        <v>0</v>
      </c>
      <c r="HB130">
        <v>0</v>
      </c>
      <c r="IK130">
        <v>0</v>
      </c>
    </row>
    <row r="131" spans="1:245" x14ac:dyDescent="0.2">
      <c r="A131">
        <v>18</v>
      </c>
      <c r="B131">
        <v>1</v>
      </c>
      <c r="C131">
        <v>333</v>
      </c>
      <c r="E131" t="s">
        <v>316</v>
      </c>
      <c r="F131" t="s">
        <v>305</v>
      </c>
      <c r="G131" t="s">
        <v>317</v>
      </c>
      <c r="H131" t="s">
        <v>307</v>
      </c>
      <c r="I131">
        <f>I130*J131</f>
        <v>59.68</v>
      </c>
      <c r="J131">
        <v>80</v>
      </c>
      <c r="O131">
        <f t="shared" si="146"/>
        <v>82567.520000000004</v>
      </c>
      <c r="P131">
        <f t="shared" si="147"/>
        <v>82567.520000000004</v>
      </c>
      <c r="Q131">
        <f t="shared" si="148"/>
        <v>0</v>
      </c>
      <c r="R131">
        <f t="shared" si="149"/>
        <v>0</v>
      </c>
      <c r="S131">
        <f t="shared" si="150"/>
        <v>0</v>
      </c>
      <c r="T131">
        <f t="shared" si="151"/>
        <v>0</v>
      </c>
      <c r="U131">
        <f t="shared" si="152"/>
        <v>0</v>
      </c>
      <c r="V131">
        <f t="shared" si="153"/>
        <v>0</v>
      </c>
      <c r="W131">
        <f t="shared" si="154"/>
        <v>0</v>
      </c>
      <c r="X131">
        <f t="shared" si="155"/>
        <v>0</v>
      </c>
      <c r="Y131">
        <f t="shared" si="156"/>
        <v>0</v>
      </c>
      <c r="AA131">
        <v>39570879</v>
      </c>
      <c r="AB131">
        <f t="shared" si="157"/>
        <v>210.9</v>
      </c>
      <c r="AC131">
        <f t="shared" si="143"/>
        <v>210.9</v>
      </c>
      <c r="AD131">
        <f>ROUND((((ET131)-(EU131))+AE131),2)</f>
        <v>0</v>
      </c>
      <c r="AE131">
        <f t="shared" ref="AE131:AF134" si="179">ROUND((EU131),2)</f>
        <v>0</v>
      </c>
      <c r="AF131">
        <f t="shared" si="179"/>
        <v>0</v>
      </c>
      <c r="AG131">
        <f t="shared" si="158"/>
        <v>0</v>
      </c>
      <c r="AH131">
        <f t="shared" ref="AH131:AI134" si="180">(EW131)</f>
        <v>0</v>
      </c>
      <c r="AI131">
        <f t="shared" si="180"/>
        <v>0</v>
      </c>
      <c r="AJ131">
        <f t="shared" si="159"/>
        <v>0</v>
      </c>
      <c r="AK131">
        <v>210.9</v>
      </c>
      <c r="AL131">
        <v>210.9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123</v>
      </c>
      <c r="AU131">
        <v>75</v>
      </c>
      <c r="AV131">
        <v>1</v>
      </c>
      <c r="AW131">
        <v>1</v>
      </c>
      <c r="AZ131">
        <v>6.56</v>
      </c>
      <c r="BA131">
        <v>1</v>
      </c>
      <c r="BB131">
        <v>1</v>
      </c>
      <c r="BC131">
        <v>6.56</v>
      </c>
      <c r="BD131" t="s">
        <v>3</v>
      </c>
      <c r="BE131" t="s">
        <v>3</v>
      </c>
      <c r="BF131" t="s">
        <v>3</v>
      </c>
      <c r="BG131" t="s">
        <v>3</v>
      </c>
      <c r="BH131">
        <v>3</v>
      </c>
      <c r="BI131">
        <v>1</v>
      </c>
      <c r="BJ131" t="s">
        <v>308</v>
      </c>
      <c r="BM131">
        <v>11001</v>
      </c>
      <c r="BN131">
        <v>0</v>
      </c>
      <c r="BO131" t="s">
        <v>3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3</v>
      </c>
      <c r="BZ131">
        <v>123</v>
      </c>
      <c r="CA131">
        <v>75</v>
      </c>
      <c r="CF131">
        <v>0</v>
      </c>
      <c r="CG131">
        <v>0</v>
      </c>
      <c r="CM131">
        <v>0</v>
      </c>
      <c r="CN131" t="s">
        <v>3</v>
      </c>
      <c r="CO131">
        <v>0</v>
      </c>
      <c r="CP131">
        <f t="shared" si="160"/>
        <v>82567.520000000004</v>
      </c>
      <c r="CQ131">
        <f t="shared" si="161"/>
        <v>1383.5039999999999</v>
      </c>
      <c r="CR131">
        <f t="shared" si="162"/>
        <v>0</v>
      </c>
      <c r="CS131">
        <f t="shared" si="163"/>
        <v>0</v>
      </c>
      <c r="CT131">
        <f t="shared" si="164"/>
        <v>0</v>
      </c>
      <c r="CU131">
        <f t="shared" si="165"/>
        <v>0</v>
      </c>
      <c r="CV131">
        <f t="shared" si="166"/>
        <v>0</v>
      </c>
      <c r="CW131">
        <f t="shared" si="167"/>
        <v>0</v>
      </c>
      <c r="CX131">
        <f t="shared" si="168"/>
        <v>0</v>
      </c>
      <c r="CY131">
        <f t="shared" si="169"/>
        <v>0</v>
      </c>
      <c r="CZ131">
        <f t="shared" si="170"/>
        <v>0</v>
      </c>
      <c r="DC131" t="s">
        <v>3</v>
      </c>
      <c r="DD131" t="s">
        <v>3</v>
      </c>
      <c r="DE131" t="s">
        <v>3</v>
      </c>
      <c r="DF131" t="s">
        <v>3</v>
      </c>
      <c r="DG131" t="s">
        <v>3</v>
      </c>
      <c r="DH131" t="s">
        <v>3</v>
      </c>
      <c r="DI131" t="s">
        <v>3</v>
      </c>
      <c r="DJ131" t="s">
        <v>3</v>
      </c>
      <c r="DK131" t="s">
        <v>3</v>
      </c>
      <c r="DL131" t="s">
        <v>3</v>
      </c>
      <c r="DM131" t="s">
        <v>3</v>
      </c>
      <c r="DN131">
        <v>0</v>
      </c>
      <c r="DO131">
        <v>0</v>
      </c>
      <c r="DP131">
        <v>1</v>
      </c>
      <c r="DQ131">
        <v>1</v>
      </c>
      <c r="DU131">
        <v>1009</v>
      </c>
      <c r="DV131" t="s">
        <v>307</v>
      </c>
      <c r="DW131" t="s">
        <v>307</v>
      </c>
      <c r="DX131">
        <v>1</v>
      </c>
      <c r="EE131">
        <v>39174504</v>
      </c>
      <c r="EF131">
        <v>2</v>
      </c>
      <c r="EG131" t="s">
        <v>21</v>
      </c>
      <c r="EH131">
        <v>0</v>
      </c>
      <c r="EI131" t="s">
        <v>3</v>
      </c>
      <c r="EJ131">
        <v>1</v>
      </c>
      <c r="EK131">
        <v>11001</v>
      </c>
      <c r="EL131" t="s">
        <v>130</v>
      </c>
      <c r="EM131" t="s">
        <v>131</v>
      </c>
      <c r="EO131" t="s">
        <v>3</v>
      </c>
      <c r="EQ131">
        <v>0</v>
      </c>
      <c r="ER131">
        <v>210.9</v>
      </c>
      <c r="ES131">
        <v>210.9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71"/>
        <v>0</v>
      </c>
      <c r="FS131">
        <v>0</v>
      </c>
      <c r="FX131">
        <v>123</v>
      </c>
      <c r="FY131">
        <v>75</v>
      </c>
      <c r="GA131" t="s">
        <v>3</v>
      </c>
      <c r="GD131">
        <v>0</v>
      </c>
      <c r="GF131">
        <v>1635930139</v>
      </c>
      <c r="GG131">
        <v>1</v>
      </c>
      <c r="GH131">
        <v>1</v>
      </c>
      <c r="GI131">
        <v>4</v>
      </c>
      <c r="GJ131">
        <v>0</v>
      </c>
      <c r="GK131">
        <f>ROUND(R131*(R12)/100,2)</f>
        <v>0</v>
      </c>
      <c r="GL131">
        <f t="shared" si="172"/>
        <v>0</v>
      </c>
      <c r="GM131">
        <f t="shared" si="173"/>
        <v>82567.520000000004</v>
      </c>
      <c r="GN131">
        <f t="shared" si="174"/>
        <v>82567.520000000004</v>
      </c>
      <c r="GO131">
        <f t="shared" si="175"/>
        <v>0</v>
      </c>
      <c r="GP131">
        <f t="shared" si="176"/>
        <v>0</v>
      </c>
      <c r="GR131">
        <v>0</v>
      </c>
      <c r="GS131">
        <v>3</v>
      </c>
      <c r="GT131">
        <v>0</v>
      </c>
      <c r="GU131" t="s">
        <v>3</v>
      </c>
      <c r="GV131">
        <f t="shared" si="177"/>
        <v>0</v>
      </c>
      <c r="GW131">
        <v>1</v>
      </c>
      <c r="GX131">
        <f t="shared" si="178"/>
        <v>0</v>
      </c>
      <c r="HA131">
        <v>0</v>
      </c>
      <c r="HB131">
        <v>0</v>
      </c>
      <c r="IK131">
        <v>0</v>
      </c>
    </row>
    <row r="132" spans="1:245" x14ac:dyDescent="0.2">
      <c r="A132">
        <v>18</v>
      </c>
      <c r="B132">
        <v>1</v>
      </c>
      <c r="C132">
        <v>336</v>
      </c>
      <c r="E132" t="s">
        <v>318</v>
      </c>
      <c r="F132" t="s">
        <v>319</v>
      </c>
      <c r="G132" t="s">
        <v>320</v>
      </c>
      <c r="H132" t="s">
        <v>307</v>
      </c>
      <c r="I132">
        <f>I130*J132</f>
        <v>14.92</v>
      </c>
      <c r="J132">
        <v>20</v>
      </c>
      <c r="O132">
        <f t="shared" si="146"/>
        <v>64442.99</v>
      </c>
      <c r="P132">
        <f t="shared" si="147"/>
        <v>64442.99</v>
      </c>
      <c r="Q132">
        <f t="shared" si="148"/>
        <v>0</v>
      </c>
      <c r="R132">
        <f t="shared" si="149"/>
        <v>0</v>
      </c>
      <c r="S132">
        <f t="shared" si="150"/>
        <v>0</v>
      </c>
      <c r="T132">
        <f t="shared" si="151"/>
        <v>0</v>
      </c>
      <c r="U132">
        <f t="shared" si="152"/>
        <v>0</v>
      </c>
      <c r="V132">
        <f t="shared" si="153"/>
        <v>0</v>
      </c>
      <c r="W132">
        <f t="shared" si="154"/>
        <v>0</v>
      </c>
      <c r="X132">
        <f t="shared" si="155"/>
        <v>0</v>
      </c>
      <c r="Y132">
        <f t="shared" si="156"/>
        <v>0</v>
      </c>
      <c r="AA132">
        <v>39570879</v>
      </c>
      <c r="AB132">
        <f t="shared" si="157"/>
        <v>658.42</v>
      </c>
      <c r="AC132">
        <f t="shared" si="143"/>
        <v>658.42</v>
      </c>
      <c r="AD132">
        <f>ROUND((((ET132)-(EU132))+AE132),2)</f>
        <v>0</v>
      </c>
      <c r="AE132">
        <f t="shared" si="179"/>
        <v>0</v>
      </c>
      <c r="AF132">
        <f t="shared" si="179"/>
        <v>0</v>
      </c>
      <c r="AG132">
        <f t="shared" si="158"/>
        <v>0</v>
      </c>
      <c r="AH132">
        <f t="shared" si="180"/>
        <v>0</v>
      </c>
      <c r="AI132">
        <f t="shared" si="180"/>
        <v>0</v>
      </c>
      <c r="AJ132">
        <f t="shared" si="159"/>
        <v>0</v>
      </c>
      <c r="AK132">
        <v>658.42</v>
      </c>
      <c r="AL132">
        <v>658.42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123</v>
      </c>
      <c r="AU132">
        <v>75</v>
      </c>
      <c r="AV132">
        <v>1</v>
      </c>
      <c r="AW132">
        <v>1</v>
      </c>
      <c r="AZ132">
        <v>6.56</v>
      </c>
      <c r="BA132">
        <v>1</v>
      </c>
      <c r="BB132">
        <v>1</v>
      </c>
      <c r="BC132">
        <v>6.56</v>
      </c>
      <c r="BD132" t="s">
        <v>3</v>
      </c>
      <c r="BE132" t="s">
        <v>3</v>
      </c>
      <c r="BF132" t="s">
        <v>3</v>
      </c>
      <c r="BG132" t="s">
        <v>3</v>
      </c>
      <c r="BH132">
        <v>3</v>
      </c>
      <c r="BI132">
        <v>1</v>
      </c>
      <c r="BJ132" t="s">
        <v>321</v>
      </c>
      <c r="BM132">
        <v>11001</v>
      </c>
      <c r="BN132">
        <v>0</v>
      </c>
      <c r="BO132" t="s">
        <v>3</v>
      </c>
      <c r="BP132">
        <v>0</v>
      </c>
      <c r="BQ132">
        <v>2</v>
      </c>
      <c r="BR132">
        <v>0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3</v>
      </c>
      <c r="BZ132">
        <v>123</v>
      </c>
      <c r="CA132">
        <v>75</v>
      </c>
      <c r="CF132">
        <v>0</v>
      </c>
      <c r="CG132">
        <v>0</v>
      </c>
      <c r="CM132">
        <v>0</v>
      </c>
      <c r="CN132" t="s">
        <v>3</v>
      </c>
      <c r="CO132">
        <v>0</v>
      </c>
      <c r="CP132">
        <f t="shared" si="160"/>
        <v>64442.99</v>
      </c>
      <c r="CQ132">
        <f t="shared" si="161"/>
        <v>4319.2351999999992</v>
      </c>
      <c r="CR132">
        <f t="shared" si="162"/>
        <v>0</v>
      </c>
      <c r="CS132">
        <f t="shared" si="163"/>
        <v>0</v>
      </c>
      <c r="CT132">
        <f t="shared" si="164"/>
        <v>0</v>
      </c>
      <c r="CU132">
        <f t="shared" si="165"/>
        <v>0</v>
      </c>
      <c r="CV132">
        <f t="shared" si="166"/>
        <v>0</v>
      </c>
      <c r="CW132">
        <f t="shared" si="167"/>
        <v>0</v>
      </c>
      <c r="CX132">
        <f t="shared" si="168"/>
        <v>0</v>
      </c>
      <c r="CY132">
        <f t="shared" si="169"/>
        <v>0</v>
      </c>
      <c r="CZ132">
        <f t="shared" si="170"/>
        <v>0</v>
      </c>
      <c r="DC132" t="s">
        <v>3</v>
      </c>
      <c r="DD132" t="s">
        <v>3</v>
      </c>
      <c r="DE132" t="s">
        <v>3</v>
      </c>
      <c r="DF132" t="s">
        <v>3</v>
      </c>
      <c r="DG132" t="s">
        <v>3</v>
      </c>
      <c r="DH132" t="s">
        <v>3</v>
      </c>
      <c r="DI132" t="s">
        <v>3</v>
      </c>
      <c r="DJ132" t="s">
        <v>3</v>
      </c>
      <c r="DK132" t="s">
        <v>3</v>
      </c>
      <c r="DL132" t="s">
        <v>3</v>
      </c>
      <c r="DM132" t="s">
        <v>3</v>
      </c>
      <c r="DN132">
        <v>0</v>
      </c>
      <c r="DO132">
        <v>0</v>
      </c>
      <c r="DP132">
        <v>1</v>
      </c>
      <c r="DQ132">
        <v>1</v>
      </c>
      <c r="DU132">
        <v>1009</v>
      </c>
      <c r="DV132" t="s">
        <v>307</v>
      </c>
      <c r="DW132" t="s">
        <v>307</v>
      </c>
      <c r="DX132">
        <v>1</v>
      </c>
      <c r="EE132">
        <v>39174504</v>
      </c>
      <c r="EF132">
        <v>2</v>
      </c>
      <c r="EG132" t="s">
        <v>21</v>
      </c>
      <c r="EH132">
        <v>0</v>
      </c>
      <c r="EI132" t="s">
        <v>3</v>
      </c>
      <c r="EJ132">
        <v>1</v>
      </c>
      <c r="EK132">
        <v>11001</v>
      </c>
      <c r="EL132" t="s">
        <v>130</v>
      </c>
      <c r="EM132" t="s">
        <v>131</v>
      </c>
      <c r="EO132" t="s">
        <v>3</v>
      </c>
      <c r="EQ132">
        <v>0</v>
      </c>
      <c r="ER132">
        <v>658.42</v>
      </c>
      <c r="ES132">
        <v>658.42</v>
      </c>
      <c r="ET132">
        <v>0</v>
      </c>
      <c r="EU132">
        <v>0</v>
      </c>
      <c r="EV132">
        <v>0</v>
      </c>
      <c r="EW132">
        <v>0</v>
      </c>
      <c r="EX132">
        <v>0</v>
      </c>
      <c r="FQ132">
        <v>0</v>
      </c>
      <c r="FR132">
        <f t="shared" si="171"/>
        <v>0</v>
      </c>
      <c r="FS132">
        <v>0</v>
      </c>
      <c r="FX132">
        <v>123</v>
      </c>
      <c r="FY132">
        <v>75</v>
      </c>
      <c r="GA132" t="s">
        <v>3</v>
      </c>
      <c r="GD132">
        <v>0</v>
      </c>
      <c r="GF132">
        <v>-116881894</v>
      </c>
      <c r="GG132">
        <v>1</v>
      </c>
      <c r="GH132">
        <v>1</v>
      </c>
      <c r="GI132">
        <v>4</v>
      </c>
      <c r="GJ132">
        <v>0</v>
      </c>
      <c r="GK132">
        <f>ROUND(R132*(R12)/100,2)</f>
        <v>0</v>
      </c>
      <c r="GL132">
        <f t="shared" si="172"/>
        <v>0</v>
      </c>
      <c r="GM132">
        <f t="shared" si="173"/>
        <v>64442.99</v>
      </c>
      <c r="GN132">
        <f t="shared" si="174"/>
        <v>64442.99</v>
      </c>
      <c r="GO132">
        <f t="shared" si="175"/>
        <v>0</v>
      </c>
      <c r="GP132">
        <f t="shared" si="176"/>
        <v>0</v>
      </c>
      <c r="GR132">
        <v>0</v>
      </c>
      <c r="GS132">
        <v>3</v>
      </c>
      <c r="GT132">
        <v>0</v>
      </c>
      <c r="GU132" t="s">
        <v>3</v>
      </c>
      <c r="GV132">
        <f t="shared" si="177"/>
        <v>0</v>
      </c>
      <c r="GW132">
        <v>1</v>
      </c>
      <c r="GX132">
        <f t="shared" si="178"/>
        <v>0</v>
      </c>
      <c r="HA132">
        <v>0</v>
      </c>
      <c r="HB132">
        <v>0</v>
      </c>
      <c r="IK132">
        <v>0</v>
      </c>
    </row>
    <row r="133" spans="1:245" x14ac:dyDescent="0.2">
      <c r="A133">
        <v>18</v>
      </c>
      <c r="B133">
        <v>1</v>
      </c>
      <c r="C133">
        <v>334</v>
      </c>
      <c r="E133" t="s">
        <v>322</v>
      </c>
      <c r="F133" t="s">
        <v>310</v>
      </c>
      <c r="G133" t="s">
        <v>311</v>
      </c>
      <c r="H133" t="s">
        <v>64</v>
      </c>
      <c r="I133">
        <f>I130*J133</f>
        <v>5.9680000000000004E-2</v>
      </c>
      <c r="J133">
        <v>0.08</v>
      </c>
      <c r="O133">
        <f t="shared" si="146"/>
        <v>0</v>
      </c>
      <c r="P133">
        <f t="shared" si="147"/>
        <v>0</v>
      </c>
      <c r="Q133">
        <f t="shared" si="148"/>
        <v>0</v>
      </c>
      <c r="R133">
        <f t="shared" si="149"/>
        <v>0</v>
      </c>
      <c r="S133">
        <f t="shared" si="150"/>
        <v>0</v>
      </c>
      <c r="T133">
        <f t="shared" si="151"/>
        <v>0</v>
      </c>
      <c r="U133">
        <f t="shared" si="152"/>
        <v>0</v>
      </c>
      <c r="V133">
        <f t="shared" si="153"/>
        <v>0</v>
      </c>
      <c r="W133">
        <f t="shared" si="154"/>
        <v>0</v>
      </c>
      <c r="X133">
        <f t="shared" si="155"/>
        <v>0</v>
      </c>
      <c r="Y133">
        <f t="shared" si="156"/>
        <v>0</v>
      </c>
      <c r="AA133">
        <v>39570879</v>
      </c>
      <c r="AB133">
        <f t="shared" si="157"/>
        <v>0</v>
      </c>
      <c r="AC133">
        <f t="shared" si="143"/>
        <v>0</v>
      </c>
      <c r="AD133">
        <f>ROUND((((ET133)-(EU133))+AE133),2)</f>
        <v>0</v>
      </c>
      <c r="AE133">
        <f t="shared" si="179"/>
        <v>0</v>
      </c>
      <c r="AF133">
        <f t="shared" si="179"/>
        <v>0</v>
      </c>
      <c r="AG133">
        <f t="shared" si="158"/>
        <v>0</v>
      </c>
      <c r="AH133">
        <f t="shared" si="180"/>
        <v>0</v>
      </c>
      <c r="AI133">
        <f t="shared" si="180"/>
        <v>0</v>
      </c>
      <c r="AJ133">
        <f t="shared" si="159"/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123</v>
      </c>
      <c r="AU133">
        <v>75</v>
      </c>
      <c r="AV133">
        <v>1</v>
      </c>
      <c r="AW133">
        <v>1</v>
      </c>
      <c r="AZ133">
        <v>6.56</v>
      </c>
      <c r="BA133">
        <v>1</v>
      </c>
      <c r="BB133">
        <v>1</v>
      </c>
      <c r="BC133">
        <v>6.56</v>
      </c>
      <c r="BD133" t="s">
        <v>3</v>
      </c>
      <c r="BE133" t="s">
        <v>3</v>
      </c>
      <c r="BF133" t="s">
        <v>3</v>
      </c>
      <c r="BG133" t="s">
        <v>3</v>
      </c>
      <c r="BH133">
        <v>3</v>
      </c>
      <c r="BI133">
        <v>1</v>
      </c>
      <c r="BJ133" t="s">
        <v>3</v>
      </c>
      <c r="BM133">
        <v>11001</v>
      </c>
      <c r="BN133">
        <v>0</v>
      </c>
      <c r="BO133" t="s">
        <v>3</v>
      </c>
      <c r="BP133">
        <v>0</v>
      </c>
      <c r="BQ133">
        <v>2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123</v>
      </c>
      <c r="CA133">
        <v>75</v>
      </c>
      <c r="CF133">
        <v>0</v>
      </c>
      <c r="CG133">
        <v>0</v>
      </c>
      <c r="CM133">
        <v>0</v>
      </c>
      <c r="CN133" t="s">
        <v>3</v>
      </c>
      <c r="CO133">
        <v>0</v>
      </c>
      <c r="CP133">
        <f t="shared" si="160"/>
        <v>0</v>
      </c>
      <c r="CQ133">
        <f t="shared" si="161"/>
        <v>0</v>
      </c>
      <c r="CR133">
        <f t="shared" si="162"/>
        <v>0</v>
      </c>
      <c r="CS133">
        <f t="shared" si="163"/>
        <v>0</v>
      </c>
      <c r="CT133">
        <f t="shared" si="164"/>
        <v>0</v>
      </c>
      <c r="CU133">
        <f t="shared" si="165"/>
        <v>0</v>
      </c>
      <c r="CV133">
        <f t="shared" si="166"/>
        <v>0</v>
      </c>
      <c r="CW133">
        <f t="shared" si="167"/>
        <v>0</v>
      </c>
      <c r="CX133">
        <f t="shared" si="168"/>
        <v>0</v>
      </c>
      <c r="CY133">
        <f t="shared" si="169"/>
        <v>0</v>
      </c>
      <c r="CZ133">
        <f t="shared" si="170"/>
        <v>0</v>
      </c>
      <c r="DC133" t="s">
        <v>3</v>
      </c>
      <c r="DD133" t="s">
        <v>3</v>
      </c>
      <c r="DE133" t="s">
        <v>3</v>
      </c>
      <c r="DF133" t="s">
        <v>3</v>
      </c>
      <c r="DG133" t="s">
        <v>3</v>
      </c>
      <c r="DH133" t="s">
        <v>3</v>
      </c>
      <c r="DI133" t="s">
        <v>3</v>
      </c>
      <c r="DJ133" t="s">
        <v>3</v>
      </c>
      <c r="DK133" t="s">
        <v>3</v>
      </c>
      <c r="DL133" t="s">
        <v>3</v>
      </c>
      <c r="DM133" t="s">
        <v>3</v>
      </c>
      <c r="DN133">
        <v>0</v>
      </c>
      <c r="DO133">
        <v>0</v>
      </c>
      <c r="DP133">
        <v>1</v>
      </c>
      <c r="DQ133">
        <v>1</v>
      </c>
      <c r="DU133">
        <v>1009</v>
      </c>
      <c r="DV133" t="s">
        <v>64</v>
      </c>
      <c r="DW133" t="s">
        <v>64</v>
      </c>
      <c r="DX133">
        <v>1000</v>
      </c>
      <c r="EE133">
        <v>39174504</v>
      </c>
      <c r="EF133">
        <v>2</v>
      </c>
      <c r="EG133" t="s">
        <v>21</v>
      </c>
      <c r="EH133">
        <v>0</v>
      </c>
      <c r="EI133" t="s">
        <v>3</v>
      </c>
      <c r="EJ133">
        <v>1</v>
      </c>
      <c r="EK133">
        <v>11001</v>
      </c>
      <c r="EL133" t="s">
        <v>130</v>
      </c>
      <c r="EM133" t="s">
        <v>131</v>
      </c>
      <c r="EO133" t="s">
        <v>3</v>
      </c>
      <c r="EQ133">
        <v>0</v>
      </c>
      <c r="ER133">
        <v>0</v>
      </c>
      <c r="ES133">
        <v>0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71"/>
        <v>0</v>
      </c>
      <c r="FS133">
        <v>0</v>
      </c>
      <c r="FX133">
        <v>123</v>
      </c>
      <c r="FY133">
        <v>75</v>
      </c>
      <c r="GA133" t="s">
        <v>3</v>
      </c>
      <c r="GD133">
        <v>0</v>
      </c>
      <c r="GF133">
        <v>-1212923053</v>
      </c>
      <c r="GG133">
        <v>1</v>
      </c>
      <c r="GH133">
        <v>1</v>
      </c>
      <c r="GI133">
        <v>4</v>
      </c>
      <c r="GJ133">
        <v>0</v>
      </c>
      <c r="GK133">
        <f>ROUND(R133*(R12)/100,2)</f>
        <v>0</v>
      </c>
      <c r="GL133">
        <f t="shared" si="172"/>
        <v>0</v>
      </c>
      <c r="GM133">
        <f t="shared" si="173"/>
        <v>0</v>
      </c>
      <c r="GN133">
        <f t="shared" si="174"/>
        <v>0</v>
      </c>
      <c r="GO133">
        <f t="shared" si="175"/>
        <v>0</v>
      </c>
      <c r="GP133">
        <f t="shared" si="176"/>
        <v>0</v>
      </c>
      <c r="GR133">
        <v>0</v>
      </c>
      <c r="GS133">
        <v>3</v>
      </c>
      <c r="GT133">
        <v>0</v>
      </c>
      <c r="GU133" t="s">
        <v>3</v>
      </c>
      <c r="GV133">
        <f t="shared" si="177"/>
        <v>0</v>
      </c>
      <c r="GW133">
        <v>1</v>
      </c>
      <c r="GX133">
        <f t="shared" si="178"/>
        <v>0</v>
      </c>
      <c r="HA133">
        <v>0</v>
      </c>
      <c r="HB133">
        <v>0</v>
      </c>
      <c r="IK133">
        <v>0</v>
      </c>
    </row>
    <row r="134" spans="1:245" x14ac:dyDescent="0.2">
      <c r="A134">
        <v>18</v>
      </c>
      <c r="B134">
        <v>1</v>
      </c>
      <c r="C134">
        <v>335</v>
      </c>
      <c r="E134" t="s">
        <v>323</v>
      </c>
      <c r="F134" t="s">
        <v>324</v>
      </c>
      <c r="G134" t="s">
        <v>325</v>
      </c>
      <c r="H134" t="s">
        <v>307</v>
      </c>
      <c r="I134">
        <f>I130*J134</f>
        <v>14.92</v>
      </c>
      <c r="J134">
        <v>20</v>
      </c>
      <c r="O134">
        <f t="shared" si="146"/>
        <v>0</v>
      </c>
      <c r="P134">
        <f t="shared" si="147"/>
        <v>0</v>
      </c>
      <c r="Q134">
        <f t="shared" si="148"/>
        <v>0</v>
      </c>
      <c r="R134">
        <f t="shared" si="149"/>
        <v>0</v>
      </c>
      <c r="S134">
        <f t="shared" si="150"/>
        <v>0</v>
      </c>
      <c r="T134">
        <f t="shared" si="151"/>
        <v>0</v>
      </c>
      <c r="U134">
        <f t="shared" si="152"/>
        <v>0</v>
      </c>
      <c r="V134">
        <f t="shared" si="153"/>
        <v>0</v>
      </c>
      <c r="W134">
        <f t="shared" si="154"/>
        <v>0</v>
      </c>
      <c r="X134">
        <f t="shared" si="155"/>
        <v>0</v>
      </c>
      <c r="Y134">
        <f t="shared" si="156"/>
        <v>0</v>
      </c>
      <c r="AA134">
        <v>39570879</v>
      </c>
      <c r="AB134">
        <f t="shared" si="157"/>
        <v>0</v>
      </c>
      <c r="AC134">
        <f t="shared" si="143"/>
        <v>0</v>
      </c>
      <c r="AD134">
        <f>ROUND((((ET134)-(EU134))+AE134),2)</f>
        <v>0</v>
      </c>
      <c r="AE134">
        <f t="shared" si="179"/>
        <v>0</v>
      </c>
      <c r="AF134">
        <f t="shared" si="179"/>
        <v>0</v>
      </c>
      <c r="AG134">
        <f t="shared" si="158"/>
        <v>0</v>
      </c>
      <c r="AH134">
        <f t="shared" si="180"/>
        <v>0</v>
      </c>
      <c r="AI134">
        <f t="shared" si="180"/>
        <v>0</v>
      </c>
      <c r="AJ134">
        <f t="shared" si="159"/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123</v>
      </c>
      <c r="AU134">
        <v>75</v>
      </c>
      <c r="AV134">
        <v>1</v>
      </c>
      <c r="AW134">
        <v>1</v>
      </c>
      <c r="AZ134">
        <v>6.56</v>
      </c>
      <c r="BA134">
        <v>1</v>
      </c>
      <c r="BB134">
        <v>1</v>
      </c>
      <c r="BC134">
        <v>6.56</v>
      </c>
      <c r="BD134" t="s">
        <v>3</v>
      </c>
      <c r="BE134" t="s">
        <v>3</v>
      </c>
      <c r="BF134" t="s">
        <v>3</v>
      </c>
      <c r="BG134" t="s">
        <v>3</v>
      </c>
      <c r="BH134">
        <v>3</v>
      </c>
      <c r="BI134">
        <v>1</v>
      </c>
      <c r="BJ134" t="s">
        <v>3</v>
      </c>
      <c r="BM134">
        <v>11001</v>
      </c>
      <c r="BN134">
        <v>0</v>
      </c>
      <c r="BO134" t="s">
        <v>3</v>
      </c>
      <c r="BP134">
        <v>0</v>
      </c>
      <c r="BQ134">
        <v>2</v>
      </c>
      <c r="BR134">
        <v>0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3</v>
      </c>
      <c r="BZ134">
        <v>123</v>
      </c>
      <c r="CA134">
        <v>75</v>
      </c>
      <c r="CF134">
        <v>0</v>
      </c>
      <c r="CG134">
        <v>0</v>
      </c>
      <c r="CM134">
        <v>0</v>
      </c>
      <c r="CN134" t="s">
        <v>3</v>
      </c>
      <c r="CO134">
        <v>0</v>
      </c>
      <c r="CP134">
        <f t="shared" si="160"/>
        <v>0</v>
      </c>
      <c r="CQ134">
        <f t="shared" si="161"/>
        <v>0</v>
      </c>
      <c r="CR134">
        <f t="shared" si="162"/>
        <v>0</v>
      </c>
      <c r="CS134">
        <f t="shared" si="163"/>
        <v>0</v>
      </c>
      <c r="CT134">
        <f t="shared" si="164"/>
        <v>0</v>
      </c>
      <c r="CU134">
        <f t="shared" si="165"/>
        <v>0</v>
      </c>
      <c r="CV134">
        <f t="shared" si="166"/>
        <v>0</v>
      </c>
      <c r="CW134">
        <f t="shared" si="167"/>
        <v>0</v>
      </c>
      <c r="CX134">
        <f t="shared" si="168"/>
        <v>0</v>
      </c>
      <c r="CY134">
        <f t="shared" si="169"/>
        <v>0</v>
      </c>
      <c r="CZ134">
        <f t="shared" si="170"/>
        <v>0</v>
      </c>
      <c r="DC134" t="s">
        <v>3</v>
      </c>
      <c r="DD134" t="s">
        <v>3</v>
      </c>
      <c r="DE134" t="s">
        <v>3</v>
      </c>
      <c r="DF134" t="s">
        <v>3</v>
      </c>
      <c r="DG134" t="s">
        <v>3</v>
      </c>
      <c r="DH134" t="s">
        <v>3</v>
      </c>
      <c r="DI134" t="s">
        <v>3</v>
      </c>
      <c r="DJ134" t="s">
        <v>3</v>
      </c>
      <c r="DK134" t="s">
        <v>3</v>
      </c>
      <c r="DL134" t="s">
        <v>3</v>
      </c>
      <c r="DM134" t="s">
        <v>3</v>
      </c>
      <c r="DN134">
        <v>0</v>
      </c>
      <c r="DO134">
        <v>0</v>
      </c>
      <c r="DP134">
        <v>1</v>
      </c>
      <c r="DQ134">
        <v>1</v>
      </c>
      <c r="DU134">
        <v>1009</v>
      </c>
      <c r="DV134" t="s">
        <v>307</v>
      </c>
      <c r="DW134" t="s">
        <v>307</v>
      </c>
      <c r="DX134">
        <v>1</v>
      </c>
      <c r="EE134">
        <v>39174504</v>
      </c>
      <c r="EF134">
        <v>2</v>
      </c>
      <c r="EG134" t="s">
        <v>21</v>
      </c>
      <c r="EH134">
        <v>0</v>
      </c>
      <c r="EI134" t="s">
        <v>3</v>
      </c>
      <c r="EJ134">
        <v>1</v>
      </c>
      <c r="EK134">
        <v>11001</v>
      </c>
      <c r="EL134" t="s">
        <v>130</v>
      </c>
      <c r="EM134" t="s">
        <v>131</v>
      </c>
      <c r="EO134" t="s">
        <v>3</v>
      </c>
      <c r="EQ134">
        <v>0</v>
      </c>
      <c r="ER134">
        <v>0</v>
      </c>
      <c r="ES134">
        <v>0</v>
      </c>
      <c r="ET134">
        <v>0</v>
      </c>
      <c r="EU134">
        <v>0</v>
      </c>
      <c r="EV134">
        <v>0</v>
      </c>
      <c r="EW134">
        <v>0</v>
      </c>
      <c r="EX134">
        <v>0</v>
      </c>
      <c r="FQ134">
        <v>0</v>
      </c>
      <c r="FR134">
        <f t="shared" si="171"/>
        <v>0</v>
      </c>
      <c r="FS134">
        <v>0</v>
      </c>
      <c r="FX134">
        <v>123</v>
      </c>
      <c r="FY134">
        <v>75</v>
      </c>
      <c r="GA134" t="s">
        <v>3</v>
      </c>
      <c r="GD134">
        <v>0</v>
      </c>
      <c r="GF134">
        <v>1655575867</v>
      </c>
      <c r="GG134">
        <v>1</v>
      </c>
      <c r="GH134">
        <v>1</v>
      </c>
      <c r="GI134">
        <v>4</v>
      </c>
      <c r="GJ134">
        <v>0</v>
      </c>
      <c r="GK134">
        <f>ROUND(R134*(R12)/100,2)</f>
        <v>0</v>
      </c>
      <c r="GL134">
        <f t="shared" si="172"/>
        <v>0</v>
      </c>
      <c r="GM134">
        <f t="shared" si="173"/>
        <v>0</v>
      </c>
      <c r="GN134">
        <f t="shared" si="174"/>
        <v>0</v>
      </c>
      <c r="GO134">
        <f t="shared" si="175"/>
        <v>0</v>
      </c>
      <c r="GP134">
        <f t="shared" si="176"/>
        <v>0</v>
      </c>
      <c r="GR134">
        <v>0</v>
      </c>
      <c r="GS134">
        <v>3</v>
      </c>
      <c r="GT134">
        <v>0</v>
      </c>
      <c r="GU134" t="s">
        <v>3</v>
      </c>
      <c r="GV134">
        <f t="shared" si="177"/>
        <v>0</v>
      </c>
      <c r="GW134">
        <v>1</v>
      </c>
      <c r="GX134">
        <f t="shared" si="178"/>
        <v>0</v>
      </c>
      <c r="HA134">
        <v>0</v>
      </c>
      <c r="HB134">
        <v>0</v>
      </c>
      <c r="IK134">
        <v>0</v>
      </c>
    </row>
    <row r="135" spans="1:245" x14ac:dyDescent="0.2">
      <c r="A135">
        <v>17</v>
      </c>
      <c r="B135">
        <v>1</v>
      </c>
      <c r="C135">
        <f>ROW(SmtRes!A344)</f>
        <v>344</v>
      </c>
      <c r="D135">
        <f>ROW(EtalonRes!A316)</f>
        <v>316</v>
      </c>
      <c r="E135" t="s">
        <v>326</v>
      </c>
      <c r="F135" t="s">
        <v>327</v>
      </c>
      <c r="G135" t="s">
        <v>328</v>
      </c>
      <c r="H135" t="s">
        <v>208</v>
      </c>
      <c r="I135">
        <f>ROUND(43.32/100,9)</f>
        <v>0.43319999999999997</v>
      </c>
      <c r="J135">
        <v>0</v>
      </c>
      <c r="O135">
        <f t="shared" si="146"/>
        <v>2091.39</v>
      </c>
      <c r="P135">
        <f t="shared" si="147"/>
        <v>796.55</v>
      </c>
      <c r="Q135">
        <f t="shared" si="148"/>
        <v>37.26</v>
      </c>
      <c r="R135">
        <f t="shared" si="149"/>
        <v>7.13</v>
      </c>
      <c r="S135">
        <f t="shared" si="150"/>
        <v>1257.58</v>
      </c>
      <c r="T135">
        <f t="shared" si="151"/>
        <v>0</v>
      </c>
      <c r="U135">
        <f t="shared" si="152"/>
        <v>21.371921999999994</v>
      </c>
      <c r="V135">
        <f t="shared" si="153"/>
        <v>9.2054999999999998E-2</v>
      </c>
      <c r="W135">
        <f t="shared" si="154"/>
        <v>0</v>
      </c>
      <c r="X135">
        <f t="shared" si="155"/>
        <v>1327.95</v>
      </c>
      <c r="Y135">
        <f t="shared" si="156"/>
        <v>695.59</v>
      </c>
      <c r="AA135">
        <v>39570879</v>
      </c>
      <c r="AB135">
        <f t="shared" si="157"/>
        <v>735.94</v>
      </c>
      <c r="AC135">
        <f t="shared" si="143"/>
        <v>280.3</v>
      </c>
      <c r="AD135">
        <f>ROUND(((((ET135*1.25))-((EU135*1.25)))+AE135),2)</f>
        <v>13.11</v>
      </c>
      <c r="AE135">
        <f>ROUND(((EU135*1.25)),2)</f>
        <v>2.5099999999999998</v>
      </c>
      <c r="AF135">
        <f>ROUND(((EV135*1.15)),2)</f>
        <v>442.53</v>
      </c>
      <c r="AG135">
        <f t="shared" si="158"/>
        <v>0</v>
      </c>
      <c r="AH135">
        <f>((EW135*1.15))</f>
        <v>49.334999999999994</v>
      </c>
      <c r="AI135">
        <f>((EX135*1.25))</f>
        <v>0.21250000000000002</v>
      </c>
      <c r="AJ135">
        <f t="shared" si="159"/>
        <v>0</v>
      </c>
      <c r="AK135">
        <v>675.6</v>
      </c>
      <c r="AL135">
        <v>280.3</v>
      </c>
      <c r="AM135">
        <v>10.49</v>
      </c>
      <c r="AN135">
        <v>2.0099999999999998</v>
      </c>
      <c r="AO135">
        <v>384.81</v>
      </c>
      <c r="AP135">
        <v>0</v>
      </c>
      <c r="AQ135">
        <v>42.9</v>
      </c>
      <c r="AR135">
        <v>0.17</v>
      </c>
      <c r="AS135">
        <v>0</v>
      </c>
      <c r="AT135">
        <v>105</v>
      </c>
      <c r="AU135">
        <v>55</v>
      </c>
      <c r="AV135">
        <v>1</v>
      </c>
      <c r="AW135">
        <v>1</v>
      </c>
      <c r="AZ135">
        <v>6.56</v>
      </c>
      <c r="BA135">
        <v>6.56</v>
      </c>
      <c r="BB135">
        <v>6.56</v>
      </c>
      <c r="BC135">
        <v>6.56</v>
      </c>
      <c r="BD135" t="s">
        <v>3</v>
      </c>
      <c r="BE135" t="s">
        <v>3</v>
      </c>
      <c r="BF135" t="s">
        <v>3</v>
      </c>
      <c r="BG135" t="s">
        <v>3</v>
      </c>
      <c r="BH135">
        <v>0</v>
      </c>
      <c r="BI135">
        <v>1</v>
      </c>
      <c r="BJ135" t="s">
        <v>329</v>
      </c>
      <c r="BM135">
        <v>15001</v>
      </c>
      <c r="BN135">
        <v>0</v>
      </c>
      <c r="BO135" t="s">
        <v>3</v>
      </c>
      <c r="BP135">
        <v>0</v>
      </c>
      <c r="BQ135">
        <v>2</v>
      </c>
      <c r="BR135">
        <v>0</v>
      </c>
      <c r="BS135">
        <v>6.56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105</v>
      </c>
      <c r="CA135">
        <v>55</v>
      </c>
      <c r="CF135">
        <v>0</v>
      </c>
      <c r="CG135">
        <v>0</v>
      </c>
      <c r="CM135">
        <v>0</v>
      </c>
      <c r="CN135" t="s">
        <v>1633</v>
      </c>
      <c r="CO135">
        <v>0</v>
      </c>
      <c r="CP135">
        <f t="shared" si="160"/>
        <v>2091.39</v>
      </c>
      <c r="CQ135">
        <f t="shared" si="161"/>
        <v>1838.768</v>
      </c>
      <c r="CR135">
        <f t="shared" si="162"/>
        <v>86.001599999999996</v>
      </c>
      <c r="CS135">
        <f t="shared" si="163"/>
        <v>16.465599999999998</v>
      </c>
      <c r="CT135">
        <f t="shared" si="164"/>
        <v>2902.9967999999994</v>
      </c>
      <c r="CU135">
        <f t="shared" si="165"/>
        <v>0</v>
      </c>
      <c r="CV135">
        <f t="shared" si="166"/>
        <v>49.334999999999994</v>
      </c>
      <c r="CW135">
        <f t="shared" si="167"/>
        <v>0.21250000000000002</v>
      </c>
      <c r="CX135">
        <f t="shared" si="168"/>
        <v>0</v>
      </c>
      <c r="CY135">
        <f t="shared" si="169"/>
        <v>1327.9455000000003</v>
      </c>
      <c r="CZ135">
        <f t="shared" si="170"/>
        <v>695.59050000000002</v>
      </c>
      <c r="DC135" t="s">
        <v>3</v>
      </c>
      <c r="DD135" t="s">
        <v>3</v>
      </c>
      <c r="DE135" t="s">
        <v>19</v>
      </c>
      <c r="DF135" t="s">
        <v>19</v>
      </c>
      <c r="DG135" t="s">
        <v>20</v>
      </c>
      <c r="DH135" t="s">
        <v>3</v>
      </c>
      <c r="DI135" t="s">
        <v>20</v>
      </c>
      <c r="DJ135" t="s">
        <v>19</v>
      </c>
      <c r="DK135" t="s">
        <v>3</v>
      </c>
      <c r="DL135" t="s">
        <v>3</v>
      </c>
      <c r="DM135" t="s">
        <v>3</v>
      </c>
      <c r="DN135">
        <v>0</v>
      </c>
      <c r="DO135">
        <v>0</v>
      </c>
      <c r="DP135">
        <v>1</v>
      </c>
      <c r="DQ135">
        <v>1</v>
      </c>
      <c r="DU135">
        <v>1005</v>
      </c>
      <c r="DV135" t="s">
        <v>208</v>
      </c>
      <c r="DW135" t="s">
        <v>208</v>
      </c>
      <c r="DX135">
        <v>100</v>
      </c>
      <c r="EE135">
        <v>39174529</v>
      </c>
      <c r="EF135">
        <v>2</v>
      </c>
      <c r="EG135" t="s">
        <v>21</v>
      </c>
      <c r="EH135">
        <v>0</v>
      </c>
      <c r="EI135" t="s">
        <v>3</v>
      </c>
      <c r="EJ135">
        <v>1</v>
      </c>
      <c r="EK135">
        <v>15001</v>
      </c>
      <c r="EL135" t="s">
        <v>210</v>
      </c>
      <c r="EM135" t="s">
        <v>211</v>
      </c>
      <c r="EO135" t="s">
        <v>24</v>
      </c>
      <c r="EQ135">
        <v>0</v>
      </c>
      <c r="ER135">
        <v>675.6</v>
      </c>
      <c r="ES135">
        <v>280.3</v>
      </c>
      <c r="ET135">
        <v>10.49</v>
      </c>
      <c r="EU135">
        <v>2.0099999999999998</v>
      </c>
      <c r="EV135">
        <v>384.81</v>
      </c>
      <c r="EW135">
        <v>42.9</v>
      </c>
      <c r="EX135">
        <v>0.17</v>
      </c>
      <c r="EY135">
        <v>0</v>
      </c>
      <c r="FQ135">
        <v>0</v>
      </c>
      <c r="FR135">
        <f t="shared" si="171"/>
        <v>0</v>
      </c>
      <c r="FS135">
        <v>0</v>
      </c>
      <c r="FX135">
        <v>105</v>
      </c>
      <c r="FY135">
        <v>55</v>
      </c>
      <c r="GA135" t="s">
        <v>3</v>
      </c>
      <c r="GD135">
        <v>0</v>
      </c>
      <c r="GF135">
        <v>1360681551</v>
      </c>
      <c r="GG135">
        <v>1</v>
      </c>
      <c r="GH135">
        <v>1</v>
      </c>
      <c r="GI135">
        <v>4</v>
      </c>
      <c r="GJ135">
        <v>0</v>
      </c>
      <c r="GK135">
        <f>ROUND(R135*(R12)/100,2)</f>
        <v>0</v>
      </c>
      <c r="GL135">
        <f t="shared" si="172"/>
        <v>0</v>
      </c>
      <c r="GM135">
        <f t="shared" si="173"/>
        <v>4114.93</v>
      </c>
      <c r="GN135">
        <f t="shared" si="174"/>
        <v>4114.93</v>
      </c>
      <c r="GO135">
        <f t="shared" si="175"/>
        <v>0</v>
      </c>
      <c r="GP135">
        <f t="shared" si="176"/>
        <v>0</v>
      </c>
      <c r="GR135">
        <v>0</v>
      </c>
      <c r="GS135">
        <v>3</v>
      </c>
      <c r="GT135">
        <v>0</v>
      </c>
      <c r="GU135" t="s">
        <v>3</v>
      </c>
      <c r="GV135">
        <f t="shared" si="177"/>
        <v>0</v>
      </c>
      <c r="GW135">
        <v>1</v>
      </c>
      <c r="GX135">
        <f t="shared" si="178"/>
        <v>0</v>
      </c>
      <c r="HA135">
        <v>0</v>
      </c>
      <c r="HB135">
        <v>0</v>
      </c>
      <c r="IK135">
        <v>0</v>
      </c>
    </row>
    <row r="136" spans="1:245" x14ac:dyDescent="0.2">
      <c r="A136">
        <v>18</v>
      </c>
      <c r="B136">
        <v>1</v>
      </c>
      <c r="C136">
        <v>343</v>
      </c>
      <c r="E136" t="s">
        <v>330</v>
      </c>
      <c r="F136" t="s">
        <v>331</v>
      </c>
      <c r="G136" t="s">
        <v>332</v>
      </c>
      <c r="H136" t="s">
        <v>64</v>
      </c>
      <c r="I136">
        <f>I135*J136</f>
        <v>2.7292000000000004E-2</v>
      </c>
      <c r="J136">
        <v>6.3000923361034175E-2</v>
      </c>
      <c r="O136">
        <f t="shared" si="146"/>
        <v>0</v>
      </c>
      <c r="P136">
        <f t="shared" si="147"/>
        <v>0</v>
      </c>
      <c r="Q136">
        <f t="shared" si="148"/>
        <v>0</v>
      </c>
      <c r="R136">
        <f t="shared" si="149"/>
        <v>0</v>
      </c>
      <c r="S136">
        <f t="shared" si="150"/>
        <v>0</v>
      </c>
      <c r="T136">
        <f t="shared" si="151"/>
        <v>0</v>
      </c>
      <c r="U136">
        <f t="shared" si="152"/>
        <v>0</v>
      </c>
      <c r="V136">
        <f t="shared" si="153"/>
        <v>0</v>
      </c>
      <c r="W136">
        <f t="shared" si="154"/>
        <v>0</v>
      </c>
      <c r="X136">
        <f t="shared" si="155"/>
        <v>0</v>
      </c>
      <c r="Y136">
        <f t="shared" si="156"/>
        <v>0</v>
      </c>
      <c r="AA136">
        <v>39570879</v>
      </c>
      <c r="AB136">
        <f t="shared" si="157"/>
        <v>0</v>
      </c>
      <c r="AC136">
        <f t="shared" si="143"/>
        <v>0</v>
      </c>
      <c r="AD136">
        <f>ROUND((((ET136)-(EU136))+AE136),2)</f>
        <v>0</v>
      </c>
      <c r="AE136">
        <f>ROUND((EU136),2)</f>
        <v>0</v>
      </c>
      <c r="AF136">
        <f>ROUND((EV136),2)</f>
        <v>0</v>
      </c>
      <c r="AG136">
        <f t="shared" si="158"/>
        <v>0</v>
      </c>
      <c r="AH136">
        <f>(EW136)</f>
        <v>0</v>
      </c>
      <c r="AI136">
        <f>(EX136)</f>
        <v>0</v>
      </c>
      <c r="AJ136">
        <f t="shared" si="159"/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105</v>
      </c>
      <c r="AU136">
        <v>55</v>
      </c>
      <c r="AV136">
        <v>1</v>
      </c>
      <c r="AW136">
        <v>1</v>
      </c>
      <c r="AZ136">
        <v>6.56</v>
      </c>
      <c r="BA136">
        <v>1</v>
      </c>
      <c r="BB136">
        <v>1</v>
      </c>
      <c r="BC136">
        <v>6.56</v>
      </c>
      <c r="BD136" t="s">
        <v>3</v>
      </c>
      <c r="BE136" t="s">
        <v>3</v>
      </c>
      <c r="BF136" t="s">
        <v>3</v>
      </c>
      <c r="BG136" t="s">
        <v>3</v>
      </c>
      <c r="BH136">
        <v>3</v>
      </c>
      <c r="BI136">
        <v>1</v>
      </c>
      <c r="BJ136" t="s">
        <v>3</v>
      </c>
      <c r="BM136">
        <v>15001</v>
      </c>
      <c r="BN136">
        <v>0</v>
      </c>
      <c r="BO136" t="s">
        <v>3</v>
      </c>
      <c r="BP136">
        <v>0</v>
      </c>
      <c r="BQ136">
        <v>2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3</v>
      </c>
      <c r="BZ136">
        <v>105</v>
      </c>
      <c r="CA136">
        <v>55</v>
      </c>
      <c r="CF136">
        <v>0</v>
      </c>
      <c r="CG136">
        <v>0</v>
      </c>
      <c r="CM136">
        <v>0</v>
      </c>
      <c r="CN136" t="s">
        <v>3</v>
      </c>
      <c r="CO136">
        <v>0</v>
      </c>
      <c r="CP136">
        <f t="shared" si="160"/>
        <v>0</v>
      </c>
      <c r="CQ136">
        <f t="shared" si="161"/>
        <v>0</v>
      </c>
      <c r="CR136">
        <f t="shared" si="162"/>
        <v>0</v>
      </c>
      <c r="CS136">
        <f t="shared" si="163"/>
        <v>0</v>
      </c>
      <c r="CT136">
        <f t="shared" si="164"/>
        <v>0</v>
      </c>
      <c r="CU136">
        <f t="shared" si="165"/>
        <v>0</v>
      </c>
      <c r="CV136">
        <f t="shared" si="166"/>
        <v>0</v>
      </c>
      <c r="CW136">
        <f t="shared" si="167"/>
        <v>0</v>
      </c>
      <c r="CX136">
        <f t="shared" si="168"/>
        <v>0</v>
      </c>
      <c r="CY136">
        <f t="shared" si="169"/>
        <v>0</v>
      </c>
      <c r="CZ136">
        <f t="shared" si="170"/>
        <v>0</v>
      </c>
      <c r="DC136" t="s">
        <v>3</v>
      </c>
      <c r="DD136" t="s">
        <v>3</v>
      </c>
      <c r="DE136" t="s">
        <v>3</v>
      </c>
      <c r="DF136" t="s">
        <v>3</v>
      </c>
      <c r="DG136" t="s">
        <v>3</v>
      </c>
      <c r="DH136" t="s">
        <v>3</v>
      </c>
      <c r="DI136" t="s">
        <v>3</v>
      </c>
      <c r="DJ136" t="s">
        <v>3</v>
      </c>
      <c r="DK136" t="s">
        <v>3</v>
      </c>
      <c r="DL136" t="s">
        <v>3</v>
      </c>
      <c r="DM136" t="s">
        <v>3</v>
      </c>
      <c r="DN136">
        <v>0</v>
      </c>
      <c r="DO136">
        <v>0</v>
      </c>
      <c r="DP136">
        <v>1</v>
      </c>
      <c r="DQ136">
        <v>1</v>
      </c>
      <c r="DU136">
        <v>1009</v>
      </c>
      <c r="DV136" t="s">
        <v>64</v>
      </c>
      <c r="DW136" t="s">
        <v>64</v>
      </c>
      <c r="DX136">
        <v>1000</v>
      </c>
      <c r="EE136">
        <v>39174529</v>
      </c>
      <c r="EF136">
        <v>2</v>
      </c>
      <c r="EG136" t="s">
        <v>21</v>
      </c>
      <c r="EH136">
        <v>0</v>
      </c>
      <c r="EI136" t="s">
        <v>3</v>
      </c>
      <c r="EJ136">
        <v>1</v>
      </c>
      <c r="EK136">
        <v>15001</v>
      </c>
      <c r="EL136" t="s">
        <v>210</v>
      </c>
      <c r="EM136" t="s">
        <v>211</v>
      </c>
      <c r="EO136" t="s">
        <v>3</v>
      </c>
      <c r="EQ136">
        <v>0</v>
      </c>
      <c r="ER136">
        <v>0</v>
      </c>
      <c r="ES136">
        <v>0</v>
      </c>
      <c r="ET136">
        <v>0</v>
      </c>
      <c r="EU136">
        <v>0</v>
      </c>
      <c r="EV136">
        <v>0</v>
      </c>
      <c r="EW136">
        <v>0</v>
      </c>
      <c r="EX136">
        <v>0</v>
      </c>
      <c r="FQ136">
        <v>0</v>
      </c>
      <c r="FR136">
        <f t="shared" si="171"/>
        <v>0</v>
      </c>
      <c r="FS136">
        <v>0</v>
      </c>
      <c r="FX136">
        <v>105</v>
      </c>
      <c r="FY136">
        <v>55</v>
      </c>
      <c r="GA136" t="s">
        <v>3</v>
      </c>
      <c r="GD136">
        <v>0</v>
      </c>
      <c r="GF136">
        <v>1891904026</v>
      </c>
      <c r="GG136">
        <v>1</v>
      </c>
      <c r="GH136">
        <v>1</v>
      </c>
      <c r="GI136">
        <v>4</v>
      </c>
      <c r="GJ136">
        <v>0</v>
      </c>
      <c r="GK136">
        <f>ROUND(R136*(R12)/100,2)</f>
        <v>0</v>
      </c>
      <c r="GL136">
        <f t="shared" si="172"/>
        <v>0</v>
      </c>
      <c r="GM136">
        <f t="shared" si="173"/>
        <v>0</v>
      </c>
      <c r="GN136">
        <f t="shared" si="174"/>
        <v>0</v>
      </c>
      <c r="GO136">
        <f t="shared" si="175"/>
        <v>0</v>
      </c>
      <c r="GP136">
        <f t="shared" si="176"/>
        <v>0</v>
      </c>
      <c r="GR136">
        <v>0</v>
      </c>
      <c r="GS136">
        <v>3</v>
      </c>
      <c r="GT136">
        <v>0</v>
      </c>
      <c r="GU136" t="s">
        <v>3</v>
      </c>
      <c r="GV136">
        <f t="shared" si="177"/>
        <v>0</v>
      </c>
      <c r="GW136">
        <v>1</v>
      </c>
      <c r="GX136">
        <f t="shared" si="178"/>
        <v>0</v>
      </c>
      <c r="HA136">
        <v>0</v>
      </c>
      <c r="HB136">
        <v>0</v>
      </c>
      <c r="IK136">
        <v>0</v>
      </c>
    </row>
    <row r="137" spans="1:245" x14ac:dyDescent="0.2">
      <c r="A137">
        <v>17</v>
      </c>
      <c r="B137">
        <v>1</v>
      </c>
      <c r="C137">
        <f>ROW(SmtRes!A348)</f>
        <v>348</v>
      </c>
      <c r="D137">
        <f>ROW(EtalonRes!A320)</f>
        <v>320</v>
      </c>
      <c r="E137" t="s">
        <v>333</v>
      </c>
      <c r="F137" t="s">
        <v>334</v>
      </c>
      <c r="G137" t="s">
        <v>335</v>
      </c>
      <c r="H137" t="s">
        <v>28</v>
      </c>
      <c r="I137">
        <f>ROUND(40/100,9)</f>
        <v>0.4</v>
      </c>
      <c r="J137">
        <v>0</v>
      </c>
      <c r="O137">
        <f t="shared" si="146"/>
        <v>3880.69</v>
      </c>
      <c r="P137">
        <f t="shared" si="147"/>
        <v>0</v>
      </c>
      <c r="Q137">
        <f t="shared" si="148"/>
        <v>2333.13</v>
      </c>
      <c r="R137">
        <f t="shared" si="149"/>
        <v>248.13</v>
      </c>
      <c r="S137">
        <f t="shared" si="150"/>
        <v>1547.56</v>
      </c>
      <c r="T137">
        <f t="shared" si="151"/>
        <v>0</v>
      </c>
      <c r="U137">
        <f t="shared" si="152"/>
        <v>27.304000000000002</v>
      </c>
      <c r="V137">
        <f t="shared" si="153"/>
        <v>3.7600000000000002</v>
      </c>
      <c r="W137">
        <f t="shared" si="154"/>
        <v>0</v>
      </c>
      <c r="X137">
        <f t="shared" si="155"/>
        <v>1867.52</v>
      </c>
      <c r="Y137">
        <f t="shared" si="156"/>
        <v>1077.4100000000001</v>
      </c>
      <c r="AA137">
        <v>39570879</v>
      </c>
      <c r="AB137">
        <f t="shared" si="157"/>
        <v>1478.92</v>
      </c>
      <c r="AC137">
        <f t="shared" si="143"/>
        <v>0</v>
      </c>
      <c r="AD137">
        <f>ROUND((((ET137)-(EU137))+AE137),2)</f>
        <v>889.15</v>
      </c>
      <c r="AE137">
        <f>ROUND((EU137),2)</f>
        <v>94.56</v>
      </c>
      <c r="AF137">
        <f>ROUND((EV137),2)</f>
        <v>589.77</v>
      </c>
      <c r="AG137">
        <f t="shared" si="158"/>
        <v>0</v>
      </c>
      <c r="AH137">
        <f>(EW137)</f>
        <v>68.260000000000005</v>
      </c>
      <c r="AI137">
        <f>(EX137)</f>
        <v>9.4</v>
      </c>
      <c r="AJ137">
        <f t="shared" si="159"/>
        <v>0</v>
      </c>
      <c r="AK137">
        <v>1478.92</v>
      </c>
      <c r="AL137">
        <v>0</v>
      </c>
      <c r="AM137">
        <v>889.15</v>
      </c>
      <c r="AN137">
        <v>94.56</v>
      </c>
      <c r="AO137">
        <v>589.77</v>
      </c>
      <c r="AP137">
        <v>0</v>
      </c>
      <c r="AQ137">
        <v>68.260000000000005</v>
      </c>
      <c r="AR137">
        <v>9.4</v>
      </c>
      <c r="AS137">
        <v>0</v>
      </c>
      <c r="AT137">
        <v>104</v>
      </c>
      <c r="AU137">
        <v>60</v>
      </c>
      <c r="AV137">
        <v>1</v>
      </c>
      <c r="AW137">
        <v>1</v>
      </c>
      <c r="AZ137">
        <v>6.56</v>
      </c>
      <c r="BA137">
        <v>6.56</v>
      </c>
      <c r="BB137">
        <v>6.56</v>
      </c>
      <c r="BC137">
        <v>6.56</v>
      </c>
      <c r="BD137" t="s">
        <v>3</v>
      </c>
      <c r="BE137" t="s">
        <v>3</v>
      </c>
      <c r="BF137" t="s">
        <v>3</v>
      </c>
      <c r="BG137" t="s">
        <v>3</v>
      </c>
      <c r="BH137">
        <v>0</v>
      </c>
      <c r="BI137">
        <v>1</v>
      </c>
      <c r="BJ137" t="s">
        <v>336</v>
      </c>
      <c r="BM137">
        <v>68001</v>
      </c>
      <c r="BN137">
        <v>0</v>
      </c>
      <c r="BO137" t="s">
        <v>3</v>
      </c>
      <c r="BP137">
        <v>0</v>
      </c>
      <c r="BQ137">
        <v>6</v>
      </c>
      <c r="BR137">
        <v>0</v>
      </c>
      <c r="BS137">
        <v>6.56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104</v>
      </c>
      <c r="CA137">
        <v>60</v>
      </c>
      <c r="CF137">
        <v>0</v>
      </c>
      <c r="CG137">
        <v>0</v>
      </c>
      <c r="CM137">
        <v>0</v>
      </c>
      <c r="CN137" t="s">
        <v>3</v>
      </c>
      <c r="CO137">
        <v>0</v>
      </c>
      <c r="CP137">
        <f t="shared" si="160"/>
        <v>3880.69</v>
      </c>
      <c r="CQ137">
        <f t="shared" si="161"/>
        <v>0</v>
      </c>
      <c r="CR137">
        <f t="shared" si="162"/>
        <v>5832.8239999999996</v>
      </c>
      <c r="CS137">
        <f t="shared" si="163"/>
        <v>620.31359999999995</v>
      </c>
      <c r="CT137">
        <f t="shared" si="164"/>
        <v>3868.8911999999996</v>
      </c>
      <c r="CU137">
        <f t="shared" si="165"/>
        <v>0</v>
      </c>
      <c r="CV137">
        <f t="shared" si="166"/>
        <v>68.260000000000005</v>
      </c>
      <c r="CW137">
        <f t="shared" si="167"/>
        <v>9.4</v>
      </c>
      <c r="CX137">
        <f t="shared" si="168"/>
        <v>0</v>
      </c>
      <c r="CY137">
        <f t="shared" si="169"/>
        <v>1867.5176000000001</v>
      </c>
      <c r="CZ137">
        <f t="shared" si="170"/>
        <v>1077.414</v>
      </c>
      <c r="DC137" t="s">
        <v>3</v>
      </c>
      <c r="DD137" t="s">
        <v>3</v>
      </c>
      <c r="DE137" t="s">
        <v>3</v>
      </c>
      <c r="DF137" t="s">
        <v>3</v>
      </c>
      <c r="DG137" t="s">
        <v>3</v>
      </c>
      <c r="DH137" t="s">
        <v>3</v>
      </c>
      <c r="DI137" t="s">
        <v>3</v>
      </c>
      <c r="DJ137" t="s">
        <v>3</v>
      </c>
      <c r="DK137" t="s">
        <v>3</v>
      </c>
      <c r="DL137" t="s">
        <v>3</v>
      </c>
      <c r="DM137" t="s">
        <v>3</v>
      </c>
      <c r="DN137">
        <v>0</v>
      </c>
      <c r="DO137">
        <v>0</v>
      </c>
      <c r="DP137">
        <v>1</v>
      </c>
      <c r="DQ137">
        <v>1</v>
      </c>
      <c r="DU137">
        <v>1003</v>
      </c>
      <c r="DV137" t="s">
        <v>28</v>
      </c>
      <c r="DW137" t="s">
        <v>28</v>
      </c>
      <c r="DX137">
        <v>100</v>
      </c>
      <c r="EE137">
        <v>39174629</v>
      </c>
      <c r="EF137">
        <v>6</v>
      </c>
      <c r="EG137" t="s">
        <v>337</v>
      </c>
      <c r="EH137">
        <v>0</v>
      </c>
      <c r="EI137" t="s">
        <v>3</v>
      </c>
      <c r="EJ137">
        <v>1</v>
      </c>
      <c r="EK137">
        <v>68001</v>
      </c>
      <c r="EL137" t="s">
        <v>338</v>
      </c>
      <c r="EM137" t="s">
        <v>339</v>
      </c>
      <c r="EO137" t="s">
        <v>3</v>
      </c>
      <c r="EQ137">
        <v>0</v>
      </c>
      <c r="ER137">
        <v>1478.92</v>
      </c>
      <c r="ES137">
        <v>0</v>
      </c>
      <c r="ET137">
        <v>889.15</v>
      </c>
      <c r="EU137">
        <v>94.56</v>
      </c>
      <c r="EV137">
        <v>589.77</v>
      </c>
      <c r="EW137">
        <v>68.260000000000005</v>
      </c>
      <c r="EX137">
        <v>9.4</v>
      </c>
      <c r="EY137">
        <v>0</v>
      </c>
      <c r="FQ137">
        <v>0</v>
      </c>
      <c r="FR137">
        <f t="shared" si="171"/>
        <v>0</v>
      </c>
      <c r="FS137">
        <v>0</v>
      </c>
      <c r="FX137">
        <v>104</v>
      </c>
      <c r="FY137">
        <v>60</v>
      </c>
      <c r="GA137" t="s">
        <v>3</v>
      </c>
      <c r="GD137">
        <v>0</v>
      </c>
      <c r="GF137">
        <v>-163796540</v>
      </c>
      <c r="GG137">
        <v>1</v>
      </c>
      <c r="GH137">
        <v>1</v>
      </c>
      <c r="GI137">
        <v>4</v>
      </c>
      <c r="GJ137">
        <v>0</v>
      </c>
      <c r="GK137">
        <f>ROUND(R137*(R12)/100,2)</f>
        <v>0</v>
      </c>
      <c r="GL137">
        <f t="shared" si="172"/>
        <v>0</v>
      </c>
      <c r="GM137">
        <f t="shared" si="173"/>
        <v>6825.62</v>
      </c>
      <c r="GN137">
        <f t="shared" si="174"/>
        <v>6825.62</v>
      </c>
      <c r="GO137">
        <f t="shared" si="175"/>
        <v>0</v>
      </c>
      <c r="GP137">
        <f t="shared" si="176"/>
        <v>0</v>
      </c>
      <c r="GR137">
        <v>0</v>
      </c>
      <c r="GS137">
        <v>3</v>
      </c>
      <c r="GT137">
        <v>0</v>
      </c>
      <c r="GU137" t="s">
        <v>3</v>
      </c>
      <c r="GV137">
        <f t="shared" si="177"/>
        <v>0</v>
      </c>
      <c r="GW137">
        <v>1</v>
      </c>
      <c r="GX137">
        <f t="shared" si="178"/>
        <v>0</v>
      </c>
      <c r="HA137">
        <v>0</v>
      </c>
      <c r="HB137">
        <v>0</v>
      </c>
      <c r="IK137">
        <v>0</v>
      </c>
    </row>
    <row r="138" spans="1:245" x14ac:dyDescent="0.2">
      <c r="A138">
        <v>17</v>
      </c>
      <c r="B138">
        <v>1</v>
      </c>
      <c r="C138">
        <f>ROW(SmtRes!A358)</f>
        <v>358</v>
      </c>
      <c r="D138">
        <f>ROW(EtalonRes!A329)</f>
        <v>329</v>
      </c>
      <c r="E138" t="s">
        <v>340</v>
      </c>
      <c r="F138" t="s">
        <v>341</v>
      </c>
      <c r="G138" t="s">
        <v>342</v>
      </c>
      <c r="H138" t="s">
        <v>28</v>
      </c>
      <c r="I138">
        <f>ROUND(40/100,9)</f>
        <v>0.4</v>
      </c>
      <c r="J138">
        <v>0</v>
      </c>
      <c r="O138">
        <f t="shared" si="146"/>
        <v>11883.36</v>
      </c>
      <c r="P138">
        <f t="shared" si="147"/>
        <v>9682.69</v>
      </c>
      <c r="Q138">
        <f t="shared" si="148"/>
        <v>258.41000000000003</v>
      </c>
      <c r="R138">
        <f t="shared" si="149"/>
        <v>31.62</v>
      </c>
      <c r="S138">
        <f t="shared" si="150"/>
        <v>1942.26</v>
      </c>
      <c r="T138">
        <f t="shared" si="151"/>
        <v>0</v>
      </c>
      <c r="U138">
        <f t="shared" si="152"/>
        <v>34.9968</v>
      </c>
      <c r="V138">
        <f t="shared" si="153"/>
        <v>0.36</v>
      </c>
      <c r="W138">
        <f t="shared" si="154"/>
        <v>0</v>
      </c>
      <c r="X138">
        <f t="shared" si="155"/>
        <v>2802.91</v>
      </c>
      <c r="Y138">
        <f t="shared" si="156"/>
        <v>1875.19</v>
      </c>
      <c r="AA138">
        <v>39570879</v>
      </c>
      <c r="AB138">
        <f t="shared" si="157"/>
        <v>4528.72</v>
      </c>
      <c r="AC138">
        <f t="shared" si="143"/>
        <v>3690.05</v>
      </c>
      <c r="AD138">
        <f>ROUND(((((ET138*1.25))-((EU138*1.25)))+AE138),2)</f>
        <v>98.48</v>
      </c>
      <c r="AE138">
        <f>ROUND(((EU138*1.25)),2)</f>
        <v>12.05</v>
      </c>
      <c r="AF138">
        <f>ROUND(((EV138*1.15)),2)</f>
        <v>740.19</v>
      </c>
      <c r="AG138">
        <f t="shared" si="158"/>
        <v>0</v>
      </c>
      <c r="AH138">
        <f>((EW138*1.15))</f>
        <v>87.49199999999999</v>
      </c>
      <c r="AI138">
        <f>((EX138*1.25))</f>
        <v>0.89999999999999991</v>
      </c>
      <c r="AJ138">
        <f t="shared" si="159"/>
        <v>0</v>
      </c>
      <c r="AK138">
        <v>4412.47</v>
      </c>
      <c r="AL138">
        <v>3690.05</v>
      </c>
      <c r="AM138">
        <v>78.78</v>
      </c>
      <c r="AN138">
        <v>9.64</v>
      </c>
      <c r="AO138">
        <v>643.64</v>
      </c>
      <c r="AP138">
        <v>0</v>
      </c>
      <c r="AQ138">
        <v>76.08</v>
      </c>
      <c r="AR138">
        <v>0.72</v>
      </c>
      <c r="AS138">
        <v>0</v>
      </c>
      <c r="AT138">
        <v>142</v>
      </c>
      <c r="AU138">
        <v>95</v>
      </c>
      <c r="AV138">
        <v>1</v>
      </c>
      <c r="AW138">
        <v>1</v>
      </c>
      <c r="AZ138">
        <v>6.56</v>
      </c>
      <c r="BA138">
        <v>6.56</v>
      </c>
      <c r="BB138">
        <v>6.56</v>
      </c>
      <c r="BC138">
        <v>6.56</v>
      </c>
      <c r="BD138" t="s">
        <v>3</v>
      </c>
      <c r="BE138" t="s">
        <v>3</v>
      </c>
      <c r="BF138" t="s">
        <v>3</v>
      </c>
      <c r="BG138" t="s">
        <v>3</v>
      </c>
      <c r="BH138">
        <v>0</v>
      </c>
      <c r="BI138">
        <v>1</v>
      </c>
      <c r="BJ138" t="s">
        <v>343</v>
      </c>
      <c r="BM138">
        <v>27001</v>
      </c>
      <c r="BN138">
        <v>0</v>
      </c>
      <c r="BO138" t="s">
        <v>3</v>
      </c>
      <c r="BP138">
        <v>0</v>
      </c>
      <c r="BQ138">
        <v>2</v>
      </c>
      <c r="BR138">
        <v>0</v>
      </c>
      <c r="BS138">
        <v>6.56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3</v>
      </c>
      <c r="BZ138">
        <v>142</v>
      </c>
      <c r="CA138">
        <v>95</v>
      </c>
      <c r="CF138">
        <v>0</v>
      </c>
      <c r="CG138">
        <v>0</v>
      </c>
      <c r="CM138">
        <v>0</v>
      </c>
      <c r="CN138" t="s">
        <v>1633</v>
      </c>
      <c r="CO138">
        <v>0</v>
      </c>
      <c r="CP138">
        <f t="shared" si="160"/>
        <v>11883.36</v>
      </c>
      <c r="CQ138">
        <f t="shared" si="161"/>
        <v>24206.727999999999</v>
      </c>
      <c r="CR138">
        <f t="shared" si="162"/>
        <v>646.02879999999993</v>
      </c>
      <c r="CS138">
        <f t="shared" si="163"/>
        <v>79.048000000000002</v>
      </c>
      <c r="CT138">
        <f t="shared" si="164"/>
        <v>4855.6463999999996</v>
      </c>
      <c r="CU138">
        <f t="shared" si="165"/>
        <v>0</v>
      </c>
      <c r="CV138">
        <f t="shared" si="166"/>
        <v>87.49199999999999</v>
      </c>
      <c r="CW138">
        <f t="shared" si="167"/>
        <v>0.89999999999999991</v>
      </c>
      <c r="CX138">
        <f t="shared" si="168"/>
        <v>0</v>
      </c>
      <c r="CY138">
        <f t="shared" si="169"/>
        <v>2802.9095999999995</v>
      </c>
      <c r="CZ138">
        <f t="shared" si="170"/>
        <v>1875.1859999999997</v>
      </c>
      <c r="DC138" t="s">
        <v>3</v>
      </c>
      <c r="DD138" t="s">
        <v>3</v>
      </c>
      <c r="DE138" t="s">
        <v>19</v>
      </c>
      <c r="DF138" t="s">
        <v>19</v>
      </c>
      <c r="DG138" t="s">
        <v>20</v>
      </c>
      <c r="DH138" t="s">
        <v>3</v>
      </c>
      <c r="DI138" t="s">
        <v>20</v>
      </c>
      <c r="DJ138" t="s">
        <v>19</v>
      </c>
      <c r="DK138" t="s">
        <v>3</v>
      </c>
      <c r="DL138" t="s">
        <v>3</v>
      </c>
      <c r="DM138" t="s">
        <v>3</v>
      </c>
      <c r="DN138">
        <v>0</v>
      </c>
      <c r="DO138">
        <v>0</v>
      </c>
      <c r="DP138">
        <v>1</v>
      </c>
      <c r="DQ138">
        <v>1</v>
      </c>
      <c r="DU138">
        <v>1003</v>
      </c>
      <c r="DV138" t="s">
        <v>28</v>
      </c>
      <c r="DW138" t="s">
        <v>28</v>
      </c>
      <c r="DX138">
        <v>100</v>
      </c>
      <c r="EE138">
        <v>39174544</v>
      </c>
      <c r="EF138">
        <v>2</v>
      </c>
      <c r="EG138" t="s">
        <v>21</v>
      </c>
      <c r="EH138">
        <v>0</v>
      </c>
      <c r="EI138" t="s">
        <v>3</v>
      </c>
      <c r="EJ138">
        <v>1</v>
      </c>
      <c r="EK138">
        <v>27001</v>
      </c>
      <c r="EL138" t="s">
        <v>344</v>
      </c>
      <c r="EM138" t="s">
        <v>345</v>
      </c>
      <c r="EO138" t="s">
        <v>24</v>
      </c>
      <c r="EQ138">
        <v>0</v>
      </c>
      <c r="ER138">
        <v>4412.47</v>
      </c>
      <c r="ES138">
        <v>3690.05</v>
      </c>
      <c r="ET138">
        <v>78.78</v>
      </c>
      <c r="EU138">
        <v>9.64</v>
      </c>
      <c r="EV138">
        <v>643.64</v>
      </c>
      <c r="EW138">
        <v>76.08</v>
      </c>
      <c r="EX138">
        <v>0.72</v>
      </c>
      <c r="EY138">
        <v>0</v>
      </c>
      <c r="FQ138">
        <v>0</v>
      </c>
      <c r="FR138">
        <f t="shared" si="171"/>
        <v>0</v>
      </c>
      <c r="FS138">
        <v>0</v>
      </c>
      <c r="FX138">
        <v>142</v>
      </c>
      <c r="FY138">
        <v>95</v>
      </c>
      <c r="GA138" t="s">
        <v>3</v>
      </c>
      <c r="GD138">
        <v>0</v>
      </c>
      <c r="GF138">
        <v>-1554983997</v>
      </c>
      <c r="GG138">
        <v>1</v>
      </c>
      <c r="GH138">
        <v>1</v>
      </c>
      <c r="GI138">
        <v>4</v>
      </c>
      <c r="GJ138">
        <v>0</v>
      </c>
      <c r="GK138">
        <f>ROUND(R138*(R12)/100,2)</f>
        <v>0</v>
      </c>
      <c r="GL138">
        <f t="shared" si="172"/>
        <v>0</v>
      </c>
      <c r="GM138">
        <f t="shared" si="173"/>
        <v>16561.46</v>
      </c>
      <c r="GN138">
        <f t="shared" si="174"/>
        <v>16561.46</v>
      </c>
      <c r="GO138">
        <f t="shared" si="175"/>
        <v>0</v>
      </c>
      <c r="GP138">
        <f t="shared" si="176"/>
        <v>0</v>
      </c>
      <c r="GR138">
        <v>0</v>
      </c>
      <c r="GS138">
        <v>3</v>
      </c>
      <c r="GT138">
        <v>0</v>
      </c>
      <c r="GU138" t="s">
        <v>3</v>
      </c>
      <c r="GV138">
        <f t="shared" si="177"/>
        <v>0</v>
      </c>
      <c r="GW138">
        <v>1</v>
      </c>
      <c r="GX138">
        <f t="shared" si="178"/>
        <v>0</v>
      </c>
      <c r="HA138">
        <v>0</v>
      </c>
      <c r="HB138">
        <v>0</v>
      </c>
      <c r="IK138">
        <v>0</v>
      </c>
    </row>
    <row r="139" spans="1:245" x14ac:dyDescent="0.2">
      <c r="A139">
        <v>18</v>
      </c>
      <c r="B139">
        <v>1</v>
      </c>
      <c r="C139">
        <v>356</v>
      </c>
      <c r="E139" t="s">
        <v>346</v>
      </c>
      <c r="F139" t="s">
        <v>347</v>
      </c>
      <c r="G139" t="s">
        <v>348</v>
      </c>
      <c r="H139" t="s">
        <v>35</v>
      </c>
      <c r="I139">
        <f>I138*J139</f>
        <v>40</v>
      </c>
      <c r="J139">
        <v>100</v>
      </c>
      <c r="O139">
        <f t="shared" si="146"/>
        <v>68743.55</v>
      </c>
      <c r="P139">
        <f t="shared" si="147"/>
        <v>68743.55</v>
      </c>
      <c r="Q139">
        <f t="shared" si="148"/>
        <v>0</v>
      </c>
      <c r="R139">
        <f t="shared" si="149"/>
        <v>0</v>
      </c>
      <c r="S139">
        <f t="shared" si="150"/>
        <v>0</v>
      </c>
      <c r="T139">
        <f t="shared" si="151"/>
        <v>0</v>
      </c>
      <c r="U139">
        <f t="shared" si="152"/>
        <v>0</v>
      </c>
      <c r="V139">
        <f t="shared" si="153"/>
        <v>0</v>
      </c>
      <c r="W139">
        <f t="shared" si="154"/>
        <v>0</v>
      </c>
      <c r="X139">
        <f t="shared" si="155"/>
        <v>0</v>
      </c>
      <c r="Y139">
        <f t="shared" si="156"/>
        <v>0</v>
      </c>
      <c r="AA139">
        <v>39570879</v>
      </c>
      <c r="AB139">
        <f t="shared" si="157"/>
        <v>261.98</v>
      </c>
      <c r="AC139">
        <f t="shared" si="143"/>
        <v>261.98</v>
      </c>
      <c r="AD139">
        <f t="shared" ref="AD139:AD146" si="181">ROUND((((ET139)-(EU139))+AE139),2)</f>
        <v>0</v>
      </c>
      <c r="AE139">
        <f t="shared" ref="AE139:AF146" si="182">ROUND((EU139),2)</f>
        <v>0</v>
      </c>
      <c r="AF139">
        <f t="shared" si="182"/>
        <v>0</v>
      </c>
      <c r="AG139">
        <f t="shared" si="158"/>
        <v>0</v>
      </c>
      <c r="AH139">
        <f t="shared" ref="AH139:AI146" si="183">(EW139)</f>
        <v>0</v>
      </c>
      <c r="AI139">
        <f t="shared" si="183"/>
        <v>0</v>
      </c>
      <c r="AJ139">
        <f t="shared" si="159"/>
        <v>0</v>
      </c>
      <c r="AK139">
        <v>261.98</v>
      </c>
      <c r="AL139">
        <v>261.98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104</v>
      </c>
      <c r="AU139">
        <v>60</v>
      </c>
      <c r="AV139">
        <v>1</v>
      </c>
      <c r="AW139">
        <v>1</v>
      </c>
      <c r="AZ139">
        <v>6.56</v>
      </c>
      <c r="BA139">
        <v>1</v>
      </c>
      <c r="BB139">
        <v>1</v>
      </c>
      <c r="BC139">
        <v>6.56</v>
      </c>
      <c r="BD139" t="s">
        <v>3</v>
      </c>
      <c r="BE139" t="s">
        <v>3</v>
      </c>
      <c r="BF139" t="s">
        <v>3</v>
      </c>
      <c r="BG139" t="s">
        <v>3</v>
      </c>
      <c r="BH139">
        <v>3</v>
      </c>
      <c r="BI139">
        <v>1</v>
      </c>
      <c r="BJ139" t="s">
        <v>349</v>
      </c>
      <c r="BM139">
        <v>68001</v>
      </c>
      <c r="BN139">
        <v>0</v>
      </c>
      <c r="BO139" t="s">
        <v>3</v>
      </c>
      <c r="BP139">
        <v>0</v>
      </c>
      <c r="BQ139">
        <v>6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3</v>
      </c>
      <c r="BZ139">
        <v>104</v>
      </c>
      <c r="CA139">
        <v>60</v>
      </c>
      <c r="CF139">
        <v>0</v>
      </c>
      <c r="CG139">
        <v>0</v>
      </c>
      <c r="CM139">
        <v>0</v>
      </c>
      <c r="CN139" t="s">
        <v>3</v>
      </c>
      <c r="CO139">
        <v>0</v>
      </c>
      <c r="CP139">
        <f t="shared" si="160"/>
        <v>68743.55</v>
      </c>
      <c r="CQ139">
        <f t="shared" si="161"/>
        <v>1718.5888</v>
      </c>
      <c r="CR139">
        <f t="shared" si="162"/>
        <v>0</v>
      </c>
      <c r="CS139">
        <f t="shared" si="163"/>
        <v>0</v>
      </c>
      <c r="CT139">
        <f t="shared" si="164"/>
        <v>0</v>
      </c>
      <c r="CU139">
        <f t="shared" si="165"/>
        <v>0</v>
      </c>
      <c r="CV139">
        <f t="shared" si="166"/>
        <v>0</v>
      </c>
      <c r="CW139">
        <f t="shared" si="167"/>
        <v>0</v>
      </c>
      <c r="CX139">
        <f t="shared" si="168"/>
        <v>0</v>
      </c>
      <c r="CY139">
        <f t="shared" si="169"/>
        <v>0</v>
      </c>
      <c r="CZ139">
        <f t="shared" si="170"/>
        <v>0</v>
      </c>
      <c r="DC139" t="s">
        <v>3</v>
      </c>
      <c r="DD139" t="s">
        <v>3</v>
      </c>
      <c r="DE139" t="s">
        <v>3</v>
      </c>
      <c r="DF139" t="s">
        <v>3</v>
      </c>
      <c r="DG139" t="s">
        <v>3</v>
      </c>
      <c r="DH139" t="s">
        <v>3</v>
      </c>
      <c r="DI139" t="s">
        <v>3</v>
      </c>
      <c r="DJ139" t="s">
        <v>3</v>
      </c>
      <c r="DK139" t="s">
        <v>3</v>
      </c>
      <c r="DL139" t="s">
        <v>3</v>
      </c>
      <c r="DM139" t="s">
        <v>3</v>
      </c>
      <c r="DN139">
        <v>0</v>
      </c>
      <c r="DO139">
        <v>0</v>
      </c>
      <c r="DP139">
        <v>1</v>
      </c>
      <c r="DQ139">
        <v>1</v>
      </c>
      <c r="DU139">
        <v>1010</v>
      </c>
      <c r="DV139" t="s">
        <v>35</v>
      </c>
      <c r="DW139" t="s">
        <v>35</v>
      </c>
      <c r="DX139">
        <v>1</v>
      </c>
      <c r="EE139">
        <v>39174629</v>
      </c>
      <c r="EF139">
        <v>6</v>
      </c>
      <c r="EG139" t="s">
        <v>337</v>
      </c>
      <c r="EH139">
        <v>0</v>
      </c>
      <c r="EI139" t="s">
        <v>3</v>
      </c>
      <c r="EJ139">
        <v>1</v>
      </c>
      <c r="EK139">
        <v>68001</v>
      </c>
      <c r="EL139" t="s">
        <v>338</v>
      </c>
      <c r="EM139" t="s">
        <v>339</v>
      </c>
      <c r="EO139" t="s">
        <v>3</v>
      </c>
      <c r="EQ139">
        <v>0</v>
      </c>
      <c r="ER139">
        <v>261.98</v>
      </c>
      <c r="ES139">
        <v>261.98</v>
      </c>
      <c r="ET139">
        <v>0</v>
      </c>
      <c r="EU139">
        <v>0</v>
      </c>
      <c r="EV139">
        <v>0</v>
      </c>
      <c r="EW139">
        <v>0</v>
      </c>
      <c r="EX139">
        <v>0</v>
      </c>
      <c r="FQ139">
        <v>0</v>
      </c>
      <c r="FR139">
        <f t="shared" si="171"/>
        <v>0</v>
      </c>
      <c r="FS139">
        <v>0</v>
      </c>
      <c r="FX139">
        <v>104</v>
      </c>
      <c r="FY139">
        <v>60</v>
      </c>
      <c r="GA139" t="s">
        <v>3</v>
      </c>
      <c r="GD139">
        <v>0</v>
      </c>
      <c r="GF139">
        <v>50192249</v>
      </c>
      <c r="GG139">
        <v>1</v>
      </c>
      <c r="GH139">
        <v>1</v>
      </c>
      <c r="GI139">
        <v>4</v>
      </c>
      <c r="GJ139">
        <v>0</v>
      </c>
      <c r="GK139">
        <f>ROUND(R139*(R12)/100,2)</f>
        <v>0</v>
      </c>
      <c r="GL139">
        <f t="shared" si="172"/>
        <v>0</v>
      </c>
      <c r="GM139">
        <f t="shared" si="173"/>
        <v>68743.55</v>
      </c>
      <c r="GN139">
        <f t="shared" si="174"/>
        <v>68743.55</v>
      </c>
      <c r="GO139">
        <f t="shared" si="175"/>
        <v>0</v>
      </c>
      <c r="GP139">
        <f t="shared" si="176"/>
        <v>0</v>
      </c>
      <c r="GR139">
        <v>0</v>
      </c>
      <c r="GS139">
        <v>3</v>
      </c>
      <c r="GT139">
        <v>0</v>
      </c>
      <c r="GU139" t="s">
        <v>3</v>
      </c>
      <c r="GV139">
        <f t="shared" si="177"/>
        <v>0</v>
      </c>
      <c r="GW139">
        <v>1</v>
      </c>
      <c r="GX139">
        <f t="shared" si="178"/>
        <v>0</v>
      </c>
      <c r="HA139">
        <v>0</v>
      </c>
      <c r="HB139">
        <v>0</v>
      </c>
      <c r="IK139">
        <v>0</v>
      </c>
    </row>
    <row r="140" spans="1:245" x14ac:dyDescent="0.2">
      <c r="A140">
        <v>18</v>
      </c>
      <c r="B140">
        <v>1</v>
      </c>
      <c r="C140">
        <v>358</v>
      </c>
      <c r="E140" t="s">
        <v>350</v>
      </c>
      <c r="F140" t="s">
        <v>351</v>
      </c>
      <c r="G140" t="s">
        <v>352</v>
      </c>
      <c r="H140" t="s">
        <v>52</v>
      </c>
      <c r="I140">
        <f>I138*J140</f>
        <v>40</v>
      </c>
      <c r="J140">
        <v>100</v>
      </c>
      <c r="O140">
        <f t="shared" si="146"/>
        <v>0</v>
      </c>
      <c r="P140">
        <f t="shared" si="147"/>
        <v>0</v>
      </c>
      <c r="Q140">
        <f t="shared" si="148"/>
        <v>0</v>
      </c>
      <c r="R140">
        <f t="shared" si="149"/>
        <v>0</v>
      </c>
      <c r="S140">
        <f t="shared" si="150"/>
        <v>0</v>
      </c>
      <c r="T140">
        <f t="shared" si="151"/>
        <v>0</v>
      </c>
      <c r="U140">
        <f t="shared" si="152"/>
        <v>0</v>
      </c>
      <c r="V140">
        <f t="shared" si="153"/>
        <v>0</v>
      </c>
      <c r="W140">
        <f t="shared" si="154"/>
        <v>0</v>
      </c>
      <c r="X140">
        <f t="shared" si="155"/>
        <v>0</v>
      </c>
      <c r="Y140">
        <f t="shared" si="156"/>
        <v>0</v>
      </c>
      <c r="AA140">
        <v>39570879</v>
      </c>
      <c r="AB140">
        <f t="shared" si="157"/>
        <v>0</v>
      </c>
      <c r="AC140">
        <f t="shared" si="143"/>
        <v>0</v>
      </c>
      <c r="AD140">
        <f t="shared" si="181"/>
        <v>0</v>
      </c>
      <c r="AE140">
        <f t="shared" si="182"/>
        <v>0</v>
      </c>
      <c r="AF140">
        <f t="shared" si="182"/>
        <v>0</v>
      </c>
      <c r="AG140">
        <f t="shared" si="158"/>
        <v>0</v>
      </c>
      <c r="AH140">
        <f t="shared" si="183"/>
        <v>0</v>
      </c>
      <c r="AI140">
        <f t="shared" si="183"/>
        <v>0</v>
      </c>
      <c r="AJ140">
        <f t="shared" si="159"/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142</v>
      </c>
      <c r="AU140">
        <v>95</v>
      </c>
      <c r="AV140">
        <v>1</v>
      </c>
      <c r="AW140">
        <v>1</v>
      </c>
      <c r="AZ140">
        <v>6.56</v>
      </c>
      <c r="BA140">
        <v>1</v>
      </c>
      <c r="BB140">
        <v>1</v>
      </c>
      <c r="BC140">
        <v>6.56</v>
      </c>
      <c r="BD140" t="s">
        <v>3</v>
      </c>
      <c r="BE140" t="s">
        <v>3</v>
      </c>
      <c r="BF140" t="s">
        <v>3</v>
      </c>
      <c r="BG140" t="s">
        <v>3</v>
      </c>
      <c r="BH140">
        <v>3</v>
      </c>
      <c r="BI140">
        <v>1</v>
      </c>
      <c r="BJ140" t="s">
        <v>3</v>
      </c>
      <c r="BM140">
        <v>27001</v>
      </c>
      <c r="BN140">
        <v>0</v>
      </c>
      <c r="BO140" t="s">
        <v>3</v>
      </c>
      <c r="BP140">
        <v>0</v>
      </c>
      <c r="BQ140">
        <v>2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3</v>
      </c>
      <c r="BZ140">
        <v>142</v>
      </c>
      <c r="CA140">
        <v>95</v>
      </c>
      <c r="CF140">
        <v>0</v>
      </c>
      <c r="CG140">
        <v>0</v>
      </c>
      <c r="CM140">
        <v>0</v>
      </c>
      <c r="CN140" t="s">
        <v>3</v>
      </c>
      <c r="CO140">
        <v>0</v>
      </c>
      <c r="CP140">
        <f t="shared" si="160"/>
        <v>0</v>
      </c>
      <c r="CQ140">
        <f t="shared" si="161"/>
        <v>0</v>
      </c>
      <c r="CR140">
        <f t="shared" si="162"/>
        <v>0</v>
      </c>
      <c r="CS140">
        <f t="shared" si="163"/>
        <v>0</v>
      </c>
      <c r="CT140">
        <f t="shared" si="164"/>
        <v>0</v>
      </c>
      <c r="CU140">
        <f t="shared" si="165"/>
        <v>0</v>
      </c>
      <c r="CV140">
        <f t="shared" si="166"/>
        <v>0</v>
      </c>
      <c r="CW140">
        <f t="shared" si="167"/>
        <v>0</v>
      </c>
      <c r="CX140">
        <f t="shared" si="168"/>
        <v>0</v>
      </c>
      <c r="CY140">
        <f t="shared" si="169"/>
        <v>0</v>
      </c>
      <c r="CZ140">
        <f t="shared" si="170"/>
        <v>0</v>
      </c>
      <c r="DC140" t="s">
        <v>3</v>
      </c>
      <c r="DD140" t="s">
        <v>3</v>
      </c>
      <c r="DE140" t="s">
        <v>3</v>
      </c>
      <c r="DF140" t="s">
        <v>3</v>
      </c>
      <c r="DG140" t="s">
        <v>3</v>
      </c>
      <c r="DH140" t="s">
        <v>3</v>
      </c>
      <c r="DI140" t="s">
        <v>3</v>
      </c>
      <c r="DJ140" t="s">
        <v>3</v>
      </c>
      <c r="DK140" t="s">
        <v>3</v>
      </c>
      <c r="DL140" t="s">
        <v>3</v>
      </c>
      <c r="DM140" t="s">
        <v>3</v>
      </c>
      <c r="DN140">
        <v>0</v>
      </c>
      <c r="DO140">
        <v>0</v>
      </c>
      <c r="DP140">
        <v>1</v>
      </c>
      <c r="DQ140">
        <v>1</v>
      </c>
      <c r="DU140">
        <v>1003</v>
      </c>
      <c r="DV140" t="s">
        <v>52</v>
      </c>
      <c r="DW140" t="s">
        <v>52</v>
      </c>
      <c r="DX140">
        <v>1</v>
      </c>
      <c r="EE140">
        <v>39174544</v>
      </c>
      <c r="EF140">
        <v>2</v>
      </c>
      <c r="EG140" t="s">
        <v>21</v>
      </c>
      <c r="EH140">
        <v>0</v>
      </c>
      <c r="EI140" t="s">
        <v>3</v>
      </c>
      <c r="EJ140">
        <v>1</v>
      </c>
      <c r="EK140">
        <v>27001</v>
      </c>
      <c r="EL140" t="s">
        <v>344</v>
      </c>
      <c r="EM140" t="s">
        <v>345</v>
      </c>
      <c r="EO140" t="s">
        <v>3</v>
      </c>
      <c r="EQ140">
        <v>0</v>
      </c>
      <c r="ER140">
        <v>0</v>
      </c>
      <c r="ES140">
        <v>0</v>
      </c>
      <c r="ET140">
        <v>0</v>
      </c>
      <c r="EU140">
        <v>0</v>
      </c>
      <c r="EV140">
        <v>0</v>
      </c>
      <c r="EW140">
        <v>0</v>
      </c>
      <c r="EX140">
        <v>0</v>
      </c>
      <c r="FQ140">
        <v>0</v>
      </c>
      <c r="FR140">
        <f t="shared" si="171"/>
        <v>0</v>
      </c>
      <c r="FS140">
        <v>0</v>
      </c>
      <c r="FX140">
        <v>142</v>
      </c>
      <c r="FY140">
        <v>95</v>
      </c>
      <c r="GA140" t="s">
        <v>3</v>
      </c>
      <c r="GD140">
        <v>0</v>
      </c>
      <c r="GF140">
        <v>-848202694</v>
      </c>
      <c r="GG140">
        <v>1</v>
      </c>
      <c r="GH140">
        <v>1</v>
      </c>
      <c r="GI140">
        <v>4</v>
      </c>
      <c r="GJ140">
        <v>0</v>
      </c>
      <c r="GK140">
        <f>ROUND(R140*(R12)/100,2)</f>
        <v>0</v>
      </c>
      <c r="GL140">
        <f t="shared" si="172"/>
        <v>0</v>
      </c>
      <c r="GM140">
        <f t="shared" si="173"/>
        <v>0</v>
      </c>
      <c r="GN140">
        <f t="shared" si="174"/>
        <v>0</v>
      </c>
      <c r="GO140">
        <f t="shared" si="175"/>
        <v>0</v>
      </c>
      <c r="GP140">
        <f t="shared" si="176"/>
        <v>0</v>
      </c>
      <c r="GR140">
        <v>0</v>
      </c>
      <c r="GS140">
        <v>3</v>
      </c>
      <c r="GT140">
        <v>0</v>
      </c>
      <c r="GU140" t="s">
        <v>3</v>
      </c>
      <c r="GV140">
        <f t="shared" si="177"/>
        <v>0</v>
      </c>
      <c r="GW140">
        <v>1</v>
      </c>
      <c r="GX140">
        <f t="shared" si="178"/>
        <v>0</v>
      </c>
      <c r="HA140">
        <v>0</v>
      </c>
      <c r="HB140">
        <v>0</v>
      </c>
      <c r="IK140">
        <v>0</v>
      </c>
    </row>
    <row r="141" spans="1:245" x14ac:dyDescent="0.2">
      <c r="A141">
        <v>17</v>
      </c>
      <c r="B141">
        <v>1</v>
      </c>
      <c r="C141">
        <f>ROW(SmtRes!A367)</f>
        <v>367</v>
      </c>
      <c r="D141">
        <f>ROW(EtalonRes!A339)</f>
        <v>339</v>
      </c>
      <c r="E141" t="s">
        <v>353</v>
      </c>
      <c r="F141" t="s">
        <v>354</v>
      </c>
      <c r="G141" t="s">
        <v>355</v>
      </c>
      <c r="H141" t="s">
        <v>208</v>
      </c>
      <c r="I141">
        <f>ROUND(60/100,9)</f>
        <v>0.6</v>
      </c>
      <c r="J141">
        <v>0</v>
      </c>
      <c r="O141">
        <f t="shared" si="146"/>
        <v>9628.83</v>
      </c>
      <c r="P141">
        <f t="shared" si="147"/>
        <v>0</v>
      </c>
      <c r="Q141">
        <f t="shared" si="148"/>
        <v>3973.59</v>
      </c>
      <c r="R141">
        <f t="shared" si="149"/>
        <v>506.13</v>
      </c>
      <c r="S141">
        <f t="shared" si="150"/>
        <v>5655.24</v>
      </c>
      <c r="T141">
        <f t="shared" si="151"/>
        <v>0</v>
      </c>
      <c r="U141">
        <f t="shared" si="152"/>
        <v>103.74</v>
      </c>
      <c r="V141">
        <f t="shared" si="153"/>
        <v>7.0260000000000007</v>
      </c>
      <c r="W141">
        <f t="shared" si="154"/>
        <v>0</v>
      </c>
      <c r="X141">
        <f t="shared" si="155"/>
        <v>6407.82</v>
      </c>
      <c r="Y141">
        <f t="shared" si="156"/>
        <v>3696.82</v>
      </c>
      <c r="AA141">
        <v>39570879</v>
      </c>
      <c r="AB141">
        <f t="shared" si="157"/>
        <v>2446.35</v>
      </c>
      <c r="AC141">
        <f t="shared" si="143"/>
        <v>0</v>
      </c>
      <c r="AD141">
        <f t="shared" si="181"/>
        <v>1009.55</v>
      </c>
      <c r="AE141">
        <f t="shared" si="182"/>
        <v>128.59</v>
      </c>
      <c r="AF141">
        <f t="shared" si="182"/>
        <v>1436.8</v>
      </c>
      <c r="AG141">
        <f t="shared" si="158"/>
        <v>0</v>
      </c>
      <c r="AH141">
        <f t="shared" si="183"/>
        <v>172.9</v>
      </c>
      <c r="AI141">
        <f t="shared" si="183"/>
        <v>11.71</v>
      </c>
      <c r="AJ141">
        <f t="shared" si="159"/>
        <v>0</v>
      </c>
      <c r="AK141">
        <v>2446.35</v>
      </c>
      <c r="AL141">
        <v>0</v>
      </c>
      <c r="AM141">
        <v>1009.55</v>
      </c>
      <c r="AN141">
        <v>128.59</v>
      </c>
      <c r="AO141">
        <v>1436.8</v>
      </c>
      <c r="AP141">
        <v>0</v>
      </c>
      <c r="AQ141">
        <v>172.9</v>
      </c>
      <c r="AR141">
        <v>11.71</v>
      </c>
      <c r="AS141">
        <v>0</v>
      </c>
      <c r="AT141">
        <v>104</v>
      </c>
      <c r="AU141">
        <v>60</v>
      </c>
      <c r="AV141">
        <v>1</v>
      </c>
      <c r="AW141">
        <v>1</v>
      </c>
      <c r="AZ141">
        <v>6.56</v>
      </c>
      <c r="BA141">
        <v>6.56</v>
      </c>
      <c r="BB141">
        <v>6.56</v>
      </c>
      <c r="BC141">
        <v>6.56</v>
      </c>
      <c r="BD141" t="s">
        <v>3</v>
      </c>
      <c r="BE141" t="s">
        <v>3</v>
      </c>
      <c r="BF141" t="s">
        <v>3</v>
      </c>
      <c r="BG141" t="s">
        <v>3</v>
      </c>
      <c r="BH141">
        <v>0</v>
      </c>
      <c r="BI141">
        <v>1</v>
      </c>
      <c r="BJ141" t="s">
        <v>356</v>
      </c>
      <c r="BM141">
        <v>68001</v>
      </c>
      <c r="BN141">
        <v>0</v>
      </c>
      <c r="BO141" t="s">
        <v>3</v>
      </c>
      <c r="BP141">
        <v>0</v>
      </c>
      <c r="BQ141">
        <v>6</v>
      </c>
      <c r="BR141">
        <v>0</v>
      </c>
      <c r="BS141">
        <v>6.56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3</v>
      </c>
      <c r="BZ141">
        <v>104</v>
      </c>
      <c r="CA141">
        <v>60</v>
      </c>
      <c r="CF141">
        <v>0</v>
      </c>
      <c r="CG141">
        <v>0</v>
      </c>
      <c r="CM141">
        <v>0</v>
      </c>
      <c r="CN141" t="s">
        <v>3</v>
      </c>
      <c r="CO141">
        <v>0</v>
      </c>
      <c r="CP141">
        <f t="shared" si="160"/>
        <v>9628.83</v>
      </c>
      <c r="CQ141">
        <f t="shared" si="161"/>
        <v>0</v>
      </c>
      <c r="CR141">
        <f t="shared" si="162"/>
        <v>6622.6479999999992</v>
      </c>
      <c r="CS141">
        <f t="shared" si="163"/>
        <v>843.55039999999997</v>
      </c>
      <c r="CT141">
        <f t="shared" si="164"/>
        <v>9425.4079999999994</v>
      </c>
      <c r="CU141">
        <f t="shared" si="165"/>
        <v>0</v>
      </c>
      <c r="CV141">
        <f t="shared" si="166"/>
        <v>172.9</v>
      </c>
      <c r="CW141">
        <f t="shared" si="167"/>
        <v>11.71</v>
      </c>
      <c r="CX141">
        <f t="shared" si="168"/>
        <v>0</v>
      </c>
      <c r="CY141">
        <f t="shared" si="169"/>
        <v>6407.8247999999994</v>
      </c>
      <c r="CZ141">
        <f t="shared" si="170"/>
        <v>3696.8220000000001</v>
      </c>
      <c r="DC141" t="s">
        <v>3</v>
      </c>
      <c r="DD141" t="s">
        <v>3</v>
      </c>
      <c r="DE141" t="s">
        <v>3</v>
      </c>
      <c r="DF141" t="s">
        <v>3</v>
      </c>
      <c r="DG141" t="s">
        <v>3</v>
      </c>
      <c r="DH141" t="s">
        <v>3</v>
      </c>
      <c r="DI141" t="s">
        <v>3</v>
      </c>
      <c r="DJ141" t="s">
        <v>3</v>
      </c>
      <c r="DK141" t="s">
        <v>3</v>
      </c>
      <c r="DL141" t="s">
        <v>3</v>
      </c>
      <c r="DM141" t="s">
        <v>3</v>
      </c>
      <c r="DN141">
        <v>0</v>
      </c>
      <c r="DO141">
        <v>0</v>
      </c>
      <c r="DP141">
        <v>1</v>
      </c>
      <c r="DQ141">
        <v>1</v>
      </c>
      <c r="DU141">
        <v>1005</v>
      </c>
      <c r="DV141" t="s">
        <v>208</v>
      </c>
      <c r="DW141" t="s">
        <v>208</v>
      </c>
      <c r="DX141">
        <v>100</v>
      </c>
      <c r="EE141">
        <v>39174629</v>
      </c>
      <c r="EF141">
        <v>6</v>
      </c>
      <c r="EG141" t="s">
        <v>337</v>
      </c>
      <c r="EH141">
        <v>0</v>
      </c>
      <c r="EI141" t="s">
        <v>3</v>
      </c>
      <c r="EJ141">
        <v>1</v>
      </c>
      <c r="EK141">
        <v>68001</v>
      </c>
      <c r="EL141" t="s">
        <v>338</v>
      </c>
      <c r="EM141" t="s">
        <v>339</v>
      </c>
      <c r="EO141" t="s">
        <v>3</v>
      </c>
      <c r="EQ141">
        <v>0</v>
      </c>
      <c r="ER141">
        <v>2446.35</v>
      </c>
      <c r="ES141">
        <v>0</v>
      </c>
      <c r="ET141">
        <v>1009.55</v>
      </c>
      <c r="EU141">
        <v>128.59</v>
      </c>
      <c r="EV141">
        <v>1436.8</v>
      </c>
      <c r="EW141">
        <v>172.9</v>
      </c>
      <c r="EX141">
        <v>11.71</v>
      </c>
      <c r="EY141">
        <v>0</v>
      </c>
      <c r="FQ141">
        <v>0</v>
      </c>
      <c r="FR141">
        <f t="shared" si="171"/>
        <v>0</v>
      </c>
      <c r="FS141">
        <v>0</v>
      </c>
      <c r="FX141">
        <v>104</v>
      </c>
      <c r="FY141">
        <v>60</v>
      </c>
      <c r="GA141" t="s">
        <v>3</v>
      </c>
      <c r="GD141">
        <v>0</v>
      </c>
      <c r="GF141">
        <v>-681848786</v>
      </c>
      <c r="GG141">
        <v>1</v>
      </c>
      <c r="GH141">
        <v>1</v>
      </c>
      <c r="GI141">
        <v>4</v>
      </c>
      <c r="GJ141">
        <v>0</v>
      </c>
      <c r="GK141">
        <f>ROUND(R141*(R12)/100,2)</f>
        <v>0</v>
      </c>
      <c r="GL141">
        <f t="shared" si="172"/>
        <v>0</v>
      </c>
      <c r="GM141">
        <f t="shared" si="173"/>
        <v>19733.47</v>
      </c>
      <c r="GN141">
        <f t="shared" si="174"/>
        <v>19733.47</v>
      </c>
      <c r="GO141">
        <f t="shared" si="175"/>
        <v>0</v>
      </c>
      <c r="GP141">
        <f t="shared" si="176"/>
        <v>0</v>
      </c>
      <c r="GR141">
        <v>0</v>
      </c>
      <c r="GS141">
        <v>3</v>
      </c>
      <c r="GT141">
        <v>0</v>
      </c>
      <c r="GU141" t="s">
        <v>3</v>
      </c>
      <c r="GV141">
        <f t="shared" si="177"/>
        <v>0</v>
      </c>
      <c r="GW141">
        <v>1</v>
      </c>
      <c r="GX141">
        <f t="shared" si="178"/>
        <v>0</v>
      </c>
      <c r="HA141">
        <v>0</v>
      </c>
      <c r="HB141">
        <v>0</v>
      </c>
      <c r="IK141">
        <v>0</v>
      </c>
    </row>
    <row r="142" spans="1:245" x14ac:dyDescent="0.2">
      <c r="A142">
        <v>18</v>
      </c>
      <c r="B142">
        <v>1</v>
      </c>
      <c r="C142">
        <v>366</v>
      </c>
      <c r="E142" t="s">
        <v>357</v>
      </c>
      <c r="F142" t="s">
        <v>358</v>
      </c>
      <c r="G142" t="s">
        <v>359</v>
      </c>
      <c r="H142" t="s">
        <v>64</v>
      </c>
      <c r="I142">
        <f>I141*J142</f>
        <v>11.4</v>
      </c>
      <c r="J142">
        <v>19</v>
      </c>
      <c r="O142">
        <f t="shared" si="146"/>
        <v>35896.32</v>
      </c>
      <c r="P142">
        <f t="shared" si="147"/>
        <v>35896.32</v>
      </c>
      <c r="Q142">
        <f t="shared" si="148"/>
        <v>0</v>
      </c>
      <c r="R142">
        <f t="shared" si="149"/>
        <v>0</v>
      </c>
      <c r="S142">
        <f t="shared" si="150"/>
        <v>0</v>
      </c>
      <c r="T142">
        <f t="shared" si="151"/>
        <v>0</v>
      </c>
      <c r="U142">
        <f t="shared" si="152"/>
        <v>0</v>
      </c>
      <c r="V142">
        <f t="shared" si="153"/>
        <v>0</v>
      </c>
      <c r="W142">
        <f t="shared" si="154"/>
        <v>0</v>
      </c>
      <c r="X142">
        <f t="shared" si="155"/>
        <v>0</v>
      </c>
      <c r="Y142">
        <f t="shared" si="156"/>
        <v>0</v>
      </c>
      <c r="AA142">
        <v>39570879</v>
      </c>
      <c r="AB142">
        <f t="shared" si="157"/>
        <v>480</v>
      </c>
      <c r="AC142">
        <f t="shared" si="143"/>
        <v>480</v>
      </c>
      <c r="AD142">
        <f t="shared" si="181"/>
        <v>0</v>
      </c>
      <c r="AE142">
        <f t="shared" si="182"/>
        <v>0</v>
      </c>
      <c r="AF142">
        <f t="shared" si="182"/>
        <v>0</v>
      </c>
      <c r="AG142">
        <f t="shared" si="158"/>
        <v>0</v>
      </c>
      <c r="AH142">
        <f t="shared" si="183"/>
        <v>0</v>
      </c>
      <c r="AI142">
        <f t="shared" si="183"/>
        <v>0</v>
      </c>
      <c r="AJ142">
        <f t="shared" si="159"/>
        <v>0</v>
      </c>
      <c r="AK142">
        <v>480</v>
      </c>
      <c r="AL142">
        <v>480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104</v>
      </c>
      <c r="AU142">
        <v>60</v>
      </c>
      <c r="AV142">
        <v>1</v>
      </c>
      <c r="AW142">
        <v>1</v>
      </c>
      <c r="AZ142">
        <v>6.56</v>
      </c>
      <c r="BA142">
        <v>1</v>
      </c>
      <c r="BB142">
        <v>1</v>
      </c>
      <c r="BC142">
        <v>6.56</v>
      </c>
      <c r="BD142" t="s">
        <v>3</v>
      </c>
      <c r="BE142" t="s">
        <v>3</v>
      </c>
      <c r="BF142" t="s">
        <v>3</v>
      </c>
      <c r="BG142" t="s">
        <v>3</v>
      </c>
      <c r="BH142">
        <v>3</v>
      </c>
      <c r="BI142">
        <v>1</v>
      </c>
      <c r="BJ142" t="s">
        <v>360</v>
      </c>
      <c r="BM142">
        <v>68001</v>
      </c>
      <c r="BN142">
        <v>0</v>
      </c>
      <c r="BO142" t="s">
        <v>3</v>
      </c>
      <c r="BP142">
        <v>0</v>
      </c>
      <c r="BQ142">
        <v>6</v>
      </c>
      <c r="BR142">
        <v>0</v>
      </c>
      <c r="BS142">
        <v>1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3</v>
      </c>
      <c r="BZ142">
        <v>104</v>
      </c>
      <c r="CA142">
        <v>60</v>
      </c>
      <c r="CF142">
        <v>0</v>
      </c>
      <c r="CG142">
        <v>0</v>
      </c>
      <c r="CM142">
        <v>0</v>
      </c>
      <c r="CN142" t="s">
        <v>3</v>
      </c>
      <c r="CO142">
        <v>0</v>
      </c>
      <c r="CP142">
        <f t="shared" si="160"/>
        <v>35896.32</v>
      </c>
      <c r="CQ142">
        <f t="shared" si="161"/>
        <v>3148.7999999999997</v>
      </c>
      <c r="CR142">
        <f t="shared" si="162"/>
        <v>0</v>
      </c>
      <c r="CS142">
        <f t="shared" si="163"/>
        <v>0</v>
      </c>
      <c r="CT142">
        <f t="shared" si="164"/>
        <v>0</v>
      </c>
      <c r="CU142">
        <f t="shared" si="165"/>
        <v>0</v>
      </c>
      <c r="CV142">
        <f t="shared" si="166"/>
        <v>0</v>
      </c>
      <c r="CW142">
        <f t="shared" si="167"/>
        <v>0</v>
      </c>
      <c r="CX142">
        <f t="shared" si="168"/>
        <v>0</v>
      </c>
      <c r="CY142">
        <f t="shared" si="169"/>
        <v>0</v>
      </c>
      <c r="CZ142">
        <f t="shared" si="170"/>
        <v>0</v>
      </c>
      <c r="DC142" t="s">
        <v>3</v>
      </c>
      <c r="DD142" t="s">
        <v>3</v>
      </c>
      <c r="DE142" t="s">
        <v>3</v>
      </c>
      <c r="DF142" t="s">
        <v>3</v>
      </c>
      <c r="DG142" t="s">
        <v>3</v>
      </c>
      <c r="DH142" t="s">
        <v>3</v>
      </c>
      <c r="DI142" t="s">
        <v>3</v>
      </c>
      <c r="DJ142" t="s">
        <v>3</v>
      </c>
      <c r="DK142" t="s">
        <v>3</v>
      </c>
      <c r="DL142" t="s">
        <v>3</v>
      </c>
      <c r="DM142" t="s">
        <v>3</v>
      </c>
      <c r="DN142">
        <v>0</v>
      </c>
      <c r="DO142">
        <v>0</v>
      </c>
      <c r="DP142">
        <v>1</v>
      </c>
      <c r="DQ142">
        <v>1</v>
      </c>
      <c r="DU142">
        <v>1009</v>
      </c>
      <c r="DV142" t="s">
        <v>64</v>
      </c>
      <c r="DW142" t="s">
        <v>64</v>
      </c>
      <c r="DX142">
        <v>1000</v>
      </c>
      <c r="EE142">
        <v>39174629</v>
      </c>
      <c r="EF142">
        <v>6</v>
      </c>
      <c r="EG142" t="s">
        <v>337</v>
      </c>
      <c r="EH142">
        <v>0</v>
      </c>
      <c r="EI142" t="s">
        <v>3</v>
      </c>
      <c r="EJ142">
        <v>1</v>
      </c>
      <c r="EK142">
        <v>68001</v>
      </c>
      <c r="EL142" t="s">
        <v>338</v>
      </c>
      <c r="EM142" t="s">
        <v>339</v>
      </c>
      <c r="EO142" t="s">
        <v>3</v>
      </c>
      <c r="EQ142">
        <v>0</v>
      </c>
      <c r="ER142">
        <v>480</v>
      </c>
      <c r="ES142">
        <v>480</v>
      </c>
      <c r="ET142">
        <v>0</v>
      </c>
      <c r="EU142">
        <v>0</v>
      </c>
      <c r="EV142">
        <v>0</v>
      </c>
      <c r="EW142">
        <v>0</v>
      </c>
      <c r="EX142">
        <v>0</v>
      </c>
      <c r="FQ142">
        <v>0</v>
      </c>
      <c r="FR142">
        <f t="shared" si="171"/>
        <v>0</v>
      </c>
      <c r="FS142">
        <v>0</v>
      </c>
      <c r="FX142">
        <v>104</v>
      </c>
      <c r="FY142">
        <v>60</v>
      </c>
      <c r="GA142" t="s">
        <v>3</v>
      </c>
      <c r="GD142">
        <v>0</v>
      </c>
      <c r="GF142">
        <v>-1603976526</v>
      </c>
      <c r="GG142">
        <v>1</v>
      </c>
      <c r="GH142">
        <v>1</v>
      </c>
      <c r="GI142">
        <v>4</v>
      </c>
      <c r="GJ142">
        <v>0</v>
      </c>
      <c r="GK142">
        <f>ROUND(R142*(R12)/100,2)</f>
        <v>0</v>
      </c>
      <c r="GL142">
        <f t="shared" si="172"/>
        <v>0</v>
      </c>
      <c r="GM142">
        <f t="shared" si="173"/>
        <v>35896.32</v>
      </c>
      <c r="GN142">
        <f t="shared" si="174"/>
        <v>35896.32</v>
      </c>
      <c r="GO142">
        <f t="shared" si="175"/>
        <v>0</v>
      </c>
      <c r="GP142">
        <f t="shared" si="176"/>
        <v>0</v>
      </c>
      <c r="GR142">
        <v>0</v>
      </c>
      <c r="GS142">
        <v>3</v>
      </c>
      <c r="GT142">
        <v>0</v>
      </c>
      <c r="GU142" t="s">
        <v>3</v>
      </c>
      <c r="GV142">
        <f t="shared" si="177"/>
        <v>0</v>
      </c>
      <c r="GW142">
        <v>1</v>
      </c>
      <c r="GX142">
        <f t="shared" si="178"/>
        <v>0</v>
      </c>
      <c r="HA142">
        <v>0</v>
      </c>
      <c r="HB142">
        <v>0</v>
      </c>
      <c r="IK142">
        <v>0</v>
      </c>
    </row>
    <row r="143" spans="1:245" x14ac:dyDescent="0.2">
      <c r="A143">
        <v>18</v>
      </c>
      <c r="B143">
        <v>1</v>
      </c>
      <c r="C143">
        <v>367</v>
      </c>
      <c r="E143" t="s">
        <v>361</v>
      </c>
      <c r="F143" t="s">
        <v>362</v>
      </c>
      <c r="G143" t="s">
        <v>363</v>
      </c>
      <c r="H143" t="s">
        <v>64</v>
      </c>
      <c r="I143">
        <f>I141*J143</f>
        <v>11.4</v>
      </c>
      <c r="J143">
        <v>19</v>
      </c>
      <c r="O143">
        <f t="shared" si="146"/>
        <v>0</v>
      </c>
      <c r="P143">
        <f t="shared" si="147"/>
        <v>0</v>
      </c>
      <c r="Q143">
        <f t="shared" si="148"/>
        <v>0</v>
      </c>
      <c r="R143">
        <f t="shared" si="149"/>
        <v>0</v>
      </c>
      <c r="S143">
        <f t="shared" si="150"/>
        <v>0</v>
      </c>
      <c r="T143">
        <f t="shared" si="151"/>
        <v>0</v>
      </c>
      <c r="U143">
        <f t="shared" si="152"/>
        <v>0</v>
      </c>
      <c r="V143">
        <f t="shared" si="153"/>
        <v>0</v>
      </c>
      <c r="W143">
        <f t="shared" si="154"/>
        <v>0</v>
      </c>
      <c r="X143">
        <f t="shared" si="155"/>
        <v>0</v>
      </c>
      <c r="Y143">
        <f t="shared" si="156"/>
        <v>0</v>
      </c>
      <c r="AA143">
        <v>39570879</v>
      </c>
      <c r="AB143">
        <f t="shared" si="157"/>
        <v>0</v>
      </c>
      <c r="AC143">
        <f t="shared" si="143"/>
        <v>0</v>
      </c>
      <c r="AD143">
        <f t="shared" si="181"/>
        <v>0</v>
      </c>
      <c r="AE143">
        <f t="shared" si="182"/>
        <v>0</v>
      </c>
      <c r="AF143">
        <f t="shared" si="182"/>
        <v>0</v>
      </c>
      <c r="AG143">
        <f t="shared" si="158"/>
        <v>0</v>
      </c>
      <c r="AH143">
        <f t="shared" si="183"/>
        <v>0</v>
      </c>
      <c r="AI143">
        <f t="shared" si="183"/>
        <v>0</v>
      </c>
      <c r="AJ143">
        <f t="shared" si="159"/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104</v>
      </c>
      <c r="AU143">
        <v>60</v>
      </c>
      <c r="AV143">
        <v>1</v>
      </c>
      <c r="AW143">
        <v>1</v>
      </c>
      <c r="AZ143">
        <v>6.56</v>
      </c>
      <c r="BA143">
        <v>1</v>
      </c>
      <c r="BB143">
        <v>1</v>
      </c>
      <c r="BC143">
        <v>6.56</v>
      </c>
      <c r="BD143" t="s">
        <v>3</v>
      </c>
      <c r="BE143" t="s">
        <v>3</v>
      </c>
      <c r="BF143" t="s">
        <v>3</v>
      </c>
      <c r="BG143" t="s">
        <v>3</v>
      </c>
      <c r="BH143">
        <v>3</v>
      </c>
      <c r="BI143">
        <v>1</v>
      </c>
      <c r="BJ143" t="s">
        <v>3</v>
      </c>
      <c r="BM143">
        <v>68001</v>
      </c>
      <c r="BN143">
        <v>0</v>
      </c>
      <c r="BO143" t="s">
        <v>3</v>
      </c>
      <c r="BP143">
        <v>0</v>
      </c>
      <c r="BQ143">
        <v>6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3</v>
      </c>
      <c r="BZ143">
        <v>104</v>
      </c>
      <c r="CA143">
        <v>60</v>
      </c>
      <c r="CF143">
        <v>0</v>
      </c>
      <c r="CG143">
        <v>0</v>
      </c>
      <c r="CM143">
        <v>0</v>
      </c>
      <c r="CN143" t="s">
        <v>3</v>
      </c>
      <c r="CO143">
        <v>0</v>
      </c>
      <c r="CP143">
        <f t="shared" si="160"/>
        <v>0</v>
      </c>
      <c r="CQ143">
        <f t="shared" si="161"/>
        <v>0</v>
      </c>
      <c r="CR143">
        <f t="shared" si="162"/>
        <v>0</v>
      </c>
      <c r="CS143">
        <f t="shared" si="163"/>
        <v>0</v>
      </c>
      <c r="CT143">
        <f t="shared" si="164"/>
        <v>0</v>
      </c>
      <c r="CU143">
        <f t="shared" si="165"/>
        <v>0</v>
      </c>
      <c r="CV143">
        <f t="shared" si="166"/>
        <v>0</v>
      </c>
      <c r="CW143">
        <f t="shared" si="167"/>
        <v>0</v>
      </c>
      <c r="CX143">
        <f t="shared" si="168"/>
        <v>0</v>
      </c>
      <c r="CY143">
        <f t="shared" si="169"/>
        <v>0</v>
      </c>
      <c r="CZ143">
        <f t="shared" si="170"/>
        <v>0</v>
      </c>
      <c r="DC143" t="s">
        <v>3</v>
      </c>
      <c r="DD143" t="s">
        <v>3</v>
      </c>
      <c r="DE143" t="s">
        <v>3</v>
      </c>
      <c r="DF143" t="s">
        <v>3</v>
      </c>
      <c r="DG143" t="s">
        <v>3</v>
      </c>
      <c r="DH143" t="s">
        <v>3</v>
      </c>
      <c r="DI143" t="s">
        <v>3</v>
      </c>
      <c r="DJ143" t="s">
        <v>3</v>
      </c>
      <c r="DK143" t="s">
        <v>3</v>
      </c>
      <c r="DL143" t="s">
        <v>3</v>
      </c>
      <c r="DM143" t="s">
        <v>3</v>
      </c>
      <c r="DN143">
        <v>0</v>
      </c>
      <c r="DO143">
        <v>0</v>
      </c>
      <c r="DP143">
        <v>1</v>
      </c>
      <c r="DQ143">
        <v>1</v>
      </c>
      <c r="DU143">
        <v>1009</v>
      </c>
      <c r="DV143" t="s">
        <v>64</v>
      </c>
      <c r="DW143" t="s">
        <v>64</v>
      </c>
      <c r="DX143">
        <v>1000</v>
      </c>
      <c r="EE143">
        <v>39174629</v>
      </c>
      <c r="EF143">
        <v>6</v>
      </c>
      <c r="EG143" t="s">
        <v>337</v>
      </c>
      <c r="EH143">
        <v>0</v>
      </c>
      <c r="EI143" t="s">
        <v>3</v>
      </c>
      <c r="EJ143">
        <v>1</v>
      </c>
      <c r="EK143">
        <v>68001</v>
      </c>
      <c r="EL143" t="s">
        <v>338</v>
      </c>
      <c r="EM143" t="s">
        <v>339</v>
      </c>
      <c r="EO143" t="s">
        <v>3</v>
      </c>
      <c r="EQ143">
        <v>0</v>
      </c>
      <c r="ER143">
        <v>0</v>
      </c>
      <c r="ES143">
        <v>0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71"/>
        <v>0</v>
      </c>
      <c r="FS143">
        <v>0</v>
      </c>
      <c r="FX143">
        <v>104</v>
      </c>
      <c r="FY143">
        <v>60</v>
      </c>
      <c r="GA143" t="s">
        <v>3</v>
      </c>
      <c r="GD143">
        <v>0</v>
      </c>
      <c r="GF143">
        <v>1670663622</v>
      </c>
      <c r="GG143">
        <v>1</v>
      </c>
      <c r="GH143">
        <v>1</v>
      </c>
      <c r="GI143">
        <v>4</v>
      </c>
      <c r="GJ143">
        <v>0</v>
      </c>
      <c r="GK143">
        <f>ROUND(R143*(R12)/100,2)</f>
        <v>0</v>
      </c>
      <c r="GL143">
        <f t="shared" si="172"/>
        <v>0</v>
      </c>
      <c r="GM143">
        <f t="shared" si="173"/>
        <v>0</v>
      </c>
      <c r="GN143">
        <f t="shared" si="174"/>
        <v>0</v>
      </c>
      <c r="GO143">
        <f t="shared" si="175"/>
        <v>0</v>
      </c>
      <c r="GP143">
        <f t="shared" si="176"/>
        <v>0</v>
      </c>
      <c r="GR143">
        <v>0</v>
      </c>
      <c r="GS143">
        <v>3</v>
      </c>
      <c r="GT143">
        <v>0</v>
      </c>
      <c r="GU143" t="s">
        <v>3</v>
      </c>
      <c r="GV143">
        <f t="shared" si="177"/>
        <v>0</v>
      </c>
      <c r="GW143">
        <v>1</v>
      </c>
      <c r="GX143">
        <f t="shared" si="178"/>
        <v>0</v>
      </c>
      <c r="HA143">
        <v>0</v>
      </c>
      <c r="HB143">
        <v>0</v>
      </c>
      <c r="IK143">
        <v>0</v>
      </c>
    </row>
    <row r="144" spans="1:245" x14ac:dyDescent="0.2">
      <c r="A144">
        <v>17</v>
      </c>
      <c r="B144">
        <v>1</v>
      </c>
      <c r="C144">
        <f>ROW(SmtRes!A378)</f>
        <v>378</v>
      </c>
      <c r="D144">
        <f>ROW(EtalonRes!A349)</f>
        <v>349</v>
      </c>
      <c r="E144" t="s">
        <v>364</v>
      </c>
      <c r="F144" t="s">
        <v>365</v>
      </c>
      <c r="G144" t="s">
        <v>366</v>
      </c>
      <c r="H144" t="s">
        <v>367</v>
      </c>
      <c r="I144">
        <f>ROUND(60/1000,9)</f>
        <v>0.06</v>
      </c>
      <c r="J144">
        <v>0</v>
      </c>
      <c r="O144">
        <f t="shared" si="146"/>
        <v>2746.7</v>
      </c>
      <c r="P144">
        <f t="shared" si="147"/>
        <v>24.01</v>
      </c>
      <c r="Q144">
        <f t="shared" si="148"/>
        <v>2444.7399999999998</v>
      </c>
      <c r="R144">
        <f t="shared" si="149"/>
        <v>301.32</v>
      </c>
      <c r="S144">
        <f t="shared" si="150"/>
        <v>277.95</v>
      </c>
      <c r="T144">
        <f t="shared" si="151"/>
        <v>0</v>
      </c>
      <c r="U144">
        <f t="shared" si="152"/>
        <v>5.2374000000000001</v>
      </c>
      <c r="V144">
        <f t="shared" si="153"/>
        <v>3.4133999999999998</v>
      </c>
      <c r="W144">
        <f t="shared" si="154"/>
        <v>0</v>
      </c>
      <c r="X144">
        <f t="shared" si="155"/>
        <v>602.44000000000005</v>
      </c>
      <c r="Y144">
        <f t="shared" si="156"/>
        <v>347.56</v>
      </c>
      <c r="AA144">
        <v>39570879</v>
      </c>
      <c r="AB144">
        <f t="shared" si="157"/>
        <v>6978.41</v>
      </c>
      <c r="AC144">
        <f t="shared" si="143"/>
        <v>61</v>
      </c>
      <c r="AD144">
        <f t="shared" si="181"/>
        <v>6211.23</v>
      </c>
      <c r="AE144">
        <f t="shared" si="182"/>
        <v>765.56</v>
      </c>
      <c r="AF144">
        <f t="shared" si="182"/>
        <v>706.18</v>
      </c>
      <c r="AG144">
        <f t="shared" si="158"/>
        <v>0</v>
      </c>
      <c r="AH144">
        <f t="shared" si="183"/>
        <v>87.29</v>
      </c>
      <c r="AI144">
        <f t="shared" si="183"/>
        <v>56.89</v>
      </c>
      <c r="AJ144">
        <f t="shared" si="159"/>
        <v>0</v>
      </c>
      <c r="AK144">
        <v>6978.41</v>
      </c>
      <c r="AL144">
        <v>61</v>
      </c>
      <c r="AM144">
        <v>6211.23</v>
      </c>
      <c r="AN144">
        <v>765.56</v>
      </c>
      <c r="AO144">
        <v>706.18</v>
      </c>
      <c r="AP144">
        <v>0</v>
      </c>
      <c r="AQ144">
        <v>87.29</v>
      </c>
      <c r="AR144">
        <v>56.89</v>
      </c>
      <c r="AS144">
        <v>0</v>
      </c>
      <c r="AT144">
        <v>104</v>
      </c>
      <c r="AU144">
        <v>60</v>
      </c>
      <c r="AV144">
        <v>1</v>
      </c>
      <c r="AW144">
        <v>1</v>
      </c>
      <c r="AZ144">
        <v>6.56</v>
      </c>
      <c r="BA144">
        <v>6.56</v>
      </c>
      <c r="BB144">
        <v>6.56</v>
      </c>
      <c r="BC144">
        <v>6.56</v>
      </c>
      <c r="BD144" t="s">
        <v>3</v>
      </c>
      <c r="BE144" t="s">
        <v>3</v>
      </c>
      <c r="BF144" t="s">
        <v>3</v>
      </c>
      <c r="BG144" t="s">
        <v>3</v>
      </c>
      <c r="BH144">
        <v>0</v>
      </c>
      <c r="BI144">
        <v>1</v>
      </c>
      <c r="BJ144" t="s">
        <v>368</v>
      </c>
      <c r="BM144">
        <v>68001</v>
      </c>
      <c r="BN144">
        <v>0</v>
      </c>
      <c r="BO144" t="s">
        <v>3</v>
      </c>
      <c r="BP144">
        <v>0</v>
      </c>
      <c r="BQ144">
        <v>6</v>
      </c>
      <c r="BR144">
        <v>0</v>
      </c>
      <c r="BS144">
        <v>6.56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3</v>
      </c>
      <c r="BZ144">
        <v>104</v>
      </c>
      <c r="CA144">
        <v>60</v>
      </c>
      <c r="CF144">
        <v>0</v>
      </c>
      <c r="CG144">
        <v>0</v>
      </c>
      <c r="CM144">
        <v>0</v>
      </c>
      <c r="CN144" t="s">
        <v>3</v>
      </c>
      <c r="CO144">
        <v>0</v>
      </c>
      <c r="CP144">
        <f t="shared" si="160"/>
        <v>2746.7</v>
      </c>
      <c r="CQ144">
        <f t="shared" si="161"/>
        <v>400.15999999999997</v>
      </c>
      <c r="CR144">
        <f t="shared" si="162"/>
        <v>40745.668799999992</v>
      </c>
      <c r="CS144">
        <f t="shared" si="163"/>
        <v>5022.0735999999997</v>
      </c>
      <c r="CT144">
        <f t="shared" si="164"/>
        <v>4632.5407999999998</v>
      </c>
      <c r="CU144">
        <f t="shared" si="165"/>
        <v>0</v>
      </c>
      <c r="CV144">
        <f t="shared" si="166"/>
        <v>87.29</v>
      </c>
      <c r="CW144">
        <f t="shared" si="167"/>
        <v>56.89</v>
      </c>
      <c r="CX144">
        <f t="shared" si="168"/>
        <v>0</v>
      </c>
      <c r="CY144">
        <f t="shared" si="169"/>
        <v>602.44079999999997</v>
      </c>
      <c r="CZ144">
        <f t="shared" si="170"/>
        <v>347.56199999999995</v>
      </c>
      <c r="DC144" t="s">
        <v>3</v>
      </c>
      <c r="DD144" t="s">
        <v>3</v>
      </c>
      <c r="DE144" t="s">
        <v>3</v>
      </c>
      <c r="DF144" t="s">
        <v>3</v>
      </c>
      <c r="DG144" t="s">
        <v>3</v>
      </c>
      <c r="DH144" t="s">
        <v>3</v>
      </c>
      <c r="DI144" t="s">
        <v>3</v>
      </c>
      <c r="DJ144" t="s">
        <v>3</v>
      </c>
      <c r="DK144" t="s">
        <v>3</v>
      </c>
      <c r="DL144" t="s">
        <v>3</v>
      </c>
      <c r="DM144" t="s">
        <v>3</v>
      </c>
      <c r="DN144">
        <v>0</v>
      </c>
      <c r="DO144">
        <v>0</v>
      </c>
      <c r="DP144">
        <v>1</v>
      </c>
      <c r="DQ144">
        <v>1</v>
      </c>
      <c r="DU144">
        <v>1005</v>
      </c>
      <c r="DV144" t="s">
        <v>367</v>
      </c>
      <c r="DW144" t="s">
        <v>367</v>
      </c>
      <c r="DX144">
        <v>1000</v>
      </c>
      <c r="EE144">
        <v>39174629</v>
      </c>
      <c r="EF144">
        <v>6</v>
      </c>
      <c r="EG144" t="s">
        <v>337</v>
      </c>
      <c r="EH144">
        <v>0</v>
      </c>
      <c r="EI144" t="s">
        <v>3</v>
      </c>
      <c r="EJ144">
        <v>1</v>
      </c>
      <c r="EK144">
        <v>68001</v>
      </c>
      <c r="EL144" t="s">
        <v>338</v>
      </c>
      <c r="EM144" t="s">
        <v>339</v>
      </c>
      <c r="EO144" t="s">
        <v>3</v>
      </c>
      <c r="EQ144">
        <v>0</v>
      </c>
      <c r="ER144">
        <v>6978.41</v>
      </c>
      <c r="ES144">
        <v>61</v>
      </c>
      <c r="ET144">
        <v>6211.23</v>
      </c>
      <c r="EU144">
        <v>765.56</v>
      </c>
      <c r="EV144">
        <v>706.18</v>
      </c>
      <c r="EW144">
        <v>87.29</v>
      </c>
      <c r="EX144">
        <v>56.89</v>
      </c>
      <c r="EY144">
        <v>0</v>
      </c>
      <c r="FQ144">
        <v>0</v>
      </c>
      <c r="FR144">
        <f t="shared" si="171"/>
        <v>0</v>
      </c>
      <c r="FS144">
        <v>0</v>
      </c>
      <c r="FX144">
        <v>104</v>
      </c>
      <c r="FY144">
        <v>60</v>
      </c>
      <c r="GA144" t="s">
        <v>3</v>
      </c>
      <c r="GD144">
        <v>0</v>
      </c>
      <c r="GF144">
        <v>-1356637096</v>
      </c>
      <c r="GG144">
        <v>1</v>
      </c>
      <c r="GH144">
        <v>1</v>
      </c>
      <c r="GI144">
        <v>4</v>
      </c>
      <c r="GJ144">
        <v>0</v>
      </c>
      <c r="GK144">
        <f>ROUND(R144*(R12)/100,2)</f>
        <v>0</v>
      </c>
      <c r="GL144">
        <f t="shared" si="172"/>
        <v>0</v>
      </c>
      <c r="GM144">
        <f t="shared" si="173"/>
        <v>3696.7</v>
      </c>
      <c r="GN144">
        <f t="shared" si="174"/>
        <v>3696.7</v>
      </c>
      <c r="GO144">
        <f t="shared" si="175"/>
        <v>0</v>
      </c>
      <c r="GP144">
        <f t="shared" si="176"/>
        <v>0</v>
      </c>
      <c r="GR144">
        <v>0</v>
      </c>
      <c r="GS144">
        <v>3</v>
      </c>
      <c r="GT144">
        <v>0</v>
      </c>
      <c r="GU144" t="s">
        <v>3</v>
      </c>
      <c r="GV144">
        <f t="shared" si="177"/>
        <v>0</v>
      </c>
      <c r="GW144">
        <v>1</v>
      </c>
      <c r="GX144">
        <f t="shared" si="178"/>
        <v>0</v>
      </c>
      <c r="HA144">
        <v>0</v>
      </c>
      <c r="HB144">
        <v>0</v>
      </c>
      <c r="IK144">
        <v>0</v>
      </c>
    </row>
    <row r="145" spans="1:245" x14ac:dyDescent="0.2">
      <c r="A145">
        <v>18</v>
      </c>
      <c r="B145">
        <v>1</v>
      </c>
      <c r="C145">
        <v>378</v>
      </c>
      <c r="E145" t="s">
        <v>369</v>
      </c>
      <c r="F145" t="s">
        <v>370</v>
      </c>
      <c r="G145" t="s">
        <v>371</v>
      </c>
      <c r="H145" t="s">
        <v>73</v>
      </c>
      <c r="I145">
        <f>I144*J145</f>
        <v>3.9899999999999998</v>
      </c>
      <c r="J145">
        <v>66.5</v>
      </c>
      <c r="O145">
        <f t="shared" si="146"/>
        <v>2319.0500000000002</v>
      </c>
      <c r="P145">
        <f t="shared" si="147"/>
        <v>2319.0500000000002</v>
      </c>
      <c r="Q145">
        <f t="shared" si="148"/>
        <v>0</v>
      </c>
      <c r="R145">
        <f t="shared" si="149"/>
        <v>0</v>
      </c>
      <c r="S145">
        <f t="shared" si="150"/>
        <v>0</v>
      </c>
      <c r="T145">
        <f t="shared" si="151"/>
        <v>0</v>
      </c>
      <c r="U145">
        <f t="shared" si="152"/>
        <v>0</v>
      </c>
      <c r="V145">
        <f t="shared" si="153"/>
        <v>0</v>
      </c>
      <c r="W145">
        <f t="shared" si="154"/>
        <v>0</v>
      </c>
      <c r="X145">
        <f t="shared" si="155"/>
        <v>0</v>
      </c>
      <c r="Y145">
        <f t="shared" si="156"/>
        <v>0</v>
      </c>
      <c r="AA145">
        <v>39570879</v>
      </c>
      <c r="AB145">
        <f t="shared" si="157"/>
        <v>88.6</v>
      </c>
      <c r="AC145">
        <f t="shared" si="143"/>
        <v>88.6</v>
      </c>
      <c r="AD145">
        <f t="shared" si="181"/>
        <v>0</v>
      </c>
      <c r="AE145">
        <f t="shared" si="182"/>
        <v>0</v>
      </c>
      <c r="AF145">
        <f t="shared" si="182"/>
        <v>0</v>
      </c>
      <c r="AG145">
        <f t="shared" si="158"/>
        <v>0</v>
      </c>
      <c r="AH145">
        <f t="shared" si="183"/>
        <v>0</v>
      </c>
      <c r="AI145">
        <f t="shared" si="183"/>
        <v>0</v>
      </c>
      <c r="AJ145">
        <f t="shared" si="159"/>
        <v>0</v>
      </c>
      <c r="AK145">
        <v>88.6</v>
      </c>
      <c r="AL145">
        <v>88.6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104</v>
      </c>
      <c r="AU145">
        <v>60</v>
      </c>
      <c r="AV145">
        <v>1</v>
      </c>
      <c r="AW145">
        <v>1</v>
      </c>
      <c r="AZ145">
        <v>6.56</v>
      </c>
      <c r="BA145">
        <v>1</v>
      </c>
      <c r="BB145">
        <v>1</v>
      </c>
      <c r="BC145">
        <v>6.56</v>
      </c>
      <c r="BD145" t="s">
        <v>3</v>
      </c>
      <c r="BE145" t="s">
        <v>3</v>
      </c>
      <c r="BF145" t="s">
        <v>3</v>
      </c>
      <c r="BG145" t="s">
        <v>3</v>
      </c>
      <c r="BH145">
        <v>3</v>
      </c>
      <c r="BI145">
        <v>1</v>
      </c>
      <c r="BJ145" t="s">
        <v>372</v>
      </c>
      <c r="BM145">
        <v>68001</v>
      </c>
      <c r="BN145">
        <v>0</v>
      </c>
      <c r="BO145" t="s">
        <v>3</v>
      </c>
      <c r="BP145">
        <v>0</v>
      </c>
      <c r="BQ145">
        <v>6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3</v>
      </c>
      <c r="BZ145">
        <v>104</v>
      </c>
      <c r="CA145">
        <v>60</v>
      </c>
      <c r="CF145">
        <v>0</v>
      </c>
      <c r="CG145">
        <v>0</v>
      </c>
      <c r="CM145">
        <v>0</v>
      </c>
      <c r="CN145" t="s">
        <v>3</v>
      </c>
      <c r="CO145">
        <v>0</v>
      </c>
      <c r="CP145">
        <f t="shared" si="160"/>
        <v>2319.0500000000002</v>
      </c>
      <c r="CQ145">
        <f t="shared" si="161"/>
        <v>581.21599999999989</v>
      </c>
      <c r="CR145">
        <f t="shared" si="162"/>
        <v>0</v>
      </c>
      <c r="CS145">
        <f t="shared" si="163"/>
        <v>0</v>
      </c>
      <c r="CT145">
        <f t="shared" si="164"/>
        <v>0</v>
      </c>
      <c r="CU145">
        <f t="shared" si="165"/>
        <v>0</v>
      </c>
      <c r="CV145">
        <f t="shared" si="166"/>
        <v>0</v>
      </c>
      <c r="CW145">
        <f t="shared" si="167"/>
        <v>0</v>
      </c>
      <c r="CX145">
        <f t="shared" si="168"/>
        <v>0</v>
      </c>
      <c r="CY145">
        <f t="shared" si="169"/>
        <v>0</v>
      </c>
      <c r="CZ145">
        <f t="shared" si="170"/>
        <v>0</v>
      </c>
      <c r="DC145" t="s">
        <v>3</v>
      </c>
      <c r="DD145" t="s">
        <v>3</v>
      </c>
      <c r="DE145" t="s">
        <v>3</v>
      </c>
      <c r="DF145" t="s">
        <v>3</v>
      </c>
      <c r="DG145" t="s">
        <v>3</v>
      </c>
      <c r="DH145" t="s">
        <v>3</v>
      </c>
      <c r="DI145" t="s">
        <v>3</v>
      </c>
      <c r="DJ145" t="s">
        <v>3</v>
      </c>
      <c r="DK145" t="s">
        <v>3</v>
      </c>
      <c r="DL145" t="s">
        <v>3</v>
      </c>
      <c r="DM145" t="s">
        <v>3</v>
      </c>
      <c r="DN145">
        <v>0</v>
      </c>
      <c r="DO145">
        <v>0</v>
      </c>
      <c r="DP145">
        <v>1</v>
      </c>
      <c r="DQ145">
        <v>1</v>
      </c>
      <c r="DU145">
        <v>1007</v>
      </c>
      <c r="DV145" t="s">
        <v>73</v>
      </c>
      <c r="DW145" t="s">
        <v>73</v>
      </c>
      <c r="DX145">
        <v>1</v>
      </c>
      <c r="EE145">
        <v>39174629</v>
      </c>
      <c r="EF145">
        <v>6</v>
      </c>
      <c r="EG145" t="s">
        <v>337</v>
      </c>
      <c r="EH145">
        <v>0</v>
      </c>
      <c r="EI145" t="s">
        <v>3</v>
      </c>
      <c r="EJ145">
        <v>1</v>
      </c>
      <c r="EK145">
        <v>68001</v>
      </c>
      <c r="EL145" t="s">
        <v>338</v>
      </c>
      <c r="EM145" t="s">
        <v>339</v>
      </c>
      <c r="EO145" t="s">
        <v>3</v>
      </c>
      <c r="EQ145">
        <v>0</v>
      </c>
      <c r="ER145">
        <v>88.6</v>
      </c>
      <c r="ES145">
        <v>88.6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71"/>
        <v>0</v>
      </c>
      <c r="FS145">
        <v>0</v>
      </c>
      <c r="FX145">
        <v>104</v>
      </c>
      <c r="FY145">
        <v>60</v>
      </c>
      <c r="GA145" t="s">
        <v>3</v>
      </c>
      <c r="GD145">
        <v>0</v>
      </c>
      <c r="GF145">
        <v>765010591</v>
      </c>
      <c r="GG145">
        <v>1</v>
      </c>
      <c r="GH145">
        <v>1</v>
      </c>
      <c r="GI145">
        <v>4</v>
      </c>
      <c r="GJ145">
        <v>0</v>
      </c>
      <c r="GK145">
        <f>ROUND(R145*(R12)/100,2)</f>
        <v>0</v>
      </c>
      <c r="GL145">
        <f t="shared" si="172"/>
        <v>0</v>
      </c>
      <c r="GM145">
        <f t="shared" si="173"/>
        <v>2319.0500000000002</v>
      </c>
      <c r="GN145">
        <f t="shared" si="174"/>
        <v>2319.0500000000002</v>
      </c>
      <c r="GO145">
        <f t="shared" si="175"/>
        <v>0</v>
      </c>
      <c r="GP145">
        <f t="shared" si="176"/>
        <v>0</v>
      </c>
      <c r="GR145">
        <v>0</v>
      </c>
      <c r="GS145">
        <v>3</v>
      </c>
      <c r="GT145">
        <v>0</v>
      </c>
      <c r="GU145" t="s">
        <v>3</v>
      </c>
      <c r="GV145">
        <f t="shared" si="177"/>
        <v>0</v>
      </c>
      <c r="GW145">
        <v>1</v>
      </c>
      <c r="GX145">
        <f t="shared" si="178"/>
        <v>0</v>
      </c>
      <c r="HA145">
        <v>0</v>
      </c>
      <c r="HB145">
        <v>0</v>
      </c>
      <c r="IK145">
        <v>0</v>
      </c>
    </row>
    <row r="146" spans="1:245" x14ac:dyDescent="0.2">
      <c r="A146">
        <v>18</v>
      </c>
      <c r="B146">
        <v>1</v>
      </c>
      <c r="C146">
        <v>377</v>
      </c>
      <c r="E146" t="s">
        <v>373</v>
      </c>
      <c r="F146" t="s">
        <v>282</v>
      </c>
      <c r="G146" t="s">
        <v>374</v>
      </c>
      <c r="H146" t="s">
        <v>73</v>
      </c>
      <c r="I146">
        <f>I144*J146</f>
        <v>3.9899999999999998</v>
      </c>
      <c r="J146">
        <v>66.5</v>
      </c>
      <c r="O146">
        <f t="shared" si="146"/>
        <v>0</v>
      </c>
      <c r="P146">
        <f t="shared" si="147"/>
        <v>0</v>
      </c>
      <c r="Q146">
        <f t="shared" si="148"/>
        <v>0</v>
      </c>
      <c r="R146">
        <f t="shared" si="149"/>
        <v>0</v>
      </c>
      <c r="S146">
        <f t="shared" si="150"/>
        <v>0</v>
      </c>
      <c r="T146">
        <f t="shared" si="151"/>
        <v>0</v>
      </c>
      <c r="U146">
        <f t="shared" si="152"/>
        <v>0</v>
      </c>
      <c r="V146">
        <f t="shared" si="153"/>
        <v>0</v>
      </c>
      <c r="W146">
        <f t="shared" si="154"/>
        <v>0</v>
      </c>
      <c r="X146">
        <f t="shared" si="155"/>
        <v>0</v>
      </c>
      <c r="Y146">
        <f t="shared" si="156"/>
        <v>0</v>
      </c>
      <c r="AA146">
        <v>39570879</v>
      </c>
      <c r="AB146">
        <f t="shared" si="157"/>
        <v>0</v>
      </c>
      <c r="AC146">
        <f t="shared" si="143"/>
        <v>0</v>
      </c>
      <c r="AD146">
        <f t="shared" si="181"/>
        <v>0</v>
      </c>
      <c r="AE146">
        <f t="shared" si="182"/>
        <v>0</v>
      </c>
      <c r="AF146">
        <f t="shared" si="182"/>
        <v>0</v>
      </c>
      <c r="AG146">
        <f t="shared" si="158"/>
        <v>0</v>
      </c>
      <c r="AH146">
        <f t="shared" si="183"/>
        <v>0</v>
      </c>
      <c r="AI146">
        <f t="shared" si="183"/>
        <v>0</v>
      </c>
      <c r="AJ146">
        <f t="shared" si="159"/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104</v>
      </c>
      <c r="AU146">
        <v>60</v>
      </c>
      <c r="AV146">
        <v>1</v>
      </c>
      <c r="AW146">
        <v>1</v>
      </c>
      <c r="AZ146">
        <v>6.56</v>
      </c>
      <c r="BA146">
        <v>1</v>
      </c>
      <c r="BB146">
        <v>1</v>
      </c>
      <c r="BC146">
        <v>6.56</v>
      </c>
      <c r="BD146" t="s">
        <v>3</v>
      </c>
      <c r="BE146" t="s">
        <v>3</v>
      </c>
      <c r="BF146" t="s">
        <v>3</v>
      </c>
      <c r="BG146" t="s">
        <v>3</v>
      </c>
      <c r="BH146">
        <v>3</v>
      </c>
      <c r="BI146">
        <v>1</v>
      </c>
      <c r="BJ146" t="s">
        <v>3</v>
      </c>
      <c r="BM146">
        <v>68001</v>
      </c>
      <c r="BN146">
        <v>0</v>
      </c>
      <c r="BO146" t="s">
        <v>3</v>
      </c>
      <c r="BP146">
        <v>0</v>
      </c>
      <c r="BQ146">
        <v>6</v>
      </c>
      <c r="BR146">
        <v>0</v>
      </c>
      <c r="BS146">
        <v>1</v>
      </c>
      <c r="BT146">
        <v>1</v>
      </c>
      <c r="BU146">
        <v>1</v>
      </c>
      <c r="BV146">
        <v>1</v>
      </c>
      <c r="BW146">
        <v>1</v>
      </c>
      <c r="BX146">
        <v>1</v>
      </c>
      <c r="BY146" t="s">
        <v>3</v>
      </c>
      <c r="BZ146">
        <v>104</v>
      </c>
      <c r="CA146">
        <v>60</v>
      </c>
      <c r="CF146">
        <v>0</v>
      </c>
      <c r="CG146">
        <v>0</v>
      </c>
      <c r="CM146">
        <v>0</v>
      </c>
      <c r="CN146" t="s">
        <v>3</v>
      </c>
      <c r="CO146">
        <v>0</v>
      </c>
      <c r="CP146">
        <f t="shared" si="160"/>
        <v>0</v>
      </c>
      <c r="CQ146">
        <f t="shared" si="161"/>
        <v>0</v>
      </c>
      <c r="CR146">
        <f t="shared" si="162"/>
        <v>0</v>
      </c>
      <c r="CS146">
        <f t="shared" si="163"/>
        <v>0</v>
      </c>
      <c r="CT146">
        <f t="shared" si="164"/>
        <v>0</v>
      </c>
      <c r="CU146">
        <f t="shared" si="165"/>
        <v>0</v>
      </c>
      <c r="CV146">
        <f t="shared" si="166"/>
        <v>0</v>
      </c>
      <c r="CW146">
        <f t="shared" si="167"/>
        <v>0</v>
      </c>
      <c r="CX146">
        <f t="shared" si="168"/>
        <v>0</v>
      </c>
      <c r="CY146">
        <f t="shared" si="169"/>
        <v>0</v>
      </c>
      <c r="CZ146">
        <f t="shared" si="170"/>
        <v>0</v>
      </c>
      <c r="DC146" t="s">
        <v>3</v>
      </c>
      <c r="DD146" t="s">
        <v>3</v>
      </c>
      <c r="DE146" t="s">
        <v>3</v>
      </c>
      <c r="DF146" t="s">
        <v>3</v>
      </c>
      <c r="DG146" t="s">
        <v>3</v>
      </c>
      <c r="DH146" t="s">
        <v>3</v>
      </c>
      <c r="DI146" t="s">
        <v>3</v>
      </c>
      <c r="DJ146" t="s">
        <v>3</v>
      </c>
      <c r="DK146" t="s">
        <v>3</v>
      </c>
      <c r="DL146" t="s">
        <v>3</v>
      </c>
      <c r="DM146" t="s">
        <v>3</v>
      </c>
      <c r="DN146">
        <v>0</v>
      </c>
      <c r="DO146">
        <v>0</v>
      </c>
      <c r="DP146">
        <v>1</v>
      </c>
      <c r="DQ146">
        <v>1</v>
      </c>
      <c r="DU146">
        <v>1007</v>
      </c>
      <c r="DV146" t="s">
        <v>73</v>
      </c>
      <c r="DW146" t="s">
        <v>73</v>
      </c>
      <c r="DX146">
        <v>1</v>
      </c>
      <c r="EE146">
        <v>39174629</v>
      </c>
      <c r="EF146">
        <v>6</v>
      </c>
      <c r="EG146" t="s">
        <v>337</v>
      </c>
      <c r="EH146">
        <v>0</v>
      </c>
      <c r="EI146" t="s">
        <v>3</v>
      </c>
      <c r="EJ146">
        <v>1</v>
      </c>
      <c r="EK146">
        <v>68001</v>
      </c>
      <c r="EL146" t="s">
        <v>338</v>
      </c>
      <c r="EM146" t="s">
        <v>339</v>
      </c>
      <c r="EO146" t="s">
        <v>3</v>
      </c>
      <c r="EQ146">
        <v>0</v>
      </c>
      <c r="ER146">
        <v>0</v>
      </c>
      <c r="ES146">
        <v>0</v>
      </c>
      <c r="ET146">
        <v>0</v>
      </c>
      <c r="EU146">
        <v>0</v>
      </c>
      <c r="EV146">
        <v>0</v>
      </c>
      <c r="EW146">
        <v>0</v>
      </c>
      <c r="EX146">
        <v>0</v>
      </c>
      <c r="FQ146">
        <v>0</v>
      </c>
      <c r="FR146">
        <f t="shared" si="171"/>
        <v>0</v>
      </c>
      <c r="FS146">
        <v>0</v>
      </c>
      <c r="FX146">
        <v>104</v>
      </c>
      <c r="FY146">
        <v>60</v>
      </c>
      <c r="GA146" t="s">
        <v>3</v>
      </c>
      <c r="GD146">
        <v>0</v>
      </c>
      <c r="GF146">
        <v>1239012555</v>
      </c>
      <c r="GG146">
        <v>1</v>
      </c>
      <c r="GH146">
        <v>1</v>
      </c>
      <c r="GI146">
        <v>4</v>
      </c>
      <c r="GJ146">
        <v>0</v>
      </c>
      <c r="GK146">
        <f>ROUND(R146*(R12)/100,2)</f>
        <v>0</v>
      </c>
      <c r="GL146">
        <f t="shared" si="172"/>
        <v>0</v>
      </c>
      <c r="GM146">
        <f t="shared" si="173"/>
        <v>0</v>
      </c>
      <c r="GN146">
        <f t="shared" si="174"/>
        <v>0</v>
      </c>
      <c r="GO146">
        <f t="shared" si="175"/>
        <v>0</v>
      </c>
      <c r="GP146">
        <f t="shared" si="176"/>
        <v>0</v>
      </c>
      <c r="GR146">
        <v>0</v>
      </c>
      <c r="GS146">
        <v>3</v>
      </c>
      <c r="GT146">
        <v>0</v>
      </c>
      <c r="GU146" t="s">
        <v>3</v>
      </c>
      <c r="GV146">
        <f t="shared" si="177"/>
        <v>0</v>
      </c>
      <c r="GW146">
        <v>1</v>
      </c>
      <c r="GX146">
        <f t="shared" si="178"/>
        <v>0</v>
      </c>
      <c r="HA146">
        <v>0</v>
      </c>
      <c r="HB146">
        <v>0</v>
      </c>
      <c r="IK146">
        <v>0</v>
      </c>
    </row>
    <row r="147" spans="1:245" x14ac:dyDescent="0.2">
      <c r="A147">
        <v>17</v>
      </c>
      <c r="B147">
        <v>1</v>
      </c>
      <c r="E147" t="s">
        <v>375</v>
      </c>
      <c r="F147" t="s">
        <v>376</v>
      </c>
      <c r="G147" t="s">
        <v>377</v>
      </c>
      <c r="H147" t="s">
        <v>378</v>
      </c>
      <c r="I147">
        <v>201.78</v>
      </c>
      <c r="J147">
        <v>0</v>
      </c>
      <c r="O147">
        <f>0</f>
        <v>0</v>
      </c>
      <c r="P147">
        <f>0</f>
        <v>0</v>
      </c>
      <c r="Q147">
        <f>0</f>
        <v>0</v>
      </c>
      <c r="R147">
        <f>0</f>
        <v>0</v>
      </c>
      <c r="S147">
        <f>0</f>
        <v>0</v>
      </c>
      <c r="T147">
        <f>0</f>
        <v>0</v>
      </c>
      <c r="U147">
        <f>0</f>
        <v>0</v>
      </c>
      <c r="V147">
        <f>0</f>
        <v>0</v>
      </c>
      <c r="W147">
        <f>0</f>
        <v>0</v>
      </c>
      <c r="X147">
        <f>0</f>
        <v>0</v>
      </c>
      <c r="Y147">
        <f>0</f>
        <v>0</v>
      </c>
      <c r="AA147">
        <v>39570879</v>
      </c>
      <c r="AB147">
        <f>ROUND((AK147),2)</f>
        <v>3.96</v>
      </c>
      <c r="AC147">
        <f>0</f>
        <v>0</v>
      </c>
      <c r="AD147">
        <f>0</f>
        <v>0</v>
      </c>
      <c r="AE147">
        <f>0</f>
        <v>0</v>
      </c>
      <c r="AF147">
        <f>0</f>
        <v>0</v>
      </c>
      <c r="AG147">
        <f>0</f>
        <v>0</v>
      </c>
      <c r="AH147">
        <f>0</f>
        <v>0</v>
      </c>
      <c r="AI147">
        <f>0</f>
        <v>0</v>
      </c>
      <c r="AJ147">
        <f>0</f>
        <v>0</v>
      </c>
      <c r="AK147">
        <v>3.96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1</v>
      </c>
      <c r="AW147">
        <v>1</v>
      </c>
      <c r="AZ147">
        <v>6.56</v>
      </c>
      <c r="BA147">
        <v>1</v>
      </c>
      <c r="BB147">
        <v>1</v>
      </c>
      <c r="BC147">
        <v>1</v>
      </c>
      <c r="BD147" t="s">
        <v>3</v>
      </c>
      <c r="BE147" t="s">
        <v>3</v>
      </c>
      <c r="BF147" t="s">
        <v>3</v>
      </c>
      <c r="BG147" t="s">
        <v>3</v>
      </c>
      <c r="BH147">
        <v>0</v>
      </c>
      <c r="BI147">
        <v>1</v>
      </c>
      <c r="BJ147" t="s">
        <v>379</v>
      </c>
      <c r="BM147">
        <v>700004</v>
      </c>
      <c r="BN147">
        <v>0</v>
      </c>
      <c r="BO147" t="s">
        <v>3</v>
      </c>
      <c r="BP147">
        <v>0</v>
      </c>
      <c r="BQ147">
        <v>19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3</v>
      </c>
      <c r="BZ147">
        <v>0</v>
      </c>
      <c r="CA147">
        <v>0</v>
      </c>
      <c r="CF147">
        <v>0</v>
      </c>
      <c r="CG147">
        <v>0</v>
      </c>
      <c r="CM147">
        <v>0</v>
      </c>
      <c r="CN147" t="s">
        <v>3</v>
      </c>
      <c r="CO147">
        <v>0</v>
      </c>
      <c r="CP147">
        <f>AB147*AZ147</f>
        <v>25.977599999999999</v>
      </c>
      <c r="CQ147">
        <v>0</v>
      </c>
      <c r="CR147">
        <v>0</v>
      </c>
      <c r="CS147">
        <v>0</v>
      </c>
      <c r="CT147">
        <v>0</v>
      </c>
      <c r="CU147">
        <v>0</v>
      </c>
      <c r="CV147">
        <v>0</v>
      </c>
      <c r="CW147">
        <v>0</v>
      </c>
      <c r="CX147">
        <v>0</v>
      </c>
      <c r="CY147">
        <v>0</v>
      </c>
      <c r="CZ147">
        <v>0</v>
      </c>
      <c r="DC147" t="s">
        <v>3</v>
      </c>
      <c r="DD147" t="s">
        <v>3</v>
      </c>
      <c r="DE147" t="s">
        <v>3</v>
      </c>
      <c r="DF147" t="s">
        <v>3</v>
      </c>
      <c r="DG147" t="s">
        <v>3</v>
      </c>
      <c r="DH147" t="s">
        <v>3</v>
      </c>
      <c r="DI147" t="s">
        <v>3</v>
      </c>
      <c r="DJ147" t="s">
        <v>3</v>
      </c>
      <c r="DK147" t="s">
        <v>3</v>
      </c>
      <c r="DL147" t="s">
        <v>3</v>
      </c>
      <c r="DM147" t="s">
        <v>3</v>
      </c>
      <c r="DN147">
        <v>0</v>
      </c>
      <c r="DO147">
        <v>0</v>
      </c>
      <c r="DP147">
        <v>1</v>
      </c>
      <c r="DQ147">
        <v>1</v>
      </c>
      <c r="DU147">
        <v>1013</v>
      </c>
      <c r="DV147" t="s">
        <v>378</v>
      </c>
      <c r="DW147" t="s">
        <v>378</v>
      </c>
      <c r="DX147">
        <v>1</v>
      </c>
      <c r="EE147">
        <v>39174691</v>
      </c>
      <c r="EF147">
        <v>19</v>
      </c>
      <c r="EG147" t="s">
        <v>380</v>
      </c>
      <c r="EH147">
        <v>0</v>
      </c>
      <c r="EI147" t="s">
        <v>3</v>
      </c>
      <c r="EJ147">
        <v>1</v>
      </c>
      <c r="EK147">
        <v>700004</v>
      </c>
      <c r="EL147" t="s">
        <v>381</v>
      </c>
      <c r="EM147" t="s">
        <v>382</v>
      </c>
      <c r="EO147" t="s">
        <v>3</v>
      </c>
      <c r="EQ147">
        <v>0</v>
      </c>
      <c r="ER147">
        <v>0</v>
      </c>
      <c r="ES147">
        <v>0</v>
      </c>
      <c r="ET147">
        <v>0</v>
      </c>
      <c r="EU147">
        <v>0</v>
      </c>
      <c r="EV147">
        <v>0</v>
      </c>
      <c r="EW147">
        <v>0</v>
      </c>
      <c r="EX147">
        <v>0</v>
      </c>
      <c r="EY147">
        <v>0</v>
      </c>
      <c r="FQ147">
        <v>0</v>
      </c>
      <c r="FR147">
        <f t="shared" si="171"/>
        <v>0</v>
      </c>
      <c r="FS147">
        <v>0</v>
      </c>
      <c r="FX147">
        <v>0</v>
      </c>
      <c r="FY147">
        <v>0</v>
      </c>
      <c r="GA147" t="s">
        <v>3</v>
      </c>
      <c r="GD147">
        <v>0</v>
      </c>
      <c r="GF147">
        <v>27595955</v>
      </c>
      <c r="GG147">
        <v>1</v>
      </c>
      <c r="GH147">
        <v>1</v>
      </c>
      <c r="GI147">
        <v>4</v>
      </c>
      <c r="GJ147">
        <v>2</v>
      </c>
      <c r="GK147">
        <f>ROUND(R147*(R12)/100,2)</f>
        <v>0</v>
      </c>
      <c r="GL147">
        <f t="shared" si="172"/>
        <v>0</v>
      </c>
      <c r="GM147">
        <f>ROUND(CP147*I147,2)</f>
        <v>5241.76</v>
      </c>
      <c r="GN147">
        <f>IF(OR(BI147=0,BI147=1),ROUND(CP147*I147,2),0)</f>
        <v>5241.76</v>
      </c>
      <c r="GO147">
        <f>IF(BI147=2,ROUND(CP147*I147,2),0)</f>
        <v>0</v>
      </c>
      <c r="GP147">
        <f>IF(BI147=4,ROUND(CP147*I147,2)+GX147,0)</f>
        <v>0</v>
      </c>
      <c r="GR147">
        <v>0</v>
      </c>
      <c r="GS147">
        <v>3</v>
      </c>
      <c r="GU147" t="s">
        <v>3</v>
      </c>
      <c r="GV147">
        <f>0</f>
        <v>0</v>
      </c>
      <c r="GW147">
        <v>1</v>
      </c>
      <c r="GX147">
        <f t="shared" si="178"/>
        <v>0</v>
      </c>
      <c r="GY147">
        <v>0</v>
      </c>
      <c r="GZ147">
        <v>0</v>
      </c>
      <c r="HA147">
        <v>0</v>
      </c>
      <c r="HB147">
        <v>0</v>
      </c>
      <c r="IK147">
        <v>0</v>
      </c>
    </row>
    <row r="148" spans="1:245" x14ac:dyDescent="0.2">
      <c r="A148">
        <v>17</v>
      </c>
      <c r="B148">
        <v>1</v>
      </c>
      <c r="E148" t="s">
        <v>383</v>
      </c>
      <c r="F148" t="s">
        <v>384</v>
      </c>
      <c r="G148" t="s">
        <v>385</v>
      </c>
      <c r="H148" t="s">
        <v>378</v>
      </c>
      <c r="I148">
        <v>201.78</v>
      </c>
      <c r="J148">
        <v>0</v>
      </c>
      <c r="O148">
        <f>0</f>
        <v>0</v>
      </c>
      <c r="P148">
        <f>0</f>
        <v>0</v>
      </c>
      <c r="Q148">
        <f>0</f>
        <v>0</v>
      </c>
      <c r="R148">
        <f>0</f>
        <v>0</v>
      </c>
      <c r="S148">
        <f>0</f>
        <v>0</v>
      </c>
      <c r="T148">
        <f>0</f>
        <v>0</v>
      </c>
      <c r="U148">
        <f>0</f>
        <v>0</v>
      </c>
      <c r="V148">
        <f>0</f>
        <v>0</v>
      </c>
      <c r="W148">
        <f>0</f>
        <v>0</v>
      </c>
      <c r="X148">
        <f>0</f>
        <v>0</v>
      </c>
      <c r="Y148">
        <f>0</f>
        <v>0</v>
      </c>
      <c r="AA148">
        <v>39570879</v>
      </c>
      <c r="AB148">
        <f>ROUND((AK148),2)</f>
        <v>20.64</v>
      </c>
      <c r="AC148">
        <f>0</f>
        <v>0</v>
      </c>
      <c r="AD148">
        <f>0</f>
        <v>0</v>
      </c>
      <c r="AE148">
        <f>0</f>
        <v>0</v>
      </c>
      <c r="AF148">
        <f>0</f>
        <v>0</v>
      </c>
      <c r="AG148">
        <f>0</f>
        <v>0</v>
      </c>
      <c r="AH148">
        <f>0</f>
        <v>0</v>
      </c>
      <c r="AI148">
        <f>0</f>
        <v>0</v>
      </c>
      <c r="AJ148">
        <f>0</f>
        <v>0</v>
      </c>
      <c r="AK148">
        <v>20.64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1</v>
      </c>
      <c r="AW148">
        <v>1</v>
      </c>
      <c r="AZ148">
        <v>6.56</v>
      </c>
      <c r="BA148">
        <v>1</v>
      </c>
      <c r="BB148">
        <v>1</v>
      </c>
      <c r="BC148">
        <v>1</v>
      </c>
      <c r="BD148" t="s">
        <v>3</v>
      </c>
      <c r="BE148" t="s">
        <v>3</v>
      </c>
      <c r="BF148" t="s">
        <v>3</v>
      </c>
      <c r="BG148" t="s">
        <v>3</v>
      </c>
      <c r="BH148">
        <v>0</v>
      </c>
      <c r="BI148">
        <v>1</v>
      </c>
      <c r="BJ148" t="s">
        <v>386</v>
      </c>
      <c r="BM148">
        <v>700005</v>
      </c>
      <c r="BN148">
        <v>0</v>
      </c>
      <c r="BO148" t="s">
        <v>3</v>
      </c>
      <c r="BP148">
        <v>0</v>
      </c>
      <c r="BQ148">
        <v>10</v>
      </c>
      <c r="BR148">
        <v>0</v>
      </c>
      <c r="BS148">
        <v>1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3</v>
      </c>
      <c r="BZ148">
        <v>0</v>
      </c>
      <c r="CA148">
        <v>0</v>
      </c>
      <c r="CF148">
        <v>0</v>
      </c>
      <c r="CG148">
        <v>0</v>
      </c>
      <c r="CM148">
        <v>0</v>
      </c>
      <c r="CN148" t="s">
        <v>3</v>
      </c>
      <c r="CO148">
        <v>0</v>
      </c>
      <c r="CP148">
        <f>AB148*AZ148</f>
        <v>135.39840000000001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0</v>
      </c>
      <c r="CW148">
        <v>0</v>
      </c>
      <c r="CX148">
        <v>0</v>
      </c>
      <c r="CY148">
        <v>0</v>
      </c>
      <c r="CZ148">
        <v>0</v>
      </c>
      <c r="DC148" t="s">
        <v>3</v>
      </c>
      <c r="DD148" t="s">
        <v>3</v>
      </c>
      <c r="DE148" t="s">
        <v>3</v>
      </c>
      <c r="DF148" t="s">
        <v>3</v>
      </c>
      <c r="DG148" t="s">
        <v>3</v>
      </c>
      <c r="DH148" t="s">
        <v>3</v>
      </c>
      <c r="DI148" t="s">
        <v>3</v>
      </c>
      <c r="DJ148" t="s">
        <v>3</v>
      </c>
      <c r="DK148" t="s">
        <v>3</v>
      </c>
      <c r="DL148" t="s">
        <v>3</v>
      </c>
      <c r="DM148" t="s">
        <v>3</v>
      </c>
      <c r="DN148">
        <v>0</v>
      </c>
      <c r="DO148">
        <v>0</v>
      </c>
      <c r="DP148">
        <v>1</v>
      </c>
      <c r="DQ148">
        <v>1</v>
      </c>
      <c r="DU148">
        <v>1013</v>
      </c>
      <c r="DV148" t="s">
        <v>378</v>
      </c>
      <c r="DW148" t="s">
        <v>378</v>
      </c>
      <c r="DX148">
        <v>1</v>
      </c>
      <c r="EE148">
        <v>39174695</v>
      </c>
      <c r="EF148">
        <v>10</v>
      </c>
      <c r="EG148" t="s">
        <v>387</v>
      </c>
      <c r="EH148">
        <v>0</v>
      </c>
      <c r="EI148" t="s">
        <v>3</v>
      </c>
      <c r="EJ148">
        <v>1</v>
      </c>
      <c r="EK148">
        <v>700005</v>
      </c>
      <c r="EL148" t="s">
        <v>388</v>
      </c>
      <c r="EM148" t="s">
        <v>389</v>
      </c>
      <c r="EO148" t="s">
        <v>3</v>
      </c>
      <c r="EQ148">
        <v>0</v>
      </c>
      <c r="ER148">
        <v>0</v>
      </c>
      <c r="ES148">
        <v>0</v>
      </c>
      <c r="ET148">
        <v>0</v>
      </c>
      <c r="EU148">
        <v>0</v>
      </c>
      <c r="EV148">
        <v>0</v>
      </c>
      <c r="EW148">
        <v>0</v>
      </c>
      <c r="EX148">
        <v>0</v>
      </c>
      <c r="EY148">
        <v>0</v>
      </c>
      <c r="FQ148">
        <v>0</v>
      </c>
      <c r="FR148">
        <f t="shared" si="171"/>
        <v>0</v>
      </c>
      <c r="FS148">
        <v>0</v>
      </c>
      <c r="FX148">
        <v>0</v>
      </c>
      <c r="FY148">
        <v>0</v>
      </c>
      <c r="GA148" t="s">
        <v>3</v>
      </c>
      <c r="GD148">
        <v>0</v>
      </c>
      <c r="GF148">
        <v>-489143125</v>
      </c>
      <c r="GG148">
        <v>1</v>
      </c>
      <c r="GH148">
        <v>1</v>
      </c>
      <c r="GI148">
        <v>4</v>
      </c>
      <c r="GJ148">
        <v>2</v>
      </c>
      <c r="GK148">
        <f>ROUND(R148*(R12)/100,2)</f>
        <v>0</v>
      </c>
      <c r="GL148">
        <f t="shared" si="172"/>
        <v>0</v>
      </c>
      <c r="GM148">
        <f>ROUND(CP148*I148,2)</f>
        <v>27320.69</v>
      </c>
      <c r="GN148">
        <f>IF(OR(BI148=0,BI148=1),ROUND(CP148*I148,2),0)</f>
        <v>27320.69</v>
      </c>
      <c r="GO148">
        <f>IF(BI148=2,ROUND(CP148*I148,2),0)</f>
        <v>0</v>
      </c>
      <c r="GP148">
        <f>IF(BI148=4,ROUND(CP148*I148,2)+GX148,0)</f>
        <v>0</v>
      </c>
      <c r="GR148">
        <v>0</v>
      </c>
      <c r="GS148">
        <v>3</v>
      </c>
      <c r="GU148" t="s">
        <v>3</v>
      </c>
      <c r="GV148">
        <f>0</f>
        <v>0</v>
      </c>
      <c r="GW148">
        <v>1</v>
      </c>
      <c r="GX148">
        <f t="shared" si="178"/>
        <v>0</v>
      </c>
      <c r="GY148">
        <v>0</v>
      </c>
      <c r="GZ148">
        <v>0</v>
      </c>
      <c r="HA148">
        <v>0</v>
      </c>
      <c r="HB148">
        <v>0</v>
      </c>
      <c r="IK148">
        <v>0</v>
      </c>
    </row>
    <row r="150" spans="1:245" x14ac:dyDescent="0.2">
      <c r="A150" s="2">
        <v>51</v>
      </c>
      <c r="B150" s="2">
        <f>B24</f>
        <v>1</v>
      </c>
      <c r="C150" s="2">
        <f>A24</f>
        <v>4</v>
      </c>
      <c r="D150" s="2">
        <f>ROW(A24)</f>
        <v>24</v>
      </c>
      <c r="E150" s="2"/>
      <c r="F150" s="2" t="str">
        <f>IF(F24&lt;&gt;"",F24,"")</f>
        <v>Новый раздел</v>
      </c>
      <c r="G150" s="2" t="str">
        <f>IF(G24&lt;&gt;"",G24,"")</f>
        <v>1 Конструктивные решения ниже отметки 0,00</v>
      </c>
      <c r="H150" s="2">
        <v>0</v>
      </c>
      <c r="I150" s="2"/>
      <c r="J150" s="2"/>
      <c r="K150" s="2"/>
      <c r="L150" s="2"/>
      <c r="M150" s="2"/>
      <c r="N150" s="2"/>
      <c r="O150" s="2">
        <f t="shared" ref="O150:T150" si="184">ROUND(AB150,2)</f>
        <v>2323028.35</v>
      </c>
      <c r="P150" s="2">
        <f t="shared" si="184"/>
        <v>1925011.63</v>
      </c>
      <c r="Q150" s="2">
        <f t="shared" si="184"/>
        <v>264156.19</v>
      </c>
      <c r="R150" s="2">
        <f t="shared" si="184"/>
        <v>32665.35</v>
      </c>
      <c r="S150" s="2">
        <f t="shared" si="184"/>
        <v>133860.53</v>
      </c>
      <c r="T150" s="2">
        <f t="shared" si="184"/>
        <v>0</v>
      </c>
      <c r="U150" s="2">
        <f>AH150</f>
        <v>2302.8384556299993</v>
      </c>
      <c r="V150" s="2">
        <f>AI150</f>
        <v>378.61293050000006</v>
      </c>
      <c r="W150" s="2">
        <f>ROUND(AJ150,2)</f>
        <v>0</v>
      </c>
      <c r="X150" s="2">
        <f>ROUND(AK150,2)</f>
        <v>180966.82</v>
      </c>
      <c r="Y150" s="2">
        <f>ROUND(AL150,2)</f>
        <v>108782.25</v>
      </c>
      <c r="Z150" s="2"/>
      <c r="AA150" s="2"/>
      <c r="AB150" s="2">
        <f>ROUND(SUMIF(AA28:AA148,"=39570879",O28:O148),2)</f>
        <v>2323028.35</v>
      </c>
      <c r="AC150" s="2">
        <f>ROUND(SUMIF(AA28:AA148,"=39570879",P28:P148),2)</f>
        <v>1925011.63</v>
      </c>
      <c r="AD150" s="2">
        <f>ROUND(SUMIF(AA28:AA148,"=39570879",Q28:Q148),2)</f>
        <v>264156.19</v>
      </c>
      <c r="AE150" s="2">
        <f>ROUND(SUMIF(AA28:AA148,"=39570879",R28:R148),2)</f>
        <v>32665.35</v>
      </c>
      <c r="AF150" s="2">
        <f>ROUND(SUMIF(AA28:AA148,"=39570879",S28:S148),2)</f>
        <v>133860.53</v>
      </c>
      <c r="AG150" s="2">
        <f>ROUND(SUMIF(AA28:AA148,"=39570879",T28:T148),2)</f>
        <v>0</v>
      </c>
      <c r="AH150" s="2">
        <f>SUMIF(AA28:AA148,"=39570879",U28:U148)</f>
        <v>2302.8384556299993</v>
      </c>
      <c r="AI150" s="2">
        <f>SUMIF(AA28:AA148,"=39570879",V28:V148)</f>
        <v>378.61293050000006</v>
      </c>
      <c r="AJ150" s="2">
        <f>ROUND(SUMIF(AA28:AA148,"=39570879",W28:W148),2)</f>
        <v>0</v>
      </c>
      <c r="AK150" s="2">
        <f>ROUND(SUMIF(AA28:AA148,"=39570879",X28:X148),2)</f>
        <v>180966.82</v>
      </c>
      <c r="AL150" s="2">
        <f>ROUND(SUMIF(AA28:AA148,"=39570879",Y28:Y148),2)</f>
        <v>108782.25</v>
      </c>
      <c r="AM150" s="2"/>
      <c r="AN150" s="2"/>
      <c r="AO150" s="2">
        <f t="shared" ref="AO150:BC150" si="185">ROUND(BX150,2)</f>
        <v>0</v>
      </c>
      <c r="AP150" s="2">
        <f t="shared" si="185"/>
        <v>0</v>
      </c>
      <c r="AQ150" s="2">
        <f t="shared" si="185"/>
        <v>0</v>
      </c>
      <c r="AR150" s="2">
        <f t="shared" si="185"/>
        <v>2645339.87</v>
      </c>
      <c r="AS150" s="2">
        <f t="shared" si="185"/>
        <v>2645339.87</v>
      </c>
      <c r="AT150" s="2">
        <f t="shared" si="185"/>
        <v>0</v>
      </c>
      <c r="AU150" s="2">
        <f t="shared" si="185"/>
        <v>0</v>
      </c>
      <c r="AV150" s="2">
        <f t="shared" si="185"/>
        <v>1925011.63</v>
      </c>
      <c r="AW150" s="2">
        <f t="shared" si="185"/>
        <v>1925011.63</v>
      </c>
      <c r="AX150" s="2">
        <f t="shared" si="185"/>
        <v>0</v>
      </c>
      <c r="AY150" s="2">
        <f t="shared" si="185"/>
        <v>1925011.63</v>
      </c>
      <c r="AZ150" s="2">
        <f t="shared" si="185"/>
        <v>0</v>
      </c>
      <c r="BA150" s="2">
        <f t="shared" si="185"/>
        <v>0</v>
      </c>
      <c r="BB150" s="2">
        <f t="shared" si="185"/>
        <v>0</v>
      </c>
      <c r="BC150" s="2">
        <f t="shared" si="185"/>
        <v>0</v>
      </c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>
        <f>ROUND(SUMIF(AA28:AA148,"=39570879",FQ28:FQ148),2)</f>
        <v>0</v>
      </c>
      <c r="BY150" s="2">
        <f>ROUND(SUMIF(AA28:AA148,"=39570879",FR28:FR148),2)</f>
        <v>0</v>
      </c>
      <c r="BZ150" s="2">
        <f>ROUND(SUMIF(AA28:AA148,"=39570879",GL28:GL148),2)</f>
        <v>0</v>
      </c>
      <c r="CA150" s="2">
        <f>ROUND(SUMIF(AA28:AA148,"=39570879",GM28:GM148),2)</f>
        <v>2645339.87</v>
      </c>
      <c r="CB150" s="2">
        <f>ROUND(SUMIF(AA28:AA148,"=39570879",GN28:GN148),2)</f>
        <v>2645339.87</v>
      </c>
      <c r="CC150" s="2">
        <f>ROUND(SUMIF(AA28:AA148,"=39570879",GO28:GO148),2)</f>
        <v>0</v>
      </c>
      <c r="CD150" s="2">
        <f>ROUND(SUMIF(AA28:AA148,"=39570879",GP28:GP148),2)</f>
        <v>0</v>
      </c>
      <c r="CE150" s="2">
        <f>AC150-BX150</f>
        <v>1925011.63</v>
      </c>
      <c r="CF150" s="2">
        <f>AC150-BY150</f>
        <v>1925011.63</v>
      </c>
      <c r="CG150" s="2">
        <f>BX150-BZ150</f>
        <v>0</v>
      </c>
      <c r="CH150" s="2">
        <f>AC150-BX150-BY150+BZ150</f>
        <v>1925011.63</v>
      </c>
      <c r="CI150" s="2">
        <f>BY150-BZ150</f>
        <v>0</v>
      </c>
      <c r="CJ150" s="2">
        <f>ROUND(SUMIF(AA28:AA148,"=39570879",GX28:GX148),2)</f>
        <v>0</v>
      </c>
      <c r="CK150" s="2">
        <f>ROUND(SUMIF(AA28:AA148,"=39570879",GY28:GY148),2)</f>
        <v>0</v>
      </c>
      <c r="CL150" s="2">
        <f>ROUND(SUMIF(AA28:AA148,"=39570879",GZ28:GZ148),2)</f>
        <v>0</v>
      </c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3"/>
      <c r="EF150" s="3"/>
      <c r="EG150" s="3"/>
      <c r="EH150" s="3"/>
      <c r="EI150" s="3"/>
      <c r="EJ150" s="3"/>
      <c r="EK150" s="3"/>
      <c r="EL150" s="3"/>
      <c r="EM150" s="3"/>
      <c r="EN150" s="3"/>
      <c r="EO150" s="3"/>
      <c r="EP150" s="3"/>
      <c r="EQ150" s="3"/>
      <c r="ER150" s="3"/>
      <c r="ES150" s="3"/>
      <c r="ET150" s="3"/>
      <c r="EU150" s="3"/>
      <c r="EV150" s="3"/>
      <c r="EW150" s="3"/>
      <c r="EX150" s="3"/>
      <c r="EY150" s="3"/>
      <c r="EZ150" s="3"/>
      <c r="FA150" s="3"/>
      <c r="FB150" s="3"/>
      <c r="FC150" s="3"/>
      <c r="FD150" s="3"/>
      <c r="FE150" s="3"/>
      <c r="FF150" s="3"/>
      <c r="FG150" s="3"/>
      <c r="FH150" s="3"/>
      <c r="FI150" s="3"/>
      <c r="FJ150" s="3"/>
      <c r="FK150" s="3"/>
      <c r="FL150" s="3"/>
      <c r="FM150" s="3"/>
      <c r="FN150" s="3"/>
      <c r="FO150" s="3"/>
      <c r="FP150" s="3"/>
      <c r="FQ150" s="3"/>
      <c r="FR150" s="3"/>
      <c r="FS150" s="3"/>
      <c r="FT150" s="3"/>
      <c r="FU150" s="3"/>
      <c r="FV150" s="3"/>
      <c r="FW150" s="3"/>
      <c r="FX150" s="3"/>
      <c r="FY150" s="3"/>
      <c r="FZ150" s="3"/>
      <c r="GA150" s="3"/>
      <c r="GB150" s="3"/>
      <c r="GC150" s="3"/>
      <c r="GD150" s="3"/>
      <c r="GE150" s="3"/>
      <c r="GF150" s="3"/>
      <c r="GG150" s="3"/>
      <c r="GH150" s="3"/>
      <c r="GI150" s="3"/>
      <c r="GJ150" s="3"/>
      <c r="GK150" s="3"/>
      <c r="GL150" s="3"/>
      <c r="GM150" s="3"/>
      <c r="GN150" s="3"/>
      <c r="GO150" s="3"/>
      <c r="GP150" s="3"/>
      <c r="GQ150" s="3"/>
      <c r="GR150" s="3"/>
      <c r="GS150" s="3"/>
      <c r="GT150" s="3"/>
      <c r="GU150" s="3"/>
      <c r="GV150" s="3"/>
      <c r="GW150" s="3"/>
      <c r="GX150" s="3">
        <v>0</v>
      </c>
    </row>
    <row r="152" spans="1:245" x14ac:dyDescent="0.2">
      <c r="A152" s="4">
        <v>50</v>
      </c>
      <c r="B152" s="4">
        <v>0</v>
      </c>
      <c r="C152" s="4">
        <v>0</v>
      </c>
      <c r="D152" s="4">
        <v>1</v>
      </c>
      <c r="E152" s="4">
        <v>201</v>
      </c>
      <c r="F152" s="4">
        <f>ROUND(Source!O150,O152)</f>
        <v>2323028.35</v>
      </c>
      <c r="G152" s="4" t="s">
        <v>390</v>
      </c>
      <c r="H152" s="4" t="s">
        <v>391</v>
      </c>
      <c r="I152" s="4"/>
      <c r="J152" s="4"/>
      <c r="K152" s="4">
        <v>201</v>
      </c>
      <c r="L152" s="4">
        <v>1</v>
      </c>
      <c r="M152" s="4">
        <v>3</v>
      </c>
      <c r="N152" s="4" t="s">
        <v>3</v>
      </c>
      <c r="O152" s="4">
        <v>2</v>
      </c>
      <c r="P152" s="4"/>
      <c r="Q152" s="4"/>
      <c r="R152" s="4"/>
      <c r="S152" s="4"/>
      <c r="T152" s="4"/>
      <c r="U152" s="4"/>
      <c r="V152" s="4"/>
      <c r="W152" s="4"/>
    </row>
    <row r="153" spans="1:245" x14ac:dyDescent="0.2">
      <c r="A153" s="4">
        <v>50</v>
      </c>
      <c r="B153" s="4">
        <v>0</v>
      </c>
      <c r="C153" s="4">
        <v>0</v>
      </c>
      <c r="D153" s="4">
        <v>1</v>
      </c>
      <c r="E153" s="4">
        <v>202</v>
      </c>
      <c r="F153" s="4">
        <f>ROUND(Source!P150,O153)</f>
        <v>1925011.63</v>
      </c>
      <c r="G153" s="4" t="s">
        <v>392</v>
      </c>
      <c r="H153" s="4" t="s">
        <v>393</v>
      </c>
      <c r="I153" s="4"/>
      <c r="J153" s="4"/>
      <c r="K153" s="4">
        <v>202</v>
      </c>
      <c r="L153" s="4">
        <v>2</v>
      </c>
      <c r="M153" s="4">
        <v>3</v>
      </c>
      <c r="N153" s="4" t="s">
        <v>3</v>
      </c>
      <c r="O153" s="4">
        <v>2</v>
      </c>
      <c r="P153" s="4"/>
      <c r="Q153" s="4"/>
      <c r="R153" s="4"/>
      <c r="S153" s="4"/>
      <c r="T153" s="4"/>
      <c r="U153" s="4"/>
      <c r="V153" s="4"/>
      <c r="W153" s="4"/>
    </row>
    <row r="154" spans="1:245" x14ac:dyDescent="0.2">
      <c r="A154" s="4">
        <v>50</v>
      </c>
      <c r="B154" s="4">
        <v>0</v>
      </c>
      <c r="C154" s="4">
        <v>0</v>
      </c>
      <c r="D154" s="4">
        <v>1</v>
      </c>
      <c r="E154" s="4">
        <v>222</v>
      </c>
      <c r="F154" s="4">
        <f>ROUND(Source!AO150,O154)</f>
        <v>0</v>
      </c>
      <c r="G154" s="4" t="s">
        <v>394</v>
      </c>
      <c r="H154" s="4" t="s">
        <v>395</v>
      </c>
      <c r="I154" s="4"/>
      <c r="J154" s="4"/>
      <c r="K154" s="4">
        <v>222</v>
      </c>
      <c r="L154" s="4">
        <v>3</v>
      </c>
      <c r="M154" s="4">
        <v>3</v>
      </c>
      <c r="N154" s="4" t="s">
        <v>3</v>
      </c>
      <c r="O154" s="4">
        <v>2</v>
      </c>
      <c r="P154" s="4"/>
      <c r="Q154" s="4"/>
      <c r="R154" s="4"/>
      <c r="S154" s="4"/>
      <c r="T154" s="4"/>
      <c r="U154" s="4"/>
      <c r="V154" s="4"/>
      <c r="W154" s="4"/>
    </row>
    <row r="155" spans="1:245" x14ac:dyDescent="0.2">
      <c r="A155" s="4">
        <v>50</v>
      </c>
      <c r="B155" s="4">
        <v>0</v>
      </c>
      <c r="C155" s="4">
        <v>0</v>
      </c>
      <c r="D155" s="4">
        <v>1</v>
      </c>
      <c r="E155" s="4">
        <v>225</v>
      </c>
      <c r="F155" s="4">
        <f>ROUND(Source!AV150,O155)</f>
        <v>1925011.63</v>
      </c>
      <c r="G155" s="4" t="s">
        <v>396</v>
      </c>
      <c r="H155" s="4" t="s">
        <v>397</v>
      </c>
      <c r="I155" s="4"/>
      <c r="J155" s="4"/>
      <c r="K155" s="4">
        <v>225</v>
      </c>
      <c r="L155" s="4">
        <v>4</v>
      </c>
      <c r="M155" s="4">
        <v>3</v>
      </c>
      <c r="N155" s="4" t="s">
        <v>3</v>
      </c>
      <c r="O155" s="4">
        <v>2</v>
      </c>
      <c r="P155" s="4"/>
      <c r="Q155" s="4"/>
      <c r="R155" s="4"/>
      <c r="S155" s="4"/>
      <c r="T155" s="4"/>
      <c r="U155" s="4"/>
      <c r="V155" s="4"/>
      <c r="W155" s="4"/>
    </row>
    <row r="156" spans="1:245" x14ac:dyDescent="0.2">
      <c r="A156" s="4">
        <v>50</v>
      </c>
      <c r="B156" s="4">
        <v>0</v>
      </c>
      <c r="C156" s="4">
        <v>0</v>
      </c>
      <c r="D156" s="4">
        <v>1</v>
      </c>
      <c r="E156" s="4">
        <v>226</v>
      </c>
      <c r="F156" s="4">
        <f>ROUND(Source!AW150,O156)</f>
        <v>1925011.63</v>
      </c>
      <c r="G156" s="4" t="s">
        <v>398</v>
      </c>
      <c r="H156" s="4" t="s">
        <v>399</v>
      </c>
      <c r="I156" s="4"/>
      <c r="J156" s="4"/>
      <c r="K156" s="4">
        <v>226</v>
      </c>
      <c r="L156" s="4">
        <v>5</v>
      </c>
      <c r="M156" s="4">
        <v>3</v>
      </c>
      <c r="N156" s="4" t="s">
        <v>3</v>
      </c>
      <c r="O156" s="4">
        <v>2</v>
      </c>
      <c r="P156" s="4"/>
      <c r="Q156" s="4"/>
      <c r="R156" s="4"/>
      <c r="S156" s="4"/>
      <c r="T156" s="4"/>
      <c r="U156" s="4"/>
      <c r="V156" s="4"/>
      <c r="W156" s="4"/>
    </row>
    <row r="157" spans="1:245" x14ac:dyDescent="0.2">
      <c r="A157" s="4">
        <v>50</v>
      </c>
      <c r="B157" s="4">
        <v>0</v>
      </c>
      <c r="C157" s="4">
        <v>0</v>
      </c>
      <c r="D157" s="4">
        <v>1</v>
      </c>
      <c r="E157" s="4">
        <v>227</v>
      </c>
      <c r="F157" s="4">
        <f>ROUND(Source!AX150,O157)</f>
        <v>0</v>
      </c>
      <c r="G157" s="4" t="s">
        <v>400</v>
      </c>
      <c r="H157" s="4" t="s">
        <v>401</v>
      </c>
      <c r="I157" s="4"/>
      <c r="J157" s="4"/>
      <c r="K157" s="4">
        <v>227</v>
      </c>
      <c r="L157" s="4">
        <v>6</v>
      </c>
      <c r="M157" s="4">
        <v>3</v>
      </c>
      <c r="N157" s="4" t="s">
        <v>3</v>
      </c>
      <c r="O157" s="4">
        <v>2</v>
      </c>
      <c r="P157" s="4"/>
      <c r="Q157" s="4"/>
      <c r="R157" s="4"/>
      <c r="S157" s="4"/>
      <c r="T157" s="4"/>
      <c r="U157" s="4"/>
      <c r="V157" s="4"/>
      <c r="W157" s="4"/>
    </row>
    <row r="158" spans="1:245" x14ac:dyDescent="0.2">
      <c r="A158" s="4">
        <v>50</v>
      </c>
      <c r="B158" s="4">
        <v>0</v>
      </c>
      <c r="C158" s="4">
        <v>0</v>
      </c>
      <c r="D158" s="4">
        <v>1</v>
      </c>
      <c r="E158" s="4">
        <v>228</v>
      </c>
      <c r="F158" s="4">
        <f>ROUND(Source!AY150,O158)</f>
        <v>1925011.63</v>
      </c>
      <c r="G158" s="4" t="s">
        <v>402</v>
      </c>
      <c r="H158" s="4" t="s">
        <v>403</v>
      </c>
      <c r="I158" s="4"/>
      <c r="J158" s="4"/>
      <c r="K158" s="4">
        <v>228</v>
      </c>
      <c r="L158" s="4">
        <v>7</v>
      </c>
      <c r="M158" s="4">
        <v>3</v>
      </c>
      <c r="N158" s="4" t="s">
        <v>3</v>
      </c>
      <c r="O158" s="4">
        <v>2</v>
      </c>
      <c r="P158" s="4"/>
      <c r="Q158" s="4"/>
      <c r="R158" s="4"/>
      <c r="S158" s="4"/>
      <c r="T158" s="4"/>
      <c r="U158" s="4"/>
      <c r="V158" s="4"/>
      <c r="W158" s="4"/>
    </row>
    <row r="159" spans="1:245" x14ac:dyDescent="0.2">
      <c r="A159" s="4">
        <v>50</v>
      </c>
      <c r="B159" s="4">
        <v>0</v>
      </c>
      <c r="C159" s="4">
        <v>0</v>
      </c>
      <c r="D159" s="4">
        <v>1</v>
      </c>
      <c r="E159" s="4">
        <v>216</v>
      </c>
      <c r="F159" s="4">
        <f>ROUND(Source!AP150,O159)</f>
        <v>0</v>
      </c>
      <c r="G159" s="4" t="s">
        <v>404</v>
      </c>
      <c r="H159" s="4" t="s">
        <v>405</v>
      </c>
      <c r="I159" s="4"/>
      <c r="J159" s="4"/>
      <c r="K159" s="4">
        <v>216</v>
      </c>
      <c r="L159" s="4">
        <v>8</v>
      </c>
      <c r="M159" s="4">
        <v>3</v>
      </c>
      <c r="N159" s="4" t="s">
        <v>3</v>
      </c>
      <c r="O159" s="4">
        <v>2</v>
      </c>
      <c r="P159" s="4"/>
      <c r="Q159" s="4"/>
      <c r="R159" s="4"/>
      <c r="S159" s="4"/>
      <c r="T159" s="4"/>
      <c r="U159" s="4"/>
      <c r="V159" s="4"/>
      <c r="W159" s="4"/>
    </row>
    <row r="160" spans="1:245" x14ac:dyDescent="0.2">
      <c r="A160" s="4">
        <v>50</v>
      </c>
      <c r="B160" s="4">
        <v>0</v>
      </c>
      <c r="C160" s="4">
        <v>0</v>
      </c>
      <c r="D160" s="4">
        <v>1</v>
      </c>
      <c r="E160" s="4">
        <v>223</v>
      </c>
      <c r="F160" s="4">
        <f>ROUND(Source!AQ150,O160)</f>
        <v>0</v>
      </c>
      <c r="G160" s="4" t="s">
        <v>406</v>
      </c>
      <c r="H160" s="4" t="s">
        <v>407</v>
      </c>
      <c r="I160" s="4"/>
      <c r="J160" s="4"/>
      <c r="K160" s="4">
        <v>223</v>
      </c>
      <c r="L160" s="4">
        <v>9</v>
      </c>
      <c r="M160" s="4">
        <v>3</v>
      </c>
      <c r="N160" s="4" t="s">
        <v>3</v>
      </c>
      <c r="O160" s="4">
        <v>2</v>
      </c>
      <c r="P160" s="4"/>
      <c r="Q160" s="4"/>
      <c r="R160" s="4"/>
      <c r="S160" s="4"/>
      <c r="T160" s="4"/>
      <c r="U160" s="4"/>
      <c r="V160" s="4"/>
      <c r="W160" s="4"/>
    </row>
    <row r="161" spans="1:23" x14ac:dyDescent="0.2">
      <c r="A161" s="4">
        <v>50</v>
      </c>
      <c r="B161" s="4">
        <v>0</v>
      </c>
      <c r="C161" s="4">
        <v>0</v>
      </c>
      <c r="D161" s="4">
        <v>1</v>
      </c>
      <c r="E161" s="4">
        <v>229</v>
      </c>
      <c r="F161" s="4">
        <f>ROUND(Source!AZ150,O161)</f>
        <v>0</v>
      </c>
      <c r="G161" s="4" t="s">
        <v>408</v>
      </c>
      <c r="H161" s="4" t="s">
        <v>409</v>
      </c>
      <c r="I161" s="4"/>
      <c r="J161" s="4"/>
      <c r="K161" s="4">
        <v>229</v>
      </c>
      <c r="L161" s="4">
        <v>10</v>
      </c>
      <c r="M161" s="4">
        <v>3</v>
      </c>
      <c r="N161" s="4" t="s">
        <v>3</v>
      </c>
      <c r="O161" s="4">
        <v>2</v>
      </c>
      <c r="P161" s="4"/>
      <c r="Q161" s="4"/>
      <c r="R161" s="4"/>
      <c r="S161" s="4"/>
      <c r="T161" s="4"/>
      <c r="U161" s="4"/>
      <c r="V161" s="4"/>
      <c r="W161" s="4"/>
    </row>
    <row r="162" spans="1:23" x14ac:dyDescent="0.2">
      <c r="A162" s="4">
        <v>50</v>
      </c>
      <c r="B162" s="4">
        <v>0</v>
      </c>
      <c r="C162" s="4">
        <v>0</v>
      </c>
      <c r="D162" s="4">
        <v>1</v>
      </c>
      <c r="E162" s="4">
        <v>203</v>
      </c>
      <c r="F162" s="4">
        <f>ROUND(Source!Q150,O162)</f>
        <v>264156.19</v>
      </c>
      <c r="G162" s="4" t="s">
        <v>410</v>
      </c>
      <c r="H162" s="4" t="s">
        <v>411</v>
      </c>
      <c r="I162" s="4"/>
      <c r="J162" s="4"/>
      <c r="K162" s="4">
        <v>203</v>
      </c>
      <c r="L162" s="4">
        <v>11</v>
      </c>
      <c r="M162" s="4">
        <v>3</v>
      </c>
      <c r="N162" s="4" t="s">
        <v>3</v>
      </c>
      <c r="O162" s="4">
        <v>2</v>
      </c>
      <c r="P162" s="4"/>
      <c r="Q162" s="4"/>
      <c r="R162" s="4"/>
      <c r="S162" s="4"/>
      <c r="T162" s="4"/>
      <c r="U162" s="4"/>
      <c r="V162" s="4"/>
      <c r="W162" s="4"/>
    </row>
    <row r="163" spans="1:23" x14ac:dyDescent="0.2">
      <c r="A163" s="4">
        <v>50</v>
      </c>
      <c r="B163" s="4">
        <v>0</v>
      </c>
      <c r="C163" s="4">
        <v>0</v>
      </c>
      <c r="D163" s="4">
        <v>1</v>
      </c>
      <c r="E163" s="4">
        <v>231</v>
      </c>
      <c r="F163" s="4">
        <f>ROUND(Source!BB150,O163)</f>
        <v>0</v>
      </c>
      <c r="G163" s="4" t="s">
        <v>412</v>
      </c>
      <c r="H163" s="4" t="s">
        <v>413</v>
      </c>
      <c r="I163" s="4"/>
      <c r="J163" s="4"/>
      <c r="K163" s="4">
        <v>231</v>
      </c>
      <c r="L163" s="4">
        <v>12</v>
      </c>
      <c r="M163" s="4">
        <v>3</v>
      </c>
      <c r="N163" s="4" t="s">
        <v>3</v>
      </c>
      <c r="O163" s="4">
        <v>2</v>
      </c>
      <c r="P163" s="4"/>
      <c r="Q163" s="4"/>
      <c r="R163" s="4"/>
      <c r="S163" s="4"/>
      <c r="T163" s="4"/>
      <c r="U163" s="4"/>
      <c r="V163" s="4"/>
      <c r="W163" s="4"/>
    </row>
    <row r="164" spans="1:23" x14ac:dyDescent="0.2">
      <c r="A164" s="4">
        <v>50</v>
      </c>
      <c r="B164" s="4">
        <v>0</v>
      </c>
      <c r="C164" s="4">
        <v>0</v>
      </c>
      <c r="D164" s="4">
        <v>1</v>
      </c>
      <c r="E164" s="4">
        <v>204</v>
      </c>
      <c r="F164" s="4">
        <f>ROUND(Source!R150,O164)</f>
        <v>32665.35</v>
      </c>
      <c r="G164" s="4" t="s">
        <v>414</v>
      </c>
      <c r="H164" s="4" t="s">
        <v>415</v>
      </c>
      <c r="I164" s="4"/>
      <c r="J164" s="4"/>
      <c r="K164" s="4">
        <v>204</v>
      </c>
      <c r="L164" s="4">
        <v>13</v>
      </c>
      <c r="M164" s="4">
        <v>3</v>
      </c>
      <c r="N164" s="4" t="s">
        <v>3</v>
      </c>
      <c r="O164" s="4">
        <v>2</v>
      </c>
      <c r="P164" s="4"/>
      <c r="Q164" s="4"/>
      <c r="R164" s="4"/>
      <c r="S164" s="4"/>
      <c r="T164" s="4"/>
      <c r="U164" s="4"/>
      <c r="V164" s="4"/>
      <c r="W164" s="4"/>
    </row>
    <row r="165" spans="1:23" x14ac:dyDescent="0.2">
      <c r="A165" s="4">
        <v>50</v>
      </c>
      <c r="B165" s="4">
        <v>0</v>
      </c>
      <c r="C165" s="4">
        <v>0</v>
      </c>
      <c r="D165" s="4">
        <v>1</v>
      </c>
      <c r="E165" s="4">
        <v>205</v>
      </c>
      <c r="F165" s="4">
        <f>ROUND(Source!S150,O165)</f>
        <v>133860.53</v>
      </c>
      <c r="G165" s="4" t="s">
        <v>416</v>
      </c>
      <c r="H165" s="4" t="s">
        <v>417</v>
      </c>
      <c r="I165" s="4"/>
      <c r="J165" s="4"/>
      <c r="K165" s="4">
        <v>205</v>
      </c>
      <c r="L165" s="4">
        <v>14</v>
      </c>
      <c r="M165" s="4">
        <v>3</v>
      </c>
      <c r="N165" s="4" t="s">
        <v>3</v>
      </c>
      <c r="O165" s="4">
        <v>2</v>
      </c>
      <c r="P165" s="4"/>
      <c r="Q165" s="4"/>
      <c r="R165" s="4"/>
      <c r="S165" s="4"/>
      <c r="T165" s="4"/>
      <c r="U165" s="4"/>
      <c r="V165" s="4"/>
      <c r="W165" s="4"/>
    </row>
    <row r="166" spans="1:23" x14ac:dyDescent="0.2">
      <c r="A166" s="4">
        <v>50</v>
      </c>
      <c r="B166" s="4">
        <v>0</v>
      </c>
      <c r="C166" s="4">
        <v>0</v>
      </c>
      <c r="D166" s="4">
        <v>1</v>
      </c>
      <c r="E166" s="4">
        <v>232</v>
      </c>
      <c r="F166" s="4">
        <f>ROUND(Source!BC150,O166)</f>
        <v>0</v>
      </c>
      <c r="G166" s="4" t="s">
        <v>418</v>
      </c>
      <c r="H166" s="4" t="s">
        <v>419</v>
      </c>
      <c r="I166" s="4"/>
      <c r="J166" s="4"/>
      <c r="K166" s="4">
        <v>232</v>
      </c>
      <c r="L166" s="4">
        <v>15</v>
      </c>
      <c r="M166" s="4">
        <v>3</v>
      </c>
      <c r="N166" s="4" t="s">
        <v>3</v>
      </c>
      <c r="O166" s="4">
        <v>2</v>
      </c>
      <c r="P166" s="4"/>
      <c r="Q166" s="4"/>
      <c r="R166" s="4"/>
      <c r="S166" s="4"/>
      <c r="T166" s="4"/>
      <c r="U166" s="4"/>
      <c r="V166" s="4"/>
      <c r="W166" s="4"/>
    </row>
    <row r="167" spans="1:23" x14ac:dyDescent="0.2">
      <c r="A167" s="4">
        <v>50</v>
      </c>
      <c r="B167" s="4">
        <v>0</v>
      </c>
      <c r="C167" s="4">
        <v>0</v>
      </c>
      <c r="D167" s="4">
        <v>1</v>
      </c>
      <c r="E167" s="4">
        <v>214</v>
      </c>
      <c r="F167" s="4">
        <f>ROUND(Source!AS150,O167)</f>
        <v>2645339.87</v>
      </c>
      <c r="G167" s="4" t="s">
        <v>420</v>
      </c>
      <c r="H167" s="4" t="s">
        <v>421</v>
      </c>
      <c r="I167" s="4"/>
      <c r="J167" s="4"/>
      <c r="K167" s="4">
        <v>214</v>
      </c>
      <c r="L167" s="4">
        <v>16</v>
      </c>
      <c r="M167" s="4">
        <v>3</v>
      </c>
      <c r="N167" s="4" t="s">
        <v>3</v>
      </c>
      <c r="O167" s="4">
        <v>2</v>
      </c>
      <c r="P167" s="4"/>
      <c r="Q167" s="4"/>
      <c r="R167" s="4"/>
      <c r="S167" s="4"/>
      <c r="T167" s="4"/>
      <c r="U167" s="4"/>
      <c r="V167" s="4"/>
      <c r="W167" s="4"/>
    </row>
    <row r="168" spans="1:23" x14ac:dyDescent="0.2">
      <c r="A168" s="4">
        <v>50</v>
      </c>
      <c r="B168" s="4">
        <v>0</v>
      </c>
      <c r="C168" s="4">
        <v>0</v>
      </c>
      <c r="D168" s="4">
        <v>1</v>
      </c>
      <c r="E168" s="4">
        <v>215</v>
      </c>
      <c r="F168" s="4">
        <f>ROUND(Source!AT150,O168)</f>
        <v>0</v>
      </c>
      <c r="G168" s="4" t="s">
        <v>422</v>
      </c>
      <c r="H168" s="4" t="s">
        <v>423</v>
      </c>
      <c r="I168" s="4"/>
      <c r="J168" s="4"/>
      <c r="K168" s="4">
        <v>215</v>
      </c>
      <c r="L168" s="4">
        <v>17</v>
      </c>
      <c r="M168" s="4">
        <v>3</v>
      </c>
      <c r="N168" s="4" t="s">
        <v>3</v>
      </c>
      <c r="O168" s="4">
        <v>2</v>
      </c>
      <c r="P168" s="4"/>
      <c r="Q168" s="4"/>
      <c r="R168" s="4"/>
      <c r="S168" s="4"/>
      <c r="T168" s="4"/>
      <c r="U168" s="4"/>
      <c r="V168" s="4"/>
      <c r="W168" s="4"/>
    </row>
    <row r="169" spans="1:23" x14ac:dyDescent="0.2">
      <c r="A169" s="4">
        <v>50</v>
      </c>
      <c r="B169" s="4">
        <v>0</v>
      </c>
      <c r="C169" s="4">
        <v>0</v>
      </c>
      <c r="D169" s="4">
        <v>1</v>
      </c>
      <c r="E169" s="4">
        <v>217</v>
      </c>
      <c r="F169" s="4">
        <f>ROUND(Source!AU150,O169)</f>
        <v>0</v>
      </c>
      <c r="G169" s="4" t="s">
        <v>424</v>
      </c>
      <c r="H169" s="4" t="s">
        <v>425</v>
      </c>
      <c r="I169" s="4"/>
      <c r="J169" s="4"/>
      <c r="K169" s="4">
        <v>217</v>
      </c>
      <c r="L169" s="4">
        <v>18</v>
      </c>
      <c r="M169" s="4">
        <v>3</v>
      </c>
      <c r="N169" s="4" t="s">
        <v>3</v>
      </c>
      <c r="O169" s="4">
        <v>2</v>
      </c>
      <c r="P169" s="4"/>
      <c r="Q169" s="4"/>
      <c r="R169" s="4"/>
      <c r="S169" s="4"/>
      <c r="T169" s="4"/>
      <c r="U169" s="4"/>
      <c r="V169" s="4"/>
      <c r="W169" s="4"/>
    </row>
    <row r="170" spans="1:23" x14ac:dyDescent="0.2">
      <c r="A170" s="4">
        <v>50</v>
      </c>
      <c r="B170" s="4">
        <v>0</v>
      </c>
      <c r="C170" s="4">
        <v>0</v>
      </c>
      <c r="D170" s="4">
        <v>1</v>
      </c>
      <c r="E170" s="4">
        <v>230</v>
      </c>
      <c r="F170" s="4">
        <f>ROUND(Source!BA150,O170)</f>
        <v>0</v>
      </c>
      <c r="G170" s="4" t="s">
        <v>426</v>
      </c>
      <c r="H170" s="4" t="s">
        <v>427</v>
      </c>
      <c r="I170" s="4"/>
      <c r="J170" s="4"/>
      <c r="K170" s="4">
        <v>230</v>
      </c>
      <c r="L170" s="4">
        <v>19</v>
      </c>
      <c r="M170" s="4">
        <v>3</v>
      </c>
      <c r="N170" s="4" t="s">
        <v>3</v>
      </c>
      <c r="O170" s="4">
        <v>2</v>
      </c>
      <c r="P170" s="4"/>
      <c r="Q170" s="4"/>
      <c r="R170" s="4"/>
      <c r="S170" s="4"/>
      <c r="T170" s="4"/>
      <c r="U170" s="4"/>
      <c r="V170" s="4"/>
      <c r="W170" s="4"/>
    </row>
    <row r="171" spans="1:23" x14ac:dyDescent="0.2">
      <c r="A171" s="4">
        <v>50</v>
      </c>
      <c r="B171" s="4">
        <v>0</v>
      </c>
      <c r="C171" s="4">
        <v>0</v>
      </c>
      <c r="D171" s="4">
        <v>1</v>
      </c>
      <c r="E171" s="4">
        <v>206</v>
      </c>
      <c r="F171" s="4">
        <f>ROUND(Source!T150,O171)</f>
        <v>0</v>
      </c>
      <c r="G171" s="4" t="s">
        <v>428</v>
      </c>
      <c r="H171" s="4" t="s">
        <v>429</v>
      </c>
      <c r="I171" s="4"/>
      <c r="J171" s="4"/>
      <c r="K171" s="4">
        <v>206</v>
      </c>
      <c r="L171" s="4">
        <v>20</v>
      </c>
      <c r="M171" s="4">
        <v>3</v>
      </c>
      <c r="N171" s="4" t="s">
        <v>3</v>
      </c>
      <c r="O171" s="4">
        <v>2</v>
      </c>
      <c r="P171" s="4"/>
      <c r="Q171" s="4"/>
      <c r="R171" s="4"/>
      <c r="S171" s="4"/>
      <c r="T171" s="4"/>
      <c r="U171" s="4"/>
      <c r="V171" s="4"/>
      <c r="W171" s="4"/>
    </row>
    <row r="172" spans="1:23" x14ac:dyDescent="0.2">
      <c r="A172" s="4">
        <v>50</v>
      </c>
      <c r="B172" s="4">
        <v>0</v>
      </c>
      <c r="C172" s="4">
        <v>0</v>
      </c>
      <c r="D172" s="4">
        <v>1</v>
      </c>
      <c r="E172" s="4">
        <v>207</v>
      </c>
      <c r="F172" s="4">
        <f>Source!U150</f>
        <v>2302.8384556299993</v>
      </c>
      <c r="G172" s="4" t="s">
        <v>430</v>
      </c>
      <c r="H172" s="4" t="s">
        <v>431</v>
      </c>
      <c r="I172" s="4"/>
      <c r="J172" s="4"/>
      <c r="K172" s="4">
        <v>207</v>
      </c>
      <c r="L172" s="4">
        <v>21</v>
      </c>
      <c r="M172" s="4">
        <v>3</v>
      </c>
      <c r="N172" s="4" t="s">
        <v>3</v>
      </c>
      <c r="O172" s="4">
        <v>-1</v>
      </c>
      <c r="P172" s="4"/>
      <c r="Q172" s="4"/>
      <c r="R172" s="4"/>
      <c r="S172" s="4"/>
      <c r="T172" s="4"/>
      <c r="U172" s="4"/>
      <c r="V172" s="4"/>
      <c r="W172" s="4"/>
    </row>
    <row r="173" spans="1:23" x14ac:dyDescent="0.2">
      <c r="A173" s="4">
        <v>50</v>
      </c>
      <c r="B173" s="4">
        <v>0</v>
      </c>
      <c r="C173" s="4">
        <v>0</v>
      </c>
      <c r="D173" s="4">
        <v>1</v>
      </c>
      <c r="E173" s="4">
        <v>208</v>
      </c>
      <c r="F173" s="4">
        <f>Source!V150</f>
        <v>378.61293050000006</v>
      </c>
      <c r="G173" s="4" t="s">
        <v>432</v>
      </c>
      <c r="H173" s="4" t="s">
        <v>433</v>
      </c>
      <c r="I173" s="4"/>
      <c r="J173" s="4"/>
      <c r="K173" s="4">
        <v>208</v>
      </c>
      <c r="L173" s="4">
        <v>22</v>
      </c>
      <c r="M173" s="4">
        <v>3</v>
      </c>
      <c r="N173" s="4" t="s">
        <v>3</v>
      </c>
      <c r="O173" s="4">
        <v>-1</v>
      </c>
      <c r="P173" s="4"/>
      <c r="Q173" s="4"/>
      <c r="R173" s="4"/>
      <c r="S173" s="4"/>
      <c r="T173" s="4"/>
      <c r="U173" s="4"/>
      <c r="V173" s="4"/>
      <c r="W173" s="4"/>
    </row>
    <row r="174" spans="1:23" x14ac:dyDescent="0.2">
      <c r="A174" s="4">
        <v>50</v>
      </c>
      <c r="B174" s="4">
        <v>0</v>
      </c>
      <c r="C174" s="4">
        <v>0</v>
      </c>
      <c r="D174" s="4">
        <v>1</v>
      </c>
      <c r="E174" s="4">
        <v>209</v>
      </c>
      <c r="F174" s="4">
        <f>ROUND(Source!W150,O174)</f>
        <v>0</v>
      </c>
      <c r="G174" s="4" t="s">
        <v>434</v>
      </c>
      <c r="H174" s="4" t="s">
        <v>435</v>
      </c>
      <c r="I174" s="4"/>
      <c r="J174" s="4"/>
      <c r="K174" s="4">
        <v>209</v>
      </c>
      <c r="L174" s="4">
        <v>23</v>
      </c>
      <c r="M174" s="4">
        <v>3</v>
      </c>
      <c r="N174" s="4" t="s">
        <v>3</v>
      </c>
      <c r="O174" s="4">
        <v>2</v>
      </c>
      <c r="P174" s="4"/>
      <c r="Q174" s="4"/>
      <c r="R174" s="4"/>
      <c r="S174" s="4"/>
      <c r="T174" s="4"/>
      <c r="U174" s="4"/>
      <c r="V174" s="4"/>
      <c r="W174" s="4"/>
    </row>
    <row r="175" spans="1:23" x14ac:dyDescent="0.2">
      <c r="A175" s="4">
        <v>50</v>
      </c>
      <c r="B175" s="4">
        <v>0</v>
      </c>
      <c r="C175" s="4">
        <v>0</v>
      </c>
      <c r="D175" s="4">
        <v>1</v>
      </c>
      <c r="E175" s="4">
        <v>210</v>
      </c>
      <c r="F175" s="4">
        <f>ROUND(Source!X150,O175)</f>
        <v>180966.82</v>
      </c>
      <c r="G175" s="4" t="s">
        <v>436</v>
      </c>
      <c r="H175" s="4" t="s">
        <v>437</v>
      </c>
      <c r="I175" s="4"/>
      <c r="J175" s="4"/>
      <c r="K175" s="4">
        <v>210</v>
      </c>
      <c r="L175" s="4">
        <v>24</v>
      </c>
      <c r="M175" s="4">
        <v>3</v>
      </c>
      <c r="N175" s="4" t="s">
        <v>3</v>
      </c>
      <c r="O175" s="4">
        <v>2</v>
      </c>
      <c r="P175" s="4"/>
      <c r="Q175" s="4"/>
      <c r="R175" s="4"/>
      <c r="S175" s="4"/>
      <c r="T175" s="4"/>
      <c r="U175" s="4"/>
      <c r="V175" s="4"/>
      <c r="W175" s="4"/>
    </row>
    <row r="176" spans="1:23" x14ac:dyDescent="0.2">
      <c r="A176" s="4">
        <v>50</v>
      </c>
      <c r="B176" s="4">
        <v>0</v>
      </c>
      <c r="C176" s="4">
        <v>0</v>
      </c>
      <c r="D176" s="4">
        <v>1</v>
      </c>
      <c r="E176" s="4">
        <v>211</v>
      </c>
      <c r="F176" s="4">
        <f>ROUND(Source!Y150,O176)</f>
        <v>108782.25</v>
      </c>
      <c r="G176" s="4" t="s">
        <v>438</v>
      </c>
      <c r="H176" s="4" t="s">
        <v>439</v>
      </c>
      <c r="I176" s="4"/>
      <c r="J176" s="4"/>
      <c r="K176" s="4">
        <v>211</v>
      </c>
      <c r="L176" s="4">
        <v>25</v>
      </c>
      <c r="M176" s="4">
        <v>3</v>
      </c>
      <c r="N176" s="4" t="s">
        <v>3</v>
      </c>
      <c r="O176" s="4">
        <v>2</v>
      </c>
      <c r="P176" s="4"/>
      <c r="Q176" s="4"/>
      <c r="R176" s="4"/>
      <c r="S176" s="4"/>
      <c r="T176" s="4"/>
      <c r="U176" s="4"/>
      <c r="V176" s="4"/>
      <c r="W176" s="4"/>
    </row>
    <row r="177" spans="1:245" x14ac:dyDescent="0.2">
      <c r="A177" s="4">
        <v>50</v>
      </c>
      <c r="B177" s="4">
        <v>0</v>
      </c>
      <c r="C177" s="4">
        <v>0</v>
      </c>
      <c r="D177" s="4">
        <v>1</v>
      </c>
      <c r="E177" s="4">
        <v>224</v>
      </c>
      <c r="F177" s="4">
        <f>ROUND(Source!AR150,O177)</f>
        <v>2645339.87</v>
      </c>
      <c r="G177" s="4" t="s">
        <v>440</v>
      </c>
      <c r="H177" s="4" t="s">
        <v>441</v>
      </c>
      <c r="I177" s="4"/>
      <c r="J177" s="4"/>
      <c r="K177" s="4">
        <v>224</v>
      </c>
      <c r="L177" s="4">
        <v>26</v>
      </c>
      <c r="M177" s="4">
        <v>3</v>
      </c>
      <c r="N177" s="4" t="s">
        <v>3</v>
      </c>
      <c r="O177" s="4">
        <v>2</v>
      </c>
      <c r="P177" s="4"/>
      <c r="Q177" s="4"/>
      <c r="R177" s="4"/>
      <c r="S177" s="4"/>
      <c r="T177" s="4"/>
      <c r="U177" s="4"/>
      <c r="V177" s="4"/>
      <c r="W177" s="4"/>
    </row>
    <row r="179" spans="1:245" x14ac:dyDescent="0.2">
      <c r="A179" s="1">
        <v>4</v>
      </c>
      <c r="B179" s="1">
        <v>1</v>
      </c>
      <c r="C179" s="1"/>
      <c r="D179" s="1">
        <f>ROW(A437)</f>
        <v>437</v>
      </c>
      <c r="E179" s="1"/>
      <c r="F179" s="1" t="s">
        <v>12</v>
      </c>
      <c r="G179" s="1" t="s">
        <v>442</v>
      </c>
      <c r="H179" s="1" t="s">
        <v>3</v>
      </c>
      <c r="I179" s="1">
        <v>0</v>
      </c>
      <c r="J179" s="1"/>
      <c r="K179" s="1">
        <v>-1</v>
      </c>
      <c r="L179" s="1"/>
      <c r="M179" s="1"/>
      <c r="N179" s="1"/>
      <c r="O179" s="1"/>
      <c r="P179" s="1"/>
      <c r="Q179" s="1"/>
      <c r="R179" s="1"/>
      <c r="S179" s="1"/>
      <c r="T179" s="1"/>
      <c r="U179" s="1" t="s">
        <v>3</v>
      </c>
      <c r="V179" s="1">
        <v>0</v>
      </c>
      <c r="W179" s="1"/>
      <c r="X179" s="1"/>
      <c r="Y179" s="1"/>
      <c r="Z179" s="1"/>
      <c r="AA179" s="1"/>
      <c r="AB179" s="1" t="s">
        <v>3</v>
      </c>
      <c r="AC179" s="1" t="s">
        <v>3</v>
      </c>
      <c r="AD179" s="1" t="s">
        <v>3</v>
      </c>
      <c r="AE179" s="1" t="s">
        <v>3</v>
      </c>
      <c r="AF179" s="1" t="s">
        <v>3</v>
      </c>
      <c r="AG179" s="1" t="s">
        <v>3</v>
      </c>
      <c r="AH179" s="1"/>
      <c r="AI179" s="1"/>
      <c r="AJ179" s="1"/>
      <c r="AK179" s="1"/>
      <c r="AL179" s="1"/>
      <c r="AM179" s="1"/>
      <c r="AN179" s="1"/>
      <c r="AO179" s="1"/>
      <c r="AP179" s="1" t="s">
        <v>3</v>
      </c>
      <c r="AQ179" s="1" t="s">
        <v>3</v>
      </c>
      <c r="AR179" s="1" t="s">
        <v>3</v>
      </c>
      <c r="AS179" s="1"/>
      <c r="AT179" s="1"/>
      <c r="AU179" s="1"/>
      <c r="AV179" s="1"/>
      <c r="AW179" s="1"/>
      <c r="AX179" s="1"/>
      <c r="AY179" s="1"/>
      <c r="AZ179" s="1" t="s">
        <v>3</v>
      </c>
      <c r="BA179" s="1"/>
      <c r="BB179" s="1" t="s">
        <v>3</v>
      </c>
      <c r="BC179" s="1" t="s">
        <v>3</v>
      </c>
      <c r="BD179" s="1" t="s">
        <v>3</v>
      </c>
      <c r="BE179" s="1" t="s">
        <v>3</v>
      </c>
      <c r="BF179" s="1" t="s">
        <v>3</v>
      </c>
      <c r="BG179" s="1" t="s">
        <v>3</v>
      </c>
      <c r="BH179" s="1" t="s">
        <v>3</v>
      </c>
      <c r="BI179" s="1" t="s">
        <v>3</v>
      </c>
      <c r="BJ179" s="1" t="s">
        <v>3</v>
      </c>
      <c r="BK179" s="1" t="s">
        <v>3</v>
      </c>
      <c r="BL179" s="1" t="s">
        <v>3</v>
      </c>
      <c r="BM179" s="1" t="s">
        <v>3</v>
      </c>
      <c r="BN179" s="1" t="s">
        <v>3</v>
      </c>
      <c r="BO179" s="1" t="s">
        <v>3</v>
      </c>
      <c r="BP179" s="1" t="s">
        <v>3</v>
      </c>
      <c r="BQ179" s="1"/>
      <c r="BR179" s="1"/>
      <c r="BS179" s="1"/>
      <c r="BT179" s="1"/>
      <c r="BU179" s="1"/>
      <c r="BV179" s="1"/>
      <c r="BW179" s="1"/>
      <c r="BX179" s="1">
        <v>0</v>
      </c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>
        <v>0</v>
      </c>
    </row>
    <row r="181" spans="1:245" x14ac:dyDescent="0.2">
      <c r="A181" s="2">
        <v>52</v>
      </c>
      <c r="B181" s="2">
        <f t="shared" ref="B181:G181" si="186">B437</f>
        <v>1</v>
      </c>
      <c r="C181" s="2">
        <f t="shared" si="186"/>
        <v>4</v>
      </c>
      <c r="D181" s="2">
        <f t="shared" si="186"/>
        <v>179</v>
      </c>
      <c r="E181" s="2">
        <f t="shared" si="186"/>
        <v>0</v>
      </c>
      <c r="F181" s="2" t="str">
        <f t="shared" si="186"/>
        <v>Новый раздел</v>
      </c>
      <c r="G181" s="2" t="str">
        <f t="shared" si="186"/>
        <v>2 Конструкции металлические</v>
      </c>
      <c r="H181" s="2"/>
      <c r="I181" s="2"/>
      <c r="J181" s="2"/>
      <c r="K181" s="2"/>
      <c r="L181" s="2"/>
      <c r="M181" s="2"/>
      <c r="N181" s="2"/>
      <c r="O181" s="2">
        <f t="shared" ref="O181:AT181" si="187">O437</f>
        <v>3639624.27</v>
      </c>
      <c r="P181" s="2">
        <f t="shared" si="187"/>
        <v>3383118.43</v>
      </c>
      <c r="Q181" s="2">
        <f t="shared" si="187"/>
        <v>129574.87</v>
      </c>
      <c r="R181" s="2">
        <f t="shared" si="187"/>
        <v>14023.18</v>
      </c>
      <c r="S181" s="2">
        <f t="shared" si="187"/>
        <v>126930.97</v>
      </c>
      <c r="T181" s="2">
        <f t="shared" si="187"/>
        <v>0</v>
      </c>
      <c r="U181" s="2">
        <f t="shared" si="187"/>
        <v>2117.0070362500001</v>
      </c>
      <c r="V181" s="2">
        <f t="shared" si="187"/>
        <v>158.20988249999999</v>
      </c>
      <c r="W181" s="2">
        <f t="shared" si="187"/>
        <v>0</v>
      </c>
      <c r="X181" s="2">
        <f t="shared" si="187"/>
        <v>124663.97</v>
      </c>
      <c r="Y181" s="2">
        <f t="shared" si="187"/>
        <v>110701.18</v>
      </c>
      <c r="Z181" s="2">
        <f t="shared" si="187"/>
        <v>0</v>
      </c>
      <c r="AA181" s="2">
        <f t="shared" si="187"/>
        <v>0</v>
      </c>
      <c r="AB181" s="2">
        <f t="shared" si="187"/>
        <v>0</v>
      </c>
      <c r="AC181" s="2">
        <f t="shared" si="187"/>
        <v>0</v>
      </c>
      <c r="AD181" s="2">
        <f t="shared" si="187"/>
        <v>0</v>
      </c>
      <c r="AE181" s="2">
        <f t="shared" si="187"/>
        <v>0</v>
      </c>
      <c r="AF181" s="2">
        <f t="shared" si="187"/>
        <v>0</v>
      </c>
      <c r="AG181" s="2">
        <f t="shared" si="187"/>
        <v>0</v>
      </c>
      <c r="AH181" s="2">
        <f t="shared" si="187"/>
        <v>0</v>
      </c>
      <c r="AI181" s="2">
        <f t="shared" si="187"/>
        <v>0</v>
      </c>
      <c r="AJ181" s="2">
        <f t="shared" si="187"/>
        <v>0</v>
      </c>
      <c r="AK181" s="2">
        <f t="shared" si="187"/>
        <v>0</v>
      </c>
      <c r="AL181" s="2">
        <f t="shared" si="187"/>
        <v>0</v>
      </c>
      <c r="AM181" s="2">
        <f t="shared" si="187"/>
        <v>0</v>
      </c>
      <c r="AN181" s="2">
        <f t="shared" si="187"/>
        <v>0</v>
      </c>
      <c r="AO181" s="2">
        <f t="shared" si="187"/>
        <v>0</v>
      </c>
      <c r="AP181" s="2">
        <f t="shared" si="187"/>
        <v>0</v>
      </c>
      <c r="AQ181" s="2">
        <f t="shared" si="187"/>
        <v>0</v>
      </c>
      <c r="AR181" s="2">
        <f t="shared" si="187"/>
        <v>3874989.42</v>
      </c>
      <c r="AS181" s="2">
        <f t="shared" si="187"/>
        <v>3795489.15</v>
      </c>
      <c r="AT181" s="2">
        <f t="shared" si="187"/>
        <v>79500.27</v>
      </c>
      <c r="AU181" s="2">
        <f t="shared" ref="AU181:BZ181" si="188">AU437</f>
        <v>0</v>
      </c>
      <c r="AV181" s="2">
        <f t="shared" si="188"/>
        <v>3383118.43</v>
      </c>
      <c r="AW181" s="2">
        <f t="shared" si="188"/>
        <v>3383118.43</v>
      </c>
      <c r="AX181" s="2">
        <f t="shared" si="188"/>
        <v>0</v>
      </c>
      <c r="AY181" s="2">
        <f t="shared" si="188"/>
        <v>3383118.43</v>
      </c>
      <c r="AZ181" s="2">
        <f t="shared" si="188"/>
        <v>0</v>
      </c>
      <c r="BA181" s="2">
        <f t="shared" si="188"/>
        <v>0</v>
      </c>
      <c r="BB181" s="2">
        <f t="shared" si="188"/>
        <v>0</v>
      </c>
      <c r="BC181" s="2">
        <f t="shared" si="188"/>
        <v>0</v>
      </c>
      <c r="BD181" s="2">
        <f t="shared" si="188"/>
        <v>0</v>
      </c>
      <c r="BE181" s="2">
        <f t="shared" si="188"/>
        <v>0</v>
      </c>
      <c r="BF181" s="2">
        <f t="shared" si="188"/>
        <v>0</v>
      </c>
      <c r="BG181" s="2">
        <f t="shared" si="188"/>
        <v>0</v>
      </c>
      <c r="BH181" s="2">
        <f t="shared" si="188"/>
        <v>0</v>
      </c>
      <c r="BI181" s="2">
        <f t="shared" si="188"/>
        <v>0</v>
      </c>
      <c r="BJ181" s="2">
        <f t="shared" si="188"/>
        <v>0</v>
      </c>
      <c r="BK181" s="2">
        <f t="shared" si="188"/>
        <v>0</v>
      </c>
      <c r="BL181" s="2">
        <f t="shared" si="188"/>
        <v>0</v>
      </c>
      <c r="BM181" s="2">
        <f t="shared" si="188"/>
        <v>0</v>
      </c>
      <c r="BN181" s="2">
        <f t="shared" si="188"/>
        <v>0</v>
      </c>
      <c r="BO181" s="2">
        <f t="shared" si="188"/>
        <v>0</v>
      </c>
      <c r="BP181" s="2">
        <f t="shared" si="188"/>
        <v>0</v>
      </c>
      <c r="BQ181" s="2">
        <f t="shared" si="188"/>
        <v>0</v>
      </c>
      <c r="BR181" s="2">
        <f t="shared" si="188"/>
        <v>0</v>
      </c>
      <c r="BS181" s="2">
        <f t="shared" si="188"/>
        <v>0</v>
      </c>
      <c r="BT181" s="2">
        <f t="shared" si="188"/>
        <v>0</v>
      </c>
      <c r="BU181" s="2">
        <f t="shared" si="188"/>
        <v>0</v>
      </c>
      <c r="BV181" s="2">
        <f t="shared" si="188"/>
        <v>0</v>
      </c>
      <c r="BW181" s="2">
        <f t="shared" si="188"/>
        <v>0</v>
      </c>
      <c r="BX181" s="2">
        <f t="shared" si="188"/>
        <v>0</v>
      </c>
      <c r="BY181" s="2">
        <f t="shared" si="188"/>
        <v>0</v>
      </c>
      <c r="BZ181" s="2">
        <f t="shared" si="188"/>
        <v>0</v>
      </c>
      <c r="CA181" s="2">
        <f t="shared" ref="CA181:DF181" si="189">CA437</f>
        <v>0</v>
      </c>
      <c r="CB181" s="2">
        <f t="shared" si="189"/>
        <v>0</v>
      </c>
      <c r="CC181" s="2">
        <f t="shared" si="189"/>
        <v>0</v>
      </c>
      <c r="CD181" s="2">
        <f t="shared" si="189"/>
        <v>0</v>
      </c>
      <c r="CE181" s="2">
        <f t="shared" si="189"/>
        <v>0</v>
      </c>
      <c r="CF181" s="2">
        <f t="shared" si="189"/>
        <v>0</v>
      </c>
      <c r="CG181" s="2">
        <f t="shared" si="189"/>
        <v>0</v>
      </c>
      <c r="CH181" s="2">
        <f t="shared" si="189"/>
        <v>0</v>
      </c>
      <c r="CI181" s="2">
        <f t="shared" si="189"/>
        <v>0</v>
      </c>
      <c r="CJ181" s="2">
        <f t="shared" si="189"/>
        <v>0</v>
      </c>
      <c r="CK181" s="2">
        <f t="shared" si="189"/>
        <v>0</v>
      </c>
      <c r="CL181" s="2">
        <f t="shared" si="189"/>
        <v>0</v>
      </c>
      <c r="CM181" s="2">
        <f t="shared" si="189"/>
        <v>0</v>
      </c>
      <c r="CN181" s="2">
        <f t="shared" si="189"/>
        <v>0</v>
      </c>
      <c r="CO181" s="2">
        <f t="shared" si="189"/>
        <v>0</v>
      </c>
      <c r="CP181" s="2">
        <f t="shared" si="189"/>
        <v>0</v>
      </c>
      <c r="CQ181" s="2">
        <f t="shared" si="189"/>
        <v>0</v>
      </c>
      <c r="CR181" s="2">
        <f t="shared" si="189"/>
        <v>0</v>
      </c>
      <c r="CS181" s="2">
        <f t="shared" si="189"/>
        <v>0</v>
      </c>
      <c r="CT181" s="2">
        <f t="shared" si="189"/>
        <v>0</v>
      </c>
      <c r="CU181" s="2">
        <f t="shared" si="189"/>
        <v>0</v>
      </c>
      <c r="CV181" s="2">
        <f t="shared" si="189"/>
        <v>0</v>
      </c>
      <c r="CW181" s="2">
        <f t="shared" si="189"/>
        <v>0</v>
      </c>
      <c r="CX181" s="2">
        <f t="shared" si="189"/>
        <v>0</v>
      </c>
      <c r="CY181" s="2">
        <f t="shared" si="189"/>
        <v>0</v>
      </c>
      <c r="CZ181" s="2">
        <f t="shared" si="189"/>
        <v>0</v>
      </c>
      <c r="DA181" s="2">
        <f t="shared" si="189"/>
        <v>0</v>
      </c>
      <c r="DB181" s="2">
        <f t="shared" si="189"/>
        <v>0</v>
      </c>
      <c r="DC181" s="2">
        <f t="shared" si="189"/>
        <v>0</v>
      </c>
      <c r="DD181" s="2">
        <f t="shared" si="189"/>
        <v>0</v>
      </c>
      <c r="DE181" s="2">
        <f t="shared" si="189"/>
        <v>0</v>
      </c>
      <c r="DF181" s="2">
        <f t="shared" si="189"/>
        <v>0</v>
      </c>
      <c r="DG181" s="3">
        <f t="shared" ref="DG181:EL181" si="190">DG437</f>
        <v>0</v>
      </c>
      <c r="DH181" s="3">
        <f t="shared" si="190"/>
        <v>0</v>
      </c>
      <c r="DI181" s="3">
        <f t="shared" si="190"/>
        <v>0</v>
      </c>
      <c r="DJ181" s="3">
        <f t="shared" si="190"/>
        <v>0</v>
      </c>
      <c r="DK181" s="3">
        <f t="shared" si="190"/>
        <v>0</v>
      </c>
      <c r="DL181" s="3">
        <f t="shared" si="190"/>
        <v>0</v>
      </c>
      <c r="DM181" s="3">
        <f t="shared" si="190"/>
        <v>0</v>
      </c>
      <c r="DN181" s="3">
        <f t="shared" si="190"/>
        <v>0</v>
      </c>
      <c r="DO181" s="3">
        <f t="shared" si="190"/>
        <v>0</v>
      </c>
      <c r="DP181" s="3">
        <f t="shared" si="190"/>
        <v>0</v>
      </c>
      <c r="DQ181" s="3">
        <f t="shared" si="190"/>
        <v>0</v>
      </c>
      <c r="DR181" s="3">
        <f t="shared" si="190"/>
        <v>0</v>
      </c>
      <c r="DS181" s="3">
        <f t="shared" si="190"/>
        <v>0</v>
      </c>
      <c r="DT181" s="3">
        <f t="shared" si="190"/>
        <v>0</v>
      </c>
      <c r="DU181" s="3">
        <f t="shared" si="190"/>
        <v>0</v>
      </c>
      <c r="DV181" s="3">
        <f t="shared" si="190"/>
        <v>0</v>
      </c>
      <c r="DW181" s="3">
        <f t="shared" si="190"/>
        <v>0</v>
      </c>
      <c r="DX181" s="3">
        <f t="shared" si="190"/>
        <v>0</v>
      </c>
      <c r="DY181" s="3">
        <f t="shared" si="190"/>
        <v>0</v>
      </c>
      <c r="DZ181" s="3">
        <f t="shared" si="190"/>
        <v>0</v>
      </c>
      <c r="EA181" s="3">
        <f t="shared" si="190"/>
        <v>0</v>
      </c>
      <c r="EB181" s="3">
        <f t="shared" si="190"/>
        <v>0</v>
      </c>
      <c r="EC181" s="3">
        <f t="shared" si="190"/>
        <v>0</v>
      </c>
      <c r="ED181" s="3">
        <f t="shared" si="190"/>
        <v>0</v>
      </c>
      <c r="EE181" s="3">
        <f t="shared" si="190"/>
        <v>0</v>
      </c>
      <c r="EF181" s="3">
        <f t="shared" si="190"/>
        <v>0</v>
      </c>
      <c r="EG181" s="3">
        <f t="shared" si="190"/>
        <v>0</v>
      </c>
      <c r="EH181" s="3">
        <f t="shared" si="190"/>
        <v>0</v>
      </c>
      <c r="EI181" s="3">
        <f t="shared" si="190"/>
        <v>0</v>
      </c>
      <c r="EJ181" s="3">
        <f t="shared" si="190"/>
        <v>0</v>
      </c>
      <c r="EK181" s="3">
        <f t="shared" si="190"/>
        <v>0</v>
      </c>
      <c r="EL181" s="3">
        <f t="shared" si="190"/>
        <v>0</v>
      </c>
      <c r="EM181" s="3">
        <f t="shared" ref="EM181:FR181" si="191">EM437</f>
        <v>0</v>
      </c>
      <c r="EN181" s="3">
        <f t="shared" si="191"/>
        <v>0</v>
      </c>
      <c r="EO181" s="3">
        <f t="shared" si="191"/>
        <v>0</v>
      </c>
      <c r="EP181" s="3">
        <f t="shared" si="191"/>
        <v>0</v>
      </c>
      <c r="EQ181" s="3">
        <f t="shared" si="191"/>
        <v>0</v>
      </c>
      <c r="ER181" s="3">
        <f t="shared" si="191"/>
        <v>0</v>
      </c>
      <c r="ES181" s="3">
        <f t="shared" si="191"/>
        <v>0</v>
      </c>
      <c r="ET181" s="3">
        <f t="shared" si="191"/>
        <v>0</v>
      </c>
      <c r="EU181" s="3">
        <f t="shared" si="191"/>
        <v>0</v>
      </c>
      <c r="EV181" s="3">
        <f t="shared" si="191"/>
        <v>0</v>
      </c>
      <c r="EW181" s="3">
        <f t="shared" si="191"/>
        <v>0</v>
      </c>
      <c r="EX181" s="3">
        <f t="shared" si="191"/>
        <v>0</v>
      </c>
      <c r="EY181" s="3">
        <f t="shared" si="191"/>
        <v>0</v>
      </c>
      <c r="EZ181" s="3">
        <f t="shared" si="191"/>
        <v>0</v>
      </c>
      <c r="FA181" s="3">
        <f t="shared" si="191"/>
        <v>0</v>
      </c>
      <c r="FB181" s="3">
        <f t="shared" si="191"/>
        <v>0</v>
      </c>
      <c r="FC181" s="3">
        <f t="shared" si="191"/>
        <v>0</v>
      </c>
      <c r="FD181" s="3">
        <f t="shared" si="191"/>
        <v>0</v>
      </c>
      <c r="FE181" s="3">
        <f t="shared" si="191"/>
        <v>0</v>
      </c>
      <c r="FF181" s="3">
        <f t="shared" si="191"/>
        <v>0</v>
      </c>
      <c r="FG181" s="3">
        <f t="shared" si="191"/>
        <v>0</v>
      </c>
      <c r="FH181" s="3">
        <f t="shared" si="191"/>
        <v>0</v>
      </c>
      <c r="FI181" s="3">
        <f t="shared" si="191"/>
        <v>0</v>
      </c>
      <c r="FJ181" s="3">
        <f t="shared" si="191"/>
        <v>0</v>
      </c>
      <c r="FK181" s="3">
        <f t="shared" si="191"/>
        <v>0</v>
      </c>
      <c r="FL181" s="3">
        <f t="shared" si="191"/>
        <v>0</v>
      </c>
      <c r="FM181" s="3">
        <f t="shared" si="191"/>
        <v>0</v>
      </c>
      <c r="FN181" s="3">
        <f t="shared" si="191"/>
        <v>0</v>
      </c>
      <c r="FO181" s="3">
        <f t="shared" si="191"/>
        <v>0</v>
      </c>
      <c r="FP181" s="3">
        <f t="shared" si="191"/>
        <v>0</v>
      </c>
      <c r="FQ181" s="3">
        <f t="shared" si="191"/>
        <v>0</v>
      </c>
      <c r="FR181" s="3">
        <f t="shared" si="191"/>
        <v>0</v>
      </c>
      <c r="FS181" s="3">
        <f t="shared" ref="FS181:GX181" si="192">FS437</f>
        <v>0</v>
      </c>
      <c r="FT181" s="3">
        <f t="shared" si="192"/>
        <v>0</v>
      </c>
      <c r="FU181" s="3">
        <f t="shared" si="192"/>
        <v>0</v>
      </c>
      <c r="FV181" s="3">
        <f t="shared" si="192"/>
        <v>0</v>
      </c>
      <c r="FW181" s="3">
        <f t="shared" si="192"/>
        <v>0</v>
      </c>
      <c r="FX181" s="3">
        <f t="shared" si="192"/>
        <v>0</v>
      </c>
      <c r="FY181" s="3">
        <f t="shared" si="192"/>
        <v>0</v>
      </c>
      <c r="FZ181" s="3">
        <f t="shared" si="192"/>
        <v>0</v>
      </c>
      <c r="GA181" s="3">
        <f t="shared" si="192"/>
        <v>0</v>
      </c>
      <c r="GB181" s="3">
        <f t="shared" si="192"/>
        <v>0</v>
      </c>
      <c r="GC181" s="3">
        <f t="shared" si="192"/>
        <v>0</v>
      </c>
      <c r="GD181" s="3">
        <f t="shared" si="192"/>
        <v>0</v>
      </c>
      <c r="GE181" s="3">
        <f t="shared" si="192"/>
        <v>0</v>
      </c>
      <c r="GF181" s="3">
        <f t="shared" si="192"/>
        <v>0</v>
      </c>
      <c r="GG181" s="3">
        <f t="shared" si="192"/>
        <v>0</v>
      </c>
      <c r="GH181" s="3">
        <f t="shared" si="192"/>
        <v>0</v>
      </c>
      <c r="GI181" s="3">
        <f t="shared" si="192"/>
        <v>0</v>
      </c>
      <c r="GJ181" s="3">
        <f t="shared" si="192"/>
        <v>0</v>
      </c>
      <c r="GK181" s="3">
        <f t="shared" si="192"/>
        <v>0</v>
      </c>
      <c r="GL181" s="3">
        <f t="shared" si="192"/>
        <v>0</v>
      </c>
      <c r="GM181" s="3">
        <f t="shared" si="192"/>
        <v>0</v>
      </c>
      <c r="GN181" s="3">
        <f t="shared" si="192"/>
        <v>0</v>
      </c>
      <c r="GO181" s="3">
        <f t="shared" si="192"/>
        <v>0</v>
      </c>
      <c r="GP181" s="3">
        <f t="shared" si="192"/>
        <v>0</v>
      </c>
      <c r="GQ181" s="3">
        <f t="shared" si="192"/>
        <v>0</v>
      </c>
      <c r="GR181" s="3">
        <f t="shared" si="192"/>
        <v>0</v>
      </c>
      <c r="GS181" s="3">
        <f t="shared" si="192"/>
        <v>0</v>
      </c>
      <c r="GT181" s="3">
        <f t="shared" si="192"/>
        <v>0</v>
      </c>
      <c r="GU181" s="3">
        <f t="shared" si="192"/>
        <v>0</v>
      </c>
      <c r="GV181" s="3">
        <f t="shared" si="192"/>
        <v>0</v>
      </c>
      <c r="GW181" s="3">
        <f t="shared" si="192"/>
        <v>0</v>
      </c>
      <c r="GX181" s="3">
        <f t="shared" si="192"/>
        <v>0</v>
      </c>
    </row>
    <row r="183" spans="1:245" x14ac:dyDescent="0.2">
      <c r="A183" s="1">
        <v>5</v>
      </c>
      <c r="B183" s="1">
        <v>1</v>
      </c>
      <c r="C183" s="1"/>
      <c r="D183" s="1">
        <f>ROW(A218)</f>
        <v>218</v>
      </c>
      <c r="E183" s="1"/>
      <c r="F183" s="1" t="s">
        <v>3</v>
      </c>
      <c r="G183" s="1" t="s">
        <v>443</v>
      </c>
      <c r="H183" s="1" t="s">
        <v>3</v>
      </c>
      <c r="I183" s="1">
        <v>0</v>
      </c>
      <c r="J183" s="1"/>
      <c r="K183" s="1">
        <v>0</v>
      </c>
      <c r="L183" s="1"/>
      <c r="M183" s="1"/>
      <c r="N183" s="1"/>
      <c r="O183" s="1"/>
      <c r="P183" s="1"/>
      <c r="Q183" s="1"/>
      <c r="R183" s="1"/>
      <c r="S183" s="1"/>
      <c r="T183" s="1"/>
      <c r="U183" s="1" t="s">
        <v>3</v>
      </c>
      <c r="V183" s="1">
        <v>0</v>
      </c>
      <c r="W183" s="1"/>
      <c r="X183" s="1"/>
      <c r="Y183" s="1"/>
      <c r="Z183" s="1"/>
      <c r="AA183" s="1"/>
      <c r="AB183" s="1" t="s">
        <v>3</v>
      </c>
      <c r="AC183" s="1" t="s">
        <v>3</v>
      </c>
      <c r="AD183" s="1" t="s">
        <v>3</v>
      </c>
      <c r="AE183" s="1" t="s">
        <v>3</v>
      </c>
      <c r="AF183" s="1" t="s">
        <v>3</v>
      </c>
      <c r="AG183" s="1" t="s">
        <v>3</v>
      </c>
      <c r="AH183" s="1"/>
      <c r="AI183" s="1"/>
      <c r="AJ183" s="1"/>
      <c r="AK183" s="1"/>
      <c r="AL183" s="1"/>
      <c r="AM183" s="1"/>
      <c r="AN183" s="1"/>
      <c r="AO183" s="1"/>
      <c r="AP183" s="1" t="s">
        <v>3</v>
      </c>
      <c r="AQ183" s="1" t="s">
        <v>3</v>
      </c>
      <c r="AR183" s="1" t="s">
        <v>3</v>
      </c>
      <c r="AS183" s="1"/>
      <c r="AT183" s="1"/>
      <c r="AU183" s="1"/>
      <c r="AV183" s="1"/>
      <c r="AW183" s="1"/>
      <c r="AX183" s="1"/>
      <c r="AY183" s="1"/>
      <c r="AZ183" s="1" t="s">
        <v>3</v>
      </c>
      <c r="BA183" s="1"/>
      <c r="BB183" s="1" t="s">
        <v>3</v>
      </c>
      <c r="BC183" s="1" t="s">
        <v>3</v>
      </c>
      <c r="BD183" s="1" t="s">
        <v>3</v>
      </c>
      <c r="BE183" s="1" t="s">
        <v>3</v>
      </c>
      <c r="BF183" s="1" t="s">
        <v>3</v>
      </c>
      <c r="BG183" s="1" t="s">
        <v>3</v>
      </c>
      <c r="BH183" s="1" t="s">
        <v>3</v>
      </c>
      <c r="BI183" s="1" t="s">
        <v>3</v>
      </c>
      <c r="BJ183" s="1" t="s">
        <v>3</v>
      </c>
      <c r="BK183" s="1" t="s">
        <v>3</v>
      </c>
      <c r="BL183" s="1" t="s">
        <v>3</v>
      </c>
      <c r="BM183" s="1" t="s">
        <v>3</v>
      </c>
      <c r="BN183" s="1" t="s">
        <v>3</v>
      </c>
      <c r="BO183" s="1" t="s">
        <v>3</v>
      </c>
      <c r="BP183" s="1" t="s">
        <v>3</v>
      </c>
      <c r="BQ183" s="1"/>
      <c r="BR183" s="1"/>
      <c r="BS183" s="1"/>
      <c r="BT183" s="1"/>
      <c r="BU183" s="1"/>
      <c r="BV183" s="1"/>
      <c r="BW183" s="1"/>
      <c r="BX183" s="1">
        <v>0</v>
      </c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>
        <v>0</v>
      </c>
    </row>
    <row r="185" spans="1:245" x14ac:dyDescent="0.2">
      <c r="A185" s="2">
        <v>52</v>
      </c>
      <c r="B185" s="2">
        <f t="shared" ref="B185:G185" si="193">B218</f>
        <v>1</v>
      </c>
      <c r="C185" s="2">
        <f t="shared" si="193"/>
        <v>5</v>
      </c>
      <c r="D185" s="2">
        <f t="shared" si="193"/>
        <v>183</v>
      </c>
      <c r="E185" s="2">
        <f t="shared" si="193"/>
        <v>0</v>
      </c>
      <c r="F185" s="2" t="str">
        <f t="shared" si="193"/>
        <v/>
      </c>
      <c r="G185" s="2" t="str">
        <f t="shared" si="193"/>
        <v>439 ПР/14-469-000-КР2 лист37</v>
      </c>
      <c r="H185" s="2"/>
      <c r="I185" s="2"/>
      <c r="J185" s="2"/>
      <c r="K185" s="2"/>
      <c r="L185" s="2"/>
      <c r="M185" s="2"/>
      <c r="N185" s="2"/>
      <c r="O185" s="2">
        <f t="shared" ref="O185:AT185" si="194">O218</f>
        <v>1143998.05</v>
      </c>
      <c r="P185" s="2">
        <f t="shared" si="194"/>
        <v>1067465.6200000001</v>
      </c>
      <c r="Q185" s="2">
        <f t="shared" si="194"/>
        <v>39651.660000000003</v>
      </c>
      <c r="R185" s="2">
        <f t="shared" si="194"/>
        <v>4312.66</v>
      </c>
      <c r="S185" s="2">
        <f t="shared" si="194"/>
        <v>36880.769999999997</v>
      </c>
      <c r="T185" s="2">
        <f t="shared" si="194"/>
        <v>0</v>
      </c>
      <c r="U185" s="2">
        <f t="shared" si="194"/>
        <v>624.04731026999991</v>
      </c>
      <c r="V185" s="2">
        <f t="shared" si="194"/>
        <v>48.440115824999999</v>
      </c>
      <c r="W185" s="2">
        <f t="shared" si="194"/>
        <v>0</v>
      </c>
      <c r="X185" s="2">
        <f t="shared" si="194"/>
        <v>37254.01</v>
      </c>
      <c r="Y185" s="2">
        <f t="shared" si="194"/>
        <v>34415.93</v>
      </c>
      <c r="Z185" s="2">
        <f t="shared" si="194"/>
        <v>0</v>
      </c>
      <c r="AA185" s="2">
        <f t="shared" si="194"/>
        <v>0</v>
      </c>
      <c r="AB185" s="2">
        <f t="shared" si="194"/>
        <v>1143998.05</v>
      </c>
      <c r="AC185" s="2">
        <f t="shared" si="194"/>
        <v>1067465.6200000001</v>
      </c>
      <c r="AD185" s="2">
        <f t="shared" si="194"/>
        <v>39651.660000000003</v>
      </c>
      <c r="AE185" s="2">
        <f t="shared" si="194"/>
        <v>4312.66</v>
      </c>
      <c r="AF185" s="2">
        <f t="shared" si="194"/>
        <v>36880.769999999997</v>
      </c>
      <c r="AG185" s="2">
        <f t="shared" si="194"/>
        <v>0</v>
      </c>
      <c r="AH185" s="2">
        <f t="shared" si="194"/>
        <v>624.04731026999991</v>
      </c>
      <c r="AI185" s="2">
        <f t="shared" si="194"/>
        <v>48.440115824999999</v>
      </c>
      <c r="AJ185" s="2">
        <f t="shared" si="194"/>
        <v>0</v>
      </c>
      <c r="AK185" s="2">
        <f t="shared" si="194"/>
        <v>37254.01</v>
      </c>
      <c r="AL185" s="2">
        <f t="shared" si="194"/>
        <v>34415.93</v>
      </c>
      <c r="AM185" s="2">
        <f t="shared" si="194"/>
        <v>0</v>
      </c>
      <c r="AN185" s="2">
        <f t="shared" si="194"/>
        <v>0</v>
      </c>
      <c r="AO185" s="2">
        <f t="shared" si="194"/>
        <v>0</v>
      </c>
      <c r="AP185" s="2">
        <f t="shared" si="194"/>
        <v>0</v>
      </c>
      <c r="AQ185" s="2">
        <f t="shared" si="194"/>
        <v>0</v>
      </c>
      <c r="AR185" s="2">
        <f t="shared" si="194"/>
        <v>1215667.99</v>
      </c>
      <c r="AS185" s="2">
        <f t="shared" si="194"/>
        <v>1215667.99</v>
      </c>
      <c r="AT185" s="2">
        <f t="shared" si="194"/>
        <v>0</v>
      </c>
      <c r="AU185" s="2">
        <f t="shared" ref="AU185:BZ185" si="195">AU218</f>
        <v>0</v>
      </c>
      <c r="AV185" s="2">
        <f t="shared" si="195"/>
        <v>1067465.6200000001</v>
      </c>
      <c r="AW185" s="2">
        <f t="shared" si="195"/>
        <v>1067465.6200000001</v>
      </c>
      <c r="AX185" s="2">
        <f t="shared" si="195"/>
        <v>0</v>
      </c>
      <c r="AY185" s="2">
        <f t="shared" si="195"/>
        <v>1067465.6200000001</v>
      </c>
      <c r="AZ185" s="2">
        <f t="shared" si="195"/>
        <v>0</v>
      </c>
      <c r="BA185" s="2">
        <f t="shared" si="195"/>
        <v>0</v>
      </c>
      <c r="BB185" s="2">
        <f t="shared" si="195"/>
        <v>0</v>
      </c>
      <c r="BC185" s="2">
        <f t="shared" si="195"/>
        <v>0</v>
      </c>
      <c r="BD185" s="2">
        <f t="shared" si="195"/>
        <v>0</v>
      </c>
      <c r="BE185" s="2">
        <f t="shared" si="195"/>
        <v>0</v>
      </c>
      <c r="BF185" s="2">
        <f t="shared" si="195"/>
        <v>0</v>
      </c>
      <c r="BG185" s="2">
        <f t="shared" si="195"/>
        <v>0</v>
      </c>
      <c r="BH185" s="2">
        <f t="shared" si="195"/>
        <v>0</v>
      </c>
      <c r="BI185" s="2">
        <f t="shared" si="195"/>
        <v>0</v>
      </c>
      <c r="BJ185" s="2">
        <f t="shared" si="195"/>
        <v>0</v>
      </c>
      <c r="BK185" s="2">
        <f t="shared" si="195"/>
        <v>0</v>
      </c>
      <c r="BL185" s="2">
        <f t="shared" si="195"/>
        <v>0</v>
      </c>
      <c r="BM185" s="2">
        <f t="shared" si="195"/>
        <v>0</v>
      </c>
      <c r="BN185" s="2">
        <f t="shared" si="195"/>
        <v>0</v>
      </c>
      <c r="BO185" s="2">
        <f t="shared" si="195"/>
        <v>0</v>
      </c>
      <c r="BP185" s="2">
        <f t="shared" si="195"/>
        <v>0</v>
      </c>
      <c r="BQ185" s="2">
        <f t="shared" si="195"/>
        <v>0</v>
      </c>
      <c r="BR185" s="2">
        <f t="shared" si="195"/>
        <v>0</v>
      </c>
      <c r="BS185" s="2">
        <f t="shared" si="195"/>
        <v>0</v>
      </c>
      <c r="BT185" s="2">
        <f t="shared" si="195"/>
        <v>0</v>
      </c>
      <c r="BU185" s="2">
        <f t="shared" si="195"/>
        <v>0</v>
      </c>
      <c r="BV185" s="2">
        <f t="shared" si="195"/>
        <v>0</v>
      </c>
      <c r="BW185" s="2">
        <f t="shared" si="195"/>
        <v>0</v>
      </c>
      <c r="BX185" s="2">
        <f t="shared" si="195"/>
        <v>0</v>
      </c>
      <c r="BY185" s="2">
        <f t="shared" si="195"/>
        <v>0</v>
      </c>
      <c r="BZ185" s="2">
        <f t="shared" si="195"/>
        <v>0</v>
      </c>
      <c r="CA185" s="2">
        <f t="shared" ref="CA185:DF185" si="196">CA218</f>
        <v>1215667.99</v>
      </c>
      <c r="CB185" s="2">
        <f t="shared" si="196"/>
        <v>1215667.99</v>
      </c>
      <c r="CC185" s="2">
        <f t="shared" si="196"/>
        <v>0</v>
      </c>
      <c r="CD185" s="2">
        <f t="shared" si="196"/>
        <v>0</v>
      </c>
      <c r="CE185" s="2">
        <f t="shared" si="196"/>
        <v>1067465.6200000001</v>
      </c>
      <c r="CF185" s="2">
        <f t="shared" si="196"/>
        <v>1067465.6200000001</v>
      </c>
      <c r="CG185" s="2">
        <f t="shared" si="196"/>
        <v>0</v>
      </c>
      <c r="CH185" s="2">
        <f t="shared" si="196"/>
        <v>1067465.6200000001</v>
      </c>
      <c r="CI185" s="2">
        <f t="shared" si="196"/>
        <v>0</v>
      </c>
      <c r="CJ185" s="2">
        <f t="shared" si="196"/>
        <v>0</v>
      </c>
      <c r="CK185" s="2">
        <f t="shared" si="196"/>
        <v>0</v>
      </c>
      <c r="CL185" s="2">
        <f t="shared" si="196"/>
        <v>0</v>
      </c>
      <c r="CM185" s="2">
        <f t="shared" si="196"/>
        <v>0</v>
      </c>
      <c r="CN185" s="2">
        <f t="shared" si="196"/>
        <v>0</v>
      </c>
      <c r="CO185" s="2">
        <f t="shared" si="196"/>
        <v>0</v>
      </c>
      <c r="CP185" s="2">
        <f t="shared" si="196"/>
        <v>0</v>
      </c>
      <c r="CQ185" s="2">
        <f t="shared" si="196"/>
        <v>0</v>
      </c>
      <c r="CR185" s="2">
        <f t="shared" si="196"/>
        <v>0</v>
      </c>
      <c r="CS185" s="2">
        <f t="shared" si="196"/>
        <v>0</v>
      </c>
      <c r="CT185" s="2">
        <f t="shared" si="196"/>
        <v>0</v>
      </c>
      <c r="CU185" s="2">
        <f t="shared" si="196"/>
        <v>0</v>
      </c>
      <c r="CV185" s="2">
        <f t="shared" si="196"/>
        <v>0</v>
      </c>
      <c r="CW185" s="2">
        <f t="shared" si="196"/>
        <v>0</v>
      </c>
      <c r="CX185" s="2">
        <f t="shared" si="196"/>
        <v>0</v>
      </c>
      <c r="CY185" s="2">
        <f t="shared" si="196"/>
        <v>0</v>
      </c>
      <c r="CZ185" s="2">
        <f t="shared" si="196"/>
        <v>0</v>
      </c>
      <c r="DA185" s="2">
        <f t="shared" si="196"/>
        <v>0</v>
      </c>
      <c r="DB185" s="2">
        <f t="shared" si="196"/>
        <v>0</v>
      </c>
      <c r="DC185" s="2">
        <f t="shared" si="196"/>
        <v>0</v>
      </c>
      <c r="DD185" s="2">
        <f t="shared" si="196"/>
        <v>0</v>
      </c>
      <c r="DE185" s="2">
        <f t="shared" si="196"/>
        <v>0</v>
      </c>
      <c r="DF185" s="2">
        <f t="shared" si="196"/>
        <v>0</v>
      </c>
      <c r="DG185" s="3">
        <f t="shared" ref="DG185:EL185" si="197">DG218</f>
        <v>0</v>
      </c>
      <c r="DH185" s="3">
        <f t="shared" si="197"/>
        <v>0</v>
      </c>
      <c r="DI185" s="3">
        <f t="shared" si="197"/>
        <v>0</v>
      </c>
      <c r="DJ185" s="3">
        <f t="shared" si="197"/>
        <v>0</v>
      </c>
      <c r="DK185" s="3">
        <f t="shared" si="197"/>
        <v>0</v>
      </c>
      <c r="DL185" s="3">
        <f t="shared" si="197"/>
        <v>0</v>
      </c>
      <c r="DM185" s="3">
        <f t="shared" si="197"/>
        <v>0</v>
      </c>
      <c r="DN185" s="3">
        <f t="shared" si="197"/>
        <v>0</v>
      </c>
      <c r="DO185" s="3">
        <f t="shared" si="197"/>
        <v>0</v>
      </c>
      <c r="DP185" s="3">
        <f t="shared" si="197"/>
        <v>0</v>
      </c>
      <c r="DQ185" s="3">
        <f t="shared" si="197"/>
        <v>0</v>
      </c>
      <c r="DR185" s="3">
        <f t="shared" si="197"/>
        <v>0</v>
      </c>
      <c r="DS185" s="3">
        <f t="shared" si="197"/>
        <v>0</v>
      </c>
      <c r="DT185" s="3">
        <f t="shared" si="197"/>
        <v>0</v>
      </c>
      <c r="DU185" s="3">
        <f t="shared" si="197"/>
        <v>0</v>
      </c>
      <c r="DV185" s="3">
        <f t="shared" si="197"/>
        <v>0</v>
      </c>
      <c r="DW185" s="3">
        <f t="shared" si="197"/>
        <v>0</v>
      </c>
      <c r="DX185" s="3">
        <f t="shared" si="197"/>
        <v>0</v>
      </c>
      <c r="DY185" s="3">
        <f t="shared" si="197"/>
        <v>0</v>
      </c>
      <c r="DZ185" s="3">
        <f t="shared" si="197"/>
        <v>0</v>
      </c>
      <c r="EA185" s="3">
        <f t="shared" si="197"/>
        <v>0</v>
      </c>
      <c r="EB185" s="3">
        <f t="shared" si="197"/>
        <v>0</v>
      </c>
      <c r="EC185" s="3">
        <f t="shared" si="197"/>
        <v>0</v>
      </c>
      <c r="ED185" s="3">
        <f t="shared" si="197"/>
        <v>0</v>
      </c>
      <c r="EE185" s="3">
        <f t="shared" si="197"/>
        <v>0</v>
      </c>
      <c r="EF185" s="3">
        <f t="shared" si="197"/>
        <v>0</v>
      </c>
      <c r="EG185" s="3">
        <f t="shared" si="197"/>
        <v>0</v>
      </c>
      <c r="EH185" s="3">
        <f t="shared" si="197"/>
        <v>0</v>
      </c>
      <c r="EI185" s="3">
        <f t="shared" si="197"/>
        <v>0</v>
      </c>
      <c r="EJ185" s="3">
        <f t="shared" si="197"/>
        <v>0</v>
      </c>
      <c r="EK185" s="3">
        <f t="shared" si="197"/>
        <v>0</v>
      </c>
      <c r="EL185" s="3">
        <f t="shared" si="197"/>
        <v>0</v>
      </c>
      <c r="EM185" s="3">
        <f t="shared" ref="EM185:FR185" si="198">EM218</f>
        <v>0</v>
      </c>
      <c r="EN185" s="3">
        <f t="shared" si="198"/>
        <v>0</v>
      </c>
      <c r="EO185" s="3">
        <f t="shared" si="198"/>
        <v>0</v>
      </c>
      <c r="EP185" s="3">
        <f t="shared" si="198"/>
        <v>0</v>
      </c>
      <c r="EQ185" s="3">
        <f t="shared" si="198"/>
        <v>0</v>
      </c>
      <c r="ER185" s="3">
        <f t="shared" si="198"/>
        <v>0</v>
      </c>
      <c r="ES185" s="3">
        <f t="shared" si="198"/>
        <v>0</v>
      </c>
      <c r="ET185" s="3">
        <f t="shared" si="198"/>
        <v>0</v>
      </c>
      <c r="EU185" s="3">
        <f t="shared" si="198"/>
        <v>0</v>
      </c>
      <c r="EV185" s="3">
        <f t="shared" si="198"/>
        <v>0</v>
      </c>
      <c r="EW185" s="3">
        <f t="shared" si="198"/>
        <v>0</v>
      </c>
      <c r="EX185" s="3">
        <f t="shared" si="198"/>
        <v>0</v>
      </c>
      <c r="EY185" s="3">
        <f t="shared" si="198"/>
        <v>0</v>
      </c>
      <c r="EZ185" s="3">
        <f t="shared" si="198"/>
        <v>0</v>
      </c>
      <c r="FA185" s="3">
        <f t="shared" si="198"/>
        <v>0</v>
      </c>
      <c r="FB185" s="3">
        <f t="shared" si="198"/>
        <v>0</v>
      </c>
      <c r="FC185" s="3">
        <f t="shared" si="198"/>
        <v>0</v>
      </c>
      <c r="FD185" s="3">
        <f t="shared" si="198"/>
        <v>0</v>
      </c>
      <c r="FE185" s="3">
        <f t="shared" si="198"/>
        <v>0</v>
      </c>
      <c r="FF185" s="3">
        <f t="shared" si="198"/>
        <v>0</v>
      </c>
      <c r="FG185" s="3">
        <f t="shared" si="198"/>
        <v>0</v>
      </c>
      <c r="FH185" s="3">
        <f t="shared" si="198"/>
        <v>0</v>
      </c>
      <c r="FI185" s="3">
        <f t="shared" si="198"/>
        <v>0</v>
      </c>
      <c r="FJ185" s="3">
        <f t="shared" si="198"/>
        <v>0</v>
      </c>
      <c r="FK185" s="3">
        <f t="shared" si="198"/>
        <v>0</v>
      </c>
      <c r="FL185" s="3">
        <f t="shared" si="198"/>
        <v>0</v>
      </c>
      <c r="FM185" s="3">
        <f t="shared" si="198"/>
        <v>0</v>
      </c>
      <c r="FN185" s="3">
        <f t="shared" si="198"/>
        <v>0</v>
      </c>
      <c r="FO185" s="3">
        <f t="shared" si="198"/>
        <v>0</v>
      </c>
      <c r="FP185" s="3">
        <f t="shared" si="198"/>
        <v>0</v>
      </c>
      <c r="FQ185" s="3">
        <f t="shared" si="198"/>
        <v>0</v>
      </c>
      <c r="FR185" s="3">
        <f t="shared" si="198"/>
        <v>0</v>
      </c>
      <c r="FS185" s="3">
        <f t="shared" ref="FS185:GX185" si="199">FS218</f>
        <v>0</v>
      </c>
      <c r="FT185" s="3">
        <f t="shared" si="199"/>
        <v>0</v>
      </c>
      <c r="FU185" s="3">
        <f t="shared" si="199"/>
        <v>0</v>
      </c>
      <c r="FV185" s="3">
        <f t="shared" si="199"/>
        <v>0</v>
      </c>
      <c r="FW185" s="3">
        <f t="shared" si="199"/>
        <v>0</v>
      </c>
      <c r="FX185" s="3">
        <f t="shared" si="199"/>
        <v>0</v>
      </c>
      <c r="FY185" s="3">
        <f t="shared" si="199"/>
        <v>0</v>
      </c>
      <c r="FZ185" s="3">
        <f t="shared" si="199"/>
        <v>0</v>
      </c>
      <c r="GA185" s="3">
        <f t="shared" si="199"/>
        <v>0</v>
      </c>
      <c r="GB185" s="3">
        <f t="shared" si="199"/>
        <v>0</v>
      </c>
      <c r="GC185" s="3">
        <f t="shared" si="199"/>
        <v>0</v>
      </c>
      <c r="GD185" s="3">
        <f t="shared" si="199"/>
        <v>0</v>
      </c>
      <c r="GE185" s="3">
        <f t="shared" si="199"/>
        <v>0</v>
      </c>
      <c r="GF185" s="3">
        <f t="shared" si="199"/>
        <v>0</v>
      </c>
      <c r="GG185" s="3">
        <f t="shared" si="199"/>
        <v>0</v>
      </c>
      <c r="GH185" s="3">
        <f t="shared" si="199"/>
        <v>0</v>
      </c>
      <c r="GI185" s="3">
        <f t="shared" si="199"/>
        <v>0</v>
      </c>
      <c r="GJ185" s="3">
        <f t="shared" si="199"/>
        <v>0</v>
      </c>
      <c r="GK185" s="3">
        <f t="shared" si="199"/>
        <v>0</v>
      </c>
      <c r="GL185" s="3">
        <f t="shared" si="199"/>
        <v>0</v>
      </c>
      <c r="GM185" s="3">
        <f t="shared" si="199"/>
        <v>0</v>
      </c>
      <c r="GN185" s="3">
        <f t="shared" si="199"/>
        <v>0</v>
      </c>
      <c r="GO185" s="3">
        <f t="shared" si="199"/>
        <v>0</v>
      </c>
      <c r="GP185" s="3">
        <f t="shared" si="199"/>
        <v>0</v>
      </c>
      <c r="GQ185" s="3">
        <f t="shared" si="199"/>
        <v>0</v>
      </c>
      <c r="GR185" s="3">
        <f t="shared" si="199"/>
        <v>0</v>
      </c>
      <c r="GS185" s="3">
        <f t="shared" si="199"/>
        <v>0</v>
      </c>
      <c r="GT185" s="3">
        <f t="shared" si="199"/>
        <v>0</v>
      </c>
      <c r="GU185" s="3">
        <f t="shared" si="199"/>
        <v>0</v>
      </c>
      <c r="GV185" s="3">
        <f t="shared" si="199"/>
        <v>0</v>
      </c>
      <c r="GW185" s="3">
        <f t="shared" si="199"/>
        <v>0</v>
      </c>
      <c r="GX185" s="3">
        <f t="shared" si="199"/>
        <v>0</v>
      </c>
    </row>
    <row r="187" spans="1:245" x14ac:dyDescent="0.2">
      <c r="A187">
        <v>17</v>
      </c>
      <c r="B187">
        <v>1</v>
      </c>
      <c r="C187">
        <f>ROW(SmtRes!A379)</f>
        <v>379</v>
      </c>
      <c r="D187">
        <f>ROW(EtalonRes!A350)</f>
        <v>350</v>
      </c>
      <c r="E187" t="s">
        <v>444</v>
      </c>
      <c r="F187" t="s">
        <v>445</v>
      </c>
      <c r="G187" t="s">
        <v>446</v>
      </c>
      <c r="H187" t="s">
        <v>447</v>
      </c>
      <c r="I187">
        <f>ROUND(224/100,9)</f>
        <v>2.2400000000000002</v>
      </c>
      <c r="J187">
        <v>0</v>
      </c>
      <c r="O187">
        <f t="shared" ref="O187:O216" si="200">ROUND(CP187,2)</f>
        <v>948.82</v>
      </c>
      <c r="P187">
        <f t="shared" ref="P187:P216" si="201">ROUND(CQ187*I187,2)</f>
        <v>0</v>
      </c>
      <c r="Q187">
        <f t="shared" ref="Q187:Q216" si="202">ROUND(CR187*I187,2)</f>
        <v>0</v>
      </c>
      <c r="R187">
        <f t="shared" ref="R187:R216" si="203">ROUND(CS187*I187,2)</f>
        <v>0</v>
      </c>
      <c r="S187">
        <f t="shared" ref="S187:S216" si="204">ROUND(CT187*I187,2)</f>
        <v>948.82</v>
      </c>
      <c r="T187">
        <f t="shared" ref="T187:T216" si="205">ROUND(CU187*I187,2)</f>
        <v>0</v>
      </c>
      <c r="U187">
        <f t="shared" ref="U187:U216" si="206">CV187*I187</f>
        <v>16.956800000000001</v>
      </c>
      <c r="V187">
        <f t="shared" ref="V187:V216" si="207">CW187*I187</f>
        <v>0</v>
      </c>
      <c r="W187">
        <f t="shared" ref="W187:W216" si="208">ROUND(CX187*I187,2)</f>
        <v>0</v>
      </c>
      <c r="X187">
        <f t="shared" ref="X187:X216" si="209">ROUND(CY187,2)</f>
        <v>1043.7</v>
      </c>
      <c r="Y187">
        <f t="shared" ref="Y187:Y216" si="210">ROUND(CZ187,2)</f>
        <v>664.17</v>
      </c>
      <c r="AA187">
        <v>39570879</v>
      </c>
      <c r="AB187">
        <f t="shared" ref="AB187:AB216" si="211">ROUND((AC187+AD187+AF187),2)</f>
        <v>64.569999999999993</v>
      </c>
      <c r="AC187">
        <f>ROUND((ES187),2)</f>
        <v>0</v>
      </c>
      <c r="AD187">
        <f>ROUND((((ET187)-(EU187))+AE187),2)</f>
        <v>0</v>
      </c>
      <c r="AE187">
        <f>ROUND((EU187),2)</f>
        <v>0</v>
      </c>
      <c r="AF187">
        <f>ROUND((EV187),2)</f>
        <v>64.569999999999993</v>
      </c>
      <c r="AG187">
        <f t="shared" ref="AG187:AG216" si="212">ROUND((AP187),2)</f>
        <v>0</v>
      </c>
      <c r="AH187">
        <f>(EW187)</f>
        <v>7.57</v>
      </c>
      <c r="AI187">
        <f>(EX187)</f>
        <v>0</v>
      </c>
      <c r="AJ187">
        <f t="shared" ref="AJ187:AJ216" si="213">ROUND((AS187),2)</f>
        <v>0</v>
      </c>
      <c r="AK187">
        <v>64.569999999999993</v>
      </c>
      <c r="AL187">
        <v>0</v>
      </c>
      <c r="AM187">
        <v>0</v>
      </c>
      <c r="AN187">
        <v>0</v>
      </c>
      <c r="AO187">
        <v>64.569999999999993</v>
      </c>
      <c r="AP187">
        <v>0</v>
      </c>
      <c r="AQ187">
        <v>7.57</v>
      </c>
      <c r="AR187">
        <v>0</v>
      </c>
      <c r="AS187">
        <v>0</v>
      </c>
      <c r="AT187">
        <v>110</v>
      </c>
      <c r="AU187">
        <v>70</v>
      </c>
      <c r="AV187">
        <v>1</v>
      </c>
      <c r="AW187">
        <v>1</v>
      </c>
      <c r="AZ187">
        <v>6.56</v>
      </c>
      <c r="BA187">
        <v>6.56</v>
      </c>
      <c r="BB187">
        <v>6.56</v>
      </c>
      <c r="BC187">
        <v>6.56</v>
      </c>
      <c r="BD187" t="s">
        <v>3</v>
      </c>
      <c r="BE187" t="s">
        <v>3</v>
      </c>
      <c r="BF187" t="s">
        <v>3</v>
      </c>
      <c r="BG187" t="s">
        <v>3</v>
      </c>
      <c r="BH187">
        <v>0</v>
      </c>
      <c r="BI187">
        <v>1</v>
      </c>
      <c r="BJ187" t="s">
        <v>448</v>
      </c>
      <c r="BM187">
        <v>46001</v>
      </c>
      <c r="BN187">
        <v>0</v>
      </c>
      <c r="BO187" t="s">
        <v>3</v>
      </c>
      <c r="BP187">
        <v>0</v>
      </c>
      <c r="BQ187">
        <v>2</v>
      </c>
      <c r="BR187">
        <v>0</v>
      </c>
      <c r="BS187">
        <v>6.56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3</v>
      </c>
      <c r="BZ187">
        <v>110</v>
      </c>
      <c r="CA187">
        <v>70</v>
      </c>
      <c r="CF187">
        <v>0</v>
      </c>
      <c r="CG187">
        <v>0</v>
      </c>
      <c r="CM187">
        <v>0</v>
      </c>
      <c r="CN187" t="s">
        <v>3</v>
      </c>
      <c r="CO187">
        <v>0</v>
      </c>
      <c r="CP187">
        <f t="shared" ref="CP187:CP216" si="214">(P187+Q187+S187)</f>
        <v>948.82</v>
      </c>
      <c r="CQ187">
        <f t="shared" ref="CQ187:CQ216" si="215">AC187*BC187</f>
        <v>0</v>
      </c>
      <c r="CR187">
        <f t="shared" ref="CR187:CR216" si="216">AD187*BB187</f>
        <v>0</v>
      </c>
      <c r="CS187">
        <f t="shared" ref="CS187:CS216" si="217">AE187*BS187</f>
        <v>0</v>
      </c>
      <c r="CT187">
        <f t="shared" ref="CT187:CT216" si="218">AF187*BA187</f>
        <v>423.57919999999996</v>
      </c>
      <c r="CU187">
        <f t="shared" ref="CU187:CU216" si="219">AG187</f>
        <v>0</v>
      </c>
      <c r="CV187">
        <f t="shared" ref="CV187:CV216" si="220">AH187</f>
        <v>7.57</v>
      </c>
      <c r="CW187">
        <f t="shared" ref="CW187:CW216" si="221">AI187</f>
        <v>0</v>
      </c>
      <c r="CX187">
        <f t="shared" ref="CX187:CX216" si="222">AJ187</f>
        <v>0</v>
      </c>
      <c r="CY187">
        <f t="shared" ref="CY187:CY216" si="223">(((S187+R187)*AT187)/100)</f>
        <v>1043.7020000000002</v>
      </c>
      <c r="CZ187">
        <f t="shared" ref="CZ187:CZ216" si="224">(((S187+R187)*AU187)/100)</f>
        <v>664.17400000000009</v>
      </c>
      <c r="DC187" t="s">
        <v>3</v>
      </c>
      <c r="DD187" t="s">
        <v>3</v>
      </c>
      <c r="DE187" t="s">
        <v>3</v>
      </c>
      <c r="DF187" t="s">
        <v>3</v>
      </c>
      <c r="DG187" t="s">
        <v>3</v>
      </c>
      <c r="DH187" t="s">
        <v>3</v>
      </c>
      <c r="DI187" t="s">
        <v>3</v>
      </c>
      <c r="DJ187" t="s">
        <v>3</v>
      </c>
      <c r="DK187" t="s">
        <v>3</v>
      </c>
      <c r="DL187" t="s">
        <v>3</v>
      </c>
      <c r="DM187" t="s">
        <v>3</v>
      </c>
      <c r="DN187">
        <v>0</v>
      </c>
      <c r="DO187">
        <v>0</v>
      </c>
      <c r="DP187">
        <v>1</v>
      </c>
      <c r="DQ187">
        <v>1</v>
      </c>
      <c r="DU187">
        <v>1013</v>
      </c>
      <c r="DV187" t="s">
        <v>447</v>
      </c>
      <c r="DW187" t="s">
        <v>447</v>
      </c>
      <c r="DX187">
        <v>1</v>
      </c>
      <c r="EE187">
        <v>39174571</v>
      </c>
      <c r="EF187">
        <v>2</v>
      </c>
      <c r="EG187" t="s">
        <v>21</v>
      </c>
      <c r="EH187">
        <v>0</v>
      </c>
      <c r="EI187" t="s">
        <v>3</v>
      </c>
      <c r="EJ187">
        <v>1</v>
      </c>
      <c r="EK187">
        <v>46001</v>
      </c>
      <c r="EL187" t="s">
        <v>449</v>
      </c>
      <c r="EM187" t="s">
        <v>450</v>
      </c>
      <c r="EO187" t="s">
        <v>3</v>
      </c>
      <c r="EQ187">
        <v>0</v>
      </c>
      <c r="ER187">
        <v>64.569999999999993</v>
      </c>
      <c r="ES187">
        <v>0</v>
      </c>
      <c r="ET187">
        <v>0</v>
      </c>
      <c r="EU187">
        <v>0</v>
      </c>
      <c r="EV187">
        <v>64.569999999999993</v>
      </c>
      <c r="EW187">
        <v>7.57</v>
      </c>
      <c r="EX187">
        <v>0</v>
      </c>
      <c r="EY187">
        <v>0</v>
      </c>
      <c r="FQ187">
        <v>0</v>
      </c>
      <c r="FR187">
        <f t="shared" ref="FR187:FR216" si="225">ROUND(IF(AND(BH187=3,BI187=3),P187,0),2)</f>
        <v>0</v>
      </c>
      <c r="FS187">
        <v>0</v>
      </c>
      <c r="FX187">
        <v>110</v>
      </c>
      <c r="FY187">
        <v>70</v>
      </c>
      <c r="GA187" t="s">
        <v>3</v>
      </c>
      <c r="GD187">
        <v>0</v>
      </c>
      <c r="GF187">
        <v>-1219279790</v>
      </c>
      <c r="GG187">
        <v>1</v>
      </c>
      <c r="GH187">
        <v>1</v>
      </c>
      <c r="GI187">
        <v>4</v>
      </c>
      <c r="GJ187">
        <v>0</v>
      </c>
      <c r="GK187">
        <f>ROUND(R187*(R12)/100,2)</f>
        <v>0</v>
      </c>
      <c r="GL187">
        <f t="shared" ref="GL187:GL216" si="226">ROUND(IF(AND(BH187=3,BI187=3,FS187&lt;&gt;0),P187,0),2)</f>
        <v>0</v>
      </c>
      <c r="GM187">
        <f t="shared" ref="GM187:GM216" si="227">ROUND(O187+X187+Y187+GK187,2)+GX187</f>
        <v>2656.69</v>
      </c>
      <c r="GN187">
        <f t="shared" ref="GN187:GN216" si="228">IF(OR(BI187=0,BI187=1),ROUND(O187+X187+Y187+GK187,2),0)</f>
        <v>2656.69</v>
      </c>
      <c r="GO187">
        <f t="shared" ref="GO187:GO216" si="229">IF(BI187=2,ROUND(O187+X187+Y187+GK187,2),0)</f>
        <v>0</v>
      </c>
      <c r="GP187">
        <f t="shared" ref="GP187:GP216" si="230">IF(BI187=4,ROUND(O187+X187+Y187+GK187,2)+GX187,0)</f>
        <v>0</v>
      </c>
      <c r="GR187">
        <v>0</v>
      </c>
      <c r="GS187">
        <v>3</v>
      </c>
      <c r="GT187">
        <v>0</v>
      </c>
      <c r="GU187" t="s">
        <v>3</v>
      </c>
      <c r="GV187">
        <f t="shared" ref="GV187:GV216" si="231">ROUND(GT187,2)</f>
        <v>0</v>
      </c>
      <c r="GW187">
        <v>1</v>
      </c>
      <c r="GX187">
        <f t="shared" ref="GX187:GX216" si="232">ROUND(GV187*GW187*I187,2)</f>
        <v>0</v>
      </c>
      <c r="HA187">
        <v>0</v>
      </c>
      <c r="HB187">
        <v>0</v>
      </c>
      <c r="IK187">
        <v>0</v>
      </c>
    </row>
    <row r="188" spans="1:245" x14ac:dyDescent="0.2">
      <c r="A188">
        <v>17</v>
      </c>
      <c r="B188">
        <v>1</v>
      </c>
      <c r="C188">
        <f>ROW(SmtRes!A380)</f>
        <v>380</v>
      </c>
      <c r="D188">
        <f>ROW(EtalonRes!A351)</f>
        <v>351</v>
      </c>
      <c r="E188" t="s">
        <v>451</v>
      </c>
      <c r="F188" t="s">
        <v>452</v>
      </c>
      <c r="G188" t="s">
        <v>453</v>
      </c>
      <c r="H188" t="s">
        <v>447</v>
      </c>
      <c r="I188">
        <f>ROUND(-224/100,9)</f>
        <v>-2.2400000000000002</v>
      </c>
      <c r="J188">
        <v>0</v>
      </c>
      <c r="O188">
        <f t="shared" si="200"/>
        <v>-116.38</v>
      </c>
      <c r="P188">
        <f t="shared" si="201"/>
        <v>0</v>
      </c>
      <c r="Q188">
        <f t="shared" si="202"/>
        <v>0</v>
      </c>
      <c r="R188">
        <f t="shared" si="203"/>
        <v>0</v>
      </c>
      <c r="S188">
        <f t="shared" si="204"/>
        <v>-116.38</v>
      </c>
      <c r="T188">
        <f t="shared" si="205"/>
        <v>0</v>
      </c>
      <c r="U188">
        <f t="shared" si="206"/>
        <v>-2.0832000000000002</v>
      </c>
      <c r="V188">
        <f t="shared" si="207"/>
        <v>0</v>
      </c>
      <c r="W188">
        <f t="shared" si="208"/>
        <v>0</v>
      </c>
      <c r="X188">
        <f t="shared" si="209"/>
        <v>-128.02000000000001</v>
      </c>
      <c r="Y188">
        <f t="shared" si="210"/>
        <v>-81.47</v>
      </c>
      <c r="AA188">
        <v>39570879</v>
      </c>
      <c r="AB188">
        <f t="shared" si="211"/>
        <v>7.92</v>
      </c>
      <c r="AC188">
        <f>ROUND(((ES188*3)),2)</f>
        <v>0</v>
      </c>
      <c r="AD188">
        <f>ROUND(((((ET188*3))-((EU188*3)))+AE188),2)</f>
        <v>0</v>
      </c>
      <c r="AE188">
        <f>ROUND(((EU188*3)),2)</f>
        <v>0</v>
      </c>
      <c r="AF188">
        <f>ROUND(((EV188*3)),2)</f>
        <v>7.92</v>
      </c>
      <c r="AG188">
        <f t="shared" si="212"/>
        <v>0</v>
      </c>
      <c r="AH188">
        <f>((EW188*3))</f>
        <v>0.92999999999999994</v>
      </c>
      <c r="AI188">
        <f>((EX188*3))</f>
        <v>0</v>
      </c>
      <c r="AJ188">
        <f t="shared" si="213"/>
        <v>0</v>
      </c>
      <c r="AK188">
        <v>2.64</v>
      </c>
      <c r="AL188">
        <v>0</v>
      </c>
      <c r="AM188">
        <v>0</v>
      </c>
      <c r="AN188">
        <v>0</v>
      </c>
      <c r="AO188">
        <v>2.64</v>
      </c>
      <c r="AP188">
        <v>0</v>
      </c>
      <c r="AQ188">
        <v>0.31</v>
      </c>
      <c r="AR188">
        <v>0</v>
      </c>
      <c r="AS188">
        <v>0</v>
      </c>
      <c r="AT188">
        <v>110</v>
      </c>
      <c r="AU188">
        <v>70</v>
      </c>
      <c r="AV188">
        <v>1</v>
      </c>
      <c r="AW188">
        <v>1</v>
      </c>
      <c r="AZ188">
        <v>6.56</v>
      </c>
      <c r="BA188">
        <v>6.56</v>
      </c>
      <c r="BB188">
        <v>6.56</v>
      </c>
      <c r="BC188">
        <v>6.56</v>
      </c>
      <c r="BD188" t="s">
        <v>3</v>
      </c>
      <c r="BE188" t="s">
        <v>3</v>
      </c>
      <c r="BF188" t="s">
        <v>3</v>
      </c>
      <c r="BG188" t="s">
        <v>3</v>
      </c>
      <c r="BH188">
        <v>0</v>
      </c>
      <c r="BI188">
        <v>1</v>
      </c>
      <c r="BJ188" t="s">
        <v>454</v>
      </c>
      <c r="BM188">
        <v>46001</v>
      </c>
      <c r="BN188">
        <v>0</v>
      </c>
      <c r="BO188" t="s">
        <v>3</v>
      </c>
      <c r="BP188">
        <v>0</v>
      </c>
      <c r="BQ188">
        <v>2</v>
      </c>
      <c r="BR188">
        <v>0</v>
      </c>
      <c r="BS188">
        <v>6.56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3</v>
      </c>
      <c r="BZ188">
        <v>110</v>
      </c>
      <c r="CA188">
        <v>70</v>
      </c>
      <c r="CF188">
        <v>0</v>
      </c>
      <c r="CG188">
        <v>0</v>
      </c>
      <c r="CM188">
        <v>0</v>
      </c>
      <c r="CN188" t="s">
        <v>3</v>
      </c>
      <c r="CO188">
        <v>0</v>
      </c>
      <c r="CP188">
        <f t="shared" si="214"/>
        <v>-116.38</v>
      </c>
      <c r="CQ188">
        <f t="shared" si="215"/>
        <v>0</v>
      </c>
      <c r="CR188">
        <f t="shared" si="216"/>
        <v>0</v>
      </c>
      <c r="CS188">
        <f t="shared" si="217"/>
        <v>0</v>
      </c>
      <c r="CT188">
        <f t="shared" si="218"/>
        <v>51.955199999999998</v>
      </c>
      <c r="CU188">
        <f t="shared" si="219"/>
        <v>0</v>
      </c>
      <c r="CV188">
        <f t="shared" si="220"/>
        <v>0.92999999999999994</v>
      </c>
      <c r="CW188">
        <f t="shared" si="221"/>
        <v>0</v>
      </c>
      <c r="CX188">
        <f t="shared" si="222"/>
        <v>0</v>
      </c>
      <c r="CY188">
        <f t="shared" si="223"/>
        <v>-128.018</v>
      </c>
      <c r="CZ188">
        <f t="shared" si="224"/>
        <v>-81.465999999999994</v>
      </c>
      <c r="DC188" t="s">
        <v>3</v>
      </c>
      <c r="DD188" t="s">
        <v>455</v>
      </c>
      <c r="DE188" t="s">
        <v>455</v>
      </c>
      <c r="DF188" t="s">
        <v>455</v>
      </c>
      <c r="DG188" t="s">
        <v>455</v>
      </c>
      <c r="DH188" t="s">
        <v>3</v>
      </c>
      <c r="DI188" t="s">
        <v>455</v>
      </c>
      <c r="DJ188" t="s">
        <v>455</v>
      </c>
      <c r="DK188" t="s">
        <v>3</v>
      </c>
      <c r="DL188" t="s">
        <v>3</v>
      </c>
      <c r="DM188" t="s">
        <v>3</v>
      </c>
      <c r="DN188">
        <v>0</v>
      </c>
      <c r="DO188">
        <v>0</v>
      </c>
      <c r="DP188">
        <v>1</v>
      </c>
      <c r="DQ188">
        <v>1</v>
      </c>
      <c r="DU188">
        <v>1013</v>
      </c>
      <c r="DV188" t="s">
        <v>447</v>
      </c>
      <c r="DW188" t="s">
        <v>447</v>
      </c>
      <c r="DX188">
        <v>1</v>
      </c>
      <c r="EE188">
        <v>39174571</v>
      </c>
      <c r="EF188">
        <v>2</v>
      </c>
      <c r="EG188" t="s">
        <v>21</v>
      </c>
      <c r="EH188">
        <v>0</v>
      </c>
      <c r="EI188" t="s">
        <v>3</v>
      </c>
      <c r="EJ188">
        <v>1</v>
      </c>
      <c r="EK188">
        <v>46001</v>
      </c>
      <c r="EL188" t="s">
        <v>449</v>
      </c>
      <c r="EM188" t="s">
        <v>450</v>
      </c>
      <c r="EO188" t="s">
        <v>3</v>
      </c>
      <c r="EQ188">
        <v>0</v>
      </c>
      <c r="ER188">
        <v>2.64</v>
      </c>
      <c r="ES188">
        <v>0</v>
      </c>
      <c r="ET188">
        <v>0</v>
      </c>
      <c r="EU188">
        <v>0</v>
      </c>
      <c r="EV188">
        <v>2.64</v>
      </c>
      <c r="EW188">
        <v>0.31</v>
      </c>
      <c r="EX188">
        <v>0</v>
      </c>
      <c r="EY188">
        <v>0</v>
      </c>
      <c r="FQ188">
        <v>0</v>
      </c>
      <c r="FR188">
        <f t="shared" si="225"/>
        <v>0</v>
      </c>
      <c r="FS188">
        <v>0</v>
      </c>
      <c r="FX188">
        <v>110</v>
      </c>
      <c r="FY188">
        <v>70</v>
      </c>
      <c r="GA188" t="s">
        <v>3</v>
      </c>
      <c r="GD188">
        <v>0</v>
      </c>
      <c r="GF188">
        <v>-187839852</v>
      </c>
      <c r="GG188">
        <v>1</v>
      </c>
      <c r="GH188">
        <v>1</v>
      </c>
      <c r="GI188">
        <v>4</v>
      </c>
      <c r="GJ188">
        <v>0</v>
      </c>
      <c r="GK188">
        <f>ROUND(R188*(R12)/100,2)</f>
        <v>0</v>
      </c>
      <c r="GL188">
        <f t="shared" si="226"/>
        <v>0</v>
      </c>
      <c r="GM188">
        <f t="shared" si="227"/>
        <v>-325.87</v>
      </c>
      <c r="GN188">
        <f t="shared" si="228"/>
        <v>-325.87</v>
      </c>
      <c r="GO188">
        <f t="shared" si="229"/>
        <v>0</v>
      </c>
      <c r="GP188">
        <f t="shared" si="230"/>
        <v>0</v>
      </c>
      <c r="GR188">
        <v>0</v>
      </c>
      <c r="GS188">
        <v>3</v>
      </c>
      <c r="GT188">
        <v>0</v>
      </c>
      <c r="GU188" t="s">
        <v>3</v>
      </c>
      <c r="GV188">
        <f t="shared" si="231"/>
        <v>0</v>
      </c>
      <c r="GW188">
        <v>1</v>
      </c>
      <c r="GX188">
        <f t="shared" si="232"/>
        <v>0</v>
      </c>
      <c r="HA188">
        <v>0</v>
      </c>
      <c r="HB188">
        <v>0</v>
      </c>
      <c r="IK188">
        <v>0</v>
      </c>
    </row>
    <row r="189" spans="1:245" x14ac:dyDescent="0.2">
      <c r="A189">
        <v>17</v>
      </c>
      <c r="B189">
        <v>1</v>
      </c>
      <c r="C189">
        <f>ROW(SmtRes!A381)</f>
        <v>381</v>
      </c>
      <c r="D189">
        <f>ROW(EtalonRes!A353)</f>
        <v>353</v>
      </c>
      <c r="E189" t="s">
        <v>456</v>
      </c>
      <c r="F189" t="s">
        <v>457</v>
      </c>
      <c r="G189" t="s">
        <v>458</v>
      </c>
      <c r="H189" t="s">
        <v>447</v>
      </c>
      <c r="I189">
        <f>ROUND(56/100,9)</f>
        <v>0.56000000000000005</v>
      </c>
      <c r="J189">
        <v>0</v>
      </c>
      <c r="O189">
        <f t="shared" si="200"/>
        <v>172.03</v>
      </c>
      <c r="P189">
        <f t="shared" si="201"/>
        <v>0</v>
      </c>
      <c r="Q189">
        <f t="shared" si="202"/>
        <v>0</v>
      </c>
      <c r="R189">
        <f t="shared" si="203"/>
        <v>0</v>
      </c>
      <c r="S189">
        <f t="shared" si="204"/>
        <v>172.03</v>
      </c>
      <c r="T189">
        <f t="shared" si="205"/>
        <v>0</v>
      </c>
      <c r="U189">
        <f t="shared" si="206"/>
        <v>3.0744000000000002</v>
      </c>
      <c r="V189">
        <f t="shared" si="207"/>
        <v>0</v>
      </c>
      <c r="W189">
        <f t="shared" si="208"/>
        <v>0</v>
      </c>
      <c r="X189">
        <f t="shared" si="209"/>
        <v>134.18</v>
      </c>
      <c r="Y189">
        <f t="shared" si="210"/>
        <v>86.02</v>
      </c>
      <c r="AA189">
        <v>39570879</v>
      </c>
      <c r="AB189">
        <f t="shared" si="211"/>
        <v>46.83</v>
      </c>
      <c r="AC189">
        <f t="shared" ref="AC189:AC216" si="233">ROUND((ES189),2)</f>
        <v>0</v>
      </c>
      <c r="AD189">
        <f>ROUND((((ET189)-(EU189))+AE189),2)</f>
        <v>0</v>
      </c>
      <c r="AE189">
        <f>ROUND((EU189),2)</f>
        <v>0</v>
      </c>
      <c r="AF189">
        <f>ROUND((EV189),2)</f>
        <v>46.83</v>
      </c>
      <c r="AG189">
        <f t="shared" si="212"/>
        <v>0</v>
      </c>
      <c r="AH189">
        <f>(EW189)</f>
        <v>5.49</v>
      </c>
      <c r="AI189">
        <f>(EX189)</f>
        <v>0</v>
      </c>
      <c r="AJ189">
        <f t="shared" si="213"/>
        <v>0</v>
      </c>
      <c r="AK189">
        <v>46.83</v>
      </c>
      <c r="AL189">
        <v>0</v>
      </c>
      <c r="AM189">
        <v>0</v>
      </c>
      <c r="AN189">
        <v>0</v>
      </c>
      <c r="AO189">
        <v>46.83</v>
      </c>
      <c r="AP189">
        <v>0</v>
      </c>
      <c r="AQ189">
        <v>5.49</v>
      </c>
      <c r="AR189">
        <v>0</v>
      </c>
      <c r="AS189">
        <v>0</v>
      </c>
      <c r="AT189">
        <v>78</v>
      </c>
      <c r="AU189">
        <v>50</v>
      </c>
      <c r="AV189">
        <v>1</v>
      </c>
      <c r="AW189">
        <v>1</v>
      </c>
      <c r="AZ189">
        <v>6.56</v>
      </c>
      <c r="BA189">
        <v>6.56</v>
      </c>
      <c r="BB189">
        <v>6.56</v>
      </c>
      <c r="BC189">
        <v>6.56</v>
      </c>
      <c r="BD189" t="s">
        <v>3</v>
      </c>
      <c r="BE189" t="s">
        <v>3</v>
      </c>
      <c r="BF189" t="s">
        <v>3</v>
      </c>
      <c r="BG189" t="s">
        <v>3</v>
      </c>
      <c r="BH189">
        <v>0</v>
      </c>
      <c r="BI189">
        <v>1</v>
      </c>
      <c r="BJ189" t="s">
        <v>459</v>
      </c>
      <c r="BM189">
        <v>69001</v>
      </c>
      <c r="BN189">
        <v>0</v>
      </c>
      <c r="BO189" t="s">
        <v>3</v>
      </c>
      <c r="BP189">
        <v>0</v>
      </c>
      <c r="BQ189">
        <v>6</v>
      </c>
      <c r="BR189">
        <v>0</v>
      </c>
      <c r="BS189">
        <v>6.56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3</v>
      </c>
      <c r="BZ189">
        <v>78</v>
      </c>
      <c r="CA189">
        <v>50</v>
      </c>
      <c r="CF189">
        <v>0</v>
      </c>
      <c r="CG189">
        <v>0</v>
      </c>
      <c r="CM189">
        <v>0</v>
      </c>
      <c r="CN189" t="s">
        <v>3</v>
      </c>
      <c r="CO189">
        <v>0</v>
      </c>
      <c r="CP189">
        <f t="shared" si="214"/>
        <v>172.03</v>
      </c>
      <c r="CQ189">
        <f t="shared" si="215"/>
        <v>0</v>
      </c>
      <c r="CR189">
        <f t="shared" si="216"/>
        <v>0</v>
      </c>
      <c r="CS189">
        <f t="shared" si="217"/>
        <v>0</v>
      </c>
      <c r="CT189">
        <f t="shared" si="218"/>
        <v>307.20479999999998</v>
      </c>
      <c r="CU189">
        <f t="shared" si="219"/>
        <v>0</v>
      </c>
      <c r="CV189">
        <f t="shared" si="220"/>
        <v>5.49</v>
      </c>
      <c r="CW189">
        <f t="shared" si="221"/>
        <v>0</v>
      </c>
      <c r="CX189">
        <f t="shared" si="222"/>
        <v>0</v>
      </c>
      <c r="CY189">
        <f t="shared" si="223"/>
        <v>134.18340000000001</v>
      </c>
      <c r="CZ189">
        <f t="shared" si="224"/>
        <v>86.015000000000001</v>
      </c>
      <c r="DC189" t="s">
        <v>3</v>
      </c>
      <c r="DD189" t="s">
        <v>3</v>
      </c>
      <c r="DE189" t="s">
        <v>3</v>
      </c>
      <c r="DF189" t="s">
        <v>3</v>
      </c>
      <c r="DG189" t="s">
        <v>3</v>
      </c>
      <c r="DH189" t="s">
        <v>3</v>
      </c>
      <c r="DI189" t="s">
        <v>3</v>
      </c>
      <c r="DJ189" t="s">
        <v>3</v>
      </c>
      <c r="DK189" t="s">
        <v>3</v>
      </c>
      <c r="DL189" t="s">
        <v>3</v>
      </c>
      <c r="DM189" t="s">
        <v>3</v>
      </c>
      <c r="DN189">
        <v>0</v>
      </c>
      <c r="DO189">
        <v>0</v>
      </c>
      <c r="DP189">
        <v>1</v>
      </c>
      <c r="DQ189">
        <v>1</v>
      </c>
      <c r="DU189">
        <v>1013</v>
      </c>
      <c r="DV189" t="s">
        <v>447</v>
      </c>
      <c r="DW189" t="s">
        <v>447</v>
      </c>
      <c r="DX189">
        <v>1</v>
      </c>
      <c r="EE189">
        <v>39174630</v>
      </c>
      <c r="EF189">
        <v>6</v>
      </c>
      <c r="EG189" t="s">
        <v>337</v>
      </c>
      <c r="EH189">
        <v>0</v>
      </c>
      <c r="EI189" t="s">
        <v>3</v>
      </c>
      <c r="EJ189">
        <v>1</v>
      </c>
      <c r="EK189">
        <v>69001</v>
      </c>
      <c r="EL189" t="s">
        <v>460</v>
      </c>
      <c r="EM189" t="s">
        <v>461</v>
      </c>
      <c r="EO189" t="s">
        <v>3</v>
      </c>
      <c r="EQ189">
        <v>0</v>
      </c>
      <c r="ER189">
        <v>46.83</v>
      </c>
      <c r="ES189">
        <v>0</v>
      </c>
      <c r="ET189">
        <v>0</v>
      </c>
      <c r="EU189">
        <v>0</v>
      </c>
      <c r="EV189">
        <v>46.83</v>
      </c>
      <c r="EW189">
        <v>5.49</v>
      </c>
      <c r="EX189">
        <v>0</v>
      </c>
      <c r="EY189">
        <v>0</v>
      </c>
      <c r="FQ189">
        <v>0</v>
      </c>
      <c r="FR189">
        <f t="shared" si="225"/>
        <v>0</v>
      </c>
      <c r="FS189">
        <v>0</v>
      </c>
      <c r="FX189">
        <v>78</v>
      </c>
      <c r="FY189">
        <v>50</v>
      </c>
      <c r="GA189" t="s">
        <v>3</v>
      </c>
      <c r="GD189">
        <v>0</v>
      </c>
      <c r="GF189">
        <v>1785683280</v>
      </c>
      <c r="GG189">
        <v>1</v>
      </c>
      <c r="GH189">
        <v>1</v>
      </c>
      <c r="GI189">
        <v>4</v>
      </c>
      <c r="GJ189">
        <v>0</v>
      </c>
      <c r="GK189">
        <f>ROUND(R189*(R12)/100,2)</f>
        <v>0</v>
      </c>
      <c r="GL189">
        <f t="shared" si="226"/>
        <v>0</v>
      </c>
      <c r="GM189">
        <f t="shared" si="227"/>
        <v>392.23</v>
      </c>
      <c r="GN189">
        <f t="shared" si="228"/>
        <v>392.23</v>
      </c>
      <c r="GO189">
        <f t="shared" si="229"/>
        <v>0</v>
      </c>
      <c r="GP189">
        <f t="shared" si="230"/>
        <v>0</v>
      </c>
      <c r="GR189">
        <v>0</v>
      </c>
      <c r="GS189">
        <v>3</v>
      </c>
      <c r="GT189">
        <v>0</v>
      </c>
      <c r="GU189" t="s">
        <v>3</v>
      </c>
      <c r="GV189">
        <f t="shared" si="231"/>
        <v>0</v>
      </c>
      <c r="GW189">
        <v>1</v>
      </c>
      <c r="GX189">
        <f t="shared" si="232"/>
        <v>0</v>
      </c>
      <c r="HA189">
        <v>0</v>
      </c>
      <c r="HB189">
        <v>0</v>
      </c>
      <c r="IK189">
        <v>0</v>
      </c>
    </row>
    <row r="190" spans="1:245" x14ac:dyDescent="0.2">
      <c r="A190">
        <v>17</v>
      </c>
      <c r="B190">
        <v>1</v>
      </c>
      <c r="C190">
        <f>ROW(SmtRes!A391)</f>
        <v>391</v>
      </c>
      <c r="D190">
        <f>ROW(EtalonRes!A362)</f>
        <v>362</v>
      </c>
      <c r="E190" t="s">
        <v>462</v>
      </c>
      <c r="F190" t="s">
        <v>463</v>
      </c>
      <c r="G190" t="s">
        <v>464</v>
      </c>
      <c r="H190" t="s">
        <v>208</v>
      </c>
      <c r="I190">
        <f>ROUND(7.3/100,9)</f>
        <v>7.2999999999999995E-2</v>
      </c>
      <c r="J190">
        <v>0</v>
      </c>
      <c r="O190">
        <f t="shared" si="200"/>
        <v>318.58999999999997</v>
      </c>
      <c r="P190">
        <f t="shared" si="201"/>
        <v>84.38</v>
      </c>
      <c r="Q190">
        <f t="shared" si="202"/>
        <v>8.06</v>
      </c>
      <c r="R190">
        <f t="shared" si="203"/>
        <v>1</v>
      </c>
      <c r="S190">
        <f t="shared" si="204"/>
        <v>226.15</v>
      </c>
      <c r="T190">
        <f t="shared" si="205"/>
        <v>0</v>
      </c>
      <c r="U190">
        <f t="shared" si="206"/>
        <v>3.8432309999999998</v>
      </c>
      <c r="V190">
        <f t="shared" si="207"/>
        <v>1.18625E-2</v>
      </c>
      <c r="W190">
        <f t="shared" si="208"/>
        <v>0</v>
      </c>
      <c r="X190">
        <f t="shared" si="209"/>
        <v>238.51</v>
      </c>
      <c r="Y190">
        <f t="shared" si="210"/>
        <v>147.65</v>
      </c>
      <c r="AA190">
        <v>39570879</v>
      </c>
      <c r="AB190">
        <f t="shared" si="211"/>
        <v>665.29</v>
      </c>
      <c r="AC190">
        <f t="shared" si="233"/>
        <v>176.2</v>
      </c>
      <c r="AD190">
        <f>ROUND(((((ET190*1.25))-((EU190*1.25)))+AE190),2)</f>
        <v>16.84</v>
      </c>
      <c r="AE190">
        <f>ROUND(((EU190*1.25)),2)</f>
        <v>2.08</v>
      </c>
      <c r="AF190">
        <f>ROUND(((EV190*1.15)),2)</f>
        <v>472.25</v>
      </c>
      <c r="AG190">
        <f t="shared" si="212"/>
        <v>0</v>
      </c>
      <c r="AH190">
        <f>((EW190*1.15))</f>
        <v>52.646999999999998</v>
      </c>
      <c r="AI190">
        <f>((EX190*1.25))</f>
        <v>0.16250000000000001</v>
      </c>
      <c r="AJ190">
        <f t="shared" si="213"/>
        <v>0</v>
      </c>
      <c r="AK190">
        <v>600.32000000000005</v>
      </c>
      <c r="AL190">
        <v>176.2</v>
      </c>
      <c r="AM190">
        <v>13.47</v>
      </c>
      <c r="AN190">
        <v>1.66</v>
      </c>
      <c r="AO190">
        <v>410.65</v>
      </c>
      <c r="AP190">
        <v>0</v>
      </c>
      <c r="AQ190">
        <v>45.78</v>
      </c>
      <c r="AR190">
        <v>0.13</v>
      </c>
      <c r="AS190">
        <v>0</v>
      </c>
      <c r="AT190">
        <v>105</v>
      </c>
      <c r="AU190">
        <v>65</v>
      </c>
      <c r="AV190">
        <v>1</v>
      </c>
      <c r="AW190">
        <v>1</v>
      </c>
      <c r="AZ190">
        <v>6.56</v>
      </c>
      <c r="BA190">
        <v>6.56</v>
      </c>
      <c r="BB190">
        <v>6.56</v>
      </c>
      <c r="BC190">
        <v>6.56</v>
      </c>
      <c r="BD190" t="s">
        <v>3</v>
      </c>
      <c r="BE190" t="s">
        <v>3</v>
      </c>
      <c r="BF190" t="s">
        <v>3</v>
      </c>
      <c r="BG190" t="s">
        <v>3</v>
      </c>
      <c r="BH190">
        <v>0</v>
      </c>
      <c r="BI190">
        <v>1</v>
      </c>
      <c r="BJ190" t="s">
        <v>465</v>
      </c>
      <c r="BM190">
        <v>6001</v>
      </c>
      <c r="BN190">
        <v>0</v>
      </c>
      <c r="BO190" t="s">
        <v>3</v>
      </c>
      <c r="BP190">
        <v>0</v>
      </c>
      <c r="BQ190">
        <v>2</v>
      </c>
      <c r="BR190">
        <v>0</v>
      </c>
      <c r="BS190">
        <v>6.56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3</v>
      </c>
      <c r="BZ190">
        <v>105</v>
      </c>
      <c r="CA190">
        <v>65</v>
      </c>
      <c r="CF190">
        <v>0</v>
      </c>
      <c r="CG190">
        <v>0</v>
      </c>
      <c r="CM190">
        <v>0</v>
      </c>
      <c r="CN190" t="s">
        <v>1633</v>
      </c>
      <c r="CO190">
        <v>0</v>
      </c>
      <c r="CP190">
        <f t="shared" si="214"/>
        <v>318.59000000000003</v>
      </c>
      <c r="CQ190">
        <f t="shared" si="215"/>
        <v>1155.8719999999998</v>
      </c>
      <c r="CR190">
        <f t="shared" si="216"/>
        <v>110.4704</v>
      </c>
      <c r="CS190">
        <f t="shared" si="217"/>
        <v>13.6448</v>
      </c>
      <c r="CT190">
        <f t="shared" si="218"/>
        <v>3097.96</v>
      </c>
      <c r="CU190">
        <f t="shared" si="219"/>
        <v>0</v>
      </c>
      <c r="CV190">
        <f t="shared" si="220"/>
        <v>52.646999999999998</v>
      </c>
      <c r="CW190">
        <f t="shared" si="221"/>
        <v>0.16250000000000001</v>
      </c>
      <c r="CX190">
        <f t="shared" si="222"/>
        <v>0</v>
      </c>
      <c r="CY190">
        <f t="shared" si="223"/>
        <v>238.50749999999999</v>
      </c>
      <c r="CZ190">
        <f t="shared" si="224"/>
        <v>147.64750000000001</v>
      </c>
      <c r="DC190" t="s">
        <v>3</v>
      </c>
      <c r="DD190" t="s">
        <v>3</v>
      </c>
      <c r="DE190" t="s">
        <v>19</v>
      </c>
      <c r="DF190" t="s">
        <v>19</v>
      </c>
      <c r="DG190" t="s">
        <v>20</v>
      </c>
      <c r="DH190" t="s">
        <v>3</v>
      </c>
      <c r="DI190" t="s">
        <v>20</v>
      </c>
      <c r="DJ190" t="s">
        <v>19</v>
      </c>
      <c r="DK190" t="s">
        <v>3</v>
      </c>
      <c r="DL190" t="s">
        <v>3</v>
      </c>
      <c r="DM190" t="s">
        <v>3</v>
      </c>
      <c r="DN190">
        <v>0</v>
      </c>
      <c r="DO190">
        <v>0</v>
      </c>
      <c r="DP190">
        <v>1</v>
      </c>
      <c r="DQ190">
        <v>1</v>
      </c>
      <c r="DU190">
        <v>1005</v>
      </c>
      <c r="DV190" t="s">
        <v>208</v>
      </c>
      <c r="DW190" t="s">
        <v>208</v>
      </c>
      <c r="DX190">
        <v>100</v>
      </c>
      <c r="EE190">
        <v>39174490</v>
      </c>
      <c r="EF190">
        <v>2</v>
      </c>
      <c r="EG190" t="s">
        <v>21</v>
      </c>
      <c r="EH190">
        <v>0</v>
      </c>
      <c r="EI190" t="s">
        <v>3</v>
      </c>
      <c r="EJ190">
        <v>1</v>
      </c>
      <c r="EK190">
        <v>6001</v>
      </c>
      <c r="EL190" t="s">
        <v>92</v>
      </c>
      <c r="EM190" t="s">
        <v>93</v>
      </c>
      <c r="EO190" t="s">
        <v>24</v>
      </c>
      <c r="EQ190">
        <v>0</v>
      </c>
      <c r="ER190">
        <v>600.32000000000005</v>
      </c>
      <c r="ES190">
        <v>176.2</v>
      </c>
      <c r="ET190">
        <v>13.47</v>
      </c>
      <c r="EU190">
        <v>1.66</v>
      </c>
      <c r="EV190">
        <v>410.65</v>
      </c>
      <c r="EW190">
        <v>45.78</v>
      </c>
      <c r="EX190">
        <v>0.13</v>
      </c>
      <c r="EY190">
        <v>0</v>
      </c>
      <c r="FQ190">
        <v>0</v>
      </c>
      <c r="FR190">
        <f t="shared" si="225"/>
        <v>0</v>
      </c>
      <c r="FS190">
        <v>0</v>
      </c>
      <c r="FX190">
        <v>105</v>
      </c>
      <c r="FY190">
        <v>65</v>
      </c>
      <c r="GA190" t="s">
        <v>3</v>
      </c>
      <c r="GD190">
        <v>0</v>
      </c>
      <c r="GF190">
        <v>1699975612</v>
      </c>
      <c r="GG190">
        <v>1</v>
      </c>
      <c r="GH190">
        <v>1</v>
      </c>
      <c r="GI190">
        <v>4</v>
      </c>
      <c r="GJ190">
        <v>0</v>
      </c>
      <c r="GK190">
        <f>ROUND(R190*(R12)/100,2)</f>
        <v>0</v>
      </c>
      <c r="GL190">
        <f t="shared" si="226"/>
        <v>0</v>
      </c>
      <c r="GM190">
        <f t="shared" si="227"/>
        <v>704.75</v>
      </c>
      <c r="GN190">
        <f t="shared" si="228"/>
        <v>704.75</v>
      </c>
      <c r="GO190">
        <f t="shared" si="229"/>
        <v>0</v>
      </c>
      <c r="GP190">
        <f t="shared" si="230"/>
        <v>0</v>
      </c>
      <c r="GR190">
        <v>0</v>
      </c>
      <c r="GS190">
        <v>3</v>
      </c>
      <c r="GT190">
        <v>0</v>
      </c>
      <c r="GU190" t="s">
        <v>3</v>
      </c>
      <c r="GV190">
        <f t="shared" si="231"/>
        <v>0</v>
      </c>
      <c r="GW190">
        <v>1</v>
      </c>
      <c r="GX190">
        <f t="shared" si="232"/>
        <v>0</v>
      </c>
      <c r="HA190">
        <v>0</v>
      </c>
      <c r="HB190">
        <v>0</v>
      </c>
      <c r="IK190">
        <v>0</v>
      </c>
    </row>
    <row r="191" spans="1:245" x14ac:dyDescent="0.2">
      <c r="A191">
        <v>18</v>
      </c>
      <c r="B191">
        <v>1</v>
      </c>
      <c r="C191">
        <v>388</v>
      </c>
      <c r="E191" t="s">
        <v>466</v>
      </c>
      <c r="F191" t="s">
        <v>95</v>
      </c>
      <c r="G191" t="s">
        <v>96</v>
      </c>
      <c r="H191" t="s">
        <v>73</v>
      </c>
      <c r="I191">
        <f>I190*J191</f>
        <v>0.14892</v>
      </c>
      <c r="J191">
        <v>2.04</v>
      </c>
      <c r="O191">
        <f t="shared" si="200"/>
        <v>0</v>
      </c>
      <c r="P191">
        <f t="shared" si="201"/>
        <v>0</v>
      </c>
      <c r="Q191">
        <f t="shared" si="202"/>
        <v>0</v>
      </c>
      <c r="R191">
        <f t="shared" si="203"/>
        <v>0</v>
      </c>
      <c r="S191">
        <f t="shared" si="204"/>
        <v>0</v>
      </c>
      <c r="T191">
        <f t="shared" si="205"/>
        <v>0</v>
      </c>
      <c r="U191">
        <f t="shared" si="206"/>
        <v>0</v>
      </c>
      <c r="V191">
        <f t="shared" si="207"/>
        <v>0</v>
      </c>
      <c r="W191">
        <f t="shared" si="208"/>
        <v>0</v>
      </c>
      <c r="X191">
        <f t="shared" si="209"/>
        <v>0</v>
      </c>
      <c r="Y191">
        <f t="shared" si="210"/>
        <v>0</v>
      </c>
      <c r="AA191">
        <v>39570879</v>
      </c>
      <c r="AB191">
        <f t="shared" si="211"/>
        <v>0</v>
      </c>
      <c r="AC191">
        <f t="shared" si="233"/>
        <v>0</v>
      </c>
      <c r="AD191">
        <f>ROUND((((ET191)-(EU191))+AE191),2)</f>
        <v>0</v>
      </c>
      <c r="AE191">
        <f>ROUND((EU191),2)</f>
        <v>0</v>
      </c>
      <c r="AF191">
        <f>ROUND((EV191),2)</f>
        <v>0</v>
      </c>
      <c r="AG191">
        <f t="shared" si="212"/>
        <v>0</v>
      </c>
      <c r="AH191">
        <f>(EW191)</f>
        <v>0</v>
      </c>
      <c r="AI191">
        <f>(EX191)</f>
        <v>0</v>
      </c>
      <c r="AJ191">
        <f t="shared" si="213"/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105</v>
      </c>
      <c r="AU191">
        <v>65</v>
      </c>
      <c r="AV191">
        <v>1</v>
      </c>
      <c r="AW191">
        <v>1</v>
      </c>
      <c r="AZ191">
        <v>6.56</v>
      </c>
      <c r="BA191">
        <v>1</v>
      </c>
      <c r="BB191">
        <v>1</v>
      </c>
      <c r="BC191">
        <v>6.56</v>
      </c>
      <c r="BD191" t="s">
        <v>3</v>
      </c>
      <c r="BE191" t="s">
        <v>3</v>
      </c>
      <c r="BF191" t="s">
        <v>3</v>
      </c>
      <c r="BG191" t="s">
        <v>3</v>
      </c>
      <c r="BH191">
        <v>3</v>
      </c>
      <c r="BI191">
        <v>1</v>
      </c>
      <c r="BJ191" t="s">
        <v>3</v>
      </c>
      <c r="BM191">
        <v>6001</v>
      </c>
      <c r="BN191">
        <v>0</v>
      </c>
      <c r="BO191" t="s">
        <v>3</v>
      </c>
      <c r="BP191">
        <v>0</v>
      </c>
      <c r="BQ191">
        <v>2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3</v>
      </c>
      <c r="BZ191">
        <v>105</v>
      </c>
      <c r="CA191">
        <v>65</v>
      </c>
      <c r="CF191">
        <v>0</v>
      </c>
      <c r="CG191">
        <v>0</v>
      </c>
      <c r="CM191">
        <v>0</v>
      </c>
      <c r="CN191" t="s">
        <v>3</v>
      </c>
      <c r="CO191">
        <v>0</v>
      </c>
      <c r="CP191">
        <f t="shared" si="214"/>
        <v>0</v>
      </c>
      <c r="CQ191">
        <f t="shared" si="215"/>
        <v>0</v>
      </c>
      <c r="CR191">
        <f t="shared" si="216"/>
        <v>0</v>
      </c>
      <c r="CS191">
        <f t="shared" si="217"/>
        <v>0</v>
      </c>
      <c r="CT191">
        <f t="shared" si="218"/>
        <v>0</v>
      </c>
      <c r="CU191">
        <f t="shared" si="219"/>
        <v>0</v>
      </c>
      <c r="CV191">
        <f t="shared" si="220"/>
        <v>0</v>
      </c>
      <c r="CW191">
        <f t="shared" si="221"/>
        <v>0</v>
      </c>
      <c r="CX191">
        <f t="shared" si="222"/>
        <v>0</v>
      </c>
      <c r="CY191">
        <f t="shared" si="223"/>
        <v>0</v>
      </c>
      <c r="CZ191">
        <f t="shared" si="224"/>
        <v>0</v>
      </c>
      <c r="DC191" t="s">
        <v>3</v>
      </c>
      <c r="DD191" t="s">
        <v>3</v>
      </c>
      <c r="DE191" t="s">
        <v>3</v>
      </c>
      <c r="DF191" t="s">
        <v>3</v>
      </c>
      <c r="DG191" t="s">
        <v>3</v>
      </c>
      <c r="DH191" t="s">
        <v>3</v>
      </c>
      <c r="DI191" t="s">
        <v>3</v>
      </c>
      <c r="DJ191" t="s">
        <v>3</v>
      </c>
      <c r="DK191" t="s">
        <v>3</v>
      </c>
      <c r="DL191" t="s">
        <v>3</v>
      </c>
      <c r="DM191" t="s">
        <v>3</v>
      </c>
      <c r="DN191">
        <v>0</v>
      </c>
      <c r="DO191">
        <v>0</v>
      </c>
      <c r="DP191">
        <v>1</v>
      </c>
      <c r="DQ191">
        <v>1</v>
      </c>
      <c r="DU191">
        <v>1007</v>
      </c>
      <c r="DV191" t="s">
        <v>73</v>
      </c>
      <c r="DW191" t="s">
        <v>73</v>
      </c>
      <c r="DX191">
        <v>1</v>
      </c>
      <c r="EE191">
        <v>39174490</v>
      </c>
      <c r="EF191">
        <v>2</v>
      </c>
      <c r="EG191" t="s">
        <v>21</v>
      </c>
      <c r="EH191">
        <v>0</v>
      </c>
      <c r="EI191" t="s">
        <v>3</v>
      </c>
      <c r="EJ191">
        <v>1</v>
      </c>
      <c r="EK191">
        <v>6001</v>
      </c>
      <c r="EL191" t="s">
        <v>92</v>
      </c>
      <c r="EM191" t="s">
        <v>93</v>
      </c>
      <c r="EO191" t="s">
        <v>3</v>
      </c>
      <c r="EQ191">
        <v>0</v>
      </c>
      <c r="ER191">
        <v>0</v>
      </c>
      <c r="ES191">
        <v>0</v>
      </c>
      <c r="ET191">
        <v>0</v>
      </c>
      <c r="EU191">
        <v>0</v>
      </c>
      <c r="EV191">
        <v>0</v>
      </c>
      <c r="EW191">
        <v>0</v>
      </c>
      <c r="EX191">
        <v>0</v>
      </c>
      <c r="FQ191">
        <v>0</v>
      </c>
      <c r="FR191">
        <f t="shared" si="225"/>
        <v>0</v>
      </c>
      <c r="FS191">
        <v>0</v>
      </c>
      <c r="FX191">
        <v>105</v>
      </c>
      <c r="FY191">
        <v>65</v>
      </c>
      <c r="GA191" t="s">
        <v>3</v>
      </c>
      <c r="GD191">
        <v>0</v>
      </c>
      <c r="GF191">
        <v>-1646172050</v>
      </c>
      <c r="GG191">
        <v>1</v>
      </c>
      <c r="GH191">
        <v>1</v>
      </c>
      <c r="GI191">
        <v>4</v>
      </c>
      <c r="GJ191">
        <v>0</v>
      </c>
      <c r="GK191">
        <f>ROUND(R191*(R12)/100,2)</f>
        <v>0</v>
      </c>
      <c r="GL191">
        <f t="shared" si="226"/>
        <v>0</v>
      </c>
      <c r="GM191">
        <f t="shared" si="227"/>
        <v>0</v>
      </c>
      <c r="GN191">
        <f t="shared" si="228"/>
        <v>0</v>
      </c>
      <c r="GO191">
        <f t="shared" si="229"/>
        <v>0</v>
      </c>
      <c r="GP191">
        <f t="shared" si="230"/>
        <v>0</v>
      </c>
      <c r="GR191">
        <v>0</v>
      </c>
      <c r="GS191">
        <v>3</v>
      </c>
      <c r="GT191">
        <v>0</v>
      </c>
      <c r="GU191" t="s">
        <v>3</v>
      </c>
      <c r="GV191">
        <f t="shared" si="231"/>
        <v>0</v>
      </c>
      <c r="GW191">
        <v>1</v>
      </c>
      <c r="GX191">
        <f t="shared" si="232"/>
        <v>0</v>
      </c>
      <c r="HA191">
        <v>0</v>
      </c>
      <c r="HB191">
        <v>0</v>
      </c>
      <c r="IK191">
        <v>0</v>
      </c>
    </row>
    <row r="192" spans="1:245" x14ac:dyDescent="0.2">
      <c r="A192">
        <v>18</v>
      </c>
      <c r="B192">
        <v>1</v>
      </c>
      <c r="C192">
        <v>389</v>
      </c>
      <c r="E192" t="s">
        <v>467</v>
      </c>
      <c r="F192" t="s">
        <v>468</v>
      </c>
      <c r="G192" t="s">
        <v>469</v>
      </c>
      <c r="H192" t="s">
        <v>73</v>
      </c>
      <c r="I192">
        <f>I190*J192</f>
        <v>0.14892</v>
      </c>
      <c r="J192">
        <v>2.04</v>
      </c>
      <c r="O192">
        <f t="shared" si="200"/>
        <v>704.14</v>
      </c>
      <c r="P192">
        <f t="shared" si="201"/>
        <v>704.14</v>
      </c>
      <c r="Q192">
        <f t="shared" si="202"/>
        <v>0</v>
      </c>
      <c r="R192">
        <f t="shared" si="203"/>
        <v>0</v>
      </c>
      <c r="S192">
        <f t="shared" si="204"/>
        <v>0</v>
      </c>
      <c r="T192">
        <f t="shared" si="205"/>
        <v>0</v>
      </c>
      <c r="U192">
        <f t="shared" si="206"/>
        <v>0</v>
      </c>
      <c r="V192">
        <f t="shared" si="207"/>
        <v>0</v>
      </c>
      <c r="W192">
        <f t="shared" si="208"/>
        <v>0</v>
      </c>
      <c r="X192">
        <f t="shared" si="209"/>
        <v>0</v>
      </c>
      <c r="Y192">
        <f t="shared" si="210"/>
        <v>0</v>
      </c>
      <c r="AA192">
        <v>39570879</v>
      </c>
      <c r="AB192">
        <f t="shared" si="211"/>
        <v>720.78</v>
      </c>
      <c r="AC192">
        <f t="shared" si="233"/>
        <v>720.78</v>
      </c>
      <c r="AD192">
        <f>ROUND((((ET192)-(EU192))+AE192),2)</f>
        <v>0</v>
      </c>
      <c r="AE192">
        <f>ROUND((EU192),2)</f>
        <v>0</v>
      </c>
      <c r="AF192">
        <f>ROUND((EV192),2)</f>
        <v>0</v>
      </c>
      <c r="AG192">
        <f t="shared" si="212"/>
        <v>0</v>
      </c>
      <c r="AH192">
        <f>(EW192)</f>
        <v>0</v>
      </c>
      <c r="AI192">
        <f>(EX192)</f>
        <v>0</v>
      </c>
      <c r="AJ192">
        <f t="shared" si="213"/>
        <v>0</v>
      </c>
      <c r="AK192">
        <v>720.78</v>
      </c>
      <c r="AL192">
        <v>720.78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105</v>
      </c>
      <c r="AU192">
        <v>65</v>
      </c>
      <c r="AV192">
        <v>1</v>
      </c>
      <c r="AW192">
        <v>1</v>
      </c>
      <c r="AZ192">
        <v>6.56</v>
      </c>
      <c r="BA192">
        <v>1</v>
      </c>
      <c r="BB192">
        <v>1</v>
      </c>
      <c r="BC192">
        <v>6.56</v>
      </c>
      <c r="BD192" t="s">
        <v>3</v>
      </c>
      <c r="BE192" t="s">
        <v>3</v>
      </c>
      <c r="BF192" t="s">
        <v>3</v>
      </c>
      <c r="BG192" t="s">
        <v>3</v>
      </c>
      <c r="BH192">
        <v>3</v>
      </c>
      <c r="BI192">
        <v>1</v>
      </c>
      <c r="BJ192" t="s">
        <v>470</v>
      </c>
      <c r="BM192">
        <v>6001</v>
      </c>
      <c r="BN192">
        <v>0</v>
      </c>
      <c r="BO192" t="s">
        <v>3</v>
      </c>
      <c r="BP192">
        <v>0</v>
      </c>
      <c r="BQ192">
        <v>2</v>
      </c>
      <c r="BR192">
        <v>0</v>
      </c>
      <c r="BS192">
        <v>1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3</v>
      </c>
      <c r="BZ192">
        <v>105</v>
      </c>
      <c r="CA192">
        <v>65</v>
      </c>
      <c r="CF192">
        <v>0</v>
      </c>
      <c r="CG192">
        <v>0</v>
      </c>
      <c r="CM192">
        <v>0</v>
      </c>
      <c r="CN192" t="s">
        <v>3</v>
      </c>
      <c r="CO192">
        <v>0</v>
      </c>
      <c r="CP192">
        <f t="shared" si="214"/>
        <v>704.14</v>
      </c>
      <c r="CQ192">
        <f t="shared" si="215"/>
        <v>4728.3167999999996</v>
      </c>
      <c r="CR192">
        <f t="shared" si="216"/>
        <v>0</v>
      </c>
      <c r="CS192">
        <f t="shared" si="217"/>
        <v>0</v>
      </c>
      <c r="CT192">
        <f t="shared" si="218"/>
        <v>0</v>
      </c>
      <c r="CU192">
        <f t="shared" si="219"/>
        <v>0</v>
      </c>
      <c r="CV192">
        <f t="shared" si="220"/>
        <v>0</v>
      </c>
      <c r="CW192">
        <f t="shared" si="221"/>
        <v>0</v>
      </c>
      <c r="CX192">
        <f t="shared" si="222"/>
        <v>0</v>
      </c>
      <c r="CY192">
        <f t="shared" si="223"/>
        <v>0</v>
      </c>
      <c r="CZ192">
        <f t="shared" si="224"/>
        <v>0</v>
      </c>
      <c r="DC192" t="s">
        <v>3</v>
      </c>
      <c r="DD192" t="s">
        <v>3</v>
      </c>
      <c r="DE192" t="s">
        <v>3</v>
      </c>
      <c r="DF192" t="s">
        <v>3</v>
      </c>
      <c r="DG192" t="s">
        <v>3</v>
      </c>
      <c r="DH192" t="s">
        <v>3</v>
      </c>
      <c r="DI192" t="s">
        <v>3</v>
      </c>
      <c r="DJ192" t="s">
        <v>3</v>
      </c>
      <c r="DK192" t="s">
        <v>3</v>
      </c>
      <c r="DL192" t="s">
        <v>3</v>
      </c>
      <c r="DM192" t="s">
        <v>3</v>
      </c>
      <c r="DN192">
        <v>0</v>
      </c>
      <c r="DO192">
        <v>0</v>
      </c>
      <c r="DP192">
        <v>1</v>
      </c>
      <c r="DQ192">
        <v>1</v>
      </c>
      <c r="DU192">
        <v>1007</v>
      </c>
      <c r="DV192" t="s">
        <v>73</v>
      </c>
      <c r="DW192" t="s">
        <v>73</v>
      </c>
      <c r="DX192">
        <v>1</v>
      </c>
      <c r="EE192">
        <v>39174490</v>
      </c>
      <c r="EF192">
        <v>2</v>
      </c>
      <c r="EG192" t="s">
        <v>21</v>
      </c>
      <c r="EH192">
        <v>0</v>
      </c>
      <c r="EI192" t="s">
        <v>3</v>
      </c>
      <c r="EJ192">
        <v>1</v>
      </c>
      <c r="EK192">
        <v>6001</v>
      </c>
      <c r="EL192" t="s">
        <v>92</v>
      </c>
      <c r="EM192" t="s">
        <v>93</v>
      </c>
      <c r="EO192" t="s">
        <v>3</v>
      </c>
      <c r="EQ192">
        <v>0</v>
      </c>
      <c r="ER192">
        <v>720.78</v>
      </c>
      <c r="ES192">
        <v>720.78</v>
      </c>
      <c r="ET192">
        <v>0</v>
      </c>
      <c r="EU192">
        <v>0</v>
      </c>
      <c r="EV192">
        <v>0</v>
      </c>
      <c r="EW192">
        <v>0</v>
      </c>
      <c r="EX192">
        <v>0</v>
      </c>
      <c r="FQ192">
        <v>0</v>
      </c>
      <c r="FR192">
        <f t="shared" si="225"/>
        <v>0</v>
      </c>
      <c r="FS192">
        <v>0</v>
      </c>
      <c r="FX192">
        <v>105</v>
      </c>
      <c r="FY192">
        <v>65</v>
      </c>
      <c r="GA192" t="s">
        <v>3</v>
      </c>
      <c r="GD192">
        <v>0</v>
      </c>
      <c r="GF192">
        <v>1090884294</v>
      </c>
      <c r="GG192">
        <v>1</v>
      </c>
      <c r="GH192">
        <v>1</v>
      </c>
      <c r="GI192">
        <v>4</v>
      </c>
      <c r="GJ192">
        <v>0</v>
      </c>
      <c r="GK192">
        <f>ROUND(R192*(R12)/100,2)</f>
        <v>0</v>
      </c>
      <c r="GL192">
        <f t="shared" si="226"/>
        <v>0</v>
      </c>
      <c r="GM192">
        <f t="shared" si="227"/>
        <v>704.14</v>
      </c>
      <c r="GN192">
        <f t="shared" si="228"/>
        <v>704.14</v>
      </c>
      <c r="GO192">
        <f t="shared" si="229"/>
        <v>0</v>
      </c>
      <c r="GP192">
        <f t="shared" si="230"/>
        <v>0</v>
      </c>
      <c r="GR192">
        <v>0</v>
      </c>
      <c r="GS192">
        <v>3</v>
      </c>
      <c r="GT192">
        <v>0</v>
      </c>
      <c r="GU192" t="s">
        <v>3</v>
      </c>
      <c r="GV192">
        <f t="shared" si="231"/>
        <v>0</v>
      </c>
      <c r="GW192">
        <v>1</v>
      </c>
      <c r="GX192">
        <f t="shared" si="232"/>
        <v>0</v>
      </c>
      <c r="HA192">
        <v>0</v>
      </c>
      <c r="HB192">
        <v>0</v>
      </c>
      <c r="IK192">
        <v>0</v>
      </c>
    </row>
    <row r="193" spans="1:245" x14ac:dyDescent="0.2">
      <c r="A193">
        <v>17</v>
      </c>
      <c r="B193">
        <v>1</v>
      </c>
      <c r="C193">
        <f>ROW(SmtRes!A402)</f>
        <v>402</v>
      </c>
      <c r="D193">
        <f>ROW(EtalonRes!A373)</f>
        <v>373</v>
      </c>
      <c r="E193" t="s">
        <v>471</v>
      </c>
      <c r="F193" t="s">
        <v>472</v>
      </c>
      <c r="G193" t="s">
        <v>473</v>
      </c>
      <c r="H193" t="s">
        <v>447</v>
      </c>
      <c r="I193">
        <f>ROUND(280/100,9)</f>
        <v>2.8</v>
      </c>
      <c r="J193">
        <v>0</v>
      </c>
      <c r="O193">
        <f t="shared" si="200"/>
        <v>7450.98</v>
      </c>
      <c r="P193">
        <f t="shared" si="201"/>
        <v>3912.02</v>
      </c>
      <c r="Q193">
        <f t="shared" si="202"/>
        <v>267.44</v>
      </c>
      <c r="R193">
        <f t="shared" si="203"/>
        <v>13.41</v>
      </c>
      <c r="S193">
        <f t="shared" si="204"/>
        <v>3271.52</v>
      </c>
      <c r="T193">
        <f t="shared" si="205"/>
        <v>0</v>
      </c>
      <c r="U193">
        <f t="shared" si="206"/>
        <v>51.841999999999999</v>
      </c>
      <c r="V193">
        <f t="shared" si="207"/>
        <v>0.17499999999999999</v>
      </c>
      <c r="W193">
        <f t="shared" si="208"/>
        <v>0</v>
      </c>
      <c r="X193">
        <f t="shared" si="209"/>
        <v>2956.44</v>
      </c>
      <c r="Y193">
        <f t="shared" si="210"/>
        <v>2792.19</v>
      </c>
      <c r="AA193">
        <v>39570879</v>
      </c>
      <c r="AB193">
        <f t="shared" si="211"/>
        <v>405.65</v>
      </c>
      <c r="AC193">
        <f t="shared" si="233"/>
        <v>212.98</v>
      </c>
      <c r="AD193">
        <f>ROUND(((((ET193*1.25))-((EU193*1.25)))+AE193),2)</f>
        <v>14.56</v>
      </c>
      <c r="AE193">
        <f>ROUND(((EU193*1.25)),2)</f>
        <v>0.73</v>
      </c>
      <c r="AF193">
        <f>ROUND(((EV193*1.15)),2)</f>
        <v>178.11</v>
      </c>
      <c r="AG193">
        <f t="shared" si="212"/>
        <v>0</v>
      </c>
      <c r="AH193">
        <f>((EW193*1.15))</f>
        <v>18.515000000000001</v>
      </c>
      <c r="AI193">
        <f>((EX193*1.25))</f>
        <v>6.25E-2</v>
      </c>
      <c r="AJ193">
        <f t="shared" si="213"/>
        <v>0</v>
      </c>
      <c r="AK193">
        <v>379.5</v>
      </c>
      <c r="AL193">
        <v>212.98</v>
      </c>
      <c r="AM193">
        <v>11.64</v>
      </c>
      <c r="AN193">
        <v>0.57999999999999996</v>
      </c>
      <c r="AO193">
        <v>154.88</v>
      </c>
      <c r="AP193">
        <v>0</v>
      </c>
      <c r="AQ193">
        <v>16.100000000000001</v>
      </c>
      <c r="AR193">
        <v>0.05</v>
      </c>
      <c r="AS193">
        <v>0</v>
      </c>
      <c r="AT193">
        <v>90</v>
      </c>
      <c r="AU193">
        <v>85</v>
      </c>
      <c r="AV193">
        <v>1</v>
      </c>
      <c r="AW193">
        <v>1</v>
      </c>
      <c r="AZ193">
        <v>6.56</v>
      </c>
      <c r="BA193">
        <v>6.56</v>
      </c>
      <c r="BB193">
        <v>6.56</v>
      </c>
      <c r="BC193">
        <v>6.56</v>
      </c>
      <c r="BD193" t="s">
        <v>3</v>
      </c>
      <c r="BE193" t="s">
        <v>3</v>
      </c>
      <c r="BF193" t="s">
        <v>3</v>
      </c>
      <c r="BG193" t="s">
        <v>3</v>
      </c>
      <c r="BH193">
        <v>0</v>
      </c>
      <c r="BI193">
        <v>1</v>
      </c>
      <c r="BJ193" t="s">
        <v>474</v>
      </c>
      <c r="BM193">
        <v>9001</v>
      </c>
      <c r="BN193">
        <v>0</v>
      </c>
      <c r="BO193" t="s">
        <v>3</v>
      </c>
      <c r="BP193">
        <v>0</v>
      </c>
      <c r="BQ193">
        <v>2</v>
      </c>
      <c r="BR193">
        <v>0</v>
      </c>
      <c r="BS193">
        <v>6.56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3</v>
      </c>
      <c r="BZ193">
        <v>90</v>
      </c>
      <c r="CA193">
        <v>85</v>
      </c>
      <c r="CF193">
        <v>0</v>
      </c>
      <c r="CG193">
        <v>0</v>
      </c>
      <c r="CM193">
        <v>0</v>
      </c>
      <c r="CN193" t="s">
        <v>1633</v>
      </c>
      <c r="CO193">
        <v>0</v>
      </c>
      <c r="CP193">
        <f t="shared" si="214"/>
        <v>7450.98</v>
      </c>
      <c r="CQ193">
        <f t="shared" si="215"/>
        <v>1397.1487999999999</v>
      </c>
      <c r="CR193">
        <f t="shared" si="216"/>
        <v>95.513599999999997</v>
      </c>
      <c r="CS193">
        <f t="shared" si="217"/>
        <v>4.7887999999999993</v>
      </c>
      <c r="CT193">
        <f t="shared" si="218"/>
        <v>1168.4015999999999</v>
      </c>
      <c r="CU193">
        <f t="shared" si="219"/>
        <v>0</v>
      </c>
      <c r="CV193">
        <f t="shared" si="220"/>
        <v>18.515000000000001</v>
      </c>
      <c r="CW193">
        <f t="shared" si="221"/>
        <v>6.25E-2</v>
      </c>
      <c r="CX193">
        <f t="shared" si="222"/>
        <v>0</v>
      </c>
      <c r="CY193">
        <f t="shared" si="223"/>
        <v>2956.4369999999999</v>
      </c>
      <c r="CZ193">
        <f t="shared" si="224"/>
        <v>2792.1904999999997</v>
      </c>
      <c r="DC193" t="s">
        <v>3</v>
      </c>
      <c r="DD193" t="s">
        <v>3</v>
      </c>
      <c r="DE193" t="s">
        <v>19</v>
      </c>
      <c r="DF193" t="s">
        <v>19</v>
      </c>
      <c r="DG193" t="s">
        <v>20</v>
      </c>
      <c r="DH193" t="s">
        <v>3</v>
      </c>
      <c r="DI193" t="s">
        <v>20</v>
      </c>
      <c r="DJ193" t="s">
        <v>19</v>
      </c>
      <c r="DK193" t="s">
        <v>3</v>
      </c>
      <c r="DL193" t="s">
        <v>3</v>
      </c>
      <c r="DM193" t="s">
        <v>3</v>
      </c>
      <c r="DN193">
        <v>0</v>
      </c>
      <c r="DO193">
        <v>0</v>
      </c>
      <c r="DP193">
        <v>1</v>
      </c>
      <c r="DQ193">
        <v>1</v>
      </c>
      <c r="DU193">
        <v>1013</v>
      </c>
      <c r="DV193" t="s">
        <v>447</v>
      </c>
      <c r="DW193" t="s">
        <v>447</v>
      </c>
      <c r="DX193">
        <v>1</v>
      </c>
      <c r="EE193">
        <v>39174502</v>
      </c>
      <c r="EF193">
        <v>2</v>
      </c>
      <c r="EG193" t="s">
        <v>21</v>
      </c>
      <c r="EH193">
        <v>0</v>
      </c>
      <c r="EI193" t="s">
        <v>3</v>
      </c>
      <c r="EJ193">
        <v>1</v>
      </c>
      <c r="EK193">
        <v>9001</v>
      </c>
      <c r="EL193" t="s">
        <v>475</v>
      </c>
      <c r="EM193" t="s">
        <v>476</v>
      </c>
      <c r="EO193" t="s">
        <v>24</v>
      </c>
      <c r="EQ193">
        <v>0</v>
      </c>
      <c r="ER193">
        <v>379.5</v>
      </c>
      <c r="ES193">
        <v>212.98</v>
      </c>
      <c r="ET193">
        <v>11.64</v>
      </c>
      <c r="EU193">
        <v>0.57999999999999996</v>
      </c>
      <c r="EV193">
        <v>154.88</v>
      </c>
      <c r="EW193">
        <v>16.100000000000001</v>
      </c>
      <c r="EX193">
        <v>0.05</v>
      </c>
      <c r="EY193">
        <v>0</v>
      </c>
      <c r="FQ193">
        <v>0</v>
      </c>
      <c r="FR193">
        <f t="shared" si="225"/>
        <v>0</v>
      </c>
      <c r="FS193">
        <v>0</v>
      </c>
      <c r="FX193">
        <v>90</v>
      </c>
      <c r="FY193">
        <v>85</v>
      </c>
      <c r="GA193" t="s">
        <v>3</v>
      </c>
      <c r="GD193">
        <v>0</v>
      </c>
      <c r="GF193">
        <v>755765521</v>
      </c>
      <c r="GG193">
        <v>1</v>
      </c>
      <c r="GH193">
        <v>1</v>
      </c>
      <c r="GI193">
        <v>4</v>
      </c>
      <c r="GJ193">
        <v>0</v>
      </c>
      <c r="GK193">
        <f>ROUND(R193*(R12)/100,2)</f>
        <v>0</v>
      </c>
      <c r="GL193">
        <f t="shared" si="226"/>
        <v>0</v>
      </c>
      <c r="GM193">
        <f t="shared" si="227"/>
        <v>13199.61</v>
      </c>
      <c r="GN193">
        <f t="shared" si="228"/>
        <v>13199.61</v>
      </c>
      <c r="GO193">
        <f t="shared" si="229"/>
        <v>0</v>
      </c>
      <c r="GP193">
        <f t="shared" si="230"/>
        <v>0</v>
      </c>
      <c r="GR193">
        <v>0</v>
      </c>
      <c r="GS193">
        <v>3</v>
      </c>
      <c r="GT193">
        <v>0</v>
      </c>
      <c r="GU193" t="s">
        <v>3</v>
      </c>
      <c r="GV193">
        <f t="shared" si="231"/>
        <v>0</v>
      </c>
      <c r="GW193">
        <v>1</v>
      </c>
      <c r="GX193">
        <f t="shared" si="232"/>
        <v>0</v>
      </c>
      <c r="HA193">
        <v>0</v>
      </c>
      <c r="HB193">
        <v>0</v>
      </c>
      <c r="IK193">
        <v>0</v>
      </c>
    </row>
    <row r="194" spans="1:245" x14ac:dyDescent="0.2">
      <c r="A194">
        <v>18</v>
      </c>
      <c r="B194">
        <v>1</v>
      </c>
      <c r="C194">
        <v>399</v>
      </c>
      <c r="E194" t="s">
        <v>477</v>
      </c>
      <c r="F194" t="s">
        <v>478</v>
      </c>
      <c r="G194" t="s">
        <v>479</v>
      </c>
      <c r="H194" t="s">
        <v>35</v>
      </c>
      <c r="I194">
        <f>I193*J194</f>
        <v>280</v>
      </c>
      <c r="J194">
        <v>100</v>
      </c>
      <c r="O194">
        <f t="shared" si="200"/>
        <v>78045.63</v>
      </c>
      <c r="P194">
        <f t="shared" si="201"/>
        <v>78045.63</v>
      </c>
      <c r="Q194">
        <f t="shared" si="202"/>
        <v>0</v>
      </c>
      <c r="R194">
        <f t="shared" si="203"/>
        <v>0</v>
      </c>
      <c r="S194">
        <f t="shared" si="204"/>
        <v>0</v>
      </c>
      <c r="T194">
        <f t="shared" si="205"/>
        <v>0</v>
      </c>
      <c r="U194">
        <f t="shared" si="206"/>
        <v>0</v>
      </c>
      <c r="V194">
        <f t="shared" si="207"/>
        <v>0</v>
      </c>
      <c r="W194">
        <f t="shared" si="208"/>
        <v>0</v>
      </c>
      <c r="X194">
        <f t="shared" si="209"/>
        <v>0</v>
      </c>
      <c r="Y194">
        <f t="shared" si="210"/>
        <v>0</v>
      </c>
      <c r="AA194">
        <v>39570879</v>
      </c>
      <c r="AB194">
        <f t="shared" si="211"/>
        <v>42.49</v>
      </c>
      <c r="AC194">
        <f t="shared" si="233"/>
        <v>42.49</v>
      </c>
      <c r="AD194">
        <f>ROUND((((ET194)-(EU194))+AE194),2)</f>
        <v>0</v>
      </c>
      <c r="AE194">
        <f>ROUND((EU194),2)</f>
        <v>0</v>
      </c>
      <c r="AF194">
        <f>ROUND((EV194),2)</f>
        <v>0</v>
      </c>
      <c r="AG194">
        <f t="shared" si="212"/>
        <v>0</v>
      </c>
      <c r="AH194">
        <f>(EW194)</f>
        <v>0</v>
      </c>
      <c r="AI194">
        <f>(EX194)</f>
        <v>0</v>
      </c>
      <c r="AJ194">
        <f t="shared" si="213"/>
        <v>0</v>
      </c>
      <c r="AK194">
        <v>42.49</v>
      </c>
      <c r="AL194">
        <v>42.49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90</v>
      </c>
      <c r="AU194">
        <v>85</v>
      </c>
      <c r="AV194">
        <v>1</v>
      </c>
      <c r="AW194">
        <v>1</v>
      </c>
      <c r="AZ194">
        <v>6.56</v>
      </c>
      <c r="BA194">
        <v>1</v>
      </c>
      <c r="BB194">
        <v>1</v>
      </c>
      <c r="BC194">
        <v>6.56</v>
      </c>
      <c r="BD194" t="s">
        <v>3</v>
      </c>
      <c r="BE194" t="s">
        <v>3</v>
      </c>
      <c r="BF194" t="s">
        <v>3</v>
      </c>
      <c r="BG194" t="s">
        <v>3</v>
      </c>
      <c r="BH194">
        <v>3</v>
      </c>
      <c r="BI194">
        <v>1</v>
      </c>
      <c r="BJ194" t="s">
        <v>480</v>
      </c>
      <c r="BM194">
        <v>9001</v>
      </c>
      <c r="BN194">
        <v>0</v>
      </c>
      <c r="BO194" t="s">
        <v>3</v>
      </c>
      <c r="BP194">
        <v>0</v>
      </c>
      <c r="BQ194">
        <v>2</v>
      </c>
      <c r="BR194">
        <v>0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3</v>
      </c>
      <c r="BZ194">
        <v>90</v>
      </c>
      <c r="CA194">
        <v>85</v>
      </c>
      <c r="CF194">
        <v>0</v>
      </c>
      <c r="CG194">
        <v>0</v>
      </c>
      <c r="CM194">
        <v>0</v>
      </c>
      <c r="CN194" t="s">
        <v>3</v>
      </c>
      <c r="CO194">
        <v>0</v>
      </c>
      <c r="CP194">
        <f t="shared" si="214"/>
        <v>78045.63</v>
      </c>
      <c r="CQ194">
        <f t="shared" si="215"/>
        <v>278.73439999999999</v>
      </c>
      <c r="CR194">
        <f t="shared" si="216"/>
        <v>0</v>
      </c>
      <c r="CS194">
        <f t="shared" si="217"/>
        <v>0</v>
      </c>
      <c r="CT194">
        <f t="shared" si="218"/>
        <v>0</v>
      </c>
      <c r="CU194">
        <f t="shared" si="219"/>
        <v>0</v>
      </c>
      <c r="CV194">
        <f t="shared" si="220"/>
        <v>0</v>
      </c>
      <c r="CW194">
        <f t="shared" si="221"/>
        <v>0</v>
      </c>
      <c r="CX194">
        <f t="shared" si="222"/>
        <v>0</v>
      </c>
      <c r="CY194">
        <f t="shared" si="223"/>
        <v>0</v>
      </c>
      <c r="CZ194">
        <f t="shared" si="224"/>
        <v>0</v>
      </c>
      <c r="DC194" t="s">
        <v>3</v>
      </c>
      <c r="DD194" t="s">
        <v>3</v>
      </c>
      <c r="DE194" t="s">
        <v>3</v>
      </c>
      <c r="DF194" t="s">
        <v>3</v>
      </c>
      <c r="DG194" t="s">
        <v>3</v>
      </c>
      <c r="DH194" t="s">
        <v>3</v>
      </c>
      <c r="DI194" t="s">
        <v>3</v>
      </c>
      <c r="DJ194" t="s">
        <v>3</v>
      </c>
      <c r="DK194" t="s">
        <v>3</v>
      </c>
      <c r="DL194" t="s">
        <v>3</v>
      </c>
      <c r="DM194" t="s">
        <v>3</v>
      </c>
      <c r="DN194">
        <v>0</v>
      </c>
      <c r="DO194">
        <v>0</v>
      </c>
      <c r="DP194">
        <v>1</v>
      </c>
      <c r="DQ194">
        <v>1</v>
      </c>
      <c r="DU194">
        <v>1010</v>
      </c>
      <c r="DV194" t="s">
        <v>35</v>
      </c>
      <c r="DW194" t="s">
        <v>35</v>
      </c>
      <c r="DX194">
        <v>1</v>
      </c>
      <c r="EE194">
        <v>39174502</v>
      </c>
      <c r="EF194">
        <v>2</v>
      </c>
      <c r="EG194" t="s">
        <v>21</v>
      </c>
      <c r="EH194">
        <v>0</v>
      </c>
      <c r="EI194" t="s">
        <v>3</v>
      </c>
      <c r="EJ194">
        <v>1</v>
      </c>
      <c r="EK194">
        <v>9001</v>
      </c>
      <c r="EL194" t="s">
        <v>475</v>
      </c>
      <c r="EM194" t="s">
        <v>476</v>
      </c>
      <c r="EO194" t="s">
        <v>3</v>
      </c>
      <c r="EQ194">
        <v>0</v>
      </c>
      <c r="ER194">
        <v>42.49</v>
      </c>
      <c r="ES194">
        <v>42.49</v>
      </c>
      <c r="ET194">
        <v>0</v>
      </c>
      <c r="EU194">
        <v>0</v>
      </c>
      <c r="EV194">
        <v>0</v>
      </c>
      <c r="EW194">
        <v>0</v>
      </c>
      <c r="EX194">
        <v>0</v>
      </c>
      <c r="FQ194">
        <v>0</v>
      </c>
      <c r="FR194">
        <f t="shared" si="225"/>
        <v>0</v>
      </c>
      <c r="FS194">
        <v>0</v>
      </c>
      <c r="FX194">
        <v>90</v>
      </c>
      <c r="FY194">
        <v>85</v>
      </c>
      <c r="GA194" t="s">
        <v>3</v>
      </c>
      <c r="GD194">
        <v>0</v>
      </c>
      <c r="GF194">
        <v>1569382411</v>
      </c>
      <c r="GG194">
        <v>1</v>
      </c>
      <c r="GH194">
        <v>1</v>
      </c>
      <c r="GI194">
        <v>4</v>
      </c>
      <c r="GJ194">
        <v>0</v>
      </c>
      <c r="GK194">
        <f>ROUND(R194*(R12)/100,2)</f>
        <v>0</v>
      </c>
      <c r="GL194">
        <f t="shared" si="226"/>
        <v>0</v>
      </c>
      <c r="GM194">
        <f t="shared" si="227"/>
        <v>78045.63</v>
      </c>
      <c r="GN194">
        <f t="shared" si="228"/>
        <v>78045.63</v>
      </c>
      <c r="GO194">
        <f t="shared" si="229"/>
        <v>0</v>
      </c>
      <c r="GP194">
        <f t="shared" si="230"/>
        <v>0</v>
      </c>
      <c r="GR194">
        <v>0</v>
      </c>
      <c r="GS194">
        <v>3</v>
      </c>
      <c r="GT194">
        <v>0</v>
      </c>
      <c r="GU194" t="s">
        <v>3</v>
      </c>
      <c r="GV194">
        <f t="shared" si="231"/>
        <v>0</v>
      </c>
      <c r="GW194">
        <v>1</v>
      </c>
      <c r="GX194">
        <f t="shared" si="232"/>
        <v>0</v>
      </c>
      <c r="HA194">
        <v>0</v>
      </c>
      <c r="HB194">
        <v>0</v>
      </c>
      <c r="IK194">
        <v>0</v>
      </c>
    </row>
    <row r="195" spans="1:245" x14ac:dyDescent="0.2">
      <c r="A195">
        <v>17</v>
      </c>
      <c r="B195">
        <v>1</v>
      </c>
      <c r="C195">
        <f>ROW(SmtRes!A425)</f>
        <v>425</v>
      </c>
      <c r="D195">
        <f>ROW(EtalonRes!A395)</f>
        <v>395</v>
      </c>
      <c r="E195" t="s">
        <v>481</v>
      </c>
      <c r="F195" t="s">
        <v>482</v>
      </c>
      <c r="G195" t="s">
        <v>483</v>
      </c>
      <c r="H195" t="s">
        <v>64</v>
      </c>
      <c r="I195">
        <v>4.0274999999999999</v>
      </c>
      <c r="J195">
        <v>0</v>
      </c>
      <c r="O195">
        <f t="shared" si="200"/>
        <v>12681.8</v>
      </c>
      <c r="P195">
        <f t="shared" si="201"/>
        <v>1082.18</v>
      </c>
      <c r="Q195">
        <f t="shared" si="202"/>
        <v>8679.3700000000008</v>
      </c>
      <c r="R195">
        <f t="shared" si="203"/>
        <v>977.03</v>
      </c>
      <c r="S195">
        <f t="shared" si="204"/>
        <v>2920.25</v>
      </c>
      <c r="T195">
        <f t="shared" si="205"/>
        <v>0</v>
      </c>
      <c r="U195">
        <f t="shared" si="206"/>
        <v>48.493113749999999</v>
      </c>
      <c r="V195">
        <f t="shared" si="207"/>
        <v>11.176312500000002</v>
      </c>
      <c r="W195">
        <f t="shared" si="208"/>
        <v>0</v>
      </c>
      <c r="X195">
        <f t="shared" si="209"/>
        <v>3507.55</v>
      </c>
      <c r="Y195">
        <f t="shared" si="210"/>
        <v>3312.69</v>
      </c>
      <c r="AA195">
        <v>39570879</v>
      </c>
      <c r="AB195">
        <f t="shared" si="211"/>
        <v>480</v>
      </c>
      <c r="AC195">
        <f t="shared" si="233"/>
        <v>40.96</v>
      </c>
      <c r="AD195">
        <f>ROUND(((((ET195*1.25))-((EU195*1.25)))+AE195),2)</f>
        <v>328.51</v>
      </c>
      <c r="AE195">
        <f>ROUND(((EU195*1.25)),2)</f>
        <v>36.979999999999997</v>
      </c>
      <c r="AF195">
        <f>ROUND(((EV195*1.15)),2)</f>
        <v>110.53</v>
      </c>
      <c r="AG195">
        <f t="shared" si="212"/>
        <v>0</v>
      </c>
      <c r="AH195">
        <f>((EW195*1.15))</f>
        <v>12.0405</v>
      </c>
      <c r="AI195">
        <f>((EX195*1.25))</f>
        <v>2.7750000000000004</v>
      </c>
      <c r="AJ195">
        <f t="shared" si="213"/>
        <v>0</v>
      </c>
      <c r="AK195">
        <v>399.87</v>
      </c>
      <c r="AL195">
        <v>40.96</v>
      </c>
      <c r="AM195">
        <v>262.8</v>
      </c>
      <c r="AN195">
        <v>29.58</v>
      </c>
      <c r="AO195">
        <v>96.11</v>
      </c>
      <c r="AP195">
        <v>0</v>
      </c>
      <c r="AQ195">
        <v>10.47</v>
      </c>
      <c r="AR195">
        <v>2.2200000000000002</v>
      </c>
      <c r="AS195">
        <v>0</v>
      </c>
      <c r="AT195">
        <v>90</v>
      </c>
      <c r="AU195">
        <v>85</v>
      </c>
      <c r="AV195">
        <v>1</v>
      </c>
      <c r="AW195">
        <v>1</v>
      </c>
      <c r="AZ195">
        <v>6.56</v>
      </c>
      <c r="BA195">
        <v>6.56</v>
      </c>
      <c r="BB195">
        <v>6.56</v>
      </c>
      <c r="BC195">
        <v>6.56</v>
      </c>
      <c r="BD195" t="s">
        <v>3</v>
      </c>
      <c r="BE195" t="s">
        <v>3</v>
      </c>
      <c r="BF195" t="s">
        <v>3</v>
      </c>
      <c r="BG195" t="s">
        <v>3</v>
      </c>
      <c r="BH195">
        <v>0</v>
      </c>
      <c r="BI195">
        <v>1</v>
      </c>
      <c r="BJ195" t="s">
        <v>484</v>
      </c>
      <c r="BM195">
        <v>9001</v>
      </c>
      <c r="BN195">
        <v>0</v>
      </c>
      <c r="BO195" t="s">
        <v>3</v>
      </c>
      <c r="BP195">
        <v>0</v>
      </c>
      <c r="BQ195">
        <v>2</v>
      </c>
      <c r="BR195">
        <v>0</v>
      </c>
      <c r="BS195">
        <v>6.56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3</v>
      </c>
      <c r="BZ195">
        <v>90</v>
      </c>
      <c r="CA195">
        <v>85</v>
      </c>
      <c r="CF195">
        <v>0</v>
      </c>
      <c r="CG195">
        <v>0</v>
      </c>
      <c r="CM195">
        <v>0</v>
      </c>
      <c r="CN195" t="s">
        <v>1633</v>
      </c>
      <c r="CO195">
        <v>0</v>
      </c>
      <c r="CP195">
        <f t="shared" si="214"/>
        <v>12681.800000000001</v>
      </c>
      <c r="CQ195">
        <f t="shared" si="215"/>
        <v>268.69759999999997</v>
      </c>
      <c r="CR195">
        <f t="shared" si="216"/>
        <v>2155.0255999999999</v>
      </c>
      <c r="CS195">
        <f t="shared" si="217"/>
        <v>242.58879999999996</v>
      </c>
      <c r="CT195">
        <f t="shared" si="218"/>
        <v>725.07679999999993</v>
      </c>
      <c r="CU195">
        <f t="shared" si="219"/>
        <v>0</v>
      </c>
      <c r="CV195">
        <f t="shared" si="220"/>
        <v>12.0405</v>
      </c>
      <c r="CW195">
        <f t="shared" si="221"/>
        <v>2.7750000000000004</v>
      </c>
      <c r="CX195">
        <f t="shared" si="222"/>
        <v>0</v>
      </c>
      <c r="CY195">
        <f t="shared" si="223"/>
        <v>3507.5519999999997</v>
      </c>
      <c r="CZ195">
        <f t="shared" si="224"/>
        <v>3312.6880000000001</v>
      </c>
      <c r="DC195" t="s">
        <v>3</v>
      </c>
      <c r="DD195" t="s">
        <v>3</v>
      </c>
      <c r="DE195" t="s">
        <v>19</v>
      </c>
      <c r="DF195" t="s">
        <v>19</v>
      </c>
      <c r="DG195" t="s">
        <v>20</v>
      </c>
      <c r="DH195" t="s">
        <v>3</v>
      </c>
      <c r="DI195" t="s">
        <v>20</v>
      </c>
      <c r="DJ195" t="s">
        <v>19</v>
      </c>
      <c r="DK195" t="s">
        <v>3</v>
      </c>
      <c r="DL195" t="s">
        <v>3</v>
      </c>
      <c r="DM195" t="s">
        <v>3</v>
      </c>
      <c r="DN195">
        <v>0</v>
      </c>
      <c r="DO195">
        <v>0</v>
      </c>
      <c r="DP195">
        <v>1</v>
      </c>
      <c r="DQ195">
        <v>1</v>
      </c>
      <c r="DU195">
        <v>1009</v>
      </c>
      <c r="DV195" t="s">
        <v>64</v>
      </c>
      <c r="DW195" t="s">
        <v>64</v>
      </c>
      <c r="DX195">
        <v>1000</v>
      </c>
      <c r="EE195">
        <v>39174502</v>
      </c>
      <c r="EF195">
        <v>2</v>
      </c>
      <c r="EG195" t="s">
        <v>21</v>
      </c>
      <c r="EH195">
        <v>0</v>
      </c>
      <c r="EI195" t="s">
        <v>3</v>
      </c>
      <c r="EJ195">
        <v>1</v>
      </c>
      <c r="EK195">
        <v>9001</v>
      </c>
      <c r="EL195" t="s">
        <v>475</v>
      </c>
      <c r="EM195" t="s">
        <v>476</v>
      </c>
      <c r="EO195" t="s">
        <v>24</v>
      </c>
      <c r="EQ195">
        <v>0</v>
      </c>
      <c r="ER195">
        <v>399.87</v>
      </c>
      <c r="ES195">
        <v>40.96</v>
      </c>
      <c r="ET195">
        <v>262.8</v>
      </c>
      <c r="EU195">
        <v>29.58</v>
      </c>
      <c r="EV195">
        <v>96.11</v>
      </c>
      <c r="EW195">
        <v>10.47</v>
      </c>
      <c r="EX195">
        <v>2.2200000000000002</v>
      </c>
      <c r="EY195">
        <v>0</v>
      </c>
      <c r="FQ195">
        <v>0</v>
      </c>
      <c r="FR195">
        <f t="shared" si="225"/>
        <v>0</v>
      </c>
      <c r="FS195">
        <v>0</v>
      </c>
      <c r="FX195">
        <v>90</v>
      </c>
      <c r="FY195">
        <v>85</v>
      </c>
      <c r="GA195" t="s">
        <v>3</v>
      </c>
      <c r="GD195">
        <v>0</v>
      </c>
      <c r="GF195">
        <v>167190441</v>
      </c>
      <c r="GG195">
        <v>1</v>
      </c>
      <c r="GH195">
        <v>1</v>
      </c>
      <c r="GI195">
        <v>4</v>
      </c>
      <c r="GJ195">
        <v>0</v>
      </c>
      <c r="GK195">
        <f>ROUND(R195*(R12)/100,2)</f>
        <v>0</v>
      </c>
      <c r="GL195">
        <f t="shared" si="226"/>
        <v>0</v>
      </c>
      <c r="GM195">
        <f t="shared" si="227"/>
        <v>19502.04</v>
      </c>
      <c r="GN195">
        <f t="shared" si="228"/>
        <v>19502.04</v>
      </c>
      <c r="GO195">
        <f t="shared" si="229"/>
        <v>0</v>
      </c>
      <c r="GP195">
        <f t="shared" si="230"/>
        <v>0</v>
      </c>
      <c r="GR195">
        <v>0</v>
      </c>
      <c r="GS195">
        <v>3</v>
      </c>
      <c r="GT195">
        <v>0</v>
      </c>
      <c r="GU195" t="s">
        <v>3</v>
      </c>
      <c r="GV195">
        <f t="shared" si="231"/>
        <v>0</v>
      </c>
      <c r="GW195">
        <v>1</v>
      </c>
      <c r="GX195">
        <f t="shared" si="232"/>
        <v>0</v>
      </c>
      <c r="HA195">
        <v>0</v>
      </c>
      <c r="HB195">
        <v>0</v>
      </c>
      <c r="IK195">
        <v>0</v>
      </c>
    </row>
    <row r="196" spans="1:245" x14ac:dyDescent="0.2">
      <c r="A196">
        <v>18</v>
      </c>
      <c r="B196">
        <v>1</v>
      </c>
      <c r="C196">
        <v>419</v>
      </c>
      <c r="E196" t="s">
        <v>485</v>
      </c>
      <c r="F196" t="s">
        <v>124</v>
      </c>
      <c r="G196" t="s">
        <v>125</v>
      </c>
      <c r="H196" t="s">
        <v>64</v>
      </c>
      <c r="I196">
        <f>I195*J196</f>
        <v>4.0274999999999999</v>
      </c>
      <c r="J196">
        <v>1</v>
      </c>
      <c r="O196">
        <f t="shared" si="200"/>
        <v>0</v>
      </c>
      <c r="P196">
        <f t="shared" si="201"/>
        <v>0</v>
      </c>
      <c r="Q196">
        <f t="shared" si="202"/>
        <v>0</v>
      </c>
      <c r="R196">
        <f t="shared" si="203"/>
        <v>0</v>
      </c>
      <c r="S196">
        <f t="shared" si="204"/>
        <v>0</v>
      </c>
      <c r="T196">
        <f t="shared" si="205"/>
        <v>0</v>
      </c>
      <c r="U196">
        <f t="shared" si="206"/>
        <v>0</v>
      </c>
      <c r="V196">
        <f t="shared" si="207"/>
        <v>0</v>
      </c>
      <c r="W196">
        <f t="shared" si="208"/>
        <v>0</v>
      </c>
      <c r="X196">
        <f t="shared" si="209"/>
        <v>0</v>
      </c>
      <c r="Y196">
        <f t="shared" si="210"/>
        <v>0</v>
      </c>
      <c r="AA196">
        <v>39570879</v>
      </c>
      <c r="AB196">
        <f t="shared" si="211"/>
        <v>0</v>
      </c>
      <c r="AC196">
        <f t="shared" si="233"/>
        <v>0</v>
      </c>
      <c r="AD196">
        <f>ROUND((((ET196)-(EU196))+AE196),2)</f>
        <v>0</v>
      </c>
      <c r="AE196">
        <f>ROUND((EU196),2)</f>
        <v>0</v>
      </c>
      <c r="AF196">
        <f>ROUND((EV196),2)</f>
        <v>0</v>
      </c>
      <c r="AG196">
        <f t="shared" si="212"/>
        <v>0</v>
      </c>
      <c r="AH196">
        <f>(EW196)</f>
        <v>0</v>
      </c>
      <c r="AI196">
        <f>(EX196)</f>
        <v>0</v>
      </c>
      <c r="AJ196">
        <f t="shared" si="213"/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90</v>
      </c>
      <c r="AU196">
        <v>85</v>
      </c>
      <c r="AV196">
        <v>1</v>
      </c>
      <c r="AW196">
        <v>1</v>
      </c>
      <c r="AZ196">
        <v>6.56</v>
      </c>
      <c r="BA196">
        <v>1</v>
      </c>
      <c r="BB196">
        <v>1</v>
      </c>
      <c r="BC196">
        <v>6.56</v>
      </c>
      <c r="BD196" t="s">
        <v>3</v>
      </c>
      <c r="BE196" t="s">
        <v>3</v>
      </c>
      <c r="BF196" t="s">
        <v>3</v>
      </c>
      <c r="BG196" t="s">
        <v>3</v>
      </c>
      <c r="BH196">
        <v>3</v>
      </c>
      <c r="BI196">
        <v>1</v>
      </c>
      <c r="BJ196" t="s">
        <v>3</v>
      </c>
      <c r="BM196">
        <v>9001</v>
      </c>
      <c r="BN196">
        <v>0</v>
      </c>
      <c r="BO196" t="s">
        <v>3</v>
      </c>
      <c r="BP196">
        <v>0</v>
      </c>
      <c r="BQ196">
        <v>2</v>
      </c>
      <c r="BR196">
        <v>0</v>
      </c>
      <c r="BS196">
        <v>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3</v>
      </c>
      <c r="BZ196">
        <v>90</v>
      </c>
      <c r="CA196">
        <v>85</v>
      </c>
      <c r="CF196">
        <v>0</v>
      </c>
      <c r="CG196">
        <v>0</v>
      </c>
      <c r="CM196">
        <v>0</v>
      </c>
      <c r="CN196" t="s">
        <v>3</v>
      </c>
      <c r="CO196">
        <v>0</v>
      </c>
      <c r="CP196">
        <f t="shared" si="214"/>
        <v>0</v>
      </c>
      <c r="CQ196">
        <f t="shared" si="215"/>
        <v>0</v>
      </c>
      <c r="CR196">
        <f t="shared" si="216"/>
        <v>0</v>
      </c>
      <c r="CS196">
        <f t="shared" si="217"/>
        <v>0</v>
      </c>
      <c r="CT196">
        <f t="shared" si="218"/>
        <v>0</v>
      </c>
      <c r="CU196">
        <f t="shared" si="219"/>
        <v>0</v>
      </c>
      <c r="CV196">
        <f t="shared" si="220"/>
        <v>0</v>
      </c>
      <c r="CW196">
        <f t="shared" si="221"/>
        <v>0</v>
      </c>
      <c r="CX196">
        <f t="shared" si="222"/>
        <v>0</v>
      </c>
      <c r="CY196">
        <f t="shared" si="223"/>
        <v>0</v>
      </c>
      <c r="CZ196">
        <f t="shared" si="224"/>
        <v>0</v>
      </c>
      <c r="DC196" t="s">
        <v>3</v>
      </c>
      <c r="DD196" t="s">
        <v>3</v>
      </c>
      <c r="DE196" t="s">
        <v>3</v>
      </c>
      <c r="DF196" t="s">
        <v>3</v>
      </c>
      <c r="DG196" t="s">
        <v>3</v>
      </c>
      <c r="DH196" t="s">
        <v>3</v>
      </c>
      <c r="DI196" t="s">
        <v>3</v>
      </c>
      <c r="DJ196" t="s">
        <v>3</v>
      </c>
      <c r="DK196" t="s">
        <v>3</v>
      </c>
      <c r="DL196" t="s">
        <v>3</v>
      </c>
      <c r="DM196" t="s">
        <v>3</v>
      </c>
      <c r="DN196">
        <v>0</v>
      </c>
      <c r="DO196">
        <v>0</v>
      </c>
      <c r="DP196">
        <v>1</v>
      </c>
      <c r="DQ196">
        <v>1</v>
      </c>
      <c r="DU196">
        <v>1009</v>
      </c>
      <c r="DV196" t="s">
        <v>64</v>
      </c>
      <c r="DW196" t="s">
        <v>64</v>
      </c>
      <c r="DX196">
        <v>1000</v>
      </c>
      <c r="EE196">
        <v>39174502</v>
      </c>
      <c r="EF196">
        <v>2</v>
      </c>
      <c r="EG196" t="s">
        <v>21</v>
      </c>
      <c r="EH196">
        <v>0</v>
      </c>
      <c r="EI196" t="s">
        <v>3</v>
      </c>
      <c r="EJ196">
        <v>1</v>
      </c>
      <c r="EK196">
        <v>9001</v>
      </c>
      <c r="EL196" t="s">
        <v>475</v>
      </c>
      <c r="EM196" t="s">
        <v>476</v>
      </c>
      <c r="EO196" t="s">
        <v>3</v>
      </c>
      <c r="EQ196">
        <v>0</v>
      </c>
      <c r="ER196">
        <v>0</v>
      </c>
      <c r="ES196">
        <v>0</v>
      </c>
      <c r="ET196">
        <v>0</v>
      </c>
      <c r="EU196">
        <v>0</v>
      </c>
      <c r="EV196">
        <v>0</v>
      </c>
      <c r="EW196">
        <v>0</v>
      </c>
      <c r="EX196">
        <v>0</v>
      </c>
      <c r="FQ196">
        <v>0</v>
      </c>
      <c r="FR196">
        <f t="shared" si="225"/>
        <v>0</v>
      </c>
      <c r="FS196">
        <v>0</v>
      </c>
      <c r="FX196">
        <v>90</v>
      </c>
      <c r="FY196">
        <v>85</v>
      </c>
      <c r="GA196" t="s">
        <v>3</v>
      </c>
      <c r="GD196">
        <v>0</v>
      </c>
      <c r="GF196">
        <v>748648226</v>
      </c>
      <c r="GG196">
        <v>1</v>
      </c>
      <c r="GH196">
        <v>1</v>
      </c>
      <c r="GI196">
        <v>4</v>
      </c>
      <c r="GJ196">
        <v>0</v>
      </c>
      <c r="GK196">
        <f>ROUND(R196*(R12)/100,2)</f>
        <v>0</v>
      </c>
      <c r="GL196">
        <f t="shared" si="226"/>
        <v>0</v>
      </c>
      <c r="GM196">
        <f t="shared" si="227"/>
        <v>0</v>
      </c>
      <c r="GN196">
        <f t="shared" si="228"/>
        <v>0</v>
      </c>
      <c r="GO196">
        <f t="shared" si="229"/>
        <v>0</v>
      </c>
      <c r="GP196">
        <f t="shared" si="230"/>
        <v>0</v>
      </c>
      <c r="GR196">
        <v>0</v>
      </c>
      <c r="GS196">
        <v>3</v>
      </c>
      <c r="GT196">
        <v>0</v>
      </c>
      <c r="GU196" t="s">
        <v>3</v>
      </c>
      <c r="GV196">
        <f t="shared" si="231"/>
        <v>0</v>
      </c>
      <c r="GW196">
        <v>1</v>
      </c>
      <c r="GX196">
        <f t="shared" si="232"/>
        <v>0</v>
      </c>
      <c r="HA196">
        <v>0</v>
      </c>
      <c r="HB196">
        <v>0</v>
      </c>
      <c r="IK196">
        <v>0</v>
      </c>
    </row>
    <row r="197" spans="1:245" x14ac:dyDescent="0.2">
      <c r="A197">
        <v>18</v>
      </c>
      <c r="B197">
        <v>1</v>
      </c>
      <c r="C197">
        <v>417</v>
      </c>
      <c r="E197" t="s">
        <v>486</v>
      </c>
      <c r="F197" t="s">
        <v>487</v>
      </c>
      <c r="G197" t="s">
        <v>488</v>
      </c>
      <c r="H197" t="s">
        <v>307</v>
      </c>
      <c r="I197">
        <f>I195*J197</f>
        <v>4027.5</v>
      </c>
      <c r="J197">
        <v>1000</v>
      </c>
      <c r="O197">
        <f t="shared" si="200"/>
        <v>312553.33</v>
      </c>
      <c r="P197">
        <f t="shared" si="201"/>
        <v>312553.33</v>
      </c>
      <c r="Q197">
        <f t="shared" si="202"/>
        <v>0</v>
      </c>
      <c r="R197">
        <f t="shared" si="203"/>
        <v>0</v>
      </c>
      <c r="S197">
        <f t="shared" si="204"/>
        <v>0</v>
      </c>
      <c r="T197">
        <f t="shared" si="205"/>
        <v>0</v>
      </c>
      <c r="U197">
        <f t="shared" si="206"/>
        <v>0</v>
      </c>
      <c r="V197">
        <f t="shared" si="207"/>
        <v>0</v>
      </c>
      <c r="W197">
        <f t="shared" si="208"/>
        <v>0</v>
      </c>
      <c r="X197">
        <f t="shared" si="209"/>
        <v>0</v>
      </c>
      <c r="Y197">
        <f t="shared" si="210"/>
        <v>0</v>
      </c>
      <c r="AA197">
        <v>39570879</v>
      </c>
      <c r="AB197">
        <f t="shared" si="211"/>
        <v>11.83</v>
      </c>
      <c r="AC197">
        <f t="shared" si="233"/>
        <v>11.83</v>
      </c>
      <c r="AD197">
        <f>ROUND((((ET197)-(EU197))+AE197),2)</f>
        <v>0</v>
      </c>
      <c r="AE197">
        <f>ROUND((EU197),2)</f>
        <v>0</v>
      </c>
      <c r="AF197">
        <f>ROUND((EV197),2)</f>
        <v>0</v>
      </c>
      <c r="AG197">
        <f t="shared" si="212"/>
        <v>0</v>
      </c>
      <c r="AH197">
        <f>(EW197)</f>
        <v>0</v>
      </c>
      <c r="AI197">
        <f>(EX197)</f>
        <v>0</v>
      </c>
      <c r="AJ197">
        <f t="shared" si="213"/>
        <v>0</v>
      </c>
      <c r="AK197">
        <v>11.83</v>
      </c>
      <c r="AL197">
        <v>11.83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90</v>
      </c>
      <c r="AU197">
        <v>85</v>
      </c>
      <c r="AV197">
        <v>1</v>
      </c>
      <c r="AW197">
        <v>1</v>
      </c>
      <c r="AZ197">
        <v>6.56</v>
      </c>
      <c r="BA197">
        <v>1</v>
      </c>
      <c r="BB197">
        <v>1</v>
      </c>
      <c r="BC197">
        <v>6.56</v>
      </c>
      <c r="BD197" t="s">
        <v>3</v>
      </c>
      <c r="BE197" t="s">
        <v>3</v>
      </c>
      <c r="BF197" t="s">
        <v>3</v>
      </c>
      <c r="BG197" t="s">
        <v>3</v>
      </c>
      <c r="BH197">
        <v>3</v>
      </c>
      <c r="BI197">
        <v>1</v>
      </c>
      <c r="BJ197" t="s">
        <v>489</v>
      </c>
      <c r="BM197">
        <v>9001</v>
      </c>
      <c r="BN197">
        <v>0</v>
      </c>
      <c r="BO197" t="s">
        <v>3</v>
      </c>
      <c r="BP197">
        <v>0</v>
      </c>
      <c r="BQ197">
        <v>2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3</v>
      </c>
      <c r="BZ197">
        <v>90</v>
      </c>
      <c r="CA197">
        <v>85</v>
      </c>
      <c r="CF197">
        <v>0</v>
      </c>
      <c r="CG197">
        <v>0</v>
      </c>
      <c r="CM197">
        <v>0</v>
      </c>
      <c r="CN197" t="s">
        <v>3</v>
      </c>
      <c r="CO197">
        <v>0</v>
      </c>
      <c r="CP197">
        <f t="shared" si="214"/>
        <v>312553.33</v>
      </c>
      <c r="CQ197">
        <f t="shared" si="215"/>
        <v>77.604799999999997</v>
      </c>
      <c r="CR197">
        <f t="shared" si="216"/>
        <v>0</v>
      </c>
      <c r="CS197">
        <f t="shared" si="217"/>
        <v>0</v>
      </c>
      <c r="CT197">
        <f t="shared" si="218"/>
        <v>0</v>
      </c>
      <c r="CU197">
        <f t="shared" si="219"/>
        <v>0</v>
      </c>
      <c r="CV197">
        <f t="shared" si="220"/>
        <v>0</v>
      </c>
      <c r="CW197">
        <f t="shared" si="221"/>
        <v>0</v>
      </c>
      <c r="CX197">
        <f t="shared" si="222"/>
        <v>0</v>
      </c>
      <c r="CY197">
        <f t="shared" si="223"/>
        <v>0</v>
      </c>
      <c r="CZ197">
        <f t="shared" si="224"/>
        <v>0</v>
      </c>
      <c r="DC197" t="s">
        <v>3</v>
      </c>
      <c r="DD197" t="s">
        <v>3</v>
      </c>
      <c r="DE197" t="s">
        <v>3</v>
      </c>
      <c r="DF197" t="s">
        <v>3</v>
      </c>
      <c r="DG197" t="s">
        <v>3</v>
      </c>
      <c r="DH197" t="s">
        <v>3</v>
      </c>
      <c r="DI197" t="s">
        <v>3</v>
      </c>
      <c r="DJ197" t="s">
        <v>3</v>
      </c>
      <c r="DK197" t="s">
        <v>3</v>
      </c>
      <c r="DL197" t="s">
        <v>3</v>
      </c>
      <c r="DM197" t="s">
        <v>3</v>
      </c>
      <c r="DN197">
        <v>0</v>
      </c>
      <c r="DO197">
        <v>0</v>
      </c>
      <c r="DP197">
        <v>1</v>
      </c>
      <c r="DQ197">
        <v>1</v>
      </c>
      <c r="DU197">
        <v>1009</v>
      </c>
      <c r="DV197" t="s">
        <v>307</v>
      </c>
      <c r="DW197" t="s">
        <v>307</v>
      </c>
      <c r="DX197">
        <v>1</v>
      </c>
      <c r="EE197">
        <v>39174502</v>
      </c>
      <c r="EF197">
        <v>2</v>
      </c>
      <c r="EG197" t="s">
        <v>21</v>
      </c>
      <c r="EH197">
        <v>0</v>
      </c>
      <c r="EI197" t="s">
        <v>3</v>
      </c>
      <c r="EJ197">
        <v>1</v>
      </c>
      <c r="EK197">
        <v>9001</v>
      </c>
      <c r="EL197" t="s">
        <v>475</v>
      </c>
      <c r="EM197" t="s">
        <v>476</v>
      </c>
      <c r="EO197" t="s">
        <v>3</v>
      </c>
      <c r="EQ197">
        <v>0</v>
      </c>
      <c r="ER197">
        <v>11.83</v>
      </c>
      <c r="ES197">
        <v>11.83</v>
      </c>
      <c r="ET197">
        <v>0</v>
      </c>
      <c r="EU197">
        <v>0</v>
      </c>
      <c r="EV197">
        <v>0</v>
      </c>
      <c r="EW197">
        <v>0</v>
      </c>
      <c r="EX197">
        <v>0</v>
      </c>
      <c r="FQ197">
        <v>0</v>
      </c>
      <c r="FR197">
        <f t="shared" si="225"/>
        <v>0</v>
      </c>
      <c r="FS197">
        <v>0</v>
      </c>
      <c r="FX197">
        <v>90</v>
      </c>
      <c r="FY197">
        <v>85</v>
      </c>
      <c r="GA197" t="s">
        <v>3</v>
      </c>
      <c r="GD197">
        <v>0</v>
      </c>
      <c r="GF197">
        <v>-1693188439</v>
      </c>
      <c r="GG197">
        <v>1</v>
      </c>
      <c r="GH197">
        <v>1</v>
      </c>
      <c r="GI197">
        <v>4</v>
      </c>
      <c r="GJ197">
        <v>0</v>
      </c>
      <c r="GK197">
        <f>ROUND(R197*(R12)/100,2)</f>
        <v>0</v>
      </c>
      <c r="GL197">
        <f t="shared" si="226"/>
        <v>0</v>
      </c>
      <c r="GM197">
        <f t="shared" si="227"/>
        <v>312553.33</v>
      </c>
      <c r="GN197">
        <f t="shared" si="228"/>
        <v>312553.33</v>
      </c>
      <c r="GO197">
        <f t="shared" si="229"/>
        <v>0</v>
      </c>
      <c r="GP197">
        <f t="shared" si="230"/>
        <v>0</v>
      </c>
      <c r="GR197">
        <v>0</v>
      </c>
      <c r="GS197">
        <v>3</v>
      </c>
      <c r="GT197">
        <v>0</v>
      </c>
      <c r="GU197" t="s">
        <v>3</v>
      </c>
      <c r="GV197">
        <f t="shared" si="231"/>
        <v>0</v>
      </c>
      <c r="GW197">
        <v>1</v>
      </c>
      <c r="GX197">
        <f t="shared" si="232"/>
        <v>0</v>
      </c>
      <c r="HA197">
        <v>0</v>
      </c>
      <c r="HB197">
        <v>0</v>
      </c>
      <c r="IK197">
        <v>0</v>
      </c>
    </row>
    <row r="198" spans="1:245" x14ac:dyDescent="0.2">
      <c r="A198">
        <v>17</v>
      </c>
      <c r="B198">
        <v>1</v>
      </c>
      <c r="C198">
        <f>ROW(SmtRes!A448)</f>
        <v>448</v>
      </c>
      <c r="D198">
        <f>ROW(EtalonRes!A417)</f>
        <v>417</v>
      </c>
      <c r="E198" t="s">
        <v>490</v>
      </c>
      <c r="F198" t="s">
        <v>491</v>
      </c>
      <c r="G198" t="s">
        <v>492</v>
      </c>
      <c r="H198" t="s">
        <v>64</v>
      </c>
      <c r="I198">
        <v>1.6175999999999999</v>
      </c>
      <c r="J198">
        <v>0</v>
      </c>
      <c r="O198">
        <f t="shared" si="200"/>
        <v>9596.15</v>
      </c>
      <c r="P198">
        <f t="shared" si="201"/>
        <v>1128.42</v>
      </c>
      <c r="Q198">
        <f t="shared" si="202"/>
        <v>6193.91</v>
      </c>
      <c r="R198">
        <f t="shared" si="203"/>
        <v>568.24</v>
      </c>
      <c r="S198">
        <f t="shared" si="204"/>
        <v>2273.8200000000002</v>
      </c>
      <c r="T198">
        <f t="shared" si="205"/>
        <v>0</v>
      </c>
      <c r="U198">
        <f t="shared" si="206"/>
        <v>33.949379999999991</v>
      </c>
      <c r="V198">
        <f t="shared" si="207"/>
        <v>5.8233599999999992</v>
      </c>
      <c r="W198">
        <f t="shared" si="208"/>
        <v>0</v>
      </c>
      <c r="X198">
        <f t="shared" si="209"/>
        <v>2557.85</v>
      </c>
      <c r="Y198">
        <f t="shared" si="210"/>
        <v>2415.75</v>
      </c>
      <c r="AA198">
        <v>39570879</v>
      </c>
      <c r="AB198">
        <f t="shared" si="211"/>
        <v>904.32</v>
      </c>
      <c r="AC198">
        <f t="shared" si="233"/>
        <v>106.34</v>
      </c>
      <c r="AD198">
        <f>ROUND(((((ET198*1.25))-((EU198*1.25)))+AE198),2)</f>
        <v>583.70000000000005</v>
      </c>
      <c r="AE198">
        <f>ROUND(((EU198*1.25)),2)</f>
        <v>53.55</v>
      </c>
      <c r="AF198">
        <f>ROUND(((EV198*1.15)),2)</f>
        <v>214.28</v>
      </c>
      <c r="AG198">
        <f t="shared" si="212"/>
        <v>0</v>
      </c>
      <c r="AH198">
        <f>((EW198*1.15))</f>
        <v>20.987499999999997</v>
      </c>
      <c r="AI198">
        <f>((EX198*1.25))</f>
        <v>3.5999999999999996</v>
      </c>
      <c r="AJ198">
        <f t="shared" si="213"/>
        <v>0</v>
      </c>
      <c r="AK198">
        <v>759.63</v>
      </c>
      <c r="AL198">
        <v>106.34</v>
      </c>
      <c r="AM198">
        <v>466.96</v>
      </c>
      <c r="AN198">
        <v>42.84</v>
      </c>
      <c r="AO198">
        <v>186.33</v>
      </c>
      <c r="AP198">
        <v>0</v>
      </c>
      <c r="AQ198">
        <v>18.25</v>
      </c>
      <c r="AR198">
        <v>2.88</v>
      </c>
      <c r="AS198">
        <v>0</v>
      </c>
      <c r="AT198">
        <v>90</v>
      </c>
      <c r="AU198">
        <v>85</v>
      </c>
      <c r="AV198">
        <v>1</v>
      </c>
      <c r="AW198">
        <v>1</v>
      </c>
      <c r="AZ198">
        <v>6.56</v>
      </c>
      <c r="BA198">
        <v>6.56</v>
      </c>
      <c r="BB198">
        <v>6.56</v>
      </c>
      <c r="BC198">
        <v>6.56</v>
      </c>
      <c r="BD198" t="s">
        <v>3</v>
      </c>
      <c r="BE198" t="s">
        <v>3</v>
      </c>
      <c r="BF198" t="s">
        <v>3</v>
      </c>
      <c r="BG198" t="s">
        <v>3</v>
      </c>
      <c r="BH198">
        <v>0</v>
      </c>
      <c r="BI198">
        <v>1</v>
      </c>
      <c r="BJ198" t="s">
        <v>493</v>
      </c>
      <c r="BM198">
        <v>9001</v>
      </c>
      <c r="BN198">
        <v>0</v>
      </c>
      <c r="BO198" t="s">
        <v>3</v>
      </c>
      <c r="BP198">
        <v>0</v>
      </c>
      <c r="BQ198">
        <v>2</v>
      </c>
      <c r="BR198">
        <v>0</v>
      </c>
      <c r="BS198">
        <v>6.56</v>
      </c>
      <c r="BT198">
        <v>1</v>
      </c>
      <c r="BU198">
        <v>1</v>
      </c>
      <c r="BV198">
        <v>1</v>
      </c>
      <c r="BW198">
        <v>1</v>
      </c>
      <c r="BX198">
        <v>1</v>
      </c>
      <c r="BY198" t="s">
        <v>3</v>
      </c>
      <c r="BZ198">
        <v>90</v>
      </c>
      <c r="CA198">
        <v>85</v>
      </c>
      <c r="CF198">
        <v>0</v>
      </c>
      <c r="CG198">
        <v>0</v>
      </c>
      <c r="CM198">
        <v>0</v>
      </c>
      <c r="CN198" t="s">
        <v>1633</v>
      </c>
      <c r="CO198">
        <v>0</v>
      </c>
      <c r="CP198">
        <f t="shared" si="214"/>
        <v>9596.15</v>
      </c>
      <c r="CQ198">
        <f t="shared" si="215"/>
        <v>697.59039999999993</v>
      </c>
      <c r="CR198">
        <f t="shared" si="216"/>
        <v>3829.0720000000001</v>
      </c>
      <c r="CS198">
        <f t="shared" si="217"/>
        <v>351.28799999999995</v>
      </c>
      <c r="CT198">
        <f t="shared" si="218"/>
        <v>1405.6768</v>
      </c>
      <c r="CU198">
        <f t="shared" si="219"/>
        <v>0</v>
      </c>
      <c r="CV198">
        <f t="shared" si="220"/>
        <v>20.987499999999997</v>
      </c>
      <c r="CW198">
        <f t="shared" si="221"/>
        <v>3.5999999999999996</v>
      </c>
      <c r="CX198">
        <f t="shared" si="222"/>
        <v>0</v>
      </c>
      <c r="CY198">
        <f t="shared" si="223"/>
        <v>2557.8540000000003</v>
      </c>
      <c r="CZ198">
        <f t="shared" si="224"/>
        <v>2415.7510000000002</v>
      </c>
      <c r="DC198" t="s">
        <v>3</v>
      </c>
      <c r="DD198" t="s">
        <v>3</v>
      </c>
      <c r="DE198" t="s">
        <v>19</v>
      </c>
      <c r="DF198" t="s">
        <v>19</v>
      </c>
      <c r="DG198" t="s">
        <v>20</v>
      </c>
      <c r="DH198" t="s">
        <v>3</v>
      </c>
      <c r="DI198" t="s">
        <v>20</v>
      </c>
      <c r="DJ198" t="s">
        <v>19</v>
      </c>
      <c r="DK198" t="s">
        <v>3</v>
      </c>
      <c r="DL198" t="s">
        <v>3</v>
      </c>
      <c r="DM198" t="s">
        <v>3</v>
      </c>
      <c r="DN198">
        <v>0</v>
      </c>
      <c r="DO198">
        <v>0</v>
      </c>
      <c r="DP198">
        <v>1</v>
      </c>
      <c r="DQ198">
        <v>1</v>
      </c>
      <c r="DU198">
        <v>1009</v>
      </c>
      <c r="DV198" t="s">
        <v>64</v>
      </c>
      <c r="DW198" t="s">
        <v>64</v>
      </c>
      <c r="DX198">
        <v>1000</v>
      </c>
      <c r="EE198">
        <v>39174502</v>
      </c>
      <c r="EF198">
        <v>2</v>
      </c>
      <c r="EG198" t="s">
        <v>21</v>
      </c>
      <c r="EH198">
        <v>0</v>
      </c>
      <c r="EI198" t="s">
        <v>3</v>
      </c>
      <c r="EJ198">
        <v>1</v>
      </c>
      <c r="EK198">
        <v>9001</v>
      </c>
      <c r="EL198" t="s">
        <v>475</v>
      </c>
      <c r="EM198" t="s">
        <v>476</v>
      </c>
      <c r="EO198" t="s">
        <v>24</v>
      </c>
      <c r="EQ198">
        <v>0</v>
      </c>
      <c r="ER198">
        <v>759.63</v>
      </c>
      <c r="ES198">
        <v>106.34</v>
      </c>
      <c r="ET198">
        <v>466.96</v>
      </c>
      <c r="EU198">
        <v>42.84</v>
      </c>
      <c r="EV198">
        <v>186.33</v>
      </c>
      <c r="EW198">
        <v>18.25</v>
      </c>
      <c r="EX198">
        <v>2.88</v>
      </c>
      <c r="EY198">
        <v>0</v>
      </c>
      <c r="FQ198">
        <v>0</v>
      </c>
      <c r="FR198">
        <f t="shared" si="225"/>
        <v>0</v>
      </c>
      <c r="FS198">
        <v>0</v>
      </c>
      <c r="FX198">
        <v>90</v>
      </c>
      <c r="FY198">
        <v>85</v>
      </c>
      <c r="GA198" t="s">
        <v>3</v>
      </c>
      <c r="GD198">
        <v>0</v>
      </c>
      <c r="GF198">
        <v>-1292076104</v>
      </c>
      <c r="GG198">
        <v>1</v>
      </c>
      <c r="GH198">
        <v>1</v>
      </c>
      <c r="GI198">
        <v>4</v>
      </c>
      <c r="GJ198">
        <v>0</v>
      </c>
      <c r="GK198">
        <f>ROUND(R198*(R12)/100,2)</f>
        <v>0</v>
      </c>
      <c r="GL198">
        <f t="shared" si="226"/>
        <v>0</v>
      </c>
      <c r="GM198">
        <f t="shared" si="227"/>
        <v>14569.75</v>
      </c>
      <c r="GN198">
        <f t="shared" si="228"/>
        <v>14569.75</v>
      </c>
      <c r="GO198">
        <f t="shared" si="229"/>
        <v>0</v>
      </c>
      <c r="GP198">
        <f t="shared" si="230"/>
        <v>0</v>
      </c>
      <c r="GR198">
        <v>0</v>
      </c>
      <c r="GS198">
        <v>3</v>
      </c>
      <c r="GT198">
        <v>0</v>
      </c>
      <c r="GU198" t="s">
        <v>3</v>
      </c>
      <c r="GV198">
        <f t="shared" si="231"/>
        <v>0</v>
      </c>
      <c r="GW198">
        <v>1</v>
      </c>
      <c r="GX198">
        <f t="shared" si="232"/>
        <v>0</v>
      </c>
      <c r="HA198">
        <v>0</v>
      </c>
      <c r="HB198">
        <v>0</v>
      </c>
      <c r="IK198">
        <v>0</v>
      </c>
    </row>
    <row r="199" spans="1:245" x14ac:dyDescent="0.2">
      <c r="A199">
        <v>18</v>
      </c>
      <c r="B199">
        <v>1</v>
      </c>
      <c r="C199">
        <v>441</v>
      </c>
      <c r="E199" t="s">
        <v>494</v>
      </c>
      <c r="F199" t="s">
        <v>124</v>
      </c>
      <c r="G199" t="s">
        <v>125</v>
      </c>
      <c r="H199" t="s">
        <v>64</v>
      </c>
      <c r="I199">
        <f>I198*J199</f>
        <v>1.6175999999999999</v>
      </c>
      <c r="J199">
        <v>1</v>
      </c>
      <c r="O199">
        <f t="shared" si="200"/>
        <v>0</v>
      </c>
      <c r="P199">
        <f t="shared" si="201"/>
        <v>0</v>
      </c>
      <c r="Q199">
        <f t="shared" si="202"/>
        <v>0</v>
      </c>
      <c r="R199">
        <f t="shared" si="203"/>
        <v>0</v>
      </c>
      <c r="S199">
        <f t="shared" si="204"/>
        <v>0</v>
      </c>
      <c r="T199">
        <f t="shared" si="205"/>
        <v>0</v>
      </c>
      <c r="U199">
        <f t="shared" si="206"/>
        <v>0</v>
      </c>
      <c r="V199">
        <f t="shared" si="207"/>
        <v>0</v>
      </c>
      <c r="W199">
        <f t="shared" si="208"/>
        <v>0</v>
      </c>
      <c r="X199">
        <f t="shared" si="209"/>
        <v>0</v>
      </c>
      <c r="Y199">
        <f t="shared" si="210"/>
        <v>0</v>
      </c>
      <c r="AA199">
        <v>39570879</v>
      </c>
      <c r="AB199">
        <f t="shared" si="211"/>
        <v>0</v>
      </c>
      <c r="AC199">
        <f t="shared" si="233"/>
        <v>0</v>
      </c>
      <c r="AD199">
        <f>ROUND((((ET199)-(EU199))+AE199),2)</f>
        <v>0</v>
      </c>
      <c r="AE199">
        <f>ROUND((EU199),2)</f>
        <v>0</v>
      </c>
      <c r="AF199">
        <f>ROUND((EV199),2)</f>
        <v>0</v>
      </c>
      <c r="AG199">
        <f t="shared" si="212"/>
        <v>0</v>
      </c>
      <c r="AH199">
        <f>(EW199)</f>
        <v>0</v>
      </c>
      <c r="AI199">
        <f>(EX199)</f>
        <v>0</v>
      </c>
      <c r="AJ199">
        <f t="shared" si="213"/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90</v>
      </c>
      <c r="AU199">
        <v>85</v>
      </c>
      <c r="AV199">
        <v>1</v>
      </c>
      <c r="AW199">
        <v>1</v>
      </c>
      <c r="AZ199">
        <v>6.56</v>
      </c>
      <c r="BA199">
        <v>1</v>
      </c>
      <c r="BB199">
        <v>1</v>
      </c>
      <c r="BC199">
        <v>6.56</v>
      </c>
      <c r="BD199" t="s">
        <v>3</v>
      </c>
      <c r="BE199" t="s">
        <v>3</v>
      </c>
      <c r="BF199" t="s">
        <v>3</v>
      </c>
      <c r="BG199" t="s">
        <v>3</v>
      </c>
      <c r="BH199">
        <v>3</v>
      </c>
      <c r="BI199">
        <v>1</v>
      </c>
      <c r="BJ199" t="s">
        <v>3</v>
      </c>
      <c r="BM199">
        <v>9001</v>
      </c>
      <c r="BN199">
        <v>0</v>
      </c>
      <c r="BO199" t="s">
        <v>3</v>
      </c>
      <c r="BP199">
        <v>0</v>
      </c>
      <c r="BQ199">
        <v>2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3</v>
      </c>
      <c r="BZ199">
        <v>90</v>
      </c>
      <c r="CA199">
        <v>85</v>
      </c>
      <c r="CF199">
        <v>0</v>
      </c>
      <c r="CG199">
        <v>0</v>
      </c>
      <c r="CM199">
        <v>0</v>
      </c>
      <c r="CN199" t="s">
        <v>3</v>
      </c>
      <c r="CO199">
        <v>0</v>
      </c>
      <c r="CP199">
        <f t="shared" si="214"/>
        <v>0</v>
      </c>
      <c r="CQ199">
        <f t="shared" si="215"/>
        <v>0</v>
      </c>
      <c r="CR199">
        <f t="shared" si="216"/>
        <v>0</v>
      </c>
      <c r="CS199">
        <f t="shared" si="217"/>
        <v>0</v>
      </c>
      <c r="CT199">
        <f t="shared" si="218"/>
        <v>0</v>
      </c>
      <c r="CU199">
        <f t="shared" si="219"/>
        <v>0</v>
      </c>
      <c r="CV199">
        <f t="shared" si="220"/>
        <v>0</v>
      </c>
      <c r="CW199">
        <f t="shared" si="221"/>
        <v>0</v>
      </c>
      <c r="CX199">
        <f t="shared" si="222"/>
        <v>0</v>
      </c>
      <c r="CY199">
        <f t="shared" si="223"/>
        <v>0</v>
      </c>
      <c r="CZ199">
        <f t="shared" si="224"/>
        <v>0</v>
      </c>
      <c r="DC199" t="s">
        <v>3</v>
      </c>
      <c r="DD199" t="s">
        <v>3</v>
      </c>
      <c r="DE199" t="s">
        <v>3</v>
      </c>
      <c r="DF199" t="s">
        <v>3</v>
      </c>
      <c r="DG199" t="s">
        <v>3</v>
      </c>
      <c r="DH199" t="s">
        <v>3</v>
      </c>
      <c r="DI199" t="s">
        <v>3</v>
      </c>
      <c r="DJ199" t="s">
        <v>3</v>
      </c>
      <c r="DK199" t="s">
        <v>3</v>
      </c>
      <c r="DL199" t="s">
        <v>3</v>
      </c>
      <c r="DM199" t="s">
        <v>3</v>
      </c>
      <c r="DN199">
        <v>0</v>
      </c>
      <c r="DO199">
        <v>0</v>
      </c>
      <c r="DP199">
        <v>1</v>
      </c>
      <c r="DQ199">
        <v>1</v>
      </c>
      <c r="DU199">
        <v>1009</v>
      </c>
      <c r="DV199" t="s">
        <v>64</v>
      </c>
      <c r="DW199" t="s">
        <v>64</v>
      </c>
      <c r="DX199">
        <v>1000</v>
      </c>
      <c r="EE199">
        <v>39174502</v>
      </c>
      <c r="EF199">
        <v>2</v>
      </c>
      <c r="EG199" t="s">
        <v>21</v>
      </c>
      <c r="EH199">
        <v>0</v>
      </c>
      <c r="EI199" t="s">
        <v>3</v>
      </c>
      <c r="EJ199">
        <v>1</v>
      </c>
      <c r="EK199">
        <v>9001</v>
      </c>
      <c r="EL199" t="s">
        <v>475</v>
      </c>
      <c r="EM199" t="s">
        <v>476</v>
      </c>
      <c r="EO199" t="s">
        <v>3</v>
      </c>
      <c r="EQ199">
        <v>0</v>
      </c>
      <c r="ER199">
        <v>0</v>
      </c>
      <c r="ES199">
        <v>0</v>
      </c>
      <c r="ET199">
        <v>0</v>
      </c>
      <c r="EU199">
        <v>0</v>
      </c>
      <c r="EV199">
        <v>0</v>
      </c>
      <c r="EW199">
        <v>0</v>
      </c>
      <c r="EX199">
        <v>0</v>
      </c>
      <c r="FQ199">
        <v>0</v>
      </c>
      <c r="FR199">
        <f t="shared" si="225"/>
        <v>0</v>
      </c>
      <c r="FS199">
        <v>0</v>
      </c>
      <c r="FX199">
        <v>90</v>
      </c>
      <c r="FY199">
        <v>85</v>
      </c>
      <c r="GA199" t="s">
        <v>3</v>
      </c>
      <c r="GD199">
        <v>0</v>
      </c>
      <c r="GF199">
        <v>748648226</v>
      </c>
      <c r="GG199">
        <v>1</v>
      </c>
      <c r="GH199">
        <v>1</v>
      </c>
      <c r="GI199">
        <v>4</v>
      </c>
      <c r="GJ199">
        <v>0</v>
      </c>
      <c r="GK199">
        <f>ROUND(R199*(R12)/100,2)</f>
        <v>0</v>
      </c>
      <c r="GL199">
        <f t="shared" si="226"/>
        <v>0</v>
      </c>
      <c r="GM199">
        <f t="shared" si="227"/>
        <v>0</v>
      </c>
      <c r="GN199">
        <f t="shared" si="228"/>
        <v>0</v>
      </c>
      <c r="GO199">
        <f t="shared" si="229"/>
        <v>0</v>
      </c>
      <c r="GP199">
        <f t="shared" si="230"/>
        <v>0</v>
      </c>
      <c r="GR199">
        <v>0</v>
      </c>
      <c r="GS199">
        <v>3</v>
      </c>
      <c r="GT199">
        <v>0</v>
      </c>
      <c r="GU199" t="s">
        <v>3</v>
      </c>
      <c r="GV199">
        <f t="shared" si="231"/>
        <v>0</v>
      </c>
      <c r="GW199">
        <v>1</v>
      </c>
      <c r="GX199">
        <f t="shared" si="232"/>
        <v>0</v>
      </c>
      <c r="HA199">
        <v>0</v>
      </c>
      <c r="HB199">
        <v>0</v>
      </c>
      <c r="IK199">
        <v>0</v>
      </c>
    </row>
    <row r="200" spans="1:245" x14ac:dyDescent="0.2">
      <c r="A200">
        <v>18</v>
      </c>
      <c r="B200">
        <v>1</v>
      </c>
      <c r="C200">
        <v>442</v>
      </c>
      <c r="E200" t="s">
        <v>495</v>
      </c>
      <c r="F200" t="s">
        <v>496</v>
      </c>
      <c r="G200" t="s">
        <v>497</v>
      </c>
      <c r="H200" t="s">
        <v>64</v>
      </c>
      <c r="I200">
        <f>I198*J200</f>
        <v>1.6175999999999999</v>
      </c>
      <c r="J200">
        <v>1</v>
      </c>
      <c r="O200">
        <f t="shared" si="200"/>
        <v>121236.84</v>
      </c>
      <c r="P200">
        <f t="shared" si="201"/>
        <v>121236.84</v>
      </c>
      <c r="Q200">
        <f t="shared" si="202"/>
        <v>0</v>
      </c>
      <c r="R200">
        <f t="shared" si="203"/>
        <v>0</v>
      </c>
      <c r="S200">
        <f t="shared" si="204"/>
        <v>0</v>
      </c>
      <c r="T200">
        <f t="shared" si="205"/>
        <v>0</v>
      </c>
      <c r="U200">
        <f t="shared" si="206"/>
        <v>0</v>
      </c>
      <c r="V200">
        <f t="shared" si="207"/>
        <v>0</v>
      </c>
      <c r="W200">
        <f t="shared" si="208"/>
        <v>0</v>
      </c>
      <c r="X200">
        <f t="shared" si="209"/>
        <v>0</v>
      </c>
      <c r="Y200">
        <f t="shared" si="210"/>
        <v>0</v>
      </c>
      <c r="AA200">
        <v>39570879</v>
      </c>
      <c r="AB200">
        <f t="shared" si="211"/>
        <v>11425.09</v>
      </c>
      <c r="AC200">
        <f t="shared" si="233"/>
        <v>11425.09</v>
      </c>
      <c r="AD200">
        <f>ROUND((((ET200)-(EU200))+AE200),2)</f>
        <v>0</v>
      </c>
      <c r="AE200">
        <f>ROUND((EU200),2)</f>
        <v>0</v>
      </c>
      <c r="AF200">
        <f>ROUND((EV200),2)</f>
        <v>0</v>
      </c>
      <c r="AG200">
        <f t="shared" si="212"/>
        <v>0</v>
      </c>
      <c r="AH200">
        <f>(EW200)</f>
        <v>0</v>
      </c>
      <c r="AI200">
        <f>(EX200)</f>
        <v>0</v>
      </c>
      <c r="AJ200">
        <f t="shared" si="213"/>
        <v>0</v>
      </c>
      <c r="AK200">
        <v>11425.09</v>
      </c>
      <c r="AL200">
        <v>11425.09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90</v>
      </c>
      <c r="AU200">
        <v>85</v>
      </c>
      <c r="AV200">
        <v>1</v>
      </c>
      <c r="AW200">
        <v>1</v>
      </c>
      <c r="AZ200">
        <v>6.56</v>
      </c>
      <c r="BA200">
        <v>1</v>
      </c>
      <c r="BB200">
        <v>1</v>
      </c>
      <c r="BC200">
        <v>6.56</v>
      </c>
      <c r="BD200" t="s">
        <v>3</v>
      </c>
      <c r="BE200" t="s">
        <v>3</v>
      </c>
      <c r="BF200" t="s">
        <v>3</v>
      </c>
      <c r="BG200" t="s">
        <v>3</v>
      </c>
      <c r="BH200">
        <v>3</v>
      </c>
      <c r="BI200">
        <v>1</v>
      </c>
      <c r="BJ200" t="s">
        <v>498</v>
      </c>
      <c r="BM200">
        <v>9001</v>
      </c>
      <c r="BN200">
        <v>0</v>
      </c>
      <c r="BO200" t="s">
        <v>3</v>
      </c>
      <c r="BP200">
        <v>0</v>
      </c>
      <c r="BQ200">
        <v>2</v>
      </c>
      <c r="BR200">
        <v>0</v>
      </c>
      <c r="BS200">
        <v>1</v>
      </c>
      <c r="BT200">
        <v>1</v>
      </c>
      <c r="BU200">
        <v>1</v>
      </c>
      <c r="BV200">
        <v>1</v>
      </c>
      <c r="BW200">
        <v>1</v>
      </c>
      <c r="BX200">
        <v>1</v>
      </c>
      <c r="BY200" t="s">
        <v>3</v>
      </c>
      <c r="BZ200">
        <v>90</v>
      </c>
      <c r="CA200">
        <v>85</v>
      </c>
      <c r="CF200">
        <v>0</v>
      </c>
      <c r="CG200">
        <v>0</v>
      </c>
      <c r="CM200">
        <v>0</v>
      </c>
      <c r="CN200" t="s">
        <v>3</v>
      </c>
      <c r="CO200">
        <v>0</v>
      </c>
      <c r="CP200">
        <f t="shared" si="214"/>
        <v>121236.84</v>
      </c>
      <c r="CQ200">
        <f t="shared" si="215"/>
        <v>74948.590400000001</v>
      </c>
      <c r="CR200">
        <f t="shared" si="216"/>
        <v>0</v>
      </c>
      <c r="CS200">
        <f t="shared" si="217"/>
        <v>0</v>
      </c>
      <c r="CT200">
        <f t="shared" si="218"/>
        <v>0</v>
      </c>
      <c r="CU200">
        <f t="shared" si="219"/>
        <v>0</v>
      </c>
      <c r="CV200">
        <f t="shared" si="220"/>
        <v>0</v>
      </c>
      <c r="CW200">
        <f t="shared" si="221"/>
        <v>0</v>
      </c>
      <c r="CX200">
        <f t="shared" si="222"/>
        <v>0</v>
      </c>
      <c r="CY200">
        <f t="shared" si="223"/>
        <v>0</v>
      </c>
      <c r="CZ200">
        <f t="shared" si="224"/>
        <v>0</v>
      </c>
      <c r="DC200" t="s">
        <v>3</v>
      </c>
      <c r="DD200" t="s">
        <v>3</v>
      </c>
      <c r="DE200" t="s">
        <v>3</v>
      </c>
      <c r="DF200" t="s">
        <v>3</v>
      </c>
      <c r="DG200" t="s">
        <v>3</v>
      </c>
      <c r="DH200" t="s">
        <v>3</v>
      </c>
      <c r="DI200" t="s">
        <v>3</v>
      </c>
      <c r="DJ200" t="s">
        <v>3</v>
      </c>
      <c r="DK200" t="s">
        <v>3</v>
      </c>
      <c r="DL200" t="s">
        <v>3</v>
      </c>
      <c r="DM200" t="s">
        <v>3</v>
      </c>
      <c r="DN200">
        <v>0</v>
      </c>
      <c r="DO200">
        <v>0</v>
      </c>
      <c r="DP200">
        <v>1</v>
      </c>
      <c r="DQ200">
        <v>1</v>
      </c>
      <c r="DU200">
        <v>1009</v>
      </c>
      <c r="DV200" t="s">
        <v>64</v>
      </c>
      <c r="DW200" t="s">
        <v>64</v>
      </c>
      <c r="DX200">
        <v>1000</v>
      </c>
      <c r="EE200">
        <v>39174502</v>
      </c>
      <c r="EF200">
        <v>2</v>
      </c>
      <c r="EG200" t="s">
        <v>21</v>
      </c>
      <c r="EH200">
        <v>0</v>
      </c>
      <c r="EI200" t="s">
        <v>3</v>
      </c>
      <c r="EJ200">
        <v>1</v>
      </c>
      <c r="EK200">
        <v>9001</v>
      </c>
      <c r="EL200" t="s">
        <v>475</v>
      </c>
      <c r="EM200" t="s">
        <v>476</v>
      </c>
      <c r="EO200" t="s">
        <v>3</v>
      </c>
      <c r="EQ200">
        <v>0</v>
      </c>
      <c r="ER200">
        <v>11425.09</v>
      </c>
      <c r="ES200">
        <v>11425.09</v>
      </c>
      <c r="ET200">
        <v>0</v>
      </c>
      <c r="EU200">
        <v>0</v>
      </c>
      <c r="EV200">
        <v>0</v>
      </c>
      <c r="EW200">
        <v>0</v>
      </c>
      <c r="EX200">
        <v>0</v>
      </c>
      <c r="FQ200">
        <v>0</v>
      </c>
      <c r="FR200">
        <f t="shared" si="225"/>
        <v>0</v>
      </c>
      <c r="FS200">
        <v>0</v>
      </c>
      <c r="FX200">
        <v>90</v>
      </c>
      <c r="FY200">
        <v>85</v>
      </c>
      <c r="GA200" t="s">
        <v>3</v>
      </c>
      <c r="GD200">
        <v>0</v>
      </c>
      <c r="GF200">
        <v>355499835</v>
      </c>
      <c r="GG200">
        <v>1</v>
      </c>
      <c r="GH200">
        <v>1</v>
      </c>
      <c r="GI200">
        <v>4</v>
      </c>
      <c r="GJ200">
        <v>0</v>
      </c>
      <c r="GK200">
        <f>ROUND(R200*(R12)/100,2)</f>
        <v>0</v>
      </c>
      <c r="GL200">
        <f t="shared" si="226"/>
        <v>0</v>
      </c>
      <c r="GM200">
        <f t="shared" si="227"/>
        <v>121236.84</v>
      </c>
      <c r="GN200">
        <f t="shared" si="228"/>
        <v>121236.84</v>
      </c>
      <c r="GO200">
        <f t="shared" si="229"/>
        <v>0</v>
      </c>
      <c r="GP200">
        <f t="shared" si="230"/>
        <v>0</v>
      </c>
      <c r="GR200">
        <v>0</v>
      </c>
      <c r="GS200">
        <v>3</v>
      </c>
      <c r="GT200">
        <v>0</v>
      </c>
      <c r="GU200" t="s">
        <v>3</v>
      </c>
      <c r="GV200">
        <f t="shared" si="231"/>
        <v>0</v>
      </c>
      <c r="GW200">
        <v>1</v>
      </c>
      <c r="GX200">
        <f t="shared" si="232"/>
        <v>0</v>
      </c>
      <c r="HA200">
        <v>0</v>
      </c>
      <c r="HB200">
        <v>0</v>
      </c>
      <c r="IK200">
        <v>0</v>
      </c>
    </row>
    <row r="201" spans="1:245" x14ac:dyDescent="0.2">
      <c r="A201">
        <v>17</v>
      </c>
      <c r="B201">
        <v>1</v>
      </c>
      <c r="C201">
        <f>ROW(SmtRes!A471)</f>
        <v>471</v>
      </c>
      <c r="D201">
        <f>ROW(EtalonRes!A439)</f>
        <v>439</v>
      </c>
      <c r="E201" t="s">
        <v>499</v>
      </c>
      <c r="F201" t="s">
        <v>500</v>
      </c>
      <c r="G201" t="s">
        <v>501</v>
      </c>
      <c r="H201" t="s">
        <v>64</v>
      </c>
      <c r="I201">
        <v>0.21632999999999999</v>
      </c>
      <c r="J201">
        <v>0</v>
      </c>
      <c r="O201">
        <f t="shared" si="200"/>
        <v>2942.38</v>
      </c>
      <c r="P201">
        <f t="shared" si="201"/>
        <v>329.71</v>
      </c>
      <c r="Q201">
        <f t="shared" si="202"/>
        <v>1258.75</v>
      </c>
      <c r="R201">
        <f t="shared" si="203"/>
        <v>143.59</v>
      </c>
      <c r="S201">
        <f t="shared" si="204"/>
        <v>1353.92</v>
      </c>
      <c r="T201">
        <f t="shared" si="205"/>
        <v>0</v>
      </c>
      <c r="U201">
        <f t="shared" si="206"/>
        <v>23.614150139999996</v>
      </c>
      <c r="V201">
        <f t="shared" si="207"/>
        <v>1.6265311874999997</v>
      </c>
      <c r="W201">
        <f t="shared" si="208"/>
        <v>0</v>
      </c>
      <c r="X201">
        <f t="shared" si="209"/>
        <v>1347.76</v>
      </c>
      <c r="Y201">
        <f t="shared" si="210"/>
        <v>1272.8800000000001</v>
      </c>
      <c r="AA201">
        <v>39570879</v>
      </c>
      <c r="AB201">
        <f t="shared" si="211"/>
        <v>2073.37</v>
      </c>
      <c r="AC201">
        <f t="shared" si="233"/>
        <v>232.33</v>
      </c>
      <c r="AD201">
        <f>ROUND(((((ET201*1.25*1.5))-((EU201*1.25*1.5)))+AE201),2)</f>
        <v>886.99</v>
      </c>
      <c r="AE201">
        <f>ROUND(((EU201*1.25*1.5)),2)</f>
        <v>101.18</v>
      </c>
      <c r="AF201">
        <f>ROUND(((EV201*1.15*1.5)),2)</f>
        <v>954.05</v>
      </c>
      <c r="AG201">
        <f t="shared" si="212"/>
        <v>0</v>
      </c>
      <c r="AH201">
        <f>((EW201*1.15*1.5))</f>
        <v>109.15799999999999</v>
      </c>
      <c r="AI201">
        <f>((EX201*1.25*1.5))</f>
        <v>7.5187499999999989</v>
      </c>
      <c r="AJ201">
        <f t="shared" si="213"/>
        <v>0</v>
      </c>
      <c r="AK201">
        <v>1258.46</v>
      </c>
      <c r="AL201">
        <v>232.33</v>
      </c>
      <c r="AM201">
        <v>473.06</v>
      </c>
      <c r="AN201">
        <v>53.96</v>
      </c>
      <c r="AO201">
        <v>553.07000000000005</v>
      </c>
      <c r="AP201">
        <v>0</v>
      </c>
      <c r="AQ201">
        <v>63.28</v>
      </c>
      <c r="AR201">
        <v>4.01</v>
      </c>
      <c r="AS201">
        <v>0</v>
      </c>
      <c r="AT201">
        <v>90</v>
      </c>
      <c r="AU201">
        <v>85</v>
      </c>
      <c r="AV201">
        <v>1</v>
      </c>
      <c r="AW201">
        <v>1</v>
      </c>
      <c r="AZ201">
        <v>6.56</v>
      </c>
      <c r="BA201">
        <v>6.56</v>
      </c>
      <c r="BB201">
        <v>6.56</v>
      </c>
      <c r="BC201">
        <v>6.56</v>
      </c>
      <c r="BD201" t="s">
        <v>3</v>
      </c>
      <c r="BE201" t="s">
        <v>3</v>
      </c>
      <c r="BF201" t="s">
        <v>3</v>
      </c>
      <c r="BG201" t="s">
        <v>3</v>
      </c>
      <c r="BH201">
        <v>0</v>
      </c>
      <c r="BI201">
        <v>1</v>
      </c>
      <c r="BJ201" t="s">
        <v>502</v>
      </c>
      <c r="BM201">
        <v>9001</v>
      </c>
      <c r="BN201">
        <v>0</v>
      </c>
      <c r="BO201" t="s">
        <v>3</v>
      </c>
      <c r="BP201">
        <v>0</v>
      </c>
      <c r="BQ201">
        <v>2</v>
      </c>
      <c r="BR201">
        <v>0</v>
      </c>
      <c r="BS201">
        <v>6.56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3</v>
      </c>
      <c r="BZ201">
        <v>90</v>
      </c>
      <c r="CA201">
        <v>85</v>
      </c>
      <c r="CF201">
        <v>0</v>
      </c>
      <c r="CG201">
        <v>0</v>
      </c>
      <c r="CM201">
        <v>0</v>
      </c>
      <c r="CN201" t="s">
        <v>1633</v>
      </c>
      <c r="CO201">
        <v>0</v>
      </c>
      <c r="CP201">
        <f t="shared" si="214"/>
        <v>2942.38</v>
      </c>
      <c r="CQ201">
        <f t="shared" si="215"/>
        <v>1524.0848000000001</v>
      </c>
      <c r="CR201">
        <f t="shared" si="216"/>
        <v>5818.6543999999994</v>
      </c>
      <c r="CS201">
        <f t="shared" si="217"/>
        <v>663.74080000000004</v>
      </c>
      <c r="CT201">
        <f t="shared" si="218"/>
        <v>6258.5679999999993</v>
      </c>
      <c r="CU201">
        <f t="shared" si="219"/>
        <v>0</v>
      </c>
      <c r="CV201">
        <f t="shared" si="220"/>
        <v>109.15799999999999</v>
      </c>
      <c r="CW201">
        <f t="shared" si="221"/>
        <v>7.5187499999999989</v>
      </c>
      <c r="CX201">
        <f t="shared" si="222"/>
        <v>0</v>
      </c>
      <c r="CY201">
        <f t="shared" si="223"/>
        <v>1347.759</v>
      </c>
      <c r="CZ201">
        <f t="shared" si="224"/>
        <v>1272.8835000000001</v>
      </c>
      <c r="DC201" t="s">
        <v>3</v>
      </c>
      <c r="DD201" t="s">
        <v>3</v>
      </c>
      <c r="DE201" t="s">
        <v>503</v>
      </c>
      <c r="DF201" t="s">
        <v>503</v>
      </c>
      <c r="DG201" t="s">
        <v>504</v>
      </c>
      <c r="DH201" t="s">
        <v>3</v>
      </c>
      <c r="DI201" t="s">
        <v>504</v>
      </c>
      <c r="DJ201" t="s">
        <v>503</v>
      </c>
      <c r="DK201" t="s">
        <v>3</v>
      </c>
      <c r="DL201" t="s">
        <v>3</v>
      </c>
      <c r="DM201" t="s">
        <v>3</v>
      </c>
      <c r="DN201">
        <v>0</v>
      </c>
      <c r="DO201">
        <v>0</v>
      </c>
      <c r="DP201">
        <v>1</v>
      </c>
      <c r="DQ201">
        <v>1</v>
      </c>
      <c r="DU201">
        <v>1009</v>
      </c>
      <c r="DV201" t="s">
        <v>64</v>
      </c>
      <c r="DW201" t="s">
        <v>64</v>
      </c>
      <c r="DX201">
        <v>1000</v>
      </c>
      <c r="EE201">
        <v>39174502</v>
      </c>
      <c r="EF201">
        <v>2</v>
      </c>
      <c r="EG201" t="s">
        <v>21</v>
      </c>
      <c r="EH201">
        <v>0</v>
      </c>
      <c r="EI201" t="s">
        <v>3</v>
      </c>
      <c r="EJ201">
        <v>1</v>
      </c>
      <c r="EK201">
        <v>9001</v>
      </c>
      <c r="EL201" t="s">
        <v>475</v>
      </c>
      <c r="EM201" t="s">
        <v>476</v>
      </c>
      <c r="EO201" t="s">
        <v>24</v>
      </c>
      <c r="EQ201">
        <v>0</v>
      </c>
      <c r="ER201">
        <v>1258.46</v>
      </c>
      <c r="ES201">
        <v>232.33</v>
      </c>
      <c r="ET201">
        <v>473.06</v>
      </c>
      <c r="EU201">
        <v>53.96</v>
      </c>
      <c r="EV201">
        <v>553.07000000000005</v>
      </c>
      <c r="EW201">
        <v>63.28</v>
      </c>
      <c r="EX201">
        <v>4.01</v>
      </c>
      <c r="EY201">
        <v>0</v>
      </c>
      <c r="FQ201">
        <v>0</v>
      </c>
      <c r="FR201">
        <f t="shared" si="225"/>
        <v>0</v>
      </c>
      <c r="FS201">
        <v>0</v>
      </c>
      <c r="FX201">
        <v>90</v>
      </c>
      <c r="FY201">
        <v>85</v>
      </c>
      <c r="GA201" t="s">
        <v>3</v>
      </c>
      <c r="GD201">
        <v>0</v>
      </c>
      <c r="GF201">
        <v>-312509431</v>
      </c>
      <c r="GG201">
        <v>1</v>
      </c>
      <c r="GH201">
        <v>1</v>
      </c>
      <c r="GI201">
        <v>4</v>
      </c>
      <c r="GJ201">
        <v>0</v>
      </c>
      <c r="GK201">
        <f>ROUND(R201*(R12)/100,2)</f>
        <v>0</v>
      </c>
      <c r="GL201">
        <f t="shared" si="226"/>
        <v>0</v>
      </c>
      <c r="GM201">
        <f t="shared" si="227"/>
        <v>5563.02</v>
      </c>
      <c r="GN201">
        <f t="shared" si="228"/>
        <v>5563.02</v>
      </c>
      <c r="GO201">
        <f t="shared" si="229"/>
        <v>0</v>
      </c>
      <c r="GP201">
        <f t="shared" si="230"/>
        <v>0</v>
      </c>
      <c r="GR201">
        <v>0</v>
      </c>
      <c r="GS201">
        <v>3</v>
      </c>
      <c r="GT201">
        <v>0</v>
      </c>
      <c r="GU201" t="s">
        <v>3</v>
      </c>
      <c r="GV201">
        <f t="shared" si="231"/>
        <v>0</v>
      </c>
      <c r="GW201">
        <v>1</v>
      </c>
      <c r="GX201">
        <f t="shared" si="232"/>
        <v>0</v>
      </c>
      <c r="HA201">
        <v>0</v>
      </c>
      <c r="HB201">
        <v>0</v>
      </c>
      <c r="IK201">
        <v>0</v>
      </c>
    </row>
    <row r="202" spans="1:245" x14ac:dyDescent="0.2">
      <c r="A202">
        <v>18</v>
      </c>
      <c r="B202">
        <v>1</v>
      </c>
      <c r="C202">
        <v>465</v>
      </c>
      <c r="E202" t="s">
        <v>505</v>
      </c>
      <c r="F202" t="s">
        <v>124</v>
      </c>
      <c r="G202" t="s">
        <v>125</v>
      </c>
      <c r="H202" t="s">
        <v>64</v>
      </c>
      <c r="I202">
        <f>I201*J202</f>
        <v>0.21632999999999999</v>
      </c>
      <c r="J202">
        <v>1</v>
      </c>
      <c r="O202">
        <f t="shared" si="200"/>
        <v>0</v>
      </c>
      <c r="P202">
        <f t="shared" si="201"/>
        <v>0</v>
      </c>
      <c r="Q202">
        <f t="shared" si="202"/>
        <v>0</v>
      </c>
      <c r="R202">
        <f t="shared" si="203"/>
        <v>0</v>
      </c>
      <c r="S202">
        <f t="shared" si="204"/>
        <v>0</v>
      </c>
      <c r="T202">
        <f t="shared" si="205"/>
        <v>0</v>
      </c>
      <c r="U202">
        <f t="shared" si="206"/>
        <v>0</v>
      </c>
      <c r="V202">
        <f t="shared" si="207"/>
        <v>0</v>
      </c>
      <c r="W202">
        <f t="shared" si="208"/>
        <v>0</v>
      </c>
      <c r="X202">
        <f t="shared" si="209"/>
        <v>0</v>
      </c>
      <c r="Y202">
        <f t="shared" si="210"/>
        <v>0</v>
      </c>
      <c r="AA202">
        <v>39570879</v>
      </c>
      <c r="AB202">
        <f t="shared" si="211"/>
        <v>0</v>
      </c>
      <c r="AC202">
        <f t="shared" si="233"/>
        <v>0</v>
      </c>
      <c r="AD202">
        <f>ROUND((((ET202)-(EU202))+AE202),2)</f>
        <v>0</v>
      </c>
      <c r="AE202">
        <f>ROUND((EU202),2)</f>
        <v>0</v>
      </c>
      <c r="AF202">
        <f>ROUND((EV202),2)</f>
        <v>0</v>
      </c>
      <c r="AG202">
        <f t="shared" si="212"/>
        <v>0</v>
      </c>
      <c r="AH202">
        <f>(EW202)</f>
        <v>0</v>
      </c>
      <c r="AI202">
        <f>(EX202)</f>
        <v>0</v>
      </c>
      <c r="AJ202">
        <f t="shared" si="213"/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90</v>
      </c>
      <c r="AU202">
        <v>85</v>
      </c>
      <c r="AV202">
        <v>1</v>
      </c>
      <c r="AW202">
        <v>1</v>
      </c>
      <c r="AZ202">
        <v>6.56</v>
      </c>
      <c r="BA202">
        <v>1</v>
      </c>
      <c r="BB202">
        <v>1</v>
      </c>
      <c r="BC202">
        <v>6.56</v>
      </c>
      <c r="BD202" t="s">
        <v>3</v>
      </c>
      <c r="BE202" t="s">
        <v>3</v>
      </c>
      <c r="BF202" t="s">
        <v>3</v>
      </c>
      <c r="BG202" t="s">
        <v>3</v>
      </c>
      <c r="BH202">
        <v>3</v>
      </c>
      <c r="BI202">
        <v>1</v>
      </c>
      <c r="BJ202" t="s">
        <v>3</v>
      </c>
      <c r="BM202">
        <v>9001</v>
      </c>
      <c r="BN202">
        <v>0</v>
      </c>
      <c r="BO202" t="s">
        <v>3</v>
      </c>
      <c r="BP202">
        <v>0</v>
      </c>
      <c r="BQ202">
        <v>2</v>
      </c>
      <c r="BR202">
        <v>0</v>
      </c>
      <c r="BS202">
        <v>1</v>
      </c>
      <c r="BT202">
        <v>1</v>
      </c>
      <c r="BU202">
        <v>1</v>
      </c>
      <c r="BV202">
        <v>1</v>
      </c>
      <c r="BW202">
        <v>1</v>
      </c>
      <c r="BX202">
        <v>1</v>
      </c>
      <c r="BY202" t="s">
        <v>3</v>
      </c>
      <c r="BZ202">
        <v>90</v>
      </c>
      <c r="CA202">
        <v>85</v>
      </c>
      <c r="CF202">
        <v>0</v>
      </c>
      <c r="CG202">
        <v>0</v>
      </c>
      <c r="CM202">
        <v>0</v>
      </c>
      <c r="CN202" t="s">
        <v>3</v>
      </c>
      <c r="CO202">
        <v>0</v>
      </c>
      <c r="CP202">
        <f t="shared" si="214"/>
        <v>0</v>
      </c>
      <c r="CQ202">
        <f t="shared" si="215"/>
        <v>0</v>
      </c>
      <c r="CR202">
        <f t="shared" si="216"/>
        <v>0</v>
      </c>
      <c r="CS202">
        <f t="shared" si="217"/>
        <v>0</v>
      </c>
      <c r="CT202">
        <f t="shared" si="218"/>
        <v>0</v>
      </c>
      <c r="CU202">
        <f t="shared" si="219"/>
        <v>0</v>
      </c>
      <c r="CV202">
        <f t="shared" si="220"/>
        <v>0</v>
      </c>
      <c r="CW202">
        <f t="shared" si="221"/>
        <v>0</v>
      </c>
      <c r="CX202">
        <f t="shared" si="222"/>
        <v>0</v>
      </c>
      <c r="CY202">
        <f t="shared" si="223"/>
        <v>0</v>
      </c>
      <c r="CZ202">
        <f t="shared" si="224"/>
        <v>0</v>
      </c>
      <c r="DC202" t="s">
        <v>3</v>
      </c>
      <c r="DD202" t="s">
        <v>3</v>
      </c>
      <c r="DE202" t="s">
        <v>3</v>
      </c>
      <c r="DF202" t="s">
        <v>3</v>
      </c>
      <c r="DG202" t="s">
        <v>3</v>
      </c>
      <c r="DH202" t="s">
        <v>3</v>
      </c>
      <c r="DI202" t="s">
        <v>3</v>
      </c>
      <c r="DJ202" t="s">
        <v>3</v>
      </c>
      <c r="DK202" t="s">
        <v>3</v>
      </c>
      <c r="DL202" t="s">
        <v>3</v>
      </c>
      <c r="DM202" t="s">
        <v>3</v>
      </c>
      <c r="DN202">
        <v>0</v>
      </c>
      <c r="DO202">
        <v>0</v>
      </c>
      <c r="DP202">
        <v>1</v>
      </c>
      <c r="DQ202">
        <v>1</v>
      </c>
      <c r="DU202">
        <v>1009</v>
      </c>
      <c r="DV202" t="s">
        <v>64</v>
      </c>
      <c r="DW202" t="s">
        <v>64</v>
      </c>
      <c r="DX202">
        <v>1000</v>
      </c>
      <c r="EE202">
        <v>39174502</v>
      </c>
      <c r="EF202">
        <v>2</v>
      </c>
      <c r="EG202" t="s">
        <v>21</v>
      </c>
      <c r="EH202">
        <v>0</v>
      </c>
      <c r="EI202" t="s">
        <v>3</v>
      </c>
      <c r="EJ202">
        <v>1</v>
      </c>
      <c r="EK202">
        <v>9001</v>
      </c>
      <c r="EL202" t="s">
        <v>475</v>
      </c>
      <c r="EM202" t="s">
        <v>476</v>
      </c>
      <c r="EO202" t="s">
        <v>3</v>
      </c>
      <c r="EQ202">
        <v>0</v>
      </c>
      <c r="ER202">
        <v>0</v>
      </c>
      <c r="ES202">
        <v>0</v>
      </c>
      <c r="ET202">
        <v>0</v>
      </c>
      <c r="EU202">
        <v>0</v>
      </c>
      <c r="EV202">
        <v>0</v>
      </c>
      <c r="EW202">
        <v>0</v>
      </c>
      <c r="EX202">
        <v>0</v>
      </c>
      <c r="FQ202">
        <v>0</v>
      </c>
      <c r="FR202">
        <f t="shared" si="225"/>
        <v>0</v>
      </c>
      <c r="FS202">
        <v>0</v>
      </c>
      <c r="FX202">
        <v>90</v>
      </c>
      <c r="FY202">
        <v>85</v>
      </c>
      <c r="GA202" t="s">
        <v>3</v>
      </c>
      <c r="GD202">
        <v>0</v>
      </c>
      <c r="GF202">
        <v>748648226</v>
      </c>
      <c r="GG202">
        <v>1</v>
      </c>
      <c r="GH202">
        <v>1</v>
      </c>
      <c r="GI202">
        <v>4</v>
      </c>
      <c r="GJ202">
        <v>0</v>
      </c>
      <c r="GK202">
        <f>ROUND(R202*(R12)/100,2)</f>
        <v>0</v>
      </c>
      <c r="GL202">
        <f t="shared" si="226"/>
        <v>0</v>
      </c>
      <c r="GM202">
        <f t="shared" si="227"/>
        <v>0</v>
      </c>
      <c r="GN202">
        <f t="shared" si="228"/>
        <v>0</v>
      </c>
      <c r="GO202">
        <f t="shared" si="229"/>
        <v>0</v>
      </c>
      <c r="GP202">
        <f t="shared" si="230"/>
        <v>0</v>
      </c>
      <c r="GR202">
        <v>0</v>
      </c>
      <c r="GS202">
        <v>3</v>
      </c>
      <c r="GT202">
        <v>0</v>
      </c>
      <c r="GU202" t="s">
        <v>3</v>
      </c>
      <c r="GV202">
        <f t="shared" si="231"/>
        <v>0</v>
      </c>
      <c r="GW202">
        <v>1</v>
      </c>
      <c r="GX202">
        <f t="shared" si="232"/>
        <v>0</v>
      </c>
      <c r="HA202">
        <v>0</v>
      </c>
      <c r="HB202">
        <v>0</v>
      </c>
      <c r="IK202">
        <v>0</v>
      </c>
    </row>
    <row r="203" spans="1:245" x14ac:dyDescent="0.2">
      <c r="A203">
        <v>18</v>
      </c>
      <c r="B203">
        <v>1</v>
      </c>
      <c r="C203">
        <v>464</v>
      </c>
      <c r="E203" t="s">
        <v>506</v>
      </c>
      <c r="F203" t="s">
        <v>507</v>
      </c>
      <c r="G203" t="s">
        <v>508</v>
      </c>
      <c r="H203" t="s">
        <v>64</v>
      </c>
      <c r="I203">
        <f>I201*J203</f>
        <v>0.21632999999999999</v>
      </c>
      <c r="J203">
        <v>1</v>
      </c>
      <c r="O203">
        <f t="shared" si="200"/>
        <v>11324.62</v>
      </c>
      <c r="P203">
        <f t="shared" si="201"/>
        <v>11324.62</v>
      </c>
      <c r="Q203">
        <f t="shared" si="202"/>
        <v>0</v>
      </c>
      <c r="R203">
        <f t="shared" si="203"/>
        <v>0</v>
      </c>
      <c r="S203">
        <f t="shared" si="204"/>
        <v>0</v>
      </c>
      <c r="T203">
        <f t="shared" si="205"/>
        <v>0</v>
      </c>
      <c r="U203">
        <f t="shared" si="206"/>
        <v>0</v>
      </c>
      <c r="V203">
        <f t="shared" si="207"/>
        <v>0</v>
      </c>
      <c r="W203">
        <f t="shared" si="208"/>
        <v>0</v>
      </c>
      <c r="X203">
        <f t="shared" si="209"/>
        <v>0</v>
      </c>
      <c r="Y203">
        <f t="shared" si="210"/>
        <v>0</v>
      </c>
      <c r="AA203">
        <v>39570879</v>
      </c>
      <c r="AB203">
        <f t="shared" si="211"/>
        <v>7980</v>
      </c>
      <c r="AC203">
        <f t="shared" si="233"/>
        <v>7980</v>
      </c>
      <c r="AD203">
        <f>ROUND((((ET203)-(EU203))+AE203),2)</f>
        <v>0</v>
      </c>
      <c r="AE203">
        <f>ROUND((EU203),2)</f>
        <v>0</v>
      </c>
      <c r="AF203">
        <f>ROUND((EV203),2)</f>
        <v>0</v>
      </c>
      <c r="AG203">
        <f t="shared" si="212"/>
        <v>0</v>
      </c>
      <c r="AH203">
        <f>(EW203)</f>
        <v>0</v>
      </c>
      <c r="AI203">
        <f>(EX203)</f>
        <v>0</v>
      </c>
      <c r="AJ203">
        <f t="shared" si="213"/>
        <v>0</v>
      </c>
      <c r="AK203">
        <v>7980</v>
      </c>
      <c r="AL203">
        <v>7980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90</v>
      </c>
      <c r="AU203">
        <v>85</v>
      </c>
      <c r="AV203">
        <v>1</v>
      </c>
      <c r="AW203">
        <v>1</v>
      </c>
      <c r="AZ203">
        <v>6.56</v>
      </c>
      <c r="BA203">
        <v>1</v>
      </c>
      <c r="BB203">
        <v>1</v>
      </c>
      <c r="BC203">
        <v>6.56</v>
      </c>
      <c r="BD203" t="s">
        <v>3</v>
      </c>
      <c r="BE203" t="s">
        <v>3</v>
      </c>
      <c r="BF203" t="s">
        <v>3</v>
      </c>
      <c r="BG203" t="s">
        <v>3</v>
      </c>
      <c r="BH203">
        <v>3</v>
      </c>
      <c r="BI203">
        <v>1</v>
      </c>
      <c r="BJ203" t="s">
        <v>509</v>
      </c>
      <c r="BM203">
        <v>9001</v>
      </c>
      <c r="BN203">
        <v>0</v>
      </c>
      <c r="BO203" t="s">
        <v>3</v>
      </c>
      <c r="BP203">
        <v>0</v>
      </c>
      <c r="BQ203">
        <v>2</v>
      </c>
      <c r="BR203">
        <v>0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3</v>
      </c>
      <c r="BZ203">
        <v>90</v>
      </c>
      <c r="CA203">
        <v>85</v>
      </c>
      <c r="CF203">
        <v>0</v>
      </c>
      <c r="CG203">
        <v>0</v>
      </c>
      <c r="CM203">
        <v>0</v>
      </c>
      <c r="CN203" t="s">
        <v>3</v>
      </c>
      <c r="CO203">
        <v>0</v>
      </c>
      <c r="CP203">
        <f t="shared" si="214"/>
        <v>11324.62</v>
      </c>
      <c r="CQ203">
        <f t="shared" si="215"/>
        <v>52348.799999999996</v>
      </c>
      <c r="CR203">
        <f t="shared" si="216"/>
        <v>0</v>
      </c>
      <c r="CS203">
        <f t="shared" si="217"/>
        <v>0</v>
      </c>
      <c r="CT203">
        <f t="shared" si="218"/>
        <v>0</v>
      </c>
      <c r="CU203">
        <f t="shared" si="219"/>
        <v>0</v>
      </c>
      <c r="CV203">
        <f t="shared" si="220"/>
        <v>0</v>
      </c>
      <c r="CW203">
        <f t="shared" si="221"/>
        <v>0</v>
      </c>
      <c r="CX203">
        <f t="shared" si="222"/>
        <v>0</v>
      </c>
      <c r="CY203">
        <f t="shared" si="223"/>
        <v>0</v>
      </c>
      <c r="CZ203">
        <f t="shared" si="224"/>
        <v>0</v>
      </c>
      <c r="DC203" t="s">
        <v>3</v>
      </c>
      <c r="DD203" t="s">
        <v>3</v>
      </c>
      <c r="DE203" t="s">
        <v>3</v>
      </c>
      <c r="DF203" t="s">
        <v>3</v>
      </c>
      <c r="DG203" t="s">
        <v>3</v>
      </c>
      <c r="DH203" t="s">
        <v>3</v>
      </c>
      <c r="DI203" t="s">
        <v>3</v>
      </c>
      <c r="DJ203" t="s">
        <v>3</v>
      </c>
      <c r="DK203" t="s">
        <v>3</v>
      </c>
      <c r="DL203" t="s">
        <v>3</v>
      </c>
      <c r="DM203" t="s">
        <v>3</v>
      </c>
      <c r="DN203">
        <v>0</v>
      </c>
      <c r="DO203">
        <v>0</v>
      </c>
      <c r="DP203">
        <v>1</v>
      </c>
      <c r="DQ203">
        <v>1</v>
      </c>
      <c r="DU203">
        <v>1009</v>
      </c>
      <c r="DV203" t="s">
        <v>64</v>
      </c>
      <c r="DW203" t="s">
        <v>64</v>
      </c>
      <c r="DX203">
        <v>1000</v>
      </c>
      <c r="EE203">
        <v>39174502</v>
      </c>
      <c r="EF203">
        <v>2</v>
      </c>
      <c r="EG203" t="s">
        <v>21</v>
      </c>
      <c r="EH203">
        <v>0</v>
      </c>
      <c r="EI203" t="s">
        <v>3</v>
      </c>
      <c r="EJ203">
        <v>1</v>
      </c>
      <c r="EK203">
        <v>9001</v>
      </c>
      <c r="EL203" t="s">
        <v>475</v>
      </c>
      <c r="EM203" t="s">
        <v>476</v>
      </c>
      <c r="EO203" t="s">
        <v>3</v>
      </c>
      <c r="EQ203">
        <v>0</v>
      </c>
      <c r="ER203">
        <v>7980</v>
      </c>
      <c r="ES203">
        <v>7980</v>
      </c>
      <c r="ET203">
        <v>0</v>
      </c>
      <c r="EU203">
        <v>0</v>
      </c>
      <c r="EV203">
        <v>0</v>
      </c>
      <c r="EW203">
        <v>0</v>
      </c>
      <c r="EX203">
        <v>0</v>
      </c>
      <c r="FQ203">
        <v>0</v>
      </c>
      <c r="FR203">
        <f t="shared" si="225"/>
        <v>0</v>
      </c>
      <c r="FS203">
        <v>0</v>
      </c>
      <c r="FX203">
        <v>90</v>
      </c>
      <c r="FY203">
        <v>85</v>
      </c>
      <c r="GA203" t="s">
        <v>3</v>
      </c>
      <c r="GD203">
        <v>0</v>
      </c>
      <c r="GF203">
        <v>-214609821</v>
      </c>
      <c r="GG203">
        <v>1</v>
      </c>
      <c r="GH203">
        <v>1</v>
      </c>
      <c r="GI203">
        <v>4</v>
      </c>
      <c r="GJ203">
        <v>0</v>
      </c>
      <c r="GK203">
        <f>ROUND(R203*(R12)/100,2)</f>
        <v>0</v>
      </c>
      <c r="GL203">
        <f t="shared" si="226"/>
        <v>0</v>
      </c>
      <c r="GM203">
        <f t="shared" si="227"/>
        <v>11324.62</v>
      </c>
      <c r="GN203">
        <f t="shared" si="228"/>
        <v>11324.62</v>
      </c>
      <c r="GO203">
        <f t="shared" si="229"/>
        <v>0</v>
      </c>
      <c r="GP203">
        <f t="shared" si="230"/>
        <v>0</v>
      </c>
      <c r="GR203">
        <v>0</v>
      </c>
      <c r="GS203">
        <v>3</v>
      </c>
      <c r="GT203">
        <v>0</v>
      </c>
      <c r="GU203" t="s">
        <v>3</v>
      </c>
      <c r="GV203">
        <f t="shared" si="231"/>
        <v>0</v>
      </c>
      <c r="GW203">
        <v>1</v>
      </c>
      <c r="GX203">
        <f t="shared" si="232"/>
        <v>0</v>
      </c>
      <c r="HA203">
        <v>0</v>
      </c>
      <c r="HB203">
        <v>0</v>
      </c>
      <c r="IK203">
        <v>0</v>
      </c>
    </row>
    <row r="204" spans="1:245" x14ac:dyDescent="0.2">
      <c r="A204">
        <v>17</v>
      </c>
      <c r="B204">
        <v>1</v>
      </c>
      <c r="C204">
        <f>ROW(SmtRes!A494)</f>
        <v>494</v>
      </c>
      <c r="D204">
        <f>ROW(EtalonRes!A461)</f>
        <v>461</v>
      </c>
      <c r="E204" t="s">
        <v>510</v>
      </c>
      <c r="F204" t="s">
        <v>482</v>
      </c>
      <c r="G204" t="s">
        <v>483</v>
      </c>
      <c r="H204" t="s">
        <v>64</v>
      </c>
      <c r="I204">
        <v>1.4017599999999999</v>
      </c>
      <c r="J204">
        <v>0</v>
      </c>
      <c r="O204">
        <f t="shared" si="200"/>
        <v>4413.8599999999997</v>
      </c>
      <c r="P204">
        <f t="shared" si="201"/>
        <v>376.65</v>
      </c>
      <c r="Q204">
        <f t="shared" si="202"/>
        <v>3020.83</v>
      </c>
      <c r="R204">
        <f t="shared" si="203"/>
        <v>340.05</v>
      </c>
      <c r="S204">
        <f t="shared" si="204"/>
        <v>1016.38</v>
      </c>
      <c r="T204">
        <f t="shared" si="205"/>
        <v>0</v>
      </c>
      <c r="U204">
        <f t="shared" si="206"/>
        <v>16.87789128</v>
      </c>
      <c r="V204">
        <f t="shared" si="207"/>
        <v>3.8898840000000003</v>
      </c>
      <c r="W204">
        <f t="shared" si="208"/>
        <v>0</v>
      </c>
      <c r="X204">
        <f t="shared" si="209"/>
        <v>1220.79</v>
      </c>
      <c r="Y204">
        <f t="shared" si="210"/>
        <v>1152.97</v>
      </c>
      <c r="AA204">
        <v>39570879</v>
      </c>
      <c r="AB204">
        <f t="shared" si="211"/>
        <v>480</v>
      </c>
      <c r="AC204">
        <f t="shared" si="233"/>
        <v>40.96</v>
      </c>
      <c r="AD204">
        <f>ROUND(((((ET204*1.25))-((EU204*1.25)))+AE204),2)</f>
        <v>328.51</v>
      </c>
      <c r="AE204">
        <f>ROUND(((EU204*1.25)),2)</f>
        <v>36.979999999999997</v>
      </c>
      <c r="AF204">
        <f>ROUND(((EV204*1.15)),2)</f>
        <v>110.53</v>
      </c>
      <c r="AG204">
        <f t="shared" si="212"/>
        <v>0</v>
      </c>
      <c r="AH204">
        <f>((EW204*1.15))</f>
        <v>12.0405</v>
      </c>
      <c r="AI204">
        <f>((EX204*1.25))</f>
        <v>2.7750000000000004</v>
      </c>
      <c r="AJ204">
        <f t="shared" si="213"/>
        <v>0</v>
      </c>
      <c r="AK204">
        <v>399.87</v>
      </c>
      <c r="AL204">
        <v>40.96</v>
      </c>
      <c r="AM204">
        <v>262.8</v>
      </c>
      <c r="AN204">
        <v>29.58</v>
      </c>
      <c r="AO204">
        <v>96.11</v>
      </c>
      <c r="AP204">
        <v>0</v>
      </c>
      <c r="AQ204">
        <v>10.47</v>
      </c>
      <c r="AR204">
        <v>2.2200000000000002</v>
      </c>
      <c r="AS204">
        <v>0</v>
      </c>
      <c r="AT204">
        <v>90</v>
      </c>
      <c r="AU204">
        <v>85</v>
      </c>
      <c r="AV204">
        <v>1</v>
      </c>
      <c r="AW204">
        <v>1</v>
      </c>
      <c r="AZ204">
        <v>6.56</v>
      </c>
      <c r="BA204">
        <v>6.56</v>
      </c>
      <c r="BB204">
        <v>6.56</v>
      </c>
      <c r="BC204">
        <v>6.56</v>
      </c>
      <c r="BD204" t="s">
        <v>3</v>
      </c>
      <c r="BE204" t="s">
        <v>3</v>
      </c>
      <c r="BF204" t="s">
        <v>3</v>
      </c>
      <c r="BG204" t="s">
        <v>3</v>
      </c>
      <c r="BH204">
        <v>0</v>
      </c>
      <c r="BI204">
        <v>1</v>
      </c>
      <c r="BJ204" t="s">
        <v>484</v>
      </c>
      <c r="BM204">
        <v>9001</v>
      </c>
      <c r="BN204">
        <v>0</v>
      </c>
      <c r="BO204" t="s">
        <v>3</v>
      </c>
      <c r="BP204">
        <v>0</v>
      </c>
      <c r="BQ204">
        <v>2</v>
      </c>
      <c r="BR204">
        <v>0</v>
      </c>
      <c r="BS204">
        <v>6.56</v>
      </c>
      <c r="BT204">
        <v>1</v>
      </c>
      <c r="BU204">
        <v>1</v>
      </c>
      <c r="BV204">
        <v>1</v>
      </c>
      <c r="BW204">
        <v>1</v>
      </c>
      <c r="BX204">
        <v>1</v>
      </c>
      <c r="BY204" t="s">
        <v>3</v>
      </c>
      <c r="BZ204">
        <v>90</v>
      </c>
      <c r="CA204">
        <v>85</v>
      </c>
      <c r="CF204">
        <v>0</v>
      </c>
      <c r="CG204">
        <v>0</v>
      </c>
      <c r="CM204">
        <v>0</v>
      </c>
      <c r="CN204" t="s">
        <v>1633</v>
      </c>
      <c r="CO204">
        <v>0</v>
      </c>
      <c r="CP204">
        <f t="shared" si="214"/>
        <v>4413.8599999999997</v>
      </c>
      <c r="CQ204">
        <f t="shared" si="215"/>
        <v>268.69759999999997</v>
      </c>
      <c r="CR204">
        <f t="shared" si="216"/>
        <v>2155.0255999999999</v>
      </c>
      <c r="CS204">
        <f t="shared" si="217"/>
        <v>242.58879999999996</v>
      </c>
      <c r="CT204">
        <f t="shared" si="218"/>
        <v>725.07679999999993</v>
      </c>
      <c r="CU204">
        <f t="shared" si="219"/>
        <v>0</v>
      </c>
      <c r="CV204">
        <f t="shared" si="220"/>
        <v>12.0405</v>
      </c>
      <c r="CW204">
        <f t="shared" si="221"/>
        <v>2.7750000000000004</v>
      </c>
      <c r="CX204">
        <f t="shared" si="222"/>
        <v>0</v>
      </c>
      <c r="CY204">
        <f t="shared" si="223"/>
        <v>1220.787</v>
      </c>
      <c r="CZ204">
        <f t="shared" si="224"/>
        <v>1152.9655</v>
      </c>
      <c r="DC204" t="s">
        <v>3</v>
      </c>
      <c r="DD204" t="s">
        <v>3</v>
      </c>
      <c r="DE204" t="s">
        <v>19</v>
      </c>
      <c r="DF204" t="s">
        <v>19</v>
      </c>
      <c r="DG204" t="s">
        <v>20</v>
      </c>
      <c r="DH204" t="s">
        <v>3</v>
      </c>
      <c r="DI204" t="s">
        <v>20</v>
      </c>
      <c r="DJ204" t="s">
        <v>19</v>
      </c>
      <c r="DK204" t="s">
        <v>3</v>
      </c>
      <c r="DL204" t="s">
        <v>3</v>
      </c>
      <c r="DM204" t="s">
        <v>3</v>
      </c>
      <c r="DN204">
        <v>0</v>
      </c>
      <c r="DO204">
        <v>0</v>
      </c>
      <c r="DP204">
        <v>1</v>
      </c>
      <c r="DQ204">
        <v>1</v>
      </c>
      <c r="DU204">
        <v>1009</v>
      </c>
      <c r="DV204" t="s">
        <v>64</v>
      </c>
      <c r="DW204" t="s">
        <v>64</v>
      </c>
      <c r="DX204">
        <v>1000</v>
      </c>
      <c r="EE204">
        <v>39174502</v>
      </c>
      <c r="EF204">
        <v>2</v>
      </c>
      <c r="EG204" t="s">
        <v>21</v>
      </c>
      <c r="EH204">
        <v>0</v>
      </c>
      <c r="EI204" t="s">
        <v>3</v>
      </c>
      <c r="EJ204">
        <v>1</v>
      </c>
      <c r="EK204">
        <v>9001</v>
      </c>
      <c r="EL204" t="s">
        <v>475</v>
      </c>
      <c r="EM204" t="s">
        <v>476</v>
      </c>
      <c r="EO204" t="s">
        <v>24</v>
      </c>
      <c r="EQ204">
        <v>0</v>
      </c>
      <c r="ER204">
        <v>399.87</v>
      </c>
      <c r="ES204">
        <v>40.96</v>
      </c>
      <c r="ET204">
        <v>262.8</v>
      </c>
      <c r="EU204">
        <v>29.58</v>
      </c>
      <c r="EV204">
        <v>96.11</v>
      </c>
      <c r="EW204">
        <v>10.47</v>
      </c>
      <c r="EX204">
        <v>2.2200000000000002</v>
      </c>
      <c r="EY204">
        <v>0</v>
      </c>
      <c r="FQ204">
        <v>0</v>
      </c>
      <c r="FR204">
        <f t="shared" si="225"/>
        <v>0</v>
      </c>
      <c r="FS204">
        <v>0</v>
      </c>
      <c r="FX204">
        <v>90</v>
      </c>
      <c r="FY204">
        <v>85</v>
      </c>
      <c r="GA204" t="s">
        <v>3</v>
      </c>
      <c r="GD204">
        <v>0</v>
      </c>
      <c r="GF204">
        <v>167190441</v>
      </c>
      <c r="GG204">
        <v>1</v>
      </c>
      <c r="GH204">
        <v>1</v>
      </c>
      <c r="GI204">
        <v>4</v>
      </c>
      <c r="GJ204">
        <v>0</v>
      </c>
      <c r="GK204">
        <f>ROUND(R204*(R12)/100,2)</f>
        <v>0</v>
      </c>
      <c r="GL204">
        <f t="shared" si="226"/>
        <v>0</v>
      </c>
      <c r="GM204">
        <f t="shared" si="227"/>
        <v>6787.62</v>
      </c>
      <c r="GN204">
        <f t="shared" si="228"/>
        <v>6787.62</v>
      </c>
      <c r="GO204">
        <f t="shared" si="229"/>
        <v>0</v>
      </c>
      <c r="GP204">
        <f t="shared" si="230"/>
        <v>0</v>
      </c>
      <c r="GR204">
        <v>0</v>
      </c>
      <c r="GS204">
        <v>3</v>
      </c>
      <c r="GT204">
        <v>0</v>
      </c>
      <c r="GU204" t="s">
        <v>3</v>
      </c>
      <c r="GV204">
        <f t="shared" si="231"/>
        <v>0</v>
      </c>
      <c r="GW204">
        <v>1</v>
      </c>
      <c r="GX204">
        <f t="shared" si="232"/>
        <v>0</v>
      </c>
      <c r="HA204">
        <v>0</v>
      </c>
      <c r="HB204">
        <v>0</v>
      </c>
      <c r="IK204">
        <v>0</v>
      </c>
    </row>
    <row r="205" spans="1:245" x14ac:dyDescent="0.2">
      <c r="A205">
        <v>18</v>
      </c>
      <c r="B205">
        <v>1</v>
      </c>
      <c r="C205">
        <v>488</v>
      </c>
      <c r="E205" t="s">
        <v>511</v>
      </c>
      <c r="F205" t="s">
        <v>124</v>
      </c>
      <c r="G205" t="s">
        <v>125</v>
      </c>
      <c r="H205" t="s">
        <v>64</v>
      </c>
      <c r="I205">
        <f>I204*J205</f>
        <v>1.4017599999999999</v>
      </c>
      <c r="J205">
        <v>1</v>
      </c>
      <c r="O205">
        <f t="shared" si="200"/>
        <v>0</v>
      </c>
      <c r="P205">
        <f t="shared" si="201"/>
        <v>0</v>
      </c>
      <c r="Q205">
        <f t="shared" si="202"/>
        <v>0</v>
      </c>
      <c r="R205">
        <f t="shared" si="203"/>
        <v>0</v>
      </c>
      <c r="S205">
        <f t="shared" si="204"/>
        <v>0</v>
      </c>
      <c r="T205">
        <f t="shared" si="205"/>
        <v>0</v>
      </c>
      <c r="U205">
        <f t="shared" si="206"/>
        <v>0</v>
      </c>
      <c r="V205">
        <f t="shared" si="207"/>
        <v>0</v>
      </c>
      <c r="W205">
        <f t="shared" si="208"/>
        <v>0</v>
      </c>
      <c r="X205">
        <f t="shared" si="209"/>
        <v>0</v>
      </c>
      <c r="Y205">
        <f t="shared" si="210"/>
        <v>0</v>
      </c>
      <c r="AA205">
        <v>39570879</v>
      </c>
      <c r="AB205">
        <f t="shared" si="211"/>
        <v>0</v>
      </c>
      <c r="AC205">
        <f t="shared" si="233"/>
        <v>0</v>
      </c>
      <c r="AD205">
        <f>ROUND((((ET205)-(EU205))+AE205),2)</f>
        <v>0</v>
      </c>
      <c r="AE205">
        <f t="shared" ref="AE205:AF208" si="234">ROUND((EU205),2)</f>
        <v>0</v>
      </c>
      <c r="AF205">
        <f t="shared" si="234"/>
        <v>0</v>
      </c>
      <c r="AG205">
        <f t="shared" si="212"/>
        <v>0</v>
      </c>
      <c r="AH205">
        <f t="shared" ref="AH205:AI208" si="235">(EW205)</f>
        <v>0</v>
      </c>
      <c r="AI205">
        <f t="shared" si="235"/>
        <v>0</v>
      </c>
      <c r="AJ205">
        <f t="shared" si="213"/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90</v>
      </c>
      <c r="AU205">
        <v>85</v>
      </c>
      <c r="AV205">
        <v>1</v>
      </c>
      <c r="AW205">
        <v>1</v>
      </c>
      <c r="AZ205">
        <v>6.56</v>
      </c>
      <c r="BA205">
        <v>1</v>
      </c>
      <c r="BB205">
        <v>1</v>
      </c>
      <c r="BC205">
        <v>6.56</v>
      </c>
      <c r="BD205" t="s">
        <v>3</v>
      </c>
      <c r="BE205" t="s">
        <v>3</v>
      </c>
      <c r="BF205" t="s">
        <v>3</v>
      </c>
      <c r="BG205" t="s">
        <v>3</v>
      </c>
      <c r="BH205">
        <v>3</v>
      </c>
      <c r="BI205">
        <v>1</v>
      </c>
      <c r="BJ205" t="s">
        <v>3</v>
      </c>
      <c r="BM205">
        <v>9001</v>
      </c>
      <c r="BN205">
        <v>0</v>
      </c>
      <c r="BO205" t="s">
        <v>3</v>
      </c>
      <c r="BP205">
        <v>0</v>
      </c>
      <c r="BQ205">
        <v>2</v>
      </c>
      <c r="BR205">
        <v>0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3</v>
      </c>
      <c r="BZ205">
        <v>90</v>
      </c>
      <c r="CA205">
        <v>85</v>
      </c>
      <c r="CF205">
        <v>0</v>
      </c>
      <c r="CG205">
        <v>0</v>
      </c>
      <c r="CM205">
        <v>0</v>
      </c>
      <c r="CN205" t="s">
        <v>3</v>
      </c>
      <c r="CO205">
        <v>0</v>
      </c>
      <c r="CP205">
        <f t="shared" si="214"/>
        <v>0</v>
      </c>
      <c r="CQ205">
        <f t="shared" si="215"/>
        <v>0</v>
      </c>
      <c r="CR205">
        <f t="shared" si="216"/>
        <v>0</v>
      </c>
      <c r="CS205">
        <f t="shared" si="217"/>
        <v>0</v>
      </c>
      <c r="CT205">
        <f t="shared" si="218"/>
        <v>0</v>
      </c>
      <c r="CU205">
        <f t="shared" si="219"/>
        <v>0</v>
      </c>
      <c r="CV205">
        <f t="shared" si="220"/>
        <v>0</v>
      </c>
      <c r="CW205">
        <f t="shared" si="221"/>
        <v>0</v>
      </c>
      <c r="CX205">
        <f t="shared" si="222"/>
        <v>0</v>
      </c>
      <c r="CY205">
        <f t="shared" si="223"/>
        <v>0</v>
      </c>
      <c r="CZ205">
        <f t="shared" si="224"/>
        <v>0</v>
      </c>
      <c r="DC205" t="s">
        <v>3</v>
      </c>
      <c r="DD205" t="s">
        <v>3</v>
      </c>
      <c r="DE205" t="s">
        <v>3</v>
      </c>
      <c r="DF205" t="s">
        <v>3</v>
      </c>
      <c r="DG205" t="s">
        <v>3</v>
      </c>
      <c r="DH205" t="s">
        <v>3</v>
      </c>
      <c r="DI205" t="s">
        <v>3</v>
      </c>
      <c r="DJ205" t="s">
        <v>3</v>
      </c>
      <c r="DK205" t="s">
        <v>3</v>
      </c>
      <c r="DL205" t="s">
        <v>3</v>
      </c>
      <c r="DM205" t="s">
        <v>3</v>
      </c>
      <c r="DN205">
        <v>0</v>
      </c>
      <c r="DO205">
        <v>0</v>
      </c>
      <c r="DP205">
        <v>1</v>
      </c>
      <c r="DQ205">
        <v>1</v>
      </c>
      <c r="DU205">
        <v>1009</v>
      </c>
      <c r="DV205" t="s">
        <v>64</v>
      </c>
      <c r="DW205" t="s">
        <v>64</v>
      </c>
      <c r="DX205">
        <v>1000</v>
      </c>
      <c r="EE205">
        <v>39174502</v>
      </c>
      <c r="EF205">
        <v>2</v>
      </c>
      <c r="EG205" t="s">
        <v>21</v>
      </c>
      <c r="EH205">
        <v>0</v>
      </c>
      <c r="EI205" t="s">
        <v>3</v>
      </c>
      <c r="EJ205">
        <v>1</v>
      </c>
      <c r="EK205">
        <v>9001</v>
      </c>
      <c r="EL205" t="s">
        <v>475</v>
      </c>
      <c r="EM205" t="s">
        <v>476</v>
      </c>
      <c r="EO205" t="s">
        <v>3</v>
      </c>
      <c r="EQ205">
        <v>0</v>
      </c>
      <c r="ER205">
        <v>0</v>
      </c>
      <c r="ES205">
        <v>0</v>
      </c>
      <c r="ET205">
        <v>0</v>
      </c>
      <c r="EU205">
        <v>0</v>
      </c>
      <c r="EV205">
        <v>0</v>
      </c>
      <c r="EW205">
        <v>0</v>
      </c>
      <c r="EX205">
        <v>0</v>
      </c>
      <c r="FQ205">
        <v>0</v>
      </c>
      <c r="FR205">
        <f t="shared" si="225"/>
        <v>0</v>
      </c>
      <c r="FS205">
        <v>0</v>
      </c>
      <c r="FX205">
        <v>90</v>
      </c>
      <c r="FY205">
        <v>85</v>
      </c>
      <c r="GA205" t="s">
        <v>3</v>
      </c>
      <c r="GD205">
        <v>0</v>
      </c>
      <c r="GF205">
        <v>748648226</v>
      </c>
      <c r="GG205">
        <v>1</v>
      </c>
      <c r="GH205">
        <v>1</v>
      </c>
      <c r="GI205">
        <v>4</v>
      </c>
      <c r="GJ205">
        <v>0</v>
      </c>
      <c r="GK205">
        <f>ROUND(R205*(R12)/100,2)</f>
        <v>0</v>
      </c>
      <c r="GL205">
        <f t="shared" si="226"/>
        <v>0</v>
      </c>
      <c r="GM205">
        <f t="shared" si="227"/>
        <v>0</v>
      </c>
      <c r="GN205">
        <f t="shared" si="228"/>
        <v>0</v>
      </c>
      <c r="GO205">
        <f t="shared" si="229"/>
        <v>0</v>
      </c>
      <c r="GP205">
        <f t="shared" si="230"/>
        <v>0</v>
      </c>
      <c r="GR205">
        <v>0</v>
      </c>
      <c r="GS205">
        <v>3</v>
      </c>
      <c r="GT205">
        <v>0</v>
      </c>
      <c r="GU205" t="s">
        <v>3</v>
      </c>
      <c r="GV205">
        <f t="shared" si="231"/>
        <v>0</v>
      </c>
      <c r="GW205">
        <v>1</v>
      </c>
      <c r="GX205">
        <f t="shared" si="232"/>
        <v>0</v>
      </c>
      <c r="HA205">
        <v>0</v>
      </c>
      <c r="HB205">
        <v>0</v>
      </c>
      <c r="IK205">
        <v>0</v>
      </c>
    </row>
    <row r="206" spans="1:245" x14ac:dyDescent="0.2">
      <c r="A206">
        <v>18</v>
      </c>
      <c r="B206">
        <v>1</v>
      </c>
      <c r="C206">
        <v>486</v>
      </c>
      <c r="E206" t="s">
        <v>512</v>
      </c>
      <c r="F206" t="s">
        <v>487</v>
      </c>
      <c r="G206" t="s">
        <v>488</v>
      </c>
      <c r="H206" t="s">
        <v>307</v>
      </c>
      <c r="I206">
        <f>I204*J206</f>
        <v>1401.76</v>
      </c>
      <c r="J206">
        <v>1000.0000000000001</v>
      </c>
      <c r="O206">
        <f t="shared" si="200"/>
        <v>108783.3</v>
      </c>
      <c r="P206">
        <f t="shared" si="201"/>
        <v>108783.3</v>
      </c>
      <c r="Q206">
        <f t="shared" si="202"/>
        <v>0</v>
      </c>
      <c r="R206">
        <f t="shared" si="203"/>
        <v>0</v>
      </c>
      <c r="S206">
        <f t="shared" si="204"/>
        <v>0</v>
      </c>
      <c r="T206">
        <f t="shared" si="205"/>
        <v>0</v>
      </c>
      <c r="U206">
        <f t="shared" si="206"/>
        <v>0</v>
      </c>
      <c r="V206">
        <f t="shared" si="207"/>
        <v>0</v>
      </c>
      <c r="W206">
        <f t="shared" si="208"/>
        <v>0</v>
      </c>
      <c r="X206">
        <f t="shared" si="209"/>
        <v>0</v>
      </c>
      <c r="Y206">
        <f t="shared" si="210"/>
        <v>0</v>
      </c>
      <c r="AA206">
        <v>39570879</v>
      </c>
      <c r="AB206">
        <f t="shared" si="211"/>
        <v>11.83</v>
      </c>
      <c r="AC206">
        <f t="shared" si="233"/>
        <v>11.83</v>
      </c>
      <c r="AD206">
        <f>ROUND((((ET206)-(EU206))+AE206),2)</f>
        <v>0</v>
      </c>
      <c r="AE206">
        <f t="shared" si="234"/>
        <v>0</v>
      </c>
      <c r="AF206">
        <f t="shared" si="234"/>
        <v>0</v>
      </c>
      <c r="AG206">
        <f t="shared" si="212"/>
        <v>0</v>
      </c>
      <c r="AH206">
        <f t="shared" si="235"/>
        <v>0</v>
      </c>
      <c r="AI206">
        <f t="shared" si="235"/>
        <v>0</v>
      </c>
      <c r="AJ206">
        <f t="shared" si="213"/>
        <v>0</v>
      </c>
      <c r="AK206">
        <v>11.83</v>
      </c>
      <c r="AL206">
        <v>11.83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90</v>
      </c>
      <c r="AU206">
        <v>85</v>
      </c>
      <c r="AV206">
        <v>1</v>
      </c>
      <c r="AW206">
        <v>1</v>
      </c>
      <c r="AZ206">
        <v>6.56</v>
      </c>
      <c r="BA206">
        <v>1</v>
      </c>
      <c r="BB206">
        <v>1</v>
      </c>
      <c r="BC206">
        <v>6.56</v>
      </c>
      <c r="BD206" t="s">
        <v>3</v>
      </c>
      <c r="BE206" t="s">
        <v>3</v>
      </c>
      <c r="BF206" t="s">
        <v>3</v>
      </c>
      <c r="BG206" t="s">
        <v>3</v>
      </c>
      <c r="BH206">
        <v>3</v>
      </c>
      <c r="BI206">
        <v>1</v>
      </c>
      <c r="BJ206" t="s">
        <v>489</v>
      </c>
      <c r="BM206">
        <v>9001</v>
      </c>
      <c r="BN206">
        <v>0</v>
      </c>
      <c r="BO206" t="s">
        <v>3</v>
      </c>
      <c r="BP206">
        <v>0</v>
      </c>
      <c r="BQ206">
        <v>2</v>
      </c>
      <c r="BR206">
        <v>0</v>
      </c>
      <c r="BS206">
        <v>1</v>
      </c>
      <c r="BT206">
        <v>1</v>
      </c>
      <c r="BU206">
        <v>1</v>
      </c>
      <c r="BV206">
        <v>1</v>
      </c>
      <c r="BW206">
        <v>1</v>
      </c>
      <c r="BX206">
        <v>1</v>
      </c>
      <c r="BY206" t="s">
        <v>3</v>
      </c>
      <c r="BZ206">
        <v>90</v>
      </c>
      <c r="CA206">
        <v>85</v>
      </c>
      <c r="CF206">
        <v>0</v>
      </c>
      <c r="CG206">
        <v>0</v>
      </c>
      <c r="CM206">
        <v>0</v>
      </c>
      <c r="CN206" t="s">
        <v>3</v>
      </c>
      <c r="CO206">
        <v>0</v>
      </c>
      <c r="CP206">
        <f t="shared" si="214"/>
        <v>108783.3</v>
      </c>
      <c r="CQ206">
        <f t="shared" si="215"/>
        <v>77.604799999999997</v>
      </c>
      <c r="CR206">
        <f t="shared" si="216"/>
        <v>0</v>
      </c>
      <c r="CS206">
        <f t="shared" si="217"/>
        <v>0</v>
      </c>
      <c r="CT206">
        <f t="shared" si="218"/>
        <v>0</v>
      </c>
      <c r="CU206">
        <f t="shared" si="219"/>
        <v>0</v>
      </c>
      <c r="CV206">
        <f t="shared" si="220"/>
        <v>0</v>
      </c>
      <c r="CW206">
        <f t="shared" si="221"/>
        <v>0</v>
      </c>
      <c r="CX206">
        <f t="shared" si="222"/>
        <v>0</v>
      </c>
      <c r="CY206">
        <f t="shared" si="223"/>
        <v>0</v>
      </c>
      <c r="CZ206">
        <f t="shared" si="224"/>
        <v>0</v>
      </c>
      <c r="DC206" t="s">
        <v>3</v>
      </c>
      <c r="DD206" t="s">
        <v>3</v>
      </c>
      <c r="DE206" t="s">
        <v>3</v>
      </c>
      <c r="DF206" t="s">
        <v>3</v>
      </c>
      <c r="DG206" t="s">
        <v>3</v>
      </c>
      <c r="DH206" t="s">
        <v>3</v>
      </c>
      <c r="DI206" t="s">
        <v>3</v>
      </c>
      <c r="DJ206" t="s">
        <v>3</v>
      </c>
      <c r="DK206" t="s">
        <v>3</v>
      </c>
      <c r="DL206" t="s">
        <v>3</v>
      </c>
      <c r="DM206" t="s">
        <v>3</v>
      </c>
      <c r="DN206">
        <v>0</v>
      </c>
      <c r="DO206">
        <v>0</v>
      </c>
      <c r="DP206">
        <v>1</v>
      </c>
      <c r="DQ206">
        <v>1</v>
      </c>
      <c r="DU206">
        <v>1009</v>
      </c>
      <c r="DV206" t="s">
        <v>307</v>
      </c>
      <c r="DW206" t="s">
        <v>307</v>
      </c>
      <c r="DX206">
        <v>1</v>
      </c>
      <c r="EE206">
        <v>39174502</v>
      </c>
      <c r="EF206">
        <v>2</v>
      </c>
      <c r="EG206" t="s">
        <v>21</v>
      </c>
      <c r="EH206">
        <v>0</v>
      </c>
      <c r="EI206" t="s">
        <v>3</v>
      </c>
      <c r="EJ206">
        <v>1</v>
      </c>
      <c r="EK206">
        <v>9001</v>
      </c>
      <c r="EL206" t="s">
        <v>475</v>
      </c>
      <c r="EM206" t="s">
        <v>476</v>
      </c>
      <c r="EO206" t="s">
        <v>3</v>
      </c>
      <c r="EQ206">
        <v>0</v>
      </c>
      <c r="ER206">
        <v>11.83</v>
      </c>
      <c r="ES206">
        <v>11.83</v>
      </c>
      <c r="ET206">
        <v>0</v>
      </c>
      <c r="EU206">
        <v>0</v>
      </c>
      <c r="EV206">
        <v>0</v>
      </c>
      <c r="EW206">
        <v>0</v>
      </c>
      <c r="EX206">
        <v>0</v>
      </c>
      <c r="FQ206">
        <v>0</v>
      </c>
      <c r="FR206">
        <f t="shared" si="225"/>
        <v>0</v>
      </c>
      <c r="FS206">
        <v>0</v>
      </c>
      <c r="FX206">
        <v>90</v>
      </c>
      <c r="FY206">
        <v>85</v>
      </c>
      <c r="GA206" t="s">
        <v>3</v>
      </c>
      <c r="GD206">
        <v>0</v>
      </c>
      <c r="GF206">
        <v>-1693188439</v>
      </c>
      <c r="GG206">
        <v>1</v>
      </c>
      <c r="GH206">
        <v>1</v>
      </c>
      <c r="GI206">
        <v>4</v>
      </c>
      <c r="GJ206">
        <v>0</v>
      </c>
      <c r="GK206">
        <f>ROUND(R206*(R12)/100,2)</f>
        <v>0</v>
      </c>
      <c r="GL206">
        <f t="shared" si="226"/>
        <v>0</v>
      </c>
      <c r="GM206">
        <f t="shared" si="227"/>
        <v>108783.3</v>
      </c>
      <c r="GN206">
        <f t="shared" si="228"/>
        <v>108783.3</v>
      </c>
      <c r="GO206">
        <f t="shared" si="229"/>
        <v>0</v>
      </c>
      <c r="GP206">
        <f t="shared" si="230"/>
        <v>0</v>
      </c>
      <c r="GR206">
        <v>0</v>
      </c>
      <c r="GS206">
        <v>3</v>
      </c>
      <c r="GT206">
        <v>0</v>
      </c>
      <c r="GU206" t="s">
        <v>3</v>
      </c>
      <c r="GV206">
        <f t="shared" si="231"/>
        <v>0</v>
      </c>
      <c r="GW206">
        <v>1</v>
      </c>
      <c r="GX206">
        <f t="shared" si="232"/>
        <v>0</v>
      </c>
      <c r="HA206">
        <v>0</v>
      </c>
      <c r="HB206">
        <v>0</v>
      </c>
      <c r="IK206">
        <v>0</v>
      </c>
    </row>
    <row r="207" spans="1:245" x14ac:dyDescent="0.2">
      <c r="A207">
        <v>17</v>
      </c>
      <c r="B207">
        <v>1</v>
      </c>
      <c r="C207">
        <f>ROW(SmtRes!A516)</f>
        <v>516</v>
      </c>
      <c r="D207">
        <f>ROW(EtalonRes!A483)</f>
        <v>483</v>
      </c>
      <c r="E207" t="s">
        <v>513</v>
      </c>
      <c r="F207" t="s">
        <v>514</v>
      </c>
      <c r="G207" t="s">
        <v>515</v>
      </c>
      <c r="H207" t="s">
        <v>64</v>
      </c>
      <c r="I207">
        <v>3.78322</v>
      </c>
      <c r="J207">
        <v>0</v>
      </c>
      <c r="O207">
        <f t="shared" si="200"/>
        <v>31232.37</v>
      </c>
      <c r="P207">
        <f t="shared" si="201"/>
        <v>5765.95</v>
      </c>
      <c r="Q207">
        <f t="shared" si="202"/>
        <v>11740.37</v>
      </c>
      <c r="R207">
        <f t="shared" si="203"/>
        <v>1339.18</v>
      </c>
      <c r="S207">
        <f t="shared" si="204"/>
        <v>13726.05</v>
      </c>
      <c r="T207">
        <f t="shared" si="205"/>
        <v>0</v>
      </c>
      <c r="U207">
        <f t="shared" si="206"/>
        <v>239.4021616</v>
      </c>
      <c r="V207">
        <f t="shared" si="207"/>
        <v>15.170712199999999</v>
      </c>
      <c r="W207">
        <f t="shared" si="208"/>
        <v>0</v>
      </c>
      <c r="X207">
        <f t="shared" si="209"/>
        <v>13558.71</v>
      </c>
      <c r="Y207">
        <f t="shared" si="210"/>
        <v>12805.45</v>
      </c>
      <c r="AA207">
        <v>39570879</v>
      </c>
      <c r="AB207">
        <f t="shared" si="211"/>
        <v>1258.46</v>
      </c>
      <c r="AC207">
        <f t="shared" si="233"/>
        <v>232.33</v>
      </c>
      <c r="AD207">
        <f>ROUND((((ET207)-(EU207))+AE207),2)</f>
        <v>473.06</v>
      </c>
      <c r="AE207">
        <f t="shared" si="234"/>
        <v>53.96</v>
      </c>
      <c r="AF207">
        <f t="shared" si="234"/>
        <v>553.07000000000005</v>
      </c>
      <c r="AG207">
        <f t="shared" si="212"/>
        <v>0</v>
      </c>
      <c r="AH207">
        <f t="shared" si="235"/>
        <v>63.28</v>
      </c>
      <c r="AI207">
        <f t="shared" si="235"/>
        <v>4.01</v>
      </c>
      <c r="AJ207">
        <f t="shared" si="213"/>
        <v>0</v>
      </c>
      <c r="AK207">
        <v>1258.46</v>
      </c>
      <c r="AL207">
        <v>232.33</v>
      </c>
      <c r="AM207">
        <v>473.06</v>
      </c>
      <c r="AN207">
        <v>53.96</v>
      </c>
      <c r="AO207">
        <v>553.07000000000005</v>
      </c>
      <c r="AP207">
        <v>0</v>
      </c>
      <c r="AQ207">
        <v>63.28</v>
      </c>
      <c r="AR207">
        <v>4.01</v>
      </c>
      <c r="AS207">
        <v>0</v>
      </c>
      <c r="AT207">
        <v>90</v>
      </c>
      <c r="AU207">
        <v>85</v>
      </c>
      <c r="AV207">
        <v>1</v>
      </c>
      <c r="AW207">
        <v>1</v>
      </c>
      <c r="AZ207">
        <v>6.56</v>
      </c>
      <c r="BA207">
        <v>6.56</v>
      </c>
      <c r="BB207">
        <v>6.56</v>
      </c>
      <c r="BC207">
        <v>6.56</v>
      </c>
      <c r="BD207" t="s">
        <v>3</v>
      </c>
      <c r="BE207" t="s">
        <v>3</v>
      </c>
      <c r="BF207" t="s">
        <v>3</v>
      </c>
      <c r="BG207" t="s">
        <v>3</v>
      </c>
      <c r="BH207">
        <v>0</v>
      </c>
      <c r="BI207">
        <v>1</v>
      </c>
      <c r="BJ207" t="s">
        <v>502</v>
      </c>
      <c r="BM207">
        <v>9001</v>
      </c>
      <c r="BN207">
        <v>0</v>
      </c>
      <c r="BO207" t="s">
        <v>3</v>
      </c>
      <c r="BP207">
        <v>0</v>
      </c>
      <c r="BQ207">
        <v>2</v>
      </c>
      <c r="BR207">
        <v>0</v>
      </c>
      <c r="BS207">
        <v>6.56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3</v>
      </c>
      <c r="BZ207">
        <v>90</v>
      </c>
      <c r="CA207">
        <v>85</v>
      </c>
      <c r="CF207">
        <v>0</v>
      </c>
      <c r="CG207">
        <v>0</v>
      </c>
      <c r="CM207">
        <v>0</v>
      </c>
      <c r="CN207" t="s">
        <v>3</v>
      </c>
      <c r="CO207">
        <v>0</v>
      </c>
      <c r="CP207">
        <f t="shared" si="214"/>
        <v>31232.37</v>
      </c>
      <c r="CQ207">
        <f t="shared" si="215"/>
        <v>1524.0848000000001</v>
      </c>
      <c r="CR207">
        <f t="shared" si="216"/>
        <v>3103.2736</v>
      </c>
      <c r="CS207">
        <f t="shared" si="217"/>
        <v>353.9776</v>
      </c>
      <c r="CT207">
        <f t="shared" si="218"/>
        <v>3628.1392000000001</v>
      </c>
      <c r="CU207">
        <f t="shared" si="219"/>
        <v>0</v>
      </c>
      <c r="CV207">
        <f t="shared" si="220"/>
        <v>63.28</v>
      </c>
      <c r="CW207">
        <f t="shared" si="221"/>
        <v>4.01</v>
      </c>
      <c r="CX207">
        <f t="shared" si="222"/>
        <v>0</v>
      </c>
      <c r="CY207">
        <f t="shared" si="223"/>
        <v>13558.707</v>
      </c>
      <c r="CZ207">
        <f t="shared" si="224"/>
        <v>12805.4455</v>
      </c>
      <c r="DC207" t="s">
        <v>3</v>
      </c>
      <c r="DD207" t="s">
        <v>3</v>
      </c>
      <c r="DE207" t="s">
        <v>3</v>
      </c>
      <c r="DF207" t="s">
        <v>3</v>
      </c>
      <c r="DG207" t="s">
        <v>3</v>
      </c>
      <c r="DH207" t="s">
        <v>3</v>
      </c>
      <c r="DI207" t="s">
        <v>3</v>
      </c>
      <c r="DJ207" t="s">
        <v>3</v>
      </c>
      <c r="DK207" t="s">
        <v>3</v>
      </c>
      <c r="DL207" t="s">
        <v>3</v>
      </c>
      <c r="DM207" t="s">
        <v>3</v>
      </c>
      <c r="DN207">
        <v>0</v>
      </c>
      <c r="DO207">
        <v>0</v>
      </c>
      <c r="DP207">
        <v>1</v>
      </c>
      <c r="DQ207">
        <v>1</v>
      </c>
      <c r="DU207">
        <v>1009</v>
      </c>
      <c r="DV207" t="s">
        <v>64</v>
      </c>
      <c r="DW207" t="s">
        <v>64</v>
      </c>
      <c r="DX207">
        <v>1000</v>
      </c>
      <c r="EE207">
        <v>39174502</v>
      </c>
      <c r="EF207">
        <v>2</v>
      </c>
      <c r="EG207" t="s">
        <v>21</v>
      </c>
      <c r="EH207">
        <v>0</v>
      </c>
      <c r="EI207" t="s">
        <v>3</v>
      </c>
      <c r="EJ207">
        <v>1</v>
      </c>
      <c r="EK207">
        <v>9001</v>
      </c>
      <c r="EL207" t="s">
        <v>475</v>
      </c>
      <c r="EM207" t="s">
        <v>476</v>
      </c>
      <c r="EO207" t="s">
        <v>3</v>
      </c>
      <c r="EQ207">
        <v>0</v>
      </c>
      <c r="ER207">
        <v>1258.46</v>
      </c>
      <c r="ES207">
        <v>232.33</v>
      </c>
      <c r="ET207">
        <v>473.06</v>
      </c>
      <c r="EU207">
        <v>53.96</v>
      </c>
      <c r="EV207">
        <v>553.07000000000005</v>
      </c>
      <c r="EW207">
        <v>63.28</v>
      </c>
      <c r="EX207">
        <v>4.01</v>
      </c>
      <c r="EY207">
        <v>0</v>
      </c>
      <c r="FQ207">
        <v>0</v>
      </c>
      <c r="FR207">
        <f t="shared" si="225"/>
        <v>0</v>
      </c>
      <c r="FS207">
        <v>0</v>
      </c>
      <c r="FX207">
        <v>90</v>
      </c>
      <c r="FY207">
        <v>85</v>
      </c>
      <c r="GA207" t="s">
        <v>3</v>
      </c>
      <c r="GD207">
        <v>0</v>
      </c>
      <c r="GF207">
        <v>-1314674872</v>
      </c>
      <c r="GG207">
        <v>1</v>
      </c>
      <c r="GH207">
        <v>1</v>
      </c>
      <c r="GI207">
        <v>4</v>
      </c>
      <c r="GJ207">
        <v>0</v>
      </c>
      <c r="GK207">
        <f>ROUND(R207*(R12)/100,2)</f>
        <v>0</v>
      </c>
      <c r="GL207">
        <f t="shared" si="226"/>
        <v>0</v>
      </c>
      <c r="GM207">
        <f t="shared" si="227"/>
        <v>57596.53</v>
      </c>
      <c r="GN207">
        <f t="shared" si="228"/>
        <v>57596.53</v>
      </c>
      <c r="GO207">
        <f t="shared" si="229"/>
        <v>0</v>
      </c>
      <c r="GP207">
        <f t="shared" si="230"/>
        <v>0</v>
      </c>
      <c r="GR207">
        <v>0</v>
      </c>
      <c r="GS207">
        <v>3</v>
      </c>
      <c r="GT207">
        <v>0</v>
      </c>
      <c r="GU207" t="s">
        <v>3</v>
      </c>
      <c r="GV207">
        <f t="shared" si="231"/>
        <v>0</v>
      </c>
      <c r="GW207">
        <v>1</v>
      </c>
      <c r="GX207">
        <f t="shared" si="232"/>
        <v>0</v>
      </c>
      <c r="HA207">
        <v>0</v>
      </c>
      <c r="HB207">
        <v>0</v>
      </c>
      <c r="IK207">
        <v>0</v>
      </c>
    </row>
    <row r="208" spans="1:245" x14ac:dyDescent="0.2">
      <c r="A208">
        <v>18</v>
      </c>
      <c r="B208">
        <v>1</v>
      </c>
      <c r="C208">
        <v>510</v>
      </c>
      <c r="E208" t="s">
        <v>516</v>
      </c>
      <c r="F208" t="s">
        <v>517</v>
      </c>
      <c r="G208" t="s">
        <v>518</v>
      </c>
      <c r="H208" t="s">
        <v>64</v>
      </c>
      <c r="I208">
        <f>I207*J208</f>
        <v>3.78322</v>
      </c>
      <c r="J208">
        <v>1</v>
      </c>
      <c r="O208">
        <f t="shared" si="200"/>
        <v>328444.61</v>
      </c>
      <c r="P208">
        <f t="shared" si="201"/>
        <v>328444.61</v>
      </c>
      <c r="Q208">
        <f t="shared" si="202"/>
        <v>0</v>
      </c>
      <c r="R208">
        <f t="shared" si="203"/>
        <v>0</v>
      </c>
      <c r="S208">
        <f t="shared" si="204"/>
        <v>0</v>
      </c>
      <c r="T208">
        <f t="shared" si="205"/>
        <v>0</v>
      </c>
      <c r="U208">
        <f t="shared" si="206"/>
        <v>0</v>
      </c>
      <c r="V208">
        <f t="shared" si="207"/>
        <v>0</v>
      </c>
      <c r="W208">
        <f t="shared" si="208"/>
        <v>0</v>
      </c>
      <c r="X208">
        <f t="shared" si="209"/>
        <v>0</v>
      </c>
      <c r="Y208">
        <f t="shared" si="210"/>
        <v>0</v>
      </c>
      <c r="AA208">
        <v>39570879</v>
      </c>
      <c r="AB208">
        <f t="shared" si="211"/>
        <v>13234.17</v>
      </c>
      <c r="AC208">
        <f t="shared" si="233"/>
        <v>13234.17</v>
      </c>
      <c r="AD208">
        <f>ROUND((((ET208)-(EU208))+AE208),2)</f>
        <v>0</v>
      </c>
      <c r="AE208">
        <f t="shared" si="234"/>
        <v>0</v>
      </c>
      <c r="AF208">
        <f t="shared" si="234"/>
        <v>0</v>
      </c>
      <c r="AG208">
        <f t="shared" si="212"/>
        <v>0</v>
      </c>
      <c r="AH208">
        <f t="shared" si="235"/>
        <v>0</v>
      </c>
      <c r="AI208">
        <f t="shared" si="235"/>
        <v>0</v>
      </c>
      <c r="AJ208">
        <f t="shared" si="213"/>
        <v>0</v>
      </c>
      <c r="AK208">
        <v>13234.17</v>
      </c>
      <c r="AL208">
        <v>13234.17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90</v>
      </c>
      <c r="AU208">
        <v>85</v>
      </c>
      <c r="AV208">
        <v>1</v>
      </c>
      <c r="AW208">
        <v>1</v>
      </c>
      <c r="AZ208">
        <v>6.56</v>
      </c>
      <c r="BA208">
        <v>1</v>
      </c>
      <c r="BB208">
        <v>1</v>
      </c>
      <c r="BC208">
        <v>6.56</v>
      </c>
      <c r="BD208" t="s">
        <v>3</v>
      </c>
      <c r="BE208" t="s">
        <v>3</v>
      </c>
      <c r="BF208" t="s">
        <v>3</v>
      </c>
      <c r="BG208" t="s">
        <v>3</v>
      </c>
      <c r="BH208">
        <v>3</v>
      </c>
      <c r="BI208">
        <v>1</v>
      </c>
      <c r="BJ208" t="s">
        <v>519</v>
      </c>
      <c r="BM208">
        <v>9001</v>
      </c>
      <c r="BN208">
        <v>0</v>
      </c>
      <c r="BO208" t="s">
        <v>3</v>
      </c>
      <c r="BP208">
        <v>0</v>
      </c>
      <c r="BQ208">
        <v>2</v>
      </c>
      <c r="BR208">
        <v>0</v>
      </c>
      <c r="BS208">
        <v>1</v>
      </c>
      <c r="BT208">
        <v>1</v>
      </c>
      <c r="BU208">
        <v>1</v>
      </c>
      <c r="BV208">
        <v>1</v>
      </c>
      <c r="BW208">
        <v>1</v>
      </c>
      <c r="BX208">
        <v>1</v>
      </c>
      <c r="BY208" t="s">
        <v>3</v>
      </c>
      <c r="BZ208">
        <v>90</v>
      </c>
      <c r="CA208">
        <v>85</v>
      </c>
      <c r="CF208">
        <v>0</v>
      </c>
      <c r="CG208">
        <v>0</v>
      </c>
      <c r="CM208">
        <v>0</v>
      </c>
      <c r="CN208" t="s">
        <v>3</v>
      </c>
      <c r="CO208">
        <v>0</v>
      </c>
      <c r="CP208">
        <f t="shared" si="214"/>
        <v>328444.61</v>
      </c>
      <c r="CQ208">
        <f t="shared" si="215"/>
        <v>86816.155199999994</v>
      </c>
      <c r="CR208">
        <f t="shared" si="216"/>
        <v>0</v>
      </c>
      <c r="CS208">
        <f t="shared" si="217"/>
        <v>0</v>
      </c>
      <c r="CT208">
        <f t="shared" si="218"/>
        <v>0</v>
      </c>
      <c r="CU208">
        <f t="shared" si="219"/>
        <v>0</v>
      </c>
      <c r="CV208">
        <f t="shared" si="220"/>
        <v>0</v>
      </c>
      <c r="CW208">
        <f t="shared" si="221"/>
        <v>0</v>
      </c>
      <c r="CX208">
        <f t="shared" si="222"/>
        <v>0</v>
      </c>
      <c r="CY208">
        <f t="shared" si="223"/>
        <v>0</v>
      </c>
      <c r="CZ208">
        <f t="shared" si="224"/>
        <v>0</v>
      </c>
      <c r="DC208" t="s">
        <v>3</v>
      </c>
      <c r="DD208" t="s">
        <v>3</v>
      </c>
      <c r="DE208" t="s">
        <v>3</v>
      </c>
      <c r="DF208" t="s">
        <v>3</v>
      </c>
      <c r="DG208" t="s">
        <v>3</v>
      </c>
      <c r="DH208" t="s">
        <v>3</v>
      </c>
      <c r="DI208" t="s">
        <v>3</v>
      </c>
      <c r="DJ208" t="s">
        <v>3</v>
      </c>
      <c r="DK208" t="s">
        <v>3</v>
      </c>
      <c r="DL208" t="s">
        <v>3</v>
      </c>
      <c r="DM208" t="s">
        <v>3</v>
      </c>
      <c r="DN208">
        <v>0</v>
      </c>
      <c r="DO208">
        <v>0</v>
      </c>
      <c r="DP208">
        <v>1</v>
      </c>
      <c r="DQ208">
        <v>1</v>
      </c>
      <c r="DU208">
        <v>1009</v>
      </c>
      <c r="DV208" t="s">
        <v>64</v>
      </c>
      <c r="DW208" t="s">
        <v>64</v>
      </c>
      <c r="DX208">
        <v>1000</v>
      </c>
      <c r="EE208">
        <v>39174502</v>
      </c>
      <c r="EF208">
        <v>2</v>
      </c>
      <c r="EG208" t="s">
        <v>21</v>
      </c>
      <c r="EH208">
        <v>0</v>
      </c>
      <c r="EI208" t="s">
        <v>3</v>
      </c>
      <c r="EJ208">
        <v>1</v>
      </c>
      <c r="EK208">
        <v>9001</v>
      </c>
      <c r="EL208" t="s">
        <v>475</v>
      </c>
      <c r="EM208" t="s">
        <v>476</v>
      </c>
      <c r="EO208" t="s">
        <v>3</v>
      </c>
      <c r="EQ208">
        <v>0</v>
      </c>
      <c r="ER208">
        <v>13234.17</v>
      </c>
      <c r="ES208">
        <v>13234.17</v>
      </c>
      <c r="ET208">
        <v>0</v>
      </c>
      <c r="EU208">
        <v>0</v>
      </c>
      <c r="EV208">
        <v>0</v>
      </c>
      <c r="EW208">
        <v>0</v>
      </c>
      <c r="EX208">
        <v>0</v>
      </c>
      <c r="FQ208">
        <v>0</v>
      </c>
      <c r="FR208">
        <f t="shared" si="225"/>
        <v>0</v>
      </c>
      <c r="FS208">
        <v>0</v>
      </c>
      <c r="FX208">
        <v>90</v>
      </c>
      <c r="FY208">
        <v>85</v>
      </c>
      <c r="GA208" t="s">
        <v>3</v>
      </c>
      <c r="GD208">
        <v>0</v>
      </c>
      <c r="GF208">
        <v>-1777979334</v>
      </c>
      <c r="GG208">
        <v>1</v>
      </c>
      <c r="GH208">
        <v>1</v>
      </c>
      <c r="GI208">
        <v>4</v>
      </c>
      <c r="GJ208">
        <v>0</v>
      </c>
      <c r="GK208">
        <f>ROUND(R208*(R12)/100,2)</f>
        <v>0</v>
      </c>
      <c r="GL208">
        <f t="shared" si="226"/>
        <v>0</v>
      </c>
      <c r="GM208">
        <f t="shared" si="227"/>
        <v>328444.61</v>
      </c>
      <c r="GN208">
        <f t="shared" si="228"/>
        <v>328444.61</v>
      </c>
      <c r="GO208">
        <f t="shared" si="229"/>
        <v>0</v>
      </c>
      <c r="GP208">
        <f t="shared" si="230"/>
        <v>0</v>
      </c>
      <c r="GR208">
        <v>0</v>
      </c>
      <c r="GS208">
        <v>3</v>
      </c>
      <c r="GT208">
        <v>0</v>
      </c>
      <c r="GU208" t="s">
        <v>3</v>
      </c>
      <c r="GV208">
        <f t="shared" si="231"/>
        <v>0</v>
      </c>
      <c r="GW208">
        <v>1</v>
      </c>
      <c r="GX208">
        <f t="shared" si="232"/>
        <v>0</v>
      </c>
      <c r="HA208">
        <v>0</v>
      </c>
      <c r="HB208">
        <v>0</v>
      </c>
      <c r="IK208">
        <v>0</v>
      </c>
    </row>
    <row r="209" spans="1:245" x14ac:dyDescent="0.2">
      <c r="A209">
        <v>17</v>
      </c>
      <c r="B209">
        <v>1</v>
      </c>
      <c r="C209">
        <f>ROW(SmtRes!A538)</f>
        <v>538</v>
      </c>
      <c r="D209">
        <f>ROW(EtalonRes!A505)</f>
        <v>505</v>
      </c>
      <c r="E209" t="s">
        <v>520</v>
      </c>
      <c r="F209" t="s">
        <v>514</v>
      </c>
      <c r="G209" t="s">
        <v>515</v>
      </c>
      <c r="H209" t="s">
        <v>64</v>
      </c>
      <c r="I209">
        <v>0.14227999999999999</v>
      </c>
      <c r="J209">
        <v>0</v>
      </c>
      <c r="O209">
        <f t="shared" si="200"/>
        <v>1362.41</v>
      </c>
      <c r="P209">
        <f t="shared" si="201"/>
        <v>216.85</v>
      </c>
      <c r="Q209">
        <f t="shared" si="202"/>
        <v>551.91999999999996</v>
      </c>
      <c r="R209">
        <f t="shared" si="203"/>
        <v>62.95</v>
      </c>
      <c r="S209">
        <f t="shared" si="204"/>
        <v>593.64</v>
      </c>
      <c r="T209">
        <f t="shared" si="205"/>
        <v>0</v>
      </c>
      <c r="U209">
        <f t="shared" si="206"/>
        <v>10.354000159999998</v>
      </c>
      <c r="V209">
        <f t="shared" si="207"/>
        <v>0.71317849999999983</v>
      </c>
      <c r="W209">
        <f t="shared" si="208"/>
        <v>0</v>
      </c>
      <c r="X209">
        <f t="shared" si="209"/>
        <v>590.92999999999995</v>
      </c>
      <c r="Y209">
        <f t="shared" si="210"/>
        <v>558.1</v>
      </c>
      <c r="AA209">
        <v>39570879</v>
      </c>
      <c r="AB209">
        <f t="shared" si="211"/>
        <v>1459.69</v>
      </c>
      <c r="AC209">
        <f t="shared" si="233"/>
        <v>232.33</v>
      </c>
      <c r="AD209">
        <f>ROUND(((((ET209*1.25))-((EU209*1.25)))+AE209),2)</f>
        <v>591.33000000000004</v>
      </c>
      <c r="AE209">
        <f>ROUND(((EU209*1.25)),2)</f>
        <v>67.45</v>
      </c>
      <c r="AF209">
        <f>ROUND(((EV209*1.15)),2)</f>
        <v>636.03</v>
      </c>
      <c r="AG209">
        <f t="shared" si="212"/>
        <v>0</v>
      </c>
      <c r="AH209">
        <f>((EW209*1.15))</f>
        <v>72.771999999999991</v>
      </c>
      <c r="AI209">
        <f>((EX209*1.25))</f>
        <v>5.0124999999999993</v>
      </c>
      <c r="AJ209">
        <f t="shared" si="213"/>
        <v>0</v>
      </c>
      <c r="AK209">
        <v>1258.46</v>
      </c>
      <c r="AL209">
        <v>232.33</v>
      </c>
      <c r="AM209">
        <v>473.06</v>
      </c>
      <c r="AN209">
        <v>53.96</v>
      </c>
      <c r="AO209">
        <v>553.07000000000005</v>
      </c>
      <c r="AP209">
        <v>0</v>
      </c>
      <c r="AQ209">
        <v>63.28</v>
      </c>
      <c r="AR209">
        <v>4.01</v>
      </c>
      <c r="AS209">
        <v>0</v>
      </c>
      <c r="AT209">
        <v>90</v>
      </c>
      <c r="AU209">
        <v>85</v>
      </c>
      <c r="AV209">
        <v>1</v>
      </c>
      <c r="AW209">
        <v>1</v>
      </c>
      <c r="AZ209">
        <v>6.56</v>
      </c>
      <c r="BA209">
        <v>6.56</v>
      </c>
      <c r="BB209">
        <v>6.56</v>
      </c>
      <c r="BC209">
        <v>6.56</v>
      </c>
      <c r="BD209" t="s">
        <v>3</v>
      </c>
      <c r="BE209" t="s">
        <v>3</v>
      </c>
      <c r="BF209" t="s">
        <v>3</v>
      </c>
      <c r="BG209" t="s">
        <v>3</v>
      </c>
      <c r="BH209">
        <v>0</v>
      </c>
      <c r="BI209">
        <v>1</v>
      </c>
      <c r="BJ209" t="s">
        <v>502</v>
      </c>
      <c r="BM209">
        <v>9001</v>
      </c>
      <c r="BN209">
        <v>0</v>
      </c>
      <c r="BO209" t="s">
        <v>3</v>
      </c>
      <c r="BP209">
        <v>0</v>
      </c>
      <c r="BQ209">
        <v>2</v>
      </c>
      <c r="BR209">
        <v>0</v>
      </c>
      <c r="BS209">
        <v>6.56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3</v>
      </c>
      <c r="BZ209">
        <v>90</v>
      </c>
      <c r="CA209">
        <v>85</v>
      </c>
      <c r="CF209">
        <v>0</v>
      </c>
      <c r="CG209">
        <v>0</v>
      </c>
      <c r="CM209">
        <v>0</v>
      </c>
      <c r="CN209" t="s">
        <v>1633</v>
      </c>
      <c r="CO209">
        <v>0</v>
      </c>
      <c r="CP209">
        <f t="shared" si="214"/>
        <v>1362.4099999999999</v>
      </c>
      <c r="CQ209">
        <f t="shared" si="215"/>
        <v>1524.0848000000001</v>
      </c>
      <c r="CR209">
        <f t="shared" si="216"/>
        <v>3879.1248000000001</v>
      </c>
      <c r="CS209">
        <f t="shared" si="217"/>
        <v>442.47199999999998</v>
      </c>
      <c r="CT209">
        <f t="shared" si="218"/>
        <v>4172.3567999999996</v>
      </c>
      <c r="CU209">
        <f t="shared" si="219"/>
        <v>0</v>
      </c>
      <c r="CV209">
        <f t="shared" si="220"/>
        <v>72.771999999999991</v>
      </c>
      <c r="CW209">
        <f t="shared" si="221"/>
        <v>5.0124999999999993</v>
      </c>
      <c r="CX209">
        <f t="shared" si="222"/>
        <v>0</v>
      </c>
      <c r="CY209">
        <f t="shared" si="223"/>
        <v>590.93100000000004</v>
      </c>
      <c r="CZ209">
        <f t="shared" si="224"/>
        <v>558.10149999999999</v>
      </c>
      <c r="DC209" t="s">
        <v>3</v>
      </c>
      <c r="DD209" t="s">
        <v>3</v>
      </c>
      <c r="DE209" t="s">
        <v>19</v>
      </c>
      <c r="DF209" t="s">
        <v>19</v>
      </c>
      <c r="DG209" t="s">
        <v>20</v>
      </c>
      <c r="DH209" t="s">
        <v>3</v>
      </c>
      <c r="DI209" t="s">
        <v>20</v>
      </c>
      <c r="DJ209" t="s">
        <v>19</v>
      </c>
      <c r="DK209" t="s">
        <v>3</v>
      </c>
      <c r="DL209" t="s">
        <v>3</v>
      </c>
      <c r="DM209" t="s">
        <v>3</v>
      </c>
      <c r="DN209">
        <v>0</v>
      </c>
      <c r="DO209">
        <v>0</v>
      </c>
      <c r="DP209">
        <v>1</v>
      </c>
      <c r="DQ209">
        <v>1</v>
      </c>
      <c r="DU209">
        <v>1009</v>
      </c>
      <c r="DV209" t="s">
        <v>64</v>
      </c>
      <c r="DW209" t="s">
        <v>64</v>
      </c>
      <c r="DX209">
        <v>1000</v>
      </c>
      <c r="EE209">
        <v>39174502</v>
      </c>
      <c r="EF209">
        <v>2</v>
      </c>
      <c r="EG209" t="s">
        <v>21</v>
      </c>
      <c r="EH209">
        <v>0</v>
      </c>
      <c r="EI209" t="s">
        <v>3</v>
      </c>
      <c r="EJ209">
        <v>1</v>
      </c>
      <c r="EK209">
        <v>9001</v>
      </c>
      <c r="EL209" t="s">
        <v>475</v>
      </c>
      <c r="EM209" t="s">
        <v>476</v>
      </c>
      <c r="EO209" t="s">
        <v>24</v>
      </c>
      <c r="EQ209">
        <v>0</v>
      </c>
      <c r="ER209">
        <v>1258.46</v>
      </c>
      <c r="ES209">
        <v>232.33</v>
      </c>
      <c r="ET209">
        <v>473.06</v>
      </c>
      <c r="EU209">
        <v>53.96</v>
      </c>
      <c r="EV209">
        <v>553.07000000000005</v>
      </c>
      <c r="EW209">
        <v>63.28</v>
      </c>
      <c r="EX209">
        <v>4.01</v>
      </c>
      <c r="EY209">
        <v>0</v>
      </c>
      <c r="FQ209">
        <v>0</v>
      </c>
      <c r="FR209">
        <f t="shared" si="225"/>
        <v>0</v>
      </c>
      <c r="FS209">
        <v>0</v>
      </c>
      <c r="FX209">
        <v>90</v>
      </c>
      <c r="FY209">
        <v>85</v>
      </c>
      <c r="GA209" t="s">
        <v>3</v>
      </c>
      <c r="GD209">
        <v>0</v>
      </c>
      <c r="GF209">
        <v>-1314674872</v>
      </c>
      <c r="GG209">
        <v>1</v>
      </c>
      <c r="GH209">
        <v>1</v>
      </c>
      <c r="GI209">
        <v>4</v>
      </c>
      <c r="GJ209">
        <v>0</v>
      </c>
      <c r="GK209">
        <f>ROUND(R209*(R12)/100,2)</f>
        <v>0</v>
      </c>
      <c r="GL209">
        <f t="shared" si="226"/>
        <v>0</v>
      </c>
      <c r="GM209">
        <f t="shared" si="227"/>
        <v>2511.44</v>
      </c>
      <c r="GN209">
        <f t="shared" si="228"/>
        <v>2511.44</v>
      </c>
      <c r="GO209">
        <f t="shared" si="229"/>
        <v>0</v>
      </c>
      <c r="GP209">
        <f t="shared" si="230"/>
        <v>0</v>
      </c>
      <c r="GR209">
        <v>0</v>
      </c>
      <c r="GS209">
        <v>3</v>
      </c>
      <c r="GT209">
        <v>0</v>
      </c>
      <c r="GU209" t="s">
        <v>3</v>
      </c>
      <c r="GV209">
        <f t="shared" si="231"/>
        <v>0</v>
      </c>
      <c r="GW209">
        <v>1</v>
      </c>
      <c r="GX209">
        <f t="shared" si="232"/>
        <v>0</v>
      </c>
      <c r="HA209">
        <v>0</v>
      </c>
      <c r="HB209">
        <v>0</v>
      </c>
      <c r="IK209">
        <v>0</v>
      </c>
    </row>
    <row r="210" spans="1:245" x14ac:dyDescent="0.2">
      <c r="A210">
        <v>18</v>
      </c>
      <c r="B210">
        <v>1</v>
      </c>
      <c r="C210">
        <v>531</v>
      </c>
      <c r="E210" t="s">
        <v>521</v>
      </c>
      <c r="F210" t="s">
        <v>522</v>
      </c>
      <c r="G210" t="s">
        <v>523</v>
      </c>
      <c r="H210" t="s">
        <v>64</v>
      </c>
      <c r="I210">
        <f>I209*J210</f>
        <v>0.14227999999999999</v>
      </c>
      <c r="J210">
        <v>1</v>
      </c>
      <c r="O210">
        <f t="shared" si="200"/>
        <v>7522.86</v>
      </c>
      <c r="P210">
        <f t="shared" si="201"/>
        <v>7522.86</v>
      </c>
      <c r="Q210">
        <f t="shared" si="202"/>
        <v>0</v>
      </c>
      <c r="R210">
        <f t="shared" si="203"/>
        <v>0</v>
      </c>
      <c r="S210">
        <f t="shared" si="204"/>
        <v>0</v>
      </c>
      <c r="T210">
        <f t="shared" si="205"/>
        <v>0</v>
      </c>
      <c r="U210">
        <f t="shared" si="206"/>
        <v>0</v>
      </c>
      <c r="V210">
        <f t="shared" si="207"/>
        <v>0</v>
      </c>
      <c r="W210">
        <f t="shared" si="208"/>
        <v>0</v>
      </c>
      <c r="X210">
        <f t="shared" si="209"/>
        <v>0</v>
      </c>
      <c r="Y210">
        <f t="shared" si="210"/>
        <v>0</v>
      </c>
      <c r="AA210">
        <v>39570879</v>
      </c>
      <c r="AB210">
        <f t="shared" si="211"/>
        <v>8060</v>
      </c>
      <c r="AC210">
        <f t="shared" si="233"/>
        <v>8060</v>
      </c>
      <c r="AD210">
        <f>ROUND((((ET210)-(EU210))+AE210),2)</f>
        <v>0</v>
      </c>
      <c r="AE210">
        <f>ROUND((EU210),2)</f>
        <v>0</v>
      </c>
      <c r="AF210">
        <f>ROUND((EV210),2)</f>
        <v>0</v>
      </c>
      <c r="AG210">
        <f t="shared" si="212"/>
        <v>0</v>
      </c>
      <c r="AH210">
        <f>(EW210)</f>
        <v>0</v>
      </c>
      <c r="AI210">
        <f>(EX210)</f>
        <v>0</v>
      </c>
      <c r="AJ210">
        <f t="shared" si="213"/>
        <v>0</v>
      </c>
      <c r="AK210">
        <v>8060</v>
      </c>
      <c r="AL210">
        <v>8060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90</v>
      </c>
      <c r="AU210">
        <v>85</v>
      </c>
      <c r="AV210">
        <v>1</v>
      </c>
      <c r="AW210">
        <v>1</v>
      </c>
      <c r="AZ210">
        <v>6.56</v>
      </c>
      <c r="BA210">
        <v>1</v>
      </c>
      <c r="BB210">
        <v>1</v>
      </c>
      <c r="BC210">
        <v>6.56</v>
      </c>
      <c r="BD210" t="s">
        <v>3</v>
      </c>
      <c r="BE210" t="s">
        <v>3</v>
      </c>
      <c r="BF210" t="s">
        <v>3</v>
      </c>
      <c r="BG210" t="s">
        <v>3</v>
      </c>
      <c r="BH210">
        <v>3</v>
      </c>
      <c r="BI210">
        <v>1</v>
      </c>
      <c r="BJ210" t="s">
        <v>524</v>
      </c>
      <c r="BM210">
        <v>9001</v>
      </c>
      <c r="BN210">
        <v>0</v>
      </c>
      <c r="BO210" t="s">
        <v>3</v>
      </c>
      <c r="BP210">
        <v>0</v>
      </c>
      <c r="BQ210">
        <v>2</v>
      </c>
      <c r="BR210">
        <v>0</v>
      </c>
      <c r="BS210">
        <v>1</v>
      </c>
      <c r="BT210">
        <v>1</v>
      </c>
      <c r="BU210">
        <v>1</v>
      </c>
      <c r="BV210">
        <v>1</v>
      </c>
      <c r="BW210">
        <v>1</v>
      </c>
      <c r="BX210">
        <v>1</v>
      </c>
      <c r="BY210" t="s">
        <v>3</v>
      </c>
      <c r="BZ210">
        <v>90</v>
      </c>
      <c r="CA210">
        <v>85</v>
      </c>
      <c r="CF210">
        <v>0</v>
      </c>
      <c r="CG210">
        <v>0</v>
      </c>
      <c r="CM210">
        <v>0</v>
      </c>
      <c r="CN210" t="s">
        <v>3</v>
      </c>
      <c r="CO210">
        <v>0</v>
      </c>
      <c r="CP210">
        <f t="shared" si="214"/>
        <v>7522.86</v>
      </c>
      <c r="CQ210">
        <f t="shared" si="215"/>
        <v>52873.599999999999</v>
      </c>
      <c r="CR210">
        <f t="shared" si="216"/>
        <v>0</v>
      </c>
      <c r="CS210">
        <f t="shared" si="217"/>
        <v>0</v>
      </c>
      <c r="CT210">
        <f t="shared" si="218"/>
        <v>0</v>
      </c>
      <c r="CU210">
        <f t="shared" si="219"/>
        <v>0</v>
      </c>
      <c r="CV210">
        <f t="shared" si="220"/>
        <v>0</v>
      </c>
      <c r="CW210">
        <f t="shared" si="221"/>
        <v>0</v>
      </c>
      <c r="CX210">
        <f t="shared" si="222"/>
        <v>0</v>
      </c>
      <c r="CY210">
        <f t="shared" si="223"/>
        <v>0</v>
      </c>
      <c r="CZ210">
        <f t="shared" si="224"/>
        <v>0</v>
      </c>
      <c r="DC210" t="s">
        <v>3</v>
      </c>
      <c r="DD210" t="s">
        <v>3</v>
      </c>
      <c r="DE210" t="s">
        <v>3</v>
      </c>
      <c r="DF210" t="s">
        <v>3</v>
      </c>
      <c r="DG210" t="s">
        <v>3</v>
      </c>
      <c r="DH210" t="s">
        <v>3</v>
      </c>
      <c r="DI210" t="s">
        <v>3</v>
      </c>
      <c r="DJ210" t="s">
        <v>3</v>
      </c>
      <c r="DK210" t="s">
        <v>3</v>
      </c>
      <c r="DL210" t="s">
        <v>3</v>
      </c>
      <c r="DM210" t="s">
        <v>3</v>
      </c>
      <c r="DN210">
        <v>0</v>
      </c>
      <c r="DO210">
        <v>0</v>
      </c>
      <c r="DP210">
        <v>1</v>
      </c>
      <c r="DQ210">
        <v>1</v>
      </c>
      <c r="DU210">
        <v>1009</v>
      </c>
      <c r="DV210" t="s">
        <v>64</v>
      </c>
      <c r="DW210" t="s">
        <v>64</v>
      </c>
      <c r="DX210">
        <v>1000</v>
      </c>
      <c r="EE210">
        <v>39174502</v>
      </c>
      <c r="EF210">
        <v>2</v>
      </c>
      <c r="EG210" t="s">
        <v>21</v>
      </c>
      <c r="EH210">
        <v>0</v>
      </c>
      <c r="EI210" t="s">
        <v>3</v>
      </c>
      <c r="EJ210">
        <v>1</v>
      </c>
      <c r="EK210">
        <v>9001</v>
      </c>
      <c r="EL210" t="s">
        <v>475</v>
      </c>
      <c r="EM210" t="s">
        <v>476</v>
      </c>
      <c r="EO210" t="s">
        <v>3</v>
      </c>
      <c r="EQ210">
        <v>0</v>
      </c>
      <c r="ER210">
        <v>8060</v>
      </c>
      <c r="ES210">
        <v>8060</v>
      </c>
      <c r="ET210">
        <v>0</v>
      </c>
      <c r="EU210">
        <v>0</v>
      </c>
      <c r="EV210">
        <v>0</v>
      </c>
      <c r="EW210">
        <v>0</v>
      </c>
      <c r="EX210">
        <v>0</v>
      </c>
      <c r="FQ210">
        <v>0</v>
      </c>
      <c r="FR210">
        <f t="shared" si="225"/>
        <v>0</v>
      </c>
      <c r="FS210">
        <v>0</v>
      </c>
      <c r="FX210">
        <v>90</v>
      </c>
      <c r="FY210">
        <v>85</v>
      </c>
      <c r="GA210" t="s">
        <v>3</v>
      </c>
      <c r="GD210">
        <v>0</v>
      </c>
      <c r="GF210">
        <v>327965202</v>
      </c>
      <c r="GG210">
        <v>1</v>
      </c>
      <c r="GH210">
        <v>1</v>
      </c>
      <c r="GI210">
        <v>4</v>
      </c>
      <c r="GJ210">
        <v>0</v>
      </c>
      <c r="GK210">
        <f>ROUND(R210*(R12)/100,2)</f>
        <v>0</v>
      </c>
      <c r="GL210">
        <f t="shared" si="226"/>
        <v>0</v>
      </c>
      <c r="GM210">
        <f t="shared" si="227"/>
        <v>7522.86</v>
      </c>
      <c r="GN210">
        <f t="shared" si="228"/>
        <v>7522.86</v>
      </c>
      <c r="GO210">
        <f t="shared" si="229"/>
        <v>0</v>
      </c>
      <c r="GP210">
        <f t="shared" si="230"/>
        <v>0</v>
      </c>
      <c r="GR210">
        <v>0</v>
      </c>
      <c r="GS210">
        <v>3</v>
      </c>
      <c r="GT210">
        <v>0</v>
      </c>
      <c r="GU210" t="s">
        <v>3</v>
      </c>
      <c r="GV210">
        <f t="shared" si="231"/>
        <v>0</v>
      </c>
      <c r="GW210">
        <v>1</v>
      </c>
      <c r="GX210">
        <f t="shared" si="232"/>
        <v>0</v>
      </c>
      <c r="HA210">
        <v>0</v>
      </c>
      <c r="HB210">
        <v>0</v>
      </c>
      <c r="IK210">
        <v>0</v>
      </c>
    </row>
    <row r="211" spans="1:245" x14ac:dyDescent="0.2">
      <c r="A211">
        <v>17</v>
      </c>
      <c r="B211">
        <v>1</v>
      </c>
      <c r="C211">
        <f>ROW(SmtRes!A560)</f>
        <v>560</v>
      </c>
      <c r="D211">
        <f>ROW(EtalonRes!A527)</f>
        <v>527</v>
      </c>
      <c r="E211" t="s">
        <v>525</v>
      </c>
      <c r="F211" t="s">
        <v>526</v>
      </c>
      <c r="G211" t="s">
        <v>527</v>
      </c>
      <c r="H211" t="s">
        <v>64</v>
      </c>
      <c r="I211">
        <v>1.2869299999999999</v>
      </c>
      <c r="J211">
        <v>0</v>
      </c>
      <c r="O211">
        <f t="shared" si="200"/>
        <v>17503.93</v>
      </c>
      <c r="P211">
        <f t="shared" si="201"/>
        <v>1961.39</v>
      </c>
      <c r="Q211">
        <f t="shared" si="202"/>
        <v>7488.2</v>
      </c>
      <c r="R211">
        <f t="shared" si="203"/>
        <v>854.19</v>
      </c>
      <c r="S211">
        <f t="shared" si="204"/>
        <v>8054.34</v>
      </c>
      <c r="T211">
        <f t="shared" si="205"/>
        <v>0</v>
      </c>
      <c r="U211">
        <f t="shared" si="206"/>
        <v>140.47870493999997</v>
      </c>
      <c r="V211">
        <f t="shared" si="207"/>
        <v>9.6761049374999981</v>
      </c>
      <c r="W211">
        <f t="shared" si="208"/>
        <v>0</v>
      </c>
      <c r="X211">
        <f t="shared" si="209"/>
        <v>8017.68</v>
      </c>
      <c r="Y211">
        <f t="shared" si="210"/>
        <v>7572.25</v>
      </c>
      <c r="AA211">
        <v>39570879</v>
      </c>
      <c r="AB211">
        <f t="shared" si="211"/>
        <v>2073.37</v>
      </c>
      <c r="AC211">
        <f t="shared" si="233"/>
        <v>232.33</v>
      </c>
      <c r="AD211">
        <f>ROUND(((((ET211*1.25*1.5))-((EU211*1.25*1.5)))+AE211),2)</f>
        <v>886.99</v>
      </c>
      <c r="AE211">
        <f>ROUND(((EU211*1.25*1.5)),2)</f>
        <v>101.18</v>
      </c>
      <c r="AF211">
        <f>ROUND(((EV211*1.15*1.5)),2)</f>
        <v>954.05</v>
      </c>
      <c r="AG211">
        <f t="shared" si="212"/>
        <v>0</v>
      </c>
      <c r="AH211">
        <f>((EW211*1.15*1.5))</f>
        <v>109.15799999999999</v>
      </c>
      <c r="AI211">
        <f>((EX211*1.25*1.5))</f>
        <v>7.5187499999999989</v>
      </c>
      <c r="AJ211">
        <f t="shared" si="213"/>
        <v>0</v>
      </c>
      <c r="AK211">
        <v>1258.46</v>
      </c>
      <c r="AL211">
        <v>232.33</v>
      </c>
      <c r="AM211">
        <v>473.06</v>
      </c>
      <c r="AN211">
        <v>53.96</v>
      </c>
      <c r="AO211">
        <v>553.07000000000005</v>
      </c>
      <c r="AP211">
        <v>0</v>
      </c>
      <c r="AQ211">
        <v>63.28</v>
      </c>
      <c r="AR211">
        <v>4.01</v>
      </c>
      <c r="AS211">
        <v>0</v>
      </c>
      <c r="AT211">
        <v>90</v>
      </c>
      <c r="AU211">
        <v>85</v>
      </c>
      <c r="AV211">
        <v>1</v>
      </c>
      <c r="AW211">
        <v>1</v>
      </c>
      <c r="AZ211">
        <v>6.56</v>
      </c>
      <c r="BA211">
        <v>6.56</v>
      </c>
      <c r="BB211">
        <v>6.56</v>
      </c>
      <c r="BC211">
        <v>6.56</v>
      </c>
      <c r="BD211" t="s">
        <v>3</v>
      </c>
      <c r="BE211" t="s">
        <v>3</v>
      </c>
      <c r="BF211" t="s">
        <v>3</v>
      </c>
      <c r="BG211" t="s">
        <v>3</v>
      </c>
      <c r="BH211">
        <v>0</v>
      </c>
      <c r="BI211">
        <v>1</v>
      </c>
      <c r="BJ211" t="s">
        <v>502</v>
      </c>
      <c r="BM211">
        <v>9001</v>
      </c>
      <c r="BN211">
        <v>0</v>
      </c>
      <c r="BO211" t="s">
        <v>3</v>
      </c>
      <c r="BP211">
        <v>0</v>
      </c>
      <c r="BQ211">
        <v>2</v>
      </c>
      <c r="BR211">
        <v>0</v>
      </c>
      <c r="BS211">
        <v>6.56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3</v>
      </c>
      <c r="BZ211">
        <v>90</v>
      </c>
      <c r="CA211">
        <v>85</v>
      </c>
      <c r="CF211">
        <v>0</v>
      </c>
      <c r="CG211">
        <v>0</v>
      </c>
      <c r="CM211">
        <v>0</v>
      </c>
      <c r="CN211" t="s">
        <v>1633</v>
      </c>
      <c r="CO211">
        <v>0</v>
      </c>
      <c r="CP211">
        <f t="shared" si="214"/>
        <v>17503.93</v>
      </c>
      <c r="CQ211">
        <f t="shared" si="215"/>
        <v>1524.0848000000001</v>
      </c>
      <c r="CR211">
        <f t="shared" si="216"/>
        <v>5818.6543999999994</v>
      </c>
      <c r="CS211">
        <f t="shared" si="217"/>
        <v>663.74080000000004</v>
      </c>
      <c r="CT211">
        <f t="shared" si="218"/>
        <v>6258.5679999999993</v>
      </c>
      <c r="CU211">
        <f t="shared" si="219"/>
        <v>0</v>
      </c>
      <c r="CV211">
        <f t="shared" si="220"/>
        <v>109.15799999999999</v>
      </c>
      <c r="CW211">
        <f t="shared" si="221"/>
        <v>7.5187499999999989</v>
      </c>
      <c r="CX211">
        <f t="shared" si="222"/>
        <v>0</v>
      </c>
      <c r="CY211">
        <f t="shared" si="223"/>
        <v>8017.6770000000006</v>
      </c>
      <c r="CZ211">
        <f t="shared" si="224"/>
        <v>7572.2505000000001</v>
      </c>
      <c r="DC211" t="s">
        <v>3</v>
      </c>
      <c r="DD211" t="s">
        <v>3</v>
      </c>
      <c r="DE211" t="s">
        <v>503</v>
      </c>
      <c r="DF211" t="s">
        <v>503</v>
      </c>
      <c r="DG211" t="s">
        <v>504</v>
      </c>
      <c r="DH211" t="s">
        <v>3</v>
      </c>
      <c r="DI211" t="s">
        <v>504</v>
      </c>
      <c r="DJ211" t="s">
        <v>503</v>
      </c>
      <c r="DK211" t="s">
        <v>3</v>
      </c>
      <c r="DL211" t="s">
        <v>3</v>
      </c>
      <c r="DM211" t="s">
        <v>3</v>
      </c>
      <c r="DN211">
        <v>0</v>
      </c>
      <c r="DO211">
        <v>0</v>
      </c>
      <c r="DP211">
        <v>1</v>
      </c>
      <c r="DQ211">
        <v>1</v>
      </c>
      <c r="DU211">
        <v>1009</v>
      </c>
      <c r="DV211" t="s">
        <v>64</v>
      </c>
      <c r="DW211" t="s">
        <v>64</v>
      </c>
      <c r="DX211">
        <v>1000</v>
      </c>
      <c r="EE211">
        <v>39174502</v>
      </c>
      <c r="EF211">
        <v>2</v>
      </c>
      <c r="EG211" t="s">
        <v>21</v>
      </c>
      <c r="EH211">
        <v>0</v>
      </c>
      <c r="EI211" t="s">
        <v>3</v>
      </c>
      <c r="EJ211">
        <v>1</v>
      </c>
      <c r="EK211">
        <v>9001</v>
      </c>
      <c r="EL211" t="s">
        <v>475</v>
      </c>
      <c r="EM211" t="s">
        <v>476</v>
      </c>
      <c r="EO211" t="s">
        <v>24</v>
      </c>
      <c r="EQ211">
        <v>0</v>
      </c>
      <c r="ER211">
        <v>1258.46</v>
      </c>
      <c r="ES211">
        <v>232.33</v>
      </c>
      <c r="ET211">
        <v>473.06</v>
      </c>
      <c r="EU211">
        <v>53.96</v>
      </c>
      <c r="EV211">
        <v>553.07000000000005</v>
      </c>
      <c r="EW211">
        <v>63.28</v>
      </c>
      <c r="EX211">
        <v>4.01</v>
      </c>
      <c r="EY211">
        <v>0</v>
      </c>
      <c r="FQ211">
        <v>0</v>
      </c>
      <c r="FR211">
        <f t="shared" si="225"/>
        <v>0</v>
      </c>
      <c r="FS211">
        <v>0</v>
      </c>
      <c r="FX211">
        <v>90</v>
      </c>
      <c r="FY211">
        <v>85</v>
      </c>
      <c r="GA211" t="s">
        <v>3</v>
      </c>
      <c r="GD211">
        <v>0</v>
      </c>
      <c r="GF211">
        <v>-1623767575</v>
      </c>
      <c r="GG211">
        <v>1</v>
      </c>
      <c r="GH211">
        <v>1</v>
      </c>
      <c r="GI211">
        <v>4</v>
      </c>
      <c r="GJ211">
        <v>0</v>
      </c>
      <c r="GK211">
        <f>ROUND(R211*(R12)/100,2)</f>
        <v>0</v>
      </c>
      <c r="GL211">
        <f t="shared" si="226"/>
        <v>0</v>
      </c>
      <c r="GM211">
        <f t="shared" si="227"/>
        <v>33093.86</v>
      </c>
      <c r="GN211">
        <f t="shared" si="228"/>
        <v>33093.86</v>
      </c>
      <c r="GO211">
        <f t="shared" si="229"/>
        <v>0</v>
      </c>
      <c r="GP211">
        <f t="shared" si="230"/>
        <v>0</v>
      </c>
      <c r="GR211">
        <v>0</v>
      </c>
      <c r="GS211">
        <v>3</v>
      </c>
      <c r="GT211">
        <v>0</v>
      </c>
      <c r="GU211" t="s">
        <v>3</v>
      </c>
      <c r="GV211">
        <f t="shared" si="231"/>
        <v>0</v>
      </c>
      <c r="GW211">
        <v>1</v>
      </c>
      <c r="GX211">
        <f t="shared" si="232"/>
        <v>0</v>
      </c>
      <c r="HA211">
        <v>0</v>
      </c>
      <c r="HB211">
        <v>0</v>
      </c>
      <c r="IK211">
        <v>0</v>
      </c>
    </row>
    <row r="212" spans="1:245" x14ac:dyDescent="0.2">
      <c r="A212">
        <v>18</v>
      </c>
      <c r="B212">
        <v>1</v>
      </c>
      <c r="C212">
        <v>553</v>
      </c>
      <c r="E212" t="s">
        <v>528</v>
      </c>
      <c r="F212" t="s">
        <v>522</v>
      </c>
      <c r="G212" t="s">
        <v>523</v>
      </c>
      <c r="H212" t="s">
        <v>64</v>
      </c>
      <c r="I212">
        <f>I211*J212</f>
        <v>1.2869299999999999</v>
      </c>
      <c r="J212">
        <v>1</v>
      </c>
      <c r="O212">
        <f t="shared" si="200"/>
        <v>68044.62</v>
      </c>
      <c r="P212">
        <f t="shared" si="201"/>
        <v>68044.62</v>
      </c>
      <c r="Q212">
        <f t="shared" si="202"/>
        <v>0</v>
      </c>
      <c r="R212">
        <f t="shared" si="203"/>
        <v>0</v>
      </c>
      <c r="S212">
        <f t="shared" si="204"/>
        <v>0</v>
      </c>
      <c r="T212">
        <f t="shared" si="205"/>
        <v>0</v>
      </c>
      <c r="U212">
        <f t="shared" si="206"/>
        <v>0</v>
      </c>
      <c r="V212">
        <f t="shared" si="207"/>
        <v>0</v>
      </c>
      <c r="W212">
        <f t="shared" si="208"/>
        <v>0</v>
      </c>
      <c r="X212">
        <f t="shared" si="209"/>
        <v>0</v>
      </c>
      <c r="Y212">
        <f t="shared" si="210"/>
        <v>0</v>
      </c>
      <c r="AA212">
        <v>39570879</v>
      </c>
      <c r="AB212">
        <f t="shared" si="211"/>
        <v>8060</v>
      </c>
      <c r="AC212">
        <f t="shared" si="233"/>
        <v>8060</v>
      </c>
      <c r="AD212">
        <f>ROUND((((ET212)-(EU212))+AE212),2)</f>
        <v>0</v>
      </c>
      <c r="AE212">
        <f>ROUND((EU212),2)</f>
        <v>0</v>
      </c>
      <c r="AF212">
        <f>ROUND((EV212),2)</f>
        <v>0</v>
      </c>
      <c r="AG212">
        <f t="shared" si="212"/>
        <v>0</v>
      </c>
      <c r="AH212">
        <f>(EW212)</f>
        <v>0</v>
      </c>
      <c r="AI212">
        <f>(EX212)</f>
        <v>0</v>
      </c>
      <c r="AJ212">
        <f t="shared" si="213"/>
        <v>0</v>
      </c>
      <c r="AK212">
        <v>8060</v>
      </c>
      <c r="AL212">
        <v>8060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90</v>
      </c>
      <c r="AU212">
        <v>85</v>
      </c>
      <c r="AV212">
        <v>1</v>
      </c>
      <c r="AW212">
        <v>1</v>
      </c>
      <c r="AZ212">
        <v>6.56</v>
      </c>
      <c r="BA212">
        <v>1</v>
      </c>
      <c r="BB212">
        <v>1</v>
      </c>
      <c r="BC212">
        <v>6.56</v>
      </c>
      <c r="BD212" t="s">
        <v>3</v>
      </c>
      <c r="BE212" t="s">
        <v>3</v>
      </c>
      <c r="BF212" t="s">
        <v>3</v>
      </c>
      <c r="BG212" t="s">
        <v>3</v>
      </c>
      <c r="BH212">
        <v>3</v>
      </c>
      <c r="BI212">
        <v>1</v>
      </c>
      <c r="BJ212" t="s">
        <v>524</v>
      </c>
      <c r="BM212">
        <v>9001</v>
      </c>
      <c r="BN212">
        <v>0</v>
      </c>
      <c r="BO212" t="s">
        <v>3</v>
      </c>
      <c r="BP212">
        <v>0</v>
      </c>
      <c r="BQ212">
        <v>2</v>
      </c>
      <c r="BR212">
        <v>0</v>
      </c>
      <c r="BS212">
        <v>1</v>
      </c>
      <c r="BT212">
        <v>1</v>
      </c>
      <c r="BU212">
        <v>1</v>
      </c>
      <c r="BV212">
        <v>1</v>
      </c>
      <c r="BW212">
        <v>1</v>
      </c>
      <c r="BX212">
        <v>1</v>
      </c>
      <c r="BY212" t="s">
        <v>3</v>
      </c>
      <c r="BZ212">
        <v>90</v>
      </c>
      <c r="CA212">
        <v>85</v>
      </c>
      <c r="CF212">
        <v>0</v>
      </c>
      <c r="CG212">
        <v>0</v>
      </c>
      <c r="CM212">
        <v>0</v>
      </c>
      <c r="CN212" t="s">
        <v>3</v>
      </c>
      <c r="CO212">
        <v>0</v>
      </c>
      <c r="CP212">
        <f t="shared" si="214"/>
        <v>68044.62</v>
      </c>
      <c r="CQ212">
        <f t="shared" si="215"/>
        <v>52873.599999999999</v>
      </c>
      <c r="CR212">
        <f t="shared" si="216"/>
        <v>0</v>
      </c>
      <c r="CS212">
        <f t="shared" si="217"/>
        <v>0</v>
      </c>
      <c r="CT212">
        <f t="shared" si="218"/>
        <v>0</v>
      </c>
      <c r="CU212">
        <f t="shared" si="219"/>
        <v>0</v>
      </c>
      <c r="CV212">
        <f t="shared" si="220"/>
        <v>0</v>
      </c>
      <c r="CW212">
        <f t="shared" si="221"/>
        <v>0</v>
      </c>
      <c r="CX212">
        <f t="shared" si="222"/>
        <v>0</v>
      </c>
      <c r="CY212">
        <f t="shared" si="223"/>
        <v>0</v>
      </c>
      <c r="CZ212">
        <f t="shared" si="224"/>
        <v>0</v>
      </c>
      <c r="DC212" t="s">
        <v>3</v>
      </c>
      <c r="DD212" t="s">
        <v>3</v>
      </c>
      <c r="DE212" t="s">
        <v>3</v>
      </c>
      <c r="DF212" t="s">
        <v>3</v>
      </c>
      <c r="DG212" t="s">
        <v>3</v>
      </c>
      <c r="DH212" t="s">
        <v>3</v>
      </c>
      <c r="DI212" t="s">
        <v>3</v>
      </c>
      <c r="DJ212" t="s">
        <v>3</v>
      </c>
      <c r="DK212" t="s">
        <v>3</v>
      </c>
      <c r="DL212" t="s">
        <v>3</v>
      </c>
      <c r="DM212" t="s">
        <v>3</v>
      </c>
      <c r="DN212">
        <v>0</v>
      </c>
      <c r="DO212">
        <v>0</v>
      </c>
      <c r="DP212">
        <v>1</v>
      </c>
      <c r="DQ212">
        <v>1</v>
      </c>
      <c r="DU212">
        <v>1009</v>
      </c>
      <c r="DV212" t="s">
        <v>64</v>
      </c>
      <c r="DW212" t="s">
        <v>64</v>
      </c>
      <c r="DX212">
        <v>1000</v>
      </c>
      <c r="EE212">
        <v>39174502</v>
      </c>
      <c r="EF212">
        <v>2</v>
      </c>
      <c r="EG212" t="s">
        <v>21</v>
      </c>
      <c r="EH212">
        <v>0</v>
      </c>
      <c r="EI212" t="s">
        <v>3</v>
      </c>
      <c r="EJ212">
        <v>1</v>
      </c>
      <c r="EK212">
        <v>9001</v>
      </c>
      <c r="EL212" t="s">
        <v>475</v>
      </c>
      <c r="EM212" t="s">
        <v>476</v>
      </c>
      <c r="EO212" t="s">
        <v>3</v>
      </c>
      <c r="EQ212">
        <v>0</v>
      </c>
      <c r="ER212">
        <v>8060</v>
      </c>
      <c r="ES212">
        <v>8060</v>
      </c>
      <c r="ET212">
        <v>0</v>
      </c>
      <c r="EU212">
        <v>0</v>
      </c>
      <c r="EV212">
        <v>0</v>
      </c>
      <c r="EW212">
        <v>0</v>
      </c>
      <c r="EX212">
        <v>0</v>
      </c>
      <c r="FQ212">
        <v>0</v>
      </c>
      <c r="FR212">
        <f t="shared" si="225"/>
        <v>0</v>
      </c>
      <c r="FS212">
        <v>0</v>
      </c>
      <c r="FX212">
        <v>90</v>
      </c>
      <c r="FY212">
        <v>85</v>
      </c>
      <c r="GA212" t="s">
        <v>3</v>
      </c>
      <c r="GD212">
        <v>0</v>
      </c>
      <c r="GF212">
        <v>327965202</v>
      </c>
      <c r="GG212">
        <v>1</v>
      </c>
      <c r="GH212">
        <v>1</v>
      </c>
      <c r="GI212">
        <v>4</v>
      </c>
      <c r="GJ212">
        <v>0</v>
      </c>
      <c r="GK212">
        <f>ROUND(R212*(R12)/100,2)</f>
        <v>0</v>
      </c>
      <c r="GL212">
        <f t="shared" si="226"/>
        <v>0</v>
      </c>
      <c r="GM212">
        <f t="shared" si="227"/>
        <v>68044.62</v>
      </c>
      <c r="GN212">
        <f t="shared" si="228"/>
        <v>68044.62</v>
      </c>
      <c r="GO212">
        <f t="shared" si="229"/>
        <v>0</v>
      </c>
      <c r="GP212">
        <f t="shared" si="230"/>
        <v>0</v>
      </c>
      <c r="GR212">
        <v>0</v>
      </c>
      <c r="GS212">
        <v>3</v>
      </c>
      <c r="GT212">
        <v>0</v>
      </c>
      <c r="GU212" t="s">
        <v>3</v>
      </c>
      <c r="GV212">
        <f t="shared" si="231"/>
        <v>0</v>
      </c>
      <c r="GW212">
        <v>1</v>
      </c>
      <c r="GX212">
        <f t="shared" si="232"/>
        <v>0</v>
      </c>
      <c r="HA212">
        <v>0</v>
      </c>
      <c r="HB212">
        <v>0</v>
      </c>
      <c r="IK212">
        <v>0</v>
      </c>
    </row>
    <row r="213" spans="1:245" x14ac:dyDescent="0.2">
      <c r="A213">
        <v>17</v>
      </c>
      <c r="B213">
        <v>1</v>
      </c>
      <c r="C213">
        <f>ROW(SmtRes!A568)</f>
        <v>568</v>
      </c>
      <c r="D213">
        <f>ROW(EtalonRes!A535)</f>
        <v>535</v>
      </c>
      <c r="E213" t="s">
        <v>529</v>
      </c>
      <c r="F213" t="s">
        <v>530</v>
      </c>
      <c r="G213" t="s">
        <v>531</v>
      </c>
      <c r="H213" t="s">
        <v>208</v>
      </c>
      <c r="I213">
        <f>ROUND(354.34/100,9)</f>
        <v>3.5434000000000001</v>
      </c>
      <c r="J213">
        <v>0</v>
      </c>
      <c r="O213">
        <f t="shared" si="200"/>
        <v>6491.78</v>
      </c>
      <c r="P213">
        <f t="shared" si="201"/>
        <v>4712.17</v>
      </c>
      <c r="Q213">
        <f t="shared" si="202"/>
        <v>268.01</v>
      </c>
      <c r="R213">
        <f t="shared" si="203"/>
        <v>6.51</v>
      </c>
      <c r="S213">
        <f t="shared" si="204"/>
        <v>1511.6</v>
      </c>
      <c r="T213">
        <f t="shared" si="205"/>
        <v>0</v>
      </c>
      <c r="U213">
        <f t="shared" si="206"/>
        <v>21.637772099999996</v>
      </c>
      <c r="V213">
        <f t="shared" si="207"/>
        <v>8.8585000000000011E-2</v>
      </c>
      <c r="W213">
        <f t="shared" si="208"/>
        <v>0</v>
      </c>
      <c r="X213">
        <f t="shared" si="209"/>
        <v>1366.3</v>
      </c>
      <c r="Y213">
        <f t="shared" si="210"/>
        <v>1062.68</v>
      </c>
      <c r="AA213">
        <v>39570879</v>
      </c>
      <c r="AB213">
        <f t="shared" si="211"/>
        <v>279.27999999999997</v>
      </c>
      <c r="AC213">
        <f t="shared" si="233"/>
        <v>202.72</v>
      </c>
      <c r="AD213">
        <f>ROUND(((((ET213*1.25))-((EU213*1.25)))+AE213),2)</f>
        <v>11.53</v>
      </c>
      <c r="AE213">
        <f>ROUND(((EU213*1.25)),2)</f>
        <v>0.28000000000000003</v>
      </c>
      <c r="AF213">
        <f>ROUND(((EV213*1.15)),2)</f>
        <v>65.03</v>
      </c>
      <c r="AG213">
        <f t="shared" si="212"/>
        <v>0</v>
      </c>
      <c r="AH213">
        <f>((EW213*1.15))</f>
        <v>6.1064999999999987</v>
      </c>
      <c r="AI213">
        <f>((EX213*1.25))</f>
        <v>2.5000000000000001E-2</v>
      </c>
      <c r="AJ213">
        <f t="shared" si="213"/>
        <v>0</v>
      </c>
      <c r="AK213">
        <v>268.49</v>
      </c>
      <c r="AL213">
        <v>202.72</v>
      </c>
      <c r="AM213">
        <v>9.2200000000000006</v>
      </c>
      <c r="AN213">
        <v>0.22</v>
      </c>
      <c r="AO213">
        <v>56.55</v>
      </c>
      <c r="AP213">
        <v>0</v>
      </c>
      <c r="AQ213">
        <v>5.31</v>
      </c>
      <c r="AR213">
        <v>0.02</v>
      </c>
      <c r="AS213">
        <v>0</v>
      </c>
      <c r="AT213">
        <v>90</v>
      </c>
      <c r="AU213">
        <v>70</v>
      </c>
      <c r="AV213">
        <v>1</v>
      </c>
      <c r="AW213">
        <v>1</v>
      </c>
      <c r="AZ213">
        <v>6.56</v>
      </c>
      <c r="BA213">
        <v>6.56</v>
      </c>
      <c r="BB213">
        <v>6.56</v>
      </c>
      <c r="BC213">
        <v>6.56</v>
      </c>
      <c r="BD213" t="s">
        <v>3</v>
      </c>
      <c r="BE213" t="s">
        <v>3</v>
      </c>
      <c r="BF213" t="s">
        <v>3</v>
      </c>
      <c r="BG213" t="s">
        <v>3</v>
      </c>
      <c r="BH213">
        <v>0</v>
      </c>
      <c r="BI213">
        <v>1</v>
      </c>
      <c r="BJ213" t="s">
        <v>532</v>
      </c>
      <c r="BM213">
        <v>13001</v>
      </c>
      <c r="BN213">
        <v>0</v>
      </c>
      <c r="BO213" t="s">
        <v>3</v>
      </c>
      <c r="BP213">
        <v>0</v>
      </c>
      <c r="BQ213">
        <v>2</v>
      </c>
      <c r="BR213">
        <v>0</v>
      </c>
      <c r="BS213">
        <v>6.56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3</v>
      </c>
      <c r="BZ213">
        <v>90</v>
      </c>
      <c r="CA213">
        <v>70</v>
      </c>
      <c r="CF213">
        <v>0</v>
      </c>
      <c r="CG213">
        <v>0</v>
      </c>
      <c r="CM213">
        <v>0</v>
      </c>
      <c r="CN213" t="s">
        <v>1633</v>
      </c>
      <c r="CO213">
        <v>0</v>
      </c>
      <c r="CP213">
        <f t="shared" si="214"/>
        <v>6491.7800000000007</v>
      </c>
      <c r="CQ213">
        <f t="shared" si="215"/>
        <v>1329.8432</v>
      </c>
      <c r="CR213">
        <f t="shared" si="216"/>
        <v>75.636799999999994</v>
      </c>
      <c r="CS213">
        <f t="shared" si="217"/>
        <v>1.8368</v>
      </c>
      <c r="CT213">
        <f t="shared" si="218"/>
        <v>426.59679999999997</v>
      </c>
      <c r="CU213">
        <f t="shared" si="219"/>
        <v>0</v>
      </c>
      <c r="CV213">
        <f t="shared" si="220"/>
        <v>6.1064999999999987</v>
      </c>
      <c r="CW213">
        <f t="shared" si="221"/>
        <v>2.5000000000000001E-2</v>
      </c>
      <c r="CX213">
        <f t="shared" si="222"/>
        <v>0</v>
      </c>
      <c r="CY213">
        <f t="shared" si="223"/>
        <v>1366.299</v>
      </c>
      <c r="CZ213">
        <f t="shared" si="224"/>
        <v>1062.6769999999999</v>
      </c>
      <c r="DC213" t="s">
        <v>3</v>
      </c>
      <c r="DD213" t="s">
        <v>3</v>
      </c>
      <c r="DE213" t="s">
        <v>19</v>
      </c>
      <c r="DF213" t="s">
        <v>19</v>
      </c>
      <c r="DG213" t="s">
        <v>20</v>
      </c>
      <c r="DH213" t="s">
        <v>3</v>
      </c>
      <c r="DI213" t="s">
        <v>20</v>
      </c>
      <c r="DJ213" t="s">
        <v>19</v>
      </c>
      <c r="DK213" t="s">
        <v>3</v>
      </c>
      <c r="DL213" t="s">
        <v>3</v>
      </c>
      <c r="DM213" t="s">
        <v>3</v>
      </c>
      <c r="DN213">
        <v>0</v>
      </c>
      <c r="DO213">
        <v>0</v>
      </c>
      <c r="DP213">
        <v>1</v>
      </c>
      <c r="DQ213">
        <v>1</v>
      </c>
      <c r="DU213">
        <v>1005</v>
      </c>
      <c r="DV213" t="s">
        <v>208</v>
      </c>
      <c r="DW213" t="s">
        <v>208</v>
      </c>
      <c r="DX213">
        <v>100</v>
      </c>
      <c r="EE213">
        <v>39174506</v>
      </c>
      <c r="EF213">
        <v>2</v>
      </c>
      <c r="EG213" t="s">
        <v>21</v>
      </c>
      <c r="EH213">
        <v>0</v>
      </c>
      <c r="EI213" t="s">
        <v>3</v>
      </c>
      <c r="EJ213">
        <v>1</v>
      </c>
      <c r="EK213">
        <v>13001</v>
      </c>
      <c r="EL213" t="s">
        <v>294</v>
      </c>
      <c r="EM213" t="s">
        <v>295</v>
      </c>
      <c r="EO213" t="s">
        <v>24</v>
      </c>
      <c r="EQ213">
        <v>0</v>
      </c>
      <c r="ER213">
        <v>268.49</v>
      </c>
      <c r="ES213">
        <v>202.72</v>
      </c>
      <c r="ET213">
        <v>9.2200000000000006</v>
      </c>
      <c r="EU213">
        <v>0.22</v>
      </c>
      <c r="EV213">
        <v>56.55</v>
      </c>
      <c r="EW213">
        <v>5.31</v>
      </c>
      <c r="EX213">
        <v>0.02</v>
      </c>
      <c r="EY213">
        <v>0</v>
      </c>
      <c r="FQ213">
        <v>0</v>
      </c>
      <c r="FR213">
        <f t="shared" si="225"/>
        <v>0</v>
      </c>
      <c r="FS213">
        <v>0</v>
      </c>
      <c r="FX213">
        <v>90</v>
      </c>
      <c r="FY213">
        <v>70</v>
      </c>
      <c r="GA213" t="s">
        <v>3</v>
      </c>
      <c r="GD213">
        <v>0</v>
      </c>
      <c r="GF213">
        <v>745229369</v>
      </c>
      <c r="GG213">
        <v>1</v>
      </c>
      <c r="GH213">
        <v>1</v>
      </c>
      <c r="GI213">
        <v>4</v>
      </c>
      <c r="GJ213">
        <v>0</v>
      </c>
      <c r="GK213">
        <f>ROUND(R213*(R12)/100,2)</f>
        <v>0</v>
      </c>
      <c r="GL213">
        <f t="shared" si="226"/>
        <v>0</v>
      </c>
      <c r="GM213">
        <f t="shared" si="227"/>
        <v>8920.76</v>
      </c>
      <c r="GN213">
        <f t="shared" si="228"/>
        <v>8920.76</v>
      </c>
      <c r="GO213">
        <f t="shared" si="229"/>
        <v>0</v>
      </c>
      <c r="GP213">
        <f t="shared" si="230"/>
        <v>0</v>
      </c>
      <c r="GR213">
        <v>0</v>
      </c>
      <c r="GS213">
        <v>3</v>
      </c>
      <c r="GT213">
        <v>0</v>
      </c>
      <c r="GU213" t="s">
        <v>3</v>
      </c>
      <c r="GV213">
        <f t="shared" si="231"/>
        <v>0</v>
      </c>
      <c r="GW213">
        <v>1</v>
      </c>
      <c r="GX213">
        <f t="shared" si="232"/>
        <v>0</v>
      </c>
      <c r="HA213">
        <v>0</v>
      </c>
      <c r="HB213">
        <v>0</v>
      </c>
      <c r="IK213">
        <v>0</v>
      </c>
    </row>
    <row r="214" spans="1:245" x14ac:dyDescent="0.2">
      <c r="A214">
        <v>17</v>
      </c>
      <c r="B214">
        <v>1</v>
      </c>
      <c r="C214">
        <f>ROW(SmtRes!A577)</f>
        <v>577</v>
      </c>
      <c r="D214">
        <f>ROW(EtalonRes!A543)</f>
        <v>543</v>
      </c>
      <c r="E214" t="s">
        <v>533</v>
      </c>
      <c r="F214" t="s">
        <v>534</v>
      </c>
      <c r="G214" t="s">
        <v>535</v>
      </c>
      <c r="H214" t="s">
        <v>208</v>
      </c>
      <c r="I214">
        <f>ROUND(354.34/100,9)</f>
        <v>3.5434000000000001</v>
      </c>
      <c r="J214">
        <v>0</v>
      </c>
      <c r="O214">
        <f t="shared" si="200"/>
        <v>7641.47</v>
      </c>
      <c r="P214">
        <f t="shared" si="201"/>
        <v>6538.04</v>
      </c>
      <c r="Q214">
        <f t="shared" si="202"/>
        <v>174.8</v>
      </c>
      <c r="R214">
        <f t="shared" si="203"/>
        <v>6.51</v>
      </c>
      <c r="S214">
        <f t="shared" si="204"/>
        <v>928.63</v>
      </c>
      <c r="T214">
        <f t="shared" si="205"/>
        <v>0</v>
      </c>
      <c r="U214">
        <f t="shared" si="206"/>
        <v>15.606905299999999</v>
      </c>
      <c r="V214">
        <f t="shared" si="207"/>
        <v>8.8585000000000011E-2</v>
      </c>
      <c r="W214">
        <f t="shared" si="208"/>
        <v>0</v>
      </c>
      <c r="X214">
        <f t="shared" si="209"/>
        <v>841.63</v>
      </c>
      <c r="Y214">
        <f t="shared" si="210"/>
        <v>654.6</v>
      </c>
      <c r="AA214">
        <v>39570879</v>
      </c>
      <c r="AB214">
        <f t="shared" si="211"/>
        <v>328.74</v>
      </c>
      <c r="AC214">
        <f t="shared" si="233"/>
        <v>281.27</v>
      </c>
      <c r="AD214">
        <f>ROUND(((((ET214*1.25))-((EU214*1.25)))+AE214),2)</f>
        <v>7.52</v>
      </c>
      <c r="AE214">
        <f>ROUND(((EU214*1.25)),2)</f>
        <v>0.28000000000000003</v>
      </c>
      <c r="AF214">
        <f>ROUND(((EV214*1.15)),2)</f>
        <v>39.950000000000003</v>
      </c>
      <c r="AG214">
        <f t="shared" si="212"/>
        <v>0</v>
      </c>
      <c r="AH214">
        <f>((EW214*1.15))</f>
        <v>4.4044999999999996</v>
      </c>
      <c r="AI214">
        <f>((EX214*1.25))</f>
        <v>2.5000000000000001E-2</v>
      </c>
      <c r="AJ214">
        <f t="shared" si="213"/>
        <v>0</v>
      </c>
      <c r="AK214">
        <v>322.02</v>
      </c>
      <c r="AL214">
        <v>281.27</v>
      </c>
      <c r="AM214">
        <v>6.01</v>
      </c>
      <c r="AN214">
        <v>0.22</v>
      </c>
      <c r="AO214">
        <v>34.74</v>
      </c>
      <c r="AP214">
        <v>0</v>
      </c>
      <c r="AQ214">
        <v>3.83</v>
      </c>
      <c r="AR214">
        <v>0.02</v>
      </c>
      <c r="AS214">
        <v>0</v>
      </c>
      <c r="AT214">
        <v>90</v>
      </c>
      <c r="AU214">
        <v>70</v>
      </c>
      <c r="AV214">
        <v>1</v>
      </c>
      <c r="AW214">
        <v>1</v>
      </c>
      <c r="AZ214">
        <v>6.56</v>
      </c>
      <c r="BA214">
        <v>6.56</v>
      </c>
      <c r="BB214">
        <v>6.56</v>
      </c>
      <c r="BC214">
        <v>6.56</v>
      </c>
      <c r="BD214" t="s">
        <v>3</v>
      </c>
      <c r="BE214" t="s">
        <v>3</v>
      </c>
      <c r="BF214" t="s">
        <v>3</v>
      </c>
      <c r="BG214" t="s">
        <v>3</v>
      </c>
      <c r="BH214">
        <v>0</v>
      </c>
      <c r="BI214">
        <v>1</v>
      </c>
      <c r="BJ214" t="s">
        <v>536</v>
      </c>
      <c r="BM214">
        <v>13001</v>
      </c>
      <c r="BN214">
        <v>0</v>
      </c>
      <c r="BO214" t="s">
        <v>3</v>
      </c>
      <c r="BP214">
        <v>0</v>
      </c>
      <c r="BQ214">
        <v>2</v>
      </c>
      <c r="BR214">
        <v>0</v>
      </c>
      <c r="BS214">
        <v>6.56</v>
      </c>
      <c r="BT214">
        <v>1</v>
      </c>
      <c r="BU214">
        <v>1</v>
      </c>
      <c r="BV214">
        <v>1</v>
      </c>
      <c r="BW214">
        <v>1</v>
      </c>
      <c r="BX214">
        <v>1</v>
      </c>
      <c r="BY214" t="s">
        <v>3</v>
      </c>
      <c r="BZ214">
        <v>90</v>
      </c>
      <c r="CA214">
        <v>70</v>
      </c>
      <c r="CF214">
        <v>0</v>
      </c>
      <c r="CG214">
        <v>0</v>
      </c>
      <c r="CM214">
        <v>0</v>
      </c>
      <c r="CN214" t="s">
        <v>1633</v>
      </c>
      <c r="CO214">
        <v>0</v>
      </c>
      <c r="CP214">
        <f t="shared" si="214"/>
        <v>7641.47</v>
      </c>
      <c r="CQ214">
        <f t="shared" si="215"/>
        <v>1845.1311999999998</v>
      </c>
      <c r="CR214">
        <f t="shared" si="216"/>
        <v>49.331199999999995</v>
      </c>
      <c r="CS214">
        <f t="shared" si="217"/>
        <v>1.8368</v>
      </c>
      <c r="CT214">
        <f t="shared" si="218"/>
        <v>262.072</v>
      </c>
      <c r="CU214">
        <f t="shared" si="219"/>
        <v>0</v>
      </c>
      <c r="CV214">
        <f t="shared" si="220"/>
        <v>4.4044999999999996</v>
      </c>
      <c r="CW214">
        <f t="shared" si="221"/>
        <v>2.5000000000000001E-2</v>
      </c>
      <c r="CX214">
        <f t="shared" si="222"/>
        <v>0</v>
      </c>
      <c r="CY214">
        <f t="shared" si="223"/>
        <v>841.62600000000009</v>
      </c>
      <c r="CZ214">
        <f t="shared" si="224"/>
        <v>654.59799999999996</v>
      </c>
      <c r="DC214" t="s">
        <v>3</v>
      </c>
      <c r="DD214" t="s">
        <v>3</v>
      </c>
      <c r="DE214" t="s">
        <v>19</v>
      </c>
      <c r="DF214" t="s">
        <v>19</v>
      </c>
      <c r="DG214" t="s">
        <v>20</v>
      </c>
      <c r="DH214" t="s">
        <v>3</v>
      </c>
      <c r="DI214" t="s">
        <v>20</v>
      </c>
      <c r="DJ214" t="s">
        <v>19</v>
      </c>
      <c r="DK214" t="s">
        <v>3</v>
      </c>
      <c r="DL214" t="s">
        <v>3</v>
      </c>
      <c r="DM214" t="s">
        <v>3</v>
      </c>
      <c r="DN214">
        <v>0</v>
      </c>
      <c r="DO214">
        <v>0</v>
      </c>
      <c r="DP214">
        <v>1</v>
      </c>
      <c r="DQ214">
        <v>1</v>
      </c>
      <c r="DU214">
        <v>1005</v>
      </c>
      <c r="DV214" t="s">
        <v>208</v>
      </c>
      <c r="DW214" t="s">
        <v>208</v>
      </c>
      <c r="DX214">
        <v>100</v>
      </c>
      <c r="EE214">
        <v>39174506</v>
      </c>
      <c r="EF214">
        <v>2</v>
      </c>
      <c r="EG214" t="s">
        <v>21</v>
      </c>
      <c r="EH214">
        <v>0</v>
      </c>
      <c r="EI214" t="s">
        <v>3</v>
      </c>
      <c r="EJ214">
        <v>1</v>
      </c>
      <c r="EK214">
        <v>13001</v>
      </c>
      <c r="EL214" t="s">
        <v>294</v>
      </c>
      <c r="EM214" t="s">
        <v>295</v>
      </c>
      <c r="EO214" t="s">
        <v>24</v>
      </c>
      <c r="EQ214">
        <v>0</v>
      </c>
      <c r="ER214">
        <v>322.02</v>
      </c>
      <c r="ES214">
        <v>281.27</v>
      </c>
      <c r="ET214">
        <v>6.01</v>
      </c>
      <c r="EU214">
        <v>0.22</v>
      </c>
      <c r="EV214">
        <v>34.74</v>
      </c>
      <c r="EW214">
        <v>3.83</v>
      </c>
      <c r="EX214">
        <v>0.02</v>
      </c>
      <c r="EY214">
        <v>0</v>
      </c>
      <c r="FQ214">
        <v>0</v>
      </c>
      <c r="FR214">
        <f t="shared" si="225"/>
        <v>0</v>
      </c>
      <c r="FS214">
        <v>0</v>
      </c>
      <c r="FX214">
        <v>90</v>
      </c>
      <c r="FY214">
        <v>70</v>
      </c>
      <c r="GA214" t="s">
        <v>3</v>
      </c>
      <c r="GD214">
        <v>0</v>
      </c>
      <c r="GF214">
        <v>679810944</v>
      </c>
      <c r="GG214">
        <v>1</v>
      </c>
      <c r="GH214">
        <v>1</v>
      </c>
      <c r="GI214">
        <v>4</v>
      </c>
      <c r="GJ214">
        <v>0</v>
      </c>
      <c r="GK214">
        <f>ROUND(R214*(R12)/100,2)</f>
        <v>0</v>
      </c>
      <c r="GL214">
        <f t="shared" si="226"/>
        <v>0</v>
      </c>
      <c r="GM214">
        <f t="shared" si="227"/>
        <v>9137.7000000000007</v>
      </c>
      <c r="GN214">
        <f t="shared" si="228"/>
        <v>9137.7000000000007</v>
      </c>
      <c r="GO214">
        <f t="shared" si="229"/>
        <v>0</v>
      </c>
      <c r="GP214">
        <f t="shared" si="230"/>
        <v>0</v>
      </c>
      <c r="GR214">
        <v>0</v>
      </c>
      <c r="GS214">
        <v>3</v>
      </c>
      <c r="GT214">
        <v>0</v>
      </c>
      <c r="GU214" t="s">
        <v>3</v>
      </c>
      <c r="GV214">
        <f t="shared" si="231"/>
        <v>0</v>
      </c>
      <c r="GW214">
        <v>1</v>
      </c>
      <c r="GX214">
        <f t="shared" si="232"/>
        <v>0</v>
      </c>
      <c r="HA214">
        <v>0</v>
      </c>
      <c r="HB214">
        <v>0</v>
      </c>
      <c r="IK214">
        <v>0</v>
      </c>
    </row>
    <row r="215" spans="1:245" x14ac:dyDescent="0.2">
      <c r="A215">
        <v>18</v>
      </c>
      <c r="B215">
        <v>1</v>
      </c>
      <c r="C215">
        <v>575</v>
      </c>
      <c r="E215" t="s">
        <v>537</v>
      </c>
      <c r="F215" t="s">
        <v>538</v>
      </c>
      <c r="G215" t="s">
        <v>539</v>
      </c>
      <c r="H215" t="s">
        <v>64</v>
      </c>
      <c r="I215">
        <f>I214*J215</f>
        <v>-6.7324999999999996E-2</v>
      </c>
      <c r="J215">
        <v>-1.9000112885928767E-2</v>
      </c>
      <c r="O215">
        <f t="shared" si="200"/>
        <v>-6321.31</v>
      </c>
      <c r="P215">
        <f t="shared" si="201"/>
        <v>-6321.31</v>
      </c>
      <c r="Q215">
        <f t="shared" si="202"/>
        <v>0</v>
      </c>
      <c r="R215">
        <f t="shared" si="203"/>
        <v>0</v>
      </c>
      <c r="S215">
        <f t="shared" si="204"/>
        <v>0</v>
      </c>
      <c r="T215">
        <f t="shared" si="205"/>
        <v>0</v>
      </c>
      <c r="U215">
        <f t="shared" si="206"/>
        <v>0</v>
      </c>
      <c r="V215">
        <f t="shared" si="207"/>
        <v>0</v>
      </c>
      <c r="W215">
        <f t="shared" si="208"/>
        <v>0</v>
      </c>
      <c r="X215">
        <f t="shared" si="209"/>
        <v>0</v>
      </c>
      <c r="Y215">
        <f t="shared" si="210"/>
        <v>0</v>
      </c>
      <c r="AA215">
        <v>39570879</v>
      </c>
      <c r="AB215">
        <f t="shared" si="211"/>
        <v>14312.87</v>
      </c>
      <c r="AC215">
        <f t="shared" si="233"/>
        <v>14312.87</v>
      </c>
      <c r="AD215">
        <f>ROUND((((ET215)-(EU215))+AE215),2)</f>
        <v>0</v>
      </c>
      <c r="AE215">
        <f>ROUND((EU215),2)</f>
        <v>0</v>
      </c>
      <c r="AF215">
        <f>ROUND((EV215),2)</f>
        <v>0</v>
      </c>
      <c r="AG215">
        <f t="shared" si="212"/>
        <v>0</v>
      </c>
      <c r="AH215">
        <f>(EW215)</f>
        <v>0</v>
      </c>
      <c r="AI215">
        <f>(EX215)</f>
        <v>0</v>
      </c>
      <c r="AJ215">
        <f t="shared" si="213"/>
        <v>0</v>
      </c>
      <c r="AK215">
        <v>14312.87</v>
      </c>
      <c r="AL215">
        <v>14312.87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90</v>
      </c>
      <c r="AU215">
        <v>70</v>
      </c>
      <c r="AV215">
        <v>1</v>
      </c>
      <c r="AW215">
        <v>1</v>
      </c>
      <c r="AZ215">
        <v>6.56</v>
      </c>
      <c r="BA215">
        <v>1</v>
      </c>
      <c r="BB215">
        <v>1</v>
      </c>
      <c r="BC215">
        <v>6.56</v>
      </c>
      <c r="BD215" t="s">
        <v>3</v>
      </c>
      <c r="BE215" t="s">
        <v>3</v>
      </c>
      <c r="BF215" t="s">
        <v>3</v>
      </c>
      <c r="BG215" t="s">
        <v>3</v>
      </c>
      <c r="BH215">
        <v>3</v>
      </c>
      <c r="BI215">
        <v>1</v>
      </c>
      <c r="BJ215" t="s">
        <v>540</v>
      </c>
      <c r="BM215">
        <v>13001</v>
      </c>
      <c r="BN215">
        <v>0</v>
      </c>
      <c r="BO215" t="s">
        <v>3</v>
      </c>
      <c r="BP215">
        <v>0</v>
      </c>
      <c r="BQ215">
        <v>2</v>
      </c>
      <c r="BR215">
        <v>1</v>
      </c>
      <c r="BS215">
        <v>1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3</v>
      </c>
      <c r="BZ215">
        <v>90</v>
      </c>
      <c r="CA215">
        <v>70</v>
      </c>
      <c r="CF215">
        <v>0</v>
      </c>
      <c r="CG215">
        <v>0</v>
      </c>
      <c r="CM215">
        <v>0</v>
      </c>
      <c r="CN215" t="s">
        <v>3</v>
      </c>
      <c r="CO215">
        <v>0</v>
      </c>
      <c r="CP215">
        <f t="shared" si="214"/>
        <v>-6321.31</v>
      </c>
      <c r="CQ215">
        <f t="shared" si="215"/>
        <v>93892.427200000006</v>
      </c>
      <c r="CR215">
        <f t="shared" si="216"/>
        <v>0</v>
      </c>
      <c r="CS215">
        <f t="shared" si="217"/>
        <v>0</v>
      </c>
      <c r="CT215">
        <f t="shared" si="218"/>
        <v>0</v>
      </c>
      <c r="CU215">
        <f t="shared" si="219"/>
        <v>0</v>
      </c>
      <c r="CV215">
        <f t="shared" si="220"/>
        <v>0</v>
      </c>
      <c r="CW215">
        <f t="shared" si="221"/>
        <v>0</v>
      </c>
      <c r="CX215">
        <f t="shared" si="222"/>
        <v>0</v>
      </c>
      <c r="CY215">
        <f t="shared" si="223"/>
        <v>0</v>
      </c>
      <c r="CZ215">
        <f t="shared" si="224"/>
        <v>0</v>
      </c>
      <c r="DC215" t="s">
        <v>3</v>
      </c>
      <c r="DD215" t="s">
        <v>3</v>
      </c>
      <c r="DE215" t="s">
        <v>3</v>
      </c>
      <c r="DF215" t="s">
        <v>3</v>
      </c>
      <c r="DG215" t="s">
        <v>3</v>
      </c>
      <c r="DH215" t="s">
        <v>3</v>
      </c>
      <c r="DI215" t="s">
        <v>3</v>
      </c>
      <c r="DJ215" t="s">
        <v>3</v>
      </c>
      <c r="DK215" t="s">
        <v>3</v>
      </c>
      <c r="DL215" t="s">
        <v>3</v>
      </c>
      <c r="DM215" t="s">
        <v>3</v>
      </c>
      <c r="DN215">
        <v>0</v>
      </c>
      <c r="DO215">
        <v>0</v>
      </c>
      <c r="DP215">
        <v>1</v>
      </c>
      <c r="DQ215">
        <v>1</v>
      </c>
      <c r="DU215">
        <v>1009</v>
      </c>
      <c r="DV215" t="s">
        <v>64</v>
      </c>
      <c r="DW215" t="s">
        <v>64</v>
      </c>
      <c r="DX215">
        <v>1000</v>
      </c>
      <c r="EE215">
        <v>39174506</v>
      </c>
      <c r="EF215">
        <v>2</v>
      </c>
      <c r="EG215" t="s">
        <v>21</v>
      </c>
      <c r="EH215">
        <v>0</v>
      </c>
      <c r="EI215" t="s">
        <v>3</v>
      </c>
      <c r="EJ215">
        <v>1</v>
      </c>
      <c r="EK215">
        <v>13001</v>
      </c>
      <c r="EL215" t="s">
        <v>294</v>
      </c>
      <c r="EM215" t="s">
        <v>295</v>
      </c>
      <c r="EO215" t="s">
        <v>3</v>
      </c>
      <c r="EQ215">
        <v>32768</v>
      </c>
      <c r="ER215">
        <v>14312.87</v>
      </c>
      <c r="ES215">
        <v>14312.87</v>
      </c>
      <c r="ET215">
        <v>0</v>
      </c>
      <c r="EU215">
        <v>0</v>
      </c>
      <c r="EV215">
        <v>0</v>
      </c>
      <c r="EW215">
        <v>0</v>
      </c>
      <c r="EX215">
        <v>0</v>
      </c>
      <c r="FQ215">
        <v>0</v>
      </c>
      <c r="FR215">
        <f t="shared" si="225"/>
        <v>0</v>
      </c>
      <c r="FS215">
        <v>0</v>
      </c>
      <c r="FX215">
        <v>90</v>
      </c>
      <c r="FY215">
        <v>70</v>
      </c>
      <c r="GA215" t="s">
        <v>3</v>
      </c>
      <c r="GD215">
        <v>0</v>
      </c>
      <c r="GF215">
        <v>314961973</v>
      </c>
      <c r="GG215">
        <v>1</v>
      </c>
      <c r="GH215">
        <v>1</v>
      </c>
      <c r="GI215">
        <v>4</v>
      </c>
      <c r="GJ215">
        <v>0</v>
      </c>
      <c r="GK215">
        <f>ROUND(R215*(R12)/100,2)</f>
        <v>0</v>
      </c>
      <c r="GL215">
        <f t="shared" si="226"/>
        <v>0</v>
      </c>
      <c r="GM215">
        <f t="shared" si="227"/>
        <v>-6321.31</v>
      </c>
      <c r="GN215">
        <f t="shared" si="228"/>
        <v>-6321.31</v>
      </c>
      <c r="GO215">
        <f t="shared" si="229"/>
        <v>0</v>
      </c>
      <c r="GP215">
        <f t="shared" si="230"/>
        <v>0</v>
      </c>
      <c r="GR215">
        <v>0</v>
      </c>
      <c r="GS215">
        <v>3</v>
      </c>
      <c r="GT215">
        <v>0</v>
      </c>
      <c r="GU215" t="s">
        <v>3</v>
      </c>
      <c r="GV215">
        <f t="shared" si="231"/>
        <v>0</v>
      </c>
      <c r="GW215">
        <v>1</v>
      </c>
      <c r="GX215">
        <f t="shared" si="232"/>
        <v>0</v>
      </c>
      <c r="HA215">
        <v>0</v>
      </c>
      <c r="HB215">
        <v>0</v>
      </c>
      <c r="IK215">
        <v>0</v>
      </c>
    </row>
    <row r="216" spans="1:245" x14ac:dyDescent="0.2">
      <c r="A216">
        <v>18</v>
      </c>
      <c r="B216">
        <v>1</v>
      </c>
      <c r="C216">
        <v>576</v>
      </c>
      <c r="E216" t="s">
        <v>541</v>
      </c>
      <c r="F216" t="s">
        <v>542</v>
      </c>
      <c r="G216" t="s">
        <v>543</v>
      </c>
      <c r="H216" t="s">
        <v>64</v>
      </c>
      <c r="I216">
        <f>I214*J216</f>
        <v>6.7324999999999996E-2</v>
      </c>
      <c r="J216">
        <v>1.9000112885928767E-2</v>
      </c>
      <c r="O216">
        <f t="shared" si="200"/>
        <v>11019.22</v>
      </c>
      <c r="P216">
        <f t="shared" si="201"/>
        <v>11019.22</v>
      </c>
      <c r="Q216">
        <f t="shared" si="202"/>
        <v>0</v>
      </c>
      <c r="R216">
        <f t="shared" si="203"/>
        <v>0</v>
      </c>
      <c r="S216">
        <f t="shared" si="204"/>
        <v>0</v>
      </c>
      <c r="T216">
        <f t="shared" si="205"/>
        <v>0</v>
      </c>
      <c r="U216">
        <f t="shared" si="206"/>
        <v>0</v>
      </c>
      <c r="V216">
        <f t="shared" si="207"/>
        <v>0</v>
      </c>
      <c r="W216">
        <f t="shared" si="208"/>
        <v>0</v>
      </c>
      <c r="X216">
        <f t="shared" si="209"/>
        <v>0</v>
      </c>
      <c r="Y216">
        <f t="shared" si="210"/>
        <v>0</v>
      </c>
      <c r="AA216">
        <v>39570879</v>
      </c>
      <c r="AB216">
        <f t="shared" si="211"/>
        <v>24950</v>
      </c>
      <c r="AC216">
        <f t="shared" si="233"/>
        <v>24950</v>
      </c>
      <c r="AD216">
        <f>ROUND((((ET216)-(EU216))+AE216),2)</f>
        <v>0</v>
      </c>
      <c r="AE216">
        <f>ROUND((EU216),2)</f>
        <v>0</v>
      </c>
      <c r="AF216">
        <f>ROUND((EV216),2)</f>
        <v>0</v>
      </c>
      <c r="AG216">
        <f t="shared" si="212"/>
        <v>0</v>
      </c>
      <c r="AH216">
        <f>(EW216)</f>
        <v>0</v>
      </c>
      <c r="AI216">
        <f>(EX216)</f>
        <v>0</v>
      </c>
      <c r="AJ216">
        <f t="shared" si="213"/>
        <v>0</v>
      </c>
      <c r="AK216">
        <v>24950</v>
      </c>
      <c r="AL216">
        <v>24950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90</v>
      </c>
      <c r="AU216">
        <v>70</v>
      </c>
      <c r="AV216">
        <v>1</v>
      </c>
      <c r="AW216">
        <v>1</v>
      </c>
      <c r="AZ216">
        <v>6.56</v>
      </c>
      <c r="BA216">
        <v>1</v>
      </c>
      <c r="BB216">
        <v>1</v>
      </c>
      <c r="BC216">
        <v>6.56</v>
      </c>
      <c r="BD216" t="s">
        <v>3</v>
      </c>
      <c r="BE216" t="s">
        <v>3</v>
      </c>
      <c r="BF216" t="s">
        <v>3</v>
      </c>
      <c r="BG216" t="s">
        <v>3</v>
      </c>
      <c r="BH216">
        <v>3</v>
      </c>
      <c r="BI216">
        <v>1</v>
      </c>
      <c r="BJ216" t="s">
        <v>544</v>
      </c>
      <c r="BM216">
        <v>13001</v>
      </c>
      <c r="BN216">
        <v>0</v>
      </c>
      <c r="BO216" t="s">
        <v>3</v>
      </c>
      <c r="BP216">
        <v>0</v>
      </c>
      <c r="BQ216">
        <v>2</v>
      </c>
      <c r="BR216">
        <v>0</v>
      </c>
      <c r="BS216">
        <v>1</v>
      </c>
      <c r="BT216">
        <v>1</v>
      </c>
      <c r="BU216">
        <v>1</v>
      </c>
      <c r="BV216">
        <v>1</v>
      </c>
      <c r="BW216">
        <v>1</v>
      </c>
      <c r="BX216">
        <v>1</v>
      </c>
      <c r="BY216" t="s">
        <v>3</v>
      </c>
      <c r="BZ216">
        <v>90</v>
      </c>
      <c r="CA216">
        <v>70</v>
      </c>
      <c r="CF216">
        <v>0</v>
      </c>
      <c r="CG216">
        <v>0</v>
      </c>
      <c r="CM216">
        <v>0</v>
      </c>
      <c r="CN216" t="s">
        <v>3</v>
      </c>
      <c r="CO216">
        <v>0</v>
      </c>
      <c r="CP216">
        <f t="shared" si="214"/>
        <v>11019.22</v>
      </c>
      <c r="CQ216">
        <f t="shared" si="215"/>
        <v>163672</v>
      </c>
      <c r="CR216">
        <f t="shared" si="216"/>
        <v>0</v>
      </c>
      <c r="CS216">
        <f t="shared" si="217"/>
        <v>0</v>
      </c>
      <c r="CT216">
        <f t="shared" si="218"/>
        <v>0</v>
      </c>
      <c r="CU216">
        <f t="shared" si="219"/>
        <v>0</v>
      </c>
      <c r="CV216">
        <f t="shared" si="220"/>
        <v>0</v>
      </c>
      <c r="CW216">
        <f t="shared" si="221"/>
        <v>0</v>
      </c>
      <c r="CX216">
        <f t="shared" si="222"/>
        <v>0</v>
      </c>
      <c r="CY216">
        <f t="shared" si="223"/>
        <v>0</v>
      </c>
      <c r="CZ216">
        <f t="shared" si="224"/>
        <v>0</v>
      </c>
      <c r="DC216" t="s">
        <v>3</v>
      </c>
      <c r="DD216" t="s">
        <v>3</v>
      </c>
      <c r="DE216" t="s">
        <v>3</v>
      </c>
      <c r="DF216" t="s">
        <v>3</v>
      </c>
      <c r="DG216" t="s">
        <v>3</v>
      </c>
      <c r="DH216" t="s">
        <v>3</v>
      </c>
      <c r="DI216" t="s">
        <v>3</v>
      </c>
      <c r="DJ216" t="s">
        <v>3</v>
      </c>
      <c r="DK216" t="s">
        <v>3</v>
      </c>
      <c r="DL216" t="s">
        <v>3</v>
      </c>
      <c r="DM216" t="s">
        <v>3</v>
      </c>
      <c r="DN216">
        <v>0</v>
      </c>
      <c r="DO216">
        <v>0</v>
      </c>
      <c r="DP216">
        <v>1</v>
      </c>
      <c r="DQ216">
        <v>1</v>
      </c>
      <c r="DU216">
        <v>1009</v>
      </c>
      <c r="DV216" t="s">
        <v>64</v>
      </c>
      <c r="DW216" t="s">
        <v>64</v>
      </c>
      <c r="DX216">
        <v>1000</v>
      </c>
      <c r="EE216">
        <v>39174506</v>
      </c>
      <c r="EF216">
        <v>2</v>
      </c>
      <c r="EG216" t="s">
        <v>21</v>
      </c>
      <c r="EH216">
        <v>0</v>
      </c>
      <c r="EI216" t="s">
        <v>3</v>
      </c>
      <c r="EJ216">
        <v>1</v>
      </c>
      <c r="EK216">
        <v>13001</v>
      </c>
      <c r="EL216" t="s">
        <v>294</v>
      </c>
      <c r="EM216" t="s">
        <v>295</v>
      </c>
      <c r="EO216" t="s">
        <v>3</v>
      </c>
      <c r="EQ216">
        <v>0</v>
      </c>
      <c r="ER216">
        <v>24950</v>
      </c>
      <c r="ES216">
        <v>24950</v>
      </c>
      <c r="ET216">
        <v>0</v>
      </c>
      <c r="EU216">
        <v>0</v>
      </c>
      <c r="EV216">
        <v>0</v>
      </c>
      <c r="EW216">
        <v>0</v>
      </c>
      <c r="EX216">
        <v>0</v>
      </c>
      <c r="FQ216">
        <v>0</v>
      </c>
      <c r="FR216">
        <f t="shared" si="225"/>
        <v>0</v>
      </c>
      <c r="FS216">
        <v>0</v>
      </c>
      <c r="FX216">
        <v>90</v>
      </c>
      <c r="FY216">
        <v>70</v>
      </c>
      <c r="GA216" t="s">
        <v>3</v>
      </c>
      <c r="GD216">
        <v>0</v>
      </c>
      <c r="GF216">
        <v>-1296827561</v>
      </c>
      <c r="GG216">
        <v>1</v>
      </c>
      <c r="GH216">
        <v>1</v>
      </c>
      <c r="GI216">
        <v>4</v>
      </c>
      <c r="GJ216">
        <v>0</v>
      </c>
      <c r="GK216">
        <f>ROUND(R216*(R12)/100,2)</f>
        <v>0</v>
      </c>
      <c r="GL216">
        <f t="shared" si="226"/>
        <v>0</v>
      </c>
      <c r="GM216">
        <f t="shared" si="227"/>
        <v>11019.22</v>
      </c>
      <c r="GN216">
        <f t="shared" si="228"/>
        <v>11019.22</v>
      </c>
      <c r="GO216">
        <f t="shared" si="229"/>
        <v>0</v>
      </c>
      <c r="GP216">
        <f t="shared" si="230"/>
        <v>0</v>
      </c>
      <c r="GR216">
        <v>0</v>
      </c>
      <c r="GS216">
        <v>3</v>
      </c>
      <c r="GT216">
        <v>0</v>
      </c>
      <c r="GU216" t="s">
        <v>3</v>
      </c>
      <c r="GV216">
        <f t="shared" si="231"/>
        <v>0</v>
      </c>
      <c r="GW216">
        <v>1</v>
      </c>
      <c r="GX216">
        <f t="shared" si="232"/>
        <v>0</v>
      </c>
      <c r="HA216">
        <v>0</v>
      </c>
      <c r="HB216">
        <v>0</v>
      </c>
      <c r="IK216">
        <v>0</v>
      </c>
    </row>
    <row r="218" spans="1:245" x14ac:dyDescent="0.2">
      <c r="A218" s="2">
        <v>51</v>
      </c>
      <c r="B218" s="2">
        <f>B183</f>
        <v>1</v>
      </c>
      <c r="C218" s="2">
        <f>A183</f>
        <v>5</v>
      </c>
      <c r="D218" s="2">
        <f>ROW(A183)</f>
        <v>183</v>
      </c>
      <c r="E218" s="2"/>
      <c r="F218" s="2" t="str">
        <f>IF(F183&lt;&gt;"",F183,"")</f>
        <v/>
      </c>
      <c r="G218" s="2" t="str">
        <f>IF(G183&lt;&gt;"",G183,"")</f>
        <v>439 ПР/14-469-000-КР2 лист37</v>
      </c>
      <c r="H218" s="2">
        <v>0</v>
      </c>
      <c r="I218" s="2"/>
      <c r="J218" s="2"/>
      <c r="K218" s="2"/>
      <c r="L218" s="2"/>
      <c r="M218" s="2"/>
      <c r="N218" s="2"/>
      <c r="O218" s="2">
        <f t="shared" ref="O218:T218" si="236">ROUND(AB218,2)</f>
        <v>1143998.05</v>
      </c>
      <c r="P218" s="2">
        <f t="shared" si="236"/>
        <v>1067465.6200000001</v>
      </c>
      <c r="Q218" s="2">
        <f t="shared" si="236"/>
        <v>39651.660000000003</v>
      </c>
      <c r="R218" s="2">
        <f t="shared" si="236"/>
        <v>4312.66</v>
      </c>
      <c r="S218" s="2">
        <f t="shared" si="236"/>
        <v>36880.769999999997</v>
      </c>
      <c r="T218" s="2">
        <f t="shared" si="236"/>
        <v>0</v>
      </c>
      <c r="U218" s="2">
        <f>AH218</f>
        <v>624.04731026999991</v>
      </c>
      <c r="V218" s="2">
        <f>AI218</f>
        <v>48.440115824999999</v>
      </c>
      <c r="W218" s="2">
        <f>ROUND(AJ218,2)</f>
        <v>0</v>
      </c>
      <c r="X218" s="2">
        <f>ROUND(AK218,2)</f>
        <v>37254.01</v>
      </c>
      <c r="Y218" s="2">
        <f>ROUND(AL218,2)</f>
        <v>34415.93</v>
      </c>
      <c r="Z218" s="2"/>
      <c r="AA218" s="2"/>
      <c r="AB218" s="2">
        <f>ROUND(SUMIF(AA187:AA216,"=39570879",O187:O216),2)</f>
        <v>1143998.05</v>
      </c>
      <c r="AC218" s="2">
        <f>ROUND(SUMIF(AA187:AA216,"=39570879",P187:P216),2)</f>
        <v>1067465.6200000001</v>
      </c>
      <c r="AD218" s="2">
        <f>ROUND(SUMIF(AA187:AA216,"=39570879",Q187:Q216),2)</f>
        <v>39651.660000000003</v>
      </c>
      <c r="AE218" s="2">
        <f>ROUND(SUMIF(AA187:AA216,"=39570879",R187:R216),2)</f>
        <v>4312.66</v>
      </c>
      <c r="AF218" s="2">
        <f>ROUND(SUMIF(AA187:AA216,"=39570879",S187:S216),2)</f>
        <v>36880.769999999997</v>
      </c>
      <c r="AG218" s="2">
        <f>ROUND(SUMIF(AA187:AA216,"=39570879",T187:T216),2)</f>
        <v>0</v>
      </c>
      <c r="AH218" s="2">
        <f>SUMIF(AA187:AA216,"=39570879",U187:U216)</f>
        <v>624.04731026999991</v>
      </c>
      <c r="AI218" s="2">
        <f>SUMIF(AA187:AA216,"=39570879",V187:V216)</f>
        <v>48.440115824999999</v>
      </c>
      <c r="AJ218" s="2">
        <f>ROUND(SUMIF(AA187:AA216,"=39570879",W187:W216),2)</f>
        <v>0</v>
      </c>
      <c r="AK218" s="2">
        <f>ROUND(SUMIF(AA187:AA216,"=39570879",X187:X216),2)</f>
        <v>37254.01</v>
      </c>
      <c r="AL218" s="2">
        <f>ROUND(SUMIF(AA187:AA216,"=39570879",Y187:Y216),2)</f>
        <v>34415.93</v>
      </c>
      <c r="AM218" s="2"/>
      <c r="AN218" s="2"/>
      <c r="AO218" s="2">
        <f t="shared" ref="AO218:BC218" si="237">ROUND(BX218,2)</f>
        <v>0</v>
      </c>
      <c r="AP218" s="2">
        <f t="shared" si="237"/>
        <v>0</v>
      </c>
      <c r="AQ218" s="2">
        <f t="shared" si="237"/>
        <v>0</v>
      </c>
      <c r="AR218" s="2">
        <f t="shared" si="237"/>
        <v>1215667.99</v>
      </c>
      <c r="AS218" s="2">
        <f t="shared" si="237"/>
        <v>1215667.99</v>
      </c>
      <c r="AT218" s="2">
        <f t="shared" si="237"/>
        <v>0</v>
      </c>
      <c r="AU218" s="2">
        <f t="shared" si="237"/>
        <v>0</v>
      </c>
      <c r="AV218" s="2">
        <f t="shared" si="237"/>
        <v>1067465.6200000001</v>
      </c>
      <c r="AW218" s="2">
        <f t="shared" si="237"/>
        <v>1067465.6200000001</v>
      </c>
      <c r="AX218" s="2">
        <f t="shared" si="237"/>
        <v>0</v>
      </c>
      <c r="AY218" s="2">
        <f t="shared" si="237"/>
        <v>1067465.6200000001</v>
      </c>
      <c r="AZ218" s="2">
        <f t="shared" si="237"/>
        <v>0</v>
      </c>
      <c r="BA218" s="2">
        <f t="shared" si="237"/>
        <v>0</v>
      </c>
      <c r="BB218" s="2">
        <f t="shared" si="237"/>
        <v>0</v>
      </c>
      <c r="BC218" s="2">
        <f t="shared" si="237"/>
        <v>0</v>
      </c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>
        <f>ROUND(SUMIF(AA187:AA216,"=39570879",FQ187:FQ216),2)</f>
        <v>0</v>
      </c>
      <c r="BY218" s="2">
        <f>ROUND(SUMIF(AA187:AA216,"=39570879",FR187:FR216),2)</f>
        <v>0</v>
      </c>
      <c r="BZ218" s="2">
        <f>ROUND(SUMIF(AA187:AA216,"=39570879",GL187:GL216),2)</f>
        <v>0</v>
      </c>
      <c r="CA218" s="2">
        <f>ROUND(SUMIF(AA187:AA216,"=39570879",GM187:GM216),2)</f>
        <v>1215667.99</v>
      </c>
      <c r="CB218" s="2">
        <f>ROUND(SUMIF(AA187:AA216,"=39570879",GN187:GN216),2)</f>
        <v>1215667.99</v>
      </c>
      <c r="CC218" s="2">
        <f>ROUND(SUMIF(AA187:AA216,"=39570879",GO187:GO216),2)</f>
        <v>0</v>
      </c>
      <c r="CD218" s="2">
        <f>ROUND(SUMIF(AA187:AA216,"=39570879",GP187:GP216),2)</f>
        <v>0</v>
      </c>
      <c r="CE218" s="2">
        <f>AC218-BX218</f>
        <v>1067465.6200000001</v>
      </c>
      <c r="CF218" s="2">
        <f>AC218-BY218</f>
        <v>1067465.6200000001</v>
      </c>
      <c r="CG218" s="2">
        <f>BX218-BZ218</f>
        <v>0</v>
      </c>
      <c r="CH218" s="2">
        <f>AC218-BX218-BY218+BZ218</f>
        <v>1067465.6200000001</v>
      </c>
      <c r="CI218" s="2">
        <f>BY218-BZ218</f>
        <v>0</v>
      </c>
      <c r="CJ218" s="2">
        <f>ROUND(SUMIF(AA187:AA216,"=39570879",GX187:GX216),2)</f>
        <v>0</v>
      </c>
      <c r="CK218" s="2">
        <f>ROUND(SUMIF(AA187:AA216,"=39570879",GY187:GY216),2)</f>
        <v>0</v>
      </c>
      <c r="CL218" s="2">
        <f>ROUND(SUMIF(AA187:AA216,"=39570879",GZ187:GZ216),2)</f>
        <v>0</v>
      </c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  <c r="FY218" s="3"/>
      <c r="FZ218" s="3"/>
      <c r="GA218" s="3"/>
      <c r="GB218" s="3"/>
      <c r="GC218" s="3"/>
      <c r="GD218" s="3"/>
      <c r="GE218" s="3"/>
      <c r="GF218" s="3"/>
      <c r="GG218" s="3"/>
      <c r="GH218" s="3"/>
      <c r="GI218" s="3"/>
      <c r="GJ218" s="3"/>
      <c r="GK218" s="3"/>
      <c r="GL218" s="3"/>
      <c r="GM218" s="3"/>
      <c r="GN218" s="3"/>
      <c r="GO218" s="3"/>
      <c r="GP218" s="3"/>
      <c r="GQ218" s="3"/>
      <c r="GR218" s="3"/>
      <c r="GS218" s="3"/>
      <c r="GT218" s="3"/>
      <c r="GU218" s="3"/>
      <c r="GV218" s="3"/>
      <c r="GW218" s="3"/>
      <c r="GX218" s="3">
        <v>0</v>
      </c>
    </row>
    <row r="220" spans="1:245" x14ac:dyDescent="0.2">
      <c r="A220" s="4">
        <v>50</v>
      </c>
      <c r="B220" s="4">
        <v>0</v>
      </c>
      <c r="C220" s="4">
        <v>0</v>
      </c>
      <c r="D220" s="4">
        <v>1</v>
      </c>
      <c r="E220" s="4">
        <v>201</v>
      </c>
      <c r="F220" s="4">
        <f>ROUND(Source!O218,O220)</f>
        <v>1143998.05</v>
      </c>
      <c r="G220" s="4" t="s">
        <v>390</v>
      </c>
      <c r="H220" s="4" t="s">
        <v>391</v>
      </c>
      <c r="I220" s="4"/>
      <c r="J220" s="4"/>
      <c r="K220" s="4">
        <v>201</v>
      </c>
      <c r="L220" s="4">
        <v>1</v>
      </c>
      <c r="M220" s="4">
        <v>3</v>
      </c>
      <c r="N220" s="4" t="s">
        <v>3</v>
      </c>
      <c r="O220" s="4">
        <v>2</v>
      </c>
      <c r="P220" s="4"/>
      <c r="Q220" s="4"/>
      <c r="R220" s="4"/>
      <c r="S220" s="4"/>
      <c r="T220" s="4"/>
      <c r="U220" s="4"/>
      <c r="V220" s="4"/>
      <c r="W220" s="4"/>
    </row>
    <row r="221" spans="1:245" x14ac:dyDescent="0.2">
      <c r="A221" s="4">
        <v>50</v>
      </c>
      <c r="B221" s="4">
        <v>0</v>
      </c>
      <c r="C221" s="4">
        <v>0</v>
      </c>
      <c r="D221" s="4">
        <v>1</v>
      </c>
      <c r="E221" s="4">
        <v>202</v>
      </c>
      <c r="F221" s="4">
        <f>ROUND(Source!P218,O221)</f>
        <v>1067465.6200000001</v>
      </c>
      <c r="G221" s="4" t="s">
        <v>392</v>
      </c>
      <c r="H221" s="4" t="s">
        <v>393</v>
      </c>
      <c r="I221" s="4"/>
      <c r="J221" s="4"/>
      <c r="K221" s="4">
        <v>202</v>
      </c>
      <c r="L221" s="4">
        <v>2</v>
      </c>
      <c r="M221" s="4">
        <v>3</v>
      </c>
      <c r="N221" s="4" t="s">
        <v>3</v>
      </c>
      <c r="O221" s="4">
        <v>2</v>
      </c>
      <c r="P221" s="4"/>
      <c r="Q221" s="4"/>
      <c r="R221" s="4"/>
      <c r="S221" s="4"/>
      <c r="T221" s="4"/>
      <c r="U221" s="4"/>
      <c r="V221" s="4"/>
      <c r="W221" s="4"/>
    </row>
    <row r="222" spans="1:245" x14ac:dyDescent="0.2">
      <c r="A222" s="4">
        <v>50</v>
      </c>
      <c r="B222" s="4">
        <v>0</v>
      </c>
      <c r="C222" s="4">
        <v>0</v>
      </c>
      <c r="D222" s="4">
        <v>1</v>
      </c>
      <c r="E222" s="4">
        <v>222</v>
      </c>
      <c r="F222" s="4">
        <f>ROUND(Source!AO218,O222)</f>
        <v>0</v>
      </c>
      <c r="G222" s="4" t="s">
        <v>394</v>
      </c>
      <c r="H222" s="4" t="s">
        <v>395</v>
      </c>
      <c r="I222" s="4"/>
      <c r="J222" s="4"/>
      <c r="K222" s="4">
        <v>222</v>
      </c>
      <c r="L222" s="4">
        <v>3</v>
      </c>
      <c r="M222" s="4">
        <v>3</v>
      </c>
      <c r="N222" s="4" t="s">
        <v>3</v>
      </c>
      <c r="O222" s="4">
        <v>2</v>
      </c>
      <c r="P222" s="4"/>
      <c r="Q222" s="4"/>
      <c r="R222" s="4"/>
      <c r="S222" s="4"/>
      <c r="T222" s="4"/>
      <c r="U222" s="4"/>
      <c r="V222" s="4"/>
      <c r="W222" s="4"/>
    </row>
    <row r="223" spans="1:245" x14ac:dyDescent="0.2">
      <c r="A223" s="4">
        <v>50</v>
      </c>
      <c r="B223" s="4">
        <v>0</v>
      </c>
      <c r="C223" s="4">
        <v>0</v>
      </c>
      <c r="D223" s="4">
        <v>1</v>
      </c>
      <c r="E223" s="4">
        <v>225</v>
      </c>
      <c r="F223" s="4">
        <f>ROUND(Source!AV218,O223)</f>
        <v>1067465.6200000001</v>
      </c>
      <c r="G223" s="4" t="s">
        <v>396</v>
      </c>
      <c r="H223" s="4" t="s">
        <v>397</v>
      </c>
      <c r="I223" s="4"/>
      <c r="J223" s="4"/>
      <c r="K223" s="4">
        <v>225</v>
      </c>
      <c r="L223" s="4">
        <v>4</v>
      </c>
      <c r="M223" s="4">
        <v>3</v>
      </c>
      <c r="N223" s="4" t="s">
        <v>3</v>
      </c>
      <c r="O223" s="4">
        <v>2</v>
      </c>
      <c r="P223" s="4"/>
      <c r="Q223" s="4"/>
      <c r="R223" s="4"/>
      <c r="S223" s="4"/>
      <c r="T223" s="4"/>
      <c r="U223" s="4"/>
      <c r="V223" s="4"/>
      <c r="W223" s="4"/>
    </row>
    <row r="224" spans="1:245" x14ac:dyDescent="0.2">
      <c r="A224" s="4">
        <v>50</v>
      </c>
      <c r="B224" s="4">
        <v>0</v>
      </c>
      <c r="C224" s="4">
        <v>0</v>
      </c>
      <c r="D224" s="4">
        <v>1</v>
      </c>
      <c r="E224" s="4">
        <v>226</v>
      </c>
      <c r="F224" s="4">
        <f>ROUND(Source!AW218,O224)</f>
        <v>1067465.6200000001</v>
      </c>
      <c r="G224" s="4" t="s">
        <v>398</v>
      </c>
      <c r="H224" s="4" t="s">
        <v>399</v>
      </c>
      <c r="I224" s="4"/>
      <c r="J224" s="4"/>
      <c r="K224" s="4">
        <v>226</v>
      </c>
      <c r="L224" s="4">
        <v>5</v>
      </c>
      <c r="M224" s="4">
        <v>3</v>
      </c>
      <c r="N224" s="4" t="s">
        <v>3</v>
      </c>
      <c r="O224" s="4">
        <v>2</v>
      </c>
      <c r="P224" s="4"/>
      <c r="Q224" s="4"/>
      <c r="R224" s="4"/>
      <c r="S224" s="4"/>
      <c r="T224" s="4"/>
      <c r="U224" s="4"/>
      <c r="V224" s="4"/>
      <c r="W224" s="4"/>
    </row>
    <row r="225" spans="1:23" x14ac:dyDescent="0.2">
      <c r="A225" s="4">
        <v>50</v>
      </c>
      <c r="B225" s="4">
        <v>0</v>
      </c>
      <c r="C225" s="4">
        <v>0</v>
      </c>
      <c r="D225" s="4">
        <v>1</v>
      </c>
      <c r="E225" s="4">
        <v>227</v>
      </c>
      <c r="F225" s="4">
        <f>ROUND(Source!AX218,O225)</f>
        <v>0</v>
      </c>
      <c r="G225" s="4" t="s">
        <v>400</v>
      </c>
      <c r="H225" s="4" t="s">
        <v>401</v>
      </c>
      <c r="I225" s="4"/>
      <c r="J225" s="4"/>
      <c r="K225" s="4">
        <v>227</v>
      </c>
      <c r="L225" s="4">
        <v>6</v>
      </c>
      <c r="M225" s="4">
        <v>3</v>
      </c>
      <c r="N225" s="4" t="s">
        <v>3</v>
      </c>
      <c r="O225" s="4">
        <v>2</v>
      </c>
      <c r="P225" s="4"/>
      <c r="Q225" s="4"/>
      <c r="R225" s="4"/>
      <c r="S225" s="4"/>
      <c r="T225" s="4"/>
      <c r="U225" s="4"/>
      <c r="V225" s="4"/>
      <c r="W225" s="4"/>
    </row>
    <row r="226" spans="1:23" x14ac:dyDescent="0.2">
      <c r="A226" s="4">
        <v>50</v>
      </c>
      <c r="B226" s="4">
        <v>0</v>
      </c>
      <c r="C226" s="4">
        <v>0</v>
      </c>
      <c r="D226" s="4">
        <v>1</v>
      </c>
      <c r="E226" s="4">
        <v>228</v>
      </c>
      <c r="F226" s="4">
        <f>ROUND(Source!AY218,O226)</f>
        <v>1067465.6200000001</v>
      </c>
      <c r="G226" s="4" t="s">
        <v>402</v>
      </c>
      <c r="H226" s="4" t="s">
        <v>403</v>
      </c>
      <c r="I226" s="4"/>
      <c r="J226" s="4"/>
      <c r="K226" s="4">
        <v>228</v>
      </c>
      <c r="L226" s="4">
        <v>7</v>
      </c>
      <c r="M226" s="4">
        <v>3</v>
      </c>
      <c r="N226" s="4" t="s">
        <v>3</v>
      </c>
      <c r="O226" s="4">
        <v>2</v>
      </c>
      <c r="P226" s="4"/>
      <c r="Q226" s="4"/>
      <c r="R226" s="4"/>
      <c r="S226" s="4"/>
      <c r="T226" s="4"/>
      <c r="U226" s="4"/>
      <c r="V226" s="4"/>
      <c r="W226" s="4"/>
    </row>
    <row r="227" spans="1:23" x14ac:dyDescent="0.2">
      <c r="A227" s="4">
        <v>50</v>
      </c>
      <c r="B227" s="4">
        <v>0</v>
      </c>
      <c r="C227" s="4">
        <v>0</v>
      </c>
      <c r="D227" s="4">
        <v>1</v>
      </c>
      <c r="E227" s="4">
        <v>216</v>
      </c>
      <c r="F227" s="4">
        <f>ROUND(Source!AP218,O227)</f>
        <v>0</v>
      </c>
      <c r="G227" s="4" t="s">
        <v>404</v>
      </c>
      <c r="H227" s="4" t="s">
        <v>405</v>
      </c>
      <c r="I227" s="4"/>
      <c r="J227" s="4"/>
      <c r="K227" s="4">
        <v>216</v>
      </c>
      <c r="L227" s="4">
        <v>8</v>
      </c>
      <c r="M227" s="4">
        <v>3</v>
      </c>
      <c r="N227" s="4" t="s">
        <v>3</v>
      </c>
      <c r="O227" s="4">
        <v>2</v>
      </c>
      <c r="P227" s="4"/>
      <c r="Q227" s="4"/>
      <c r="R227" s="4"/>
      <c r="S227" s="4"/>
      <c r="T227" s="4"/>
      <c r="U227" s="4"/>
      <c r="V227" s="4"/>
      <c r="W227" s="4"/>
    </row>
    <row r="228" spans="1:23" x14ac:dyDescent="0.2">
      <c r="A228" s="4">
        <v>50</v>
      </c>
      <c r="B228" s="4">
        <v>0</v>
      </c>
      <c r="C228" s="4">
        <v>0</v>
      </c>
      <c r="D228" s="4">
        <v>1</v>
      </c>
      <c r="E228" s="4">
        <v>223</v>
      </c>
      <c r="F228" s="4">
        <f>ROUND(Source!AQ218,O228)</f>
        <v>0</v>
      </c>
      <c r="G228" s="4" t="s">
        <v>406</v>
      </c>
      <c r="H228" s="4" t="s">
        <v>407</v>
      </c>
      <c r="I228" s="4"/>
      <c r="J228" s="4"/>
      <c r="K228" s="4">
        <v>223</v>
      </c>
      <c r="L228" s="4">
        <v>9</v>
      </c>
      <c r="M228" s="4">
        <v>3</v>
      </c>
      <c r="N228" s="4" t="s">
        <v>3</v>
      </c>
      <c r="O228" s="4">
        <v>2</v>
      </c>
      <c r="P228" s="4"/>
      <c r="Q228" s="4"/>
      <c r="R228" s="4"/>
      <c r="S228" s="4"/>
      <c r="T228" s="4"/>
      <c r="U228" s="4"/>
      <c r="V228" s="4"/>
      <c r="W228" s="4"/>
    </row>
    <row r="229" spans="1:23" x14ac:dyDescent="0.2">
      <c r="A229" s="4">
        <v>50</v>
      </c>
      <c r="B229" s="4">
        <v>0</v>
      </c>
      <c r="C229" s="4">
        <v>0</v>
      </c>
      <c r="D229" s="4">
        <v>1</v>
      </c>
      <c r="E229" s="4">
        <v>229</v>
      </c>
      <c r="F229" s="4">
        <f>ROUND(Source!AZ218,O229)</f>
        <v>0</v>
      </c>
      <c r="G229" s="4" t="s">
        <v>408</v>
      </c>
      <c r="H229" s="4" t="s">
        <v>409</v>
      </c>
      <c r="I229" s="4"/>
      <c r="J229" s="4"/>
      <c r="K229" s="4">
        <v>229</v>
      </c>
      <c r="L229" s="4">
        <v>10</v>
      </c>
      <c r="M229" s="4">
        <v>3</v>
      </c>
      <c r="N229" s="4" t="s">
        <v>3</v>
      </c>
      <c r="O229" s="4">
        <v>2</v>
      </c>
      <c r="P229" s="4"/>
      <c r="Q229" s="4"/>
      <c r="R229" s="4"/>
      <c r="S229" s="4"/>
      <c r="T229" s="4"/>
      <c r="U229" s="4"/>
      <c r="V229" s="4"/>
      <c r="W229" s="4"/>
    </row>
    <row r="230" spans="1:23" x14ac:dyDescent="0.2">
      <c r="A230" s="4">
        <v>50</v>
      </c>
      <c r="B230" s="4">
        <v>0</v>
      </c>
      <c r="C230" s="4">
        <v>0</v>
      </c>
      <c r="D230" s="4">
        <v>1</v>
      </c>
      <c r="E230" s="4">
        <v>203</v>
      </c>
      <c r="F230" s="4">
        <f>ROUND(Source!Q218,O230)</f>
        <v>39651.660000000003</v>
      </c>
      <c r="G230" s="4" t="s">
        <v>410</v>
      </c>
      <c r="H230" s="4" t="s">
        <v>411</v>
      </c>
      <c r="I230" s="4"/>
      <c r="J230" s="4"/>
      <c r="K230" s="4">
        <v>203</v>
      </c>
      <c r="L230" s="4">
        <v>11</v>
      </c>
      <c r="M230" s="4">
        <v>3</v>
      </c>
      <c r="N230" s="4" t="s">
        <v>3</v>
      </c>
      <c r="O230" s="4">
        <v>2</v>
      </c>
      <c r="P230" s="4"/>
      <c r="Q230" s="4"/>
      <c r="R230" s="4"/>
      <c r="S230" s="4"/>
      <c r="T230" s="4"/>
      <c r="U230" s="4"/>
      <c r="V230" s="4"/>
      <c r="W230" s="4"/>
    </row>
    <row r="231" spans="1:23" x14ac:dyDescent="0.2">
      <c r="A231" s="4">
        <v>50</v>
      </c>
      <c r="B231" s="4">
        <v>0</v>
      </c>
      <c r="C231" s="4">
        <v>0</v>
      </c>
      <c r="D231" s="4">
        <v>1</v>
      </c>
      <c r="E231" s="4">
        <v>231</v>
      </c>
      <c r="F231" s="4">
        <f>ROUND(Source!BB218,O231)</f>
        <v>0</v>
      </c>
      <c r="G231" s="4" t="s">
        <v>412</v>
      </c>
      <c r="H231" s="4" t="s">
        <v>413</v>
      </c>
      <c r="I231" s="4"/>
      <c r="J231" s="4"/>
      <c r="K231" s="4">
        <v>231</v>
      </c>
      <c r="L231" s="4">
        <v>12</v>
      </c>
      <c r="M231" s="4">
        <v>3</v>
      </c>
      <c r="N231" s="4" t="s">
        <v>3</v>
      </c>
      <c r="O231" s="4">
        <v>2</v>
      </c>
      <c r="P231" s="4"/>
      <c r="Q231" s="4"/>
      <c r="R231" s="4"/>
      <c r="S231" s="4"/>
      <c r="T231" s="4"/>
      <c r="U231" s="4"/>
      <c r="V231" s="4"/>
      <c r="W231" s="4"/>
    </row>
    <row r="232" spans="1:23" x14ac:dyDescent="0.2">
      <c r="A232" s="4">
        <v>50</v>
      </c>
      <c r="B232" s="4">
        <v>0</v>
      </c>
      <c r="C232" s="4">
        <v>0</v>
      </c>
      <c r="D232" s="4">
        <v>1</v>
      </c>
      <c r="E232" s="4">
        <v>204</v>
      </c>
      <c r="F232" s="4">
        <f>ROUND(Source!R218,O232)</f>
        <v>4312.66</v>
      </c>
      <c r="G232" s="4" t="s">
        <v>414</v>
      </c>
      <c r="H232" s="4" t="s">
        <v>415</v>
      </c>
      <c r="I232" s="4"/>
      <c r="J232" s="4"/>
      <c r="K232" s="4">
        <v>204</v>
      </c>
      <c r="L232" s="4">
        <v>13</v>
      </c>
      <c r="M232" s="4">
        <v>3</v>
      </c>
      <c r="N232" s="4" t="s">
        <v>3</v>
      </c>
      <c r="O232" s="4">
        <v>2</v>
      </c>
      <c r="P232" s="4"/>
      <c r="Q232" s="4"/>
      <c r="R232" s="4"/>
      <c r="S232" s="4"/>
      <c r="T232" s="4"/>
      <c r="U232" s="4"/>
      <c r="V232" s="4"/>
      <c r="W232" s="4"/>
    </row>
    <row r="233" spans="1:23" x14ac:dyDescent="0.2">
      <c r="A233" s="4">
        <v>50</v>
      </c>
      <c r="B233" s="4">
        <v>0</v>
      </c>
      <c r="C233" s="4">
        <v>0</v>
      </c>
      <c r="D233" s="4">
        <v>1</v>
      </c>
      <c r="E233" s="4">
        <v>205</v>
      </c>
      <c r="F233" s="4">
        <f>ROUND(Source!S218,O233)</f>
        <v>36880.769999999997</v>
      </c>
      <c r="G233" s="4" t="s">
        <v>416</v>
      </c>
      <c r="H233" s="4" t="s">
        <v>417</v>
      </c>
      <c r="I233" s="4"/>
      <c r="J233" s="4"/>
      <c r="K233" s="4">
        <v>205</v>
      </c>
      <c r="L233" s="4">
        <v>14</v>
      </c>
      <c r="M233" s="4">
        <v>3</v>
      </c>
      <c r="N233" s="4" t="s">
        <v>3</v>
      </c>
      <c r="O233" s="4">
        <v>2</v>
      </c>
      <c r="P233" s="4"/>
      <c r="Q233" s="4"/>
      <c r="R233" s="4"/>
      <c r="S233" s="4"/>
      <c r="T233" s="4"/>
      <c r="U233" s="4"/>
      <c r="V233" s="4"/>
      <c r="W233" s="4"/>
    </row>
    <row r="234" spans="1:23" x14ac:dyDescent="0.2">
      <c r="A234" s="4">
        <v>50</v>
      </c>
      <c r="B234" s="4">
        <v>0</v>
      </c>
      <c r="C234" s="4">
        <v>0</v>
      </c>
      <c r="D234" s="4">
        <v>1</v>
      </c>
      <c r="E234" s="4">
        <v>232</v>
      </c>
      <c r="F234" s="4">
        <f>ROUND(Source!BC218,O234)</f>
        <v>0</v>
      </c>
      <c r="G234" s="4" t="s">
        <v>418</v>
      </c>
      <c r="H234" s="4" t="s">
        <v>419</v>
      </c>
      <c r="I234" s="4"/>
      <c r="J234" s="4"/>
      <c r="K234" s="4">
        <v>232</v>
      </c>
      <c r="L234" s="4">
        <v>15</v>
      </c>
      <c r="M234" s="4">
        <v>3</v>
      </c>
      <c r="N234" s="4" t="s">
        <v>3</v>
      </c>
      <c r="O234" s="4">
        <v>2</v>
      </c>
      <c r="P234" s="4"/>
      <c r="Q234" s="4"/>
      <c r="R234" s="4"/>
      <c r="S234" s="4"/>
      <c r="T234" s="4"/>
      <c r="U234" s="4"/>
      <c r="V234" s="4"/>
      <c r="W234" s="4"/>
    </row>
    <row r="235" spans="1:23" x14ac:dyDescent="0.2">
      <c r="A235" s="4">
        <v>50</v>
      </c>
      <c r="B235" s="4">
        <v>0</v>
      </c>
      <c r="C235" s="4">
        <v>0</v>
      </c>
      <c r="D235" s="4">
        <v>1</v>
      </c>
      <c r="E235" s="4">
        <v>214</v>
      </c>
      <c r="F235" s="4">
        <f>ROUND(Source!AS218,O235)</f>
        <v>1215667.99</v>
      </c>
      <c r="G235" s="4" t="s">
        <v>420</v>
      </c>
      <c r="H235" s="4" t="s">
        <v>421</v>
      </c>
      <c r="I235" s="4"/>
      <c r="J235" s="4"/>
      <c r="K235" s="4">
        <v>214</v>
      </c>
      <c r="L235" s="4">
        <v>16</v>
      </c>
      <c r="M235" s="4">
        <v>3</v>
      </c>
      <c r="N235" s="4" t="s">
        <v>3</v>
      </c>
      <c r="O235" s="4">
        <v>2</v>
      </c>
      <c r="P235" s="4"/>
      <c r="Q235" s="4"/>
      <c r="R235" s="4"/>
      <c r="S235" s="4"/>
      <c r="T235" s="4"/>
      <c r="U235" s="4"/>
      <c r="V235" s="4"/>
      <c r="W235" s="4"/>
    </row>
    <row r="236" spans="1:23" x14ac:dyDescent="0.2">
      <c r="A236" s="4">
        <v>50</v>
      </c>
      <c r="B236" s="4">
        <v>0</v>
      </c>
      <c r="C236" s="4">
        <v>0</v>
      </c>
      <c r="D236" s="4">
        <v>1</v>
      </c>
      <c r="E236" s="4">
        <v>215</v>
      </c>
      <c r="F236" s="4">
        <f>ROUND(Source!AT218,O236)</f>
        <v>0</v>
      </c>
      <c r="G236" s="4" t="s">
        <v>422</v>
      </c>
      <c r="H236" s="4" t="s">
        <v>423</v>
      </c>
      <c r="I236" s="4"/>
      <c r="J236" s="4"/>
      <c r="K236" s="4">
        <v>215</v>
      </c>
      <c r="L236" s="4">
        <v>17</v>
      </c>
      <c r="M236" s="4">
        <v>3</v>
      </c>
      <c r="N236" s="4" t="s">
        <v>3</v>
      </c>
      <c r="O236" s="4">
        <v>2</v>
      </c>
      <c r="P236" s="4"/>
      <c r="Q236" s="4"/>
      <c r="R236" s="4"/>
      <c r="S236" s="4"/>
      <c r="T236" s="4"/>
      <c r="U236" s="4"/>
      <c r="V236" s="4"/>
      <c r="W236" s="4"/>
    </row>
    <row r="237" spans="1:23" x14ac:dyDescent="0.2">
      <c r="A237" s="4">
        <v>50</v>
      </c>
      <c r="B237" s="4">
        <v>0</v>
      </c>
      <c r="C237" s="4">
        <v>0</v>
      </c>
      <c r="D237" s="4">
        <v>1</v>
      </c>
      <c r="E237" s="4">
        <v>217</v>
      </c>
      <c r="F237" s="4">
        <f>ROUND(Source!AU218,O237)</f>
        <v>0</v>
      </c>
      <c r="G237" s="4" t="s">
        <v>424</v>
      </c>
      <c r="H237" s="4" t="s">
        <v>425</v>
      </c>
      <c r="I237" s="4"/>
      <c r="J237" s="4"/>
      <c r="K237" s="4">
        <v>217</v>
      </c>
      <c r="L237" s="4">
        <v>18</v>
      </c>
      <c r="M237" s="4">
        <v>3</v>
      </c>
      <c r="N237" s="4" t="s">
        <v>3</v>
      </c>
      <c r="O237" s="4">
        <v>2</v>
      </c>
      <c r="P237" s="4"/>
      <c r="Q237" s="4"/>
      <c r="R237" s="4"/>
      <c r="S237" s="4"/>
      <c r="T237" s="4"/>
      <c r="U237" s="4"/>
      <c r="V237" s="4"/>
      <c r="W237" s="4"/>
    </row>
    <row r="238" spans="1:23" x14ac:dyDescent="0.2">
      <c r="A238" s="4">
        <v>50</v>
      </c>
      <c r="B238" s="4">
        <v>0</v>
      </c>
      <c r="C238" s="4">
        <v>0</v>
      </c>
      <c r="D238" s="4">
        <v>1</v>
      </c>
      <c r="E238" s="4">
        <v>230</v>
      </c>
      <c r="F238" s="4">
        <f>ROUND(Source!BA218,O238)</f>
        <v>0</v>
      </c>
      <c r="G238" s="4" t="s">
        <v>426</v>
      </c>
      <c r="H238" s="4" t="s">
        <v>427</v>
      </c>
      <c r="I238" s="4"/>
      <c r="J238" s="4"/>
      <c r="K238" s="4">
        <v>230</v>
      </c>
      <c r="L238" s="4">
        <v>19</v>
      </c>
      <c r="M238" s="4">
        <v>3</v>
      </c>
      <c r="N238" s="4" t="s">
        <v>3</v>
      </c>
      <c r="O238" s="4">
        <v>2</v>
      </c>
      <c r="P238" s="4"/>
      <c r="Q238" s="4"/>
      <c r="R238" s="4"/>
      <c r="S238" s="4"/>
      <c r="T238" s="4"/>
      <c r="U238" s="4"/>
      <c r="V238" s="4"/>
      <c r="W238" s="4"/>
    </row>
    <row r="239" spans="1:23" x14ac:dyDescent="0.2">
      <c r="A239" s="4">
        <v>50</v>
      </c>
      <c r="B239" s="4">
        <v>0</v>
      </c>
      <c r="C239" s="4">
        <v>0</v>
      </c>
      <c r="D239" s="4">
        <v>1</v>
      </c>
      <c r="E239" s="4">
        <v>206</v>
      </c>
      <c r="F239" s="4">
        <f>ROUND(Source!T218,O239)</f>
        <v>0</v>
      </c>
      <c r="G239" s="4" t="s">
        <v>428</v>
      </c>
      <c r="H239" s="4" t="s">
        <v>429</v>
      </c>
      <c r="I239" s="4"/>
      <c r="J239" s="4"/>
      <c r="K239" s="4">
        <v>206</v>
      </c>
      <c r="L239" s="4">
        <v>20</v>
      </c>
      <c r="M239" s="4">
        <v>3</v>
      </c>
      <c r="N239" s="4" t="s">
        <v>3</v>
      </c>
      <c r="O239" s="4">
        <v>2</v>
      </c>
      <c r="P239" s="4"/>
      <c r="Q239" s="4"/>
      <c r="R239" s="4"/>
      <c r="S239" s="4"/>
      <c r="T239" s="4"/>
      <c r="U239" s="4"/>
      <c r="V239" s="4"/>
      <c r="W239" s="4"/>
    </row>
    <row r="240" spans="1:23" x14ac:dyDescent="0.2">
      <c r="A240" s="4">
        <v>50</v>
      </c>
      <c r="B240" s="4">
        <v>0</v>
      </c>
      <c r="C240" s="4">
        <v>0</v>
      </c>
      <c r="D240" s="4">
        <v>1</v>
      </c>
      <c r="E240" s="4">
        <v>207</v>
      </c>
      <c r="F240" s="4">
        <f>Source!U218</f>
        <v>624.04731026999991</v>
      </c>
      <c r="G240" s="4" t="s">
        <v>430</v>
      </c>
      <c r="H240" s="4" t="s">
        <v>431</v>
      </c>
      <c r="I240" s="4"/>
      <c r="J240" s="4"/>
      <c r="K240" s="4">
        <v>207</v>
      </c>
      <c r="L240" s="4">
        <v>21</v>
      </c>
      <c r="M240" s="4">
        <v>3</v>
      </c>
      <c r="N240" s="4" t="s">
        <v>3</v>
      </c>
      <c r="O240" s="4">
        <v>-1</v>
      </c>
      <c r="P240" s="4"/>
      <c r="Q240" s="4"/>
      <c r="R240" s="4"/>
      <c r="S240" s="4"/>
      <c r="T240" s="4"/>
      <c r="U240" s="4"/>
      <c r="V240" s="4"/>
      <c r="W240" s="4"/>
    </row>
    <row r="241" spans="1:245" x14ac:dyDescent="0.2">
      <c r="A241" s="4">
        <v>50</v>
      </c>
      <c r="B241" s="4">
        <v>0</v>
      </c>
      <c r="C241" s="4">
        <v>0</v>
      </c>
      <c r="D241" s="4">
        <v>1</v>
      </c>
      <c r="E241" s="4">
        <v>208</v>
      </c>
      <c r="F241" s="4">
        <f>Source!V218</f>
        <v>48.440115824999999</v>
      </c>
      <c r="G241" s="4" t="s">
        <v>432</v>
      </c>
      <c r="H241" s="4" t="s">
        <v>433</v>
      </c>
      <c r="I241" s="4"/>
      <c r="J241" s="4"/>
      <c r="K241" s="4">
        <v>208</v>
      </c>
      <c r="L241" s="4">
        <v>22</v>
      </c>
      <c r="M241" s="4">
        <v>3</v>
      </c>
      <c r="N241" s="4" t="s">
        <v>3</v>
      </c>
      <c r="O241" s="4">
        <v>-1</v>
      </c>
      <c r="P241" s="4"/>
      <c r="Q241" s="4"/>
      <c r="R241" s="4"/>
      <c r="S241" s="4"/>
      <c r="T241" s="4"/>
      <c r="U241" s="4"/>
      <c r="V241" s="4"/>
      <c r="W241" s="4"/>
    </row>
    <row r="242" spans="1:245" x14ac:dyDescent="0.2">
      <c r="A242" s="4">
        <v>50</v>
      </c>
      <c r="B242" s="4">
        <v>0</v>
      </c>
      <c r="C242" s="4">
        <v>0</v>
      </c>
      <c r="D242" s="4">
        <v>1</v>
      </c>
      <c r="E242" s="4">
        <v>209</v>
      </c>
      <c r="F242" s="4">
        <f>ROUND(Source!W218,O242)</f>
        <v>0</v>
      </c>
      <c r="G242" s="4" t="s">
        <v>434</v>
      </c>
      <c r="H242" s="4" t="s">
        <v>435</v>
      </c>
      <c r="I242" s="4"/>
      <c r="J242" s="4"/>
      <c r="K242" s="4">
        <v>209</v>
      </c>
      <c r="L242" s="4">
        <v>23</v>
      </c>
      <c r="M242" s="4">
        <v>3</v>
      </c>
      <c r="N242" s="4" t="s">
        <v>3</v>
      </c>
      <c r="O242" s="4">
        <v>2</v>
      </c>
      <c r="P242" s="4"/>
      <c r="Q242" s="4"/>
      <c r="R242" s="4"/>
      <c r="S242" s="4"/>
      <c r="T242" s="4"/>
      <c r="U242" s="4"/>
      <c r="V242" s="4"/>
      <c r="W242" s="4"/>
    </row>
    <row r="243" spans="1:245" x14ac:dyDescent="0.2">
      <c r="A243" s="4">
        <v>50</v>
      </c>
      <c r="B243" s="4">
        <v>0</v>
      </c>
      <c r="C243" s="4">
        <v>0</v>
      </c>
      <c r="D243" s="4">
        <v>1</v>
      </c>
      <c r="E243" s="4">
        <v>210</v>
      </c>
      <c r="F243" s="4">
        <f>ROUND(Source!X218,O243)</f>
        <v>37254.01</v>
      </c>
      <c r="G243" s="4" t="s">
        <v>436</v>
      </c>
      <c r="H243" s="4" t="s">
        <v>437</v>
      </c>
      <c r="I243" s="4"/>
      <c r="J243" s="4"/>
      <c r="K243" s="4">
        <v>210</v>
      </c>
      <c r="L243" s="4">
        <v>24</v>
      </c>
      <c r="M243" s="4">
        <v>3</v>
      </c>
      <c r="N243" s="4" t="s">
        <v>3</v>
      </c>
      <c r="O243" s="4">
        <v>2</v>
      </c>
      <c r="P243" s="4"/>
      <c r="Q243" s="4"/>
      <c r="R243" s="4"/>
      <c r="S243" s="4"/>
      <c r="T243" s="4"/>
      <c r="U243" s="4"/>
      <c r="V243" s="4"/>
      <c r="W243" s="4"/>
    </row>
    <row r="244" spans="1:245" x14ac:dyDescent="0.2">
      <c r="A244" s="4">
        <v>50</v>
      </c>
      <c r="B244" s="4">
        <v>0</v>
      </c>
      <c r="C244" s="4">
        <v>0</v>
      </c>
      <c r="D244" s="4">
        <v>1</v>
      </c>
      <c r="E244" s="4">
        <v>211</v>
      </c>
      <c r="F244" s="4">
        <f>ROUND(Source!Y218,O244)</f>
        <v>34415.93</v>
      </c>
      <c r="G244" s="4" t="s">
        <v>438</v>
      </c>
      <c r="H244" s="4" t="s">
        <v>439</v>
      </c>
      <c r="I244" s="4"/>
      <c r="J244" s="4"/>
      <c r="K244" s="4">
        <v>211</v>
      </c>
      <c r="L244" s="4">
        <v>25</v>
      </c>
      <c r="M244" s="4">
        <v>3</v>
      </c>
      <c r="N244" s="4" t="s">
        <v>3</v>
      </c>
      <c r="O244" s="4">
        <v>2</v>
      </c>
      <c r="P244" s="4"/>
      <c r="Q244" s="4"/>
      <c r="R244" s="4"/>
      <c r="S244" s="4"/>
      <c r="T244" s="4"/>
      <c r="U244" s="4"/>
      <c r="V244" s="4"/>
      <c r="W244" s="4"/>
    </row>
    <row r="245" spans="1:245" x14ac:dyDescent="0.2">
      <c r="A245" s="4">
        <v>50</v>
      </c>
      <c r="B245" s="4">
        <v>0</v>
      </c>
      <c r="C245" s="4">
        <v>0</v>
      </c>
      <c r="D245" s="4">
        <v>1</v>
      </c>
      <c r="E245" s="4">
        <v>224</v>
      </c>
      <c r="F245" s="4">
        <f>ROUND(Source!AR218,O245)</f>
        <v>1215667.99</v>
      </c>
      <c r="G245" s="4" t="s">
        <v>440</v>
      </c>
      <c r="H245" s="4" t="s">
        <v>441</v>
      </c>
      <c r="I245" s="4"/>
      <c r="J245" s="4"/>
      <c r="K245" s="4">
        <v>224</v>
      </c>
      <c r="L245" s="4">
        <v>26</v>
      </c>
      <c r="M245" s="4">
        <v>3</v>
      </c>
      <c r="N245" s="4" t="s">
        <v>3</v>
      </c>
      <c r="O245" s="4">
        <v>2</v>
      </c>
      <c r="P245" s="4"/>
      <c r="Q245" s="4"/>
      <c r="R245" s="4"/>
      <c r="S245" s="4"/>
      <c r="T245" s="4"/>
      <c r="U245" s="4"/>
      <c r="V245" s="4"/>
      <c r="W245" s="4"/>
    </row>
    <row r="247" spans="1:245" x14ac:dyDescent="0.2">
      <c r="A247" s="1">
        <v>5</v>
      </c>
      <c r="B247" s="1">
        <v>1</v>
      </c>
      <c r="C247" s="1"/>
      <c r="D247" s="1">
        <f>ROW(A286)</f>
        <v>286</v>
      </c>
      <c r="E247" s="1"/>
      <c r="F247" s="1" t="s">
        <v>545</v>
      </c>
      <c r="G247" s="1" t="s">
        <v>546</v>
      </c>
      <c r="H247" s="1" t="s">
        <v>3</v>
      </c>
      <c r="I247" s="1">
        <v>0</v>
      </c>
      <c r="J247" s="1"/>
      <c r="K247" s="1">
        <v>0</v>
      </c>
      <c r="L247" s="1"/>
      <c r="M247" s="1"/>
      <c r="N247" s="1"/>
      <c r="O247" s="1"/>
      <c r="P247" s="1"/>
      <c r="Q247" s="1"/>
      <c r="R247" s="1"/>
      <c r="S247" s="1"/>
      <c r="T247" s="1"/>
      <c r="U247" s="1" t="s">
        <v>3</v>
      </c>
      <c r="V247" s="1">
        <v>0</v>
      </c>
      <c r="W247" s="1"/>
      <c r="X247" s="1"/>
      <c r="Y247" s="1"/>
      <c r="Z247" s="1"/>
      <c r="AA247" s="1"/>
      <c r="AB247" s="1" t="s">
        <v>3</v>
      </c>
      <c r="AC247" s="1" t="s">
        <v>3</v>
      </c>
      <c r="AD247" s="1" t="s">
        <v>3</v>
      </c>
      <c r="AE247" s="1" t="s">
        <v>3</v>
      </c>
      <c r="AF247" s="1" t="s">
        <v>3</v>
      </c>
      <c r="AG247" s="1" t="s">
        <v>3</v>
      </c>
      <c r="AH247" s="1"/>
      <c r="AI247" s="1"/>
      <c r="AJ247" s="1"/>
      <c r="AK247" s="1"/>
      <c r="AL247" s="1"/>
      <c r="AM247" s="1"/>
      <c r="AN247" s="1"/>
      <c r="AO247" s="1"/>
      <c r="AP247" s="1" t="s">
        <v>3</v>
      </c>
      <c r="AQ247" s="1" t="s">
        <v>3</v>
      </c>
      <c r="AR247" s="1" t="s">
        <v>3</v>
      </c>
      <c r="AS247" s="1"/>
      <c r="AT247" s="1"/>
      <c r="AU247" s="1"/>
      <c r="AV247" s="1"/>
      <c r="AW247" s="1"/>
      <c r="AX247" s="1"/>
      <c r="AY247" s="1"/>
      <c r="AZ247" s="1" t="s">
        <v>3</v>
      </c>
      <c r="BA247" s="1"/>
      <c r="BB247" s="1" t="s">
        <v>3</v>
      </c>
      <c r="BC247" s="1" t="s">
        <v>3</v>
      </c>
      <c r="BD247" s="1" t="s">
        <v>3</v>
      </c>
      <c r="BE247" s="1" t="s">
        <v>3</v>
      </c>
      <c r="BF247" s="1" t="s">
        <v>3</v>
      </c>
      <c r="BG247" s="1" t="s">
        <v>3</v>
      </c>
      <c r="BH247" s="1" t="s">
        <v>3</v>
      </c>
      <c r="BI247" s="1" t="s">
        <v>3</v>
      </c>
      <c r="BJ247" s="1" t="s">
        <v>3</v>
      </c>
      <c r="BK247" s="1" t="s">
        <v>3</v>
      </c>
      <c r="BL247" s="1" t="s">
        <v>3</v>
      </c>
      <c r="BM247" s="1" t="s">
        <v>3</v>
      </c>
      <c r="BN247" s="1" t="s">
        <v>3</v>
      </c>
      <c r="BO247" s="1" t="s">
        <v>3</v>
      </c>
      <c r="BP247" s="1" t="s">
        <v>3</v>
      </c>
      <c r="BQ247" s="1"/>
      <c r="BR247" s="1"/>
      <c r="BS247" s="1"/>
      <c r="BT247" s="1"/>
      <c r="BU247" s="1"/>
      <c r="BV247" s="1"/>
      <c r="BW247" s="1"/>
      <c r="BX247" s="1">
        <v>0</v>
      </c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>
        <v>0</v>
      </c>
    </row>
    <row r="249" spans="1:245" x14ac:dyDescent="0.2">
      <c r="A249" s="2">
        <v>52</v>
      </c>
      <c r="B249" s="2">
        <f t="shared" ref="B249:G249" si="238">B286</f>
        <v>1</v>
      </c>
      <c r="C249" s="2">
        <f t="shared" si="238"/>
        <v>5</v>
      </c>
      <c r="D249" s="2">
        <f t="shared" si="238"/>
        <v>247</v>
      </c>
      <c r="E249" s="2">
        <f t="shared" si="238"/>
        <v>0</v>
      </c>
      <c r="F249" s="2" t="str">
        <f t="shared" si="238"/>
        <v>Новый подраздел</v>
      </c>
      <c r="G249" s="2" t="str">
        <f t="shared" si="238"/>
        <v>439 ПР/14-469-000-КР2 лист86</v>
      </c>
      <c r="H249" s="2"/>
      <c r="I249" s="2"/>
      <c r="J249" s="2"/>
      <c r="K249" s="2"/>
      <c r="L249" s="2"/>
      <c r="M249" s="2"/>
      <c r="N249" s="2"/>
      <c r="O249" s="2">
        <f t="shared" ref="O249:AT249" si="239">O286</f>
        <v>1357819.49</v>
      </c>
      <c r="P249" s="2">
        <f t="shared" si="239"/>
        <v>1273275.1000000001</v>
      </c>
      <c r="Q249" s="2">
        <f t="shared" si="239"/>
        <v>44594.23</v>
      </c>
      <c r="R249" s="2">
        <f t="shared" si="239"/>
        <v>4889.55</v>
      </c>
      <c r="S249" s="2">
        <f t="shared" si="239"/>
        <v>39950.160000000003</v>
      </c>
      <c r="T249" s="2">
        <f t="shared" si="239"/>
        <v>0</v>
      </c>
      <c r="U249" s="2">
        <f t="shared" si="239"/>
        <v>676.27295082499984</v>
      </c>
      <c r="V249" s="2">
        <f t="shared" si="239"/>
        <v>55.374968625000001</v>
      </c>
      <c r="W249" s="2">
        <f t="shared" si="239"/>
        <v>0</v>
      </c>
      <c r="X249" s="2">
        <f t="shared" si="239"/>
        <v>40617.25</v>
      </c>
      <c r="Y249" s="2">
        <f t="shared" si="239"/>
        <v>37541.410000000003</v>
      </c>
      <c r="Z249" s="2">
        <f t="shared" si="239"/>
        <v>0</v>
      </c>
      <c r="AA249" s="2">
        <f t="shared" si="239"/>
        <v>0</v>
      </c>
      <c r="AB249" s="2">
        <f t="shared" si="239"/>
        <v>1357819.49</v>
      </c>
      <c r="AC249" s="2">
        <f t="shared" si="239"/>
        <v>1273275.1000000001</v>
      </c>
      <c r="AD249" s="2">
        <f t="shared" si="239"/>
        <v>44594.23</v>
      </c>
      <c r="AE249" s="2">
        <f t="shared" si="239"/>
        <v>4889.55</v>
      </c>
      <c r="AF249" s="2">
        <f t="shared" si="239"/>
        <v>39950.160000000003</v>
      </c>
      <c r="AG249" s="2">
        <f t="shared" si="239"/>
        <v>0</v>
      </c>
      <c r="AH249" s="2">
        <f t="shared" si="239"/>
        <v>676.27295082499984</v>
      </c>
      <c r="AI249" s="2">
        <f t="shared" si="239"/>
        <v>55.374968625000001</v>
      </c>
      <c r="AJ249" s="2">
        <f t="shared" si="239"/>
        <v>0</v>
      </c>
      <c r="AK249" s="2">
        <f t="shared" si="239"/>
        <v>40617.25</v>
      </c>
      <c r="AL249" s="2">
        <f t="shared" si="239"/>
        <v>37541.410000000003</v>
      </c>
      <c r="AM249" s="2">
        <f t="shared" si="239"/>
        <v>0</v>
      </c>
      <c r="AN249" s="2">
        <f t="shared" si="239"/>
        <v>0</v>
      </c>
      <c r="AO249" s="2">
        <f t="shared" si="239"/>
        <v>0</v>
      </c>
      <c r="AP249" s="2">
        <f t="shared" si="239"/>
        <v>0</v>
      </c>
      <c r="AQ249" s="2">
        <f t="shared" si="239"/>
        <v>0</v>
      </c>
      <c r="AR249" s="2">
        <f t="shared" si="239"/>
        <v>1435978.15</v>
      </c>
      <c r="AS249" s="2">
        <f t="shared" si="239"/>
        <v>1435978.15</v>
      </c>
      <c r="AT249" s="2">
        <f t="shared" si="239"/>
        <v>0</v>
      </c>
      <c r="AU249" s="2">
        <f t="shared" ref="AU249:BZ249" si="240">AU286</f>
        <v>0</v>
      </c>
      <c r="AV249" s="2">
        <f t="shared" si="240"/>
        <v>1273275.1000000001</v>
      </c>
      <c r="AW249" s="2">
        <f t="shared" si="240"/>
        <v>1273275.1000000001</v>
      </c>
      <c r="AX249" s="2">
        <f t="shared" si="240"/>
        <v>0</v>
      </c>
      <c r="AY249" s="2">
        <f t="shared" si="240"/>
        <v>1273275.1000000001</v>
      </c>
      <c r="AZ249" s="2">
        <f t="shared" si="240"/>
        <v>0</v>
      </c>
      <c r="BA249" s="2">
        <f t="shared" si="240"/>
        <v>0</v>
      </c>
      <c r="BB249" s="2">
        <f t="shared" si="240"/>
        <v>0</v>
      </c>
      <c r="BC249" s="2">
        <f t="shared" si="240"/>
        <v>0</v>
      </c>
      <c r="BD249" s="2">
        <f t="shared" si="240"/>
        <v>0</v>
      </c>
      <c r="BE249" s="2">
        <f t="shared" si="240"/>
        <v>0</v>
      </c>
      <c r="BF249" s="2">
        <f t="shared" si="240"/>
        <v>0</v>
      </c>
      <c r="BG249" s="2">
        <f t="shared" si="240"/>
        <v>0</v>
      </c>
      <c r="BH249" s="2">
        <f t="shared" si="240"/>
        <v>0</v>
      </c>
      <c r="BI249" s="2">
        <f t="shared" si="240"/>
        <v>0</v>
      </c>
      <c r="BJ249" s="2">
        <f t="shared" si="240"/>
        <v>0</v>
      </c>
      <c r="BK249" s="2">
        <f t="shared" si="240"/>
        <v>0</v>
      </c>
      <c r="BL249" s="2">
        <f t="shared" si="240"/>
        <v>0</v>
      </c>
      <c r="BM249" s="2">
        <f t="shared" si="240"/>
        <v>0</v>
      </c>
      <c r="BN249" s="2">
        <f t="shared" si="240"/>
        <v>0</v>
      </c>
      <c r="BO249" s="2">
        <f t="shared" si="240"/>
        <v>0</v>
      </c>
      <c r="BP249" s="2">
        <f t="shared" si="240"/>
        <v>0</v>
      </c>
      <c r="BQ249" s="2">
        <f t="shared" si="240"/>
        <v>0</v>
      </c>
      <c r="BR249" s="2">
        <f t="shared" si="240"/>
        <v>0</v>
      </c>
      <c r="BS249" s="2">
        <f t="shared" si="240"/>
        <v>0</v>
      </c>
      <c r="BT249" s="2">
        <f t="shared" si="240"/>
        <v>0</v>
      </c>
      <c r="BU249" s="2">
        <f t="shared" si="240"/>
        <v>0</v>
      </c>
      <c r="BV249" s="2">
        <f t="shared" si="240"/>
        <v>0</v>
      </c>
      <c r="BW249" s="2">
        <f t="shared" si="240"/>
        <v>0</v>
      </c>
      <c r="BX249" s="2">
        <f t="shared" si="240"/>
        <v>0</v>
      </c>
      <c r="BY249" s="2">
        <f t="shared" si="240"/>
        <v>0</v>
      </c>
      <c r="BZ249" s="2">
        <f t="shared" si="240"/>
        <v>0</v>
      </c>
      <c r="CA249" s="2">
        <f t="shared" ref="CA249:DF249" si="241">CA286</f>
        <v>1435978.15</v>
      </c>
      <c r="CB249" s="2">
        <f t="shared" si="241"/>
        <v>1435978.15</v>
      </c>
      <c r="CC249" s="2">
        <f t="shared" si="241"/>
        <v>0</v>
      </c>
      <c r="CD249" s="2">
        <f t="shared" si="241"/>
        <v>0</v>
      </c>
      <c r="CE249" s="2">
        <f t="shared" si="241"/>
        <v>1273275.1000000001</v>
      </c>
      <c r="CF249" s="2">
        <f t="shared" si="241"/>
        <v>1273275.1000000001</v>
      </c>
      <c r="CG249" s="2">
        <f t="shared" si="241"/>
        <v>0</v>
      </c>
      <c r="CH249" s="2">
        <f t="shared" si="241"/>
        <v>1273275.1000000001</v>
      </c>
      <c r="CI249" s="2">
        <f t="shared" si="241"/>
        <v>0</v>
      </c>
      <c r="CJ249" s="2">
        <f t="shared" si="241"/>
        <v>0</v>
      </c>
      <c r="CK249" s="2">
        <f t="shared" si="241"/>
        <v>0</v>
      </c>
      <c r="CL249" s="2">
        <f t="shared" si="241"/>
        <v>0</v>
      </c>
      <c r="CM249" s="2">
        <f t="shared" si="241"/>
        <v>0</v>
      </c>
      <c r="CN249" s="2">
        <f t="shared" si="241"/>
        <v>0</v>
      </c>
      <c r="CO249" s="2">
        <f t="shared" si="241"/>
        <v>0</v>
      </c>
      <c r="CP249" s="2">
        <f t="shared" si="241"/>
        <v>0</v>
      </c>
      <c r="CQ249" s="2">
        <f t="shared" si="241"/>
        <v>0</v>
      </c>
      <c r="CR249" s="2">
        <f t="shared" si="241"/>
        <v>0</v>
      </c>
      <c r="CS249" s="2">
        <f t="shared" si="241"/>
        <v>0</v>
      </c>
      <c r="CT249" s="2">
        <f t="shared" si="241"/>
        <v>0</v>
      </c>
      <c r="CU249" s="2">
        <f t="shared" si="241"/>
        <v>0</v>
      </c>
      <c r="CV249" s="2">
        <f t="shared" si="241"/>
        <v>0</v>
      </c>
      <c r="CW249" s="2">
        <f t="shared" si="241"/>
        <v>0</v>
      </c>
      <c r="CX249" s="2">
        <f t="shared" si="241"/>
        <v>0</v>
      </c>
      <c r="CY249" s="2">
        <f t="shared" si="241"/>
        <v>0</v>
      </c>
      <c r="CZ249" s="2">
        <f t="shared" si="241"/>
        <v>0</v>
      </c>
      <c r="DA249" s="2">
        <f t="shared" si="241"/>
        <v>0</v>
      </c>
      <c r="DB249" s="2">
        <f t="shared" si="241"/>
        <v>0</v>
      </c>
      <c r="DC249" s="2">
        <f t="shared" si="241"/>
        <v>0</v>
      </c>
      <c r="DD249" s="2">
        <f t="shared" si="241"/>
        <v>0</v>
      </c>
      <c r="DE249" s="2">
        <f t="shared" si="241"/>
        <v>0</v>
      </c>
      <c r="DF249" s="2">
        <f t="shared" si="241"/>
        <v>0</v>
      </c>
      <c r="DG249" s="3">
        <f t="shared" ref="DG249:EL249" si="242">DG286</f>
        <v>0</v>
      </c>
      <c r="DH249" s="3">
        <f t="shared" si="242"/>
        <v>0</v>
      </c>
      <c r="DI249" s="3">
        <f t="shared" si="242"/>
        <v>0</v>
      </c>
      <c r="DJ249" s="3">
        <f t="shared" si="242"/>
        <v>0</v>
      </c>
      <c r="DK249" s="3">
        <f t="shared" si="242"/>
        <v>0</v>
      </c>
      <c r="DL249" s="3">
        <f t="shared" si="242"/>
        <v>0</v>
      </c>
      <c r="DM249" s="3">
        <f t="shared" si="242"/>
        <v>0</v>
      </c>
      <c r="DN249" s="3">
        <f t="shared" si="242"/>
        <v>0</v>
      </c>
      <c r="DO249" s="3">
        <f t="shared" si="242"/>
        <v>0</v>
      </c>
      <c r="DP249" s="3">
        <f t="shared" si="242"/>
        <v>0</v>
      </c>
      <c r="DQ249" s="3">
        <f t="shared" si="242"/>
        <v>0</v>
      </c>
      <c r="DR249" s="3">
        <f t="shared" si="242"/>
        <v>0</v>
      </c>
      <c r="DS249" s="3">
        <f t="shared" si="242"/>
        <v>0</v>
      </c>
      <c r="DT249" s="3">
        <f t="shared" si="242"/>
        <v>0</v>
      </c>
      <c r="DU249" s="3">
        <f t="shared" si="242"/>
        <v>0</v>
      </c>
      <c r="DV249" s="3">
        <f t="shared" si="242"/>
        <v>0</v>
      </c>
      <c r="DW249" s="3">
        <f t="shared" si="242"/>
        <v>0</v>
      </c>
      <c r="DX249" s="3">
        <f t="shared" si="242"/>
        <v>0</v>
      </c>
      <c r="DY249" s="3">
        <f t="shared" si="242"/>
        <v>0</v>
      </c>
      <c r="DZ249" s="3">
        <f t="shared" si="242"/>
        <v>0</v>
      </c>
      <c r="EA249" s="3">
        <f t="shared" si="242"/>
        <v>0</v>
      </c>
      <c r="EB249" s="3">
        <f t="shared" si="242"/>
        <v>0</v>
      </c>
      <c r="EC249" s="3">
        <f t="shared" si="242"/>
        <v>0</v>
      </c>
      <c r="ED249" s="3">
        <f t="shared" si="242"/>
        <v>0</v>
      </c>
      <c r="EE249" s="3">
        <f t="shared" si="242"/>
        <v>0</v>
      </c>
      <c r="EF249" s="3">
        <f t="shared" si="242"/>
        <v>0</v>
      </c>
      <c r="EG249" s="3">
        <f t="shared" si="242"/>
        <v>0</v>
      </c>
      <c r="EH249" s="3">
        <f t="shared" si="242"/>
        <v>0</v>
      </c>
      <c r="EI249" s="3">
        <f t="shared" si="242"/>
        <v>0</v>
      </c>
      <c r="EJ249" s="3">
        <f t="shared" si="242"/>
        <v>0</v>
      </c>
      <c r="EK249" s="3">
        <f t="shared" si="242"/>
        <v>0</v>
      </c>
      <c r="EL249" s="3">
        <f t="shared" si="242"/>
        <v>0</v>
      </c>
      <c r="EM249" s="3">
        <f t="shared" ref="EM249:FR249" si="243">EM286</f>
        <v>0</v>
      </c>
      <c r="EN249" s="3">
        <f t="shared" si="243"/>
        <v>0</v>
      </c>
      <c r="EO249" s="3">
        <f t="shared" si="243"/>
        <v>0</v>
      </c>
      <c r="EP249" s="3">
        <f t="shared" si="243"/>
        <v>0</v>
      </c>
      <c r="EQ249" s="3">
        <f t="shared" si="243"/>
        <v>0</v>
      </c>
      <c r="ER249" s="3">
        <f t="shared" si="243"/>
        <v>0</v>
      </c>
      <c r="ES249" s="3">
        <f t="shared" si="243"/>
        <v>0</v>
      </c>
      <c r="ET249" s="3">
        <f t="shared" si="243"/>
        <v>0</v>
      </c>
      <c r="EU249" s="3">
        <f t="shared" si="243"/>
        <v>0</v>
      </c>
      <c r="EV249" s="3">
        <f t="shared" si="243"/>
        <v>0</v>
      </c>
      <c r="EW249" s="3">
        <f t="shared" si="243"/>
        <v>0</v>
      </c>
      <c r="EX249" s="3">
        <f t="shared" si="243"/>
        <v>0</v>
      </c>
      <c r="EY249" s="3">
        <f t="shared" si="243"/>
        <v>0</v>
      </c>
      <c r="EZ249" s="3">
        <f t="shared" si="243"/>
        <v>0</v>
      </c>
      <c r="FA249" s="3">
        <f t="shared" si="243"/>
        <v>0</v>
      </c>
      <c r="FB249" s="3">
        <f t="shared" si="243"/>
        <v>0</v>
      </c>
      <c r="FC249" s="3">
        <f t="shared" si="243"/>
        <v>0</v>
      </c>
      <c r="FD249" s="3">
        <f t="shared" si="243"/>
        <v>0</v>
      </c>
      <c r="FE249" s="3">
        <f t="shared" si="243"/>
        <v>0</v>
      </c>
      <c r="FF249" s="3">
        <f t="shared" si="243"/>
        <v>0</v>
      </c>
      <c r="FG249" s="3">
        <f t="shared" si="243"/>
        <v>0</v>
      </c>
      <c r="FH249" s="3">
        <f t="shared" si="243"/>
        <v>0</v>
      </c>
      <c r="FI249" s="3">
        <f t="shared" si="243"/>
        <v>0</v>
      </c>
      <c r="FJ249" s="3">
        <f t="shared" si="243"/>
        <v>0</v>
      </c>
      <c r="FK249" s="3">
        <f t="shared" si="243"/>
        <v>0</v>
      </c>
      <c r="FL249" s="3">
        <f t="shared" si="243"/>
        <v>0</v>
      </c>
      <c r="FM249" s="3">
        <f t="shared" si="243"/>
        <v>0</v>
      </c>
      <c r="FN249" s="3">
        <f t="shared" si="243"/>
        <v>0</v>
      </c>
      <c r="FO249" s="3">
        <f t="shared" si="243"/>
        <v>0</v>
      </c>
      <c r="FP249" s="3">
        <f t="shared" si="243"/>
        <v>0</v>
      </c>
      <c r="FQ249" s="3">
        <f t="shared" si="243"/>
        <v>0</v>
      </c>
      <c r="FR249" s="3">
        <f t="shared" si="243"/>
        <v>0</v>
      </c>
      <c r="FS249" s="3">
        <f t="shared" ref="FS249:GX249" si="244">FS286</f>
        <v>0</v>
      </c>
      <c r="FT249" s="3">
        <f t="shared" si="244"/>
        <v>0</v>
      </c>
      <c r="FU249" s="3">
        <f t="shared" si="244"/>
        <v>0</v>
      </c>
      <c r="FV249" s="3">
        <f t="shared" si="244"/>
        <v>0</v>
      </c>
      <c r="FW249" s="3">
        <f t="shared" si="244"/>
        <v>0</v>
      </c>
      <c r="FX249" s="3">
        <f t="shared" si="244"/>
        <v>0</v>
      </c>
      <c r="FY249" s="3">
        <f t="shared" si="244"/>
        <v>0</v>
      </c>
      <c r="FZ249" s="3">
        <f t="shared" si="244"/>
        <v>0</v>
      </c>
      <c r="GA249" s="3">
        <f t="shared" si="244"/>
        <v>0</v>
      </c>
      <c r="GB249" s="3">
        <f t="shared" si="244"/>
        <v>0</v>
      </c>
      <c r="GC249" s="3">
        <f t="shared" si="244"/>
        <v>0</v>
      </c>
      <c r="GD249" s="3">
        <f t="shared" si="244"/>
        <v>0</v>
      </c>
      <c r="GE249" s="3">
        <f t="shared" si="244"/>
        <v>0</v>
      </c>
      <c r="GF249" s="3">
        <f t="shared" si="244"/>
        <v>0</v>
      </c>
      <c r="GG249" s="3">
        <f t="shared" si="244"/>
        <v>0</v>
      </c>
      <c r="GH249" s="3">
        <f t="shared" si="244"/>
        <v>0</v>
      </c>
      <c r="GI249" s="3">
        <f t="shared" si="244"/>
        <v>0</v>
      </c>
      <c r="GJ249" s="3">
        <f t="shared" si="244"/>
        <v>0</v>
      </c>
      <c r="GK249" s="3">
        <f t="shared" si="244"/>
        <v>0</v>
      </c>
      <c r="GL249" s="3">
        <f t="shared" si="244"/>
        <v>0</v>
      </c>
      <c r="GM249" s="3">
        <f t="shared" si="244"/>
        <v>0</v>
      </c>
      <c r="GN249" s="3">
        <f t="shared" si="244"/>
        <v>0</v>
      </c>
      <c r="GO249" s="3">
        <f t="shared" si="244"/>
        <v>0</v>
      </c>
      <c r="GP249" s="3">
        <f t="shared" si="244"/>
        <v>0</v>
      </c>
      <c r="GQ249" s="3">
        <f t="shared" si="244"/>
        <v>0</v>
      </c>
      <c r="GR249" s="3">
        <f t="shared" si="244"/>
        <v>0</v>
      </c>
      <c r="GS249" s="3">
        <f t="shared" si="244"/>
        <v>0</v>
      </c>
      <c r="GT249" s="3">
        <f t="shared" si="244"/>
        <v>0</v>
      </c>
      <c r="GU249" s="3">
        <f t="shared" si="244"/>
        <v>0</v>
      </c>
      <c r="GV249" s="3">
        <f t="shared" si="244"/>
        <v>0</v>
      </c>
      <c r="GW249" s="3">
        <f t="shared" si="244"/>
        <v>0</v>
      </c>
      <c r="GX249" s="3">
        <f t="shared" si="244"/>
        <v>0</v>
      </c>
    </row>
    <row r="251" spans="1:245" x14ac:dyDescent="0.2">
      <c r="A251">
        <v>17</v>
      </c>
      <c r="B251">
        <v>1</v>
      </c>
      <c r="C251">
        <f>ROW(SmtRes!A578)</f>
        <v>578</v>
      </c>
      <c r="D251">
        <f>ROW(EtalonRes!A544)</f>
        <v>544</v>
      </c>
      <c r="E251" t="s">
        <v>547</v>
      </c>
      <c r="F251" t="s">
        <v>445</v>
      </c>
      <c r="G251" t="s">
        <v>446</v>
      </c>
      <c r="H251" t="s">
        <v>447</v>
      </c>
      <c r="I251">
        <f>ROUND(250/100,9)</f>
        <v>2.5</v>
      </c>
      <c r="J251">
        <v>0</v>
      </c>
      <c r="O251">
        <f t="shared" ref="O251:O284" si="245">ROUND(CP251,2)</f>
        <v>1429.59</v>
      </c>
      <c r="P251">
        <f t="shared" ref="P251:P284" si="246">ROUND(CQ251*I251,2)</f>
        <v>0</v>
      </c>
      <c r="Q251">
        <f t="shared" ref="Q251:Q284" si="247">ROUND(CR251*I251,2)</f>
        <v>0</v>
      </c>
      <c r="R251">
        <f t="shared" ref="R251:R284" si="248">ROUND(CS251*I251,2)</f>
        <v>0</v>
      </c>
      <c r="S251">
        <f t="shared" ref="S251:S284" si="249">ROUND(CT251*I251,2)</f>
        <v>1429.59</v>
      </c>
      <c r="T251">
        <f t="shared" ref="T251:T284" si="250">ROUND(CU251*I251,2)</f>
        <v>0</v>
      </c>
      <c r="U251">
        <f t="shared" ref="U251:U284" si="251">CV251*I251</f>
        <v>25.548750000000005</v>
      </c>
      <c r="V251">
        <f t="shared" ref="V251:V284" si="252">CW251*I251</f>
        <v>0</v>
      </c>
      <c r="W251">
        <f t="shared" ref="W251:W284" si="253">ROUND(CX251*I251,2)</f>
        <v>0</v>
      </c>
      <c r="X251">
        <f t="shared" ref="X251:X284" si="254">ROUND(CY251,2)</f>
        <v>1572.55</v>
      </c>
      <c r="Y251">
        <f t="shared" ref="Y251:Y284" si="255">ROUND(CZ251,2)</f>
        <v>1000.71</v>
      </c>
      <c r="AA251">
        <v>39570879</v>
      </c>
      <c r="AB251">
        <f t="shared" ref="AB251:AB284" si="256">ROUND((AC251+AD251+AF251),2)</f>
        <v>87.17</v>
      </c>
      <c r="AC251">
        <f>ROUND((ES251),2)</f>
        <v>0</v>
      </c>
      <c r="AD251">
        <f>ROUND(((((ET251*1.35))-((EU251*1.35)))+AE251),2)</f>
        <v>0</v>
      </c>
      <c r="AE251">
        <f>ROUND(((EU251*1.35)),2)</f>
        <v>0</v>
      </c>
      <c r="AF251">
        <f>ROUND(((EV251*1.35)),2)</f>
        <v>87.17</v>
      </c>
      <c r="AG251">
        <f t="shared" ref="AG251:AG284" si="257">ROUND((AP251),2)</f>
        <v>0</v>
      </c>
      <c r="AH251">
        <f>((EW251*1.35))</f>
        <v>10.219500000000002</v>
      </c>
      <c r="AI251">
        <f>((EX251*1.35))</f>
        <v>0</v>
      </c>
      <c r="AJ251">
        <f t="shared" ref="AJ251:AJ284" si="258">ROUND((AS251),2)</f>
        <v>0</v>
      </c>
      <c r="AK251">
        <v>64.569999999999993</v>
      </c>
      <c r="AL251">
        <v>0</v>
      </c>
      <c r="AM251">
        <v>0</v>
      </c>
      <c r="AN251">
        <v>0</v>
      </c>
      <c r="AO251">
        <v>64.569999999999993</v>
      </c>
      <c r="AP251">
        <v>0</v>
      </c>
      <c r="AQ251">
        <v>7.57</v>
      </c>
      <c r="AR251">
        <v>0</v>
      </c>
      <c r="AS251">
        <v>0</v>
      </c>
      <c r="AT251">
        <v>110</v>
      </c>
      <c r="AU251">
        <v>70</v>
      </c>
      <c r="AV251">
        <v>1</v>
      </c>
      <c r="AW251">
        <v>1</v>
      </c>
      <c r="AZ251">
        <v>6.56</v>
      </c>
      <c r="BA251">
        <v>6.56</v>
      </c>
      <c r="BB251">
        <v>6.56</v>
      </c>
      <c r="BC251">
        <v>6.56</v>
      </c>
      <c r="BD251" t="s">
        <v>3</v>
      </c>
      <c r="BE251" t="s">
        <v>3</v>
      </c>
      <c r="BF251" t="s">
        <v>3</v>
      </c>
      <c r="BG251" t="s">
        <v>3</v>
      </c>
      <c r="BH251">
        <v>0</v>
      </c>
      <c r="BI251">
        <v>1</v>
      </c>
      <c r="BJ251" t="s">
        <v>448</v>
      </c>
      <c r="BM251">
        <v>46001</v>
      </c>
      <c r="BN251">
        <v>0</v>
      </c>
      <c r="BO251" t="s">
        <v>3</v>
      </c>
      <c r="BP251">
        <v>0</v>
      </c>
      <c r="BQ251">
        <v>2</v>
      </c>
      <c r="BR251">
        <v>0</v>
      </c>
      <c r="BS251">
        <v>6.56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3</v>
      </c>
      <c r="BZ251">
        <v>110</v>
      </c>
      <c r="CA251">
        <v>70</v>
      </c>
      <c r="CF251">
        <v>0</v>
      </c>
      <c r="CG251">
        <v>0</v>
      </c>
      <c r="CM251">
        <v>0</v>
      </c>
      <c r="CN251" t="s">
        <v>548</v>
      </c>
      <c r="CO251">
        <v>0</v>
      </c>
      <c r="CP251">
        <f t="shared" ref="CP251:CP284" si="259">(P251+Q251+S251)</f>
        <v>1429.59</v>
      </c>
      <c r="CQ251">
        <f t="shared" ref="CQ251:CQ284" si="260">AC251*BC251</f>
        <v>0</v>
      </c>
      <c r="CR251">
        <f t="shared" ref="CR251:CR284" si="261">AD251*BB251</f>
        <v>0</v>
      </c>
      <c r="CS251">
        <f t="shared" ref="CS251:CS284" si="262">AE251*BS251</f>
        <v>0</v>
      </c>
      <c r="CT251">
        <f t="shared" ref="CT251:CT284" si="263">AF251*BA251</f>
        <v>571.83519999999999</v>
      </c>
      <c r="CU251">
        <f t="shared" ref="CU251:CU284" si="264">AG251</f>
        <v>0</v>
      </c>
      <c r="CV251">
        <f t="shared" ref="CV251:CV284" si="265">AH251</f>
        <v>10.219500000000002</v>
      </c>
      <c r="CW251">
        <f t="shared" ref="CW251:CW284" si="266">AI251</f>
        <v>0</v>
      </c>
      <c r="CX251">
        <f t="shared" ref="CX251:CX284" si="267">AJ251</f>
        <v>0</v>
      </c>
      <c r="CY251">
        <f t="shared" ref="CY251:CY284" si="268">(((S251+R251)*AT251)/100)</f>
        <v>1572.549</v>
      </c>
      <c r="CZ251">
        <f t="shared" ref="CZ251:CZ284" si="269">(((S251+R251)*AU251)/100)</f>
        <v>1000.7129999999999</v>
      </c>
      <c r="DC251" t="s">
        <v>3</v>
      </c>
      <c r="DD251" t="s">
        <v>3</v>
      </c>
      <c r="DE251" t="s">
        <v>549</v>
      </c>
      <c r="DF251" t="s">
        <v>549</v>
      </c>
      <c r="DG251" t="s">
        <v>549</v>
      </c>
      <c r="DH251" t="s">
        <v>3</v>
      </c>
      <c r="DI251" t="s">
        <v>549</v>
      </c>
      <c r="DJ251" t="s">
        <v>549</v>
      </c>
      <c r="DK251" t="s">
        <v>3</v>
      </c>
      <c r="DL251" t="s">
        <v>3</v>
      </c>
      <c r="DM251" t="s">
        <v>3</v>
      </c>
      <c r="DN251">
        <v>0</v>
      </c>
      <c r="DO251">
        <v>0</v>
      </c>
      <c r="DP251">
        <v>1</v>
      </c>
      <c r="DQ251">
        <v>1</v>
      </c>
      <c r="DU251">
        <v>1013</v>
      </c>
      <c r="DV251" t="s">
        <v>447</v>
      </c>
      <c r="DW251" t="s">
        <v>447</v>
      </c>
      <c r="DX251">
        <v>1</v>
      </c>
      <c r="EE251">
        <v>39174571</v>
      </c>
      <c r="EF251">
        <v>2</v>
      </c>
      <c r="EG251" t="s">
        <v>21</v>
      </c>
      <c r="EH251">
        <v>0</v>
      </c>
      <c r="EI251" t="s">
        <v>3</v>
      </c>
      <c r="EJ251">
        <v>1</v>
      </c>
      <c r="EK251">
        <v>46001</v>
      </c>
      <c r="EL251" t="s">
        <v>449</v>
      </c>
      <c r="EM251" t="s">
        <v>450</v>
      </c>
      <c r="EO251" t="s">
        <v>550</v>
      </c>
      <c r="EQ251">
        <v>0</v>
      </c>
      <c r="ER251">
        <v>64.569999999999993</v>
      </c>
      <c r="ES251">
        <v>0</v>
      </c>
      <c r="ET251">
        <v>0</v>
      </c>
      <c r="EU251">
        <v>0</v>
      </c>
      <c r="EV251">
        <v>64.569999999999993</v>
      </c>
      <c r="EW251">
        <v>7.57</v>
      </c>
      <c r="EX251">
        <v>0</v>
      </c>
      <c r="EY251">
        <v>0</v>
      </c>
      <c r="FQ251">
        <v>0</v>
      </c>
      <c r="FR251">
        <f t="shared" ref="FR251:FR284" si="270">ROUND(IF(AND(BH251=3,BI251=3),P251,0),2)</f>
        <v>0</v>
      </c>
      <c r="FS251">
        <v>0</v>
      </c>
      <c r="FX251">
        <v>110</v>
      </c>
      <c r="FY251">
        <v>70</v>
      </c>
      <c r="GA251" t="s">
        <v>3</v>
      </c>
      <c r="GD251">
        <v>0</v>
      </c>
      <c r="GF251">
        <v>-1219279790</v>
      </c>
      <c r="GG251">
        <v>1</v>
      </c>
      <c r="GH251">
        <v>1</v>
      </c>
      <c r="GI251">
        <v>4</v>
      </c>
      <c r="GJ251">
        <v>0</v>
      </c>
      <c r="GK251">
        <f>ROUND(R251*(R12)/100,2)</f>
        <v>0</v>
      </c>
      <c r="GL251">
        <f t="shared" ref="GL251:GL284" si="271">ROUND(IF(AND(BH251=3,BI251=3,FS251&lt;&gt;0),P251,0),2)</f>
        <v>0</v>
      </c>
      <c r="GM251">
        <f t="shared" ref="GM251:GM284" si="272">ROUND(O251+X251+Y251+GK251,2)+GX251</f>
        <v>4002.85</v>
      </c>
      <c r="GN251">
        <f t="shared" ref="GN251:GN284" si="273">IF(OR(BI251=0,BI251=1),ROUND(O251+X251+Y251+GK251,2),0)</f>
        <v>4002.85</v>
      </c>
      <c r="GO251">
        <f t="shared" ref="GO251:GO284" si="274">IF(BI251=2,ROUND(O251+X251+Y251+GK251,2),0)</f>
        <v>0</v>
      </c>
      <c r="GP251">
        <f t="shared" ref="GP251:GP284" si="275">IF(BI251=4,ROUND(O251+X251+Y251+GK251,2)+GX251,0)</f>
        <v>0</v>
      </c>
      <c r="GR251">
        <v>0</v>
      </c>
      <c r="GS251">
        <v>3</v>
      </c>
      <c r="GT251">
        <v>0</v>
      </c>
      <c r="GU251" t="s">
        <v>3</v>
      </c>
      <c r="GV251">
        <f t="shared" ref="GV251:GV284" si="276">ROUND(GT251,2)</f>
        <v>0</v>
      </c>
      <c r="GW251">
        <v>1</v>
      </c>
      <c r="GX251">
        <f t="shared" ref="GX251:GX284" si="277">ROUND(GV251*GW251*I251,2)</f>
        <v>0</v>
      </c>
      <c r="HA251">
        <v>0</v>
      </c>
      <c r="HB251">
        <v>0</v>
      </c>
      <c r="IK251">
        <v>0</v>
      </c>
    </row>
    <row r="252" spans="1:245" x14ac:dyDescent="0.2">
      <c r="A252">
        <v>17</v>
      </c>
      <c r="B252">
        <v>1</v>
      </c>
      <c r="C252">
        <f>ROW(SmtRes!A579)</f>
        <v>579</v>
      </c>
      <c r="D252">
        <f>ROW(EtalonRes!A545)</f>
        <v>545</v>
      </c>
      <c r="E252" t="s">
        <v>551</v>
      </c>
      <c r="F252" t="s">
        <v>452</v>
      </c>
      <c r="G252" t="s">
        <v>453</v>
      </c>
      <c r="H252" t="s">
        <v>447</v>
      </c>
      <c r="I252">
        <f>ROUND(-154/100,9)</f>
        <v>-1.54</v>
      </c>
      <c r="J252">
        <v>0</v>
      </c>
      <c r="O252">
        <f t="shared" si="245"/>
        <v>-266.7</v>
      </c>
      <c r="P252">
        <f t="shared" si="246"/>
        <v>0</v>
      </c>
      <c r="Q252">
        <f t="shared" si="247"/>
        <v>0</v>
      </c>
      <c r="R252">
        <f t="shared" si="248"/>
        <v>0</v>
      </c>
      <c r="S252">
        <f t="shared" si="249"/>
        <v>-266.7</v>
      </c>
      <c r="T252">
        <f t="shared" si="250"/>
        <v>0</v>
      </c>
      <c r="U252">
        <f t="shared" si="251"/>
        <v>-4.774</v>
      </c>
      <c r="V252">
        <f t="shared" si="252"/>
        <v>0</v>
      </c>
      <c r="W252">
        <f t="shared" si="253"/>
        <v>0</v>
      </c>
      <c r="X252">
        <f t="shared" si="254"/>
        <v>-293.37</v>
      </c>
      <c r="Y252">
        <f t="shared" si="255"/>
        <v>-186.69</v>
      </c>
      <c r="AA252">
        <v>39570879</v>
      </c>
      <c r="AB252">
        <f t="shared" si="256"/>
        <v>26.4</v>
      </c>
      <c r="AC252">
        <f>ROUND(((ES252*10)),2)</f>
        <v>0</v>
      </c>
      <c r="AD252">
        <f>ROUND(((((ET252*10))-((EU252*10)))+AE252),2)</f>
        <v>0</v>
      </c>
      <c r="AE252">
        <f>ROUND(((EU252*10)),2)</f>
        <v>0</v>
      </c>
      <c r="AF252">
        <f>ROUND(((EV252*10)),2)</f>
        <v>26.4</v>
      </c>
      <c r="AG252">
        <f t="shared" si="257"/>
        <v>0</v>
      </c>
      <c r="AH252">
        <f>((EW252*10))</f>
        <v>3.1</v>
      </c>
      <c r="AI252">
        <f>((EX252*10))</f>
        <v>0</v>
      </c>
      <c r="AJ252">
        <f t="shared" si="258"/>
        <v>0</v>
      </c>
      <c r="AK252">
        <v>2.64</v>
      </c>
      <c r="AL252">
        <v>0</v>
      </c>
      <c r="AM252">
        <v>0</v>
      </c>
      <c r="AN252">
        <v>0</v>
      </c>
      <c r="AO252">
        <v>2.64</v>
      </c>
      <c r="AP252">
        <v>0</v>
      </c>
      <c r="AQ252">
        <v>0.31</v>
      </c>
      <c r="AR252">
        <v>0</v>
      </c>
      <c r="AS252">
        <v>0</v>
      </c>
      <c r="AT252">
        <v>110</v>
      </c>
      <c r="AU252">
        <v>70</v>
      </c>
      <c r="AV252">
        <v>1</v>
      </c>
      <c r="AW252">
        <v>1</v>
      </c>
      <c r="AZ252">
        <v>6.56</v>
      </c>
      <c r="BA252">
        <v>6.56</v>
      </c>
      <c r="BB252">
        <v>6.56</v>
      </c>
      <c r="BC252">
        <v>6.56</v>
      </c>
      <c r="BD252" t="s">
        <v>3</v>
      </c>
      <c r="BE252" t="s">
        <v>3</v>
      </c>
      <c r="BF252" t="s">
        <v>3</v>
      </c>
      <c r="BG252" t="s">
        <v>3</v>
      </c>
      <c r="BH252">
        <v>0</v>
      </c>
      <c r="BI252">
        <v>1</v>
      </c>
      <c r="BJ252" t="s">
        <v>454</v>
      </c>
      <c r="BM252">
        <v>46001</v>
      </c>
      <c r="BN252">
        <v>0</v>
      </c>
      <c r="BO252" t="s">
        <v>3</v>
      </c>
      <c r="BP252">
        <v>0</v>
      </c>
      <c r="BQ252">
        <v>2</v>
      </c>
      <c r="BR252">
        <v>0</v>
      </c>
      <c r="BS252">
        <v>6.56</v>
      </c>
      <c r="BT252">
        <v>1</v>
      </c>
      <c r="BU252">
        <v>1</v>
      </c>
      <c r="BV252">
        <v>1</v>
      </c>
      <c r="BW252">
        <v>1</v>
      </c>
      <c r="BX252">
        <v>1</v>
      </c>
      <c r="BY252" t="s">
        <v>3</v>
      </c>
      <c r="BZ252">
        <v>110</v>
      </c>
      <c r="CA252">
        <v>70</v>
      </c>
      <c r="CF252">
        <v>0</v>
      </c>
      <c r="CG252">
        <v>0</v>
      </c>
      <c r="CM252">
        <v>0</v>
      </c>
      <c r="CN252" t="s">
        <v>3</v>
      </c>
      <c r="CO252">
        <v>0</v>
      </c>
      <c r="CP252">
        <f t="shared" si="259"/>
        <v>-266.7</v>
      </c>
      <c r="CQ252">
        <f t="shared" si="260"/>
        <v>0</v>
      </c>
      <c r="CR252">
        <f t="shared" si="261"/>
        <v>0</v>
      </c>
      <c r="CS252">
        <f t="shared" si="262"/>
        <v>0</v>
      </c>
      <c r="CT252">
        <f t="shared" si="263"/>
        <v>173.18399999999997</v>
      </c>
      <c r="CU252">
        <f t="shared" si="264"/>
        <v>0</v>
      </c>
      <c r="CV252">
        <f t="shared" si="265"/>
        <v>3.1</v>
      </c>
      <c r="CW252">
        <f t="shared" si="266"/>
        <v>0</v>
      </c>
      <c r="CX252">
        <f t="shared" si="267"/>
        <v>0</v>
      </c>
      <c r="CY252">
        <f t="shared" si="268"/>
        <v>-293.37</v>
      </c>
      <c r="CZ252">
        <f t="shared" si="269"/>
        <v>-186.69</v>
      </c>
      <c r="DC252" t="s">
        <v>3</v>
      </c>
      <c r="DD252" t="s">
        <v>552</v>
      </c>
      <c r="DE252" t="s">
        <v>552</v>
      </c>
      <c r="DF252" t="s">
        <v>552</v>
      </c>
      <c r="DG252" t="s">
        <v>552</v>
      </c>
      <c r="DH252" t="s">
        <v>3</v>
      </c>
      <c r="DI252" t="s">
        <v>552</v>
      </c>
      <c r="DJ252" t="s">
        <v>552</v>
      </c>
      <c r="DK252" t="s">
        <v>3</v>
      </c>
      <c r="DL252" t="s">
        <v>3</v>
      </c>
      <c r="DM252" t="s">
        <v>3</v>
      </c>
      <c r="DN252">
        <v>0</v>
      </c>
      <c r="DO252">
        <v>0</v>
      </c>
      <c r="DP252">
        <v>1</v>
      </c>
      <c r="DQ252">
        <v>1</v>
      </c>
      <c r="DU252">
        <v>1013</v>
      </c>
      <c r="DV252" t="s">
        <v>447</v>
      </c>
      <c r="DW252" t="s">
        <v>447</v>
      </c>
      <c r="DX252">
        <v>1</v>
      </c>
      <c r="EE252">
        <v>39174571</v>
      </c>
      <c r="EF252">
        <v>2</v>
      </c>
      <c r="EG252" t="s">
        <v>21</v>
      </c>
      <c r="EH252">
        <v>0</v>
      </c>
      <c r="EI252" t="s">
        <v>3</v>
      </c>
      <c r="EJ252">
        <v>1</v>
      </c>
      <c r="EK252">
        <v>46001</v>
      </c>
      <c r="EL252" t="s">
        <v>449</v>
      </c>
      <c r="EM252" t="s">
        <v>450</v>
      </c>
      <c r="EO252" t="s">
        <v>3</v>
      </c>
      <c r="EQ252">
        <v>0</v>
      </c>
      <c r="ER252">
        <v>2.64</v>
      </c>
      <c r="ES252">
        <v>0</v>
      </c>
      <c r="ET252">
        <v>0</v>
      </c>
      <c r="EU252">
        <v>0</v>
      </c>
      <c r="EV252">
        <v>2.64</v>
      </c>
      <c r="EW252">
        <v>0.31</v>
      </c>
      <c r="EX252">
        <v>0</v>
      </c>
      <c r="EY252">
        <v>0</v>
      </c>
      <c r="FQ252">
        <v>0</v>
      </c>
      <c r="FR252">
        <f t="shared" si="270"/>
        <v>0</v>
      </c>
      <c r="FS252">
        <v>0</v>
      </c>
      <c r="FX252">
        <v>110</v>
      </c>
      <c r="FY252">
        <v>70</v>
      </c>
      <c r="GA252" t="s">
        <v>3</v>
      </c>
      <c r="GD252">
        <v>0</v>
      </c>
      <c r="GF252">
        <v>-187839852</v>
      </c>
      <c r="GG252">
        <v>1</v>
      </c>
      <c r="GH252">
        <v>1</v>
      </c>
      <c r="GI252">
        <v>4</v>
      </c>
      <c r="GJ252">
        <v>0</v>
      </c>
      <c r="GK252">
        <f>ROUND(R252*(R12)/100,2)</f>
        <v>0</v>
      </c>
      <c r="GL252">
        <f t="shared" si="271"/>
        <v>0</v>
      </c>
      <c r="GM252">
        <f t="shared" si="272"/>
        <v>-746.76</v>
      </c>
      <c r="GN252">
        <f t="shared" si="273"/>
        <v>-746.76</v>
      </c>
      <c r="GO252">
        <f t="shared" si="274"/>
        <v>0</v>
      </c>
      <c r="GP252">
        <f t="shared" si="275"/>
        <v>0</v>
      </c>
      <c r="GR252">
        <v>0</v>
      </c>
      <c r="GS252">
        <v>3</v>
      </c>
      <c r="GT252">
        <v>0</v>
      </c>
      <c r="GU252" t="s">
        <v>3</v>
      </c>
      <c r="GV252">
        <f t="shared" si="276"/>
        <v>0</v>
      </c>
      <c r="GW252">
        <v>1</v>
      </c>
      <c r="GX252">
        <f t="shared" si="277"/>
        <v>0</v>
      </c>
      <c r="HA252">
        <v>0</v>
      </c>
      <c r="HB252">
        <v>0</v>
      </c>
      <c r="IK252">
        <v>0</v>
      </c>
    </row>
    <row r="253" spans="1:245" x14ac:dyDescent="0.2">
      <c r="A253">
        <v>17</v>
      </c>
      <c r="B253">
        <v>1</v>
      </c>
      <c r="C253">
        <f>ROW(SmtRes!A589)</f>
        <v>589</v>
      </c>
      <c r="D253">
        <f>ROW(EtalonRes!A554)</f>
        <v>554</v>
      </c>
      <c r="E253" t="s">
        <v>553</v>
      </c>
      <c r="F253" t="s">
        <v>463</v>
      </c>
      <c r="G253" t="s">
        <v>464</v>
      </c>
      <c r="H253" t="s">
        <v>208</v>
      </c>
      <c r="I253">
        <f>ROUND(6.2/100,9)</f>
        <v>6.2E-2</v>
      </c>
      <c r="J253">
        <v>0</v>
      </c>
      <c r="O253">
        <f t="shared" si="245"/>
        <v>270.58</v>
      </c>
      <c r="P253">
        <f t="shared" si="246"/>
        <v>71.66</v>
      </c>
      <c r="Q253">
        <f t="shared" si="247"/>
        <v>6.85</v>
      </c>
      <c r="R253">
        <f t="shared" si="248"/>
        <v>0.85</v>
      </c>
      <c r="S253">
        <f t="shared" si="249"/>
        <v>192.07</v>
      </c>
      <c r="T253">
        <f t="shared" si="250"/>
        <v>0</v>
      </c>
      <c r="U253">
        <f t="shared" si="251"/>
        <v>3.2641139999999997</v>
      </c>
      <c r="V253">
        <f t="shared" si="252"/>
        <v>1.0075000000000001E-2</v>
      </c>
      <c r="W253">
        <f t="shared" si="253"/>
        <v>0</v>
      </c>
      <c r="X253">
        <f t="shared" si="254"/>
        <v>202.57</v>
      </c>
      <c r="Y253">
        <f t="shared" si="255"/>
        <v>125.4</v>
      </c>
      <c r="AA253">
        <v>39570879</v>
      </c>
      <c r="AB253">
        <f t="shared" si="256"/>
        <v>665.29</v>
      </c>
      <c r="AC253">
        <f t="shared" ref="AC253:AC284" si="278">ROUND((ES253),2)</f>
        <v>176.2</v>
      </c>
      <c r="AD253">
        <f>ROUND(((((ET253*1.25))-((EU253*1.25)))+AE253),2)</f>
        <v>16.84</v>
      </c>
      <c r="AE253">
        <f>ROUND(((EU253*1.25)),2)</f>
        <v>2.08</v>
      </c>
      <c r="AF253">
        <f>ROUND(((EV253*1.15)),2)</f>
        <v>472.25</v>
      </c>
      <c r="AG253">
        <f t="shared" si="257"/>
        <v>0</v>
      </c>
      <c r="AH253">
        <f>((EW253*1.15))</f>
        <v>52.646999999999998</v>
      </c>
      <c r="AI253">
        <f>((EX253*1.25))</f>
        <v>0.16250000000000001</v>
      </c>
      <c r="AJ253">
        <f t="shared" si="258"/>
        <v>0</v>
      </c>
      <c r="AK253">
        <v>600.32000000000005</v>
      </c>
      <c r="AL253">
        <v>176.2</v>
      </c>
      <c r="AM253">
        <v>13.47</v>
      </c>
      <c r="AN253">
        <v>1.66</v>
      </c>
      <c r="AO253">
        <v>410.65</v>
      </c>
      <c r="AP253">
        <v>0</v>
      </c>
      <c r="AQ253">
        <v>45.78</v>
      </c>
      <c r="AR253">
        <v>0.13</v>
      </c>
      <c r="AS253">
        <v>0</v>
      </c>
      <c r="AT253">
        <v>105</v>
      </c>
      <c r="AU253">
        <v>65</v>
      </c>
      <c r="AV253">
        <v>1</v>
      </c>
      <c r="AW253">
        <v>1</v>
      </c>
      <c r="AZ253">
        <v>6.56</v>
      </c>
      <c r="BA253">
        <v>6.56</v>
      </c>
      <c r="BB253">
        <v>6.56</v>
      </c>
      <c r="BC253">
        <v>6.56</v>
      </c>
      <c r="BD253" t="s">
        <v>3</v>
      </c>
      <c r="BE253" t="s">
        <v>3</v>
      </c>
      <c r="BF253" t="s">
        <v>3</v>
      </c>
      <c r="BG253" t="s">
        <v>3</v>
      </c>
      <c r="BH253">
        <v>0</v>
      </c>
      <c r="BI253">
        <v>1</v>
      </c>
      <c r="BJ253" t="s">
        <v>465</v>
      </c>
      <c r="BM253">
        <v>6001</v>
      </c>
      <c r="BN253">
        <v>0</v>
      </c>
      <c r="BO253" t="s">
        <v>3</v>
      </c>
      <c r="BP253">
        <v>0</v>
      </c>
      <c r="BQ253">
        <v>2</v>
      </c>
      <c r="BR253">
        <v>0</v>
      </c>
      <c r="BS253">
        <v>6.56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3</v>
      </c>
      <c r="BZ253">
        <v>105</v>
      </c>
      <c r="CA253">
        <v>65</v>
      </c>
      <c r="CF253">
        <v>0</v>
      </c>
      <c r="CG253">
        <v>0</v>
      </c>
      <c r="CM253">
        <v>0</v>
      </c>
      <c r="CN253" t="s">
        <v>1633</v>
      </c>
      <c r="CO253">
        <v>0</v>
      </c>
      <c r="CP253">
        <f t="shared" si="259"/>
        <v>270.58</v>
      </c>
      <c r="CQ253">
        <f t="shared" si="260"/>
        <v>1155.8719999999998</v>
      </c>
      <c r="CR253">
        <f t="shared" si="261"/>
        <v>110.4704</v>
      </c>
      <c r="CS253">
        <f t="shared" si="262"/>
        <v>13.6448</v>
      </c>
      <c r="CT253">
        <f t="shared" si="263"/>
        <v>3097.96</v>
      </c>
      <c r="CU253">
        <f t="shared" si="264"/>
        <v>0</v>
      </c>
      <c r="CV253">
        <f t="shared" si="265"/>
        <v>52.646999999999998</v>
      </c>
      <c r="CW253">
        <f t="shared" si="266"/>
        <v>0.16250000000000001</v>
      </c>
      <c r="CX253">
        <f t="shared" si="267"/>
        <v>0</v>
      </c>
      <c r="CY253">
        <f t="shared" si="268"/>
        <v>202.56599999999997</v>
      </c>
      <c r="CZ253">
        <f t="shared" si="269"/>
        <v>125.398</v>
      </c>
      <c r="DC253" t="s">
        <v>3</v>
      </c>
      <c r="DD253" t="s">
        <v>3</v>
      </c>
      <c r="DE253" t="s">
        <v>19</v>
      </c>
      <c r="DF253" t="s">
        <v>19</v>
      </c>
      <c r="DG253" t="s">
        <v>20</v>
      </c>
      <c r="DH253" t="s">
        <v>3</v>
      </c>
      <c r="DI253" t="s">
        <v>20</v>
      </c>
      <c r="DJ253" t="s">
        <v>19</v>
      </c>
      <c r="DK253" t="s">
        <v>3</v>
      </c>
      <c r="DL253" t="s">
        <v>3</v>
      </c>
      <c r="DM253" t="s">
        <v>3</v>
      </c>
      <c r="DN253">
        <v>0</v>
      </c>
      <c r="DO253">
        <v>0</v>
      </c>
      <c r="DP253">
        <v>1</v>
      </c>
      <c r="DQ253">
        <v>1</v>
      </c>
      <c r="DU253">
        <v>1005</v>
      </c>
      <c r="DV253" t="s">
        <v>208</v>
      </c>
      <c r="DW253" t="s">
        <v>208</v>
      </c>
      <c r="DX253">
        <v>100</v>
      </c>
      <c r="EE253">
        <v>39174490</v>
      </c>
      <c r="EF253">
        <v>2</v>
      </c>
      <c r="EG253" t="s">
        <v>21</v>
      </c>
      <c r="EH253">
        <v>0</v>
      </c>
      <c r="EI253" t="s">
        <v>3</v>
      </c>
      <c r="EJ253">
        <v>1</v>
      </c>
      <c r="EK253">
        <v>6001</v>
      </c>
      <c r="EL253" t="s">
        <v>92</v>
      </c>
      <c r="EM253" t="s">
        <v>93</v>
      </c>
      <c r="EO253" t="s">
        <v>24</v>
      </c>
      <c r="EQ253">
        <v>0</v>
      </c>
      <c r="ER253">
        <v>600.32000000000005</v>
      </c>
      <c r="ES253">
        <v>176.2</v>
      </c>
      <c r="ET253">
        <v>13.47</v>
      </c>
      <c r="EU253">
        <v>1.66</v>
      </c>
      <c r="EV253">
        <v>410.65</v>
      </c>
      <c r="EW253">
        <v>45.78</v>
      </c>
      <c r="EX253">
        <v>0.13</v>
      </c>
      <c r="EY253">
        <v>0</v>
      </c>
      <c r="FQ253">
        <v>0</v>
      </c>
      <c r="FR253">
        <f t="shared" si="270"/>
        <v>0</v>
      </c>
      <c r="FS253">
        <v>0</v>
      </c>
      <c r="FX253">
        <v>105</v>
      </c>
      <c r="FY253">
        <v>65</v>
      </c>
      <c r="GA253" t="s">
        <v>3</v>
      </c>
      <c r="GD253">
        <v>0</v>
      </c>
      <c r="GF253">
        <v>1699975612</v>
      </c>
      <c r="GG253">
        <v>1</v>
      </c>
      <c r="GH253">
        <v>1</v>
      </c>
      <c r="GI253">
        <v>4</v>
      </c>
      <c r="GJ253">
        <v>0</v>
      </c>
      <c r="GK253">
        <f>ROUND(R253*(R12)/100,2)</f>
        <v>0</v>
      </c>
      <c r="GL253">
        <f t="shared" si="271"/>
        <v>0</v>
      </c>
      <c r="GM253">
        <f t="shared" si="272"/>
        <v>598.54999999999995</v>
      </c>
      <c r="GN253">
        <f t="shared" si="273"/>
        <v>598.54999999999995</v>
      </c>
      <c r="GO253">
        <f t="shared" si="274"/>
        <v>0</v>
      </c>
      <c r="GP253">
        <f t="shared" si="275"/>
        <v>0</v>
      </c>
      <c r="GR253">
        <v>0</v>
      </c>
      <c r="GS253">
        <v>3</v>
      </c>
      <c r="GT253">
        <v>0</v>
      </c>
      <c r="GU253" t="s">
        <v>3</v>
      </c>
      <c r="GV253">
        <f t="shared" si="276"/>
        <v>0</v>
      </c>
      <c r="GW253">
        <v>1</v>
      </c>
      <c r="GX253">
        <f t="shared" si="277"/>
        <v>0</v>
      </c>
      <c r="HA253">
        <v>0</v>
      </c>
      <c r="HB253">
        <v>0</v>
      </c>
      <c r="IK253">
        <v>0</v>
      </c>
    </row>
    <row r="254" spans="1:245" x14ac:dyDescent="0.2">
      <c r="A254">
        <v>18</v>
      </c>
      <c r="B254">
        <v>1</v>
      </c>
      <c r="C254">
        <v>586</v>
      </c>
      <c r="E254" t="s">
        <v>554</v>
      </c>
      <c r="F254" t="s">
        <v>95</v>
      </c>
      <c r="G254" t="s">
        <v>96</v>
      </c>
      <c r="H254" t="s">
        <v>73</v>
      </c>
      <c r="I254">
        <f>I253*J254</f>
        <v>0.12648000000000001</v>
      </c>
      <c r="J254">
        <v>2.04</v>
      </c>
      <c r="O254">
        <f t="shared" si="245"/>
        <v>0</v>
      </c>
      <c r="P254">
        <f t="shared" si="246"/>
        <v>0</v>
      </c>
      <c r="Q254">
        <f t="shared" si="247"/>
        <v>0</v>
      </c>
      <c r="R254">
        <f t="shared" si="248"/>
        <v>0</v>
      </c>
      <c r="S254">
        <f t="shared" si="249"/>
        <v>0</v>
      </c>
      <c r="T254">
        <f t="shared" si="250"/>
        <v>0</v>
      </c>
      <c r="U254">
        <f t="shared" si="251"/>
        <v>0</v>
      </c>
      <c r="V254">
        <f t="shared" si="252"/>
        <v>0</v>
      </c>
      <c r="W254">
        <f t="shared" si="253"/>
        <v>0</v>
      </c>
      <c r="X254">
        <f t="shared" si="254"/>
        <v>0</v>
      </c>
      <c r="Y254">
        <f t="shared" si="255"/>
        <v>0</v>
      </c>
      <c r="AA254">
        <v>39570879</v>
      </c>
      <c r="AB254">
        <f t="shared" si="256"/>
        <v>0</v>
      </c>
      <c r="AC254">
        <f t="shared" si="278"/>
        <v>0</v>
      </c>
      <c r="AD254">
        <f>ROUND((((ET254)-(EU254))+AE254),2)</f>
        <v>0</v>
      </c>
      <c r="AE254">
        <f>ROUND((EU254),2)</f>
        <v>0</v>
      </c>
      <c r="AF254">
        <f>ROUND((EV254),2)</f>
        <v>0</v>
      </c>
      <c r="AG254">
        <f t="shared" si="257"/>
        <v>0</v>
      </c>
      <c r="AH254">
        <f>(EW254)</f>
        <v>0</v>
      </c>
      <c r="AI254">
        <f>(EX254)</f>
        <v>0</v>
      </c>
      <c r="AJ254">
        <f t="shared" si="258"/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105</v>
      </c>
      <c r="AU254">
        <v>65</v>
      </c>
      <c r="AV254">
        <v>1</v>
      </c>
      <c r="AW254">
        <v>1</v>
      </c>
      <c r="AZ254">
        <v>6.56</v>
      </c>
      <c r="BA254">
        <v>1</v>
      </c>
      <c r="BB254">
        <v>1</v>
      </c>
      <c r="BC254">
        <v>6.56</v>
      </c>
      <c r="BD254" t="s">
        <v>3</v>
      </c>
      <c r="BE254" t="s">
        <v>3</v>
      </c>
      <c r="BF254" t="s">
        <v>3</v>
      </c>
      <c r="BG254" t="s">
        <v>3</v>
      </c>
      <c r="BH254">
        <v>3</v>
      </c>
      <c r="BI254">
        <v>1</v>
      </c>
      <c r="BJ254" t="s">
        <v>3</v>
      </c>
      <c r="BM254">
        <v>6001</v>
      </c>
      <c r="BN254">
        <v>0</v>
      </c>
      <c r="BO254" t="s">
        <v>3</v>
      </c>
      <c r="BP254">
        <v>0</v>
      </c>
      <c r="BQ254">
        <v>2</v>
      </c>
      <c r="BR254">
        <v>0</v>
      </c>
      <c r="BS254">
        <v>1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3</v>
      </c>
      <c r="BZ254">
        <v>105</v>
      </c>
      <c r="CA254">
        <v>65</v>
      </c>
      <c r="CF254">
        <v>0</v>
      </c>
      <c r="CG254">
        <v>0</v>
      </c>
      <c r="CM254">
        <v>0</v>
      </c>
      <c r="CN254" t="s">
        <v>3</v>
      </c>
      <c r="CO254">
        <v>0</v>
      </c>
      <c r="CP254">
        <f t="shared" si="259"/>
        <v>0</v>
      </c>
      <c r="CQ254">
        <f t="shared" si="260"/>
        <v>0</v>
      </c>
      <c r="CR254">
        <f t="shared" si="261"/>
        <v>0</v>
      </c>
      <c r="CS254">
        <f t="shared" si="262"/>
        <v>0</v>
      </c>
      <c r="CT254">
        <f t="shared" si="263"/>
        <v>0</v>
      </c>
      <c r="CU254">
        <f t="shared" si="264"/>
        <v>0</v>
      </c>
      <c r="CV254">
        <f t="shared" si="265"/>
        <v>0</v>
      </c>
      <c r="CW254">
        <f t="shared" si="266"/>
        <v>0</v>
      </c>
      <c r="CX254">
        <f t="shared" si="267"/>
        <v>0</v>
      </c>
      <c r="CY254">
        <f t="shared" si="268"/>
        <v>0</v>
      </c>
      <c r="CZ254">
        <f t="shared" si="269"/>
        <v>0</v>
      </c>
      <c r="DC254" t="s">
        <v>3</v>
      </c>
      <c r="DD254" t="s">
        <v>3</v>
      </c>
      <c r="DE254" t="s">
        <v>3</v>
      </c>
      <c r="DF254" t="s">
        <v>3</v>
      </c>
      <c r="DG254" t="s">
        <v>3</v>
      </c>
      <c r="DH254" t="s">
        <v>3</v>
      </c>
      <c r="DI254" t="s">
        <v>3</v>
      </c>
      <c r="DJ254" t="s">
        <v>3</v>
      </c>
      <c r="DK254" t="s">
        <v>3</v>
      </c>
      <c r="DL254" t="s">
        <v>3</v>
      </c>
      <c r="DM254" t="s">
        <v>3</v>
      </c>
      <c r="DN254">
        <v>0</v>
      </c>
      <c r="DO254">
        <v>0</v>
      </c>
      <c r="DP254">
        <v>1</v>
      </c>
      <c r="DQ254">
        <v>1</v>
      </c>
      <c r="DU254">
        <v>1007</v>
      </c>
      <c r="DV254" t="s">
        <v>73</v>
      </c>
      <c r="DW254" t="s">
        <v>73</v>
      </c>
      <c r="DX254">
        <v>1</v>
      </c>
      <c r="EE254">
        <v>39174490</v>
      </c>
      <c r="EF254">
        <v>2</v>
      </c>
      <c r="EG254" t="s">
        <v>21</v>
      </c>
      <c r="EH254">
        <v>0</v>
      </c>
      <c r="EI254" t="s">
        <v>3</v>
      </c>
      <c r="EJ254">
        <v>1</v>
      </c>
      <c r="EK254">
        <v>6001</v>
      </c>
      <c r="EL254" t="s">
        <v>92</v>
      </c>
      <c r="EM254" t="s">
        <v>93</v>
      </c>
      <c r="EO254" t="s">
        <v>3</v>
      </c>
      <c r="EQ254">
        <v>0</v>
      </c>
      <c r="ER254">
        <v>0</v>
      </c>
      <c r="ES254">
        <v>0</v>
      </c>
      <c r="ET254">
        <v>0</v>
      </c>
      <c r="EU254">
        <v>0</v>
      </c>
      <c r="EV254">
        <v>0</v>
      </c>
      <c r="EW254">
        <v>0</v>
      </c>
      <c r="EX254">
        <v>0</v>
      </c>
      <c r="FQ254">
        <v>0</v>
      </c>
      <c r="FR254">
        <f t="shared" si="270"/>
        <v>0</v>
      </c>
      <c r="FS254">
        <v>0</v>
      </c>
      <c r="FX254">
        <v>105</v>
      </c>
      <c r="FY254">
        <v>65</v>
      </c>
      <c r="GA254" t="s">
        <v>3</v>
      </c>
      <c r="GD254">
        <v>0</v>
      </c>
      <c r="GF254">
        <v>-1646172050</v>
      </c>
      <c r="GG254">
        <v>1</v>
      </c>
      <c r="GH254">
        <v>1</v>
      </c>
      <c r="GI254">
        <v>4</v>
      </c>
      <c r="GJ254">
        <v>0</v>
      </c>
      <c r="GK254">
        <f>ROUND(R254*(R12)/100,2)</f>
        <v>0</v>
      </c>
      <c r="GL254">
        <f t="shared" si="271"/>
        <v>0</v>
      </c>
      <c r="GM254">
        <f t="shared" si="272"/>
        <v>0</v>
      </c>
      <c r="GN254">
        <f t="shared" si="273"/>
        <v>0</v>
      </c>
      <c r="GO254">
        <f t="shared" si="274"/>
        <v>0</v>
      </c>
      <c r="GP254">
        <f t="shared" si="275"/>
        <v>0</v>
      </c>
      <c r="GR254">
        <v>0</v>
      </c>
      <c r="GS254">
        <v>3</v>
      </c>
      <c r="GT254">
        <v>0</v>
      </c>
      <c r="GU254" t="s">
        <v>3</v>
      </c>
      <c r="GV254">
        <f t="shared" si="276"/>
        <v>0</v>
      </c>
      <c r="GW254">
        <v>1</v>
      </c>
      <c r="GX254">
        <f t="shared" si="277"/>
        <v>0</v>
      </c>
      <c r="HA254">
        <v>0</v>
      </c>
      <c r="HB254">
        <v>0</v>
      </c>
      <c r="IK254">
        <v>0</v>
      </c>
    </row>
    <row r="255" spans="1:245" x14ac:dyDescent="0.2">
      <c r="A255">
        <v>18</v>
      </c>
      <c r="B255">
        <v>1</v>
      </c>
      <c r="C255">
        <v>587</v>
      </c>
      <c r="E255" t="s">
        <v>555</v>
      </c>
      <c r="F255" t="s">
        <v>468</v>
      </c>
      <c r="G255" t="s">
        <v>469</v>
      </c>
      <c r="H255" t="s">
        <v>73</v>
      </c>
      <c r="I255">
        <f>I253*J255</f>
        <v>0.12648000000000001</v>
      </c>
      <c r="J255">
        <v>2.04</v>
      </c>
      <c r="O255">
        <f t="shared" si="245"/>
        <v>598.04</v>
      </c>
      <c r="P255">
        <f t="shared" si="246"/>
        <v>598.04</v>
      </c>
      <c r="Q255">
        <f t="shared" si="247"/>
        <v>0</v>
      </c>
      <c r="R255">
        <f t="shared" si="248"/>
        <v>0</v>
      </c>
      <c r="S255">
        <f t="shared" si="249"/>
        <v>0</v>
      </c>
      <c r="T255">
        <f t="shared" si="250"/>
        <v>0</v>
      </c>
      <c r="U255">
        <f t="shared" si="251"/>
        <v>0</v>
      </c>
      <c r="V255">
        <f t="shared" si="252"/>
        <v>0</v>
      </c>
      <c r="W255">
        <f t="shared" si="253"/>
        <v>0</v>
      </c>
      <c r="X255">
        <f t="shared" si="254"/>
        <v>0</v>
      </c>
      <c r="Y255">
        <f t="shared" si="255"/>
        <v>0</v>
      </c>
      <c r="AA255">
        <v>39570879</v>
      </c>
      <c r="AB255">
        <f t="shared" si="256"/>
        <v>720.78</v>
      </c>
      <c r="AC255">
        <f t="shared" si="278"/>
        <v>720.78</v>
      </c>
      <c r="AD255">
        <f>ROUND((((ET255)-(EU255))+AE255),2)</f>
        <v>0</v>
      </c>
      <c r="AE255">
        <f>ROUND((EU255),2)</f>
        <v>0</v>
      </c>
      <c r="AF255">
        <f>ROUND((EV255),2)</f>
        <v>0</v>
      </c>
      <c r="AG255">
        <f t="shared" si="257"/>
        <v>0</v>
      </c>
      <c r="AH255">
        <f>(EW255)</f>
        <v>0</v>
      </c>
      <c r="AI255">
        <f>(EX255)</f>
        <v>0</v>
      </c>
      <c r="AJ255">
        <f t="shared" si="258"/>
        <v>0</v>
      </c>
      <c r="AK255">
        <v>720.78</v>
      </c>
      <c r="AL255">
        <v>720.78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105</v>
      </c>
      <c r="AU255">
        <v>65</v>
      </c>
      <c r="AV255">
        <v>1</v>
      </c>
      <c r="AW255">
        <v>1</v>
      </c>
      <c r="AZ255">
        <v>6.56</v>
      </c>
      <c r="BA255">
        <v>1</v>
      </c>
      <c r="BB255">
        <v>1</v>
      </c>
      <c r="BC255">
        <v>6.56</v>
      </c>
      <c r="BD255" t="s">
        <v>3</v>
      </c>
      <c r="BE255" t="s">
        <v>3</v>
      </c>
      <c r="BF255" t="s">
        <v>3</v>
      </c>
      <c r="BG255" t="s">
        <v>3</v>
      </c>
      <c r="BH255">
        <v>3</v>
      </c>
      <c r="BI255">
        <v>1</v>
      </c>
      <c r="BJ255" t="s">
        <v>470</v>
      </c>
      <c r="BM255">
        <v>6001</v>
      </c>
      <c r="BN255">
        <v>0</v>
      </c>
      <c r="BO255" t="s">
        <v>3</v>
      </c>
      <c r="BP255">
        <v>0</v>
      </c>
      <c r="BQ255">
        <v>2</v>
      </c>
      <c r="BR255">
        <v>0</v>
      </c>
      <c r="BS255">
        <v>1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3</v>
      </c>
      <c r="BZ255">
        <v>105</v>
      </c>
      <c r="CA255">
        <v>65</v>
      </c>
      <c r="CF255">
        <v>0</v>
      </c>
      <c r="CG255">
        <v>0</v>
      </c>
      <c r="CM255">
        <v>0</v>
      </c>
      <c r="CN255" t="s">
        <v>3</v>
      </c>
      <c r="CO255">
        <v>0</v>
      </c>
      <c r="CP255">
        <f t="shared" si="259"/>
        <v>598.04</v>
      </c>
      <c r="CQ255">
        <f t="shared" si="260"/>
        <v>4728.3167999999996</v>
      </c>
      <c r="CR255">
        <f t="shared" si="261"/>
        <v>0</v>
      </c>
      <c r="CS255">
        <f t="shared" si="262"/>
        <v>0</v>
      </c>
      <c r="CT255">
        <f t="shared" si="263"/>
        <v>0</v>
      </c>
      <c r="CU255">
        <f t="shared" si="264"/>
        <v>0</v>
      </c>
      <c r="CV255">
        <f t="shared" si="265"/>
        <v>0</v>
      </c>
      <c r="CW255">
        <f t="shared" si="266"/>
        <v>0</v>
      </c>
      <c r="CX255">
        <f t="shared" si="267"/>
        <v>0</v>
      </c>
      <c r="CY255">
        <f t="shared" si="268"/>
        <v>0</v>
      </c>
      <c r="CZ255">
        <f t="shared" si="269"/>
        <v>0</v>
      </c>
      <c r="DC255" t="s">
        <v>3</v>
      </c>
      <c r="DD255" t="s">
        <v>3</v>
      </c>
      <c r="DE255" t="s">
        <v>3</v>
      </c>
      <c r="DF255" t="s">
        <v>3</v>
      </c>
      <c r="DG255" t="s">
        <v>3</v>
      </c>
      <c r="DH255" t="s">
        <v>3</v>
      </c>
      <c r="DI255" t="s">
        <v>3</v>
      </c>
      <c r="DJ255" t="s">
        <v>3</v>
      </c>
      <c r="DK255" t="s">
        <v>3</v>
      </c>
      <c r="DL255" t="s">
        <v>3</v>
      </c>
      <c r="DM255" t="s">
        <v>3</v>
      </c>
      <c r="DN255">
        <v>0</v>
      </c>
      <c r="DO255">
        <v>0</v>
      </c>
      <c r="DP255">
        <v>1</v>
      </c>
      <c r="DQ255">
        <v>1</v>
      </c>
      <c r="DU255">
        <v>1007</v>
      </c>
      <c r="DV255" t="s">
        <v>73</v>
      </c>
      <c r="DW255" t="s">
        <v>73</v>
      </c>
      <c r="DX255">
        <v>1</v>
      </c>
      <c r="EE255">
        <v>39174490</v>
      </c>
      <c r="EF255">
        <v>2</v>
      </c>
      <c r="EG255" t="s">
        <v>21</v>
      </c>
      <c r="EH255">
        <v>0</v>
      </c>
      <c r="EI255" t="s">
        <v>3</v>
      </c>
      <c r="EJ255">
        <v>1</v>
      </c>
      <c r="EK255">
        <v>6001</v>
      </c>
      <c r="EL255" t="s">
        <v>92</v>
      </c>
      <c r="EM255" t="s">
        <v>93</v>
      </c>
      <c r="EO255" t="s">
        <v>3</v>
      </c>
      <c r="EQ255">
        <v>0</v>
      </c>
      <c r="ER255">
        <v>720.78</v>
      </c>
      <c r="ES255">
        <v>720.78</v>
      </c>
      <c r="ET255">
        <v>0</v>
      </c>
      <c r="EU255">
        <v>0</v>
      </c>
      <c r="EV255">
        <v>0</v>
      </c>
      <c r="EW255">
        <v>0</v>
      </c>
      <c r="EX255">
        <v>0</v>
      </c>
      <c r="FQ255">
        <v>0</v>
      </c>
      <c r="FR255">
        <f t="shared" si="270"/>
        <v>0</v>
      </c>
      <c r="FS255">
        <v>0</v>
      </c>
      <c r="FX255">
        <v>105</v>
      </c>
      <c r="FY255">
        <v>65</v>
      </c>
      <c r="GA255" t="s">
        <v>3</v>
      </c>
      <c r="GD255">
        <v>0</v>
      </c>
      <c r="GF255">
        <v>1090884294</v>
      </c>
      <c r="GG255">
        <v>1</v>
      </c>
      <c r="GH255">
        <v>1</v>
      </c>
      <c r="GI255">
        <v>4</v>
      </c>
      <c r="GJ255">
        <v>0</v>
      </c>
      <c r="GK255">
        <f>ROUND(R255*(R12)/100,2)</f>
        <v>0</v>
      </c>
      <c r="GL255">
        <f t="shared" si="271"/>
        <v>0</v>
      </c>
      <c r="GM255">
        <f t="shared" si="272"/>
        <v>598.04</v>
      </c>
      <c r="GN255">
        <f t="shared" si="273"/>
        <v>598.04</v>
      </c>
      <c r="GO255">
        <f t="shared" si="274"/>
        <v>0</v>
      </c>
      <c r="GP255">
        <f t="shared" si="275"/>
        <v>0</v>
      </c>
      <c r="GR255">
        <v>0</v>
      </c>
      <c r="GS255">
        <v>3</v>
      </c>
      <c r="GT255">
        <v>0</v>
      </c>
      <c r="GU255" t="s">
        <v>3</v>
      </c>
      <c r="GV255">
        <f t="shared" si="276"/>
        <v>0</v>
      </c>
      <c r="GW255">
        <v>1</v>
      </c>
      <c r="GX255">
        <f t="shared" si="277"/>
        <v>0</v>
      </c>
      <c r="HA255">
        <v>0</v>
      </c>
      <c r="HB255">
        <v>0</v>
      </c>
      <c r="IK255">
        <v>0</v>
      </c>
    </row>
    <row r="256" spans="1:245" x14ac:dyDescent="0.2">
      <c r="A256">
        <v>17</v>
      </c>
      <c r="B256">
        <v>1</v>
      </c>
      <c r="C256">
        <f>ROW(SmtRes!A602)</f>
        <v>602</v>
      </c>
      <c r="D256">
        <f>ROW(EtalonRes!A565)</f>
        <v>565</v>
      </c>
      <c r="E256" t="s">
        <v>556</v>
      </c>
      <c r="F256" t="s">
        <v>472</v>
      </c>
      <c r="G256" t="s">
        <v>473</v>
      </c>
      <c r="H256" t="s">
        <v>447</v>
      </c>
      <c r="I256">
        <f>ROUND(250/100,9)</f>
        <v>2.5</v>
      </c>
      <c r="J256">
        <v>0</v>
      </c>
      <c r="O256">
        <f t="shared" si="245"/>
        <v>6652.65</v>
      </c>
      <c r="P256">
        <f t="shared" si="246"/>
        <v>3492.87</v>
      </c>
      <c r="Q256">
        <f t="shared" si="247"/>
        <v>238.78</v>
      </c>
      <c r="R256">
        <f t="shared" si="248"/>
        <v>11.97</v>
      </c>
      <c r="S256">
        <f t="shared" si="249"/>
        <v>2921</v>
      </c>
      <c r="T256">
        <f t="shared" si="250"/>
        <v>0</v>
      </c>
      <c r="U256">
        <f t="shared" si="251"/>
        <v>46.287500000000001</v>
      </c>
      <c r="V256">
        <f t="shared" si="252"/>
        <v>0.15625</v>
      </c>
      <c r="W256">
        <f t="shared" si="253"/>
        <v>0</v>
      </c>
      <c r="X256">
        <f t="shared" si="254"/>
        <v>2639.67</v>
      </c>
      <c r="Y256">
        <f t="shared" si="255"/>
        <v>2493.02</v>
      </c>
      <c r="AA256">
        <v>39570879</v>
      </c>
      <c r="AB256">
        <f t="shared" si="256"/>
        <v>405.65</v>
      </c>
      <c r="AC256">
        <f t="shared" si="278"/>
        <v>212.98</v>
      </c>
      <c r="AD256">
        <f>ROUND(((((ET256*1.25))-((EU256*1.25)))+AE256),2)</f>
        <v>14.56</v>
      </c>
      <c r="AE256">
        <f>ROUND(((EU256*1.25)),2)</f>
        <v>0.73</v>
      </c>
      <c r="AF256">
        <f>ROUND(((EV256*1.15)),2)</f>
        <v>178.11</v>
      </c>
      <c r="AG256">
        <f t="shared" si="257"/>
        <v>0</v>
      </c>
      <c r="AH256">
        <f>((EW256*1.15))</f>
        <v>18.515000000000001</v>
      </c>
      <c r="AI256">
        <f>((EX256*1.25))</f>
        <v>6.25E-2</v>
      </c>
      <c r="AJ256">
        <f t="shared" si="258"/>
        <v>0</v>
      </c>
      <c r="AK256">
        <v>379.5</v>
      </c>
      <c r="AL256">
        <v>212.98</v>
      </c>
      <c r="AM256">
        <v>11.64</v>
      </c>
      <c r="AN256">
        <v>0.57999999999999996</v>
      </c>
      <c r="AO256">
        <v>154.88</v>
      </c>
      <c r="AP256">
        <v>0</v>
      </c>
      <c r="AQ256">
        <v>16.100000000000001</v>
      </c>
      <c r="AR256">
        <v>0.05</v>
      </c>
      <c r="AS256">
        <v>0</v>
      </c>
      <c r="AT256">
        <v>90</v>
      </c>
      <c r="AU256">
        <v>85</v>
      </c>
      <c r="AV256">
        <v>1</v>
      </c>
      <c r="AW256">
        <v>1</v>
      </c>
      <c r="AZ256">
        <v>6.56</v>
      </c>
      <c r="BA256">
        <v>6.56</v>
      </c>
      <c r="BB256">
        <v>6.56</v>
      </c>
      <c r="BC256">
        <v>6.56</v>
      </c>
      <c r="BD256" t="s">
        <v>3</v>
      </c>
      <c r="BE256" t="s">
        <v>3</v>
      </c>
      <c r="BF256" t="s">
        <v>3</v>
      </c>
      <c r="BG256" t="s">
        <v>3</v>
      </c>
      <c r="BH256">
        <v>0</v>
      </c>
      <c r="BI256">
        <v>1</v>
      </c>
      <c r="BJ256" t="s">
        <v>474</v>
      </c>
      <c r="BM256">
        <v>9001</v>
      </c>
      <c r="BN256">
        <v>0</v>
      </c>
      <c r="BO256" t="s">
        <v>3</v>
      </c>
      <c r="BP256">
        <v>0</v>
      </c>
      <c r="BQ256">
        <v>2</v>
      </c>
      <c r="BR256">
        <v>0</v>
      </c>
      <c r="BS256">
        <v>6.56</v>
      </c>
      <c r="BT256">
        <v>1</v>
      </c>
      <c r="BU256">
        <v>1</v>
      </c>
      <c r="BV256">
        <v>1</v>
      </c>
      <c r="BW256">
        <v>1</v>
      </c>
      <c r="BX256">
        <v>1</v>
      </c>
      <c r="BY256" t="s">
        <v>3</v>
      </c>
      <c r="BZ256">
        <v>90</v>
      </c>
      <c r="CA256">
        <v>85</v>
      </c>
      <c r="CF256">
        <v>0</v>
      </c>
      <c r="CG256">
        <v>0</v>
      </c>
      <c r="CM256">
        <v>0</v>
      </c>
      <c r="CN256" t="s">
        <v>1633</v>
      </c>
      <c r="CO256">
        <v>0</v>
      </c>
      <c r="CP256">
        <f t="shared" si="259"/>
        <v>6652.65</v>
      </c>
      <c r="CQ256">
        <f t="shared" si="260"/>
        <v>1397.1487999999999</v>
      </c>
      <c r="CR256">
        <f t="shared" si="261"/>
        <v>95.513599999999997</v>
      </c>
      <c r="CS256">
        <f t="shared" si="262"/>
        <v>4.7887999999999993</v>
      </c>
      <c r="CT256">
        <f t="shared" si="263"/>
        <v>1168.4015999999999</v>
      </c>
      <c r="CU256">
        <f t="shared" si="264"/>
        <v>0</v>
      </c>
      <c r="CV256">
        <f t="shared" si="265"/>
        <v>18.515000000000001</v>
      </c>
      <c r="CW256">
        <f t="shared" si="266"/>
        <v>6.25E-2</v>
      </c>
      <c r="CX256">
        <f t="shared" si="267"/>
        <v>0</v>
      </c>
      <c r="CY256">
        <f t="shared" si="268"/>
        <v>2639.6729999999998</v>
      </c>
      <c r="CZ256">
        <f t="shared" si="269"/>
        <v>2493.0245</v>
      </c>
      <c r="DC256" t="s">
        <v>3</v>
      </c>
      <c r="DD256" t="s">
        <v>3</v>
      </c>
      <c r="DE256" t="s">
        <v>19</v>
      </c>
      <c r="DF256" t="s">
        <v>19</v>
      </c>
      <c r="DG256" t="s">
        <v>20</v>
      </c>
      <c r="DH256" t="s">
        <v>3</v>
      </c>
      <c r="DI256" t="s">
        <v>20</v>
      </c>
      <c r="DJ256" t="s">
        <v>19</v>
      </c>
      <c r="DK256" t="s">
        <v>3</v>
      </c>
      <c r="DL256" t="s">
        <v>3</v>
      </c>
      <c r="DM256" t="s">
        <v>3</v>
      </c>
      <c r="DN256">
        <v>0</v>
      </c>
      <c r="DO256">
        <v>0</v>
      </c>
      <c r="DP256">
        <v>1</v>
      </c>
      <c r="DQ256">
        <v>1</v>
      </c>
      <c r="DU256">
        <v>1013</v>
      </c>
      <c r="DV256" t="s">
        <v>447</v>
      </c>
      <c r="DW256" t="s">
        <v>447</v>
      </c>
      <c r="DX256">
        <v>1</v>
      </c>
      <c r="EE256">
        <v>39174502</v>
      </c>
      <c r="EF256">
        <v>2</v>
      </c>
      <c r="EG256" t="s">
        <v>21</v>
      </c>
      <c r="EH256">
        <v>0</v>
      </c>
      <c r="EI256" t="s">
        <v>3</v>
      </c>
      <c r="EJ256">
        <v>1</v>
      </c>
      <c r="EK256">
        <v>9001</v>
      </c>
      <c r="EL256" t="s">
        <v>475</v>
      </c>
      <c r="EM256" t="s">
        <v>476</v>
      </c>
      <c r="EO256" t="s">
        <v>24</v>
      </c>
      <c r="EQ256">
        <v>0</v>
      </c>
      <c r="ER256">
        <v>379.5</v>
      </c>
      <c r="ES256">
        <v>212.98</v>
      </c>
      <c r="ET256">
        <v>11.64</v>
      </c>
      <c r="EU256">
        <v>0.57999999999999996</v>
      </c>
      <c r="EV256">
        <v>154.88</v>
      </c>
      <c r="EW256">
        <v>16.100000000000001</v>
      </c>
      <c r="EX256">
        <v>0.05</v>
      </c>
      <c r="EY256">
        <v>0</v>
      </c>
      <c r="FQ256">
        <v>0</v>
      </c>
      <c r="FR256">
        <f t="shared" si="270"/>
        <v>0</v>
      </c>
      <c r="FS256">
        <v>0</v>
      </c>
      <c r="FX256">
        <v>90</v>
      </c>
      <c r="FY256">
        <v>85</v>
      </c>
      <c r="GA256" t="s">
        <v>3</v>
      </c>
      <c r="GD256">
        <v>0</v>
      </c>
      <c r="GF256">
        <v>755765521</v>
      </c>
      <c r="GG256">
        <v>1</v>
      </c>
      <c r="GH256">
        <v>1</v>
      </c>
      <c r="GI256">
        <v>4</v>
      </c>
      <c r="GJ256">
        <v>0</v>
      </c>
      <c r="GK256">
        <f>ROUND(R256*(R12)/100,2)</f>
        <v>0</v>
      </c>
      <c r="GL256">
        <f t="shared" si="271"/>
        <v>0</v>
      </c>
      <c r="GM256">
        <f t="shared" si="272"/>
        <v>11785.34</v>
      </c>
      <c r="GN256">
        <f t="shared" si="273"/>
        <v>11785.34</v>
      </c>
      <c r="GO256">
        <f t="shared" si="274"/>
        <v>0</v>
      </c>
      <c r="GP256">
        <f t="shared" si="275"/>
        <v>0</v>
      </c>
      <c r="GR256">
        <v>0</v>
      </c>
      <c r="GS256">
        <v>3</v>
      </c>
      <c r="GT256">
        <v>0</v>
      </c>
      <c r="GU256" t="s">
        <v>3</v>
      </c>
      <c r="GV256">
        <f t="shared" si="276"/>
        <v>0</v>
      </c>
      <c r="GW256">
        <v>1</v>
      </c>
      <c r="GX256">
        <f t="shared" si="277"/>
        <v>0</v>
      </c>
      <c r="HA256">
        <v>0</v>
      </c>
      <c r="HB256">
        <v>0</v>
      </c>
      <c r="IK256">
        <v>0</v>
      </c>
    </row>
    <row r="257" spans="1:245" x14ac:dyDescent="0.2">
      <c r="A257">
        <v>18</v>
      </c>
      <c r="B257">
        <v>1</v>
      </c>
      <c r="C257">
        <v>598</v>
      </c>
      <c r="E257" t="s">
        <v>557</v>
      </c>
      <c r="F257" t="s">
        <v>558</v>
      </c>
      <c r="G257" t="s">
        <v>559</v>
      </c>
      <c r="H257" t="s">
        <v>64</v>
      </c>
      <c r="I257">
        <f>I256*J257</f>
        <v>0</v>
      </c>
      <c r="J257">
        <v>0</v>
      </c>
      <c r="O257">
        <f t="shared" si="245"/>
        <v>0</v>
      </c>
      <c r="P257">
        <f t="shared" si="246"/>
        <v>0</v>
      </c>
      <c r="Q257">
        <f t="shared" si="247"/>
        <v>0</v>
      </c>
      <c r="R257">
        <f t="shared" si="248"/>
        <v>0</v>
      </c>
      <c r="S257">
        <f t="shared" si="249"/>
        <v>0</v>
      </c>
      <c r="T257">
        <f t="shared" si="250"/>
        <v>0</v>
      </c>
      <c r="U257">
        <f t="shared" si="251"/>
        <v>0</v>
      </c>
      <c r="V257">
        <f t="shared" si="252"/>
        <v>0</v>
      </c>
      <c r="W257">
        <f t="shared" si="253"/>
        <v>0</v>
      </c>
      <c r="X257">
        <f t="shared" si="254"/>
        <v>0</v>
      </c>
      <c r="Y257">
        <f t="shared" si="255"/>
        <v>0</v>
      </c>
      <c r="AA257">
        <v>39570879</v>
      </c>
      <c r="AB257">
        <f t="shared" si="256"/>
        <v>27595</v>
      </c>
      <c r="AC257">
        <f t="shared" si="278"/>
        <v>27595</v>
      </c>
      <c r="AD257">
        <f>ROUND((((ET257)-(EU257))+AE257),2)</f>
        <v>0</v>
      </c>
      <c r="AE257">
        <f t="shared" ref="AE257:AF259" si="279">ROUND((EU257),2)</f>
        <v>0</v>
      </c>
      <c r="AF257">
        <f t="shared" si="279"/>
        <v>0</v>
      </c>
      <c r="AG257">
        <f t="shared" si="257"/>
        <v>0</v>
      </c>
      <c r="AH257">
        <f t="shared" ref="AH257:AI259" si="280">(EW257)</f>
        <v>0</v>
      </c>
      <c r="AI257">
        <f t="shared" si="280"/>
        <v>0</v>
      </c>
      <c r="AJ257">
        <f t="shared" si="258"/>
        <v>0</v>
      </c>
      <c r="AK257">
        <v>27595</v>
      </c>
      <c r="AL257">
        <v>27595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90</v>
      </c>
      <c r="AU257">
        <v>85</v>
      </c>
      <c r="AV257">
        <v>1</v>
      </c>
      <c r="AW257">
        <v>1</v>
      </c>
      <c r="AZ257">
        <v>6.56</v>
      </c>
      <c r="BA257">
        <v>1</v>
      </c>
      <c r="BB257">
        <v>1</v>
      </c>
      <c r="BC257">
        <v>6.56</v>
      </c>
      <c r="BD257" t="s">
        <v>3</v>
      </c>
      <c r="BE257" t="s">
        <v>3</v>
      </c>
      <c r="BF257" t="s">
        <v>3</v>
      </c>
      <c r="BG257" t="s">
        <v>3</v>
      </c>
      <c r="BH257">
        <v>3</v>
      </c>
      <c r="BI257">
        <v>1</v>
      </c>
      <c r="BJ257" t="s">
        <v>560</v>
      </c>
      <c r="BM257">
        <v>9001</v>
      </c>
      <c r="BN257">
        <v>0</v>
      </c>
      <c r="BO257" t="s">
        <v>3</v>
      </c>
      <c r="BP257">
        <v>0</v>
      </c>
      <c r="BQ257">
        <v>2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3</v>
      </c>
      <c r="BZ257">
        <v>90</v>
      </c>
      <c r="CA257">
        <v>85</v>
      </c>
      <c r="CF257">
        <v>0</v>
      </c>
      <c r="CG257">
        <v>0</v>
      </c>
      <c r="CM257">
        <v>0</v>
      </c>
      <c r="CN257" t="s">
        <v>3</v>
      </c>
      <c r="CO257">
        <v>0</v>
      </c>
      <c r="CP257">
        <f t="shared" si="259"/>
        <v>0</v>
      </c>
      <c r="CQ257">
        <f t="shared" si="260"/>
        <v>181023.19999999998</v>
      </c>
      <c r="CR257">
        <f t="shared" si="261"/>
        <v>0</v>
      </c>
      <c r="CS257">
        <f t="shared" si="262"/>
        <v>0</v>
      </c>
      <c r="CT257">
        <f t="shared" si="263"/>
        <v>0</v>
      </c>
      <c r="CU257">
        <f t="shared" si="264"/>
        <v>0</v>
      </c>
      <c r="CV257">
        <f t="shared" si="265"/>
        <v>0</v>
      </c>
      <c r="CW257">
        <f t="shared" si="266"/>
        <v>0</v>
      </c>
      <c r="CX257">
        <f t="shared" si="267"/>
        <v>0</v>
      </c>
      <c r="CY257">
        <f t="shared" si="268"/>
        <v>0</v>
      </c>
      <c r="CZ257">
        <f t="shared" si="269"/>
        <v>0</v>
      </c>
      <c r="DC257" t="s">
        <v>3</v>
      </c>
      <c r="DD257" t="s">
        <v>3</v>
      </c>
      <c r="DE257" t="s">
        <v>3</v>
      </c>
      <c r="DF257" t="s">
        <v>3</v>
      </c>
      <c r="DG257" t="s">
        <v>3</v>
      </c>
      <c r="DH257" t="s">
        <v>3</v>
      </c>
      <c r="DI257" t="s">
        <v>3</v>
      </c>
      <c r="DJ257" t="s">
        <v>3</v>
      </c>
      <c r="DK257" t="s">
        <v>3</v>
      </c>
      <c r="DL257" t="s">
        <v>3</v>
      </c>
      <c r="DM257" t="s">
        <v>3</v>
      </c>
      <c r="DN257">
        <v>0</v>
      </c>
      <c r="DO257">
        <v>0</v>
      </c>
      <c r="DP257">
        <v>1</v>
      </c>
      <c r="DQ257">
        <v>1</v>
      </c>
      <c r="DU257">
        <v>1009</v>
      </c>
      <c r="DV257" t="s">
        <v>64</v>
      </c>
      <c r="DW257" t="s">
        <v>64</v>
      </c>
      <c r="DX257">
        <v>1000</v>
      </c>
      <c r="EE257">
        <v>39174502</v>
      </c>
      <c r="EF257">
        <v>2</v>
      </c>
      <c r="EG257" t="s">
        <v>21</v>
      </c>
      <c r="EH257">
        <v>0</v>
      </c>
      <c r="EI257" t="s">
        <v>3</v>
      </c>
      <c r="EJ257">
        <v>1</v>
      </c>
      <c r="EK257">
        <v>9001</v>
      </c>
      <c r="EL257" t="s">
        <v>475</v>
      </c>
      <c r="EM257" t="s">
        <v>476</v>
      </c>
      <c r="EO257" t="s">
        <v>3</v>
      </c>
      <c r="EQ257">
        <v>0</v>
      </c>
      <c r="ER257">
        <v>27595</v>
      </c>
      <c r="ES257">
        <v>27595</v>
      </c>
      <c r="ET257">
        <v>0</v>
      </c>
      <c r="EU257">
        <v>0</v>
      </c>
      <c r="EV257">
        <v>0</v>
      </c>
      <c r="EW257">
        <v>0</v>
      </c>
      <c r="EX257">
        <v>0</v>
      </c>
      <c r="FQ257">
        <v>0</v>
      </c>
      <c r="FR257">
        <f t="shared" si="270"/>
        <v>0</v>
      </c>
      <c r="FS257">
        <v>0</v>
      </c>
      <c r="FX257">
        <v>90</v>
      </c>
      <c r="FY257">
        <v>85</v>
      </c>
      <c r="GA257" t="s">
        <v>3</v>
      </c>
      <c r="GD257">
        <v>0</v>
      </c>
      <c r="GF257">
        <v>1878703063</v>
      </c>
      <c r="GG257">
        <v>1</v>
      </c>
      <c r="GH257">
        <v>1</v>
      </c>
      <c r="GI257">
        <v>4</v>
      </c>
      <c r="GJ257">
        <v>0</v>
      </c>
      <c r="GK257">
        <f>ROUND(R257*(R12)/100,2)</f>
        <v>0</v>
      </c>
      <c r="GL257">
        <f t="shared" si="271"/>
        <v>0</v>
      </c>
      <c r="GM257">
        <f t="shared" si="272"/>
        <v>0</v>
      </c>
      <c r="GN257">
        <f t="shared" si="273"/>
        <v>0</v>
      </c>
      <c r="GO257">
        <f t="shared" si="274"/>
        <v>0</v>
      </c>
      <c r="GP257">
        <f t="shared" si="275"/>
        <v>0</v>
      </c>
      <c r="GR257">
        <v>0</v>
      </c>
      <c r="GS257">
        <v>3</v>
      </c>
      <c r="GT257">
        <v>0</v>
      </c>
      <c r="GU257" t="s">
        <v>3</v>
      </c>
      <c r="GV257">
        <f t="shared" si="276"/>
        <v>0</v>
      </c>
      <c r="GW257">
        <v>1</v>
      </c>
      <c r="GX257">
        <f t="shared" si="277"/>
        <v>0</v>
      </c>
      <c r="HA257">
        <v>0</v>
      </c>
      <c r="HB257">
        <v>0</v>
      </c>
      <c r="IK257">
        <v>0</v>
      </c>
    </row>
    <row r="258" spans="1:245" x14ac:dyDescent="0.2">
      <c r="A258">
        <v>18</v>
      </c>
      <c r="B258">
        <v>1</v>
      </c>
      <c r="C258">
        <v>597</v>
      </c>
      <c r="E258" t="s">
        <v>561</v>
      </c>
      <c r="F258" t="s">
        <v>478</v>
      </c>
      <c r="G258" t="s">
        <v>479</v>
      </c>
      <c r="H258" t="s">
        <v>35</v>
      </c>
      <c r="I258">
        <f>I256*J258</f>
        <v>154</v>
      </c>
      <c r="J258">
        <v>61.6</v>
      </c>
      <c r="O258">
        <f t="shared" si="245"/>
        <v>42925.1</v>
      </c>
      <c r="P258">
        <f t="shared" si="246"/>
        <v>42925.1</v>
      </c>
      <c r="Q258">
        <f t="shared" si="247"/>
        <v>0</v>
      </c>
      <c r="R258">
        <f t="shared" si="248"/>
        <v>0</v>
      </c>
      <c r="S258">
        <f t="shared" si="249"/>
        <v>0</v>
      </c>
      <c r="T258">
        <f t="shared" si="250"/>
        <v>0</v>
      </c>
      <c r="U258">
        <f t="shared" si="251"/>
        <v>0</v>
      </c>
      <c r="V258">
        <f t="shared" si="252"/>
        <v>0</v>
      </c>
      <c r="W258">
        <f t="shared" si="253"/>
        <v>0</v>
      </c>
      <c r="X258">
        <f t="shared" si="254"/>
        <v>0</v>
      </c>
      <c r="Y258">
        <f t="shared" si="255"/>
        <v>0</v>
      </c>
      <c r="AA258">
        <v>39570879</v>
      </c>
      <c r="AB258">
        <f t="shared" si="256"/>
        <v>42.49</v>
      </c>
      <c r="AC258">
        <f t="shared" si="278"/>
        <v>42.49</v>
      </c>
      <c r="AD258">
        <f>ROUND((((ET258)-(EU258))+AE258),2)</f>
        <v>0</v>
      </c>
      <c r="AE258">
        <f t="shared" si="279"/>
        <v>0</v>
      </c>
      <c r="AF258">
        <f t="shared" si="279"/>
        <v>0</v>
      </c>
      <c r="AG258">
        <f t="shared" si="257"/>
        <v>0</v>
      </c>
      <c r="AH258">
        <f t="shared" si="280"/>
        <v>0</v>
      </c>
      <c r="AI258">
        <f t="shared" si="280"/>
        <v>0</v>
      </c>
      <c r="AJ258">
        <f t="shared" si="258"/>
        <v>0</v>
      </c>
      <c r="AK258">
        <v>42.49</v>
      </c>
      <c r="AL258">
        <v>42.49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90</v>
      </c>
      <c r="AU258">
        <v>85</v>
      </c>
      <c r="AV258">
        <v>1</v>
      </c>
      <c r="AW258">
        <v>1</v>
      </c>
      <c r="AZ258">
        <v>6.56</v>
      </c>
      <c r="BA258">
        <v>1</v>
      </c>
      <c r="BB258">
        <v>1</v>
      </c>
      <c r="BC258">
        <v>6.56</v>
      </c>
      <c r="BD258" t="s">
        <v>3</v>
      </c>
      <c r="BE258" t="s">
        <v>3</v>
      </c>
      <c r="BF258" t="s">
        <v>3</v>
      </c>
      <c r="BG258" t="s">
        <v>3</v>
      </c>
      <c r="BH258">
        <v>3</v>
      </c>
      <c r="BI258">
        <v>1</v>
      </c>
      <c r="BJ258" t="s">
        <v>480</v>
      </c>
      <c r="BM258">
        <v>9001</v>
      </c>
      <c r="BN258">
        <v>0</v>
      </c>
      <c r="BO258" t="s">
        <v>3</v>
      </c>
      <c r="BP258">
        <v>0</v>
      </c>
      <c r="BQ258">
        <v>2</v>
      </c>
      <c r="BR258">
        <v>0</v>
      </c>
      <c r="BS258">
        <v>1</v>
      </c>
      <c r="BT258">
        <v>1</v>
      </c>
      <c r="BU258">
        <v>1</v>
      </c>
      <c r="BV258">
        <v>1</v>
      </c>
      <c r="BW258">
        <v>1</v>
      </c>
      <c r="BX258">
        <v>1</v>
      </c>
      <c r="BY258" t="s">
        <v>3</v>
      </c>
      <c r="BZ258">
        <v>90</v>
      </c>
      <c r="CA258">
        <v>85</v>
      </c>
      <c r="CF258">
        <v>0</v>
      </c>
      <c r="CG258">
        <v>0</v>
      </c>
      <c r="CM258">
        <v>0</v>
      </c>
      <c r="CN258" t="s">
        <v>3</v>
      </c>
      <c r="CO258">
        <v>0</v>
      </c>
      <c r="CP258">
        <f t="shared" si="259"/>
        <v>42925.1</v>
      </c>
      <c r="CQ258">
        <f t="shared" si="260"/>
        <v>278.73439999999999</v>
      </c>
      <c r="CR258">
        <f t="shared" si="261"/>
        <v>0</v>
      </c>
      <c r="CS258">
        <f t="shared" si="262"/>
        <v>0</v>
      </c>
      <c r="CT258">
        <f t="shared" si="263"/>
        <v>0</v>
      </c>
      <c r="CU258">
        <f t="shared" si="264"/>
        <v>0</v>
      </c>
      <c r="CV258">
        <f t="shared" si="265"/>
        <v>0</v>
      </c>
      <c r="CW258">
        <f t="shared" si="266"/>
        <v>0</v>
      </c>
      <c r="CX258">
        <f t="shared" si="267"/>
        <v>0</v>
      </c>
      <c r="CY258">
        <f t="shared" si="268"/>
        <v>0</v>
      </c>
      <c r="CZ258">
        <f t="shared" si="269"/>
        <v>0</v>
      </c>
      <c r="DC258" t="s">
        <v>3</v>
      </c>
      <c r="DD258" t="s">
        <v>3</v>
      </c>
      <c r="DE258" t="s">
        <v>3</v>
      </c>
      <c r="DF258" t="s">
        <v>3</v>
      </c>
      <c r="DG258" t="s">
        <v>3</v>
      </c>
      <c r="DH258" t="s">
        <v>3</v>
      </c>
      <c r="DI258" t="s">
        <v>3</v>
      </c>
      <c r="DJ258" t="s">
        <v>3</v>
      </c>
      <c r="DK258" t="s">
        <v>3</v>
      </c>
      <c r="DL258" t="s">
        <v>3</v>
      </c>
      <c r="DM258" t="s">
        <v>3</v>
      </c>
      <c r="DN258">
        <v>0</v>
      </c>
      <c r="DO258">
        <v>0</v>
      </c>
      <c r="DP258">
        <v>1</v>
      </c>
      <c r="DQ258">
        <v>1</v>
      </c>
      <c r="DU258">
        <v>1010</v>
      </c>
      <c r="DV258" t="s">
        <v>35</v>
      </c>
      <c r="DW258" t="s">
        <v>35</v>
      </c>
      <c r="DX258">
        <v>1</v>
      </c>
      <c r="EE258">
        <v>39174502</v>
      </c>
      <c r="EF258">
        <v>2</v>
      </c>
      <c r="EG258" t="s">
        <v>21</v>
      </c>
      <c r="EH258">
        <v>0</v>
      </c>
      <c r="EI258" t="s">
        <v>3</v>
      </c>
      <c r="EJ258">
        <v>1</v>
      </c>
      <c r="EK258">
        <v>9001</v>
      </c>
      <c r="EL258" t="s">
        <v>475</v>
      </c>
      <c r="EM258" t="s">
        <v>476</v>
      </c>
      <c r="EO258" t="s">
        <v>3</v>
      </c>
      <c r="EQ258">
        <v>0</v>
      </c>
      <c r="ER258">
        <v>42.49</v>
      </c>
      <c r="ES258">
        <v>42.49</v>
      </c>
      <c r="ET258">
        <v>0</v>
      </c>
      <c r="EU258">
        <v>0</v>
      </c>
      <c r="EV258">
        <v>0</v>
      </c>
      <c r="EW258">
        <v>0</v>
      </c>
      <c r="EX258">
        <v>0</v>
      </c>
      <c r="FQ258">
        <v>0</v>
      </c>
      <c r="FR258">
        <f t="shared" si="270"/>
        <v>0</v>
      </c>
      <c r="FS258">
        <v>0</v>
      </c>
      <c r="FX258">
        <v>90</v>
      </c>
      <c r="FY258">
        <v>85</v>
      </c>
      <c r="GA258" t="s">
        <v>3</v>
      </c>
      <c r="GD258">
        <v>0</v>
      </c>
      <c r="GF258">
        <v>1569382411</v>
      </c>
      <c r="GG258">
        <v>1</v>
      </c>
      <c r="GH258">
        <v>1</v>
      </c>
      <c r="GI258">
        <v>4</v>
      </c>
      <c r="GJ258">
        <v>0</v>
      </c>
      <c r="GK258">
        <f>ROUND(R258*(R12)/100,2)</f>
        <v>0</v>
      </c>
      <c r="GL258">
        <f t="shared" si="271"/>
        <v>0</v>
      </c>
      <c r="GM258">
        <f t="shared" si="272"/>
        <v>42925.1</v>
      </c>
      <c r="GN258">
        <f t="shared" si="273"/>
        <v>42925.1</v>
      </c>
      <c r="GO258">
        <f t="shared" si="274"/>
        <v>0</v>
      </c>
      <c r="GP258">
        <f t="shared" si="275"/>
        <v>0</v>
      </c>
      <c r="GR258">
        <v>0</v>
      </c>
      <c r="GS258">
        <v>3</v>
      </c>
      <c r="GT258">
        <v>0</v>
      </c>
      <c r="GU258" t="s">
        <v>3</v>
      </c>
      <c r="GV258">
        <f t="shared" si="276"/>
        <v>0</v>
      </c>
      <c r="GW258">
        <v>1</v>
      </c>
      <c r="GX258">
        <f t="shared" si="277"/>
        <v>0</v>
      </c>
      <c r="HA258">
        <v>0</v>
      </c>
      <c r="HB258">
        <v>0</v>
      </c>
      <c r="IK258">
        <v>0</v>
      </c>
    </row>
    <row r="259" spans="1:245" x14ac:dyDescent="0.2">
      <c r="A259">
        <v>18</v>
      </c>
      <c r="B259">
        <v>1</v>
      </c>
      <c r="C259">
        <v>599</v>
      </c>
      <c r="E259" t="s">
        <v>562</v>
      </c>
      <c r="F259" t="s">
        <v>563</v>
      </c>
      <c r="G259" t="s">
        <v>564</v>
      </c>
      <c r="H259" t="s">
        <v>35</v>
      </c>
      <c r="I259">
        <f>I256*J259</f>
        <v>96</v>
      </c>
      <c r="J259">
        <v>38.4</v>
      </c>
      <c r="O259">
        <f t="shared" si="245"/>
        <v>9100.0300000000007</v>
      </c>
      <c r="P259">
        <f t="shared" si="246"/>
        <v>9100.0300000000007</v>
      </c>
      <c r="Q259">
        <f t="shared" si="247"/>
        <v>0</v>
      </c>
      <c r="R259">
        <f t="shared" si="248"/>
        <v>0</v>
      </c>
      <c r="S259">
        <f t="shared" si="249"/>
        <v>0</v>
      </c>
      <c r="T259">
        <f t="shared" si="250"/>
        <v>0</v>
      </c>
      <c r="U259">
        <f t="shared" si="251"/>
        <v>0</v>
      </c>
      <c r="V259">
        <f t="shared" si="252"/>
        <v>0</v>
      </c>
      <c r="W259">
        <f t="shared" si="253"/>
        <v>0</v>
      </c>
      <c r="X259">
        <f t="shared" si="254"/>
        <v>0</v>
      </c>
      <c r="Y259">
        <f t="shared" si="255"/>
        <v>0</v>
      </c>
      <c r="AA259">
        <v>39570879</v>
      </c>
      <c r="AB259">
        <f t="shared" si="256"/>
        <v>14.45</v>
      </c>
      <c r="AC259">
        <f t="shared" si="278"/>
        <v>14.45</v>
      </c>
      <c r="AD259">
        <f>ROUND((((ET259)-(EU259))+AE259),2)</f>
        <v>0</v>
      </c>
      <c r="AE259">
        <f t="shared" si="279"/>
        <v>0</v>
      </c>
      <c r="AF259">
        <f t="shared" si="279"/>
        <v>0</v>
      </c>
      <c r="AG259">
        <f t="shared" si="257"/>
        <v>0</v>
      </c>
      <c r="AH259">
        <f t="shared" si="280"/>
        <v>0</v>
      </c>
      <c r="AI259">
        <f t="shared" si="280"/>
        <v>0</v>
      </c>
      <c r="AJ259">
        <f t="shared" si="258"/>
        <v>0</v>
      </c>
      <c r="AK259">
        <v>14.45</v>
      </c>
      <c r="AL259">
        <v>14.45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90</v>
      </c>
      <c r="AU259">
        <v>85</v>
      </c>
      <c r="AV259">
        <v>1</v>
      </c>
      <c r="AW259">
        <v>1</v>
      </c>
      <c r="AZ259">
        <v>6.56</v>
      </c>
      <c r="BA259">
        <v>1</v>
      </c>
      <c r="BB259">
        <v>1</v>
      </c>
      <c r="BC259">
        <v>6.56</v>
      </c>
      <c r="BD259" t="s">
        <v>3</v>
      </c>
      <c r="BE259" t="s">
        <v>3</v>
      </c>
      <c r="BF259" t="s">
        <v>3</v>
      </c>
      <c r="BG259" t="s">
        <v>3</v>
      </c>
      <c r="BH259">
        <v>3</v>
      </c>
      <c r="BI259">
        <v>1</v>
      </c>
      <c r="BJ259" t="s">
        <v>565</v>
      </c>
      <c r="BM259">
        <v>9001</v>
      </c>
      <c r="BN259">
        <v>0</v>
      </c>
      <c r="BO259" t="s">
        <v>3</v>
      </c>
      <c r="BP259">
        <v>0</v>
      </c>
      <c r="BQ259">
        <v>2</v>
      </c>
      <c r="BR259">
        <v>0</v>
      </c>
      <c r="BS259">
        <v>1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3</v>
      </c>
      <c r="BZ259">
        <v>90</v>
      </c>
      <c r="CA259">
        <v>85</v>
      </c>
      <c r="CF259">
        <v>0</v>
      </c>
      <c r="CG259">
        <v>0</v>
      </c>
      <c r="CM259">
        <v>0</v>
      </c>
      <c r="CN259" t="s">
        <v>3</v>
      </c>
      <c r="CO259">
        <v>0</v>
      </c>
      <c r="CP259">
        <f t="shared" si="259"/>
        <v>9100.0300000000007</v>
      </c>
      <c r="CQ259">
        <f t="shared" si="260"/>
        <v>94.791999999999987</v>
      </c>
      <c r="CR259">
        <f t="shared" si="261"/>
        <v>0</v>
      </c>
      <c r="CS259">
        <f t="shared" si="262"/>
        <v>0</v>
      </c>
      <c r="CT259">
        <f t="shared" si="263"/>
        <v>0</v>
      </c>
      <c r="CU259">
        <f t="shared" si="264"/>
        <v>0</v>
      </c>
      <c r="CV259">
        <f t="shared" si="265"/>
        <v>0</v>
      </c>
      <c r="CW259">
        <f t="shared" si="266"/>
        <v>0</v>
      </c>
      <c r="CX259">
        <f t="shared" si="267"/>
        <v>0</v>
      </c>
      <c r="CY259">
        <f t="shared" si="268"/>
        <v>0</v>
      </c>
      <c r="CZ259">
        <f t="shared" si="269"/>
        <v>0</v>
      </c>
      <c r="DC259" t="s">
        <v>3</v>
      </c>
      <c r="DD259" t="s">
        <v>3</v>
      </c>
      <c r="DE259" t="s">
        <v>3</v>
      </c>
      <c r="DF259" t="s">
        <v>3</v>
      </c>
      <c r="DG259" t="s">
        <v>3</v>
      </c>
      <c r="DH259" t="s">
        <v>3</v>
      </c>
      <c r="DI259" t="s">
        <v>3</v>
      </c>
      <c r="DJ259" t="s">
        <v>3</v>
      </c>
      <c r="DK259" t="s">
        <v>3</v>
      </c>
      <c r="DL259" t="s">
        <v>3</v>
      </c>
      <c r="DM259" t="s">
        <v>3</v>
      </c>
      <c r="DN259">
        <v>0</v>
      </c>
      <c r="DO259">
        <v>0</v>
      </c>
      <c r="DP259">
        <v>1</v>
      </c>
      <c r="DQ259">
        <v>1</v>
      </c>
      <c r="DU259">
        <v>1010</v>
      </c>
      <c r="DV259" t="s">
        <v>35</v>
      </c>
      <c r="DW259" t="s">
        <v>35</v>
      </c>
      <c r="DX259">
        <v>1</v>
      </c>
      <c r="EE259">
        <v>39174502</v>
      </c>
      <c r="EF259">
        <v>2</v>
      </c>
      <c r="EG259" t="s">
        <v>21</v>
      </c>
      <c r="EH259">
        <v>0</v>
      </c>
      <c r="EI259" t="s">
        <v>3</v>
      </c>
      <c r="EJ259">
        <v>1</v>
      </c>
      <c r="EK259">
        <v>9001</v>
      </c>
      <c r="EL259" t="s">
        <v>475</v>
      </c>
      <c r="EM259" t="s">
        <v>476</v>
      </c>
      <c r="EO259" t="s">
        <v>3</v>
      </c>
      <c r="EQ259">
        <v>0</v>
      </c>
      <c r="ER259">
        <v>14.45</v>
      </c>
      <c r="ES259">
        <v>14.45</v>
      </c>
      <c r="ET259">
        <v>0</v>
      </c>
      <c r="EU259">
        <v>0</v>
      </c>
      <c r="EV259">
        <v>0</v>
      </c>
      <c r="EW259">
        <v>0</v>
      </c>
      <c r="EX259">
        <v>0</v>
      </c>
      <c r="FQ259">
        <v>0</v>
      </c>
      <c r="FR259">
        <f t="shared" si="270"/>
        <v>0</v>
      </c>
      <c r="FS259">
        <v>0</v>
      </c>
      <c r="FX259">
        <v>90</v>
      </c>
      <c r="FY259">
        <v>85</v>
      </c>
      <c r="GA259" t="s">
        <v>3</v>
      </c>
      <c r="GD259">
        <v>0</v>
      </c>
      <c r="GF259">
        <v>1048530198</v>
      </c>
      <c r="GG259">
        <v>1</v>
      </c>
      <c r="GH259">
        <v>1</v>
      </c>
      <c r="GI259">
        <v>4</v>
      </c>
      <c r="GJ259">
        <v>0</v>
      </c>
      <c r="GK259">
        <f>ROUND(R259*(R12)/100,2)</f>
        <v>0</v>
      </c>
      <c r="GL259">
        <f t="shared" si="271"/>
        <v>0</v>
      </c>
      <c r="GM259">
        <f t="shared" si="272"/>
        <v>9100.0300000000007</v>
      </c>
      <c r="GN259">
        <f t="shared" si="273"/>
        <v>9100.0300000000007</v>
      </c>
      <c r="GO259">
        <f t="shared" si="274"/>
        <v>0</v>
      </c>
      <c r="GP259">
        <f t="shared" si="275"/>
        <v>0</v>
      </c>
      <c r="GR259">
        <v>0</v>
      </c>
      <c r="GS259">
        <v>3</v>
      </c>
      <c r="GT259">
        <v>0</v>
      </c>
      <c r="GU259" t="s">
        <v>3</v>
      </c>
      <c r="GV259">
        <f t="shared" si="276"/>
        <v>0</v>
      </c>
      <c r="GW259">
        <v>1</v>
      </c>
      <c r="GX259">
        <f t="shared" si="277"/>
        <v>0</v>
      </c>
      <c r="HA259">
        <v>0</v>
      </c>
      <c r="HB259">
        <v>0</v>
      </c>
      <c r="IK259">
        <v>0</v>
      </c>
    </row>
    <row r="260" spans="1:245" x14ac:dyDescent="0.2">
      <c r="A260">
        <v>17</v>
      </c>
      <c r="B260">
        <v>1</v>
      </c>
      <c r="C260">
        <f>ROW(SmtRes!A625)</f>
        <v>625</v>
      </c>
      <c r="D260">
        <f>ROW(EtalonRes!A587)</f>
        <v>587</v>
      </c>
      <c r="E260" t="s">
        <v>566</v>
      </c>
      <c r="F260" t="s">
        <v>482</v>
      </c>
      <c r="G260" t="s">
        <v>483</v>
      </c>
      <c r="H260" t="s">
        <v>64</v>
      </c>
      <c r="I260">
        <v>5.1559200000000001</v>
      </c>
      <c r="J260">
        <v>0</v>
      </c>
      <c r="O260">
        <f t="shared" si="245"/>
        <v>16234.96</v>
      </c>
      <c r="P260">
        <f t="shared" si="246"/>
        <v>1385.38</v>
      </c>
      <c r="Q260">
        <f t="shared" si="247"/>
        <v>11111.14</v>
      </c>
      <c r="R260">
        <f t="shared" si="248"/>
        <v>1250.77</v>
      </c>
      <c r="S260">
        <f t="shared" si="249"/>
        <v>3738.44</v>
      </c>
      <c r="T260">
        <f t="shared" si="250"/>
        <v>0</v>
      </c>
      <c r="U260">
        <f t="shared" si="251"/>
        <v>62.079854759999996</v>
      </c>
      <c r="V260">
        <f t="shared" si="252"/>
        <v>14.307678000000003</v>
      </c>
      <c r="W260">
        <f t="shared" si="253"/>
        <v>0</v>
      </c>
      <c r="X260">
        <f t="shared" si="254"/>
        <v>4490.29</v>
      </c>
      <c r="Y260">
        <f t="shared" si="255"/>
        <v>4240.83</v>
      </c>
      <c r="AA260">
        <v>39570879</v>
      </c>
      <c r="AB260">
        <f t="shared" si="256"/>
        <v>480</v>
      </c>
      <c r="AC260">
        <f t="shared" si="278"/>
        <v>40.96</v>
      </c>
      <c r="AD260">
        <f>ROUND(((((ET260*1.25))-((EU260*1.25)))+AE260),2)</f>
        <v>328.51</v>
      </c>
      <c r="AE260">
        <f>ROUND(((EU260*1.25)),2)</f>
        <v>36.979999999999997</v>
      </c>
      <c r="AF260">
        <f>ROUND(((EV260*1.15)),2)</f>
        <v>110.53</v>
      </c>
      <c r="AG260">
        <f t="shared" si="257"/>
        <v>0</v>
      </c>
      <c r="AH260">
        <f>((EW260*1.15))</f>
        <v>12.0405</v>
      </c>
      <c r="AI260">
        <f>((EX260*1.25))</f>
        <v>2.7750000000000004</v>
      </c>
      <c r="AJ260">
        <f t="shared" si="258"/>
        <v>0</v>
      </c>
      <c r="AK260">
        <v>399.87</v>
      </c>
      <c r="AL260">
        <v>40.96</v>
      </c>
      <c r="AM260">
        <v>262.8</v>
      </c>
      <c r="AN260">
        <v>29.58</v>
      </c>
      <c r="AO260">
        <v>96.11</v>
      </c>
      <c r="AP260">
        <v>0</v>
      </c>
      <c r="AQ260">
        <v>10.47</v>
      </c>
      <c r="AR260">
        <v>2.2200000000000002</v>
      </c>
      <c r="AS260">
        <v>0</v>
      </c>
      <c r="AT260">
        <v>90</v>
      </c>
      <c r="AU260">
        <v>85</v>
      </c>
      <c r="AV260">
        <v>1</v>
      </c>
      <c r="AW260">
        <v>1</v>
      </c>
      <c r="AZ260">
        <v>6.56</v>
      </c>
      <c r="BA260">
        <v>6.56</v>
      </c>
      <c r="BB260">
        <v>6.56</v>
      </c>
      <c r="BC260">
        <v>6.56</v>
      </c>
      <c r="BD260" t="s">
        <v>3</v>
      </c>
      <c r="BE260" t="s">
        <v>3</v>
      </c>
      <c r="BF260" t="s">
        <v>3</v>
      </c>
      <c r="BG260" t="s">
        <v>3</v>
      </c>
      <c r="BH260">
        <v>0</v>
      </c>
      <c r="BI260">
        <v>1</v>
      </c>
      <c r="BJ260" t="s">
        <v>484</v>
      </c>
      <c r="BM260">
        <v>9001</v>
      </c>
      <c r="BN260">
        <v>0</v>
      </c>
      <c r="BO260" t="s">
        <v>3</v>
      </c>
      <c r="BP260">
        <v>0</v>
      </c>
      <c r="BQ260">
        <v>2</v>
      </c>
      <c r="BR260">
        <v>0</v>
      </c>
      <c r="BS260">
        <v>6.56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3</v>
      </c>
      <c r="BZ260">
        <v>90</v>
      </c>
      <c r="CA260">
        <v>85</v>
      </c>
      <c r="CF260">
        <v>0</v>
      </c>
      <c r="CG260">
        <v>0</v>
      </c>
      <c r="CM260">
        <v>0</v>
      </c>
      <c r="CN260" t="s">
        <v>1633</v>
      </c>
      <c r="CO260">
        <v>0</v>
      </c>
      <c r="CP260">
        <f t="shared" si="259"/>
        <v>16234.960000000001</v>
      </c>
      <c r="CQ260">
        <f t="shared" si="260"/>
        <v>268.69759999999997</v>
      </c>
      <c r="CR260">
        <f t="shared" si="261"/>
        <v>2155.0255999999999</v>
      </c>
      <c r="CS260">
        <f t="shared" si="262"/>
        <v>242.58879999999996</v>
      </c>
      <c r="CT260">
        <f t="shared" si="263"/>
        <v>725.07679999999993</v>
      </c>
      <c r="CU260">
        <f t="shared" si="264"/>
        <v>0</v>
      </c>
      <c r="CV260">
        <f t="shared" si="265"/>
        <v>12.0405</v>
      </c>
      <c r="CW260">
        <f t="shared" si="266"/>
        <v>2.7750000000000004</v>
      </c>
      <c r="CX260">
        <f t="shared" si="267"/>
        <v>0</v>
      </c>
      <c r="CY260">
        <f t="shared" si="268"/>
        <v>4490.2890000000007</v>
      </c>
      <c r="CZ260">
        <f t="shared" si="269"/>
        <v>4240.8284999999996</v>
      </c>
      <c r="DC260" t="s">
        <v>3</v>
      </c>
      <c r="DD260" t="s">
        <v>3</v>
      </c>
      <c r="DE260" t="s">
        <v>19</v>
      </c>
      <c r="DF260" t="s">
        <v>19</v>
      </c>
      <c r="DG260" t="s">
        <v>20</v>
      </c>
      <c r="DH260" t="s">
        <v>3</v>
      </c>
      <c r="DI260" t="s">
        <v>20</v>
      </c>
      <c r="DJ260" t="s">
        <v>19</v>
      </c>
      <c r="DK260" t="s">
        <v>3</v>
      </c>
      <c r="DL260" t="s">
        <v>3</v>
      </c>
      <c r="DM260" t="s">
        <v>3</v>
      </c>
      <c r="DN260">
        <v>0</v>
      </c>
      <c r="DO260">
        <v>0</v>
      </c>
      <c r="DP260">
        <v>1</v>
      </c>
      <c r="DQ260">
        <v>1</v>
      </c>
      <c r="DU260">
        <v>1009</v>
      </c>
      <c r="DV260" t="s">
        <v>64</v>
      </c>
      <c r="DW260" t="s">
        <v>64</v>
      </c>
      <c r="DX260">
        <v>1000</v>
      </c>
      <c r="EE260">
        <v>39174502</v>
      </c>
      <c r="EF260">
        <v>2</v>
      </c>
      <c r="EG260" t="s">
        <v>21</v>
      </c>
      <c r="EH260">
        <v>0</v>
      </c>
      <c r="EI260" t="s">
        <v>3</v>
      </c>
      <c r="EJ260">
        <v>1</v>
      </c>
      <c r="EK260">
        <v>9001</v>
      </c>
      <c r="EL260" t="s">
        <v>475</v>
      </c>
      <c r="EM260" t="s">
        <v>476</v>
      </c>
      <c r="EO260" t="s">
        <v>24</v>
      </c>
      <c r="EQ260">
        <v>0</v>
      </c>
      <c r="ER260">
        <v>399.87</v>
      </c>
      <c r="ES260">
        <v>40.96</v>
      </c>
      <c r="ET260">
        <v>262.8</v>
      </c>
      <c r="EU260">
        <v>29.58</v>
      </c>
      <c r="EV260">
        <v>96.11</v>
      </c>
      <c r="EW260">
        <v>10.47</v>
      </c>
      <c r="EX260">
        <v>2.2200000000000002</v>
      </c>
      <c r="EY260">
        <v>0</v>
      </c>
      <c r="FQ260">
        <v>0</v>
      </c>
      <c r="FR260">
        <f t="shared" si="270"/>
        <v>0</v>
      </c>
      <c r="FS260">
        <v>0</v>
      </c>
      <c r="FX260">
        <v>90</v>
      </c>
      <c r="FY260">
        <v>85</v>
      </c>
      <c r="GA260" t="s">
        <v>3</v>
      </c>
      <c r="GD260">
        <v>0</v>
      </c>
      <c r="GF260">
        <v>167190441</v>
      </c>
      <c r="GG260">
        <v>1</v>
      </c>
      <c r="GH260">
        <v>1</v>
      </c>
      <c r="GI260">
        <v>4</v>
      </c>
      <c r="GJ260">
        <v>0</v>
      </c>
      <c r="GK260">
        <f>ROUND(R260*(R12)/100,2)</f>
        <v>0</v>
      </c>
      <c r="GL260">
        <f t="shared" si="271"/>
        <v>0</v>
      </c>
      <c r="GM260">
        <f t="shared" si="272"/>
        <v>24966.080000000002</v>
      </c>
      <c r="GN260">
        <f t="shared" si="273"/>
        <v>24966.080000000002</v>
      </c>
      <c r="GO260">
        <f t="shared" si="274"/>
        <v>0</v>
      </c>
      <c r="GP260">
        <f t="shared" si="275"/>
        <v>0</v>
      </c>
      <c r="GR260">
        <v>0</v>
      </c>
      <c r="GS260">
        <v>3</v>
      </c>
      <c r="GT260">
        <v>0</v>
      </c>
      <c r="GU260" t="s">
        <v>3</v>
      </c>
      <c r="GV260">
        <f t="shared" si="276"/>
        <v>0</v>
      </c>
      <c r="GW260">
        <v>1</v>
      </c>
      <c r="GX260">
        <f t="shared" si="277"/>
        <v>0</v>
      </c>
      <c r="HA260">
        <v>0</v>
      </c>
      <c r="HB260">
        <v>0</v>
      </c>
      <c r="IK260">
        <v>0</v>
      </c>
    </row>
    <row r="261" spans="1:245" x14ac:dyDescent="0.2">
      <c r="A261">
        <v>18</v>
      </c>
      <c r="B261">
        <v>1</v>
      </c>
      <c r="C261">
        <v>619</v>
      </c>
      <c r="E261" t="s">
        <v>567</v>
      </c>
      <c r="F261" t="s">
        <v>124</v>
      </c>
      <c r="G261" t="s">
        <v>125</v>
      </c>
      <c r="H261" t="s">
        <v>64</v>
      </c>
      <c r="I261">
        <f>I260*J261</f>
        <v>5.1559200000000001</v>
      </c>
      <c r="J261">
        <v>1</v>
      </c>
      <c r="O261">
        <f t="shared" si="245"/>
        <v>0</v>
      </c>
      <c r="P261">
        <f t="shared" si="246"/>
        <v>0</v>
      </c>
      <c r="Q261">
        <f t="shared" si="247"/>
        <v>0</v>
      </c>
      <c r="R261">
        <f t="shared" si="248"/>
        <v>0</v>
      </c>
      <c r="S261">
        <f t="shared" si="249"/>
        <v>0</v>
      </c>
      <c r="T261">
        <f t="shared" si="250"/>
        <v>0</v>
      </c>
      <c r="U261">
        <f t="shared" si="251"/>
        <v>0</v>
      </c>
      <c r="V261">
        <f t="shared" si="252"/>
        <v>0</v>
      </c>
      <c r="W261">
        <f t="shared" si="253"/>
        <v>0</v>
      </c>
      <c r="X261">
        <f t="shared" si="254"/>
        <v>0</v>
      </c>
      <c r="Y261">
        <f t="shared" si="255"/>
        <v>0</v>
      </c>
      <c r="AA261">
        <v>39570879</v>
      </c>
      <c r="AB261">
        <f t="shared" si="256"/>
        <v>0</v>
      </c>
      <c r="AC261">
        <f t="shared" si="278"/>
        <v>0</v>
      </c>
      <c r="AD261">
        <f>ROUND((((ET261)-(EU261))+AE261),2)</f>
        <v>0</v>
      </c>
      <c r="AE261">
        <f>ROUND((EU261),2)</f>
        <v>0</v>
      </c>
      <c r="AF261">
        <f>ROUND((EV261),2)</f>
        <v>0</v>
      </c>
      <c r="AG261">
        <f t="shared" si="257"/>
        <v>0</v>
      </c>
      <c r="AH261">
        <f>(EW261)</f>
        <v>0</v>
      </c>
      <c r="AI261">
        <f>(EX261)</f>
        <v>0</v>
      </c>
      <c r="AJ261">
        <f t="shared" si="258"/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90</v>
      </c>
      <c r="AU261">
        <v>85</v>
      </c>
      <c r="AV261">
        <v>1</v>
      </c>
      <c r="AW261">
        <v>1</v>
      </c>
      <c r="AZ261">
        <v>6.56</v>
      </c>
      <c r="BA261">
        <v>1</v>
      </c>
      <c r="BB261">
        <v>1</v>
      </c>
      <c r="BC261">
        <v>6.56</v>
      </c>
      <c r="BD261" t="s">
        <v>3</v>
      </c>
      <c r="BE261" t="s">
        <v>3</v>
      </c>
      <c r="BF261" t="s">
        <v>3</v>
      </c>
      <c r="BG261" t="s">
        <v>3</v>
      </c>
      <c r="BH261">
        <v>3</v>
      </c>
      <c r="BI261">
        <v>1</v>
      </c>
      <c r="BJ261" t="s">
        <v>3</v>
      </c>
      <c r="BM261">
        <v>9001</v>
      </c>
      <c r="BN261">
        <v>0</v>
      </c>
      <c r="BO261" t="s">
        <v>3</v>
      </c>
      <c r="BP261">
        <v>0</v>
      </c>
      <c r="BQ261">
        <v>2</v>
      </c>
      <c r="BR261">
        <v>0</v>
      </c>
      <c r="BS261">
        <v>1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3</v>
      </c>
      <c r="BZ261">
        <v>90</v>
      </c>
      <c r="CA261">
        <v>85</v>
      </c>
      <c r="CF261">
        <v>0</v>
      </c>
      <c r="CG261">
        <v>0</v>
      </c>
      <c r="CM261">
        <v>0</v>
      </c>
      <c r="CN261" t="s">
        <v>3</v>
      </c>
      <c r="CO261">
        <v>0</v>
      </c>
      <c r="CP261">
        <f t="shared" si="259"/>
        <v>0</v>
      </c>
      <c r="CQ261">
        <f t="shared" si="260"/>
        <v>0</v>
      </c>
      <c r="CR261">
        <f t="shared" si="261"/>
        <v>0</v>
      </c>
      <c r="CS261">
        <f t="shared" si="262"/>
        <v>0</v>
      </c>
      <c r="CT261">
        <f t="shared" si="263"/>
        <v>0</v>
      </c>
      <c r="CU261">
        <f t="shared" si="264"/>
        <v>0</v>
      </c>
      <c r="CV261">
        <f t="shared" si="265"/>
        <v>0</v>
      </c>
      <c r="CW261">
        <f t="shared" si="266"/>
        <v>0</v>
      </c>
      <c r="CX261">
        <f t="shared" si="267"/>
        <v>0</v>
      </c>
      <c r="CY261">
        <f t="shared" si="268"/>
        <v>0</v>
      </c>
      <c r="CZ261">
        <f t="shared" si="269"/>
        <v>0</v>
      </c>
      <c r="DC261" t="s">
        <v>3</v>
      </c>
      <c r="DD261" t="s">
        <v>3</v>
      </c>
      <c r="DE261" t="s">
        <v>3</v>
      </c>
      <c r="DF261" t="s">
        <v>3</v>
      </c>
      <c r="DG261" t="s">
        <v>3</v>
      </c>
      <c r="DH261" t="s">
        <v>3</v>
      </c>
      <c r="DI261" t="s">
        <v>3</v>
      </c>
      <c r="DJ261" t="s">
        <v>3</v>
      </c>
      <c r="DK261" t="s">
        <v>3</v>
      </c>
      <c r="DL261" t="s">
        <v>3</v>
      </c>
      <c r="DM261" t="s">
        <v>3</v>
      </c>
      <c r="DN261">
        <v>0</v>
      </c>
      <c r="DO261">
        <v>0</v>
      </c>
      <c r="DP261">
        <v>1</v>
      </c>
      <c r="DQ261">
        <v>1</v>
      </c>
      <c r="DU261">
        <v>1009</v>
      </c>
      <c r="DV261" t="s">
        <v>64</v>
      </c>
      <c r="DW261" t="s">
        <v>64</v>
      </c>
      <c r="DX261">
        <v>1000</v>
      </c>
      <c r="EE261">
        <v>39174502</v>
      </c>
      <c r="EF261">
        <v>2</v>
      </c>
      <c r="EG261" t="s">
        <v>21</v>
      </c>
      <c r="EH261">
        <v>0</v>
      </c>
      <c r="EI261" t="s">
        <v>3</v>
      </c>
      <c r="EJ261">
        <v>1</v>
      </c>
      <c r="EK261">
        <v>9001</v>
      </c>
      <c r="EL261" t="s">
        <v>475</v>
      </c>
      <c r="EM261" t="s">
        <v>476</v>
      </c>
      <c r="EO261" t="s">
        <v>3</v>
      </c>
      <c r="EQ261">
        <v>0</v>
      </c>
      <c r="ER261">
        <v>0</v>
      </c>
      <c r="ES261">
        <v>0</v>
      </c>
      <c r="ET261">
        <v>0</v>
      </c>
      <c r="EU261">
        <v>0</v>
      </c>
      <c r="EV261">
        <v>0</v>
      </c>
      <c r="EW261">
        <v>0</v>
      </c>
      <c r="EX261">
        <v>0</v>
      </c>
      <c r="FQ261">
        <v>0</v>
      </c>
      <c r="FR261">
        <f t="shared" si="270"/>
        <v>0</v>
      </c>
      <c r="FS261">
        <v>0</v>
      </c>
      <c r="FX261">
        <v>90</v>
      </c>
      <c r="FY261">
        <v>85</v>
      </c>
      <c r="GA261" t="s">
        <v>3</v>
      </c>
      <c r="GD261">
        <v>0</v>
      </c>
      <c r="GF261">
        <v>748648226</v>
      </c>
      <c r="GG261">
        <v>1</v>
      </c>
      <c r="GH261">
        <v>1</v>
      </c>
      <c r="GI261">
        <v>4</v>
      </c>
      <c r="GJ261">
        <v>0</v>
      </c>
      <c r="GK261">
        <f>ROUND(R261*(R12)/100,2)</f>
        <v>0</v>
      </c>
      <c r="GL261">
        <f t="shared" si="271"/>
        <v>0</v>
      </c>
      <c r="GM261">
        <f t="shared" si="272"/>
        <v>0</v>
      </c>
      <c r="GN261">
        <f t="shared" si="273"/>
        <v>0</v>
      </c>
      <c r="GO261">
        <f t="shared" si="274"/>
        <v>0</v>
      </c>
      <c r="GP261">
        <f t="shared" si="275"/>
        <v>0</v>
      </c>
      <c r="GR261">
        <v>0</v>
      </c>
      <c r="GS261">
        <v>3</v>
      </c>
      <c r="GT261">
        <v>0</v>
      </c>
      <c r="GU261" t="s">
        <v>3</v>
      </c>
      <c r="GV261">
        <f t="shared" si="276"/>
        <v>0</v>
      </c>
      <c r="GW261">
        <v>1</v>
      </c>
      <c r="GX261">
        <f t="shared" si="277"/>
        <v>0</v>
      </c>
      <c r="HA261">
        <v>0</v>
      </c>
      <c r="HB261">
        <v>0</v>
      </c>
      <c r="IK261">
        <v>0</v>
      </c>
    </row>
    <row r="262" spans="1:245" x14ac:dyDescent="0.2">
      <c r="A262">
        <v>18</v>
      </c>
      <c r="B262">
        <v>1</v>
      </c>
      <c r="C262">
        <v>617</v>
      </c>
      <c r="E262" t="s">
        <v>568</v>
      </c>
      <c r="F262" t="s">
        <v>487</v>
      </c>
      <c r="G262" t="s">
        <v>488</v>
      </c>
      <c r="H262" t="s">
        <v>307</v>
      </c>
      <c r="I262">
        <f>I260*J262</f>
        <v>5155.92</v>
      </c>
      <c r="J262">
        <v>1000</v>
      </c>
      <c r="O262">
        <f t="shared" si="245"/>
        <v>400124.14</v>
      </c>
      <c r="P262">
        <f t="shared" si="246"/>
        <v>400124.14</v>
      </c>
      <c r="Q262">
        <f t="shared" si="247"/>
        <v>0</v>
      </c>
      <c r="R262">
        <f t="shared" si="248"/>
        <v>0</v>
      </c>
      <c r="S262">
        <f t="shared" si="249"/>
        <v>0</v>
      </c>
      <c r="T262">
        <f t="shared" si="250"/>
        <v>0</v>
      </c>
      <c r="U262">
        <f t="shared" si="251"/>
        <v>0</v>
      </c>
      <c r="V262">
        <f t="shared" si="252"/>
        <v>0</v>
      </c>
      <c r="W262">
        <f t="shared" si="253"/>
        <v>0</v>
      </c>
      <c r="X262">
        <f t="shared" si="254"/>
        <v>0</v>
      </c>
      <c r="Y262">
        <f t="shared" si="255"/>
        <v>0</v>
      </c>
      <c r="AA262">
        <v>39570879</v>
      </c>
      <c r="AB262">
        <f t="shared" si="256"/>
        <v>11.83</v>
      </c>
      <c r="AC262">
        <f t="shared" si="278"/>
        <v>11.83</v>
      </c>
      <c r="AD262">
        <f>ROUND((((ET262)-(EU262))+AE262),2)</f>
        <v>0</v>
      </c>
      <c r="AE262">
        <f>ROUND((EU262),2)</f>
        <v>0</v>
      </c>
      <c r="AF262">
        <f>ROUND((EV262),2)</f>
        <v>0</v>
      </c>
      <c r="AG262">
        <f t="shared" si="257"/>
        <v>0</v>
      </c>
      <c r="AH262">
        <f>(EW262)</f>
        <v>0</v>
      </c>
      <c r="AI262">
        <f>(EX262)</f>
        <v>0</v>
      </c>
      <c r="AJ262">
        <f t="shared" si="258"/>
        <v>0</v>
      </c>
      <c r="AK262">
        <v>11.83</v>
      </c>
      <c r="AL262">
        <v>11.83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90</v>
      </c>
      <c r="AU262">
        <v>85</v>
      </c>
      <c r="AV262">
        <v>1</v>
      </c>
      <c r="AW262">
        <v>1</v>
      </c>
      <c r="AZ262">
        <v>6.56</v>
      </c>
      <c r="BA262">
        <v>1</v>
      </c>
      <c r="BB262">
        <v>1</v>
      </c>
      <c r="BC262">
        <v>6.56</v>
      </c>
      <c r="BD262" t="s">
        <v>3</v>
      </c>
      <c r="BE262" t="s">
        <v>3</v>
      </c>
      <c r="BF262" t="s">
        <v>3</v>
      </c>
      <c r="BG262" t="s">
        <v>3</v>
      </c>
      <c r="BH262">
        <v>3</v>
      </c>
      <c r="BI262">
        <v>1</v>
      </c>
      <c r="BJ262" t="s">
        <v>489</v>
      </c>
      <c r="BM262">
        <v>9001</v>
      </c>
      <c r="BN262">
        <v>0</v>
      </c>
      <c r="BO262" t="s">
        <v>3</v>
      </c>
      <c r="BP262">
        <v>0</v>
      </c>
      <c r="BQ262">
        <v>2</v>
      </c>
      <c r="BR262">
        <v>0</v>
      </c>
      <c r="BS262">
        <v>1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3</v>
      </c>
      <c r="BZ262">
        <v>90</v>
      </c>
      <c r="CA262">
        <v>85</v>
      </c>
      <c r="CF262">
        <v>0</v>
      </c>
      <c r="CG262">
        <v>0</v>
      </c>
      <c r="CM262">
        <v>0</v>
      </c>
      <c r="CN262" t="s">
        <v>3</v>
      </c>
      <c r="CO262">
        <v>0</v>
      </c>
      <c r="CP262">
        <f t="shared" si="259"/>
        <v>400124.14</v>
      </c>
      <c r="CQ262">
        <f t="shared" si="260"/>
        <v>77.604799999999997</v>
      </c>
      <c r="CR262">
        <f t="shared" si="261"/>
        <v>0</v>
      </c>
      <c r="CS262">
        <f t="shared" si="262"/>
        <v>0</v>
      </c>
      <c r="CT262">
        <f t="shared" si="263"/>
        <v>0</v>
      </c>
      <c r="CU262">
        <f t="shared" si="264"/>
        <v>0</v>
      </c>
      <c r="CV262">
        <f t="shared" si="265"/>
        <v>0</v>
      </c>
      <c r="CW262">
        <f t="shared" si="266"/>
        <v>0</v>
      </c>
      <c r="CX262">
        <f t="shared" si="267"/>
        <v>0</v>
      </c>
      <c r="CY262">
        <f t="shared" si="268"/>
        <v>0</v>
      </c>
      <c r="CZ262">
        <f t="shared" si="269"/>
        <v>0</v>
      </c>
      <c r="DC262" t="s">
        <v>3</v>
      </c>
      <c r="DD262" t="s">
        <v>3</v>
      </c>
      <c r="DE262" t="s">
        <v>3</v>
      </c>
      <c r="DF262" t="s">
        <v>3</v>
      </c>
      <c r="DG262" t="s">
        <v>3</v>
      </c>
      <c r="DH262" t="s">
        <v>3</v>
      </c>
      <c r="DI262" t="s">
        <v>3</v>
      </c>
      <c r="DJ262" t="s">
        <v>3</v>
      </c>
      <c r="DK262" t="s">
        <v>3</v>
      </c>
      <c r="DL262" t="s">
        <v>3</v>
      </c>
      <c r="DM262" t="s">
        <v>3</v>
      </c>
      <c r="DN262">
        <v>0</v>
      </c>
      <c r="DO262">
        <v>0</v>
      </c>
      <c r="DP262">
        <v>1</v>
      </c>
      <c r="DQ262">
        <v>1</v>
      </c>
      <c r="DU262">
        <v>1009</v>
      </c>
      <c r="DV262" t="s">
        <v>307</v>
      </c>
      <c r="DW262" t="s">
        <v>307</v>
      </c>
      <c r="DX262">
        <v>1</v>
      </c>
      <c r="EE262">
        <v>39174502</v>
      </c>
      <c r="EF262">
        <v>2</v>
      </c>
      <c r="EG262" t="s">
        <v>21</v>
      </c>
      <c r="EH262">
        <v>0</v>
      </c>
      <c r="EI262" t="s">
        <v>3</v>
      </c>
      <c r="EJ262">
        <v>1</v>
      </c>
      <c r="EK262">
        <v>9001</v>
      </c>
      <c r="EL262" t="s">
        <v>475</v>
      </c>
      <c r="EM262" t="s">
        <v>476</v>
      </c>
      <c r="EO262" t="s">
        <v>3</v>
      </c>
      <c r="EQ262">
        <v>0</v>
      </c>
      <c r="ER262">
        <v>11.83</v>
      </c>
      <c r="ES262">
        <v>11.83</v>
      </c>
      <c r="ET262">
        <v>0</v>
      </c>
      <c r="EU262">
        <v>0</v>
      </c>
      <c r="EV262">
        <v>0</v>
      </c>
      <c r="EW262">
        <v>0</v>
      </c>
      <c r="EX262">
        <v>0</v>
      </c>
      <c r="FQ262">
        <v>0</v>
      </c>
      <c r="FR262">
        <f t="shared" si="270"/>
        <v>0</v>
      </c>
      <c r="FS262">
        <v>0</v>
      </c>
      <c r="FX262">
        <v>90</v>
      </c>
      <c r="FY262">
        <v>85</v>
      </c>
      <c r="GA262" t="s">
        <v>3</v>
      </c>
      <c r="GD262">
        <v>0</v>
      </c>
      <c r="GF262">
        <v>-1693188439</v>
      </c>
      <c r="GG262">
        <v>1</v>
      </c>
      <c r="GH262">
        <v>1</v>
      </c>
      <c r="GI262">
        <v>4</v>
      </c>
      <c r="GJ262">
        <v>0</v>
      </c>
      <c r="GK262">
        <f>ROUND(R262*(R12)/100,2)</f>
        <v>0</v>
      </c>
      <c r="GL262">
        <f t="shared" si="271"/>
        <v>0</v>
      </c>
      <c r="GM262">
        <f t="shared" si="272"/>
        <v>400124.14</v>
      </c>
      <c r="GN262">
        <f t="shared" si="273"/>
        <v>400124.14</v>
      </c>
      <c r="GO262">
        <f t="shared" si="274"/>
        <v>0</v>
      </c>
      <c r="GP262">
        <f t="shared" si="275"/>
        <v>0</v>
      </c>
      <c r="GR262">
        <v>0</v>
      </c>
      <c r="GS262">
        <v>3</v>
      </c>
      <c r="GT262">
        <v>0</v>
      </c>
      <c r="GU262" t="s">
        <v>3</v>
      </c>
      <c r="GV262">
        <f t="shared" si="276"/>
        <v>0</v>
      </c>
      <c r="GW262">
        <v>1</v>
      </c>
      <c r="GX262">
        <f t="shared" si="277"/>
        <v>0</v>
      </c>
      <c r="HA262">
        <v>0</v>
      </c>
      <c r="HB262">
        <v>0</v>
      </c>
      <c r="IK262">
        <v>0</v>
      </c>
    </row>
    <row r="263" spans="1:245" x14ac:dyDescent="0.2">
      <c r="A263">
        <v>17</v>
      </c>
      <c r="B263">
        <v>1</v>
      </c>
      <c r="C263">
        <f>ROW(SmtRes!A648)</f>
        <v>648</v>
      </c>
      <c r="D263">
        <f>ROW(EtalonRes!A609)</f>
        <v>609</v>
      </c>
      <c r="E263" t="s">
        <v>569</v>
      </c>
      <c r="F263" t="s">
        <v>570</v>
      </c>
      <c r="G263" t="s">
        <v>571</v>
      </c>
      <c r="H263" t="s">
        <v>64</v>
      </c>
      <c r="I263">
        <v>3.44462</v>
      </c>
      <c r="J263">
        <v>0</v>
      </c>
      <c r="O263">
        <f t="shared" si="245"/>
        <v>25151.72</v>
      </c>
      <c r="P263">
        <f t="shared" si="246"/>
        <v>3715.35</v>
      </c>
      <c r="Q263">
        <f t="shared" si="247"/>
        <v>8692.73</v>
      </c>
      <c r="R263">
        <f t="shared" si="248"/>
        <v>1001.94</v>
      </c>
      <c r="S263">
        <f t="shared" si="249"/>
        <v>12743.64</v>
      </c>
      <c r="T263">
        <f t="shared" si="250"/>
        <v>0</v>
      </c>
      <c r="U263">
        <f t="shared" si="251"/>
        <v>222.26927243</v>
      </c>
      <c r="V263">
        <f t="shared" si="252"/>
        <v>11.367246000000002</v>
      </c>
      <c r="W263">
        <f t="shared" si="253"/>
        <v>0</v>
      </c>
      <c r="X263">
        <f t="shared" si="254"/>
        <v>12371.02</v>
      </c>
      <c r="Y263">
        <f t="shared" si="255"/>
        <v>11683.74</v>
      </c>
      <c r="AA263">
        <v>39570879</v>
      </c>
      <c r="AB263">
        <f t="shared" si="256"/>
        <v>1113.07</v>
      </c>
      <c r="AC263">
        <f t="shared" si="278"/>
        <v>164.42</v>
      </c>
      <c r="AD263">
        <f>ROUND(((((ET263*1.25))-((EU263*1.25)))+AE263),2)</f>
        <v>384.69</v>
      </c>
      <c r="AE263">
        <f>ROUND(((EU263*1.25)),2)</f>
        <v>44.34</v>
      </c>
      <c r="AF263">
        <f>ROUND(((EV263*1.15)),2)</f>
        <v>563.96</v>
      </c>
      <c r="AG263">
        <f t="shared" si="257"/>
        <v>0</v>
      </c>
      <c r="AH263">
        <f>((EW263*1.15))</f>
        <v>64.526499999999999</v>
      </c>
      <c r="AI263">
        <f>((EX263*1.25))</f>
        <v>3.3000000000000003</v>
      </c>
      <c r="AJ263">
        <f t="shared" si="258"/>
        <v>0</v>
      </c>
      <c r="AK263">
        <v>962.57</v>
      </c>
      <c r="AL263">
        <v>164.42</v>
      </c>
      <c r="AM263">
        <v>307.75</v>
      </c>
      <c r="AN263">
        <v>35.47</v>
      </c>
      <c r="AO263">
        <v>490.4</v>
      </c>
      <c r="AP263">
        <v>0</v>
      </c>
      <c r="AQ263">
        <v>56.11</v>
      </c>
      <c r="AR263">
        <v>2.64</v>
      </c>
      <c r="AS263">
        <v>0</v>
      </c>
      <c r="AT263">
        <v>90</v>
      </c>
      <c r="AU263">
        <v>85</v>
      </c>
      <c r="AV263">
        <v>1</v>
      </c>
      <c r="AW263">
        <v>1</v>
      </c>
      <c r="AZ263">
        <v>6.56</v>
      </c>
      <c r="BA263">
        <v>6.56</v>
      </c>
      <c r="BB263">
        <v>6.56</v>
      </c>
      <c r="BC263">
        <v>6.56</v>
      </c>
      <c r="BD263" t="s">
        <v>3</v>
      </c>
      <c r="BE263" t="s">
        <v>3</v>
      </c>
      <c r="BF263" t="s">
        <v>3</v>
      </c>
      <c r="BG263" t="s">
        <v>3</v>
      </c>
      <c r="BH263">
        <v>0</v>
      </c>
      <c r="BI263">
        <v>1</v>
      </c>
      <c r="BJ263" t="s">
        <v>572</v>
      </c>
      <c r="BM263">
        <v>9001</v>
      </c>
      <c r="BN263">
        <v>0</v>
      </c>
      <c r="BO263" t="s">
        <v>3</v>
      </c>
      <c r="BP263">
        <v>0</v>
      </c>
      <c r="BQ263">
        <v>2</v>
      </c>
      <c r="BR263">
        <v>0</v>
      </c>
      <c r="BS263">
        <v>6.56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3</v>
      </c>
      <c r="BZ263">
        <v>90</v>
      </c>
      <c r="CA263">
        <v>85</v>
      </c>
      <c r="CF263">
        <v>0</v>
      </c>
      <c r="CG263">
        <v>0</v>
      </c>
      <c r="CM263">
        <v>0</v>
      </c>
      <c r="CN263" t="s">
        <v>1633</v>
      </c>
      <c r="CO263">
        <v>0</v>
      </c>
      <c r="CP263">
        <f t="shared" si="259"/>
        <v>25151.72</v>
      </c>
      <c r="CQ263">
        <f t="shared" si="260"/>
        <v>1078.5951999999997</v>
      </c>
      <c r="CR263">
        <f t="shared" si="261"/>
        <v>2523.5663999999997</v>
      </c>
      <c r="CS263">
        <f t="shared" si="262"/>
        <v>290.87040000000002</v>
      </c>
      <c r="CT263">
        <f t="shared" si="263"/>
        <v>3699.5776000000001</v>
      </c>
      <c r="CU263">
        <f t="shared" si="264"/>
        <v>0</v>
      </c>
      <c r="CV263">
        <f t="shared" si="265"/>
        <v>64.526499999999999</v>
      </c>
      <c r="CW263">
        <f t="shared" si="266"/>
        <v>3.3000000000000003</v>
      </c>
      <c r="CX263">
        <f t="shared" si="267"/>
        <v>0</v>
      </c>
      <c r="CY263">
        <f t="shared" si="268"/>
        <v>12371.021999999999</v>
      </c>
      <c r="CZ263">
        <f t="shared" si="269"/>
        <v>11683.743</v>
      </c>
      <c r="DC263" t="s">
        <v>3</v>
      </c>
      <c r="DD263" t="s">
        <v>3</v>
      </c>
      <c r="DE263" t="s">
        <v>19</v>
      </c>
      <c r="DF263" t="s">
        <v>19</v>
      </c>
      <c r="DG263" t="s">
        <v>20</v>
      </c>
      <c r="DH263" t="s">
        <v>3</v>
      </c>
      <c r="DI263" t="s">
        <v>20</v>
      </c>
      <c r="DJ263" t="s">
        <v>19</v>
      </c>
      <c r="DK263" t="s">
        <v>3</v>
      </c>
      <c r="DL263" t="s">
        <v>3</v>
      </c>
      <c r="DM263" t="s">
        <v>3</v>
      </c>
      <c r="DN263">
        <v>0</v>
      </c>
      <c r="DO263">
        <v>0</v>
      </c>
      <c r="DP263">
        <v>1</v>
      </c>
      <c r="DQ263">
        <v>1</v>
      </c>
      <c r="DU263">
        <v>1009</v>
      </c>
      <c r="DV263" t="s">
        <v>64</v>
      </c>
      <c r="DW263" t="s">
        <v>64</v>
      </c>
      <c r="DX263">
        <v>1000</v>
      </c>
      <c r="EE263">
        <v>39174502</v>
      </c>
      <c r="EF263">
        <v>2</v>
      </c>
      <c r="EG263" t="s">
        <v>21</v>
      </c>
      <c r="EH263">
        <v>0</v>
      </c>
      <c r="EI263" t="s">
        <v>3</v>
      </c>
      <c r="EJ263">
        <v>1</v>
      </c>
      <c r="EK263">
        <v>9001</v>
      </c>
      <c r="EL263" t="s">
        <v>475</v>
      </c>
      <c r="EM263" t="s">
        <v>476</v>
      </c>
      <c r="EO263" t="s">
        <v>24</v>
      </c>
      <c r="EQ263">
        <v>0</v>
      </c>
      <c r="ER263">
        <v>962.57</v>
      </c>
      <c r="ES263">
        <v>164.42</v>
      </c>
      <c r="ET263">
        <v>307.75</v>
      </c>
      <c r="EU263">
        <v>35.47</v>
      </c>
      <c r="EV263">
        <v>490.4</v>
      </c>
      <c r="EW263">
        <v>56.11</v>
      </c>
      <c r="EX263">
        <v>2.64</v>
      </c>
      <c r="EY263">
        <v>0</v>
      </c>
      <c r="FQ263">
        <v>0</v>
      </c>
      <c r="FR263">
        <f t="shared" si="270"/>
        <v>0</v>
      </c>
      <c r="FS263">
        <v>0</v>
      </c>
      <c r="FX263">
        <v>90</v>
      </c>
      <c r="FY263">
        <v>85</v>
      </c>
      <c r="GA263" t="s">
        <v>3</v>
      </c>
      <c r="GD263">
        <v>0</v>
      </c>
      <c r="GF263">
        <v>2080534581</v>
      </c>
      <c r="GG263">
        <v>1</v>
      </c>
      <c r="GH263">
        <v>1</v>
      </c>
      <c r="GI263">
        <v>4</v>
      </c>
      <c r="GJ263">
        <v>0</v>
      </c>
      <c r="GK263">
        <f>ROUND(R263*(R12)/100,2)</f>
        <v>0</v>
      </c>
      <c r="GL263">
        <f t="shared" si="271"/>
        <v>0</v>
      </c>
      <c r="GM263">
        <f t="shared" si="272"/>
        <v>49206.48</v>
      </c>
      <c r="GN263">
        <f t="shared" si="273"/>
        <v>49206.48</v>
      </c>
      <c r="GO263">
        <f t="shared" si="274"/>
        <v>0</v>
      </c>
      <c r="GP263">
        <f t="shared" si="275"/>
        <v>0</v>
      </c>
      <c r="GR263">
        <v>0</v>
      </c>
      <c r="GS263">
        <v>3</v>
      </c>
      <c r="GT263">
        <v>0</v>
      </c>
      <c r="GU263" t="s">
        <v>3</v>
      </c>
      <c r="GV263">
        <f t="shared" si="276"/>
        <v>0</v>
      </c>
      <c r="GW263">
        <v>1</v>
      </c>
      <c r="GX263">
        <f t="shared" si="277"/>
        <v>0</v>
      </c>
      <c r="HA263">
        <v>0</v>
      </c>
      <c r="HB263">
        <v>0</v>
      </c>
      <c r="IK263">
        <v>0</v>
      </c>
    </row>
    <row r="264" spans="1:245" x14ac:dyDescent="0.2">
      <c r="A264">
        <v>18</v>
      </c>
      <c r="B264">
        <v>1</v>
      </c>
      <c r="C264">
        <v>642</v>
      </c>
      <c r="E264" t="s">
        <v>573</v>
      </c>
      <c r="F264" t="s">
        <v>574</v>
      </c>
      <c r="G264" t="s">
        <v>1634</v>
      </c>
      <c r="H264" t="s">
        <v>64</v>
      </c>
      <c r="I264">
        <f>I263*J264</f>
        <v>3.44462</v>
      </c>
      <c r="J264">
        <v>1</v>
      </c>
      <c r="O264">
        <f t="shared" si="245"/>
        <v>357669.27</v>
      </c>
      <c r="P264">
        <f t="shared" si="246"/>
        <v>357669.27</v>
      </c>
      <c r="Q264">
        <f t="shared" si="247"/>
        <v>0</v>
      </c>
      <c r="R264">
        <f t="shared" si="248"/>
        <v>0</v>
      </c>
      <c r="S264">
        <f t="shared" si="249"/>
        <v>0</v>
      </c>
      <c r="T264">
        <f t="shared" si="250"/>
        <v>0</v>
      </c>
      <c r="U264">
        <f t="shared" si="251"/>
        <v>0</v>
      </c>
      <c r="V264">
        <f t="shared" si="252"/>
        <v>0</v>
      </c>
      <c r="W264">
        <f t="shared" si="253"/>
        <v>0</v>
      </c>
      <c r="X264">
        <f t="shared" si="254"/>
        <v>0</v>
      </c>
      <c r="Y264">
        <f t="shared" si="255"/>
        <v>0</v>
      </c>
      <c r="AA264">
        <v>39570879</v>
      </c>
      <c r="AB264">
        <f t="shared" si="256"/>
        <v>15828.38</v>
      </c>
      <c r="AC264">
        <f t="shared" si="278"/>
        <v>15828.38</v>
      </c>
      <c r="AD264">
        <f>ROUND((((ET264)-(EU264))+AE264),2)</f>
        <v>0</v>
      </c>
      <c r="AE264">
        <f>ROUND((EU264),2)</f>
        <v>0</v>
      </c>
      <c r="AF264">
        <f>ROUND((EV264),2)</f>
        <v>0</v>
      </c>
      <c r="AG264">
        <f t="shared" si="257"/>
        <v>0</v>
      </c>
      <c r="AH264">
        <f>(EW264)</f>
        <v>0</v>
      </c>
      <c r="AI264">
        <f>(EX264)</f>
        <v>0</v>
      </c>
      <c r="AJ264">
        <f t="shared" si="258"/>
        <v>0</v>
      </c>
      <c r="AK264">
        <v>15828.38</v>
      </c>
      <c r="AL264">
        <v>15828.38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90</v>
      </c>
      <c r="AU264">
        <v>85</v>
      </c>
      <c r="AV264">
        <v>1</v>
      </c>
      <c r="AW264">
        <v>1</v>
      </c>
      <c r="AZ264">
        <v>6.56</v>
      </c>
      <c r="BA264">
        <v>1</v>
      </c>
      <c r="BB264">
        <v>1</v>
      </c>
      <c r="BC264">
        <v>6.56</v>
      </c>
      <c r="BD264" t="s">
        <v>3</v>
      </c>
      <c r="BE264" t="s">
        <v>3</v>
      </c>
      <c r="BF264" t="s">
        <v>3</v>
      </c>
      <c r="BG264" t="s">
        <v>3</v>
      </c>
      <c r="BH264">
        <v>3</v>
      </c>
      <c r="BI264">
        <v>1</v>
      </c>
      <c r="BJ264" t="s">
        <v>575</v>
      </c>
      <c r="BM264">
        <v>9001</v>
      </c>
      <c r="BN264">
        <v>0</v>
      </c>
      <c r="BO264" t="s">
        <v>3</v>
      </c>
      <c r="BP264">
        <v>0</v>
      </c>
      <c r="BQ264">
        <v>2</v>
      </c>
      <c r="BR264">
        <v>0</v>
      </c>
      <c r="BS264">
        <v>1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3</v>
      </c>
      <c r="BZ264">
        <v>90</v>
      </c>
      <c r="CA264">
        <v>85</v>
      </c>
      <c r="CF264">
        <v>0</v>
      </c>
      <c r="CG264">
        <v>0</v>
      </c>
      <c r="CM264">
        <v>0</v>
      </c>
      <c r="CN264" t="s">
        <v>3</v>
      </c>
      <c r="CO264">
        <v>0</v>
      </c>
      <c r="CP264">
        <f t="shared" si="259"/>
        <v>357669.27</v>
      </c>
      <c r="CQ264">
        <f t="shared" si="260"/>
        <v>103834.17279999999</v>
      </c>
      <c r="CR264">
        <f t="shared" si="261"/>
        <v>0</v>
      </c>
      <c r="CS264">
        <f t="shared" si="262"/>
        <v>0</v>
      </c>
      <c r="CT264">
        <f t="shared" si="263"/>
        <v>0</v>
      </c>
      <c r="CU264">
        <f t="shared" si="264"/>
        <v>0</v>
      </c>
      <c r="CV264">
        <f t="shared" si="265"/>
        <v>0</v>
      </c>
      <c r="CW264">
        <f t="shared" si="266"/>
        <v>0</v>
      </c>
      <c r="CX264">
        <f t="shared" si="267"/>
        <v>0</v>
      </c>
      <c r="CY264">
        <f t="shared" si="268"/>
        <v>0</v>
      </c>
      <c r="CZ264">
        <f t="shared" si="269"/>
        <v>0</v>
      </c>
      <c r="DC264" t="s">
        <v>3</v>
      </c>
      <c r="DD264" t="s">
        <v>3</v>
      </c>
      <c r="DE264" t="s">
        <v>3</v>
      </c>
      <c r="DF264" t="s">
        <v>3</v>
      </c>
      <c r="DG264" t="s">
        <v>3</v>
      </c>
      <c r="DH264" t="s">
        <v>3</v>
      </c>
      <c r="DI264" t="s">
        <v>3</v>
      </c>
      <c r="DJ264" t="s">
        <v>3</v>
      </c>
      <c r="DK264" t="s">
        <v>3</v>
      </c>
      <c r="DL264" t="s">
        <v>3</v>
      </c>
      <c r="DM264" t="s">
        <v>3</v>
      </c>
      <c r="DN264">
        <v>0</v>
      </c>
      <c r="DO264">
        <v>0</v>
      </c>
      <c r="DP264">
        <v>1</v>
      </c>
      <c r="DQ264">
        <v>1</v>
      </c>
      <c r="DU264">
        <v>1009</v>
      </c>
      <c r="DV264" t="s">
        <v>64</v>
      </c>
      <c r="DW264" t="s">
        <v>64</v>
      </c>
      <c r="DX264">
        <v>1000</v>
      </c>
      <c r="EE264">
        <v>39174502</v>
      </c>
      <c r="EF264">
        <v>2</v>
      </c>
      <c r="EG264" t="s">
        <v>21</v>
      </c>
      <c r="EH264">
        <v>0</v>
      </c>
      <c r="EI264" t="s">
        <v>3</v>
      </c>
      <c r="EJ264">
        <v>1</v>
      </c>
      <c r="EK264">
        <v>9001</v>
      </c>
      <c r="EL264" t="s">
        <v>475</v>
      </c>
      <c r="EM264" t="s">
        <v>476</v>
      </c>
      <c r="EO264" t="s">
        <v>3</v>
      </c>
      <c r="EQ264">
        <v>0</v>
      </c>
      <c r="ER264">
        <v>15828.38</v>
      </c>
      <c r="ES264">
        <v>15828.38</v>
      </c>
      <c r="ET264">
        <v>0</v>
      </c>
      <c r="EU264">
        <v>0</v>
      </c>
      <c r="EV264">
        <v>0</v>
      </c>
      <c r="EW264">
        <v>0</v>
      </c>
      <c r="EX264">
        <v>0</v>
      </c>
      <c r="FQ264">
        <v>0</v>
      </c>
      <c r="FR264">
        <f t="shared" si="270"/>
        <v>0</v>
      </c>
      <c r="FS264">
        <v>0</v>
      </c>
      <c r="FX264">
        <v>90</v>
      </c>
      <c r="FY264">
        <v>85</v>
      </c>
      <c r="GA264" t="s">
        <v>3</v>
      </c>
      <c r="GD264">
        <v>0</v>
      </c>
      <c r="GF264">
        <v>-2035914462</v>
      </c>
      <c r="GG264">
        <v>1</v>
      </c>
      <c r="GH264">
        <v>1</v>
      </c>
      <c r="GI264">
        <v>4</v>
      </c>
      <c r="GJ264">
        <v>0</v>
      </c>
      <c r="GK264">
        <f>ROUND(R264*(R12)/100,2)</f>
        <v>0</v>
      </c>
      <c r="GL264">
        <f t="shared" si="271"/>
        <v>0</v>
      </c>
      <c r="GM264">
        <f t="shared" si="272"/>
        <v>357669.27</v>
      </c>
      <c r="GN264">
        <f t="shared" si="273"/>
        <v>357669.27</v>
      </c>
      <c r="GO264">
        <f t="shared" si="274"/>
        <v>0</v>
      </c>
      <c r="GP264">
        <f t="shared" si="275"/>
        <v>0</v>
      </c>
      <c r="GR264">
        <v>0</v>
      </c>
      <c r="GS264">
        <v>3</v>
      </c>
      <c r="GT264">
        <v>0</v>
      </c>
      <c r="GU264" t="s">
        <v>3</v>
      </c>
      <c r="GV264">
        <f t="shared" si="276"/>
        <v>0</v>
      </c>
      <c r="GW264">
        <v>1</v>
      </c>
      <c r="GX264">
        <f t="shared" si="277"/>
        <v>0</v>
      </c>
      <c r="HA264">
        <v>0</v>
      </c>
      <c r="HB264">
        <v>0</v>
      </c>
      <c r="IK264">
        <v>0</v>
      </c>
    </row>
    <row r="265" spans="1:245" x14ac:dyDescent="0.2">
      <c r="A265">
        <v>18</v>
      </c>
      <c r="B265">
        <v>1</v>
      </c>
      <c r="C265">
        <v>641</v>
      </c>
      <c r="E265" t="s">
        <v>576</v>
      </c>
      <c r="F265" t="s">
        <v>124</v>
      </c>
      <c r="G265" t="s">
        <v>125</v>
      </c>
      <c r="H265" t="s">
        <v>64</v>
      </c>
      <c r="I265">
        <f>I263*J265</f>
        <v>3.44462</v>
      </c>
      <c r="J265">
        <v>1</v>
      </c>
      <c r="O265">
        <f t="shared" si="245"/>
        <v>0</v>
      </c>
      <c r="P265">
        <f t="shared" si="246"/>
        <v>0</v>
      </c>
      <c r="Q265">
        <f t="shared" si="247"/>
        <v>0</v>
      </c>
      <c r="R265">
        <f t="shared" si="248"/>
        <v>0</v>
      </c>
      <c r="S265">
        <f t="shared" si="249"/>
        <v>0</v>
      </c>
      <c r="T265">
        <f t="shared" si="250"/>
        <v>0</v>
      </c>
      <c r="U265">
        <f t="shared" si="251"/>
        <v>0</v>
      </c>
      <c r="V265">
        <f t="shared" si="252"/>
        <v>0</v>
      </c>
      <c r="W265">
        <f t="shared" si="253"/>
        <v>0</v>
      </c>
      <c r="X265">
        <f t="shared" si="254"/>
        <v>0</v>
      </c>
      <c r="Y265">
        <f t="shared" si="255"/>
        <v>0</v>
      </c>
      <c r="AA265">
        <v>39570879</v>
      </c>
      <c r="AB265">
        <f t="shared" si="256"/>
        <v>0</v>
      </c>
      <c r="AC265">
        <f t="shared" si="278"/>
        <v>0</v>
      </c>
      <c r="AD265">
        <f>ROUND((((ET265)-(EU265))+AE265),2)</f>
        <v>0</v>
      </c>
      <c r="AE265">
        <f>ROUND((EU265),2)</f>
        <v>0</v>
      </c>
      <c r="AF265">
        <f>ROUND((EV265),2)</f>
        <v>0</v>
      </c>
      <c r="AG265">
        <f t="shared" si="257"/>
        <v>0</v>
      </c>
      <c r="AH265">
        <f>(EW265)</f>
        <v>0</v>
      </c>
      <c r="AI265">
        <f>(EX265)</f>
        <v>0</v>
      </c>
      <c r="AJ265">
        <f t="shared" si="258"/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90</v>
      </c>
      <c r="AU265">
        <v>85</v>
      </c>
      <c r="AV265">
        <v>1</v>
      </c>
      <c r="AW265">
        <v>1</v>
      </c>
      <c r="AZ265">
        <v>6.56</v>
      </c>
      <c r="BA265">
        <v>1</v>
      </c>
      <c r="BB265">
        <v>1</v>
      </c>
      <c r="BC265">
        <v>6.56</v>
      </c>
      <c r="BD265" t="s">
        <v>3</v>
      </c>
      <c r="BE265" t="s">
        <v>3</v>
      </c>
      <c r="BF265" t="s">
        <v>3</v>
      </c>
      <c r="BG265" t="s">
        <v>3</v>
      </c>
      <c r="BH265">
        <v>3</v>
      </c>
      <c r="BI265">
        <v>1</v>
      </c>
      <c r="BJ265" t="s">
        <v>3</v>
      </c>
      <c r="BM265">
        <v>9001</v>
      </c>
      <c r="BN265">
        <v>0</v>
      </c>
      <c r="BO265" t="s">
        <v>3</v>
      </c>
      <c r="BP265">
        <v>0</v>
      </c>
      <c r="BQ265">
        <v>2</v>
      </c>
      <c r="BR265">
        <v>0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3</v>
      </c>
      <c r="BZ265">
        <v>90</v>
      </c>
      <c r="CA265">
        <v>85</v>
      </c>
      <c r="CF265">
        <v>0</v>
      </c>
      <c r="CG265">
        <v>0</v>
      </c>
      <c r="CM265">
        <v>0</v>
      </c>
      <c r="CN265" t="s">
        <v>3</v>
      </c>
      <c r="CO265">
        <v>0</v>
      </c>
      <c r="CP265">
        <f t="shared" si="259"/>
        <v>0</v>
      </c>
      <c r="CQ265">
        <f t="shared" si="260"/>
        <v>0</v>
      </c>
      <c r="CR265">
        <f t="shared" si="261"/>
        <v>0</v>
      </c>
      <c r="CS265">
        <f t="shared" si="262"/>
        <v>0</v>
      </c>
      <c r="CT265">
        <f t="shared" si="263"/>
        <v>0</v>
      </c>
      <c r="CU265">
        <f t="shared" si="264"/>
        <v>0</v>
      </c>
      <c r="CV265">
        <f t="shared" si="265"/>
        <v>0</v>
      </c>
      <c r="CW265">
        <f t="shared" si="266"/>
        <v>0</v>
      </c>
      <c r="CX265">
        <f t="shared" si="267"/>
        <v>0</v>
      </c>
      <c r="CY265">
        <f t="shared" si="268"/>
        <v>0</v>
      </c>
      <c r="CZ265">
        <f t="shared" si="269"/>
        <v>0</v>
      </c>
      <c r="DC265" t="s">
        <v>3</v>
      </c>
      <c r="DD265" t="s">
        <v>3</v>
      </c>
      <c r="DE265" t="s">
        <v>3</v>
      </c>
      <c r="DF265" t="s">
        <v>3</v>
      </c>
      <c r="DG265" t="s">
        <v>3</v>
      </c>
      <c r="DH265" t="s">
        <v>3</v>
      </c>
      <c r="DI265" t="s">
        <v>3</v>
      </c>
      <c r="DJ265" t="s">
        <v>3</v>
      </c>
      <c r="DK265" t="s">
        <v>3</v>
      </c>
      <c r="DL265" t="s">
        <v>3</v>
      </c>
      <c r="DM265" t="s">
        <v>3</v>
      </c>
      <c r="DN265">
        <v>0</v>
      </c>
      <c r="DO265">
        <v>0</v>
      </c>
      <c r="DP265">
        <v>1</v>
      </c>
      <c r="DQ265">
        <v>1</v>
      </c>
      <c r="DU265">
        <v>1009</v>
      </c>
      <c r="DV265" t="s">
        <v>64</v>
      </c>
      <c r="DW265" t="s">
        <v>64</v>
      </c>
      <c r="DX265">
        <v>1000</v>
      </c>
      <c r="EE265">
        <v>39174502</v>
      </c>
      <c r="EF265">
        <v>2</v>
      </c>
      <c r="EG265" t="s">
        <v>21</v>
      </c>
      <c r="EH265">
        <v>0</v>
      </c>
      <c r="EI265" t="s">
        <v>3</v>
      </c>
      <c r="EJ265">
        <v>1</v>
      </c>
      <c r="EK265">
        <v>9001</v>
      </c>
      <c r="EL265" t="s">
        <v>475</v>
      </c>
      <c r="EM265" t="s">
        <v>476</v>
      </c>
      <c r="EO265" t="s">
        <v>3</v>
      </c>
      <c r="EQ265">
        <v>0</v>
      </c>
      <c r="ER265">
        <v>0</v>
      </c>
      <c r="ES265">
        <v>0</v>
      </c>
      <c r="ET265">
        <v>0</v>
      </c>
      <c r="EU265">
        <v>0</v>
      </c>
      <c r="EV265">
        <v>0</v>
      </c>
      <c r="EW265">
        <v>0</v>
      </c>
      <c r="EX265">
        <v>0</v>
      </c>
      <c r="FQ265">
        <v>0</v>
      </c>
      <c r="FR265">
        <f t="shared" si="270"/>
        <v>0</v>
      </c>
      <c r="FS265">
        <v>0</v>
      </c>
      <c r="FX265">
        <v>90</v>
      </c>
      <c r="FY265">
        <v>85</v>
      </c>
      <c r="GA265" t="s">
        <v>3</v>
      </c>
      <c r="GD265">
        <v>0</v>
      </c>
      <c r="GF265">
        <v>748648226</v>
      </c>
      <c r="GG265">
        <v>1</v>
      </c>
      <c r="GH265">
        <v>1</v>
      </c>
      <c r="GI265">
        <v>4</v>
      </c>
      <c r="GJ265">
        <v>0</v>
      </c>
      <c r="GK265">
        <f>ROUND(R265*(R12)/100,2)</f>
        <v>0</v>
      </c>
      <c r="GL265">
        <f t="shared" si="271"/>
        <v>0</v>
      </c>
      <c r="GM265">
        <f t="shared" si="272"/>
        <v>0</v>
      </c>
      <c r="GN265">
        <f t="shared" si="273"/>
        <v>0</v>
      </c>
      <c r="GO265">
        <f t="shared" si="274"/>
        <v>0</v>
      </c>
      <c r="GP265">
        <f t="shared" si="275"/>
        <v>0</v>
      </c>
      <c r="GR265">
        <v>0</v>
      </c>
      <c r="GS265">
        <v>3</v>
      </c>
      <c r="GT265">
        <v>0</v>
      </c>
      <c r="GU265" t="s">
        <v>3</v>
      </c>
      <c r="GV265">
        <f t="shared" si="276"/>
        <v>0</v>
      </c>
      <c r="GW265">
        <v>1</v>
      </c>
      <c r="GX265">
        <f t="shared" si="277"/>
        <v>0</v>
      </c>
      <c r="HA265">
        <v>0</v>
      </c>
      <c r="HB265">
        <v>0</v>
      </c>
      <c r="IK265">
        <v>0</v>
      </c>
    </row>
    <row r="266" spans="1:245" x14ac:dyDescent="0.2">
      <c r="A266">
        <v>17</v>
      </c>
      <c r="B266">
        <v>1</v>
      </c>
      <c r="C266">
        <f>ROW(SmtRes!A671)</f>
        <v>671</v>
      </c>
      <c r="D266">
        <f>ROW(EtalonRes!A631)</f>
        <v>631</v>
      </c>
      <c r="E266" t="s">
        <v>577</v>
      </c>
      <c r="F266" t="s">
        <v>514</v>
      </c>
      <c r="G266" t="s">
        <v>515</v>
      </c>
      <c r="H266" t="s">
        <v>64</v>
      </c>
      <c r="I266">
        <v>1.6087899999999999</v>
      </c>
      <c r="J266">
        <v>0</v>
      </c>
      <c r="O266">
        <f t="shared" si="245"/>
        <v>15405.08</v>
      </c>
      <c r="P266">
        <f t="shared" si="246"/>
        <v>2451.9299999999998</v>
      </c>
      <c r="Q266">
        <f t="shared" si="247"/>
        <v>6240.7</v>
      </c>
      <c r="R266">
        <f t="shared" si="248"/>
        <v>711.84</v>
      </c>
      <c r="S266">
        <f t="shared" si="249"/>
        <v>6712.45</v>
      </c>
      <c r="T266">
        <f t="shared" si="250"/>
        <v>0</v>
      </c>
      <c r="U266">
        <f t="shared" si="251"/>
        <v>117.07486587999998</v>
      </c>
      <c r="V266">
        <f t="shared" si="252"/>
        <v>8.0640598749999981</v>
      </c>
      <c r="W266">
        <f t="shared" si="253"/>
        <v>0</v>
      </c>
      <c r="X266">
        <f t="shared" si="254"/>
        <v>6681.86</v>
      </c>
      <c r="Y266">
        <f t="shared" si="255"/>
        <v>6310.65</v>
      </c>
      <c r="AA266">
        <v>39570879</v>
      </c>
      <c r="AB266">
        <f t="shared" si="256"/>
        <v>1459.69</v>
      </c>
      <c r="AC266">
        <f t="shared" si="278"/>
        <v>232.33</v>
      </c>
      <c r="AD266">
        <f>ROUND(((((ET266*1.25))-((EU266*1.25)))+AE266),2)</f>
        <v>591.33000000000004</v>
      </c>
      <c r="AE266">
        <f>ROUND(((EU266*1.25)),2)</f>
        <v>67.45</v>
      </c>
      <c r="AF266">
        <f>ROUND(((EV266*1.15)),2)</f>
        <v>636.03</v>
      </c>
      <c r="AG266">
        <f t="shared" si="257"/>
        <v>0</v>
      </c>
      <c r="AH266">
        <f>((EW266*1.15))</f>
        <v>72.771999999999991</v>
      </c>
      <c r="AI266">
        <f>((EX266*1.25))</f>
        <v>5.0124999999999993</v>
      </c>
      <c r="AJ266">
        <f t="shared" si="258"/>
        <v>0</v>
      </c>
      <c r="AK266">
        <v>1258.46</v>
      </c>
      <c r="AL266">
        <v>232.33</v>
      </c>
      <c r="AM266">
        <v>473.06</v>
      </c>
      <c r="AN266">
        <v>53.96</v>
      </c>
      <c r="AO266">
        <v>553.07000000000005</v>
      </c>
      <c r="AP266">
        <v>0</v>
      </c>
      <c r="AQ266">
        <v>63.28</v>
      </c>
      <c r="AR266">
        <v>4.01</v>
      </c>
      <c r="AS266">
        <v>0</v>
      </c>
      <c r="AT266">
        <v>90</v>
      </c>
      <c r="AU266">
        <v>85</v>
      </c>
      <c r="AV266">
        <v>1</v>
      </c>
      <c r="AW266">
        <v>1</v>
      </c>
      <c r="AZ266">
        <v>6.56</v>
      </c>
      <c r="BA266">
        <v>6.56</v>
      </c>
      <c r="BB266">
        <v>6.56</v>
      </c>
      <c r="BC266">
        <v>6.56</v>
      </c>
      <c r="BD266" t="s">
        <v>3</v>
      </c>
      <c r="BE266" t="s">
        <v>3</v>
      </c>
      <c r="BF266" t="s">
        <v>3</v>
      </c>
      <c r="BG266" t="s">
        <v>3</v>
      </c>
      <c r="BH266">
        <v>0</v>
      </c>
      <c r="BI266">
        <v>1</v>
      </c>
      <c r="BJ266" t="s">
        <v>502</v>
      </c>
      <c r="BM266">
        <v>9001</v>
      </c>
      <c r="BN266">
        <v>0</v>
      </c>
      <c r="BO266" t="s">
        <v>3</v>
      </c>
      <c r="BP266">
        <v>0</v>
      </c>
      <c r="BQ266">
        <v>2</v>
      </c>
      <c r="BR266">
        <v>0</v>
      </c>
      <c r="BS266">
        <v>6.56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3</v>
      </c>
      <c r="BZ266">
        <v>90</v>
      </c>
      <c r="CA266">
        <v>85</v>
      </c>
      <c r="CF266">
        <v>0</v>
      </c>
      <c r="CG266">
        <v>0</v>
      </c>
      <c r="CM266">
        <v>0</v>
      </c>
      <c r="CN266" t="s">
        <v>1633</v>
      </c>
      <c r="CO266">
        <v>0</v>
      </c>
      <c r="CP266">
        <f t="shared" si="259"/>
        <v>15405.079999999998</v>
      </c>
      <c r="CQ266">
        <f t="shared" si="260"/>
        <v>1524.0848000000001</v>
      </c>
      <c r="CR266">
        <f t="shared" si="261"/>
        <v>3879.1248000000001</v>
      </c>
      <c r="CS266">
        <f t="shared" si="262"/>
        <v>442.47199999999998</v>
      </c>
      <c r="CT266">
        <f t="shared" si="263"/>
        <v>4172.3567999999996</v>
      </c>
      <c r="CU266">
        <f t="shared" si="264"/>
        <v>0</v>
      </c>
      <c r="CV266">
        <f t="shared" si="265"/>
        <v>72.771999999999991</v>
      </c>
      <c r="CW266">
        <f t="shared" si="266"/>
        <v>5.0124999999999993</v>
      </c>
      <c r="CX266">
        <f t="shared" si="267"/>
        <v>0</v>
      </c>
      <c r="CY266">
        <f t="shared" si="268"/>
        <v>6681.8609999999999</v>
      </c>
      <c r="CZ266">
        <f t="shared" si="269"/>
        <v>6310.6464999999998</v>
      </c>
      <c r="DC266" t="s">
        <v>3</v>
      </c>
      <c r="DD266" t="s">
        <v>3</v>
      </c>
      <c r="DE266" t="s">
        <v>19</v>
      </c>
      <c r="DF266" t="s">
        <v>19</v>
      </c>
      <c r="DG266" t="s">
        <v>20</v>
      </c>
      <c r="DH266" t="s">
        <v>3</v>
      </c>
      <c r="DI266" t="s">
        <v>20</v>
      </c>
      <c r="DJ266" t="s">
        <v>19</v>
      </c>
      <c r="DK266" t="s">
        <v>3</v>
      </c>
      <c r="DL266" t="s">
        <v>3</v>
      </c>
      <c r="DM266" t="s">
        <v>3</v>
      </c>
      <c r="DN266">
        <v>0</v>
      </c>
      <c r="DO266">
        <v>0</v>
      </c>
      <c r="DP266">
        <v>1</v>
      </c>
      <c r="DQ266">
        <v>1</v>
      </c>
      <c r="DU266">
        <v>1009</v>
      </c>
      <c r="DV266" t="s">
        <v>64</v>
      </c>
      <c r="DW266" t="s">
        <v>64</v>
      </c>
      <c r="DX266">
        <v>1000</v>
      </c>
      <c r="EE266">
        <v>39174502</v>
      </c>
      <c r="EF266">
        <v>2</v>
      </c>
      <c r="EG266" t="s">
        <v>21</v>
      </c>
      <c r="EH266">
        <v>0</v>
      </c>
      <c r="EI266" t="s">
        <v>3</v>
      </c>
      <c r="EJ266">
        <v>1</v>
      </c>
      <c r="EK266">
        <v>9001</v>
      </c>
      <c r="EL266" t="s">
        <v>475</v>
      </c>
      <c r="EM266" t="s">
        <v>476</v>
      </c>
      <c r="EO266" t="s">
        <v>24</v>
      </c>
      <c r="EQ266">
        <v>0</v>
      </c>
      <c r="ER266">
        <v>1258.46</v>
      </c>
      <c r="ES266">
        <v>232.33</v>
      </c>
      <c r="ET266">
        <v>473.06</v>
      </c>
      <c r="EU266">
        <v>53.96</v>
      </c>
      <c r="EV266">
        <v>553.07000000000005</v>
      </c>
      <c r="EW266">
        <v>63.28</v>
      </c>
      <c r="EX266">
        <v>4.01</v>
      </c>
      <c r="EY266">
        <v>0</v>
      </c>
      <c r="FQ266">
        <v>0</v>
      </c>
      <c r="FR266">
        <f t="shared" si="270"/>
        <v>0</v>
      </c>
      <c r="FS266">
        <v>0</v>
      </c>
      <c r="FX266">
        <v>90</v>
      </c>
      <c r="FY266">
        <v>85</v>
      </c>
      <c r="GA266" t="s">
        <v>3</v>
      </c>
      <c r="GD266">
        <v>0</v>
      </c>
      <c r="GF266">
        <v>-1314674872</v>
      </c>
      <c r="GG266">
        <v>1</v>
      </c>
      <c r="GH266">
        <v>1</v>
      </c>
      <c r="GI266">
        <v>4</v>
      </c>
      <c r="GJ266">
        <v>0</v>
      </c>
      <c r="GK266">
        <f>ROUND(R266*(R12)/100,2)</f>
        <v>0</v>
      </c>
      <c r="GL266">
        <f t="shared" si="271"/>
        <v>0</v>
      </c>
      <c r="GM266">
        <f t="shared" si="272"/>
        <v>28397.59</v>
      </c>
      <c r="GN266">
        <f t="shared" si="273"/>
        <v>28397.59</v>
      </c>
      <c r="GO266">
        <f t="shared" si="274"/>
        <v>0</v>
      </c>
      <c r="GP266">
        <f t="shared" si="275"/>
        <v>0</v>
      </c>
      <c r="GR266">
        <v>0</v>
      </c>
      <c r="GS266">
        <v>3</v>
      </c>
      <c r="GT266">
        <v>0</v>
      </c>
      <c r="GU266" t="s">
        <v>3</v>
      </c>
      <c r="GV266">
        <f t="shared" si="276"/>
        <v>0</v>
      </c>
      <c r="GW266">
        <v>1</v>
      </c>
      <c r="GX266">
        <f t="shared" si="277"/>
        <v>0</v>
      </c>
      <c r="HA266">
        <v>0</v>
      </c>
      <c r="HB266">
        <v>0</v>
      </c>
      <c r="IK266">
        <v>0</v>
      </c>
    </row>
    <row r="267" spans="1:245" x14ac:dyDescent="0.2">
      <c r="A267">
        <v>18</v>
      </c>
      <c r="B267">
        <v>1</v>
      </c>
      <c r="C267">
        <v>664</v>
      </c>
      <c r="E267" t="s">
        <v>578</v>
      </c>
      <c r="F267" t="s">
        <v>579</v>
      </c>
      <c r="G267" t="s">
        <v>580</v>
      </c>
      <c r="H267" t="s">
        <v>64</v>
      </c>
      <c r="I267">
        <f>I266*J267</f>
        <v>1.6087899999999999</v>
      </c>
      <c r="J267">
        <v>1</v>
      </c>
      <c r="O267">
        <f t="shared" si="245"/>
        <v>81389.84</v>
      </c>
      <c r="P267">
        <f t="shared" si="246"/>
        <v>81389.84</v>
      </c>
      <c r="Q267">
        <f t="shared" si="247"/>
        <v>0</v>
      </c>
      <c r="R267">
        <f t="shared" si="248"/>
        <v>0</v>
      </c>
      <c r="S267">
        <f t="shared" si="249"/>
        <v>0</v>
      </c>
      <c r="T267">
        <f t="shared" si="250"/>
        <v>0</v>
      </c>
      <c r="U267">
        <f t="shared" si="251"/>
        <v>0</v>
      </c>
      <c r="V267">
        <f t="shared" si="252"/>
        <v>0</v>
      </c>
      <c r="W267">
        <f t="shared" si="253"/>
        <v>0</v>
      </c>
      <c r="X267">
        <f t="shared" si="254"/>
        <v>0</v>
      </c>
      <c r="Y267">
        <f t="shared" si="255"/>
        <v>0</v>
      </c>
      <c r="AA267">
        <v>39570879</v>
      </c>
      <c r="AB267">
        <f t="shared" si="256"/>
        <v>7712</v>
      </c>
      <c r="AC267">
        <f t="shared" si="278"/>
        <v>7712</v>
      </c>
      <c r="AD267">
        <f>ROUND((((ET267)-(EU267))+AE267),2)</f>
        <v>0</v>
      </c>
      <c r="AE267">
        <f>ROUND((EU267),2)</f>
        <v>0</v>
      </c>
      <c r="AF267">
        <f>ROUND((EV267),2)</f>
        <v>0</v>
      </c>
      <c r="AG267">
        <f t="shared" si="257"/>
        <v>0</v>
      </c>
      <c r="AH267">
        <f>(EW267)</f>
        <v>0</v>
      </c>
      <c r="AI267">
        <f>(EX267)</f>
        <v>0</v>
      </c>
      <c r="AJ267">
        <f t="shared" si="258"/>
        <v>0</v>
      </c>
      <c r="AK267">
        <v>7712</v>
      </c>
      <c r="AL267">
        <v>7712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90</v>
      </c>
      <c r="AU267">
        <v>85</v>
      </c>
      <c r="AV267">
        <v>1</v>
      </c>
      <c r="AW267">
        <v>1</v>
      </c>
      <c r="AZ267">
        <v>6.56</v>
      </c>
      <c r="BA267">
        <v>1</v>
      </c>
      <c r="BB267">
        <v>1</v>
      </c>
      <c r="BC267">
        <v>6.56</v>
      </c>
      <c r="BD267" t="s">
        <v>3</v>
      </c>
      <c r="BE267" t="s">
        <v>3</v>
      </c>
      <c r="BF267" t="s">
        <v>3</v>
      </c>
      <c r="BG267" t="s">
        <v>3</v>
      </c>
      <c r="BH267">
        <v>3</v>
      </c>
      <c r="BI267">
        <v>1</v>
      </c>
      <c r="BJ267" t="s">
        <v>581</v>
      </c>
      <c r="BM267">
        <v>9001</v>
      </c>
      <c r="BN267">
        <v>0</v>
      </c>
      <c r="BO267" t="s">
        <v>3</v>
      </c>
      <c r="BP267">
        <v>0</v>
      </c>
      <c r="BQ267">
        <v>2</v>
      </c>
      <c r="BR267">
        <v>0</v>
      </c>
      <c r="BS267">
        <v>1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3</v>
      </c>
      <c r="BZ267">
        <v>90</v>
      </c>
      <c r="CA267">
        <v>85</v>
      </c>
      <c r="CF267">
        <v>0</v>
      </c>
      <c r="CG267">
        <v>0</v>
      </c>
      <c r="CM267">
        <v>0</v>
      </c>
      <c r="CN267" t="s">
        <v>3</v>
      </c>
      <c r="CO267">
        <v>0</v>
      </c>
      <c r="CP267">
        <f t="shared" si="259"/>
        <v>81389.84</v>
      </c>
      <c r="CQ267">
        <f t="shared" si="260"/>
        <v>50590.719999999994</v>
      </c>
      <c r="CR267">
        <f t="shared" si="261"/>
        <v>0</v>
      </c>
      <c r="CS267">
        <f t="shared" si="262"/>
        <v>0</v>
      </c>
      <c r="CT267">
        <f t="shared" si="263"/>
        <v>0</v>
      </c>
      <c r="CU267">
        <f t="shared" si="264"/>
        <v>0</v>
      </c>
      <c r="CV267">
        <f t="shared" si="265"/>
        <v>0</v>
      </c>
      <c r="CW267">
        <f t="shared" si="266"/>
        <v>0</v>
      </c>
      <c r="CX267">
        <f t="shared" si="267"/>
        <v>0</v>
      </c>
      <c r="CY267">
        <f t="shared" si="268"/>
        <v>0</v>
      </c>
      <c r="CZ267">
        <f t="shared" si="269"/>
        <v>0</v>
      </c>
      <c r="DC267" t="s">
        <v>3</v>
      </c>
      <c r="DD267" t="s">
        <v>3</v>
      </c>
      <c r="DE267" t="s">
        <v>3</v>
      </c>
      <c r="DF267" t="s">
        <v>3</v>
      </c>
      <c r="DG267" t="s">
        <v>3</v>
      </c>
      <c r="DH267" t="s">
        <v>3</v>
      </c>
      <c r="DI267" t="s">
        <v>3</v>
      </c>
      <c r="DJ267" t="s">
        <v>3</v>
      </c>
      <c r="DK267" t="s">
        <v>3</v>
      </c>
      <c r="DL267" t="s">
        <v>3</v>
      </c>
      <c r="DM267" t="s">
        <v>3</v>
      </c>
      <c r="DN267">
        <v>0</v>
      </c>
      <c r="DO267">
        <v>0</v>
      </c>
      <c r="DP267">
        <v>1</v>
      </c>
      <c r="DQ267">
        <v>1</v>
      </c>
      <c r="DU267">
        <v>1009</v>
      </c>
      <c r="DV267" t="s">
        <v>64</v>
      </c>
      <c r="DW267" t="s">
        <v>64</v>
      </c>
      <c r="DX267">
        <v>1000</v>
      </c>
      <c r="EE267">
        <v>39174502</v>
      </c>
      <c r="EF267">
        <v>2</v>
      </c>
      <c r="EG267" t="s">
        <v>21</v>
      </c>
      <c r="EH267">
        <v>0</v>
      </c>
      <c r="EI267" t="s">
        <v>3</v>
      </c>
      <c r="EJ267">
        <v>1</v>
      </c>
      <c r="EK267">
        <v>9001</v>
      </c>
      <c r="EL267" t="s">
        <v>475</v>
      </c>
      <c r="EM267" t="s">
        <v>476</v>
      </c>
      <c r="EO267" t="s">
        <v>3</v>
      </c>
      <c r="EQ267">
        <v>0</v>
      </c>
      <c r="ER267">
        <v>7712</v>
      </c>
      <c r="ES267">
        <v>7712</v>
      </c>
      <c r="ET267">
        <v>0</v>
      </c>
      <c r="EU267">
        <v>0</v>
      </c>
      <c r="EV267">
        <v>0</v>
      </c>
      <c r="EW267">
        <v>0</v>
      </c>
      <c r="EX267">
        <v>0</v>
      </c>
      <c r="FQ267">
        <v>0</v>
      </c>
      <c r="FR267">
        <f t="shared" si="270"/>
        <v>0</v>
      </c>
      <c r="FS267">
        <v>0</v>
      </c>
      <c r="FX267">
        <v>90</v>
      </c>
      <c r="FY267">
        <v>85</v>
      </c>
      <c r="GA267" t="s">
        <v>3</v>
      </c>
      <c r="GD267">
        <v>0</v>
      </c>
      <c r="GF267">
        <v>299819930</v>
      </c>
      <c r="GG267">
        <v>1</v>
      </c>
      <c r="GH267">
        <v>1</v>
      </c>
      <c r="GI267">
        <v>4</v>
      </c>
      <c r="GJ267">
        <v>0</v>
      </c>
      <c r="GK267">
        <f>ROUND(R267*(R12)/100,2)</f>
        <v>0</v>
      </c>
      <c r="GL267">
        <f t="shared" si="271"/>
        <v>0</v>
      </c>
      <c r="GM267">
        <f t="shared" si="272"/>
        <v>81389.84</v>
      </c>
      <c r="GN267">
        <f t="shared" si="273"/>
        <v>81389.84</v>
      </c>
      <c r="GO267">
        <f t="shared" si="274"/>
        <v>0</v>
      </c>
      <c r="GP267">
        <f t="shared" si="275"/>
        <v>0</v>
      </c>
      <c r="GR267">
        <v>0</v>
      </c>
      <c r="GS267">
        <v>3</v>
      </c>
      <c r="GT267">
        <v>0</v>
      </c>
      <c r="GU267" t="s">
        <v>3</v>
      </c>
      <c r="GV267">
        <f t="shared" si="276"/>
        <v>0</v>
      </c>
      <c r="GW267">
        <v>1</v>
      </c>
      <c r="GX267">
        <f t="shared" si="277"/>
        <v>0</v>
      </c>
      <c r="HA267">
        <v>0</v>
      </c>
      <c r="HB267">
        <v>0</v>
      </c>
      <c r="IK267">
        <v>0</v>
      </c>
    </row>
    <row r="268" spans="1:245" x14ac:dyDescent="0.2">
      <c r="A268">
        <v>18</v>
      </c>
      <c r="B268">
        <v>1</v>
      </c>
      <c r="C268">
        <v>665</v>
      </c>
      <c r="E268" t="s">
        <v>582</v>
      </c>
      <c r="F268" t="s">
        <v>124</v>
      </c>
      <c r="G268" t="s">
        <v>125</v>
      </c>
      <c r="H268" t="s">
        <v>64</v>
      </c>
      <c r="I268">
        <f>I266*J268</f>
        <v>1.6087899999999999</v>
      </c>
      <c r="J268">
        <v>1</v>
      </c>
      <c r="O268">
        <f t="shared" si="245"/>
        <v>0</v>
      </c>
      <c r="P268">
        <f t="shared" si="246"/>
        <v>0</v>
      </c>
      <c r="Q268">
        <f t="shared" si="247"/>
        <v>0</v>
      </c>
      <c r="R268">
        <f t="shared" si="248"/>
        <v>0</v>
      </c>
      <c r="S268">
        <f t="shared" si="249"/>
        <v>0</v>
      </c>
      <c r="T268">
        <f t="shared" si="250"/>
        <v>0</v>
      </c>
      <c r="U268">
        <f t="shared" si="251"/>
        <v>0</v>
      </c>
      <c r="V268">
        <f t="shared" si="252"/>
        <v>0</v>
      </c>
      <c r="W268">
        <f t="shared" si="253"/>
        <v>0</v>
      </c>
      <c r="X268">
        <f t="shared" si="254"/>
        <v>0</v>
      </c>
      <c r="Y268">
        <f t="shared" si="255"/>
        <v>0</v>
      </c>
      <c r="AA268">
        <v>39570879</v>
      </c>
      <c r="AB268">
        <f t="shared" si="256"/>
        <v>0</v>
      </c>
      <c r="AC268">
        <f t="shared" si="278"/>
        <v>0</v>
      </c>
      <c r="AD268">
        <f>ROUND((((ET268)-(EU268))+AE268),2)</f>
        <v>0</v>
      </c>
      <c r="AE268">
        <f>ROUND((EU268),2)</f>
        <v>0</v>
      </c>
      <c r="AF268">
        <f>ROUND((EV268),2)</f>
        <v>0</v>
      </c>
      <c r="AG268">
        <f t="shared" si="257"/>
        <v>0</v>
      </c>
      <c r="AH268">
        <f>(EW268)</f>
        <v>0</v>
      </c>
      <c r="AI268">
        <f>(EX268)</f>
        <v>0</v>
      </c>
      <c r="AJ268">
        <f t="shared" si="258"/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90</v>
      </c>
      <c r="AU268">
        <v>85</v>
      </c>
      <c r="AV268">
        <v>1</v>
      </c>
      <c r="AW268">
        <v>1</v>
      </c>
      <c r="AZ268">
        <v>6.56</v>
      </c>
      <c r="BA268">
        <v>1</v>
      </c>
      <c r="BB268">
        <v>1</v>
      </c>
      <c r="BC268">
        <v>6.56</v>
      </c>
      <c r="BD268" t="s">
        <v>3</v>
      </c>
      <c r="BE268" t="s">
        <v>3</v>
      </c>
      <c r="BF268" t="s">
        <v>3</v>
      </c>
      <c r="BG268" t="s">
        <v>3</v>
      </c>
      <c r="BH268">
        <v>3</v>
      </c>
      <c r="BI268">
        <v>1</v>
      </c>
      <c r="BJ268" t="s">
        <v>3</v>
      </c>
      <c r="BM268">
        <v>9001</v>
      </c>
      <c r="BN268">
        <v>0</v>
      </c>
      <c r="BO268" t="s">
        <v>3</v>
      </c>
      <c r="BP268">
        <v>0</v>
      </c>
      <c r="BQ268">
        <v>2</v>
      </c>
      <c r="BR268">
        <v>0</v>
      </c>
      <c r="BS268">
        <v>1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3</v>
      </c>
      <c r="BZ268">
        <v>90</v>
      </c>
      <c r="CA268">
        <v>85</v>
      </c>
      <c r="CF268">
        <v>0</v>
      </c>
      <c r="CG268">
        <v>0</v>
      </c>
      <c r="CM268">
        <v>0</v>
      </c>
      <c r="CN268" t="s">
        <v>3</v>
      </c>
      <c r="CO268">
        <v>0</v>
      </c>
      <c r="CP268">
        <f t="shared" si="259"/>
        <v>0</v>
      </c>
      <c r="CQ268">
        <f t="shared" si="260"/>
        <v>0</v>
      </c>
      <c r="CR268">
        <f t="shared" si="261"/>
        <v>0</v>
      </c>
      <c r="CS268">
        <f t="shared" si="262"/>
        <v>0</v>
      </c>
      <c r="CT268">
        <f t="shared" si="263"/>
        <v>0</v>
      </c>
      <c r="CU268">
        <f t="shared" si="264"/>
        <v>0</v>
      </c>
      <c r="CV268">
        <f t="shared" si="265"/>
        <v>0</v>
      </c>
      <c r="CW268">
        <f t="shared" si="266"/>
        <v>0</v>
      </c>
      <c r="CX268">
        <f t="shared" si="267"/>
        <v>0</v>
      </c>
      <c r="CY268">
        <f t="shared" si="268"/>
        <v>0</v>
      </c>
      <c r="CZ268">
        <f t="shared" si="269"/>
        <v>0</v>
      </c>
      <c r="DC268" t="s">
        <v>3</v>
      </c>
      <c r="DD268" t="s">
        <v>3</v>
      </c>
      <c r="DE268" t="s">
        <v>3</v>
      </c>
      <c r="DF268" t="s">
        <v>3</v>
      </c>
      <c r="DG268" t="s">
        <v>3</v>
      </c>
      <c r="DH268" t="s">
        <v>3</v>
      </c>
      <c r="DI268" t="s">
        <v>3</v>
      </c>
      <c r="DJ268" t="s">
        <v>3</v>
      </c>
      <c r="DK268" t="s">
        <v>3</v>
      </c>
      <c r="DL268" t="s">
        <v>3</v>
      </c>
      <c r="DM268" t="s">
        <v>3</v>
      </c>
      <c r="DN268">
        <v>0</v>
      </c>
      <c r="DO268">
        <v>0</v>
      </c>
      <c r="DP268">
        <v>1</v>
      </c>
      <c r="DQ268">
        <v>1</v>
      </c>
      <c r="DU268">
        <v>1009</v>
      </c>
      <c r="DV268" t="s">
        <v>64</v>
      </c>
      <c r="DW268" t="s">
        <v>64</v>
      </c>
      <c r="DX268">
        <v>1000</v>
      </c>
      <c r="EE268">
        <v>39174502</v>
      </c>
      <c r="EF268">
        <v>2</v>
      </c>
      <c r="EG268" t="s">
        <v>21</v>
      </c>
      <c r="EH268">
        <v>0</v>
      </c>
      <c r="EI268" t="s">
        <v>3</v>
      </c>
      <c r="EJ268">
        <v>1</v>
      </c>
      <c r="EK268">
        <v>9001</v>
      </c>
      <c r="EL268" t="s">
        <v>475</v>
      </c>
      <c r="EM268" t="s">
        <v>476</v>
      </c>
      <c r="EO268" t="s">
        <v>3</v>
      </c>
      <c r="EQ268">
        <v>0</v>
      </c>
      <c r="ER268">
        <v>0</v>
      </c>
      <c r="ES268">
        <v>0</v>
      </c>
      <c r="ET268">
        <v>0</v>
      </c>
      <c r="EU268">
        <v>0</v>
      </c>
      <c r="EV268">
        <v>0</v>
      </c>
      <c r="EW268">
        <v>0</v>
      </c>
      <c r="EX268">
        <v>0</v>
      </c>
      <c r="FQ268">
        <v>0</v>
      </c>
      <c r="FR268">
        <f t="shared" si="270"/>
        <v>0</v>
      </c>
      <c r="FS268">
        <v>0</v>
      </c>
      <c r="FX268">
        <v>90</v>
      </c>
      <c r="FY268">
        <v>85</v>
      </c>
      <c r="GA268" t="s">
        <v>3</v>
      </c>
      <c r="GD268">
        <v>0</v>
      </c>
      <c r="GF268">
        <v>748648226</v>
      </c>
      <c r="GG268">
        <v>1</v>
      </c>
      <c r="GH268">
        <v>1</v>
      </c>
      <c r="GI268">
        <v>4</v>
      </c>
      <c r="GJ268">
        <v>0</v>
      </c>
      <c r="GK268">
        <f>ROUND(R268*(R12)/100,2)</f>
        <v>0</v>
      </c>
      <c r="GL268">
        <f t="shared" si="271"/>
        <v>0</v>
      </c>
      <c r="GM268">
        <f t="shared" si="272"/>
        <v>0</v>
      </c>
      <c r="GN268">
        <f t="shared" si="273"/>
        <v>0</v>
      </c>
      <c r="GO268">
        <f t="shared" si="274"/>
        <v>0</v>
      </c>
      <c r="GP268">
        <f t="shared" si="275"/>
        <v>0</v>
      </c>
      <c r="GR268">
        <v>0</v>
      </c>
      <c r="GS268">
        <v>3</v>
      </c>
      <c r="GT268">
        <v>0</v>
      </c>
      <c r="GU268" t="s">
        <v>3</v>
      </c>
      <c r="GV268">
        <f t="shared" si="276"/>
        <v>0</v>
      </c>
      <c r="GW268">
        <v>1</v>
      </c>
      <c r="GX268">
        <f t="shared" si="277"/>
        <v>0</v>
      </c>
      <c r="HA268">
        <v>0</v>
      </c>
      <c r="HB268">
        <v>0</v>
      </c>
      <c r="IK268">
        <v>0</v>
      </c>
    </row>
    <row r="269" spans="1:245" x14ac:dyDescent="0.2">
      <c r="A269">
        <v>17</v>
      </c>
      <c r="B269">
        <v>1</v>
      </c>
      <c r="C269">
        <f>ROW(SmtRes!A694)</f>
        <v>694</v>
      </c>
      <c r="D269">
        <f>ROW(EtalonRes!A653)</f>
        <v>653</v>
      </c>
      <c r="E269" t="s">
        <v>583</v>
      </c>
      <c r="F269" t="s">
        <v>491</v>
      </c>
      <c r="G269" t="s">
        <v>492</v>
      </c>
      <c r="H269" t="s">
        <v>64</v>
      </c>
      <c r="I269">
        <v>0.55879000000000001</v>
      </c>
      <c r="J269">
        <v>0</v>
      </c>
      <c r="O269">
        <f t="shared" si="245"/>
        <v>3314.94</v>
      </c>
      <c r="P269">
        <f t="shared" si="246"/>
        <v>389.81</v>
      </c>
      <c r="Q269">
        <f t="shared" si="247"/>
        <v>2139.65</v>
      </c>
      <c r="R269">
        <f t="shared" si="248"/>
        <v>196.3</v>
      </c>
      <c r="S269">
        <f t="shared" si="249"/>
        <v>785.48</v>
      </c>
      <c r="T269">
        <f t="shared" si="250"/>
        <v>0</v>
      </c>
      <c r="U269">
        <f t="shared" si="251"/>
        <v>11.727605124999998</v>
      </c>
      <c r="V269">
        <f t="shared" si="252"/>
        <v>2.011644</v>
      </c>
      <c r="W269">
        <f t="shared" si="253"/>
        <v>0</v>
      </c>
      <c r="X269">
        <f t="shared" si="254"/>
        <v>883.6</v>
      </c>
      <c r="Y269">
        <f t="shared" si="255"/>
        <v>834.51</v>
      </c>
      <c r="AA269">
        <v>39570879</v>
      </c>
      <c r="AB269">
        <f t="shared" si="256"/>
        <v>904.32</v>
      </c>
      <c r="AC269">
        <f t="shared" si="278"/>
        <v>106.34</v>
      </c>
      <c r="AD269">
        <f>ROUND(((((ET269*1.25))-((EU269*1.25)))+AE269),2)</f>
        <v>583.70000000000005</v>
      </c>
      <c r="AE269">
        <f>ROUND(((EU269*1.25)),2)</f>
        <v>53.55</v>
      </c>
      <c r="AF269">
        <f>ROUND(((EV269*1.15)),2)</f>
        <v>214.28</v>
      </c>
      <c r="AG269">
        <f t="shared" si="257"/>
        <v>0</v>
      </c>
      <c r="AH269">
        <f>((EW269*1.15))</f>
        <v>20.987499999999997</v>
      </c>
      <c r="AI269">
        <f>((EX269*1.25))</f>
        <v>3.5999999999999996</v>
      </c>
      <c r="AJ269">
        <f t="shared" si="258"/>
        <v>0</v>
      </c>
      <c r="AK269">
        <v>759.63</v>
      </c>
      <c r="AL269">
        <v>106.34</v>
      </c>
      <c r="AM269">
        <v>466.96</v>
      </c>
      <c r="AN269">
        <v>42.84</v>
      </c>
      <c r="AO269">
        <v>186.33</v>
      </c>
      <c r="AP269">
        <v>0</v>
      </c>
      <c r="AQ269">
        <v>18.25</v>
      </c>
      <c r="AR269">
        <v>2.88</v>
      </c>
      <c r="AS269">
        <v>0</v>
      </c>
      <c r="AT269">
        <v>90</v>
      </c>
      <c r="AU269">
        <v>85</v>
      </c>
      <c r="AV269">
        <v>1</v>
      </c>
      <c r="AW269">
        <v>1</v>
      </c>
      <c r="AZ269">
        <v>6.56</v>
      </c>
      <c r="BA269">
        <v>6.56</v>
      </c>
      <c r="BB269">
        <v>6.56</v>
      </c>
      <c r="BC269">
        <v>6.56</v>
      </c>
      <c r="BD269" t="s">
        <v>3</v>
      </c>
      <c r="BE269" t="s">
        <v>3</v>
      </c>
      <c r="BF269" t="s">
        <v>3</v>
      </c>
      <c r="BG269" t="s">
        <v>3</v>
      </c>
      <c r="BH269">
        <v>0</v>
      </c>
      <c r="BI269">
        <v>1</v>
      </c>
      <c r="BJ269" t="s">
        <v>493</v>
      </c>
      <c r="BM269">
        <v>9001</v>
      </c>
      <c r="BN269">
        <v>0</v>
      </c>
      <c r="BO269" t="s">
        <v>3</v>
      </c>
      <c r="BP269">
        <v>0</v>
      </c>
      <c r="BQ269">
        <v>2</v>
      </c>
      <c r="BR269">
        <v>0</v>
      </c>
      <c r="BS269">
        <v>6.56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3</v>
      </c>
      <c r="BZ269">
        <v>90</v>
      </c>
      <c r="CA269">
        <v>85</v>
      </c>
      <c r="CF269">
        <v>0</v>
      </c>
      <c r="CG269">
        <v>0</v>
      </c>
      <c r="CM269">
        <v>0</v>
      </c>
      <c r="CN269" t="s">
        <v>1633</v>
      </c>
      <c r="CO269">
        <v>0</v>
      </c>
      <c r="CP269">
        <f t="shared" si="259"/>
        <v>3314.94</v>
      </c>
      <c r="CQ269">
        <f t="shared" si="260"/>
        <v>697.59039999999993</v>
      </c>
      <c r="CR269">
        <f t="shared" si="261"/>
        <v>3829.0720000000001</v>
      </c>
      <c r="CS269">
        <f t="shared" si="262"/>
        <v>351.28799999999995</v>
      </c>
      <c r="CT269">
        <f t="shared" si="263"/>
        <v>1405.6768</v>
      </c>
      <c r="CU269">
        <f t="shared" si="264"/>
        <v>0</v>
      </c>
      <c r="CV269">
        <f t="shared" si="265"/>
        <v>20.987499999999997</v>
      </c>
      <c r="CW269">
        <f t="shared" si="266"/>
        <v>3.5999999999999996</v>
      </c>
      <c r="CX269">
        <f t="shared" si="267"/>
        <v>0</v>
      </c>
      <c r="CY269">
        <f t="shared" si="268"/>
        <v>883.60199999999998</v>
      </c>
      <c r="CZ269">
        <f t="shared" si="269"/>
        <v>834.51300000000003</v>
      </c>
      <c r="DC269" t="s">
        <v>3</v>
      </c>
      <c r="DD269" t="s">
        <v>3</v>
      </c>
      <c r="DE269" t="s">
        <v>19</v>
      </c>
      <c r="DF269" t="s">
        <v>19</v>
      </c>
      <c r="DG269" t="s">
        <v>20</v>
      </c>
      <c r="DH269" t="s">
        <v>3</v>
      </c>
      <c r="DI269" t="s">
        <v>20</v>
      </c>
      <c r="DJ269" t="s">
        <v>19</v>
      </c>
      <c r="DK269" t="s">
        <v>3</v>
      </c>
      <c r="DL269" t="s">
        <v>3</v>
      </c>
      <c r="DM269" t="s">
        <v>3</v>
      </c>
      <c r="DN269">
        <v>0</v>
      </c>
      <c r="DO269">
        <v>0</v>
      </c>
      <c r="DP269">
        <v>1</v>
      </c>
      <c r="DQ269">
        <v>1</v>
      </c>
      <c r="DU269">
        <v>1009</v>
      </c>
      <c r="DV269" t="s">
        <v>64</v>
      </c>
      <c r="DW269" t="s">
        <v>64</v>
      </c>
      <c r="DX269">
        <v>1000</v>
      </c>
      <c r="EE269">
        <v>39174502</v>
      </c>
      <c r="EF269">
        <v>2</v>
      </c>
      <c r="EG269" t="s">
        <v>21</v>
      </c>
      <c r="EH269">
        <v>0</v>
      </c>
      <c r="EI269" t="s">
        <v>3</v>
      </c>
      <c r="EJ269">
        <v>1</v>
      </c>
      <c r="EK269">
        <v>9001</v>
      </c>
      <c r="EL269" t="s">
        <v>475</v>
      </c>
      <c r="EM269" t="s">
        <v>476</v>
      </c>
      <c r="EO269" t="s">
        <v>24</v>
      </c>
      <c r="EQ269">
        <v>0</v>
      </c>
      <c r="ER269">
        <v>759.63</v>
      </c>
      <c r="ES269">
        <v>106.34</v>
      </c>
      <c r="ET269">
        <v>466.96</v>
      </c>
      <c r="EU269">
        <v>42.84</v>
      </c>
      <c r="EV269">
        <v>186.33</v>
      </c>
      <c r="EW269">
        <v>18.25</v>
      </c>
      <c r="EX269">
        <v>2.88</v>
      </c>
      <c r="EY269">
        <v>0</v>
      </c>
      <c r="FQ269">
        <v>0</v>
      </c>
      <c r="FR269">
        <f t="shared" si="270"/>
        <v>0</v>
      </c>
      <c r="FS269">
        <v>0</v>
      </c>
      <c r="FX269">
        <v>90</v>
      </c>
      <c r="FY269">
        <v>85</v>
      </c>
      <c r="GA269" t="s">
        <v>3</v>
      </c>
      <c r="GD269">
        <v>0</v>
      </c>
      <c r="GF269">
        <v>-1292076104</v>
      </c>
      <c r="GG269">
        <v>1</v>
      </c>
      <c r="GH269">
        <v>1</v>
      </c>
      <c r="GI269">
        <v>4</v>
      </c>
      <c r="GJ269">
        <v>0</v>
      </c>
      <c r="GK269">
        <f>ROUND(R269*(R12)/100,2)</f>
        <v>0</v>
      </c>
      <c r="GL269">
        <f t="shared" si="271"/>
        <v>0</v>
      </c>
      <c r="GM269">
        <f t="shared" si="272"/>
        <v>5033.05</v>
      </c>
      <c r="GN269">
        <f t="shared" si="273"/>
        <v>5033.05</v>
      </c>
      <c r="GO269">
        <f t="shared" si="274"/>
        <v>0</v>
      </c>
      <c r="GP269">
        <f t="shared" si="275"/>
        <v>0</v>
      </c>
      <c r="GR269">
        <v>0</v>
      </c>
      <c r="GS269">
        <v>3</v>
      </c>
      <c r="GT269">
        <v>0</v>
      </c>
      <c r="GU269" t="s">
        <v>3</v>
      </c>
      <c r="GV269">
        <f t="shared" si="276"/>
        <v>0</v>
      </c>
      <c r="GW269">
        <v>1</v>
      </c>
      <c r="GX269">
        <f t="shared" si="277"/>
        <v>0</v>
      </c>
      <c r="HA269">
        <v>0</v>
      </c>
      <c r="HB269">
        <v>0</v>
      </c>
      <c r="IK269">
        <v>0</v>
      </c>
    </row>
    <row r="270" spans="1:245" x14ac:dyDescent="0.2">
      <c r="A270">
        <v>18</v>
      </c>
      <c r="B270">
        <v>1</v>
      </c>
      <c r="C270">
        <v>687</v>
      </c>
      <c r="E270" t="s">
        <v>584</v>
      </c>
      <c r="F270" t="s">
        <v>124</v>
      </c>
      <c r="G270" t="s">
        <v>125</v>
      </c>
      <c r="H270" t="s">
        <v>64</v>
      </c>
      <c r="I270">
        <f>I269*J270</f>
        <v>0.55879000000000001</v>
      </c>
      <c r="J270">
        <v>1</v>
      </c>
      <c r="O270">
        <f t="shared" si="245"/>
        <v>0</v>
      </c>
      <c r="P270">
        <f t="shared" si="246"/>
        <v>0</v>
      </c>
      <c r="Q270">
        <f t="shared" si="247"/>
        <v>0</v>
      </c>
      <c r="R270">
        <f t="shared" si="248"/>
        <v>0</v>
      </c>
      <c r="S270">
        <f t="shared" si="249"/>
        <v>0</v>
      </c>
      <c r="T270">
        <f t="shared" si="250"/>
        <v>0</v>
      </c>
      <c r="U270">
        <f t="shared" si="251"/>
        <v>0</v>
      </c>
      <c r="V270">
        <f t="shared" si="252"/>
        <v>0</v>
      </c>
      <c r="W270">
        <f t="shared" si="253"/>
        <v>0</v>
      </c>
      <c r="X270">
        <f t="shared" si="254"/>
        <v>0</v>
      </c>
      <c r="Y270">
        <f t="shared" si="255"/>
        <v>0</v>
      </c>
      <c r="AA270">
        <v>39570879</v>
      </c>
      <c r="AB270">
        <f t="shared" si="256"/>
        <v>0</v>
      </c>
      <c r="AC270">
        <f t="shared" si="278"/>
        <v>0</v>
      </c>
      <c r="AD270">
        <f>ROUND((((ET270)-(EU270))+AE270),2)</f>
        <v>0</v>
      </c>
      <c r="AE270">
        <f>ROUND((EU270),2)</f>
        <v>0</v>
      </c>
      <c r="AF270">
        <f>ROUND((EV270),2)</f>
        <v>0</v>
      </c>
      <c r="AG270">
        <f t="shared" si="257"/>
        <v>0</v>
      </c>
      <c r="AH270">
        <f>(EW270)</f>
        <v>0</v>
      </c>
      <c r="AI270">
        <f>(EX270)</f>
        <v>0</v>
      </c>
      <c r="AJ270">
        <f t="shared" si="258"/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90</v>
      </c>
      <c r="AU270">
        <v>85</v>
      </c>
      <c r="AV270">
        <v>1</v>
      </c>
      <c r="AW270">
        <v>1</v>
      </c>
      <c r="AZ270">
        <v>6.56</v>
      </c>
      <c r="BA270">
        <v>1</v>
      </c>
      <c r="BB270">
        <v>1</v>
      </c>
      <c r="BC270">
        <v>6.56</v>
      </c>
      <c r="BD270" t="s">
        <v>3</v>
      </c>
      <c r="BE270" t="s">
        <v>3</v>
      </c>
      <c r="BF270" t="s">
        <v>3</v>
      </c>
      <c r="BG270" t="s">
        <v>3</v>
      </c>
      <c r="BH270">
        <v>3</v>
      </c>
      <c r="BI270">
        <v>1</v>
      </c>
      <c r="BJ270" t="s">
        <v>3</v>
      </c>
      <c r="BM270">
        <v>9001</v>
      </c>
      <c r="BN270">
        <v>0</v>
      </c>
      <c r="BO270" t="s">
        <v>3</v>
      </c>
      <c r="BP270">
        <v>0</v>
      </c>
      <c r="BQ270">
        <v>2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3</v>
      </c>
      <c r="BZ270">
        <v>90</v>
      </c>
      <c r="CA270">
        <v>85</v>
      </c>
      <c r="CF270">
        <v>0</v>
      </c>
      <c r="CG270">
        <v>0</v>
      </c>
      <c r="CM270">
        <v>0</v>
      </c>
      <c r="CN270" t="s">
        <v>3</v>
      </c>
      <c r="CO270">
        <v>0</v>
      </c>
      <c r="CP270">
        <f t="shared" si="259"/>
        <v>0</v>
      </c>
      <c r="CQ270">
        <f t="shared" si="260"/>
        <v>0</v>
      </c>
      <c r="CR270">
        <f t="shared" si="261"/>
        <v>0</v>
      </c>
      <c r="CS270">
        <f t="shared" si="262"/>
        <v>0</v>
      </c>
      <c r="CT270">
        <f t="shared" si="263"/>
        <v>0</v>
      </c>
      <c r="CU270">
        <f t="shared" si="264"/>
        <v>0</v>
      </c>
      <c r="CV270">
        <f t="shared" si="265"/>
        <v>0</v>
      </c>
      <c r="CW270">
        <f t="shared" si="266"/>
        <v>0</v>
      </c>
      <c r="CX270">
        <f t="shared" si="267"/>
        <v>0</v>
      </c>
      <c r="CY270">
        <f t="shared" si="268"/>
        <v>0</v>
      </c>
      <c r="CZ270">
        <f t="shared" si="269"/>
        <v>0</v>
      </c>
      <c r="DC270" t="s">
        <v>3</v>
      </c>
      <c r="DD270" t="s">
        <v>3</v>
      </c>
      <c r="DE270" t="s">
        <v>3</v>
      </c>
      <c r="DF270" t="s">
        <v>3</v>
      </c>
      <c r="DG270" t="s">
        <v>3</v>
      </c>
      <c r="DH270" t="s">
        <v>3</v>
      </c>
      <c r="DI270" t="s">
        <v>3</v>
      </c>
      <c r="DJ270" t="s">
        <v>3</v>
      </c>
      <c r="DK270" t="s">
        <v>3</v>
      </c>
      <c r="DL270" t="s">
        <v>3</v>
      </c>
      <c r="DM270" t="s">
        <v>3</v>
      </c>
      <c r="DN270">
        <v>0</v>
      </c>
      <c r="DO270">
        <v>0</v>
      </c>
      <c r="DP270">
        <v>1</v>
      </c>
      <c r="DQ270">
        <v>1</v>
      </c>
      <c r="DU270">
        <v>1009</v>
      </c>
      <c r="DV270" t="s">
        <v>64</v>
      </c>
      <c r="DW270" t="s">
        <v>64</v>
      </c>
      <c r="DX270">
        <v>1000</v>
      </c>
      <c r="EE270">
        <v>39174502</v>
      </c>
      <c r="EF270">
        <v>2</v>
      </c>
      <c r="EG270" t="s">
        <v>21</v>
      </c>
      <c r="EH270">
        <v>0</v>
      </c>
      <c r="EI270" t="s">
        <v>3</v>
      </c>
      <c r="EJ270">
        <v>1</v>
      </c>
      <c r="EK270">
        <v>9001</v>
      </c>
      <c r="EL270" t="s">
        <v>475</v>
      </c>
      <c r="EM270" t="s">
        <v>476</v>
      </c>
      <c r="EO270" t="s">
        <v>3</v>
      </c>
      <c r="EQ270">
        <v>0</v>
      </c>
      <c r="ER270">
        <v>0</v>
      </c>
      <c r="ES270">
        <v>0</v>
      </c>
      <c r="ET270">
        <v>0</v>
      </c>
      <c r="EU270">
        <v>0</v>
      </c>
      <c r="EV270">
        <v>0</v>
      </c>
      <c r="EW270">
        <v>0</v>
      </c>
      <c r="EX270">
        <v>0</v>
      </c>
      <c r="FQ270">
        <v>0</v>
      </c>
      <c r="FR270">
        <f t="shared" si="270"/>
        <v>0</v>
      </c>
      <c r="FS270">
        <v>0</v>
      </c>
      <c r="FX270">
        <v>90</v>
      </c>
      <c r="FY270">
        <v>85</v>
      </c>
      <c r="GA270" t="s">
        <v>3</v>
      </c>
      <c r="GD270">
        <v>0</v>
      </c>
      <c r="GF270">
        <v>748648226</v>
      </c>
      <c r="GG270">
        <v>1</v>
      </c>
      <c r="GH270">
        <v>1</v>
      </c>
      <c r="GI270">
        <v>4</v>
      </c>
      <c r="GJ270">
        <v>0</v>
      </c>
      <c r="GK270">
        <f>ROUND(R270*(R12)/100,2)</f>
        <v>0</v>
      </c>
      <c r="GL270">
        <f t="shared" si="271"/>
        <v>0</v>
      </c>
      <c r="GM270">
        <f t="shared" si="272"/>
        <v>0</v>
      </c>
      <c r="GN270">
        <f t="shared" si="273"/>
        <v>0</v>
      </c>
      <c r="GO270">
        <f t="shared" si="274"/>
        <v>0</v>
      </c>
      <c r="GP270">
        <f t="shared" si="275"/>
        <v>0</v>
      </c>
      <c r="GR270">
        <v>0</v>
      </c>
      <c r="GS270">
        <v>3</v>
      </c>
      <c r="GT270">
        <v>0</v>
      </c>
      <c r="GU270" t="s">
        <v>3</v>
      </c>
      <c r="GV270">
        <f t="shared" si="276"/>
        <v>0</v>
      </c>
      <c r="GW270">
        <v>1</v>
      </c>
      <c r="GX270">
        <f t="shared" si="277"/>
        <v>0</v>
      </c>
      <c r="HA270">
        <v>0</v>
      </c>
      <c r="HB270">
        <v>0</v>
      </c>
      <c r="IK270">
        <v>0</v>
      </c>
    </row>
    <row r="271" spans="1:245" x14ac:dyDescent="0.2">
      <c r="A271">
        <v>18</v>
      </c>
      <c r="B271">
        <v>1</v>
      </c>
      <c r="C271">
        <v>688</v>
      </c>
      <c r="E271" t="s">
        <v>585</v>
      </c>
      <c r="F271" t="s">
        <v>496</v>
      </c>
      <c r="G271" t="s">
        <v>497</v>
      </c>
      <c r="H271" t="s">
        <v>64</v>
      </c>
      <c r="I271">
        <f>I269*J271</f>
        <v>0.55879000000000001</v>
      </c>
      <c r="J271">
        <v>1</v>
      </c>
      <c r="O271">
        <f t="shared" si="245"/>
        <v>41880.519999999997</v>
      </c>
      <c r="P271">
        <f t="shared" si="246"/>
        <v>41880.519999999997</v>
      </c>
      <c r="Q271">
        <f t="shared" si="247"/>
        <v>0</v>
      </c>
      <c r="R271">
        <f t="shared" si="248"/>
        <v>0</v>
      </c>
      <c r="S271">
        <f t="shared" si="249"/>
        <v>0</v>
      </c>
      <c r="T271">
        <f t="shared" si="250"/>
        <v>0</v>
      </c>
      <c r="U271">
        <f t="shared" si="251"/>
        <v>0</v>
      </c>
      <c r="V271">
        <f t="shared" si="252"/>
        <v>0</v>
      </c>
      <c r="W271">
        <f t="shared" si="253"/>
        <v>0</v>
      </c>
      <c r="X271">
        <f t="shared" si="254"/>
        <v>0</v>
      </c>
      <c r="Y271">
        <f t="shared" si="255"/>
        <v>0</v>
      </c>
      <c r="AA271">
        <v>39570879</v>
      </c>
      <c r="AB271">
        <f t="shared" si="256"/>
        <v>11425.09</v>
      </c>
      <c r="AC271">
        <f t="shared" si="278"/>
        <v>11425.09</v>
      </c>
      <c r="AD271">
        <f>ROUND((((ET271)-(EU271))+AE271),2)</f>
        <v>0</v>
      </c>
      <c r="AE271">
        <f>ROUND((EU271),2)</f>
        <v>0</v>
      </c>
      <c r="AF271">
        <f>ROUND((EV271),2)</f>
        <v>0</v>
      </c>
      <c r="AG271">
        <f t="shared" si="257"/>
        <v>0</v>
      </c>
      <c r="AH271">
        <f>(EW271)</f>
        <v>0</v>
      </c>
      <c r="AI271">
        <f>(EX271)</f>
        <v>0</v>
      </c>
      <c r="AJ271">
        <f t="shared" si="258"/>
        <v>0</v>
      </c>
      <c r="AK271">
        <v>11425.09</v>
      </c>
      <c r="AL271">
        <v>11425.09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90</v>
      </c>
      <c r="AU271">
        <v>85</v>
      </c>
      <c r="AV271">
        <v>1</v>
      </c>
      <c r="AW271">
        <v>1</v>
      </c>
      <c r="AZ271">
        <v>6.56</v>
      </c>
      <c r="BA271">
        <v>1</v>
      </c>
      <c r="BB271">
        <v>1</v>
      </c>
      <c r="BC271">
        <v>6.56</v>
      </c>
      <c r="BD271" t="s">
        <v>3</v>
      </c>
      <c r="BE271" t="s">
        <v>3</v>
      </c>
      <c r="BF271" t="s">
        <v>3</v>
      </c>
      <c r="BG271" t="s">
        <v>3</v>
      </c>
      <c r="BH271">
        <v>3</v>
      </c>
      <c r="BI271">
        <v>1</v>
      </c>
      <c r="BJ271" t="s">
        <v>498</v>
      </c>
      <c r="BM271">
        <v>9001</v>
      </c>
      <c r="BN271">
        <v>0</v>
      </c>
      <c r="BO271" t="s">
        <v>3</v>
      </c>
      <c r="BP271">
        <v>0</v>
      </c>
      <c r="BQ271">
        <v>2</v>
      </c>
      <c r="BR271">
        <v>0</v>
      </c>
      <c r="BS271">
        <v>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3</v>
      </c>
      <c r="BZ271">
        <v>90</v>
      </c>
      <c r="CA271">
        <v>85</v>
      </c>
      <c r="CF271">
        <v>0</v>
      </c>
      <c r="CG271">
        <v>0</v>
      </c>
      <c r="CM271">
        <v>0</v>
      </c>
      <c r="CN271" t="s">
        <v>3</v>
      </c>
      <c r="CO271">
        <v>0</v>
      </c>
      <c r="CP271">
        <f t="shared" si="259"/>
        <v>41880.519999999997</v>
      </c>
      <c r="CQ271">
        <f t="shared" si="260"/>
        <v>74948.590400000001</v>
      </c>
      <c r="CR271">
        <f t="shared" si="261"/>
        <v>0</v>
      </c>
      <c r="CS271">
        <f t="shared" si="262"/>
        <v>0</v>
      </c>
      <c r="CT271">
        <f t="shared" si="263"/>
        <v>0</v>
      </c>
      <c r="CU271">
        <f t="shared" si="264"/>
        <v>0</v>
      </c>
      <c r="CV271">
        <f t="shared" si="265"/>
        <v>0</v>
      </c>
      <c r="CW271">
        <f t="shared" si="266"/>
        <v>0</v>
      </c>
      <c r="CX271">
        <f t="shared" si="267"/>
        <v>0</v>
      </c>
      <c r="CY271">
        <f t="shared" si="268"/>
        <v>0</v>
      </c>
      <c r="CZ271">
        <f t="shared" si="269"/>
        <v>0</v>
      </c>
      <c r="DC271" t="s">
        <v>3</v>
      </c>
      <c r="DD271" t="s">
        <v>3</v>
      </c>
      <c r="DE271" t="s">
        <v>3</v>
      </c>
      <c r="DF271" t="s">
        <v>3</v>
      </c>
      <c r="DG271" t="s">
        <v>3</v>
      </c>
      <c r="DH271" t="s">
        <v>3</v>
      </c>
      <c r="DI271" t="s">
        <v>3</v>
      </c>
      <c r="DJ271" t="s">
        <v>3</v>
      </c>
      <c r="DK271" t="s">
        <v>3</v>
      </c>
      <c r="DL271" t="s">
        <v>3</v>
      </c>
      <c r="DM271" t="s">
        <v>3</v>
      </c>
      <c r="DN271">
        <v>0</v>
      </c>
      <c r="DO271">
        <v>0</v>
      </c>
      <c r="DP271">
        <v>1</v>
      </c>
      <c r="DQ271">
        <v>1</v>
      </c>
      <c r="DU271">
        <v>1009</v>
      </c>
      <c r="DV271" t="s">
        <v>64</v>
      </c>
      <c r="DW271" t="s">
        <v>64</v>
      </c>
      <c r="DX271">
        <v>1000</v>
      </c>
      <c r="EE271">
        <v>39174502</v>
      </c>
      <c r="EF271">
        <v>2</v>
      </c>
      <c r="EG271" t="s">
        <v>21</v>
      </c>
      <c r="EH271">
        <v>0</v>
      </c>
      <c r="EI271" t="s">
        <v>3</v>
      </c>
      <c r="EJ271">
        <v>1</v>
      </c>
      <c r="EK271">
        <v>9001</v>
      </c>
      <c r="EL271" t="s">
        <v>475</v>
      </c>
      <c r="EM271" t="s">
        <v>476</v>
      </c>
      <c r="EO271" t="s">
        <v>3</v>
      </c>
      <c r="EQ271">
        <v>0</v>
      </c>
      <c r="ER271">
        <v>11425.09</v>
      </c>
      <c r="ES271">
        <v>11425.09</v>
      </c>
      <c r="ET271">
        <v>0</v>
      </c>
      <c r="EU271">
        <v>0</v>
      </c>
      <c r="EV271">
        <v>0</v>
      </c>
      <c r="EW271">
        <v>0</v>
      </c>
      <c r="EX271">
        <v>0</v>
      </c>
      <c r="FQ271">
        <v>0</v>
      </c>
      <c r="FR271">
        <f t="shared" si="270"/>
        <v>0</v>
      </c>
      <c r="FS271">
        <v>0</v>
      </c>
      <c r="FX271">
        <v>90</v>
      </c>
      <c r="FY271">
        <v>85</v>
      </c>
      <c r="GA271" t="s">
        <v>3</v>
      </c>
      <c r="GD271">
        <v>0</v>
      </c>
      <c r="GF271">
        <v>355499835</v>
      </c>
      <c r="GG271">
        <v>1</v>
      </c>
      <c r="GH271">
        <v>1</v>
      </c>
      <c r="GI271">
        <v>4</v>
      </c>
      <c r="GJ271">
        <v>0</v>
      </c>
      <c r="GK271">
        <f>ROUND(R271*(R12)/100,2)</f>
        <v>0</v>
      </c>
      <c r="GL271">
        <f t="shared" si="271"/>
        <v>0</v>
      </c>
      <c r="GM271">
        <f t="shared" si="272"/>
        <v>41880.519999999997</v>
      </c>
      <c r="GN271">
        <f t="shared" si="273"/>
        <v>41880.519999999997</v>
      </c>
      <c r="GO271">
        <f t="shared" si="274"/>
        <v>0</v>
      </c>
      <c r="GP271">
        <f t="shared" si="275"/>
        <v>0</v>
      </c>
      <c r="GR271">
        <v>0</v>
      </c>
      <c r="GS271">
        <v>3</v>
      </c>
      <c r="GT271">
        <v>0</v>
      </c>
      <c r="GU271" t="s">
        <v>3</v>
      </c>
      <c r="GV271">
        <f t="shared" si="276"/>
        <v>0</v>
      </c>
      <c r="GW271">
        <v>1</v>
      </c>
      <c r="GX271">
        <f t="shared" si="277"/>
        <v>0</v>
      </c>
      <c r="HA271">
        <v>0</v>
      </c>
      <c r="HB271">
        <v>0</v>
      </c>
      <c r="IK271">
        <v>0</v>
      </c>
    </row>
    <row r="272" spans="1:245" x14ac:dyDescent="0.2">
      <c r="A272">
        <v>17</v>
      </c>
      <c r="B272">
        <v>1</v>
      </c>
      <c r="C272">
        <f>ROW(SmtRes!A716)</f>
        <v>716</v>
      </c>
      <c r="D272">
        <f>ROW(EtalonRes!A676)</f>
        <v>676</v>
      </c>
      <c r="E272" t="s">
        <v>586</v>
      </c>
      <c r="F272" t="s">
        <v>587</v>
      </c>
      <c r="G272" t="s">
        <v>588</v>
      </c>
      <c r="H272" t="s">
        <v>64</v>
      </c>
      <c r="I272">
        <v>0.51617999999999997</v>
      </c>
      <c r="J272">
        <v>0</v>
      </c>
      <c r="O272">
        <f t="shared" si="245"/>
        <v>4378.3500000000004</v>
      </c>
      <c r="P272">
        <f t="shared" si="246"/>
        <v>299.64</v>
      </c>
      <c r="Q272">
        <f t="shared" si="247"/>
        <v>2893.83</v>
      </c>
      <c r="R272">
        <f t="shared" si="248"/>
        <v>332.18</v>
      </c>
      <c r="S272">
        <f t="shared" si="249"/>
        <v>1184.8800000000001</v>
      </c>
      <c r="T272">
        <f t="shared" si="250"/>
        <v>0</v>
      </c>
      <c r="U272">
        <f t="shared" si="251"/>
        <v>19.215058589999998</v>
      </c>
      <c r="V272">
        <f t="shared" si="252"/>
        <v>3.7616617499999996</v>
      </c>
      <c r="W272">
        <f t="shared" si="253"/>
        <v>0</v>
      </c>
      <c r="X272">
        <f t="shared" si="254"/>
        <v>1365.35</v>
      </c>
      <c r="Y272">
        <f t="shared" si="255"/>
        <v>1289.5</v>
      </c>
      <c r="AA272">
        <v>39570879</v>
      </c>
      <c r="AB272">
        <f t="shared" si="256"/>
        <v>1293.02</v>
      </c>
      <c r="AC272">
        <f t="shared" si="278"/>
        <v>88.49</v>
      </c>
      <c r="AD272">
        <f>ROUND(((((ET272*1.25))-((EU272*1.25)))+AE272),2)</f>
        <v>854.61</v>
      </c>
      <c r="AE272">
        <f>ROUND(((EU272*1.25)),2)</f>
        <v>98.1</v>
      </c>
      <c r="AF272">
        <f>ROUND(((EV272*1.15)),2)</f>
        <v>349.92</v>
      </c>
      <c r="AG272">
        <f t="shared" si="257"/>
        <v>0</v>
      </c>
      <c r="AH272">
        <f>((EW272*1.15))</f>
        <v>37.225499999999997</v>
      </c>
      <c r="AI272">
        <f>((EX272*1.25))</f>
        <v>7.2874999999999996</v>
      </c>
      <c r="AJ272">
        <f t="shared" si="258"/>
        <v>0</v>
      </c>
      <c r="AK272">
        <v>1076.46</v>
      </c>
      <c r="AL272">
        <v>88.49</v>
      </c>
      <c r="AM272">
        <v>683.69</v>
      </c>
      <c r="AN272">
        <v>78.48</v>
      </c>
      <c r="AO272">
        <v>304.27999999999997</v>
      </c>
      <c r="AP272">
        <v>0</v>
      </c>
      <c r="AQ272">
        <v>32.369999999999997</v>
      </c>
      <c r="AR272">
        <v>5.83</v>
      </c>
      <c r="AS272">
        <v>0</v>
      </c>
      <c r="AT272">
        <v>90</v>
      </c>
      <c r="AU272">
        <v>85</v>
      </c>
      <c r="AV272">
        <v>1</v>
      </c>
      <c r="AW272">
        <v>1</v>
      </c>
      <c r="AZ272">
        <v>6.56</v>
      </c>
      <c r="BA272">
        <v>6.56</v>
      </c>
      <c r="BB272">
        <v>6.56</v>
      </c>
      <c r="BC272">
        <v>6.56</v>
      </c>
      <c r="BD272" t="s">
        <v>3</v>
      </c>
      <c r="BE272" t="s">
        <v>3</v>
      </c>
      <c r="BF272" t="s">
        <v>3</v>
      </c>
      <c r="BG272" t="s">
        <v>3</v>
      </c>
      <c r="BH272">
        <v>0</v>
      </c>
      <c r="BI272">
        <v>1</v>
      </c>
      <c r="BJ272" t="s">
        <v>589</v>
      </c>
      <c r="BM272">
        <v>9001</v>
      </c>
      <c r="BN272">
        <v>0</v>
      </c>
      <c r="BO272" t="s">
        <v>3</v>
      </c>
      <c r="BP272">
        <v>0</v>
      </c>
      <c r="BQ272">
        <v>2</v>
      </c>
      <c r="BR272">
        <v>0</v>
      </c>
      <c r="BS272">
        <v>6.56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3</v>
      </c>
      <c r="BZ272">
        <v>90</v>
      </c>
      <c r="CA272">
        <v>85</v>
      </c>
      <c r="CF272">
        <v>0</v>
      </c>
      <c r="CG272">
        <v>0</v>
      </c>
      <c r="CM272">
        <v>0</v>
      </c>
      <c r="CN272" t="s">
        <v>1633</v>
      </c>
      <c r="CO272">
        <v>0</v>
      </c>
      <c r="CP272">
        <f t="shared" si="259"/>
        <v>4378.3500000000004</v>
      </c>
      <c r="CQ272">
        <f t="shared" si="260"/>
        <v>580.49439999999993</v>
      </c>
      <c r="CR272">
        <f t="shared" si="261"/>
        <v>5606.2415999999994</v>
      </c>
      <c r="CS272">
        <f t="shared" si="262"/>
        <v>643.53599999999994</v>
      </c>
      <c r="CT272">
        <f t="shared" si="263"/>
        <v>2295.4751999999999</v>
      </c>
      <c r="CU272">
        <f t="shared" si="264"/>
        <v>0</v>
      </c>
      <c r="CV272">
        <f t="shared" si="265"/>
        <v>37.225499999999997</v>
      </c>
      <c r="CW272">
        <f t="shared" si="266"/>
        <v>7.2874999999999996</v>
      </c>
      <c r="CX272">
        <f t="shared" si="267"/>
        <v>0</v>
      </c>
      <c r="CY272">
        <f t="shared" si="268"/>
        <v>1365.3540000000003</v>
      </c>
      <c r="CZ272">
        <f t="shared" si="269"/>
        <v>1289.5010000000002</v>
      </c>
      <c r="DC272" t="s">
        <v>3</v>
      </c>
      <c r="DD272" t="s">
        <v>3</v>
      </c>
      <c r="DE272" t="s">
        <v>19</v>
      </c>
      <c r="DF272" t="s">
        <v>19</v>
      </c>
      <c r="DG272" t="s">
        <v>20</v>
      </c>
      <c r="DH272" t="s">
        <v>3</v>
      </c>
      <c r="DI272" t="s">
        <v>20</v>
      </c>
      <c r="DJ272" t="s">
        <v>19</v>
      </c>
      <c r="DK272" t="s">
        <v>3</v>
      </c>
      <c r="DL272" t="s">
        <v>3</v>
      </c>
      <c r="DM272" t="s">
        <v>3</v>
      </c>
      <c r="DN272">
        <v>0</v>
      </c>
      <c r="DO272">
        <v>0</v>
      </c>
      <c r="DP272">
        <v>1</v>
      </c>
      <c r="DQ272">
        <v>1</v>
      </c>
      <c r="DU272">
        <v>1009</v>
      </c>
      <c r="DV272" t="s">
        <v>64</v>
      </c>
      <c r="DW272" t="s">
        <v>64</v>
      </c>
      <c r="DX272">
        <v>1000</v>
      </c>
      <c r="EE272">
        <v>39174502</v>
      </c>
      <c r="EF272">
        <v>2</v>
      </c>
      <c r="EG272" t="s">
        <v>21</v>
      </c>
      <c r="EH272">
        <v>0</v>
      </c>
      <c r="EI272" t="s">
        <v>3</v>
      </c>
      <c r="EJ272">
        <v>1</v>
      </c>
      <c r="EK272">
        <v>9001</v>
      </c>
      <c r="EL272" t="s">
        <v>475</v>
      </c>
      <c r="EM272" t="s">
        <v>476</v>
      </c>
      <c r="EO272" t="s">
        <v>24</v>
      </c>
      <c r="EQ272">
        <v>0</v>
      </c>
      <c r="ER272">
        <v>1076.46</v>
      </c>
      <c r="ES272">
        <v>88.49</v>
      </c>
      <c r="ET272">
        <v>683.69</v>
      </c>
      <c r="EU272">
        <v>78.48</v>
      </c>
      <c r="EV272">
        <v>304.27999999999997</v>
      </c>
      <c r="EW272">
        <v>32.369999999999997</v>
      </c>
      <c r="EX272">
        <v>5.83</v>
      </c>
      <c r="EY272">
        <v>0</v>
      </c>
      <c r="FQ272">
        <v>0</v>
      </c>
      <c r="FR272">
        <f t="shared" si="270"/>
        <v>0</v>
      </c>
      <c r="FS272">
        <v>0</v>
      </c>
      <c r="FX272">
        <v>90</v>
      </c>
      <c r="FY272">
        <v>85</v>
      </c>
      <c r="GA272" t="s">
        <v>3</v>
      </c>
      <c r="GD272">
        <v>0</v>
      </c>
      <c r="GF272">
        <v>1302247290</v>
      </c>
      <c r="GG272">
        <v>1</v>
      </c>
      <c r="GH272">
        <v>1</v>
      </c>
      <c r="GI272">
        <v>4</v>
      </c>
      <c r="GJ272">
        <v>0</v>
      </c>
      <c r="GK272">
        <f>ROUND(R272*(R12)/100,2)</f>
        <v>0</v>
      </c>
      <c r="GL272">
        <f t="shared" si="271"/>
        <v>0</v>
      </c>
      <c r="GM272">
        <f t="shared" si="272"/>
        <v>7033.2</v>
      </c>
      <c r="GN272">
        <f t="shared" si="273"/>
        <v>7033.2</v>
      </c>
      <c r="GO272">
        <f t="shared" si="274"/>
        <v>0</v>
      </c>
      <c r="GP272">
        <f t="shared" si="275"/>
        <v>0</v>
      </c>
      <c r="GR272">
        <v>0</v>
      </c>
      <c r="GS272">
        <v>3</v>
      </c>
      <c r="GT272">
        <v>0</v>
      </c>
      <c r="GU272" t="s">
        <v>3</v>
      </c>
      <c r="GV272">
        <f t="shared" si="276"/>
        <v>0</v>
      </c>
      <c r="GW272">
        <v>1</v>
      </c>
      <c r="GX272">
        <f t="shared" si="277"/>
        <v>0</v>
      </c>
      <c r="HA272">
        <v>0</v>
      </c>
      <c r="HB272">
        <v>0</v>
      </c>
      <c r="IK272">
        <v>0</v>
      </c>
    </row>
    <row r="273" spans="1:245" x14ac:dyDescent="0.2">
      <c r="A273">
        <v>18</v>
      </c>
      <c r="B273">
        <v>1</v>
      </c>
      <c r="C273">
        <v>710</v>
      </c>
      <c r="E273" t="s">
        <v>590</v>
      </c>
      <c r="F273" t="s">
        <v>591</v>
      </c>
      <c r="G273" t="s">
        <v>592</v>
      </c>
      <c r="H273" t="s">
        <v>64</v>
      </c>
      <c r="I273">
        <f>I272*J273</f>
        <v>0.51617999999999997</v>
      </c>
      <c r="J273">
        <v>1</v>
      </c>
      <c r="O273">
        <f t="shared" si="245"/>
        <v>34104.769999999997</v>
      </c>
      <c r="P273">
        <f t="shared" si="246"/>
        <v>34104.769999999997</v>
      </c>
      <c r="Q273">
        <f t="shared" si="247"/>
        <v>0</v>
      </c>
      <c r="R273">
        <f t="shared" si="248"/>
        <v>0</v>
      </c>
      <c r="S273">
        <f t="shared" si="249"/>
        <v>0</v>
      </c>
      <c r="T273">
        <f t="shared" si="250"/>
        <v>0</v>
      </c>
      <c r="U273">
        <f t="shared" si="251"/>
        <v>0</v>
      </c>
      <c r="V273">
        <f t="shared" si="252"/>
        <v>0</v>
      </c>
      <c r="W273">
        <f t="shared" si="253"/>
        <v>0</v>
      </c>
      <c r="X273">
        <f t="shared" si="254"/>
        <v>0</v>
      </c>
      <c r="Y273">
        <f t="shared" si="255"/>
        <v>0</v>
      </c>
      <c r="AA273">
        <v>39570879</v>
      </c>
      <c r="AB273">
        <f t="shared" si="256"/>
        <v>10071.870000000001</v>
      </c>
      <c r="AC273">
        <f t="shared" si="278"/>
        <v>10071.870000000001</v>
      </c>
      <c r="AD273">
        <f>ROUND((((ET273)-(EU273))+AE273),2)</f>
        <v>0</v>
      </c>
      <c r="AE273">
        <f>ROUND((EU273),2)</f>
        <v>0</v>
      </c>
      <c r="AF273">
        <f>ROUND((EV273),2)</f>
        <v>0</v>
      </c>
      <c r="AG273">
        <f t="shared" si="257"/>
        <v>0</v>
      </c>
      <c r="AH273">
        <f>(EW273)</f>
        <v>0</v>
      </c>
      <c r="AI273">
        <f>(EX273)</f>
        <v>0</v>
      </c>
      <c r="AJ273">
        <f t="shared" si="258"/>
        <v>0</v>
      </c>
      <c r="AK273">
        <v>10071.870000000001</v>
      </c>
      <c r="AL273">
        <v>10071.870000000001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90</v>
      </c>
      <c r="AU273">
        <v>85</v>
      </c>
      <c r="AV273">
        <v>1</v>
      </c>
      <c r="AW273">
        <v>1</v>
      </c>
      <c r="AZ273">
        <v>6.56</v>
      </c>
      <c r="BA273">
        <v>1</v>
      </c>
      <c r="BB273">
        <v>1</v>
      </c>
      <c r="BC273">
        <v>6.56</v>
      </c>
      <c r="BD273" t="s">
        <v>3</v>
      </c>
      <c r="BE273" t="s">
        <v>3</v>
      </c>
      <c r="BF273" t="s">
        <v>3</v>
      </c>
      <c r="BG273" t="s">
        <v>3</v>
      </c>
      <c r="BH273">
        <v>3</v>
      </c>
      <c r="BI273">
        <v>1</v>
      </c>
      <c r="BJ273" t="s">
        <v>593</v>
      </c>
      <c r="BM273">
        <v>9001</v>
      </c>
      <c r="BN273">
        <v>0</v>
      </c>
      <c r="BO273" t="s">
        <v>3</v>
      </c>
      <c r="BP273">
        <v>0</v>
      </c>
      <c r="BQ273">
        <v>2</v>
      </c>
      <c r="BR273">
        <v>0</v>
      </c>
      <c r="BS273">
        <v>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3</v>
      </c>
      <c r="BZ273">
        <v>90</v>
      </c>
      <c r="CA273">
        <v>85</v>
      </c>
      <c r="CF273">
        <v>0</v>
      </c>
      <c r="CG273">
        <v>0</v>
      </c>
      <c r="CM273">
        <v>0</v>
      </c>
      <c r="CN273" t="s">
        <v>3</v>
      </c>
      <c r="CO273">
        <v>0</v>
      </c>
      <c r="CP273">
        <f t="shared" si="259"/>
        <v>34104.769999999997</v>
      </c>
      <c r="CQ273">
        <f t="shared" si="260"/>
        <v>66071.467199999999</v>
      </c>
      <c r="CR273">
        <f t="shared" si="261"/>
        <v>0</v>
      </c>
      <c r="CS273">
        <f t="shared" si="262"/>
        <v>0</v>
      </c>
      <c r="CT273">
        <f t="shared" si="263"/>
        <v>0</v>
      </c>
      <c r="CU273">
        <f t="shared" si="264"/>
        <v>0</v>
      </c>
      <c r="CV273">
        <f t="shared" si="265"/>
        <v>0</v>
      </c>
      <c r="CW273">
        <f t="shared" si="266"/>
        <v>0</v>
      </c>
      <c r="CX273">
        <f t="shared" si="267"/>
        <v>0</v>
      </c>
      <c r="CY273">
        <f t="shared" si="268"/>
        <v>0</v>
      </c>
      <c r="CZ273">
        <f t="shared" si="269"/>
        <v>0</v>
      </c>
      <c r="DC273" t="s">
        <v>3</v>
      </c>
      <c r="DD273" t="s">
        <v>3</v>
      </c>
      <c r="DE273" t="s">
        <v>3</v>
      </c>
      <c r="DF273" t="s">
        <v>3</v>
      </c>
      <c r="DG273" t="s">
        <v>3</v>
      </c>
      <c r="DH273" t="s">
        <v>3</v>
      </c>
      <c r="DI273" t="s">
        <v>3</v>
      </c>
      <c r="DJ273" t="s">
        <v>3</v>
      </c>
      <c r="DK273" t="s">
        <v>3</v>
      </c>
      <c r="DL273" t="s">
        <v>3</v>
      </c>
      <c r="DM273" t="s">
        <v>3</v>
      </c>
      <c r="DN273">
        <v>0</v>
      </c>
      <c r="DO273">
        <v>0</v>
      </c>
      <c r="DP273">
        <v>1</v>
      </c>
      <c r="DQ273">
        <v>1</v>
      </c>
      <c r="DU273">
        <v>1009</v>
      </c>
      <c r="DV273" t="s">
        <v>64</v>
      </c>
      <c r="DW273" t="s">
        <v>64</v>
      </c>
      <c r="DX273">
        <v>1000</v>
      </c>
      <c r="EE273">
        <v>39174502</v>
      </c>
      <c r="EF273">
        <v>2</v>
      </c>
      <c r="EG273" t="s">
        <v>21</v>
      </c>
      <c r="EH273">
        <v>0</v>
      </c>
      <c r="EI273" t="s">
        <v>3</v>
      </c>
      <c r="EJ273">
        <v>1</v>
      </c>
      <c r="EK273">
        <v>9001</v>
      </c>
      <c r="EL273" t="s">
        <v>475</v>
      </c>
      <c r="EM273" t="s">
        <v>476</v>
      </c>
      <c r="EO273" t="s">
        <v>3</v>
      </c>
      <c r="EQ273">
        <v>0</v>
      </c>
      <c r="ER273">
        <v>10071.870000000001</v>
      </c>
      <c r="ES273">
        <v>10071.870000000001</v>
      </c>
      <c r="ET273">
        <v>0</v>
      </c>
      <c r="EU273">
        <v>0</v>
      </c>
      <c r="EV273">
        <v>0</v>
      </c>
      <c r="EW273">
        <v>0</v>
      </c>
      <c r="EX273">
        <v>0</v>
      </c>
      <c r="FQ273">
        <v>0</v>
      </c>
      <c r="FR273">
        <f t="shared" si="270"/>
        <v>0</v>
      </c>
      <c r="FS273">
        <v>0</v>
      </c>
      <c r="FX273">
        <v>90</v>
      </c>
      <c r="FY273">
        <v>85</v>
      </c>
      <c r="GA273" t="s">
        <v>3</v>
      </c>
      <c r="GD273">
        <v>0</v>
      </c>
      <c r="GF273">
        <v>-1831795939</v>
      </c>
      <c r="GG273">
        <v>1</v>
      </c>
      <c r="GH273">
        <v>1</v>
      </c>
      <c r="GI273">
        <v>4</v>
      </c>
      <c r="GJ273">
        <v>0</v>
      </c>
      <c r="GK273">
        <f>ROUND(R273*(R12)/100,2)</f>
        <v>0</v>
      </c>
      <c r="GL273">
        <f t="shared" si="271"/>
        <v>0</v>
      </c>
      <c r="GM273">
        <f t="shared" si="272"/>
        <v>34104.769999999997</v>
      </c>
      <c r="GN273">
        <f t="shared" si="273"/>
        <v>34104.769999999997</v>
      </c>
      <c r="GO273">
        <f t="shared" si="274"/>
        <v>0</v>
      </c>
      <c r="GP273">
        <f t="shared" si="275"/>
        <v>0</v>
      </c>
      <c r="GR273">
        <v>0</v>
      </c>
      <c r="GS273">
        <v>3</v>
      </c>
      <c r="GT273">
        <v>0</v>
      </c>
      <c r="GU273" t="s">
        <v>3</v>
      </c>
      <c r="GV273">
        <f t="shared" si="276"/>
        <v>0</v>
      </c>
      <c r="GW273">
        <v>1</v>
      </c>
      <c r="GX273">
        <f t="shared" si="277"/>
        <v>0</v>
      </c>
      <c r="HA273">
        <v>0</v>
      </c>
      <c r="HB273">
        <v>0</v>
      </c>
      <c r="IK273">
        <v>0</v>
      </c>
    </row>
    <row r="274" spans="1:245" x14ac:dyDescent="0.2">
      <c r="A274">
        <v>17</v>
      </c>
      <c r="B274">
        <v>1</v>
      </c>
      <c r="C274">
        <f>ROW(SmtRes!A739)</f>
        <v>739</v>
      </c>
      <c r="D274">
        <f>ROW(EtalonRes!A698)</f>
        <v>698</v>
      </c>
      <c r="E274" t="s">
        <v>594</v>
      </c>
      <c r="F274" t="s">
        <v>514</v>
      </c>
      <c r="G274" t="s">
        <v>515</v>
      </c>
      <c r="H274" t="s">
        <v>64</v>
      </c>
      <c r="I274">
        <v>0.64951999999999999</v>
      </c>
      <c r="J274">
        <v>0</v>
      </c>
      <c r="O274">
        <f t="shared" si="245"/>
        <v>6219.52</v>
      </c>
      <c r="P274">
        <f t="shared" si="246"/>
        <v>989.92</v>
      </c>
      <c r="Q274">
        <f t="shared" si="247"/>
        <v>2519.5700000000002</v>
      </c>
      <c r="R274">
        <f t="shared" si="248"/>
        <v>287.39</v>
      </c>
      <c r="S274">
        <f t="shared" si="249"/>
        <v>2710.03</v>
      </c>
      <c r="T274">
        <f t="shared" si="250"/>
        <v>0</v>
      </c>
      <c r="U274">
        <f t="shared" si="251"/>
        <v>47.266869439999994</v>
      </c>
      <c r="V274">
        <f t="shared" si="252"/>
        <v>3.2557189999999996</v>
      </c>
      <c r="W274">
        <f t="shared" si="253"/>
        <v>0</v>
      </c>
      <c r="X274">
        <f t="shared" si="254"/>
        <v>2697.68</v>
      </c>
      <c r="Y274">
        <f t="shared" si="255"/>
        <v>2547.81</v>
      </c>
      <c r="AA274">
        <v>39570879</v>
      </c>
      <c r="AB274">
        <f t="shared" si="256"/>
        <v>1459.69</v>
      </c>
      <c r="AC274">
        <f t="shared" si="278"/>
        <v>232.33</v>
      </c>
      <c r="AD274">
        <f>ROUND(((((ET274*1.25))-((EU274*1.25)))+AE274),2)</f>
        <v>591.33000000000004</v>
      </c>
      <c r="AE274">
        <f>ROUND(((EU274*1.25)),2)</f>
        <v>67.45</v>
      </c>
      <c r="AF274">
        <f>ROUND(((EV274*1.15)),2)</f>
        <v>636.03</v>
      </c>
      <c r="AG274">
        <f t="shared" si="257"/>
        <v>0</v>
      </c>
      <c r="AH274">
        <f>((EW274*1.15))</f>
        <v>72.771999999999991</v>
      </c>
      <c r="AI274">
        <f>((EX274*1.25))</f>
        <v>5.0124999999999993</v>
      </c>
      <c r="AJ274">
        <f t="shared" si="258"/>
        <v>0</v>
      </c>
      <c r="AK274">
        <v>1258.46</v>
      </c>
      <c r="AL274">
        <v>232.33</v>
      </c>
      <c r="AM274">
        <v>473.06</v>
      </c>
      <c r="AN274">
        <v>53.96</v>
      </c>
      <c r="AO274">
        <v>553.07000000000005</v>
      </c>
      <c r="AP274">
        <v>0</v>
      </c>
      <c r="AQ274">
        <v>63.28</v>
      </c>
      <c r="AR274">
        <v>4.01</v>
      </c>
      <c r="AS274">
        <v>0</v>
      </c>
      <c r="AT274">
        <v>90</v>
      </c>
      <c r="AU274">
        <v>85</v>
      </c>
      <c r="AV274">
        <v>1</v>
      </c>
      <c r="AW274">
        <v>1</v>
      </c>
      <c r="AZ274">
        <v>6.56</v>
      </c>
      <c r="BA274">
        <v>6.56</v>
      </c>
      <c r="BB274">
        <v>6.56</v>
      </c>
      <c r="BC274">
        <v>6.56</v>
      </c>
      <c r="BD274" t="s">
        <v>3</v>
      </c>
      <c r="BE274" t="s">
        <v>3</v>
      </c>
      <c r="BF274" t="s">
        <v>3</v>
      </c>
      <c r="BG274" t="s">
        <v>3</v>
      </c>
      <c r="BH274">
        <v>0</v>
      </c>
      <c r="BI274">
        <v>1</v>
      </c>
      <c r="BJ274" t="s">
        <v>502</v>
      </c>
      <c r="BM274">
        <v>9001</v>
      </c>
      <c r="BN274">
        <v>0</v>
      </c>
      <c r="BO274" t="s">
        <v>3</v>
      </c>
      <c r="BP274">
        <v>0</v>
      </c>
      <c r="BQ274">
        <v>2</v>
      </c>
      <c r="BR274">
        <v>0</v>
      </c>
      <c r="BS274">
        <v>6.56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3</v>
      </c>
      <c r="BZ274">
        <v>90</v>
      </c>
      <c r="CA274">
        <v>85</v>
      </c>
      <c r="CF274">
        <v>0</v>
      </c>
      <c r="CG274">
        <v>0</v>
      </c>
      <c r="CM274">
        <v>0</v>
      </c>
      <c r="CN274" t="s">
        <v>1633</v>
      </c>
      <c r="CO274">
        <v>0</v>
      </c>
      <c r="CP274">
        <f t="shared" si="259"/>
        <v>6219.52</v>
      </c>
      <c r="CQ274">
        <f t="shared" si="260"/>
        <v>1524.0848000000001</v>
      </c>
      <c r="CR274">
        <f t="shared" si="261"/>
        <v>3879.1248000000001</v>
      </c>
      <c r="CS274">
        <f t="shared" si="262"/>
        <v>442.47199999999998</v>
      </c>
      <c r="CT274">
        <f t="shared" si="263"/>
        <v>4172.3567999999996</v>
      </c>
      <c r="CU274">
        <f t="shared" si="264"/>
        <v>0</v>
      </c>
      <c r="CV274">
        <f t="shared" si="265"/>
        <v>72.771999999999991</v>
      </c>
      <c r="CW274">
        <f t="shared" si="266"/>
        <v>5.0124999999999993</v>
      </c>
      <c r="CX274">
        <f t="shared" si="267"/>
        <v>0</v>
      </c>
      <c r="CY274">
        <f t="shared" si="268"/>
        <v>2697.6779999999999</v>
      </c>
      <c r="CZ274">
        <f t="shared" si="269"/>
        <v>2547.8070000000002</v>
      </c>
      <c r="DC274" t="s">
        <v>3</v>
      </c>
      <c r="DD274" t="s">
        <v>3</v>
      </c>
      <c r="DE274" t="s">
        <v>19</v>
      </c>
      <c r="DF274" t="s">
        <v>19</v>
      </c>
      <c r="DG274" t="s">
        <v>20</v>
      </c>
      <c r="DH274" t="s">
        <v>3</v>
      </c>
      <c r="DI274" t="s">
        <v>20</v>
      </c>
      <c r="DJ274" t="s">
        <v>19</v>
      </c>
      <c r="DK274" t="s">
        <v>3</v>
      </c>
      <c r="DL274" t="s">
        <v>3</v>
      </c>
      <c r="DM274" t="s">
        <v>3</v>
      </c>
      <c r="DN274">
        <v>0</v>
      </c>
      <c r="DO274">
        <v>0</v>
      </c>
      <c r="DP274">
        <v>1</v>
      </c>
      <c r="DQ274">
        <v>1</v>
      </c>
      <c r="DU274">
        <v>1009</v>
      </c>
      <c r="DV274" t="s">
        <v>64</v>
      </c>
      <c r="DW274" t="s">
        <v>64</v>
      </c>
      <c r="DX274">
        <v>1000</v>
      </c>
      <c r="EE274">
        <v>39174502</v>
      </c>
      <c r="EF274">
        <v>2</v>
      </c>
      <c r="EG274" t="s">
        <v>21</v>
      </c>
      <c r="EH274">
        <v>0</v>
      </c>
      <c r="EI274" t="s">
        <v>3</v>
      </c>
      <c r="EJ274">
        <v>1</v>
      </c>
      <c r="EK274">
        <v>9001</v>
      </c>
      <c r="EL274" t="s">
        <v>475</v>
      </c>
      <c r="EM274" t="s">
        <v>476</v>
      </c>
      <c r="EO274" t="s">
        <v>24</v>
      </c>
      <c r="EQ274">
        <v>0</v>
      </c>
      <c r="ER274">
        <v>1258.46</v>
      </c>
      <c r="ES274">
        <v>232.33</v>
      </c>
      <c r="ET274">
        <v>473.06</v>
      </c>
      <c r="EU274">
        <v>53.96</v>
      </c>
      <c r="EV274">
        <v>553.07000000000005</v>
      </c>
      <c r="EW274">
        <v>63.28</v>
      </c>
      <c r="EX274">
        <v>4.01</v>
      </c>
      <c r="EY274">
        <v>0</v>
      </c>
      <c r="FQ274">
        <v>0</v>
      </c>
      <c r="FR274">
        <f t="shared" si="270"/>
        <v>0</v>
      </c>
      <c r="FS274">
        <v>0</v>
      </c>
      <c r="FX274">
        <v>90</v>
      </c>
      <c r="FY274">
        <v>85</v>
      </c>
      <c r="GA274" t="s">
        <v>3</v>
      </c>
      <c r="GD274">
        <v>0</v>
      </c>
      <c r="GF274">
        <v>-1314674872</v>
      </c>
      <c r="GG274">
        <v>1</v>
      </c>
      <c r="GH274">
        <v>1</v>
      </c>
      <c r="GI274">
        <v>4</v>
      </c>
      <c r="GJ274">
        <v>0</v>
      </c>
      <c r="GK274">
        <f>ROUND(R274*(R12)/100,2)</f>
        <v>0</v>
      </c>
      <c r="GL274">
        <f t="shared" si="271"/>
        <v>0</v>
      </c>
      <c r="GM274">
        <f t="shared" si="272"/>
        <v>11465.01</v>
      </c>
      <c r="GN274">
        <f t="shared" si="273"/>
        <v>11465.01</v>
      </c>
      <c r="GO274">
        <f t="shared" si="274"/>
        <v>0</v>
      </c>
      <c r="GP274">
        <f t="shared" si="275"/>
        <v>0</v>
      </c>
      <c r="GR274">
        <v>0</v>
      </c>
      <c r="GS274">
        <v>3</v>
      </c>
      <c r="GT274">
        <v>0</v>
      </c>
      <c r="GU274" t="s">
        <v>3</v>
      </c>
      <c r="GV274">
        <f t="shared" si="276"/>
        <v>0</v>
      </c>
      <c r="GW274">
        <v>1</v>
      </c>
      <c r="GX274">
        <f t="shared" si="277"/>
        <v>0</v>
      </c>
      <c r="HA274">
        <v>0</v>
      </c>
      <c r="HB274">
        <v>0</v>
      </c>
      <c r="IK274">
        <v>0</v>
      </c>
    </row>
    <row r="275" spans="1:245" x14ac:dyDescent="0.2">
      <c r="A275">
        <v>18</v>
      </c>
      <c r="B275">
        <v>1</v>
      </c>
      <c r="C275">
        <v>733</v>
      </c>
      <c r="E275" t="s">
        <v>595</v>
      </c>
      <c r="F275" t="s">
        <v>124</v>
      </c>
      <c r="G275" t="s">
        <v>125</v>
      </c>
      <c r="H275" t="s">
        <v>64</v>
      </c>
      <c r="I275">
        <f>I274*J275</f>
        <v>0.64951999999999999</v>
      </c>
      <c r="J275">
        <v>1</v>
      </c>
      <c r="O275">
        <f t="shared" si="245"/>
        <v>0</v>
      </c>
      <c r="P275">
        <f t="shared" si="246"/>
        <v>0</v>
      </c>
      <c r="Q275">
        <f t="shared" si="247"/>
        <v>0</v>
      </c>
      <c r="R275">
        <f t="shared" si="248"/>
        <v>0</v>
      </c>
      <c r="S275">
        <f t="shared" si="249"/>
        <v>0</v>
      </c>
      <c r="T275">
        <f t="shared" si="250"/>
        <v>0</v>
      </c>
      <c r="U275">
        <f t="shared" si="251"/>
        <v>0</v>
      </c>
      <c r="V275">
        <f t="shared" si="252"/>
        <v>0</v>
      </c>
      <c r="W275">
        <f t="shared" si="253"/>
        <v>0</v>
      </c>
      <c r="X275">
        <f t="shared" si="254"/>
        <v>0</v>
      </c>
      <c r="Y275">
        <f t="shared" si="255"/>
        <v>0</v>
      </c>
      <c r="AA275">
        <v>39570879</v>
      </c>
      <c r="AB275">
        <f t="shared" si="256"/>
        <v>0</v>
      </c>
      <c r="AC275">
        <f t="shared" si="278"/>
        <v>0</v>
      </c>
      <c r="AD275">
        <f>ROUND((((ET275)-(EU275))+AE275),2)</f>
        <v>0</v>
      </c>
      <c r="AE275">
        <f>ROUND((EU275),2)</f>
        <v>0</v>
      </c>
      <c r="AF275">
        <f>ROUND((EV275),2)</f>
        <v>0</v>
      </c>
      <c r="AG275">
        <f t="shared" si="257"/>
        <v>0</v>
      </c>
      <c r="AH275">
        <f>(EW275)</f>
        <v>0</v>
      </c>
      <c r="AI275">
        <f>(EX275)</f>
        <v>0</v>
      </c>
      <c r="AJ275">
        <f t="shared" si="258"/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90</v>
      </c>
      <c r="AU275">
        <v>85</v>
      </c>
      <c r="AV275">
        <v>1</v>
      </c>
      <c r="AW275">
        <v>1</v>
      </c>
      <c r="AZ275">
        <v>6.56</v>
      </c>
      <c r="BA275">
        <v>1</v>
      </c>
      <c r="BB275">
        <v>1</v>
      </c>
      <c r="BC275">
        <v>6.56</v>
      </c>
      <c r="BD275" t="s">
        <v>3</v>
      </c>
      <c r="BE275" t="s">
        <v>3</v>
      </c>
      <c r="BF275" t="s">
        <v>3</v>
      </c>
      <c r="BG275" t="s">
        <v>3</v>
      </c>
      <c r="BH275">
        <v>3</v>
      </c>
      <c r="BI275">
        <v>1</v>
      </c>
      <c r="BJ275" t="s">
        <v>3</v>
      </c>
      <c r="BM275">
        <v>9001</v>
      </c>
      <c r="BN275">
        <v>0</v>
      </c>
      <c r="BO275" t="s">
        <v>3</v>
      </c>
      <c r="BP275">
        <v>0</v>
      </c>
      <c r="BQ275">
        <v>2</v>
      </c>
      <c r="BR275">
        <v>0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3</v>
      </c>
      <c r="BZ275">
        <v>90</v>
      </c>
      <c r="CA275">
        <v>85</v>
      </c>
      <c r="CF275">
        <v>0</v>
      </c>
      <c r="CG275">
        <v>0</v>
      </c>
      <c r="CM275">
        <v>0</v>
      </c>
      <c r="CN275" t="s">
        <v>3</v>
      </c>
      <c r="CO275">
        <v>0</v>
      </c>
      <c r="CP275">
        <f t="shared" si="259"/>
        <v>0</v>
      </c>
      <c r="CQ275">
        <f t="shared" si="260"/>
        <v>0</v>
      </c>
      <c r="CR275">
        <f t="shared" si="261"/>
        <v>0</v>
      </c>
      <c r="CS275">
        <f t="shared" si="262"/>
        <v>0</v>
      </c>
      <c r="CT275">
        <f t="shared" si="263"/>
        <v>0</v>
      </c>
      <c r="CU275">
        <f t="shared" si="264"/>
        <v>0</v>
      </c>
      <c r="CV275">
        <f t="shared" si="265"/>
        <v>0</v>
      </c>
      <c r="CW275">
        <f t="shared" si="266"/>
        <v>0</v>
      </c>
      <c r="CX275">
        <f t="shared" si="267"/>
        <v>0</v>
      </c>
      <c r="CY275">
        <f t="shared" si="268"/>
        <v>0</v>
      </c>
      <c r="CZ275">
        <f t="shared" si="269"/>
        <v>0</v>
      </c>
      <c r="DC275" t="s">
        <v>3</v>
      </c>
      <c r="DD275" t="s">
        <v>3</v>
      </c>
      <c r="DE275" t="s">
        <v>3</v>
      </c>
      <c r="DF275" t="s">
        <v>3</v>
      </c>
      <c r="DG275" t="s">
        <v>3</v>
      </c>
      <c r="DH275" t="s">
        <v>3</v>
      </c>
      <c r="DI275" t="s">
        <v>3</v>
      </c>
      <c r="DJ275" t="s">
        <v>3</v>
      </c>
      <c r="DK275" t="s">
        <v>3</v>
      </c>
      <c r="DL275" t="s">
        <v>3</v>
      </c>
      <c r="DM275" t="s">
        <v>3</v>
      </c>
      <c r="DN275">
        <v>0</v>
      </c>
      <c r="DO275">
        <v>0</v>
      </c>
      <c r="DP275">
        <v>1</v>
      </c>
      <c r="DQ275">
        <v>1</v>
      </c>
      <c r="DU275">
        <v>1009</v>
      </c>
      <c r="DV275" t="s">
        <v>64</v>
      </c>
      <c r="DW275" t="s">
        <v>64</v>
      </c>
      <c r="DX275">
        <v>1000</v>
      </c>
      <c r="EE275">
        <v>39174502</v>
      </c>
      <c r="EF275">
        <v>2</v>
      </c>
      <c r="EG275" t="s">
        <v>21</v>
      </c>
      <c r="EH275">
        <v>0</v>
      </c>
      <c r="EI275" t="s">
        <v>3</v>
      </c>
      <c r="EJ275">
        <v>1</v>
      </c>
      <c r="EK275">
        <v>9001</v>
      </c>
      <c r="EL275" t="s">
        <v>475</v>
      </c>
      <c r="EM275" t="s">
        <v>476</v>
      </c>
      <c r="EO275" t="s">
        <v>3</v>
      </c>
      <c r="EQ275">
        <v>0</v>
      </c>
      <c r="ER275">
        <v>0</v>
      </c>
      <c r="ES275">
        <v>0</v>
      </c>
      <c r="ET275">
        <v>0</v>
      </c>
      <c r="EU275">
        <v>0</v>
      </c>
      <c r="EV275">
        <v>0</v>
      </c>
      <c r="EW275">
        <v>0</v>
      </c>
      <c r="EX275">
        <v>0</v>
      </c>
      <c r="FQ275">
        <v>0</v>
      </c>
      <c r="FR275">
        <f t="shared" si="270"/>
        <v>0</v>
      </c>
      <c r="FS275">
        <v>0</v>
      </c>
      <c r="FX275">
        <v>90</v>
      </c>
      <c r="FY275">
        <v>85</v>
      </c>
      <c r="GA275" t="s">
        <v>3</v>
      </c>
      <c r="GD275">
        <v>0</v>
      </c>
      <c r="GF275">
        <v>748648226</v>
      </c>
      <c r="GG275">
        <v>1</v>
      </c>
      <c r="GH275">
        <v>1</v>
      </c>
      <c r="GI275">
        <v>4</v>
      </c>
      <c r="GJ275">
        <v>0</v>
      </c>
      <c r="GK275">
        <f>ROUND(R275*(R12)/100,2)</f>
        <v>0</v>
      </c>
      <c r="GL275">
        <f t="shared" si="271"/>
        <v>0</v>
      </c>
      <c r="GM275">
        <f t="shared" si="272"/>
        <v>0</v>
      </c>
      <c r="GN275">
        <f t="shared" si="273"/>
        <v>0</v>
      </c>
      <c r="GO275">
        <f t="shared" si="274"/>
        <v>0</v>
      </c>
      <c r="GP275">
        <f t="shared" si="275"/>
        <v>0</v>
      </c>
      <c r="GR275">
        <v>0</v>
      </c>
      <c r="GS275">
        <v>3</v>
      </c>
      <c r="GT275">
        <v>0</v>
      </c>
      <c r="GU275" t="s">
        <v>3</v>
      </c>
      <c r="GV275">
        <f t="shared" si="276"/>
        <v>0</v>
      </c>
      <c r="GW275">
        <v>1</v>
      </c>
      <c r="GX275">
        <f t="shared" si="277"/>
        <v>0</v>
      </c>
      <c r="HA275">
        <v>0</v>
      </c>
      <c r="HB275">
        <v>0</v>
      </c>
      <c r="IK275">
        <v>0</v>
      </c>
    </row>
    <row r="276" spans="1:245" x14ac:dyDescent="0.2">
      <c r="A276">
        <v>18</v>
      </c>
      <c r="B276">
        <v>1</v>
      </c>
      <c r="C276">
        <v>732</v>
      </c>
      <c r="E276" t="s">
        <v>596</v>
      </c>
      <c r="F276" t="s">
        <v>579</v>
      </c>
      <c r="G276" t="s">
        <v>580</v>
      </c>
      <c r="H276" t="s">
        <v>64</v>
      </c>
      <c r="I276">
        <f>I274*J276</f>
        <v>0.64951999999999999</v>
      </c>
      <c r="J276">
        <v>1</v>
      </c>
      <c r="O276">
        <f t="shared" si="245"/>
        <v>32859.68</v>
      </c>
      <c r="P276">
        <f t="shared" si="246"/>
        <v>32859.68</v>
      </c>
      <c r="Q276">
        <f t="shared" si="247"/>
        <v>0</v>
      </c>
      <c r="R276">
        <f t="shared" si="248"/>
        <v>0</v>
      </c>
      <c r="S276">
        <f t="shared" si="249"/>
        <v>0</v>
      </c>
      <c r="T276">
        <f t="shared" si="250"/>
        <v>0</v>
      </c>
      <c r="U276">
        <f t="shared" si="251"/>
        <v>0</v>
      </c>
      <c r="V276">
        <f t="shared" si="252"/>
        <v>0</v>
      </c>
      <c r="W276">
        <f t="shared" si="253"/>
        <v>0</v>
      </c>
      <c r="X276">
        <f t="shared" si="254"/>
        <v>0</v>
      </c>
      <c r="Y276">
        <f t="shared" si="255"/>
        <v>0</v>
      </c>
      <c r="AA276">
        <v>39570879</v>
      </c>
      <c r="AB276">
        <f t="shared" si="256"/>
        <v>7712</v>
      </c>
      <c r="AC276">
        <f t="shared" si="278"/>
        <v>7712</v>
      </c>
      <c r="AD276">
        <f>ROUND((((ET276)-(EU276))+AE276),2)</f>
        <v>0</v>
      </c>
      <c r="AE276">
        <f>ROUND((EU276),2)</f>
        <v>0</v>
      </c>
      <c r="AF276">
        <f>ROUND((EV276),2)</f>
        <v>0</v>
      </c>
      <c r="AG276">
        <f t="shared" si="257"/>
        <v>0</v>
      </c>
      <c r="AH276">
        <f>(EW276)</f>
        <v>0</v>
      </c>
      <c r="AI276">
        <f>(EX276)</f>
        <v>0</v>
      </c>
      <c r="AJ276">
        <f t="shared" si="258"/>
        <v>0</v>
      </c>
      <c r="AK276">
        <v>7712</v>
      </c>
      <c r="AL276">
        <v>7712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90</v>
      </c>
      <c r="AU276">
        <v>85</v>
      </c>
      <c r="AV276">
        <v>1</v>
      </c>
      <c r="AW276">
        <v>1</v>
      </c>
      <c r="AZ276">
        <v>6.56</v>
      </c>
      <c r="BA276">
        <v>1</v>
      </c>
      <c r="BB276">
        <v>1</v>
      </c>
      <c r="BC276">
        <v>6.56</v>
      </c>
      <c r="BD276" t="s">
        <v>3</v>
      </c>
      <c r="BE276" t="s">
        <v>3</v>
      </c>
      <c r="BF276" t="s">
        <v>3</v>
      </c>
      <c r="BG276" t="s">
        <v>3</v>
      </c>
      <c r="BH276">
        <v>3</v>
      </c>
      <c r="BI276">
        <v>1</v>
      </c>
      <c r="BJ276" t="s">
        <v>581</v>
      </c>
      <c r="BM276">
        <v>9001</v>
      </c>
      <c r="BN276">
        <v>0</v>
      </c>
      <c r="BO276" t="s">
        <v>3</v>
      </c>
      <c r="BP276">
        <v>0</v>
      </c>
      <c r="BQ276">
        <v>2</v>
      </c>
      <c r="BR276">
        <v>0</v>
      </c>
      <c r="BS276">
        <v>1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3</v>
      </c>
      <c r="BZ276">
        <v>90</v>
      </c>
      <c r="CA276">
        <v>85</v>
      </c>
      <c r="CF276">
        <v>0</v>
      </c>
      <c r="CG276">
        <v>0</v>
      </c>
      <c r="CM276">
        <v>0</v>
      </c>
      <c r="CN276" t="s">
        <v>3</v>
      </c>
      <c r="CO276">
        <v>0</v>
      </c>
      <c r="CP276">
        <f t="shared" si="259"/>
        <v>32859.68</v>
      </c>
      <c r="CQ276">
        <f t="shared" si="260"/>
        <v>50590.719999999994</v>
      </c>
      <c r="CR276">
        <f t="shared" si="261"/>
        <v>0</v>
      </c>
      <c r="CS276">
        <f t="shared" si="262"/>
        <v>0</v>
      </c>
      <c r="CT276">
        <f t="shared" si="263"/>
        <v>0</v>
      </c>
      <c r="CU276">
        <f t="shared" si="264"/>
        <v>0</v>
      </c>
      <c r="CV276">
        <f t="shared" si="265"/>
        <v>0</v>
      </c>
      <c r="CW276">
        <f t="shared" si="266"/>
        <v>0</v>
      </c>
      <c r="CX276">
        <f t="shared" si="267"/>
        <v>0</v>
      </c>
      <c r="CY276">
        <f t="shared" si="268"/>
        <v>0</v>
      </c>
      <c r="CZ276">
        <f t="shared" si="269"/>
        <v>0</v>
      </c>
      <c r="DC276" t="s">
        <v>3</v>
      </c>
      <c r="DD276" t="s">
        <v>3</v>
      </c>
      <c r="DE276" t="s">
        <v>3</v>
      </c>
      <c r="DF276" t="s">
        <v>3</v>
      </c>
      <c r="DG276" t="s">
        <v>3</v>
      </c>
      <c r="DH276" t="s">
        <v>3</v>
      </c>
      <c r="DI276" t="s">
        <v>3</v>
      </c>
      <c r="DJ276" t="s">
        <v>3</v>
      </c>
      <c r="DK276" t="s">
        <v>3</v>
      </c>
      <c r="DL276" t="s">
        <v>3</v>
      </c>
      <c r="DM276" t="s">
        <v>3</v>
      </c>
      <c r="DN276">
        <v>0</v>
      </c>
      <c r="DO276">
        <v>0</v>
      </c>
      <c r="DP276">
        <v>1</v>
      </c>
      <c r="DQ276">
        <v>1</v>
      </c>
      <c r="DU276">
        <v>1009</v>
      </c>
      <c r="DV276" t="s">
        <v>64</v>
      </c>
      <c r="DW276" t="s">
        <v>64</v>
      </c>
      <c r="DX276">
        <v>1000</v>
      </c>
      <c r="EE276">
        <v>39174502</v>
      </c>
      <c r="EF276">
        <v>2</v>
      </c>
      <c r="EG276" t="s">
        <v>21</v>
      </c>
      <c r="EH276">
        <v>0</v>
      </c>
      <c r="EI276" t="s">
        <v>3</v>
      </c>
      <c r="EJ276">
        <v>1</v>
      </c>
      <c r="EK276">
        <v>9001</v>
      </c>
      <c r="EL276" t="s">
        <v>475</v>
      </c>
      <c r="EM276" t="s">
        <v>476</v>
      </c>
      <c r="EO276" t="s">
        <v>3</v>
      </c>
      <c r="EQ276">
        <v>0</v>
      </c>
      <c r="ER276">
        <v>7712</v>
      </c>
      <c r="ES276">
        <v>7712</v>
      </c>
      <c r="ET276">
        <v>0</v>
      </c>
      <c r="EU276">
        <v>0</v>
      </c>
      <c r="EV276">
        <v>0</v>
      </c>
      <c r="EW276">
        <v>0</v>
      </c>
      <c r="EX276">
        <v>0</v>
      </c>
      <c r="FQ276">
        <v>0</v>
      </c>
      <c r="FR276">
        <f t="shared" si="270"/>
        <v>0</v>
      </c>
      <c r="FS276">
        <v>0</v>
      </c>
      <c r="FX276">
        <v>90</v>
      </c>
      <c r="FY276">
        <v>85</v>
      </c>
      <c r="GA276" t="s">
        <v>3</v>
      </c>
      <c r="GD276">
        <v>0</v>
      </c>
      <c r="GF276">
        <v>299819930</v>
      </c>
      <c r="GG276">
        <v>1</v>
      </c>
      <c r="GH276">
        <v>1</v>
      </c>
      <c r="GI276">
        <v>4</v>
      </c>
      <c r="GJ276">
        <v>0</v>
      </c>
      <c r="GK276">
        <f>ROUND(R276*(R12)/100,2)</f>
        <v>0</v>
      </c>
      <c r="GL276">
        <f t="shared" si="271"/>
        <v>0</v>
      </c>
      <c r="GM276">
        <f t="shared" si="272"/>
        <v>32859.68</v>
      </c>
      <c r="GN276">
        <f t="shared" si="273"/>
        <v>32859.68</v>
      </c>
      <c r="GO276">
        <f t="shared" si="274"/>
        <v>0</v>
      </c>
      <c r="GP276">
        <f t="shared" si="275"/>
        <v>0</v>
      </c>
      <c r="GR276">
        <v>0</v>
      </c>
      <c r="GS276">
        <v>3</v>
      </c>
      <c r="GT276">
        <v>0</v>
      </c>
      <c r="GU276" t="s">
        <v>3</v>
      </c>
      <c r="GV276">
        <f t="shared" si="276"/>
        <v>0</v>
      </c>
      <c r="GW276">
        <v>1</v>
      </c>
      <c r="GX276">
        <f t="shared" si="277"/>
        <v>0</v>
      </c>
      <c r="HA276">
        <v>0</v>
      </c>
      <c r="HB276">
        <v>0</v>
      </c>
      <c r="IK276">
        <v>0</v>
      </c>
    </row>
    <row r="277" spans="1:245" x14ac:dyDescent="0.2">
      <c r="A277">
        <v>17</v>
      </c>
      <c r="B277">
        <v>1</v>
      </c>
      <c r="C277">
        <f>ROW(SmtRes!A762)</f>
        <v>762</v>
      </c>
      <c r="D277">
        <f>ROW(EtalonRes!A720)</f>
        <v>720</v>
      </c>
      <c r="E277" t="s">
        <v>597</v>
      </c>
      <c r="F277" t="s">
        <v>598</v>
      </c>
      <c r="G277" t="s">
        <v>599</v>
      </c>
      <c r="H277" t="s">
        <v>64</v>
      </c>
      <c r="I277">
        <v>1.9987999999999999</v>
      </c>
      <c r="J277">
        <v>0</v>
      </c>
      <c r="O277">
        <f t="shared" si="245"/>
        <v>16895.37</v>
      </c>
      <c r="P277">
        <f t="shared" si="246"/>
        <v>1160.29</v>
      </c>
      <c r="Q277">
        <f t="shared" si="247"/>
        <v>10318.59</v>
      </c>
      <c r="R277">
        <f t="shared" si="248"/>
        <v>1083.5899999999999</v>
      </c>
      <c r="S277">
        <f t="shared" si="249"/>
        <v>5416.49</v>
      </c>
      <c r="T277">
        <f t="shared" si="250"/>
        <v>0</v>
      </c>
      <c r="U277">
        <f t="shared" si="251"/>
        <v>89.945000599999986</v>
      </c>
      <c r="V277">
        <f t="shared" si="252"/>
        <v>12.267635</v>
      </c>
      <c r="W277">
        <f t="shared" si="253"/>
        <v>0</v>
      </c>
      <c r="X277">
        <f t="shared" si="254"/>
        <v>5850.07</v>
      </c>
      <c r="Y277">
        <f t="shared" si="255"/>
        <v>5525.07</v>
      </c>
      <c r="AA277">
        <v>39570879</v>
      </c>
      <c r="AB277">
        <f t="shared" si="256"/>
        <v>1288.53</v>
      </c>
      <c r="AC277">
        <f t="shared" si="278"/>
        <v>88.49</v>
      </c>
      <c r="AD277">
        <f>ROUND(((((ET277*1.25))-((EU277*1.25)))+AE277),2)</f>
        <v>786.95</v>
      </c>
      <c r="AE277">
        <f>ROUND(((EU277*1.25)),2)</f>
        <v>82.64</v>
      </c>
      <c r="AF277">
        <f>ROUND(((EV277*1.15)),2)</f>
        <v>413.09</v>
      </c>
      <c r="AG277">
        <f t="shared" si="257"/>
        <v>0</v>
      </c>
      <c r="AH277">
        <f>((EW277*1.15))</f>
        <v>44.999499999999998</v>
      </c>
      <c r="AI277">
        <f>((EX277*1.25))</f>
        <v>6.1375000000000002</v>
      </c>
      <c r="AJ277">
        <f t="shared" si="258"/>
        <v>0</v>
      </c>
      <c r="AK277">
        <v>1077.26</v>
      </c>
      <c r="AL277">
        <v>88.49</v>
      </c>
      <c r="AM277">
        <v>629.55999999999995</v>
      </c>
      <c r="AN277">
        <v>66.11</v>
      </c>
      <c r="AO277">
        <v>359.21</v>
      </c>
      <c r="AP277">
        <v>0</v>
      </c>
      <c r="AQ277">
        <v>39.130000000000003</v>
      </c>
      <c r="AR277">
        <v>4.91</v>
      </c>
      <c r="AS277">
        <v>0</v>
      </c>
      <c r="AT277">
        <v>90</v>
      </c>
      <c r="AU277">
        <v>85</v>
      </c>
      <c r="AV277">
        <v>1</v>
      </c>
      <c r="AW277">
        <v>1</v>
      </c>
      <c r="AZ277">
        <v>6.56</v>
      </c>
      <c r="BA277">
        <v>6.56</v>
      </c>
      <c r="BB277">
        <v>6.56</v>
      </c>
      <c r="BC277">
        <v>6.56</v>
      </c>
      <c r="BD277" t="s">
        <v>3</v>
      </c>
      <c r="BE277" t="s">
        <v>3</v>
      </c>
      <c r="BF277" t="s">
        <v>3</v>
      </c>
      <c r="BG277" t="s">
        <v>3</v>
      </c>
      <c r="BH277">
        <v>0</v>
      </c>
      <c r="BI277">
        <v>1</v>
      </c>
      <c r="BJ277" t="s">
        <v>600</v>
      </c>
      <c r="BM277">
        <v>9001</v>
      </c>
      <c r="BN277">
        <v>0</v>
      </c>
      <c r="BO277" t="s">
        <v>3</v>
      </c>
      <c r="BP277">
        <v>0</v>
      </c>
      <c r="BQ277">
        <v>2</v>
      </c>
      <c r="BR277">
        <v>0</v>
      </c>
      <c r="BS277">
        <v>6.56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3</v>
      </c>
      <c r="BZ277">
        <v>90</v>
      </c>
      <c r="CA277">
        <v>85</v>
      </c>
      <c r="CF277">
        <v>0</v>
      </c>
      <c r="CG277">
        <v>0</v>
      </c>
      <c r="CM277">
        <v>0</v>
      </c>
      <c r="CN277" t="s">
        <v>1633</v>
      </c>
      <c r="CO277">
        <v>0</v>
      </c>
      <c r="CP277">
        <f t="shared" si="259"/>
        <v>16895.370000000003</v>
      </c>
      <c r="CQ277">
        <f t="shared" si="260"/>
        <v>580.49439999999993</v>
      </c>
      <c r="CR277">
        <f t="shared" si="261"/>
        <v>5162.3919999999998</v>
      </c>
      <c r="CS277">
        <f t="shared" si="262"/>
        <v>542.11839999999995</v>
      </c>
      <c r="CT277">
        <f t="shared" si="263"/>
        <v>2709.8703999999998</v>
      </c>
      <c r="CU277">
        <f t="shared" si="264"/>
        <v>0</v>
      </c>
      <c r="CV277">
        <f t="shared" si="265"/>
        <v>44.999499999999998</v>
      </c>
      <c r="CW277">
        <f t="shared" si="266"/>
        <v>6.1375000000000002</v>
      </c>
      <c r="CX277">
        <f t="shared" si="267"/>
        <v>0</v>
      </c>
      <c r="CY277">
        <f t="shared" si="268"/>
        <v>5850.0719999999992</v>
      </c>
      <c r="CZ277">
        <f t="shared" si="269"/>
        <v>5525.0680000000002</v>
      </c>
      <c r="DC277" t="s">
        <v>3</v>
      </c>
      <c r="DD277" t="s">
        <v>3</v>
      </c>
      <c r="DE277" t="s">
        <v>19</v>
      </c>
      <c r="DF277" t="s">
        <v>19</v>
      </c>
      <c r="DG277" t="s">
        <v>20</v>
      </c>
      <c r="DH277" t="s">
        <v>3</v>
      </c>
      <c r="DI277" t="s">
        <v>20</v>
      </c>
      <c r="DJ277" t="s">
        <v>19</v>
      </c>
      <c r="DK277" t="s">
        <v>3</v>
      </c>
      <c r="DL277" t="s">
        <v>3</v>
      </c>
      <c r="DM277" t="s">
        <v>3</v>
      </c>
      <c r="DN277">
        <v>0</v>
      </c>
      <c r="DO277">
        <v>0</v>
      </c>
      <c r="DP277">
        <v>1</v>
      </c>
      <c r="DQ277">
        <v>1</v>
      </c>
      <c r="DU277">
        <v>1009</v>
      </c>
      <c r="DV277" t="s">
        <v>64</v>
      </c>
      <c r="DW277" t="s">
        <v>64</v>
      </c>
      <c r="DX277">
        <v>1000</v>
      </c>
      <c r="EE277">
        <v>39174502</v>
      </c>
      <c r="EF277">
        <v>2</v>
      </c>
      <c r="EG277" t="s">
        <v>21</v>
      </c>
      <c r="EH277">
        <v>0</v>
      </c>
      <c r="EI277" t="s">
        <v>3</v>
      </c>
      <c r="EJ277">
        <v>1</v>
      </c>
      <c r="EK277">
        <v>9001</v>
      </c>
      <c r="EL277" t="s">
        <v>475</v>
      </c>
      <c r="EM277" t="s">
        <v>476</v>
      </c>
      <c r="EO277" t="s">
        <v>24</v>
      </c>
      <c r="EQ277">
        <v>0</v>
      </c>
      <c r="ER277">
        <v>1077.26</v>
      </c>
      <c r="ES277">
        <v>88.49</v>
      </c>
      <c r="ET277">
        <v>629.55999999999995</v>
      </c>
      <c r="EU277">
        <v>66.11</v>
      </c>
      <c r="EV277">
        <v>359.21</v>
      </c>
      <c r="EW277">
        <v>39.130000000000003</v>
      </c>
      <c r="EX277">
        <v>4.91</v>
      </c>
      <c r="EY277">
        <v>0</v>
      </c>
      <c r="FQ277">
        <v>0</v>
      </c>
      <c r="FR277">
        <f t="shared" si="270"/>
        <v>0</v>
      </c>
      <c r="FS277">
        <v>0</v>
      </c>
      <c r="FX277">
        <v>90</v>
      </c>
      <c r="FY277">
        <v>85</v>
      </c>
      <c r="GA277" t="s">
        <v>3</v>
      </c>
      <c r="GD277">
        <v>0</v>
      </c>
      <c r="GF277">
        <v>-49620807</v>
      </c>
      <c r="GG277">
        <v>1</v>
      </c>
      <c r="GH277">
        <v>1</v>
      </c>
      <c r="GI277">
        <v>4</v>
      </c>
      <c r="GJ277">
        <v>0</v>
      </c>
      <c r="GK277">
        <f>ROUND(R277*(R12)/100,2)</f>
        <v>0</v>
      </c>
      <c r="GL277">
        <f t="shared" si="271"/>
        <v>0</v>
      </c>
      <c r="GM277">
        <f t="shared" si="272"/>
        <v>28270.51</v>
      </c>
      <c r="GN277">
        <f t="shared" si="273"/>
        <v>28270.51</v>
      </c>
      <c r="GO277">
        <f t="shared" si="274"/>
        <v>0</v>
      </c>
      <c r="GP277">
        <f t="shared" si="275"/>
        <v>0</v>
      </c>
      <c r="GR277">
        <v>0</v>
      </c>
      <c r="GS277">
        <v>3</v>
      </c>
      <c r="GT277">
        <v>0</v>
      </c>
      <c r="GU277" t="s">
        <v>3</v>
      </c>
      <c r="GV277">
        <f t="shared" si="276"/>
        <v>0</v>
      </c>
      <c r="GW277">
        <v>1</v>
      </c>
      <c r="GX277">
        <f t="shared" si="277"/>
        <v>0</v>
      </c>
      <c r="HA277">
        <v>0</v>
      </c>
      <c r="HB277">
        <v>0</v>
      </c>
      <c r="IK277">
        <v>0</v>
      </c>
    </row>
    <row r="278" spans="1:245" x14ac:dyDescent="0.2">
      <c r="A278">
        <v>18</v>
      </c>
      <c r="B278">
        <v>1</v>
      </c>
      <c r="C278">
        <v>757</v>
      </c>
      <c r="E278" t="s">
        <v>601</v>
      </c>
      <c r="F278" t="s">
        <v>602</v>
      </c>
      <c r="G278" t="s">
        <v>603</v>
      </c>
      <c r="H278" t="s">
        <v>64</v>
      </c>
      <c r="I278">
        <f>I277*J278</f>
        <v>0.75038899999999997</v>
      </c>
      <c r="J278">
        <v>0.37541975185111065</v>
      </c>
      <c r="O278">
        <f t="shared" si="245"/>
        <v>38221.99</v>
      </c>
      <c r="P278">
        <f t="shared" si="246"/>
        <v>38221.99</v>
      </c>
      <c r="Q278">
        <f t="shared" si="247"/>
        <v>0</v>
      </c>
      <c r="R278">
        <f t="shared" si="248"/>
        <v>0</v>
      </c>
      <c r="S278">
        <f t="shared" si="249"/>
        <v>0</v>
      </c>
      <c r="T278">
        <f t="shared" si="250"/>
        <v>0</v>
      </c>
      <c r="U278">
        <f t="shared" si="251"/>
        <v>0</v>
      </c>
      <c r="V278">
        <f t="shared" si="252"/>
        <v>0</v>
      </c>
      <c r="W278">
        <f t="shared" si="253"/>
        <v>0</v>
      </c>
      <c r="X278">
        <f t="shared" si="254"/>
        <v>0</v>
      </c>
      <c r="Y278">
        <f t="shared" si="255"/>
        <v>0</v>
      </c>
      <c r="AA278">
        <v>39570879</v>
      </c>
      <c r="AB278">
        <f t="shared" si="256"/>
        <v>7764.67</v>
      </c>
      <c r="AC278">
        <f t="shared" si="278"/>
        <v>7764.67</v>
      </c>
      <c r="AD278">
        <f>ROUND((((ET278)-(EU278))+AE278),2)</f>
        <v>0</v>
      </c>
      <c r="AE278">
        <f t="shared" ref="AE278:AF280" si="281">ROUND((EU278),2)</f>
        <v>0</v>
      </c>
      <c r="AF278">
        <f t="shared" si="281"/>
        <v>0</v>
      </c>
      <c r="AG278">
        <f t="shared" si="257"/>
        <v>0</v>
      </c>
      <c r="AH278">
        <f t="shared" ref="AH278:AI280" si="282">(EW278)</f>
        <v>0</v>
      </c>
      <c r="AI278">
        <f t="shared" si="282"/>
        <v>0</v>
      </c>
      <c r="AJ278">
        <f t="shared" si="258"/>
        <v>0</v>
      </c>
      <c r="AK278">
        <v>7764.67</v>
      </c>
      <c r="AL278">
        <v>7764.67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90</v>
      </c>
      <c r="AU278">
        <v>85</v>
      </c>
      <c r="AV278">
        <v>1</v>
      </c>
      <c r="AW278">
        <v>1</v>
      </c>
      <c r="AZ278">
        <v>6.56</v>
      </c>
      <c r="BA278">
        <v>1</v>
      </c>
      <c r="BB278">
        <v>1</v>
      </c>
      <c r="BC278">
        <v>6.56</v>
      </c>
      <c r="BD278" t="s">
        <v>3</v>
      </c>
      <c r="BE278" t="s">
        <v>3</v>
      </c>
      <c r="BF278" t="s">
        <v>3</v>
      </c>
      <c r="BG278" t="s">
        <v>3</v>
      </c>
      <c r="BH278">
        <v>3</v>
      </c>
      <c r="BI278">
        <v>1</v>
      </c>
      <c r="BJ278" t="s">
        <v>604</v>
      </c>
      <c r="BM278">
        <v>9001</v>
      </c>
      <c r="BN278">
        <v>0</v>
      </c>
      <c r="BO278" t="s">
        <v>3</v>
      </c>
      <c r="BP278">
        <v>0</v>
      </c>
      <c r="BQ278">
        <v>2</v>
      </c>
      <c r="BR278">
        <v>0</v>
      </c>
      <c r="BS278">
        <v>1</v>
      </c>
      <c r="BT278">
        <v>1</v>
      </c>
      <c r="BU278">
        <v>1</v>
      </c>
      <c r="BV278">
        <v>1</v>
      </c>
      <c r="BW278">
        <v>1</v>
      </c>
      <c r="BX278">
        <v>1</v>
      </c>
      <c r="BY278" t="s">
        <v>3</v>
      </c>
      <c r="BZ278">
        <v>90</v>
      </c>
      <c r="CA278">
        <v>85</v>
      </c>
      <c r="CF278">
        <v>0</v>
      </c>
      <c r="CG278">
        <v>0</v>
      </c>
      <c r="CM278">
        <v>0</v>
      </c>
      <c r="CN278" t="s">
        <v>3</v>
      </c>
      <c r="CO278">
        <v>0</v>
      </c>
      <c r="CP278">
        <f t="shared" si="259"/>
        <v>38221.99</v>
      </c>
      <c r="CQ278">
        <f t="shared" si="260"/>
        <v>50936.235199999996</v>
      </c>
      <c r="CR278">
        <f t="shared" si="261"/>
        <v>0</v>
      </c>
      <c r="CS278">
        <f t="shared" si="262"/>
        <v>0</v>
      </c>
      <c r="CT278">
        <f t="shared" si="263"/>
        <v>0</v>
      </c>
      <c r="CU278">
        <f t="shared" si="264"/>
        <v>0</v>
      </c>
      <c r="CV278">
        <f t="shared" si="265"/>
        <v>0</v>
      </c>
      <c r="CW278">
        <f t="shared" si="266"/>
        <v>0</v>
      </c>
      <c r="CX278">
        <f t="shared" si="267"/>
        <v>0</v>
      </c>
      <c r="CY278">
        <f t="shared" si="268"/>
        <v>0</v>
      </c>
      <c r="CZ278">
        <f t="shared" si="269"/>
        <v>0</v>
      </c>
      <c r="DC278" t="s">
        <v>3</v>
      </c>
      <c r="DD278" t="s">
        <v>3</v>
      </c>
      <c r="DE278" t="s">
        <v>3</v>
      </c>
      <c r="DF278" t="s">
        <v>3</v>
      </c>
      <c r="DG278" t="s">
        <v>3</v>
      </c>
      <c r="DH278" t="s">
        <v>3</v>
      </c>
      <c r="DI278" t="s">
        <v>3</v>
      </c>
      <c r="DJ278" t="s">
        <v>3</v>
      </c>
      <c r="DK278" t="s">
        <v>3</v>
      </c>
      <c r="DL278" t="s">
        <v>3</v>
      </c>
      <c r="DM278" t="s">
        <v>3</v>
      </c>
      <c r="DN278">
        <v>0</v>
      </c>
      <c r="DO278">
        <v>0</v>
      </c>
      <c r="DP278">
        <v>1</v>
      </c>
      <c r="DQ278">
        <v>1</v>
      </c>
      <c r="DU278">
        <v>1009</v>
      </c>
      <c r="DV278" t="s">
        <v>64</v>
      </c>
      <c r="DW278" t="s">
        <v>64</v>
      </c>
      <c r="DX278">
        <v>1000</v>
      </c>
      <c r="EE278">
        <v>39174502</v>
      </c>
      <c r="EF278">
        <v>2</v>
      </c>
      <c r="EG278" t="s">
        <v>21</v>
      </c>
      <c r="EH278">
        <v>0</v>
      </c>
      <c r="EI278" t="s">
        <v>3</v>
      </c>
      <c r="EJ278">
        <v>1</v>
      </c>
      <c r="EK278">
        <v>9001</v>
      </c>
      <c r="EL278" t="s">
        <v>475</v>
      </c>
      <c r="EM278" t="s">
        <v>476</v>
      </c>
      <c r="EO278" t="s">
        <v>3</v>
      </c>
      <c r="EQ278">
        <v>0</v>
      </c>
      <c r="ER278">
        <v>7764.67</v>
      </c>
      <c r="ES278">
        <v>7764.67</v>
      </c>
      <c r="ET278">
        <v>0</v>
      </c>
      <c r="EU278">
        <v>0</v>
      </c>
      <c r="EV278">
        <v>0</v>
      </c>
      <c r="EW278">
        <v>0</v>
      </c>
      <c r="EX278">
        <v>0</v>
      </c>
      <c r="FQ278">
        <v>0</v>
      </c>
      <c r="FR278">
        <f t="shared" si="270"/>
        <v>0</v>
      </c>
      <c r="FS278">
        <v>0</v>
      </c>
      <c r="FX278">
        <v>90</v>
      </c>
      <c r="FY278">
        <v>85</v>
      </c>
      <c r="GA278" t="s">
        <v>3</v>
      </c>
      <c r="GD278">
        <v>0</v>
      </c>
      <c r="GF278">
        <v>1608923973</v>
      </c>
      <c r="GG278">
        <v>1</v>
      </c>
      <c r="GH278">
        <v>1</v>
      </c>
      <c r="GI278">
        <v>4</v>
      </c>
      <c r="GJ278">
        <v>0</v>
      </c>
      <c r="GK278">
        <f>ROUND(R278*(R12)/100,2)</f>
        <v>0</v>
      </c>
      <c r="GL278">
        <f t="shared" si="271"/>
        <v>0</v>
      </c>
      <c r="GM278">
        <f t="shared" si="272"/>
        <v>38221.99</v>
      </c>
      <c r="GN278">
        <f t="shared" si="273"/>
        <v>38221.99</v>
      </c>
      <c r="GO278">
        <f t="shared" si="274"/>
        <v>0</v>
      </c>
      <c r="GP278">
        <f t="shared" si="275"/>
        <v>0</v>
      </c>
      <c r="GR278">
        <v>0</v>
      </c>
      <c r="GS278">
        <v>3</v>
      </c>
      <c r="GT278">
        <v>0</v>
      </c>
      <c r="GU278" t="s">
        <v>3</v>
      </c>
      <c r="GV278">
        <f t="shared" si="276"/>
        <v>0</v>
      </c>
      <c r="GW278">
        <v>1</v>
      </c>
      <c r="GX278">
        <f t="shared" si="277"/>
        <v>0</v>
      </c>
      <c r="HA278">
        <v>0</v>
      </c>
      <c r="HB278">
        <v>0</v>
      </c>
      <c r="IK278">
        <v>0</v>
      </c>
    </row>
    <row r="279" spans="1:245" x14ac:dyDescent="0.2">
      <c r="A279">
        <v>18</v>
      </c>
      <c r="B279">
        <v>1</v>
      </c>
      <c r="C279">
        <v>761</v>
      </c>
      <c r="E279" t="s">
        <v>605</v>
      </c>
      <c r="F279" t="s">
        <v>606</v>
      </c>
      <c r="G279" t="s">
        <v>607</v>
      </c>
      <c r="H279" t="s">
        <v>250</v>
      </c>
      <c r="I279">
        <f>I277*J279</f>
        <v>56.74</v>
      </c>
      <c r="J279">
        <v>28.387032219331601</v>
      </c>
      <c r="O279">
        <f t="shared" si="245"/>
        <v>203400.28</v>
      </c>
      <c r="P279">
        <f t="shared" si="246"/>
        <v>203400.28</v>
      </c>
      <c r="Q279">
        <f t="shared" si="247"/>
        <v>0</v>
      </c>
      <c r="R279">
        <f t="shared" si="248"/>
        <v>0</v>
      </c>
      <c r="S279">
        <f t="shared" si="249"/>
        <v>0</v>
      </c>
      <c r="T279">
        <f t="shared" si="250"/>
        <v>0</v>
      </c>
      <c r="U279">
        <f t="shared" si="251"/>
        <v>0</v>
      </c>
      <c r="V279">
        <f t="shared" si="252"/>
        <v>0</v>
      </c>
      <c r="W279">
        <f t="shared" si="253"/>
        <v>0</v>
      </c>
      <c r="X279">
        <f t="shared" si="254"/>
        <v>0</v>
      </c>
      <c r="Y279">
        <f t="shared" si="255"/>
        <v>0</v>
      </c>
      <c r="AA279">
        <v>39570879</v>
      </c>
      <c r="AB279">
        <f t="shared" si="256"/>
        <v>546.46</v>
      </c>
      <c r="AC279">
        <f t="shared" si="278"/>
        <v>546.46</v>
      </c>
      <c r="AD279">
        <f>ROUND((((ET279)-(EU279))+AE279),2)</f>
        <v>0</v>
      </c>
      <c r="AE279">
        <f t="shared" si="281"/>
        <v>0</v>
      </c>
      <c r="AF279">
        <f t="shared" si="281"/>
        <v>0</v>
      </c>
      <c r="AG279">
        <f t="shared" si="257"/>
        <v>0</v>
      </c>
      <c r="AH279">
        <f t="shared" si="282"/>
        <v>0</v>
      </c>
      <c r="AI279">
        <f t="shared" si="282"/>
        <v>0</v>
      </c>
      <c r="AJ279">
        <f t="shared" si="258"/>
        <v>0</v>
      </c>
      <c r="AK279">
        <v>546.46</v>
      </c>
      <c r="AL279">
        <v>546.46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90</v>
      </c>
      <c r="AU279">
        <v>85</v>
      </c>
      <c r="AV279">
        <v>1</v>
      </c>
      <c r="AW279">
        <v>1</v>
      </c>
      <c r="AZ279">
        <v>6.56</v>
      </c>
      <c r="BA279">
        <v>1</v>
      </c>
      <c r="BB279">
        <v>1</v>
      </c>
      <c r="BC279">
        <v>6.56</v>
      </c>
      <c r="BD279" t="s">
        <v>3</v>
      </c>
      <c r="BE279" t="s">
        <v>3</v>
      </c>
      <c r="BF279" t="s">
        <v>3</v>
      </c>
      <c r="BG279" t="s">
        <v>3</v>
      </c>
      <c r="BH279">
        <v>3</v>
      </c>
      <c r="BI279">
        <v>1</v>
      </c>
      <c r="BJ279" t="s">
        <v>3</v>
      </c>
      <c r="BM279">
        <v>9001</v>
      </c>
      <c r="BN279">
        <v>0</v>
      </c>
      <c r="BO279" t="s">
        <v>3</v>
      </c>
      <c r="BP279">
        <v>0</v>
      </c>
      <c r="BQ279">
        <v>2</v>
      </c>
      <c r="BR279">
        <v>0</v>
      </c>
      <c r="BS279">
        <v>1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3</v>
      </c>
      <c r="BZ279">
        <v>90</v>
      </c>
      <c r="CA279">
        <v>85</v>
      </c>
      <c r="CF279">
        <v>0</v>
      </c>
      <c r="CG279">
        <v>0</v>
      </c>
      <c r="CM279">
        <v>0</v>
      </c>
      <c r="CN279" t="s">
        <v>3</v>
      </c>
      <c r="CO279">
        <v>0</v>
      </c>
      <c r="CP279">
        <f t="shared" si="259"/>
        <v>203400.28</v>
      </c>
      <c r="CQ279">
        <f t="shared" si="260"/>
        <v>3584.7775999999999</v>
      </c>
      <c r="CR279">
        <f t="shared" si="261"/>
        <v>0</v>
      </c>
      <c r="CS279">
        <f t="shared" si="262"/>
        <v>0</v>
      </c>
      <c r="CT279">
        <f t="shared" si="263"/>
        <v>0</v>
      </c>
      <c r="CU279">
        <f t="shared" si="264"/>
        <v>0</v>
      </c>
      <c r="CV279">
        <f t="shared" si="265"/>
        <v>0</v>
      </c>
      <c r="CW279">
        <f t="shared" si="266"/>
        <v>0</v>
      </c>
      <c r="CX279">
        <f t="shared" si="267"/>
        <v>0</v>
      </c>
      <c r="CY279">
        <f t="shared" si="268"/>
        <v>0</v>
      </c>
      <c r="CZ279">
        <f t="shared" si="269"/>
        <v>0</v>
      </c>
      <c r="DC279" t="s">
        <v>3</v>
      </c>
      <c r="DD279" t="s">
        <v>3</v>
      </c>
      <c r="DE279" t="s">
        <v>3</v>
      </c>
      <c r="DF279" t="s">
        <v>3</v>
      </c>
      <c r="DG279" t="s">
        <v>3</v>
      </c>
      <c r="DH279" t="s">
        <v>3</v>
      </c>
      <c r="DI279" t="s">
        <v>3</v>
      </c>
      <c r="DJ279" t="s">
        <v>3</v>
      </c>
      <c r="DK279" t="s">
        <v>3</v>
      </c>
      <c r="DL279" t="s">
        <v>3</v>
      </c>
      <c r="DM279" t="s">
        <v>3</v>
      </c>
      <c r="DN279">
        <v>0</v>
      </c>
      <c r="DO279">
        <v>0</v>
      </c>
      <c r="DP279">
        <v>1</v>
      </c>
      <c r="DQ279">
        <v>1</v>
      </c>
      <c r="DU279">
        <v>1005</v>
      </c>
      <c r="DV279" t="s">
        <v>250</v>
      </c>
      <c r="DW279" t="s">
        <v>250</v>
      </c>
      <c r="DX279">
        <v>1</v>
      </c>
      <c r="EE279">
        <v>39174502</v>
      </c>
      <c r="EF279">
        <v>2</v>
      </c>
      <c r="EG279" t="s">
        <v>21</v>
      </c>
      <c r="EH279">
        <v>0</v>
      </c>
      <c r="EI279" t="s">
        <v>3</v>
      </c>
      <c r="EJ279">
        <v>1</v>
      </c>
      <c r="EK279">
        <v>9001</v>
      </c>
      <c r="EL279" t="s">
        <v>475</v>
      </c>
      <c r="EM279" t="s">
        <v>476</v>
      </c>
      <c r="EO279" t="s">
        <v>3</v>
      </c>
      <c r="EQ279">
        <v>0</v>
      </c>
      <c r="ER279">
        <v>546.46</v>
      </c>
      <c r="ES279">
        <v>546.46</v>
      </c>
      <c r="ET279">
        <v>0</v>
      </c>
      <c r="EU279">
        <v>0</v>
      </c>
      <c r="EV279">
        <v>0</v>
      </c>
      <c r="EW279">
        <v>0</v>
      </c>
      <c r="EX279">
        <v>0</v>
      </c>
      <c r="EZ279">
        <v>5</v>
      </c>
      <c r="FC279">
        <v>1</v>
      </c>
      <c r="FD279">
        <v>18</v>
      </c>
      <c r="FF279">
        <v>4230</v>
      </c>
      <c r="FQ279">
        <v>0</v>
      </c>
      <c r="FR279">
        <f t="shared" si="270"/>
        <v>0</v>
      </c>
      <c r="FS279">
        <v>0</v>
      </c>
      <c r="FX279">
        <v>90</v>
      </c>
      <c r="FY279">
        <v>85</v>
      </c>
      <c r="GA279" t="s">
        <v>608</v>
      </c>
      <c r="GD279">
        <v>0</v>
      </c>
      <c r="GF279">
        <v>-2057198131</v>
      </c>
      <c r="GG279">
        <v>1</v>
      </c>
      <c r="GH279">
        <v>3</v>
      </c>
      <c r="GI279">
        <v>4</v>
      </c>
      <c r="GJ279">
        <v>0</v>
      </c>
      <c r="GK279">
        <f>ROUND(R279*(R12)/100,2)</f>
        <v>0</v>
      </c>
      <c r="GL279">
        <f t="shared" si="271"/>
        <v>0</v>
      </c>
      <c r="GM279">
        <f t="shared" si="272"/>
        <v>203400.28</v>
      </c>
      <c r="GN279">
        <f t="shared" si="273"/>
        <v>203400.28</v>
      </c>
      <c r="GO279">
        <f t="shared" si="274"/>
        <v>0</v>
      </c>
      <c r="GP279">
        <f t="shared" si="275"/>
        <v>0</v>
      </c>
      <c r="GR279">
        <v>1</v>
      </c>
      <c r="GS279">
        <v>1</v>
      </c>
      <c r="GT279">
        <v>0</v>
      </c>
      <c r="GU279" t="s">
        <v>3</v>
      </c>
      <c r="GV279">
        <f t="shared" si="276"/>
        <v>0</v>
      </c>
      <c r="GW279">
        <v>1</v>
      </c>
      <c r="GX279">
        <f t="shared" si="277"/>
        <v>0</v>
      </c>
      <c r="HA279">
        <v>0</v>
      </c>
      <c r="HB279">
        <v>0</v>
      </c>
      <c r="IK279">
        <v>0</v>
      </c>
    </row>
    <row r="280" spans="1:245" x14ac:dyDescent="0.2">
      <c r="A280">
        <v>18</v>
      </c>
      <c r="B280">
        <v>1</v>
      </c>
      <c r="C280">
        <v>762</v>
      </c>
      <c r="E280" t="s">
        <v>609</v>
      </c>
      <c r="F280" t="s">
        <v>610</v>
      </c>
      <c r="G280" t="s">
        <v>611</v>
      </c>
      <c r="H280" t="s">
        <v>52</v>
      </c>
      <c r="I280">
        <f>I277*J280</f>
        <v>166.2</v>
      </c>
      <c r="J280">
        <v>83.149889933960381</v>
      </c>
      <c r="O280">
        <f t="shared" si="245"/>
        <v>1471.87</v>
      </c>
      <c r="P280">
        <f t="shared" si="246"/>
        <v>1471.87</v>
      </c>
      <c r="Q280">
        <f t="shared" si="247"/>
        <v>0</v>
      </c>
      <c r="R280">
        <f t="shared" si="248"/>
        <v>0</v>
      </c>
      <c r="S280">
        <f t="shared" si="249"/>
        <v>0</v>
      </c>
      <c r="T280">
        <f t="shared" si="250"/>
        <v>0</v>
      </c>
      <c r="U280">
        <f t="shared" si="251"/>
        <v>0</v>
      </c>
      <c r="V280">
        <f t="shared" si="252"/>
        <v>0</v>
      </c>
      <c r="W280">
        <f t="shared" si="253"/>
        <v>0</v>
      </c>
      <c r="X280">
        <f t="shared" si="254"/>
        <v>0</v>
      </c>
      <c r="Y280">
        <f t="shared" si="255"/>
        <v>0</v>
      </c>
      <c r="AA280">
        <v>39570879</v>
      </c>
      <c r="AB280">
        <f t="shared" si="256"/>
        <v>1.35</v>
      </c>
      <c r="AC280">
        <f t="shared" si="278"/>
        <v>1.35</v>
      </c>
      <c r="AD280">
        <f>ROUND((((ET280)-(EU280))+AE280),2)</f>
        <v>0</v>
      </c>
      <c r="AE280">
        <f t="shared" si="281"/>
        <v>0</v>
      </c>
      <c r="AF280">
        <f t="shared" si="281"/>
        <v>0</v>
      </c>
      <c r="AG280">
        <f t="shared" si="257"/>
        <v>0</v>
      </c>
      <c r="AH280">
        <f t="shared" si="282"/>
        <v>0</v>
      </c>
      <c r="AI280">
        <f t="shared" si="282"/>
        <v>0</v>
      </c>
      <c r="AJ280">
        <f t="shared" si="258"/>
        <v>0</v>
      </c>
      <c r="AK280">
        <v>1.35</v>
      </c>
      <c r="AL280">
        <v>1.35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90</v>
      </c>
      <c r="AU280">
        <v>85</v>
      </c>
      <c r="AV280">
        <v>1</v>
      </c>
      <c r="AW280">
        <v>1</v>
      </c>
      <c r="AZ280">
        <v>6.56</v>
      </c>
      <c r="BA280">
        <v>1</v>
      </c>
      <c r="BB280">
        <v>1</v>
      </c>
      <c r="BC280">
        <v>6.56</v>
      </c>
      <c r="BD280" t="s">
        <v>3</v>
      </c>
      <c r="BE280" t="s">
        <v>3</v>
      </c>
      <c r="BF280" t="s">
        <v>3</v>
      </c>
      <c r="BG280" t="s">
        <v>3</v>
      </c>
      <c r="BH280">
        <v>3</v>
      </c>
      <c r="BI280">
        <v>1</v>
      </c>
      <c r="BJ280" t="s">
        <v>3</v>
      </c>
      <c r="BM280">
        <v>9001</v>
      </c>
      <c r="BN280">
        <v>0</v>
      </c>
      <c r="BO280" t="s">
        <v>3</v>
      </c>
      <c r="BP280">
        <v>0</v>
      </c>
      <c r="BQ280">
        <v>2</v>
      </c>
      <c r="BR280">
        <v>0</v>
      </c>
      <c r="BS280">
        <v>1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3</v>
      </c>
      <c r="BZ280">
        <v>90</v>
      </c>
      <c r="CA280">
        <v>85</v>
      </c>
      <c r="CF280">
        <v>0</v>
      </c>
      <c r="CG280">
        <v>0</v>
      </c>
      <c r="CM280">
        <v>0</v>
      </c>
      <c r="CN280" t="s">
        <v>3</v>
      </c>
      <c r="CO280">
        <v>0</v>
      </c>
      <c r="CP280">
        <f t="shared" si="259"/>
        <v>1471.87</v>
      </c>
      <c r="CQ280">
        <f t="shared" si="260"/>
        <v>8.8559999999999999</v>
      </c>
      <c r="CR280">
        <f t="shared" si="261"/>
        <v>0</v>
      </c>
      <c r="CS280">
        <f t="shared" si="262"/>
        <v>0</v>
      </c>
      <c r="CT280">
        <f t="shared" si="263"/>
        <v>0</v>
      </c>
      <c r="CU280">
        <f t="shared" si="264"/>
        <v>0</v>
      </c>
      <c r="CV280">
        <f t="shared" si="265"/>
        <v>0</v>
      </c>
      <c r="CW280">
        <f t="shared" si="266"/>
        <v>0</v>
      </c>
      <c r="CX280">
        <f t="shared" si="267"/>
        <v>0</v>
      </c>
      <c r="CY280">
        <f t="shared" si="268"/>
        <v>0</v>
      </c>
      <c r="CZ280">
        <f t="shared" si="269"/>
        <v>0</v>
      </c>
      <c r="DC280" t="s">
        <v>3</v>
      </c>
      <c r="DD280" t="s">
        <v>3</v>
      </c>
      <c r="DE280" t="s">
        <v>3</v>
      </c>
      <c r="DF280" t="s">
        <v>3</v>
      </c>
      <c r="DG280" t="s">
        <v>3</v>
      </c>
      <c r="DH280" t="s">
        <v>3</v>
      </c>
      <c r="DI280" t="s">
        <v>3</v>
      </c>
      <c r="DJ280" t="s">
        <v>3</v>
      </c>
      <c r="DK280" t="s">
        <v>3</v>
      </c>
      <c r="DL280" t="s">
        <v>3</v>
      </c>
      <c r="DM280" t="s">
        <v>3</v>
      </c>
      <c r="DN280">
        <v>0</v>
      </c>
      <c r="DO280">
        <v>0</v>
      </c>
      <c r="DP280">
        <v>1</v>
      </c>
      <c r="DQ280">
        <v>1</v>
      </c>
      <c r="DU280">
        <v>1003</v>
      </c>
      <c r="DV280" t="s">
        <v>52</v>
      </c>
      <c r="DW280" t="s">
        <v>52</v>
      </c>
      <c r="DX280">
        <v>1</v>
      </c>
      <c r="EE280">
        <v>39174502</v>
      </c>
      <c r="EF280">
        <v>2</v>
      </c>
      <c r="EG280" t="s">
        <v>21</v>
      </c>
      <c r="EH280">
        <v>0</v>
      </c>
      <c r="EI280" t="s">
        <v>3</v>
      </c>
      <c r="EJ280">
        <v>1</v>
      </c>
      <c r="EK280">
        <v>9001</v>
      </c>
      <c r="EL280" t="s">
        <v>475</v>
      </c>
      <c r="EM280" t="s">
        <v>476</v>
      </c>
      <c r="EO280" t="s">
        <v>3</v>
      </c>
      <c r="EQ280">
        <v>0</v>
      </c>
      <c r="ER280">
        <v>1.35</v>
      </c>
      <c r="ES280">
        <v>1.35</v>
      </c>
      <c r="ET280">
        <v>0</v>
      </c>
      <c r="EU280">
        <v>0</v>
      </c>
      <c r="EV280">
        <v>0</v>
      </c>
      <c r="EW280">
        <v>0</v>
      </c>
      <c r="EX280">
        <v>0</v>
      </c>
      <c r="EZ280">
        <v>5</v>
      </c>
      <c r="FC280">
        <v>1</v>
      </c>
      <c r="FD280">
        <v>18</v>
      </c>
      <c r="FF280">
        <v>10.48</v>
      </c>
      <c r="FQ280">
        <v>0</v>
      </c>
      <c r="FR280">
        <f t="shared" si="270"/>
        <v>0</v>
      </c>
      <c r="FS280">
        <v>0</v>
      </c>
      <c r="FX280">
        <v>90</v>
      </c>
      <c r="FY280">
        <v>85</v>
      </c>
      <c r="GA280" t="s">
        <v>612</v>
      </c>
      <c r="GD280">
        <v>0</v>
      </c>
      <c r="GF280">
        <v>-490282402</v>
      </c>
      <c r="GG280">
        <v>1</v>
      </c>
      <c r="GH280">
        <v>3</v>
      </c>
      <c r="GI280">
        <v>4</v>
      </c>
      <c r="GJ280">
        <v>0</v>
      </c>
      <c r="GK280">
        <f>ROUND(R280*(R12)/100,2)</f>
        <v>0</v>
      </c>
      <c r="GL280">
        <f t="shared" si="271"/>
        <v>0</v>
      </c>
      <c r="GM280">
        <f t="shared" si="272"/>
        <v>1471.87</v>
      </c>
      <c r="GN280">
        <f t="shared" si="273"/>
        <v>1471.87</v>
      </c>
      <c r="GO280">
        <f t="shared" si="274"/>
        <v>0</v>
      </c>
      <c r="GP280">
        <f t="shared" si="275"/>
        <v>0</v>
      </c>
      <c r="GR280">
        <v>1</v>
      </c>
      <c r="GS280">
        <v>1</v>
      </c>
      <c r="GT280">
        <v>0</v>
      </c>
      <c r="GU280" t="s">
        <v>3</v>
      </c>
      <c r="GV280">
        <f t="shared" si="276"/>
        <v>0</v>
      </c>
      <c r="GW280">
        <v>1</v>
      </c>
      <c r="GX280">
        <f t="shared" si="277"/>
        <v>0</v>
      </c>
      <c r="HA280">
        <v>0</v>
      </c>
      <c r="HB280">
        <v>0</v>
      </c>
      <c r="IK280">
        <v>0</v>
      </c>
    </row>
    <row r="281" spans="1:245" x14ac:dyDescent="0.2">
      <c r="A281">
        <v>17</v>
      </c>
      <c r="B281">
        <v>1</v>
      </c>
      <c r="C281">
        <f>ROW(SmtRes!A770)</f>
        <v>770</v>
      </c>
      <c r="D281">
        <f>ROW(EtalonRes!A728)</f>
        <v>728</v>
      </c>
      <c r="E281" t="s">
        <v>613</v>
      </c>
      <c r="F281" t="s">
        <v>530</v>
      </c>
      <c r="G281" t="s">
        <v>531</v>
      </c>
      <c r="H281" t="s">
        <v>208</v>
      </c>
      <c r="I281">
        <f>ROUND(346/100,9)</f>
        <v>3.46</v>
      </c>
      <c r="J281">
        <v>0</v>
      </c>
      <c r="O281">
        <f t="shared" si="245"/>
        <v>6338.98</v>
      </c>
      <c r="P281">
        <f t="shared" si="246"/>
        <v>4601.26</v>
      </c>
      <c r="Q281">
        <f t="shared" si="247"/>
        <v>261.7</v>
      </c>
      <c r="R281">
        <f t="shared" si="248"/>
        <v>6.36</v>
      </c>
      <c r="S281">
        <f t="shared" si="249"/>
        <v>1476.02</v>
      </c>
      <c r="T281">
        <f t="shared" si="250"/>
        <v>0</v>
      </c>
      <c r="U281">
        <f t="shared" si="251"/>
        <v>21.128489999999996</v>
      </c>
      <c r="V281">
        <f t="shared" si="252"/>
        <v>8.6500000000000007E-2</v>
      </c>
      <c r="W281">
        <f t="shared" si="253"/>
        <v>0</v>
      </c>
      <c r="X281">
        <f t="shared" si="254"/>
        <v>1334.14</v>
      </c>
      <c r="Y281">
        <f t="shared" si="255"/>
        <v>1037.67</v>
      </c>
      <c r="AA281">
        <v>39570879</v>
      </c>
      <c r="AB281">
        <f t="shared" si="256"/>
        <v>279.27999999999997</v>
      </c>
      <c r="AC281">
        <f t="shared" si="278"/>
        <v>202.72</v>
      </c>
      <c r="AD281">
        <f>ROUND(((((ET281*1.25))-((EU281*1.25)))+AE281),2)</f>
        <v>11.53</v>
      </c>
      <c r="AE281">
        <f>ROUND(((EU281*1.25)),2)</f>
        <v>0.28000000000000003</v>
      </c>
      <c r="AF281">
        <f>ROUND(((EV281*1.15)),2)</f>
        <v>65.03</v>
      </c>
      <c r="AG281">
        <f t="shared" si="257"/>
        <v>0</v>
      </c>
      <c r="AH281">
        <f>((EW281*1.15))</f>
        <v>6.1064999999999987</v>
      </c>
      <c r="AI281">
        <f>((EX281*1.25))</f>
        <v>2.5000000000000001E-2</v>
      </c>
      <c r="AJ281">
        <f t="shared" si="258"/>
        <v>0</v>
      </c>
      <c r="AK281">
        <v>268.49</v>
      </c>
      <c r="AL281">
        <v>202.72</v>
      </c>
      <c r="AM281">
        <v>9.2200000000000006</v>
      </c>
      <c r="AN281">
        <v>0.22</v>
      </c>
      <c r="AO281">
        <v>56.55</v>
      </c>
      <c r="AP281">
        <v>0</v>
      </c>
      <c r="AQ281">
        <v>5.31</v>
      </c>
      <c r="AR281">
        <v>0.02</v>
      </c>
      <c r="AS281">
        <v>0</v>
      </c>
      <c r="AT281">
        <v>90</v>
      </c>
      <c r="AU281">
        <v>70</v>
      </c>
      <c r="AV281">
        <v>1</v>
      </c>
      <c r="AW281">
        <v>1</v>
      </c>
      <c r="AZ281">
        <v>6.56</v>
      </c>
      <c r="BA281">
        <v>6.56</v>
      </c>
      <c r="BB281">
        <v>6.56</v>
      </c>
      <c r="BC281">
        <v>6.56</v>
      </c>
      <c r="BD281" t="s">
        <v>3</v>
      </c>
      <c r="BE281" t="s">
        <v>3</v>
      </c>
      <c r="BF281" t="s">
        <v>3</v>
      </c>
      <c r="BG281" t="s">
        <v>3</v>
      </c>
      <c r="BH281">
        <v>0</v>
      </c>
      <c r="BI281">
        <v>1</v>
      </c>
      <c r="BJ281" t="s">
        <v>532</v>
      </c>
      <c r="BM281">
        <v>13001</v>
      </c>
      <c r="BN281">
        <v>0</v>
      </c>
      <c r="BO281" t="s">
        <v>3</v>
      </c>
      <c r="BP281">
        <v>0</v>
      </c>
      <c r="BQ281">
        <v>2</v>
      </c>
      <c r="BR281">
        <v>0</v>
      </c>
      <c r="BS281">
        <v>6.56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3</v>
      </c>
      <c r="BZ281">
        <v>90</v>
      </c>
      <c r="CA281">
        <v>70</v>
      </c>
      <c r="CF281">
        <v>0</v>
      </c>
      <c r="CG281">
        <v>0</v>
      </c>
      <c r="CM281">
        <v>0</v>
      </c>
      <c r="CN281" t="s">
        <v>1633</v>
      </c>
      <c r="CO281">
        <v>0</v>
      </c>
      <c r="CP281">
        <f t="shared" si="259"/>
        <v>6338.98</v>
      </c>
      <c r="CQ281">
        <f t="shared" si="260"/>
        <v>1329.8432</v>
      </c>
      <c r="CR281">
        <f t="shared" si="261"/>
        <v>75.636799999999994</v>
      </c>
      <c r="CS281">
        <f t="shared" si="262"/>
        <v>1.8368</v>
      </c>
      <c r="CT281">
        <f t="shared" si="263"/>
        <v>426.59679999999997</v>
      </c>
      <c r="CU281">
        <f t="shared" si="264"/>
        <v>0</v>
      </c>
      <c r="CV281">
        <f t="shared" si="265"/>
        <v>6.1064999999999987</v>
      </c>
      <c r="CW281">
        <f t="shared" si="266"/>
        <v>2.5000000000000001E-2</v>
      </c>
      <c r="CX281">
        <f t="shared" si="267"/>
        <v>0</v>
      </c>
      <c r="CY281">
        <f t="shared" si="268"/>
        <v>1334.1419999999998</v>
      </c>
      <c r="CZ281">
        <f t="shared" si="269"/>
        <v>1037.6659999999999</v>
      </c>
      <c r="DC281" t="s">
        <v>3</v>
      </c>
      <c r="DD281" t="s">
        <v>3</v>
      </c>
      <c r="DE281" t="s">
        <v>19</v>
      </c>
      <c r="DF281" t="s">
        <v>19</v>
      </c>
      <c r="DG281" t="s">
        <v>20</v>
      </c>
      <c r="DH281" t="s">
        <v>3</v>
      </c>
      <c r="DI281" t="s">
        <v>20</v>
      </c>
      <c r="DJ281" t="s">
        <v>19</v>
      </c>
      <c r="DK281" t="s">
        <v>3</v>
      </c>
      <c r="DL281" t="s">
        <v>3</v>
      </c>
      <c r="DM281" t="s">
        <v>3</v>
      </c>
      <c r="DN281">
        <v>0</v>
      </c>
      <c r="DO281">
        <v>0</v>
      </c>
      <c r="DP281">
        <v>1</v>
      </c>
      <c r="DQ281">
        <v>1</v>
      </c>
      <c r="DU281">
        <v>1005</v>
      </c>
      <c r="DV281" t="s">
        <v>208</v>
      </c>
      <c r="DW281" t="s">
        <v>208</v>
      </c>
      <c r="DX281">
        <v>100</v>
      </c>
      <c r="EE281">
        <v>39174506</v>
      </c>
      <c r="EF281">
        <v>2</v>
      </c>
      <c r="EG281" t="s">
        <v>21</v>
      </c>
      <c r="EH281">
        <v>0</v>
      </c>
      <c r="EI281" t="s">
        <v>3</v>
      </c>
      <c r="EJ281">
        <v>1</v>
      </c>
      <c r="EK281">
        <v>13001</v>
      </c>
      <c r="EL281" t="s">
        <v>294</v>
      </c>
      <c r="EM281" t="s">
        <v>295</v>
      </c>
      <c r="EO281" t="s">
        <v>24</v>
      </c>
      <c r="EQ281">
        <v>0</v>
      </c>
      <c r="ER281">
        <v>268.49</v>
      </c>
      <c r="ES281">
        <v>202.72</v>
      </c>
      <c r="ET281">
        <v>9.2200000000000006</v>
      </c>
      <c r="EU281">
        <v>0.22</v>
      </c>
      <c r="EV281">
        <v>56.55</v>
      </c>
      <c r="EW281">
        <v>5.31</v>
      </c>
      <c r="EX281">
        <v>0.02</v>
      </c>
      <c r="EY281">
        <v>0</v>
      </c>
      <c r="FQ281">
        <v>0</v>
      </c>
      <c r="FR281">
        <f t="shared" si="270"/>
        <v>0</v>
      </c>
      <c r="FS281">
        <v>0</v>
      </c>
      <c r="FX281">
        <v>90</v>
      </c>
      <c r="FY281">
        <v>70</v>
      </c>
      <c r="GA281" t="s">
        <v>3</v>
      </c>
      <c r="GD281">
        <v>0</v>
      </c>
      <c r="GF281">
        <v>745229369</v>
      </c>
      <c r="GG281">
        <v>1</v>
      </c>
      <c r="GH281">
        <v>1</v>
      </c>
      <c r="GI281">
        <v>4</v>
      </c>
      <c r="GJ281">
        <v>0</v>
      </c>
      <c r="GK281">
        <f>ROUND(R281*(R12)/100,2)</f>
        <v>0</v>
      </c>
      <c r="GL281">
        <f t="shared" si="271"/>
        <v>0</v>
      </c>
      <c r="GM281">
        <f t="shared" si="272"/>
        <v>8710.7900000000009</v>
      </c>
      <c r="GN281">
        <f t="shared" si="273"/>
        <v>8710.7900000000009</v>
      </c>
      <c r="GO281">
        <f t="shared" si="274"/>
        <v>0</v>
      </c>
      <c r="GP281">
        <f t="shared" si="275"/>
        <v>0</v>
      </c>
      <c r="GR281">
        <v>0</v>
      </c>
      <c r="GS281">
        <v>3</v>
      </c>
      <c r="GT281">
        <v>0</v>
      </c>
      <c r="GU281" t="s">
        <v>3</v>
      </c>
      <c r="GV281">
        <f t="shared" si="276"/>
        <v>0</v>
      </c>
      <c r="GW281">
        <v>1</v>
      </c>
      <c r="GX281">
        <f t="shared" si="277"/>
        <v>0</v>
      </c>
      <c r="HA281">
        <v>0</v>
      </c>
      <c r="HB281">
        <v>0</v>
      </c>
      <c r="IK281">
        <v>0</v>
      </c>
    </row>
    <row r="282" spans="1:245" x14ac:dyDescent="0.2">
      <c r="A282">
        <v>17</v>
      </c>
      <c r="B282">
        <v>1</v>
      </c>
      <c r="C282">
        <f>ROW(SmtRes!A779)</f>
        <v>779</v>
      </c>
      <c r="D282">
        <f>ROW(EtalonRes!A736)</f>
        <v>736</v>
      </c>
      <c r="E282" t="s">
        <v>614</v>
      </c>
      <c r="F282" t="s">
        <v>534</v>
      </c>
      <c r="G282" t="s">
        <v>535</v>
      </c>
      <c r="H282" t="s">
        <v>208</v>
      </c>
      <c r="I282">
        <f>ROUND(346/100,9)</f>
        <v>3.46</v>
      </c>
      <c r="J282">
        <v>0</v>
      </c>
      <c r="O282">
        <f t="shared" si="245"/>
        <v>7461.61</v>
      </c>
      <c r="P282">
        <f t="shared" si="246"/>
        <v>6384.15</v>
      </c>
      <c r="Q282">
        <f t="shared" si="247"/>
        <v>170.69</v>
      </c>
      <c r="R282">
        <f t="shared" si="248"/>
        <v>6.36</v>
      </c>
      <c r="S282">
        <f t="shared" si="249"/>
        <v>906.77</v>
      </c>
      <c r="T282">
        <f t="shared" si="250"/>
        <v>0</v>
      </c>
      <c r="U282">
        <f t="shared" si="251"/>
        <v>15.239569999999999</v>
      </c>
      <c r="V282">
        <f t="shared" si="252"/>
        <v>8.6500000000000007E-2</v>
      </c>
      <c r="W282">
        <f t="shared" si="253"/>
        <v>0</v>
      </c>
      <c r="X282">
        <f t="shared" si="254"/>
        <v>821.82</v>
      </c>
      <c r="Y282">
        <f t="shared" si="255"/>
        <v>639.19000000000005</v>
      </c>
      <c r="AA282">
        <v>39570879</v>
      </c>
      <c r="AB282">
        <f t="shared" si="256"/>
        <v>328.74</v>
      </c>
      <c r="AC282">
        <f t="shared" si="278"/>
        <v>281.27</v>
      </c>
      <c r="AD282">
        <f>ROUND(((((ET282*1.25))-((EU282*1.25)))+AE282),2)</f>
        <v>7.52</v>
      </c>
      <c r="AE282">
        <f>ROUND(((EU282*1.25)),2)</f>
        <v>0.28000000000000003</v>
      </c>
      <c r="AF282">
        <f>ROUND(((EV282*1.15)),2)</f>
        <v>39.950000000000003</v>
      </c>
      <c r="AG282">
        <f t="shared" si="257"/>
        <v>0</v>
      </c>
      <c r="AH282">
        <f>((EW282*1.15))</f>
        <v>4.4044999999999996</v>
      </c>
      <c r="AI282">
        <f>((EX282*1.25))</f>
        <v>2.5000000000000001E-2</v>
      </c>
      <c r="AJ282">
        <f t="shared" si="258"/>
        <v>0</v>
      </c>
      <c r="AK282">
        <v>322.02</v>
      </c>
      <c r="AL282">
        <v>281.27</v>
      </c>
      <c r="AM282">
        <v>6.01</v>
      </c>
      <c r="AN282">
        <v>0.22</v>
      </c>
      <c r="AO282">
        <v>34.74</v>
      </c>
      <c r="AP282">
        <v>0</v>
      </c>
      <c r="AQ282">
        <v>3.83</v>
      </c>
      <c r="AR282">
        <v>0.02</v>
      </c>
      <c r="AS282">
        <v>0</v>
      </c>
      <c r="AT282">
        <v>90</v>
      </c>
      <c r="AU282">
        <v>70</v>
      </c>
      <c r="AV282">
        <v>1</v>
      </c>
      <c r="AW282">
        <v>1</v>
      </c>
      <c r="AZ282">
        <v>6.56</v>
      </c>
      <c r="BA282">
        <v>6.56</v>
      </c>
      <c r="BB282">
        <v>6.56</v>
      </c>
      <c r="BC282">
        <v>6.56</v>
      </c>
      <c r="BD282" t="s">
        <v>3</v>
      </c>
      <c r="BE282" t="s">
        <v>3</v>
      </c>
      <c r="BF282" t="s">
        <v>3</v>
      </c>
      <c r="BG282" t="s">
        <v>3</v>
      </c>
      <c r="BH282">
        <v>0</v>
      </c>
      <c r="BI282">
        <v>1</v>
      </c>
      <c r="BJ282" t="s">
        <v>536</v>
      </c>
      <c r="BM282">
        <v>13001</v>
      </c>
      <c r="BN282">
        <v>0</v>
      </c>
      <c r="BO282" t="s">
        <v>3</v>
      </c>
      <c r="BP282">
        <v>0</v>
      </c>
      <c r="BQ282">
        <v>2</v>
      </c>
      <c r="BR282">
        <v>0</v>
      </c>
      <c r="BS282">
        <v>6.56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3</v>
      </c>
      <c r="BZ282">
        <v>90</v>
      </c>
      <c r="CA282">
        <v>70</v>
      </c>
      <c r="CF282">
        <v>0</v>
      </c>
      <c r="CG282">
        <v>0</v>
      </c>
      <c r="CM282">
        <v>0</v>
      </c>
      <c r="CN282" t="s">
        <v>1633</v>
      </c>
      <c r="CO282">
        <v>0</v>
      </c>
      <c r="CP282">
        <f t="shared" si="259"/>
        <v>7461.6099999999988</v>
      </c>
      <c r="CQ282">
        <f t="shared" si="260"/>
        <v>1845.1311999999998</v>
      </c>
      <c r="CR282">
        <f t="shared" si="261"/>
        <v>49.331199999999995</v>
      </c>
      <c r="CS282">
        <f t="shared" si="262"/>
        <v>1.8368</v>
      </c>
      <c r="CT282">
        <f t="shared" si="263"/>
        <v>262.072</v>
      </c>
      <c r="CU282">
        <f t="shared" si="264"/>
        <v>0</v>
      </c>
      <c r="CV282">
        <f t="shared" si="265"/>
        <v>4.4044999999999996</v>
      </c>
      <c r="CW282">
        <f t="shared" si="266"/>
        <v>2.5000000000000001E-2</v>
      </c>
      <c r="CX282">
        <f t="shared" si="267"/>
        <v>0</v>
      </c>
      <c r="CY282">
        <f t="shared" si="268"/>
        <v>821.81700000000001</v>
      </c>
      <c r="CZ282">
        <f t="shared" si="269"/>
        <v>639.19100000000003</v>
      </c>
      <c r="DC282" t="s">
        <v>3</v>
      </c>
      <c r="DD282" t="s">
        <v>3</v>
      </c>
      <c r="DE282" t="s">
        <v>19</v>
      </c>
      <c r="DF282" t="s">
        <v>19</v>
      </c>
      <c r="DG282" t="s">
        <v>20</v>
      </c>
      <c r="DH282" t="s">
        <v>3</v>
      </c>
      <c r="DI282" t="s">
        <v>20</v>
      </c>
      <c r="DJ282" t="s">
        <v>19</v>
      </c>
      <c r="DK282" t="s">
        <v>3</v>
      </c>
      <c r="DL282" t="s">
        <v>3</v>
      </c>
      <c r="DM282" t="s">
        <v>3</v>
      </c>
      <c r="DN282">
        <v>0</v>
      </c>
      <c r="DO282">
        <v>0</v>
      </c>
      <c r="DP282">
        <v>1</v>
      </c>
      <c r="DQ282">
        <v>1</v>
      </c>
      <c r="DU282">
        <v>1005</v>
      </c>
      <c r="DV282" t="s">
        <v>208</v>
      </c>
      <c r="DW282" t="s">
        <v>208</v>
      </c>
      <c r="DX282">
        <v>100</v>
      </c>
      <c r="EE282">
        <v>39174506</v>
      </c>
      <c r="EF282">
        <v>2</v>
      </c>
      <c r="EG282" t="s">
        <v>21</v>
      </c>
      <c r="EH282">
        <v>0</v>
      </c>
      <c r="EI282" t="s">
        <v>3</v>
      </c>
      <c r="EJ282">
        <v>1</v>
      </c>
      <c r="EK282">
        <v>13001</v>
      </c>
      <c r="EL282" t="s">
        <v>294</v>
      </c>
      <c r="EM282" t="s">
        <v>295</v>
      </c>
      <c r="EO282" t="s">
        <v>24</v>
      </c>
      <c r="EQ282">
        <v>0</v>
      </c>
      <c r="ER282">
        <v>322.02</v>
      </c>
      <c r="ES282">
        <v>281.27</v>
      </c>
      <c r="ET282">
        <v>6.01</v>
      </c>
      <c r="EU282">
        <v>0.22</v>
      </c>
      <c r="EV282">
        <v>34.74</v>
      </c>
      <c r="EW282">
        <v>3.83</v>
      </c>
      <c r="EX282">
        <v>0.02</v>
      </c>
      <c r="EY282">
        <v>0</v>
      </c>
      <c r="FQ282">
        <v>0</v>
      </c>
      <c r="FR282">
        <f t="shared" si="270"/>
        <v>0</v>
      </c>
      <c r="FS282">
        <v>0</v>
      </c>
      <c r="FX282">
        <v>90</v>
      </c>
      <c r="FY282">
        <v>70</v>
      </c>
      <c r="GA282" t="s">
        <v>3</v>
      </c>
      <c r="GD282">
        <v>0</v>
      </c>
      <c r="GF282">
        <v>679810944</v>
      </c>
      <c r="GG282">
        <v>1</v>
      </c>
      <c r="GH282">
        <v>1</v>
      </c>
      <c r="GI282">
        <v>4</v>
      </c>
      <c r="GJ282">
        <v>0</v>
      </c>
      <c r="GK282">
        <f>ROUND(R282*(R12)/100,2)</f>
        <v>0</v>
      </c>
      <c r="GL282">
        <f t="shared" si="271"/>
        <v>0</v>
      </c>
      <c r="GM282">
        <f t="shared" si="272"/>
        <v>8922.6200000000008</v>
      </c>
      <c r="GN282">
        <f t="shared" si="273"/>
        <v>8922.6200000000008</v>
      </c>
      <c r="GO282">
        <f t="shared" si="274"/>
        <v>0</v>
      </c>
      <c r="GP282">
        <f t="shared" si="275"/>
        <v>0</v>
      </c>
      <c r="GR282">
        <v>0</v>
      </c>
      <c r="GS282">
        <v>3</v>
      </c>
      <c r="GT282">
        <v>0</v>
      </c>
      <c r="GU282" t="s">
        <v>3</v>
      </c>
      <c r="GV282">
        <f t="shared" si="276"/>
        <v>0</v>
      </c>
      <c r="GW282">
        <v>1</v>
      </c>
      <c r="GX282">
        <f t="shared" si="277"/>
        <v>0</v>
      </c>
      <c r="HA282">
        <v>0</v>
      </c>
      <c r="HB282">
        <v>0</v>
      </c>
      <c r="IK282">
        <v>0</v>
      </c>
    </row>
    <row r="283" spans="1:245" x14ac:dyDescent="0.2">
      <c r="A283">
        <v>18</v>
      </c>
      <c r="B283">
        <v>1</v>
      </c>
      <c r="C283">
        <v>777</v>
      </c>
      <c r="E283" t="s">
        <v>615</v>
      </c>
      <c r="F283" t="s">
        <v>538</v>
      </c>
      <c r="G283" t="s">
        <v>539</v>
      </c>
      <c r="H283" t="s">
        <v>64</v>
      </c>
      <c r="I283">
        <f>I282*J283</f>
        <v>-6.5740000000000007E-2</v>
      </c>
      <c r="J283">
        <v>-1.9000000000000003E-2</v>
      </c>
      <c r="O283">
        <f t="shared" si="245"/>
        <v>-6172.49</v>
      </c>
      <c r="P283">
        <f t="shared" si="246"/>
        <v>-6172.49</v>
      </c>
      <c r="Q283">
        <f t="shared" si="247"/>
        <v>0</v>
      </c>
      <c r="R283">
        <f t="shared" si="248"/>
        <v>0</v>
      </c>
      <c r="S283">
        <f t="shared" si="249"/>
        <v>0</v>
      </c>
      <c r="T283">
        <f t="shared" si="250"/>
        <v>0</v>
      </c>
      <c r="U283">
        <f t="shared" si="251"/>
        <v>0</v>
      </c>
      <c r="V283">
        <f t="shared" si="252"/>
        <v>0</v>
      </c>
      <c r="W283">
        <f t="shared" si="253"/>
        <v>0</v>
      </c>
      <c r="X283">
        <f t="shared" si="254"/>
        <v>0</v>
      </c>
      <c r="Y283">
        <f t="shared" si="255"/>
        <v>0</v>
      </c>
      <c r="AA283">
        <v>39570879</v>
      </c>
      <c r="AB283">
        <f t="shared" si="256"/>
        <v>14312.87</v>
      </c>
      <c r="AC283">
        <f t="shared" si="278"/>
        <v>14312.87</v>
      </c>
      <c r="AD283">
        <f>ROUND((((ET283)-(EU283))+AE283),2)</f>
        <v>0</v>
      </c>
      <c r="AE283">
        <f>ROUND((EU283),2)</f>
        <v>0</v>
      </c>
      <c r="AF283">
        <f>ROUND((EV283),2)</f>
        <v>0</v>
      </c>
      <c r="AG283">
        <f t="shared" si="257"/>
        <v>0</v>
      </c>
      <c r="AH283">
        <f>(EW283)</f>
        <v>0</v>
      </c>
      <c r="AI283">
        <f>(EX283)</f>
        <v>0</v>
      </c>
      <c r="AJ283">
        <f t="shared" si="258"/>
        <v>0</v>
      </c>
      <c r="AK283">
        <v>14312.87</v>
      </c>
      <c r="AL283">
        <v>14312.87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90</v>
      </c>
      <c r="AU283">
        <v>70</v>
      </c>
      <c r="AV283">
        <v>1</v>
      </c>
      <c r="AW283">
        <v>1</v>
      </c>
      <c r="AZ283">
        <v>6.56</v>
      </c>
      <c r="BA283">
        <v>1</v>
      </c>
      <c r="BB283">
        <v>1</v>
      </c>
      <c r="BC283">
        <v>6.56</v>
      </c>
      <c r="BD283" t="s">
        <v>3</v>
      </c>
      <c r="BE283" t="s">
        <v>3</v>
      </c>
      <c r="BF283" t="s">
        <v>3</v>
      </c>
      <c r="BG283" t="s">
        <v>3</v>
      </c>
      <c r="BH283">
        <v>3</v>
      </c>
      <c r="BI283">
        <v>1</v>
      </c>
      <c r="BJ283" t="s">
        <v>540</v>
      </c>
      <c r="BM283">
        <v>13001</v>
      </c>
      <c r="BN283">
        <v>0</v>
      </c>
      <c r="BO283" t="s">
        <v>3</v>
      </c>
      <c r="BP283">
        <v>0</v>
      </c>
      <c r="BQ283">
        <v>2</v>
      </c>
      <c r="BR283">
        <v>1</v>
      </c>
      <c r="BS283">
        <v>1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3</v>
      </c>
      <c r="BZ283">
        <v>90</v>
      </c>
      <c r="CA283">
        <v>70</v>
      </c>
      <c r="CF283">
        <v>0</v>
      </c>
      <c r="CG283">
        <v>0</v>
      </c>
      <c r="CM283">
        <v>0</v>
      </c>
      <c r="CN283" t="s">
        <v>3</v>
      </c>
      <c r="CO283">
        <v>0</v>
      </c>
      <c r="CP283">
        <f t="shared" si="259"/>
        <v>-6172.49</v>
      </c>
      <c r="CQ283">
        <f t="shared" si="260"/>
        <v>93892.427200000006</v>
      </c>
      <c r="CR283">
        <f t="shared" si="261"/>
        <v>0</v>
      </c>
      <c r="CS283">
        <f t="shared" si="262"/>
        <v>0</v>
      </c>
      <c r="CT283">
        <f t="shared" si="263"/>
        <v>0</v>
      </c>
      <c r="CU283">
        <f t="shared" si="264"/>
        <v>0</v>
      </c>
      <c r="CV283">
        <f t="shared" si="265"/>
        <v>0</v>
      </c>
      <c r="CW283">
        <f t="shared" si="266"/>
        <v>0</v>
      </c>
      <c r="CX283">
        <f t="shared" si="267"/>
        <v>0</v>
      </c>
      <c r="CY283">
        <f t="shared" si="268"/>
        <v>0</v>
      </c>
      <c r="CZ283">
        <f t="shared" si="269"/>
        <v>0</v>
      </c>
      <c r="DC283" t="s">
        <v>3</v>
      </c>
      <c r="DD283" t="s">
        <v>3</v>
      </c>
      <c r="DE283" t="s">
        <v>3</v>
      </c>
      <c r="DF283" t="s">
        <v>3</v>
      </c>
      <c r="DG283" t="s">
        <v>3</v>
      </c>
      <c r="DH283" t="s">
        <v>3</v>
      </c>
      <c r="DI283" t="s">
        <v>3</v>
      </c>
      <c r="DJ283" t="s">
        <v>3</v>
      </c>
      <c r="DK283" t="s">
        <v>3</v>
      </c>
      <c r="DL283" t="s">
        <v>3</v>
      </c>
      <c r="DM283" t="s">
        <v>3</v>
      </c>
      <c r="DN283">
        <v>0</v>
      </c>
      <c r="DO283">
        <v>0</v>
      </c>
      <c r="DP283">
        <v>1</v>
      </c>
      <c r="DQ283">
        <v>1</v>
      </c>
      <c r="DU283">
        <v>1009</v>
      </c>
      <c r="DV283" t="s">
        <v>64</v>
      </c>
      <c r="DW283" t="s">
        <v>64</v>
      </c>
      <c r="DX283">
        <v>1000</v>
      </c>
      <c r="EE283">
        <v>39174506</v>
      </c>
      <c r="EF283">
        <v>2</v>
      </c>
      <c r="EG283" t="s">
        <v>21</v>
      </c>
      <c r="EH283">
        <v>0</v>
      </c>
      <c r="EI283" t="s">
        <v>3</v>
      </c>
      <c r="EJ283">
        <v>1</v>
      </c>
      <c r="EK283">
        <v>13001</v>
      </c>
      <c r="EL283" t="s">
        <v>294</v>
      </c>
      <c r="EM283" t="s">
        <v>295</v>
      </c>
      <c r="EO283" t="s">
        <v>3</v>
      </c>
      <c r="EQ283">
        <v>32768</v>
      </c>
      <c r="ER283">
        <v>14312.87</v>
      </c>
      <c r="ES283">
        <v>14312.87</v>
      </c>
      <c r="ET283">
        <v>0</v>
      </c>
      <c r="EU283">
        <v>0</v>
      </c>
      <c r="EV283">
        <v>0</v>
      </c>
      <c r="EW283">
        <v>0</v>
      </c>
      <c r="EX283">
        <v>0</v>
      </c>
      <c r="FQ283">
        <v>0</v>
      </c>
      <c r="FR283">
        <f t="shared" si="270"/>
        <v>0</v>
      </c>
      <c r="FS283">
        <v>0</v>
      </c>
      <c r="FX283">
        <v>90</v>
      </c>
      <c r="FY283">
        <v>70</v>
      </c>
      <c r="GA283" t="s">
        <v>3</v>
      </c>
      <c r="GD283">
        <v>0</v>
      </c>
      <c r="GF283">
        <v>314961973</v>
      </c>
      <c r="GG283">
        <v>1</v>
      </c>
      <c r="GH283">
        <v>1</v>
      </c>
      <c r="GI283">
        <v>4</v>
      </c>
      <c r="GJ283">
        <v>0</v>
      </c>
      <c r="GK283">
        <f>ROUND(R283*(R12)/100,2)</f>
        <v>0</v>
      </c>
      <c r="GL283">
        <f t="shared" si="271"/>
        <v>0</v>
      </c>
      <c r="GM283">
        <f t="shared" si="272"/>
        <v>-6172.49</v>
      </c>
      <c r="GN283">
        <f t="shared" si="273"/>
        <v>-6172.49</v>
      </c>
      <c r="GO283">
        <f t="shared" si="274"/>
        <v>0</v>
      </c>
      <c r="GP283">
        <f t="shared" si="275"/>
        <v>0</v>
      </c>
      <c r="GR283">
        <v>0</v>
      </c>
      <c r="GS283">
        <v>3</v>
      </c>
      <c r="GT283">
        <v>0</v>
      </c>
      <c r="GU283" t="s">
        <v>3</v>
      </c>
      <c r="GV283">
        <f t="shared" si="276"/>
        <v>0</v>
      </c>
      <c r="GW283">
        <v>1</v>
      </c>
      <c r="GX283">
        <f t="shared" si="277"/>
        <v>0</v>
      </c>
      <c r="HA283">
        <v>0</v>
      </c>
      <c r="HB283">
        <v>0</v>
      </c>
      <c r="IK283">
        <v>0</v>
      </c>
    </row>
    <row r="284" spans="1:245" x14ac:dyDescent="0.2">
      <c r="A284">
        <v>18</v>
      </c>
      <c r="B284">
        <v>1</v>
      </c>
      <c r="C284">
        <v>778</v>
      </c>
      <c r="E284" t="s">
        <v>616</v>
      </c>
      <c r="F284" t="s">
        <v>542</v>
      </c>
      <c r="G284" t="s">
        <v>543</v>
      </c>
      <c r="H284" t="s">
        <v>64</v>
      </c>
      <c r="I284">
        <f>I282*J284</f>
        <v>6.5740000000000007E-2</v>
      </c>
      <c r="J284">
        <v>1.9000000000000003E-2</v>
      </c>
      <c r="O284">
        <f t="shared" si="245"/>
        <v>10759.8</v>
      </c>
      <c r="P284">
        <f t="shared" si="246"/>
        <v>10759.8</v>
      </c>
      <c r="Q284">
        <f t="shared" si="247"/>
        <v>0</v>
      </c>
      <c r="R284">
        <f t="shared" si="248"/>
        <v>0</v>
      </c>
      <c r="S284">
        <f t="shared" si="249"/>
        <v>0</v>
      </c>
      <c r="T284">
        <f t="shared" si="250"/>
        <v>0</v>
      </c>
      <c r="U284">
        <f t="shared" si="251"/>
        <v>0</v>
      </c>
      <c r="V284">
        <f t="shared" si="252"/>
        <v>0</v>
      </c>
      <c r="W284">
        <f t="shared" si="253"/>
        <v>0</v>
      </c>
      <c r="X284">
        <f t="shared" si="254"/>
        <v>0</v>
      </c>
      <c r="Y284">
        <f t="shared" si="255"/>
        <v>0</v>
      </c>
      <c r="AA284">
        <v>39570879</v>
      </c>
      <c r="AB284">
        <f t="shared" si="256"/>
        <v>24950</v>
      </c>
      <c r="AC284">
        <f t="shared" si="278"/>
        <v>24950</v>
      </c>
      <c r="AD284">
        <f>ROUND((((ET284)-(EU284))+AE284),2)</f>
        <v>0</v>
      </c>
      <c r="AE284">
        <f>ROUND((EU284),2)</f>
        <v>0</v>
      </c>
      <c r="AF284">
        <f>ROUND((EV284),2)</f>
        <v>0</v>
      </c>
      <c r="AG284">
        <f t="shared" si="257"/>
        <v>0</v>
      </c>
      <c r="AH284">
        <f>(EW284)</f>
        <v>0</v>
      </c>
      <c r="AI284">
        <f>(EX284)</f>
        <v>0</v>
      </c>
      <c r="AJ284">
        <f t="shared" si="258"/>
        <v>0</v>
      </c>
      <c r="AK284">
        <v>24950</v>
      </c>
      <c r="AL284">
        <v>24950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90</v>
      </c>
      <c r="AU284">
        <v>70</v>
      </c>
      <c r="AV284">
        <v>1</v>
      </c>
      <c r="AW284">
        <v>1</v>
      </c>
      <c r="AZ284">
        <v>6.56</v>
      </c>
      <c r="BA284">
        <v>1</v>
      </c>
      <c r="BB284">
        <v>1</v>
      </c>
      <c r="BC284">
        <v>6.56</v>
      </c>
      <c r="BD284" t="s">
        <v>3</v>
      </c>
      <c r="BE284" t="s">
        <v>3</v>
      </c>
      <c r="BF284" t="s">
        <v>3</v>
      </c>
      <c r="BG284" t="s">
        <v>3</v>
      </c>
      <c r="BH284">
        <v>3</v>
      </c>
      <c r="BI284">
        <v>1</v>
      </c>
      <c r="BJ284" t="s">
        <v>544</v>
      </c>
      <c r="BM284">
        <v>13001</v>
      </c>
      <c r="BN284">
        <v>0</v>
      </c>
      <c r="BO284" t="s">
        <v>3</v>
      </c>
      <c r="BP284">
        <v>0</v>
      </c>
      <c r="BQ284">
        <v>2</v>
      </c>
      <c r="BR284">
        <v>0</v>
      </c>
      <c r="BS284">
        <v>1</v>
      </c>
      <c r="BT284">
        <v>1</v>
      </c>
      <c r="BU284">
        <v>1</v>
      </c>
      <c r="BV284">
        <v>1</v>
      </c>
      <c r="BW284">
        <v>1</v>
      </c>
      <c r="BX284">
        <v>1</v>
      </c>
      <c r="BY284" t="s">
        <v>3</v>
      </c>
      <c r="BZ284">
        <v>90</v>
      </c>
      <c r="CA284">
        <v>70</v>
      </c>
      <c r="CF284">
        <v>0</v>
      </c>
      <c r="CG284">
        <v>0</v>
      </c>
      <c r="CM284">
        <v>0</v>
      </c>
      <c r="CN284" t="s">
        <v>3</v>
      </c>
      <c r="CO284">
        <v>0</v>
      </c>
      <c r="CP284">
        <f t="shared" si="259"/>
        <v>10759.8</v>
      </c>
      <c r="CQ284">
        <f t="shared" si="260"/>
        <v>163672</v>
      </c>
      <c r="CR284">
        <f t="shared" si="261"/>
        <v>0</v>
      </c>
      <c r="CS284">
        <f t="shared" si="262"/>
        <v>0</v>
      </c>
      <c r="CT284">
        <f t="shared" si="263"/>
        <v>0</v>
      </c>
      <c r="CU284">
        <f t="shared" si="264"/>
        <v>0</v>
      </c>
      <c r="CV284">
        <f t="shared" si="265"/>
        <v>0</v>
      </c>
      <c r="CW284">
        <f t="shared" si="266"/>
        <v>0</v>
      </c>
      <c r="CX284">
        <f t="shared" si="267"/>
        <v>0</v>
      </c>
      <c r="CY284">
        <f t="shared" si="268"/>
        <v>0</v>
      </c>
      <c r="CZ284">
        <f t="shared" si="269"/>
        <v>0</v>
      </c>
      <c r="DC284" t="s">
        <v>3</v>
      </c>
      <c r="DD284" t="s">
        <v>3</v>
      </c>
      <c r="DE284" t="s">
        <v>3</v>
      </c>
      <c r="DF284" t="s">
        <v>3</v>
      </c>
      <c r="DG284" t="s">
        <v>3</v>
      </c>
      <c r="DH284" t="s">
        <v>3</v>
      </c>
      <c r="DI284" t="s">
        <v>3</v>
      </c>
      <c r="DJ284" t="s">
        <v>3</v>
      </c>
      <c r="DK284" t="s">
        <v>3</v>
      </c>
      <c r="DL284" t="s">
        <v>3</v>
      </c>
      <c r="DM284" t="s">
        <v>3</v>
      </c>
      <c r="DN284">
        <v>0</v>
      </c>
      <c r="DO284">
        <v>0</v>
      </c>
      <c r="DP284">
        <v>1</v>
      </c>
      <c r="DQ284">
        <v>1</v>
      </c>
      <c r="DU284">
        <v>1009</v>
      </c>
      <c r="DV284" t="s">
        <v>64</v>
      </c>
      <c r="DW284" t="s">
        <v>64</v>
      </c>
      <c r="DX284">
        <v>1000</v>
      </c>
      <c r="EE284">
        <v>39174506</v>
      </c>
      <c r="EF284">
        <v>2</v>
      </c>
      <c r="EG284" t="s">
        <v>21</v>
      </c>
      <c r="EH284">
        <v>0</v>
      </c>
      <c r="EI284" t="s">
        <v>3</v>
      </c>
      <c r="EJ284">
        <v>1</v>
      </c>
      <c r="EK284">
        <v>13001</v>
      </c>
      <c r="EL284" t="s">
        <v>294</v>
      </c>
      <c r="EM284" t="s">
        <v>295</v>
      </c>
      <c r="EO284" t="s">
        <v>3</v>
      </c>
      <c r="EQ284">
        <v>0</v>
      </c>
      <c r="ER284">
        <v>24950</v>
      </c>
      <c r="ES284">
        <v>24950</v>
      </c>
      <c r="ET284">
        <v>0</v>
      </c>
      <c r="EU284">
        <v>0</v>
      </c>
      <c r="EV284">
        <v>0</v>
      </c>
      <c r="EW284">
        <v>0</v>
      </c>
      <c r="EX284">
        <v>0</v>
      </c>
      <c r="FQ284">
        <v>0</v>
      </c>
      <c r="FR284">
        <f t="shared" si="270"/>
        <v>0</v>
      </c>
      <c r="FS284">
        <v>0</v>
      </c>
      <c r="FX284">
        <v>90</v>
      </c>
      <c r="FY284">
        <v>70</v>
      </c>
      <c r="GA284" t="s">
        <v>3</v>
      </c>
      <c r="GD284">
        <v>0</v>
      </c>
      <c r="GF284">
        <v>-1296827561</v>
      </c>
      <c r="GG284">
        <v>1</v>
      </c>
      <c r="GH284">
        <v>1</v>
      </c>
      <c r="GI284">
        <v>4</v>
      </c>
      <c r="GJ284">
        <v>0</v>
      </c>
      <c r="GK284">
        <f>ROUND(R284*(R12)/100,2)</f>
        <v>0</v>
      </c>
      <c r="GL284">
        <f t="shared" si="271"/>
        <v>0</v>
      </c>
      <c r="GM284">
        <f t="shared" si="272"/>
        <v>10759.8</v>
      </c>
      <c r="GN284">
        <f t="shared" si="273"/>
        <v>10759.8</v>
      </c>
      <c r="GO284">
        <f t="shared" si="274"/>
        <v>0</v>
      </c>
      <c r="GP284">
        <f t="shared" si="275"/>
        <v>0</v>
      </c>
      <c r="GR284">
        <v>0</v>
      </c>
      <c r="GS284">
        <v>3</v>
      </c>
      <c r="GT284">
        <v>0</v>
      </c>
      <c r="GU284" t="s">
        <v>3</v>
      </c>
      <c r="GV284">
        <f t="shared" si="276"/>
        <v>0</v>
      </c>
      <c r="GW284">
        <v>1</v>
      </c>
      <c r="GX284">
        <f t="shared" si="277"/>
        <v>0</v>
      </c>
      <c r="HA284">
        <v>0</v>
      </c>
      <c r="HB284">
        <v>0</v>
      </c>
      <c r="IK284">
        <v>0</v>
      </c>
    </row>
    <row r="286" spans="1:245" x14ac:dyDescent="0.2">
      <c r="A286" s="2">
        <v>51</v>
      </c>
      <c r="B286" s="2">
        <f>B247</f>
        <v>1</v>
      </c>
      <c r="C286" s="2">
        <f>A247</f>
        <v>5</v>
      </c>
      <c r="D286" s="2">
        <f>ROW(A247)</f>
        <v>247</v>
      </c>
      <c r="E286" s="2"/>
      <c r="F286" s="2" t="str">
        <f>IF(F247&lt;&gt;"",F247,"")</f>
        <v>Новый подраздел</v>
      </c>
      <c r="G286" s="2" t="str">
        <f>IF(G247&lt;&gt;"",G247,"")</f>
        <v>439 ПР/14-469-000-КР2 лист86</v>
      </c>
      <c r="H286" s="2">
        <v>0</v>
      </c>
      <c r="I286" s="2"/>
      <c r="J286" s="2"/>
      <c r="K286" s="2"/>
      <c r="L286" s="2"/>
      <c r="M286" s="2"/>
      <c r="N286" s="2"/>
      <c r="O286" s="2">
        <f t="shared" ref="O286:T286" si="283">ROUND(AB286,2)</f>
        <v>1357819.49</v>
      </c>
      <c r="P286" s="2">
        <f t="shared" si="283"/>
        <v>1273275.1000000001</v>
      </c>
      <c r="Q286" s="2">
        <f t="shared" si="283"/>
        <v>44594.23</v>
      </c>
      <c r="R286" s="2">
        <f t="shared" si="283"/>
        <v>4889.55</v>
      </c>
      <c r="S286" s="2">
        <f t="shared" si="283"/>
        <v>39950.160000000003</v>
      </c>
      <c r="T286" s="2">
        <f t="shared" si="283"/>
        <v>0</v>
      </c>
      <c r="U286" s="2">
        <f>AH286</f>
        <v>676.27295082499984</v>
      </c>
      <c r="V286" s="2">
        <f>AI286</f>
        <v>55.374968625000001</v>
      </c>
      <c r="W286" s="2">
        <f>ROUND(AJ286,2)</f>
        <v>0</v>
      </c>
      <c r="X286" s="2">
        <f>ROUND(AK286,2)</f>
        <v>40617.25</v>
      </c>
      <c r="Y286" s="2">
        <f>ROUND(AL286,2)</f>
        <v>37541.410000000003</v>
      </c>
      <c r="Z286" s="2"/>
      <c r="AA286" s="2"/>
      <c r="AB286" s="2">
        <f>ROUND(SUMIF(AA251:AA284,"=39570879",O251:O284),2)</f>
        <v>1357819.49</v>
      </c>
      <c r="AC286" s="2">
        <f>ROUND(SUMIF(AA251:AA284,"=39570879",P251:P284),2)</f>
        <v>1273275.1000000001</v>
      </c>
      <c r="AD286" s="2">
        <f>ROUND(SUMIF(AA251:AA284,"=39570879",Q251:Q284),2)</f>
        <v>44594.23</v>
      </c>
      <c r="AE286" s="2">
        <f>ROUND(SUMIF(AA251:AA284,"=39570879",R251:R284),2)</f>
        <v>4889.55</v>
      </c>
      <c r="AF286" s="2">
        <f>ROUND(SUMIF(AA251:AA284,"=39570879",S251:S284),2)</f>
        <v>39950.160000000003</v>
      </c>
      <c r="AG286" s="2">
        <f>ROUND(SUMIF(AA251:AA284,"=39570879",T251:T284),2)</f>
        <v>0</v>
      </c>
      <c r="AH286" s="2">
        <f>SUMIF(AA251:AA284,"=39570879",U251:U284)</f>
        <v>676.27295082499984</v>
      </c>
      <c r="AI286" s="2">
        <f>SUMIF(AA251:AA284,"=39570879",V251:V284)</f>
        <v>55.374968625000001</v>
      </c>
      <c r="AJ286" s="2">
        <f>ROUND(SUMIF(AA251:AA284,"=39570879",W251:W284),2)</f>
        <v>0</v>
      </c>
      <c r="AK286" s="2">
        <f>ROUND(SUMIF(AA251:AA284,"=39570879",X251:X284),2)</f>
        <v>40617.25</v>
      </c>
      <c r="AL286" s="2">
        <f>ROUND(SUMIF(AA251:AA284,"=39570879",Y251:Y284),2)</f>
        <v>37541.410000000003</v>
      </c>
      <c r="AM286" s="2"/>
      <c r="AN286" s="2"/>
      <c r="AO286" s="2">
        <f t="shared" ref="AO286:BC286" si="284">ROUND(BX286,2)</f>
        <v>0</v>
      </c>
      <c r="AP286" s="2">
        <f t="shared" si="284"/>
        <v>0</v>
      </c>
      <c r="AQ286" s="2">
        <f t="shared" si="284"/>
        <v>0</v>
      </c>
      <c r="AR286" s="2">
        <f t="shared" si="284"/>
        <v>1435978.15</v>
      </c>
      <c r="AS286" s="2">
        <f t="shared" si="284"/>
        <v>1435978.15</v>
      </c>
      <c r="AT286" s="2">
        <f t="shared" si="284"/>
        <v>0</v>
      </c>
      <c r="AU286" s="2">
        <f t="shared" si="284"/>
        <v>0</v>
      </c>
      <c r="AV286" s="2">
        <f t="shared" si="284"/>
        <v>1273275.1000000001</v>
      </c>
      <c r="AW286" s="2">
        <f t="shared" si="284"/>
        <v>1273275.1000000001</v>
      </c>
      <c r="AX286" s="2">
        <f t="shared" si="284"/>
        <v>0</v>
      </c>
      <c r="AY286" s="2">
        <f t="shared" si="284"/>
        <v>1273275.1000000001</v>
      </c>
      <c r="AZ286" s="2">
        <f t="shared" si="284"/>
        <v>0</v>
      </c>
      <c r="BA286" s="2">
        <f t="shared" si="284"/>
        <v>0</v>
      </c>
      <c r="BB286" s="2">
        <f t="shared" si="284"/>
        <v>0</v>
      </c>
      <c r="BC286" s="2">
        <f t="shared" si="284"/>
        <v>0</v>
      </c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>
        <f>ROUND(SUMIF(AA251:AA284,"=39570879",FQ251:FQ284),2)</f>
        <v>0</v>
      </c>
      <c r="BY286" s="2">
        <f>ROUND(SUMIF(AA251:AA284,"=39570879",FR251:FR284),2)</f>
        <v>0</v>
      </c>
      <c r="BZ286" s="2">
        <f>ROUND(SUMIF(AA251:AA284,"=39570879",GL251:GL284),2)</f>
        <v>0</v>
      </c>
      <c r="CA286" s="2">
        <f>ROUND(SUMIF(AA251:AA284,"=39570879",GM251:GM284),2)</f>
        <v>1435978.15</v>
      </c>
      <c r="CB286" s="2">
        <f>ROUND(SUMIF(AA251:AA284,"=39570879",GN251:GN284),2)</f>
        <v>1435978.15</v>
      </c>
      <c r="CC286" s="2">
        <f>ROUND(SUMIF(AA251:AA284,"=39570879",GO251:GO284),2)</f>
        <v>0</v>
      </c>
      <c r="CD286" s="2">
        <f>ROUND(SUMIF(AA251:AA284,"=39570879",GP251:GP284),2)</f>
        <v>0</v>
      </c>
      <c r="CE286" s="2">
        <f>AC286-BX286</f>
        <v>1273275.1000000001</v>
      </c>
      <c r="CF286" s="2">
        <f>AC286-BY286</f>
        <v>1273275.1000000001</v>
      </c>
      <c r="CG286" s="2">
        <f>BX286-BZ286</f>
        <v>0</v>
      </c>
      <c r="CH286" s="2">
        <f>AC286-BX286-BY286+BZ286</f>
        <v>1273275.1000000001</v>
      </c>
      <c r="CI286" s="2">
        <f>BY286-BZ286</f>
        <v>0</v>
      </c>
      <c r="CJ286" s="2">
        <f>ROUND(SUMIF(AA251:AA284,"=39570879",GX251:GX284),2)</f>
        <v>0</v>
      </c>
      <c r="CK286" s="2">
        <f>ROUND(SUMIF(AA251:AA284,"=39570879",GY251:GY284),2)</f>
        <v>0</v>
      </c>
      <c r="CL286" s="2">
        <f>ROUND(SUMIF(AA251:AA284,"=39570879",GZ251:GZ284),2)</f>
        <v>0</v>
      </c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3"/>
      <c r="EF286" s="3"/>
      <c r="EG286" s="3"/>
      <c r="EH286" s="3"/>
      <c r="EI286" s="3"/>
      <c r="EJ286" s="3"/>
      <c r="EK286" s="3"/>
      <c r="EL286" s="3"/>
      <c r="EM286" s="3"/>
      <c r="EN286" s="3"/>
      <c r="EO286" s="3"/>
      <c r="EP286" s="3"/>
      <c r="EQ286" s="3"/>
      <c r="ER286" s="3"/>
      <c r="ES286" s="3"/>
      <c r="ET286" s="3"/>
      <c r="EU286" s="3"/>
      <c r="EV286" s="3"/>
      <c r="EW286" s="3"/>
      <c r="EX286" s="3"/>
      <c r="EY286" s="3"/>
      <c r="EZ286" s="3"/>
      <c r="FA286" s="3"/>
      <c r="FB286" s="3"/>
      <c r="FC286" s="3"/>
      <c r="FD286" s="3"/>
      <c r="FE286" s="3"/>
      <c r="FF286" s="3"/>
      <c r="FG286" s="3"/>
      <c r="FH286" s="3"/>
      <c r="FI286" s="3"/>
      <c r="FJ286" s="3"/>
      <c r="FK286" s="3"/>
      <c r="FL286" s="3"/>
      <c r="FM286" s="3"/>
      <c r="FN286" s="3"/>
      <c r="FO286" s="3"/>
      <c r="FP286" s="3"/>
      <c r="FQ286" s="3"/>
      <c r="FR286" s="3"/>
      <c r="FS286" s="3"/>
      <c r="FT286" s="3"/>
      <c r="FU286" s="3"/>
      <c r="FV286" s="3"/>
      <c r="FW286" s="3"/>
      <c r="FX286" s="3"/>
      <c r="FY286" s="3"/>
      <c r="FZ286" s="3"/>
      <c r="GA286" s="3"/>
      <c r="GB286" s="3"/>
      <c r="GC286" s="3"/>
      <c r="GD286" s="3"/>
      <c r="GE286" s="3"/>
      <c r="GF286" s="3"/>
      <c r="GG286" s="3"/>
      <c r="GH286" s="3"/>
      <c r="GI286" s="3"/>
      <c r="GJ286" s="3"/>
      <c r="GK286" s="3"/>
      <c r="GL286" s="3"/>
      <c r="GM286" s="3"/>
      <c r="GN286" s="3"/>
      <c r="GO286" s="3"/>
      <c r="GP286" s="3"/>
      <c r="GQ286" s="3"/>
      <c r="GR286" s="3"/>
      <c r="GS286" s="3"/>
      <c r="GT286" s="3"/>
      <c r="GU286" s="3"/>
      <c r="GV286" s="3"/>
      <c r="GW286" s="3"/>
      <c r="GX286" s="3">
        <v>0</v>
      </c>
    </row>
    <row r="288" spans="1:245" x14ac:dyDescent="0.2">
      <c r="A288" s="4">
        <v>50</v>
      </c>
      <c r="B288" s="4">
        <v>0</v>
      </c>
      <c r="C288" s="4">
        <v>0</v>
      </c>
      <c r="D288" s="4">
        <v>1</v>
      </c>
      <c r="E288" s="4">
        <v>201</v>
      </c>
      <c r="F288" s="4">
        <f>ROUND(Source!O286,O288)</f>
        <v>1357819.49</v>
      </c>
      <c r="G288" s="4" t="s">
        <v>390</v>
      </c>
      <c r="H288" s="4" t="s">
        <v>391</v>
      </c>
      <c r="I288" s="4"/>
      <c r="J288" s="4"/>
      <c r="K288" s="4">
        <v>201</v>
      </c>
      <c r="L288" s="4">
        <v>1</v>
      </c>
      <c r="M288" s="4">
        <v>3</v>
      </c>
      <c r="N288" s="4" t="s">
        <v>3</v>
      </c>
      <c r="O288" s="4">
        <v>2</v>
      </c>
      <c r="P288" s="4"/>
      <c r="Q288" s="4"/>
      <c r="R288" s="4"/>
      <c r="S288" s="4"/>
      <c r="T288" s="4"/>
      <c r="U288" s="4"/>
      <c r="V288" s="4"/>
      <c r="W288" s="4"/>
    </row>
    <row r="289" spans="1:23" x14ac:dyDescent="0.2">
      <c r="A289" s="4">
        <v>50</v>
      </c>
      <c r="B289" s="4">
        <v>0</v>
      </c>
      <c r="C289" s="4">
        <v>0</v>
      </c>
      <c r="D289" s="4">
        <v>1</v>
      </c>
      <c r="E289" s="4">
        <v>202</v>
      </c>
      <c r="F289" s="4">
        <f>ROUND(Source!P286,O289)</f>
        <v>1273275.1000000001</v>
      </c>
      <c r="G289" s="4" t="s">
        <v>392</v>
      </c>
      <c r="H289" s="4" t="s">
        <v>393</v>
      </c>
      <c r="I289" s="4"/>
      <c r="J289" s="4"/>
      <c r="K289" s="4">
        <v>202</v>
      </c>
      <c r="L289" s="4">
        <v>2</v>
      </c>
      <c r="M289" s="4">
        <v>3</v>
      </c>
      <c r="N289" s="4" t="s">
        <v>3</v>
      </c>
      <c r="O289" s="4">
        <v>2</v>
      </c>
      <c r="P289" s="4"/>
      <c r="Q289" s="4"/>
      <c r="R289" s="4"/>
      <c r="S289" s="4"/>
      <c r="T289" s="4"/>
      <c r="U289" s="4"/>
      <c r="V289" s="4"/>
      <c r="W289" s="4"/>
    </row>
    <row r="290" spans="1:23" x14ac:dyDescent="0.2">
      <c r="A290" s="4">
        <v>50</v>
      </c>
      <c r="B290" s="4">
        <v>0</v>
      </c>
      <c r="C290" s="4">
        <v>0</v>
      </c>
      <c r="D290" s="4">
        <v>1</v>
      </c>
      <c r="E290" s="4">
        <v>222</v>
      </c>
      <c r="F290" s="4">
        <f>ROUND(Source!AO286,O290)</f>
        <v>0</v>
      </c>
      <c r="G290" s="4" t="s">
        <v>394</v>
      </c>
      <c r="H290" s="4" t="s">
        <v>395</v>
      </c>
      <c r="I290" s="4"/>
      <c r="J290" s="4"/>
      <c r="K290" s="4">
        <v>222</v>
      </c>
      <c r="L290" s="4">
        <v>3</v>
      </c>
      <c r="M290" s="4">
        <v>3</v>
      </c>
      <c r="N290" s="4" t="s">
        <v>3</v>
      </c>
      <c r="O290" s="4">
        <v>2</v>
      </c>
      <c r="P290" s="4"/>
      <c r="Q290" s="4"/>
      <c r="R290" s="4"/>
      <c r="S290" s="4"/>
      <c r="T290" s="4"/>
      <c r="U290" s="4"/>
      <c r="V290" s="4"/>
      <c r="W290" s="4"/>
    </row>
    <row r="291" spans="1:23" x14ac:dyDescent="0.2">
      <c r="A291" s="4">
        <v>50</v>
      </c>
      <c r="B291" s="4">
        <v>0</v>
      </c>
      <c r="C291" s="4">
        <v>0</v>
      </c>
      <c r="D291" s="4">
        <v>1</v>
      </c>
      <c r="E291" s="4">
        <v>225</v>
      </c>
      <c r="F291" s="4">
        <f>ROUND(Source!AV286,O291)</f>
        <v>1273275.1000000001</v>
      </c>
      <c r="G291" s="4" t="s">
        <v>396</v>
      </c>
      <c r="H291" s="4" t="s">
        <v>397</v>
      </c>
      <c r="I291" s="4"/>
      <c r="J291" s="4"/>
      <c r="K291" s="4">
        <v>225</v>
      </c>
      <c r="L291" s="4">
        <v>4</v>
      </c>
      <c r="M291" s="4">
        <v>3</v>
      </c>
      <c r="N291" s="4" t="s">
        <v>3</v>
      </c>
      <c r="O291" s="4">
        <v>2</v>
      </c>
      <c r="P291" s="4"/>
      <c r="Q291" s="4"/>
      <c r="R291" s="4"/>
      <c r="S291" s="4"/>
      <c r="T291" s="4"/>
      <c r="U291" s="4"/>
      <c r="V291" s="4"/>
      <c r="W291" s="4"/>
    </row>
    <row r="292" spans="1:23" x14ac:dyDescent="0.2">
      <c r="A292" s="4">
        <v>50</v>
      </c>
      <c r="B292" s="4">
        <v>0</v>
      </c>
      <c r="C292" s="4">
        <v>0</v>
      </c>
      <c r="D292" s="4">
        <v>1</v>
      </c>
      <c r="E292" s="4">
        <v>226</v>
      </c>
      <c r="F292" s="4">
        <f>ROUND(Source!AW286,O292)</f>
        <v>1273275.1000000001</v>
      </c>
      <c r="G292" s="4" t="s">
        <v>398</v>
      </c>
      <c r="H292" s="4" t="s">
        <v>399</v>
      </c>
      <c r="I292" s="4"/>
      <c r="J292" s="4"/>
      <c r="K292" s="4">
        <v>226</v>
      </c>
      <c r="L292" s="4">
        <v>5</v>
      </c>
      <c r="M292" s="4">
        <v>3</v>
      </c>
      <c r="N292" s="4" t="s">
        <v>3</v>
      </c>
      <c r="O292" s="4">
        <v>2</v>
      </c>
      <c r="P292" s="4"/>
      <c r="Q292" s="4"/>
      <c r="R292" s="4"/>
      <c r="S292" s="4"/>
      <c r="T292" s="4"/>
      <c r="U292" s="4"/>
      <c r="V292" s="4"/>
      <c r="W292" s="4"/>
    </row>
    <row r="293" spans="1:23" x14ac:dyDescent="0.2">
      <c r="A293" s="4">
        <v>50</v>
      </c>
      <c r="B293" s="4">
        <v>0</v>
      </c>
      <c r="C293" s="4">
        <v>0</v>
      </c>
      <c r="D293" s="4">
        <v>1</v>
      </c>
      <c r="E293" s="4">
        <v>227</v>
      </c>
      <c r="F293" s="4">
        <f>ROUND(Source!AX286,O293)</f>
        <v>0</v>
      </c>
      <c r="G293" s="4" t="s">
        <v>400</v>
      </c>
      <c r="H293" s="4" t="s">
        <v>401</v>
      </c>
      <c r="I293" s="4"/>
      <c r="J293" s="4"/>
      <c r="K293" s="4">
        <v>227</v>
      </c>
      <c r="L293" s="4">
        <v>6</v>
      </c>
      <c r="M293" s="4">
        <v>3</v>
      </c>
      <c r="N293" s="4" t="s">
        <v>3</v>
      </c>
      <c r="O293" s="4">
        <v>2</v>
      </c>
      <c r="P293" s="4"/>
      <c r="Q293" s="4"/>
      <c r="R293" s="4"/>
      <c r="S293" s="4"/>
      <c r="T293" s="4"/>
      <c r="U293" s="4"/>
      <c r="V293" s="4"/>
      <c r="W293" s="4"/>
    </row>
    <row r="294" spans="1:23" x14ac:dyDescent="0.2">
      <c r="A294" s="4">
        <v>50</v>
      </c>
      <c r="B294" s="4">
        <v>0</v>
      </c>
      <c r="C294" s="4">
        <v>0</v>
      </c>
      <c r="D294" s="4">
        <v>1</v>
      </c>
      <c r="E294" s="4">
        <v>228</v>
      </c>
      <c r="F294" s="4">
        <f>ROUND(Source!AY286,O294)</f>
        <v>1273275.1000000001</v>
      </c>
      <c r="G294" s="4" t="s">
        <v>402</v>
      </c>
      <c r="H294" s="4" t="s">
        <v>403</v>
      </c>
      <c r="I294" s="4"/>
      <c r="J294" s="4"/>
      <c r="K294" s="4">
        <v>228</v>
      </c>
      <c r="L294" s="4">
        <v>7</v>
      </c>
      <c r="M294" s="4">
        <v>3</v>
      </c>
      <c r="N294" s="4" t="s">
        <v>3</v>
      </c>
      <c r="O294" s="4">
        <v>2</v>
      </c>
      <c r="P294" s="4"/>
      <c r="Q294" s="4"/>
      <c r="R294" s="4"/>
      <c r="S294" s="4"/>
      <c r="T294" s="4"/>
      <c r="U294" s="4"/>
      <c r="V294" s="4"/>
      <c r="W294" s="4"/>
    </row>
    <row r="295" spans="1:23" x14ac:dyDescent="0.2">
      <c r="A295" s="4">
        <v>50</v>
      </c>
      <c r="B295" s="4">
        <v>0</v>
      </c>
      <c r="C295" s="4">
        <v>0</v>
      </c>
      <c r="D295" s="4">
        <v>1</v>
      </c>
      <c r="E295" s="4">
        <v>216</v>
      </c>
      <c r="F295" s="4">
        <f>ROUND(Source!AP286,O295)</f>
        <v>0</v>
      </c>
      <c r="G295" s="4" t="s">
        <v>404</v>
      </c>
      <c r="H295" s="4" t="s">
        <v>405</v>
      </c>
      <c r="I295" s="4"/>
      <c r="J295" s="4"/>
      <c r="K295" s="4">
        <v>216</v>
      </c>
      <c r="L295" s="4">
        <v>8</v>
      </c>
      <c r="M295" s="4">
        <v>3</v>
      </c>
      <c r="N295" s="4" t="s">
        <v>3</v>
      </c>
      <c r="O295" s="4">
        <v>2</v>
      </c>
      <c r="P295" s="4"/>
      <c r="Q295" s="4"/>
      <c r="R295" s="4"/>
      <c r="S295" s="4"/>
      <c r="T295" s="4"/>
      <c r="U295" s="4"/>
      <c r="V295" s="4"/>
      <c r="W295" s="4"/>
    </row>
    <row r="296" spans="1:23" x14ac:dyDescent="0.2">
      <c r="A296" s="4">
        <v>50</v>
      </c>
      <c r="B296" s="4">
        <v>0</v>
      </c>
      <c r="C296" s="4">
        <v>0</v>
      </c>
      <c r="D296" s="4">
        <v>1</v>
      </c>
      <c r="E296" s="4">
        <v>223</v>
      </c>
      <c r="F296" s="4">
        <f>ROUND(Source!AQ286,O296)</f>
        <v>0</v>
      </c>
      <c r="G296" s="4" t="s">
        <v>406</v>
      </c>
      <c r="H296" s="4" t="s">
        <v>407</v>
      </c>
      <c r="I296" s="4"/>
      <c r="J296" s="4"/>
      <c r="K296" s="4">
        <v>223</v>
      </c>
      <c r="L296" s="4">
        <v>9</v>
      </c>
      <c r="M296" s="4">
        <v>3</v>
      </c>
      <c r="N296" s="4" t="s">
        <v>3</v>
      </c>
      <c r="O296" s="4">
        <v>2</v>
      </c>
      <c r="P296" s="4"/>
      <c r="Q296" s="4"/>
      <c r="R296" s="4"/>
      <c r="S296" s="4"/>
      <c r="T296" s="4"/>
      <c r="U296" s="4"/>
      <c r="V296" s="4"/>
      <c r="W296" s="4"/>
    </row>
    <row r="297" spans="1:23" x14ac:dyDescent="0.2">
      <c r="A297" s="4">
        <v>50</v>
      </c>
      <c r="B297" s="4">
        <v>0</v>
      </c>
      <c r="C297" s="4">
        <v>0</v>
      </c>
      <c r="D297" s="4">
        <v>1</v>
      </c>
      <c r="E297" s="4">
        <v>229</v>
      </c>
      <c r="F297" s="4">
        <f>ROUND(Source!AZ286,O297)</f>
        <v>0</v>
      </c>
      <c r="G297" s="4" t="s">
        <v>408</v>
      </c>
      <c r="H297" s="4" t="s">
        <v>409</v>
      </c>
      <c r="I297" s="4"/>
      <c r="J297" s="4"/>
      <c r="K297" s="4">
        <v>229</v>
      </c>
      <c r="L297" s="4">
        <v>10</v>
      </c>
      <c r="M297" s="4">
        <v>3</v>
      </c>
      <c r="N297" s="4" t="s">
        <v>3</v>
      </c>
      <c r="O297" s="4">
        <v>2</v>
      </c>
      <c r="P297" s="4"/>
      <c r="Q297" s="4"/>
      <c r="R297" s="4"/>
      <c r="S297" s="4"/>
      <c r="T297" s="4"/>
      <c r="U297" s="4"/>
      <c r="V297" s="4"/>
      <c r="W297" s="4"/>
    </row>
    <row r="298" spans="1:23" x14ac:dyDescent="0.2">
      <c r="A298" s="4">
        <v>50</v>
      </c>
      <c r="B298" s="4">
        <v>0</v>
      </c>
      <c r="C298" s="4">
        <v>0</v>
      </c>
      <c r="D298" s="4">
        <v>1</v>
      </c>
      <c r="E298" s="4">
        <v>203</v>
      </c>
      <c r="F298" s="4">
        <f>ROUND(Source!Q286,O298)</f>
        <v>44594.23</v>
      </c>
      <c r="G298" s="4" t="s">
        <v>410</v>
      </c>
      <c r="H298" s="4" t="s">
        <v>411</v>
      </c>
      <c r="I298" s="4"/>
      <c r="J298" s="4"/>
      <c r="K298" s="4">
        <v>203</v>
      </c>
      <c r="L298" s="4">
        <v>11</v>
      </c>
      <c r="M298" s="4">
        <v>3</v>
      </c>
      <c r="N298" s="4" t="s">
        <v>3</v>
      </c>
      <c r="O298" s="4">
        <v>2</v>
      </c>
      <c r="P298" s="4"/>
      <c r="Q298" s="4"/>
      <c r="R298" s="4"/>
      <c r="S298" s="4"/>
      <c r="T298" s="4"/>
      <c r="U298" s="4"/>
      <c r="V298" s="4"/>
      <c r="W298" s="4"/>
    </row>
    <row r="299" spans="1:23" x14ac:dyDescent="0.2">
      <c r="A299" s="4">
        <v>50</v>
      </c>
      <c r="B299" s="4">
        <v>0</v>
      </c>
      <c r="C299" s="4">
        <v>0</v>
      </c>
      <c r="D299" s="4">
        <v>1</v>
      </c>
      <c r="E299" s="4">
        <v>231</v>
      </c>
      <c r="F299" s="4">
        <f>ROUND(Source!BB286,O299)</f>
        <v>0</v>
      </c>
      <c r="G299" s="4" t="s">
        <v>412</v>
      </c>
      <c r="H299" s="4" t="s">
        <v>413</v>
      </c>
      <c r="I299" s="4"/>
      <c r="J299" s="4"/>
      <c r="K299" s="4">
        <v>231</v>
      </c>
      <c r="L299" s="4">
        <v>12</v>
      </c>
      <c r="M299" s="4">
        <v>3</v>
      </c>
      <c r="N299" s="4" t="s">
        <v>3</v>
      </c>
      <c r="O299" s="4">
        <v>2</v>
      </c>
      <c r="P299" s="4"/>
      <c r="Q299" s="4"/>
      <c r="R299" s="4"/>
      <c r="S299" s="4"/>
      <c r="T299" s="4"/>
      <c r="U299" s="4"/>
      <c r="V299" s="4"/>
      <c r="W299" s="4"/>
    </row>
    <row r="300" spans="1:23" x14ac:dyDescent="0.2">
      <c r="A300" s="4">
        <v>50</v>
      </c>
      <c r="B300" s="4">
        <v>0</v>
      </c>
      <c r="C300" s="4">
        <v>0</v>
      </c>
      <c r="D300" s="4">
        <v>1</v>
      </c>
      <c r="E300" s="4">
        <v>204</v>
      </c>
      <c r="F300" s="4">
        <f>ROUND(Source!R286,O300)</f>
        <v>4889.55</v>
      </c>
      <c r="G300" s="4" t="s">
        <v>414</v>
      </c>
      <c r="H300" s="4" t="s">
        <v>415</v>
      </c>
      <c r="I300" s="4"/>
      <c r="J300" s="4"/>
      <c r="K300" s="4">
        <v>204</v>
      </c>
      <c r="L300" s="4">
        <v>13</v>
      </c>
      <c r="M300" s="4">
        <v>3</v>
      </c>
      <c r="N300" s="4" t="s">
        <v>3</v>
      </c>
      <c r="O300" s="4">
        <v>2</v>
      </c>
      <c r="P300" s="4"/>
      <c r="Q300" s="4"/>
      <c r="R300" s="4"/>
      <c r="S300" s="4"/>
      <c r="T300" s="4"/>
      <c r="U300" s="4"/>
      <c r="V300" s="4"/>
      <c r="W300" s="4"/>
    </row>
    <row r="301" spans="1:23" x14ac:dyDescent="0.2">
      <c r="A301" s="4">
        <v>50</v>
      </c>
      <c r="B301" s="4">
        <v>0</v>
      </c>
      <c r="C301" s="4">
        <v>0</v>
      </c>
      <c r="D301" s="4">
        <v>1</v>
      </c>
      <c r="E301" s="4">
        <v>205</v>
      </c>
      <c r="F301" s="4">
        <f>ROUND(Source!S286,O301)</f>
        <v>39950.160000000003</v>
      </c>
      <c r="G301" s="4" t="s">
        <v>416</v>
      </c>
      <c r="H301" s="4" t="s">
        <v>417</v>
      </c>
      <c r="I301" s="4"/>
      <c r="J301" s="4"/>
      <c r="K301" s="4">
        <v>205</v>
      </c>
      <c r="L301" s="4">
        <v>14</v>
      </c>
      <c r="M301" s="4">
        <v>3</v>
      </c>
      <c r="N301" s="4" t="s">
        <v>3</v>
      </c>
      <c r="O301" s="4">
        <v>2</v>
      </c>
      <c r="P301" s="4"/>
      <c r="Q301" s="4"/>
      <c r="R301" s="4"/>
      <c r="S301" s="4"/>
      <c r="T301" s="4"/>
      <c r="U301" s="4"/>
      <c r="V301" s="4"/>
      <c r="W301" s="4"/>
    </row>
    <row r="302" spans="1:23" x14ac:dyDescent="0.2">
      <c r="A302" s="4">
        <v>50</v>
      </c>
      <c r="B302" s="4">
        <v>0</v>
      </c>
      <c r="C302" s="4">
        <v>0</v>
      </c>
      <c r="D302" s="4">
        <v>1</v>
      </c>
      <c r="E302" s="4">
        <v>232</v>
      </c>
      <c r="F302" s="4">
        <f>ROUND(Source!BC286,O302)</f>
        <v>0</v>
      </c>
      <c r="G302" s="4" t="s">
        <v>418</v>
      </c>
      <c r="H302" s="4" t="s">
        <v>419</v>
      </c>
      <c r="I302" s="4"/>
      <c r="J302" s="4"/>
      <c r="K302" s="4">
        <v>232</v>
      </c>
      <c r="L302" s="4">
        <v>15</v>
      </c>
      <c r="M302" s="4">
        <v>3</v>
      </c>
      <c r="N302" s="4" t="s">
        <v>3</v>
      </c>
      <c r="O302" s="4">
        <v>2</v>
      </c>
      <c r="P302" s="4"/>
      <c r="Q302" s="4"/>
      <c r="R302" s="4"/>
      <c r="S302" s="4"/>
      <c r="T302" s="4"/>
      <c r="U302" s="4"/>
      <c r="V302" s="4"/>
      <c r="W302" s="4"/>
    </row>
    <row r="303" spans="1:23" x14ac:dyDescent="0.2">
      <c r="A303" s="4">
        <v>50</v>
      </c>
      <c r="B303" s="4">
        <v>0</v>
      </c>
      <c r="C303" s="4">
        <v>0</v>
      </c>
      <c r="D303" s="4">
        <v>1</v>
      </c>
      <c r="E303" s="4">
        <v>214</v>
      </c>
      <c r="F303" s="4">
        <f>ROUND(Source!AS286,O303)</f>
        <v>1435978.15</v>
      </c>
      <c r="G303" s="4" t="s">
        <v>420</v>
      </c>
      <c r="H303" s="4" t="s">
        <v>421</v>
      </c>
      <c r="I303" s="4"/>
      <c r="J303" s="4"/>
      <c r="K303" s="4">
        <v>214</v>
      </c>
      <c r="L303" s="4">
        <v>16</v>
      </c>
      <c r="M303" s="4">
        <v>3</v>
      </c>
      <c r="N303" s="4" t="s">
        <v>3</v>
      </c>
      <c r="O303" s="4">
        <v>2</v>
      </c>
      <c r="P303" s="4"/>
      <c r="Q303" s="4"/>
      <c r="R303" s="4"/>
      <c r="S303" s="4"/>
      <c r="T303" s="4"/>
      <c r="U303" s="4"/>
      <c r="V303" s="4"/>
      <c r="W303" s="4"/>
    </row>
    <row r="304" spans="1:23" x14ac:dyDescent="0.2">
      <c r="A304" s="4">
        <v>50</v>
      </c>
      <c r="B304" s="4">
        <v>0</v>
      </c>
      <c r="C304" s="4">
        <v>0</v>
      </c>
      <c r="D304" s="4">
        <v>1</v>
      </c>
      <c r="E304" s="4">
        <v>215</v>
      </c>
      <c r="F304" s="4">
        <f>ROUND(Source!AT286,O304)</f>
        <v>0</v>
      </c>
      <c r="G304" s="4" t="s">
        <v>422</v>
      </c>
      <c r="H304" s="4" t="s">
        <v>423</v>
      </c>
      <c r="I304" s="4"/>
      <c r="J304" s="4"/>
      <c r="K304" s="4">
        <v>215</v>
      </c>
      <c r="L304" s="4">
        <v>17</v>
      </c>
      <c r="M304" s="4">
        <v>3</v>
      </c>
      <c r="N304" s="4" t="s">
        <v>3</v>
      </c>
      <c r="O304" s="4">
        <v>2</v>
      </c>
      <c r="P304" s="4"/>
      <c r="Q304" s="4"/>
      <c r="R304" s="4"/>
      <c r="S304" s="4"/>
      <c r="T304" s="4"/>
      <c r="U304" s="4"/>
      <c r="V304" s="4"/>
      <c r="W304" s="4"/>
    </row>
    <row r="305" spans="1:245" x14ac:dyDescent="0.2">
      <c r="A305" s="4">
        <v>50</v>
      </c>
      <c r="B305" s="4">
        <v>0</v>
      </c>
      <c r="C305" s="4">
        <v>0</v>
      </c>
      <c r="D305" s="4">
        <v>1</v>
      </c>
      <c r="E305" s="4">
        <v>217</v>
      </c>
      <c r="F305" s="4">
        <f>ROUND(Source!AU286,O305)</f>
        <v>0</v>
      </c>
      <c r="G305" s="4" t="s">
        <v>424</v>
      </c>
      <c r="H305" s="4" t="s">
        <v>425</v>
      </c>
      <c r="I305" s="4"/>
      <c r="J305" s="4"/>
      <c r="K305" s="4">
        <v>217</v>
      </c>
      <c r="L305" s="4">
        <v>18</v>
      </c>
      <c r="M305" s="4">
        <v>3</v>
      </c>
      <c r="N305" s="4" t="s">
        <v>3</v>
      </c>
      <c r="O305" s="4">
        <v>2</v>
      </c>
      <c r="P305" s="4"/>
      <c r="Q305" s="4"/>
      <c r="R305" s="4"/>
      <c r="S305" s="4"/>
      <c r="T305" s="4"/>
      <c r="U305" s="4"/>
      <c r="V305" s="4"/>
      <c r="W305" s="4"/>
    </row>
    <row r="306" spans="1:245" x14ac:dyDescent="0.2">
      <c r="A306" s="4">
        <v>50</v>
      </c>
      <c r="B306" s="4">
        <v>0</v>
      </c>
      <c r="C306" s="4">
        <v>0</v>
      </c>
      <c r="D306" s="4">
        <v>1</v>
      </c>
      <c r="E306" s="4">
        <v>230</v>
      </c>
      <c r="F306" s="4">
        <f>ROUND(Source!BA286,O306)</f>
        <v>0</v>
      </c>
      <c r="G306" s="4" t="s">
        <v>426</v>
      </c>
      <c r="H306" s="4" t="s">
        <v>427</v>
      </c>
      <c r="I306" s="4"/>
      <c r="J306" s="4"/>
      <c r="K306" s="4">
        <v>230</v>
      </c>
      <c r="L306" s="4">
        <v>19</v>
      </c>
      <c r="M306" s="4">
        <v>3</v>
      </c>
      <c r="N306" s="4" t="s">
        <v>3</v>
      </c>
      <c r="O306" s="4">
        <v>2</v>
      </c>
      <c r="P306" s="4"/>
      <c r="Q306" s="4"/>
      <c r="R306" s="4"/>
      <c r="S306" s="4"/>
      <c r="T306" s="4"/>
      <c r="U306" s="4"/>
      <c r="V306" s="4"/>
      <c r="W306" s="4"/>
    </row>
    <row r="307" spans="1:245" x14ac:dyDescent="0.2">
      <c r="A307" s="4">
        <v>50</v>
      </c>
      <c r="B307" s="4">
        <v>0</v>
      </c>
      <c r="C307" s="4">
        <v>0</v>
      </c>
      <c r="D307" s="4">
        <v>1</v>
      </c>
      <c r="E307" s="4">
        <v>206</v>
      </c>
      <c r="F307" s="4">
        <f>ROUND(Source!T286,O307)</f>
        <v>0</v>
      </c>
      <c r="G307" s="4" t="s">
        <v>428</v>
      </c>
      <c r="H307" s="4" t="s">
        <v>429</v>
      </c>
      <c r="I307" s="4"/>
      <c r="J307" s="4"/>
      <c r="K307" s="4">
        <v>206</v>
      </c>
      <c r="L307" s="4">
        <v>20</v>
      </c>
      <c r="M307" s="4">
        <v>3</v>
      </c>
      <c r="N307" s="4" t="s">
        <v>3</v>
      </c>
      <c r="O307" s="4">
        <v>2</v>
      </c>
      <c r="P307" s="4"/>
      <c r="Q307" s="4"/>
      <c r="R307" s="4"/>
      <c r="S307" s="4"/>
      <c r="T307" s="4"/>
      <c r="U307" s="4"/>
      <c r="V307" s="4"/>
      <c r="W307" s="4"/>
    </row>
    <row r="308" spans="1:245" x14ac:dyDescent="0.2">
      <c r="A308" s="4">
        <v>50</v>
      </c>
      <c r="B308" s="4">
        <v>0</v>
      </c>
      <c r="C308" s="4">
        <v>0</v>
      </c>
      <c r="D308" s="4">
        <v>1</v>
      </c>
      <c r="E308" s="4">
        <v>207</v>
      </c>
      <c r="F308" s="4">
        <f>Source!U286</f>
        <v>676.27295082499984</v>
      </c>
      <c r="G308" s="4" t="s">
        <v>430</v>
      </c>
      <c r="H308" s="4" t="s">
        <v>431</v>
      </c>
      <c r="I308" s="4"/>
      <c r="J308" s="4"/>
      <c r="K308" s="4">
        <v>207</v>
      </c>
      <c r="L308" s="4">
        <v>21</v>
      </c>
      <c r="M308" s="4">
        <v>3</v>
      </c>
      <c r="N308" s="4" t="s">
        <v>3</v>
      </c>
      <c r="O308" s="4">
        <v>-1</v>
      </c>
      <c r="P308" s="4"/>
      <c r="Q308" s="4"/>
      <c r="R308" s="4"/>
      <c r="S308" s="4"/>
      <c r="T308" s="4"/>
      <c r="U308" s="4"/>
      <c r="V308" s="4"/>
      <c r="W308" s="4"/>
    </row>
    <row r="309" spans="1:245" x14ac:dyDescent="0.2">
      <c r="A309" s="4">
        <v>50</v>
      </c>
      <c r="B309" s="4">
        <v>0</v>
      </c>
      <c r="C309" s="4">
        <v>0</v>
      </c>
      <c r="D309" s="4">
        <v>1</v>
      </c>
      <c r="E309" s="4">
        <v>208</v>
      </c>
      <c r="F309" s="4">
        <f>Source!V286</f>
        <v>55.374968625000001</v>
      </c>
      <c r="G309" s="4" t="s">
        <v>432</v>
      </c>
      <c r="H309" s="4" t="s">
        <v>433</v>
      </c>
      <c r="I309" s="4"/>
      <c r="J309" s="4"/>
      <c r="K309" s="4">
        <v>208</v>
      </c>
      <c r="L309" s="4">
        <v>22</v>
      </c>
      <c r="M309" s="4">
        <v>3</v>
      </c>
      <c r="N309" s="4" t="s">
        <v>3</v>
      </c>
      <c r="O309" s="4">
        <v>-1</v>
      </c>
      <c r="P309" s="4"/>
      <c r="Q309" s="4"/>
      <c r="R309" s="4"/>
      <c r="S309" s="4"/>
      <c r="T309" s="4"/>
      <c r="U309" s="4"/>
      <c r="V309" s="4"/>
      <c r="W309" s="4"/>
    </row>
    <row r="310" spans="1:245" x14ac:dyDescent="0.2">
      <c r="A310" s="4">
        <v>50</v>
      </c>
      <c r="B310" s="4">
        <v>0</v>
      </c>
      <c r="C310" s="4">
        <v>0</v>
      </c>
      <c r="D310" s="4">
        <v>1</v>
      </c>
      <c r="E310" s="4">
        <v>209</v>
      </c>
      <c r="F310" s="4">
        <f>ROUND(Source!W286,O310)</f>
        <v>0</v>
      </c>
      <c r="G310" s="4" t="s">
        <v>434</v>
      </c>
      <c r="H310" s="4" t="s">
        <v>435</v>
      </c>
      <c r="I310" s="4"/>
      <c r="J310" s="4"/>
      <c r="K310" s="4">
        <v>209</v>
      </c>
      <c r="L310" s="4">
        <v>23</v>
      </c>
      <c r="M310" s="4">
        <v>3</v>
      </c>
      <c r="N310" s="4" t="s">
        <v>3</v>
      </c>
      <c r="O310" s="4">
        <v>2</v>
      </c>
      <c r="P310" s="4"/>
      <c r="Q310" s="4"/>
      <c r="R310" s="4"/>
      <c r="S310" s="4"/>
      <c r="T310" s="4"/>
      <c r="U310" s="4"/>
      <c r="V310" s="4"/>
      <c r="W310" s="4"/>
    </row>
    <row r="311" spans="1:245" x14ac:dyDescent="0.2">
      <c r="A311" s="4">
        <v>50</v>
      </c>
      <c r="B311" s="4">
        <v>0</v>
      </c>
      <c r="C311" s="4">
        <v>0</v>
      </c>
      <c r="D311" s="4">
        <v>1</v>
      </c>
      <c r="E311" s="4">
        <v>210</v>
      </c>
      <c r="F311" s="4">
        <f>ROUND(Source!X286,O311)</f>
        <v>40617.25</v>
      </c>
      <c r="G311" s="4" t="s">
        <v>436</v>
      </c>
      <c r="H311" s="4" t="s">
        <v>437</v>
      </c>
      <c r="I311" s="4"/>
      <c r="J311" s="4"/>
      <c r="K311" s="4">
        <v>210</v>
      </c>
      <c r="L311" s="4">
        <v>24</v>
      </c>
      <c r="M311" s="4">
        <v>3</v>
      </c>
      <c r="N311" s="4" t="s">
        <v>3</v>
      </c>
      <c r="O311" s="4">
        <v>2</v>
      </c>
      <c r="P311" s="4"/>
      <c r="Q311" s="4"/>
      <c r="R311" s="4"/>
      <c r="S311" s="4"/>
      <c r="T311" s="4"/>
      <c r="U311" s="4"/>
      <c r="V311" s="4"/>
      <c r="W311" s="4"/>
    </row>
    <row r="312" spans="1:245" x14ac:dyDescent="0.2">
      <c r="A312" s="4">
        <v>50</v>
      </c>
      <c r="B312" s="4">
        <v>0</v>
      </c>
      <c r="C312" s="4">
        <v>0</v>
      </c>
      <c r="D312" s="4">
        <v>1</v>
      </c>
      <c r="E312" s="4">
        <v>211</v>
      </c>
      <c r="F312" s="4">
        <f>ROUND(Source!Y286,O312)</f>
        <v>37541.410000000003</v>
      </c>
      <c r="G312" s="4" t="s">
        <v>438</v>
      </c>
      <c r="H312" s="4" t="s">
        <v>439</v>
      </c>
      <c r="I312" s="4"/>
      <c r="J312" s="4"/>
      <c r="K312" s="4">
        <v>211</v>
      </c>
      <c r="L312" s="4">
        <v>25</v>
      </c>
      <c r="M312" s="4">
        <v>3</v>
      </c>
      <c r="N312" s="4" t="s">
        <v>3</v>
      </c>
      <c r="O312" s="4">
        <v>2</v>
      </c>
      <c r="P312" s="4"/>
      <c r="Q312" s="4"/>
      <c r="R312" s="4"/>
      <c r="S312" s="4"/>
      <c r="T312" s="4"/>
      <c r="U312" s="4"/>
      <c r="V312" s="4"/>
      <c r="W312" s="4"/>
    </row>
    <row r="313" spans="1:245" x14ac:dyDescent="0.2">
      <c r="A313" s="4">
        <v>50</v>
      </c>
      <c r="B313" s="4">
        <v>0</v>
      </c>
      <c r="C313" s="4">
        <v>0</v>
      </c>
      <c r="D313" s="4">
        <v>1</v>
      </c>
      <c r="E313" s="4">
        <v>224</v>
      </c>
      <c r="F313" s="4">
        <f>ROUND(Source!AR286,O313)</f>
        <v>1435978.15</v>
      </c>
      <c r="G313" s="4" t="s">
        <v>440</v>
      </c>
      <c r="H313" s="4" t="s">
        <v>441</v>
      </c>
      <c r="I313" s="4"/>
      <c r="J313" s="4"/>
      <c r="K313" s="4">
        <v>224</v>
      </c>
      <c r="L313" s="4">
        <v>26</v>
      </c>
      <c r="M313" s="4">
        <v>3</v>
      </c>
      <c r="N313" s="4" t="s">
        <v>3</v>
      </c>
      <c r="O313" s="4">
        <v>2</v>
      </c>
      <c r="P313" s="4"/>
      <c r="Q313" s="4"/>
      <c r="R313" s="4"/>
      <c r="S313" s="4"/>
      <c r="T313" s="4"/>
      <c r="U313" s="4"/>
      <c r="V313" s="4"/>
      <c r="W313" s="4"/>
    </row>
    <row r="315" spans="1:245" x14ac:dyDescent="0.2">
      <c r="A315" s="1">
        <v>5</v>
      </c>
      <c r="B315" s="1">
        <v>1</v>
      </c>
      <c r="C315" s="1"/>
      <c r="D315" s="1">
        <f>ROW(A340)</f>
        <v>340</v>
      </c>
      <c r="E315" s="1"/>
      <c r="F315" s="1" t="s">
        <v>545</v>
      </c>
      <c r="G315" s="1" t="s">
        <v>617</v>
      </c>
      <c r="H315" s="1" t="s">
        <v>3</v>
      </c>
      <c r="I315" s="1">
        <v>0</v>
      </c>
      <c r="J315" s="1"/>
      <c r="K315" s="1">
        <v>0</v>
      </c>
      <c r="L315" s="1"/>
      <c r="M315" s="1"/>
      <c r="N315" s="1"/>
      <c r="O315" s="1"/>
      <c r="P315" s="1"/>
      <c r="Q315" s="1"/>
      <c r="R315" s="1"/>
      <c r="S315" s="1"/>
      <c r="T315" s="1"/>
      <c r="U315" s="1" t="s">
        <v>3</v>
      </c>
      <c r="V315" s="1">
        <v>0</v>
      </c>
      <c r="W315" s="1"/>
      <c r="X315" s="1"/>
      <c r="Y315" s="1"/>
      <c r="Z315" s="1"/>
      <c r="AA315" s="1"/>
      <c r="AB315" s="1" t="s">
        <v>3</v>
      </c>
      <c r="AC315" s="1" t="s">
        <v>3</v>
      </c>
      <c r="AD315" s="1" t="s">
        <v>3</v>
      </c>
      <c r="AE315" s="1" t="s">
        <v>3</v>
      </c>
      <c r="AF315" s="1" t="s">
        <v>3</v>
      </c>
      <c r="AG315" s="1" t="s">
        <v>3</v>
      </c>
      <c r="AH315" s="1"/>
      <c r="AI315" s="1"/>
      <c r="AJ315" s="1"/>
      <c r="AK315" s="1"/>
      <c r="AL315" s="1"/>
      <c r="AM315" s="1"/>
      <c r="AN315" s="1"/>
      <c r="AO315" s="1"/>
      <c r="AP315" s="1" t="s">
        <v>3</v>
      </c>
      <c r="AQ315" s="1" t="s">
        <v>3</v>
      </c>
      <c r="AR315" s="1" t="s">
        <v>3</v>
      </c>
      <c r="AS315" s="1"/>
      <c r="AT315" s="1"/>
      <c r="AU315" s="1"/>
      <c r="AV315" s="1"/>
      <c r="AW315" s="1"/>
      <c r="AX315" s="1"/>
      <c r="AY315" s="1"/>
      <c r="AZ315" s="1" t="s">
        <v>3</v>
      </c>
      <c r="BA315" s="1"/>
      <c r="BB315" s="1" t="s">
        <v>3</v>
      </c>
      <c r="BC315" s="1" t="s">
        <v>3</v>
      </c>
      <c r="BD315" s="1" t="s">
        <v>3</v>
      </c>
      <c r="BE315" s="1" t="s">
        <v>3</v>
      </c>
      <c r="BF315" s="1" t="s">
        <v>3</v>
      </c>
      <c r="BG315" s="1" t="s">
        <v>3</v>
      </c>
      <c r="BH315" s="1" t="s">
        <v>3</v>
      </c>
      <c r="BI315" s="1" t="s">
        <v>3</v>
      </c>
      <c r="BJ315" s="1" t="s">
        <v>3</v>
      </c>
      <c r="BK315" s="1" t="s">
        <v>3</v>
      </c>
      <c r="BL315" s="1" t="s">
        <v>3</v>
      </c>
      <c r="BM315" s="1" t="s">
        <v>3</v>
      </c>
      <c r="BN315" s="1" t="s">
        <v>3</v>
      </c>
      <c r="BO315" s="1" t="s">
        <v>3</v>
      </c>
      <c r="BP315" s="1" t="s">
        <v>3</v>
      </c>
      <c r="BQ315" s="1"/>
      <c r="BR315" s="1"/>
      <c r="BS315" s="1"/>
      <c r="BT315" s="1"/>
      <c r="BU315" s="1"/>
      <c r="BV315" s="1"/>
      <c r="BW315" s="1"/>
      <c r="BX315" s="1">
        <v>0</v>
      </c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>
        <v>0</v>
      </c>
    </row>
    <row r="317" spans="1:245" x14ac:dyDescent="0.2">
      <c r="A317" s="2">
        <v>52</v>
      </c>
      <c r="B317" s="2">
        <f t="shared" ref="B317:G317" si="285">B340</f>
        <v>1</v>
      </c>
      <c r="C317" s="2">
        <f t="shared" si="285"/>
        <v>5</v>
      </c>
      <c r="D317" s="2">
        <f t="shared" si="285"/>
        <v>315</v>
      </c>
      <c r="E317" s="2">
        <f t="shared" si="285"/>
        <v>0</v>
      </c>
      <c r="F317" s="2" t="str">
        <f t="shared" si="285"/>
        <v>Новый подраздел</v>
      </c>
      <c r="G317" s="2" t="str">
        <f t="shared" si="285"/>
        <v>439 ПР/14-469-000-КР2 лист 87</v>
      </c>
      <c r="H317" s="2"/>
      <c r="I317" s="2"/>
      <c r="J317" s="2"/>
      <c r="K317" s="2"/>
      <c r="L317" s="2"/>
      <c r="M317" s="2"/>
      <c r="N317" s="2"/>
      <c r="O317" s="2">
        <f t="shared" ref="O317:AT317" si="286">O340</f>
        <v>82025.009999999995</v>
      </c>
      <c r="P317" s="2">
        <f t="shared" si="286"/>
        <v>74394.67</v>
      </c>
      <c r="Q317" s="2">
        <f t="shared" si="286"/>
        <v>4879.7299999999996</v>
      </c>
      <c r="R317" s="2">
        <f t="shared" si="286"/>
        <v>444.06</v>
      </c>
      <c r="S317" s="2">
        <f t="shared" si="286"/>
        <v>2750.61</v>
      </c>
      <c r="T317" s="2">
        <f t="shared" si="286"/>
        <v>0</v>
      </c>
      <c r="U317" s="2">
        <f t="shared" si="286"/>
        <v>44.367815599999993</v>
      </c>
      <c r="V317" s="2">
        <f t="shared" si="286"/>
        <v>4.7809668000000007</v>
      </c>
      <c r="W317" s="2">
        <f t="shared" si="286"/>
        <v>0</v>
      </c>
      <c r="X317" s="2">
        <f t="shared" si="286"/>
        <v>3110.97</v>
      </c>
      <c r="Y317" s="2">
        <f t="shared" si="286"/>
        <v>2565.65</v>
      </c>
      <c r="Z317" s="2">
        <f t="shared" si="286"/>
        <v>0</v>
      </c>
      <c r="AA317" s="2">
        <f t="shared" si="286"/>
        <v>0</v>
      </c>
      <c r="AB317" s="2">
        <f t="shared" si="286"/>
        <v>82025.009999999995</v>
      </c>
      <c r="AC317" s="2">
        <f t="shared" si="286"/>
        <v>74394.67</v>
      </c>
      <c r="AD317" s="2">
        <f t="shared" si="286"/>
        <v>4879.7299999999996</v>
      </c>
      <c r="AE317" s="2">
        <f t="shared" si="286"/>
        <v>444.06</v>
      </c>
      <c r="AF317" s="2">
        <f t="shared" si="286"/>
        <v>2750.61</v>
      </c>
      <c r="AG317" s="2">
        <f t="shared" si="286"/>
        <v>0</v>
      </c>
      <c r="AH317" s="2">
        <f t="shared" si="286"/>
        <v>44.367815599999993</v>
      </c>
      <c r="AI317" s="2">
        <f t="shared" si="286"/>
        <v>4.7809668000000007</v>
      </c>
      <c r="AJ317" s="2">
        <f t="shared" si="286"/>
        <v>0</v>
      </c>
      <c r="AK317" s="2">
        <f t="shared" si="286"/>
        <v>3110.97</v>
      </c>
      <c r="AL317" s="2">
        <f t="shared" si="286"/>
        <v>2565.65</v>
      </c>
      <c r="AM317" s="2">
        <f t="shared" si="286"/>
        <v>0</v>
      </c>
      <c r="AN317" s="2">
        <f t="shared" si="286"/>
        <v>0</v>
      </c>
      <c r="AO317" s="2">
        <f t="shared" si="286"/>
        <v>0</v>
      </c>
      <c r="AP317" s="2">
        <f t="shared" si="286"/>
        <v>0</v>
      </c>
      <c r="AQ317" s="2">
        <f t="shared" si="286"/>
        <v>0</v>
      </c>
      <c r="AR317" s="2">
        <f t="shared" si="286"/>
        <v>87701.63</v>
      </c>
      <c r="AS317" s="2">
        <f t="shared" si="286"/>
        <v>87701.63</v>
      </c>
      <c r="AT317" s="2">
        <f t="shared" si="286"/>
        <v>0</v>
      </c>
      <c r="AU317" s="2">
        <f t="shared" ref="AU317:BZ317" si="287">AU340</f>
        <v>0</v>
      </c>
      <c r="AV317" s="2">
        <f t="shared" si="287"/>
        <v>74394.67</v>
      </c>
      <c r="AW317" s="2">
        <f t="shared" si="287"/>
        <v>74394.67</v>
      </c>
      <c r="AX317" s="2">
        <f t="shared" si="287"/>
        <v>0</v>
      </c>
      <c r="AY317" s="2">
        <f t="shared" si="287"/>
        <v>74394.67</v>
      </c>
      <c r="AZ317" s="2">
        <f t="shared" si="287"/>
        <v>0</v>
      </c>
      <c r="BA317" s="2">
        <f t="shared" si="287"/>
        <v>0</v>
      </c>
      <c r="BB317" s="2">
        <f t="shared" si="287"/>
        <v>0</v>
      </c>
      <c r="BC317" s="2">
        <f t="shared" si="287"/>
        <v>0</v>
      </c>
      <c r="BD317" s="2">
        <f t="shared" si="287"/>
        <v>0</v>
      </c>
      <c r="BE317" s="2">
        <f t="shared" si="287"/>
        <v>0</v>
      </c>
      <c r="BF317" s="2">
        <f t="shared" si="287"/>
        <v>0</v>
      </c>
      <c r="BG317" s="2">
        <f t="shared" si="287"/>
        <v>0</v>
      </c>
      <c r="BH317" s="2">
        <f t="shared" si="287"/>
        <v>0</v>
      </c>
      <c r="BI317" s="2">
        <f t="shared" si="287"/>
        <v>0</v>
      </c>
      <c r="BJ317" s="2">
        <f t="shared" si="287"/>
        <v>0</v>
      </c>
      <c r="BK317" s="2">
        <f t="shared" si="287"/>
        <v>0</v>
      </c>
      <c r="BL317" s="2">
        <f t="shared" si="287"/>
        <v>0</v>
      </c>
      <c r="BM317" s="2">
        <f t="shared" si="287"/>
        <v>0</v>
      </c>
      <c r="BN317" s="2">
        <f t="shared" si="287"/>
        <v>0</v>
      </c>
      <c r="BO317" s="2">
        <f t="shared" si="287"/>
        <v>0</v>
      </c>
      <c r="BP317" s="2">
        <f t="shared" si="287"/>
        <v>0</v>
      </c>
      <c r="BQ317" s="2">
        <f t="shared" si="287"/>
        <v>0</v>
      </c>
      <c r="BR317" s="2">
        <f t="shared" si="287"/>
        <v>0</v>
      </c>
      <c r="BS317" s="2">
        <f t="shared" si="287"/>
        <v>0</v>
      </c>
      <c r="BT317" s="2">
        <f t="shared" si="287"/>
        <v>0</v>
      </c>
      <c r="BU317" s="2">
        <f t="shared" si="287"/>
        <v>0</v>
      </c>
      <c r="BV317" s="2">
        <f t="shared" si="287"/>
        <v>0</v>
      </c>
      <c r="BW317" s="2">
        <f t="shared" si="287"/>
        <v>0</v>
      </c>
      <c r="BX317" s="2">
        <f t="shared" si="287"/>
        <v>0</v>
      </c>
      <c r="BY317" s="2">
        <f t="shared" si="287"/>
        <v>0</v>
      </c>
      <c r="BZ317" s="2">
        <f t="shared" si="287"/>
        <v>0</v>
      </c>
      <c r="CA317" s="2">
        <f t="shared" ref="CA317:DF317" si="288">CA340</f>
        <v>87701.63</v>
      </c>
      <c r="CB317" s="2">
        <f t="shared" si="288"/>
        <v>87701.63</v>
      </c>
      <c r="CC317" s="2">
        <f t="shared" si="288"/>
        <v>0</v>
      </c>
      <c r="CD317" s="2">
        <f t="shared" si="288"/>
        <v>0</v>
      </c>
      <c r="CE317" s="2">
        <f t="shared" si="288"/>
        <v>74394.67</v>
      </c>
      <c r="CF317" s="2">
        <f t="shared" si="288"/>
        <v>74394.67</v>
      </c>
      <c r="CG317" s="2">
        <f t="shared" si="288"/>
        <v>0</v>
      </c>
      <c r="CH317" s="2">
        <f t="shared" si="288"/>
        <v>74394.67</v>
      </c>
      <c r="CI317" s="2">
        <f t="shared" si="288"/>
        <v>0</v>
      </c>
      <c r="CJ317" s="2">
        <f t="shared" si="288"/>
        <v>0</v>
      </c>
      <c r="CK317" s="2">
        <f t="shared" si="288"/>
        <v>0</v>
      </c>
      <c r="CL317" s="2">
        <f t="shared" si="288"/>
        <v>0</v>
      </c>
      <c r="CM317" s="2">
        <f t="shared" si="288"/>
        <v>0</v>
      </c>
      <c r="CN317" s="2">
        <f t="shared" si="288"/>
        <v>0</v>
      </c>
      <c r="CO317" s="2">
        <f t="shared" si="288"/>
        <v>0</v>
      </c>
      <c r="CP317" s="2">
        <f t="shared" si="288"/>
        <v>0</v>
      </c>
      <c r="CQ317" s="2">
        <f t="shared" si="288"/>
        <v>0</v>
      </c>
      <c r="CR317" s="2">
        <f t="shared" si="288"/>
        <v>0</v>
      </c>
      <c r="CS317" s="2">
        <f t="shared" si="288"/>
        <v>0</v>
      </c>
      <c r="CT317" s="2">
        <f t="shared" si="288"/>
        <v>0</v>
      </c>
      <c r="CU317" s="2">
        <f t="shared" si="288"/>
        <v>0</v>
      </c>
      <c r="CV317" s="2">
        <f t="shared" si="288"/>
        <v>0</v>
      </c>
      <c r="CW317" s="2">
        <f t="shared" si="288"/>
        <v>0</v>
      </c>
      <c r="CX317" s="2">
        <f t="shared" si="288"/>
        <v>0</v>
      </c>
      <c r="CY317" s="2">
        <f t="shared" si="288"/>
        <v>0</v>
      </c>
      <c r="CZ317" s="2">
        <f t="shared" si="288"/>
        <v>0</v>
      </c>
      <c r="DA317" s="2">
        <f t="shared" si="288"/>
        <v>0</v>
      </c>
      <c r="DB317" s="2">
        <f t="shared" si="288"/>
        <v>0</v>
      </c>
      <c r="DC317" s="2">
        <f t="shared" si="288"/>
        <v>0</v>
      </c>
      <c r="DD317" s="2">
        <f t="shared" si="288"/>
        <v>0</v>
      </c>
      <c r="DE317" s="2">
        <f t="shared" si="288"/>
        <v>0</v>
      </c>
      <c r="DF317" s="2">
        <f t="shared" si="288"/>
        <v>0</v>
      </c>
      <c r="DG317" s="3">
        <f t="shared" ref="DG317:EL317" si="289">DG340</f>
        <v>0</v>
      </c>
      <c r="DH317" s="3">
        <f t="shared" si="289"/>
        <v>0</v>
      </c>
      <c r="DI317" s="3">
        <f t="shared" si="289"/>
        <v>0</v>
      </c>
      <c r="DJ317" s="3">
        <f t="shared" si="289"/>
        <v>0</v>
      </c>
      <c r="DK317" s="3">
        <f t="shared" si="289"/>
        <v>0</v>
      </c>
      <c r="DL317" s="3">
        <f t="shared" si="289"/>
        <v>0</v>
      </c>
      <c r="DM317" s="3">
        <f t="shared" si="289"/>
        <v>0</v>
      </c>
      <c r="DN317" s="3">
        <f t="shared" si="289"/>
        <v>0</v>
      </c>
      <c r="DO317" s="3">
        <f t="shared" si="289"/>
        <v>0</v>
      </c>
      <c r="DP317" s="3">
        <f t="shared" si="289"/>
        <v>0</v>
      </c>
      <c r="DQ317" s="3">
        <f t="shared" si="289"/>
        <v>0</v>
      </c>
      <c r="DR317" s="3">
        <f t="shared" si="289"/>
        <v>0</v>
      </c>
      <c r="DS317" s="3">
        <f t="shared" si="289"/>
        <v>0</v>
      </c>
      <c r="DT317" s="3">
        <f t="shared" si="289"/>
        <v>0</v>
      </c>
      <c r="DU317" s="3">
        <f t="shared" si="289"/>
        <v>0</v>
      </c>
      <c r="DV317" s="3">
        <f t="shared" si="289"/>
        <v>0</v>
      </c>
      <c r="DW317" s="3">
        <f t="shared" si="289"/>
        <v>0</v>
      </c>
      <c r="DX317" s="3">
        <f t="shared" si="289"/>
        <v>0</v>
      </c>
      <c r="DY317" s="3">
        <f t="shared" si="289"/>
        <v>0</v>
      </c>
      <c r="DZ317" s="3">
        <f t="shared" si="289"/>
        <v>0</v>
      </c>
      <c r="EA317" s="3">
        <f t="shared" si="289"/>
        <v>0</v>
      </c>
      <c r="EB317" s="3">
        <f t="shared" si="289"/>
        <v>0</v>
      </c>
      <c r="EC317" s="3">
        <f t="shared" si="289"/>
        <v>0</v>
      </c>
      <c r="ED317" s="3">
        <f t="shared" si="289"/>
        <v>0</v>
      </c>
      <c r="EE317" s="3">
        <f t="shared" si="289"/>
        <v>0</v>
      </c>
      <c r="EF317" s="3">
        <f t="shared" si="289"/>
        <v>0</v>
      </c>
      <c r="EG317" s="3">
        <f t="shared" si="289"/>
        <v>0</v>
      </c>
      <c r="EH317" s="3">
        <f t="shared" si="289"/>
        <v>0</v>
      </c>
      <c r="EI317" s="3">
        <f t="shared" si="289"/>
        <v>0</v>
      </c>
      <c r="EJ317" s="3">
        <f t="shared" si="289"/>
        <v>0</v>
      </c>
      <c r="EK317" s="3">
        <f t="shared" si="289"/>
        <v>0</v>
      </c>
      <c r="EL317" s="3">
        <f t="shared" si="289"/>
        <v>0</v>
      </c>
      <c r="EM317" s="3">
        <f t="shared" ref="EM317:FR317" si="290">EM340</f>
        <v>0</v>
      </c>
      <c r="EN317" s="3">
        <f t="shared" si="290"/>
        <v>0</v>
      </c>
      <c r="EO317" s="3">
        <f t="shared" si="290"/>
        <v>0</v>
      </c>
      <c r="EP317" s="3">
        <f t="shared" si="290"/>
        <v>0</v>
      </c>
      <c r="EQ317" s="3">
        <f t="shared" si="290"/>
        <v>0</v>
      </c>
      <c r="ER317" s="3">
        <f t="shared" si="290"/>
        <v>0</v>
      </c>
      <c r="ES317" s="3">
        <f t="shared" si="290"/>
        <v>0</v>
      </c>
      <c r="ET317" s="3">
        <f t="shared" si="290"/>
        <v>0</v>
      </c>
      <c r="EU317" s="3">
        <f t="shared" si="290"/>
        <v>0</v>
      </c>
      <c r="EV317" s="3">
        <f t="shared" si="290"/>
        <v>0</v>
      </c>
      <c r="EW317" s="3">
        <f t="shared" si="290"/>
        <v>0</v>
      </c>
      <c r="EX317" s="3">
        <f t="shared" si="290"/>
        <v>0</v>
      </c>
      <c r="EY317" s="3">
        <f t="shared" si="290"/>
        <v>0</v>
      </c>
      <c r="EZ317" s="3">
        <f t="shared" si="290"/>
        <v>0</v>
      </c>
      <c r="FA317" s="3">
        <f t="shared" si="290"/>
        <v>0</v>
      </c>
      <c r="FB317" s="3">
        <f t="shared" si="290"/>
        <v>0</v>
      </c>
      <c r="FC317" s="3">
        <f t="shared" si="290"/>
        <v>0</v>
      </c>
      <c r="FD317" s="3">
        <f t="shared" si="290"/>
        <v>0</v>
      </c>
      <c r="FE317" s="3">
        <f t="shared" si="290"/>
        <v>0</v>
      </c>
      <c r="FF317" s="3">
        <f t="shared" si="290"/>
        <v>0</v>
      </c>
      <c r="FG317" s="3">
        <f t="shared" si="290"/>
        <v>0</v>
      </c>
      <c r="FH317" s="3">
        <f t="shared" si="290"/>
        <v>0</v>
      </c>
      <c r="FI317" s="3">
        <f t="shared" si="290"/>
        <v>0</v>
      </c>
      <c r="FJ317" s="3">
        <f t="shared" si="290"/>
        <v>0</v>
      </c>
      <c r="FK317" s="3">
        <f t="shared" si="290"/>
        <v>0</v>
      </c>
      <c r="FL317" s="3">
        <f t="shared" si="290"/>
        <v>0</v>
      </c>
      <c r="FM317" s="3">
        <f t="shared" si="290"/>
        <v>0</v>
      </c>
      <c r="FN317" s="3">
        <f t="shared" si="290"/>
        <v>0</v>
      </c>
      <c r="FO317" s="3">
        <f t="shared" si="290"/>
        <v>0</v>
      </c>
      <c r="FP317" s="3">
        <f t="shared" si="290"/>
        <v>0</v>
      </c>
      <c r="FQ317" s="3">
        <f t="shared" si="290"/>
        <v>0</v>
      </c>
      <c r="FR317" s="3">
        <f t="shared" si="290"/>
        <v>0</v>
      </c>
      <c r="FS317" s="3">
        <f t="shared" ref="FS317:GX317" si="291">FS340</f>
        <v>0</v>
      </c>
      <c r="FT317" s="3">
        <f t="shared" si="291"/>
        <v>0</v>
      </c>
      <c r="FU317" s="3">
        <f t="shared" si="291"/>
        <v>0</v>
      </c>
      <c r="FV317" s="3">
        <f t="shared" si="291"/>
        <v>0</v>
      </c>
      <c r="FW317" s="3">
        <f t="shared" si="291"/>
        <v>0</v>
      </c>
      <c r="FX317" s="3">
        <f t="shared" si="291"/>
        <v>0</v>
      </c>
      <c r="FY317" s="3">
        <f t="shared" si="291"/>
        <v>0</v>
      </c>
      <c r="FZ317" s="3">
        <f t="shared" si="291"/>
        <v>0</v>
      </c>
      <c r="GA317" s="3">
        <f t="shared" si="291"/>
        <v>0</v>
      </c>
      <c r="GB317" s="3">
        <f t="shared" si="291"/>
        <v>0</v>
      </c>
      <c r="GC317" s="3">
        <f t="shared" si="291"/>
        <v>0</v>
      </c>
      <c r="GD317" s="3">
        <f t="shared" si="291"/>
        <v>0</v>
      </c>
      <c r="GE317" s="3">
        <f t="shared" si="291"/>
        <v>0</v>
      </c>
      <c r="GF317" s="3">
        <f t="shared" si="291"/>
        <v>0</v>
      </c>
      <c r="GG317" s="3">
        <f t="shared" si="291"/>
        <v>0</v>
      </c>
      <c r="GH317" s="3">
        <f t="shared" si="291"/>
        <v>0</v>
      </c>
      <c r="GI317" s="3">
        <f t="shared" si="291"/>
        <v>0</v>
      </c>
      <c r="GJ317" s="3">
        <f t="shared" si="291"/>
        <v>0</v>
      </c>
      <c r="GK317" s="3">
        <f t="shared" si="291"/>
        <v>0</v>
      </c>
      <c r="GL317" s="3">
        <f t="shared" si="291"/>
        <v>0</v>
      </c>
      <c r="GM317" s="3">
        <f t="shared" si="291"/>
        <v>0</v>
      </c>
      <c r="GN317" s="3">
        <f t="shared" si="291"/>
        <v>0</v>
      </c>
      <c r="GO317" s="3">
        <f t="shared" si="291"/>
        <v>0</v>
      </c>
      <c r="GP317" s="3">
        <f t="shared" si="291"/>
        <v>0</v>
      </c>
      <c r="GQ317" s="3">
        <f t="shared" si="291"/>
        <v>0</v>
      </c>
      <c r="GR317" s="3">
        <f t="shared" si="291"/>
        <v>0</v>
      </c>
      <c r="GS317" s="3">
        <f t="shared" si="291"/>
        <v>0</v>
      </c>
      <c r="GT317" s="3">
        <f t="shared" si="291"/>
        <v>0</v>
      </c>
      <c r="GU317" s="3">
        <f t="shared" si="291"/>
        <v>0</v>
      </c>
      <c r="GV317" s="3">
        <f t="shared" si="291"/>
        <v>0</v>
      </c>
      <c r="GW317" s="3">
        <f t="shared" si="291"/>
        <v>0</v>
      </c>
      <c r="GX317" s="3">
        <f t="shared" si="291"/>
        <v>0</v>
      </c>
    </row>
    <row r="319" spans="1:245" x14ac:dyDescent="0.2">
      <c r="A319">
        <v>17</v>
      </c>
      <c r="B319">
        <v>1</v>
      </c>
      <c r="C319">
        <f>ROW(SmtRes!A787)</f>
        <v>787</v>
      </c>
      <c r="D319">
        <f>ROW(EtalonRes!A744)</f>
        <v>744</v>
      </c>
      <c r="E319" t="s">
        <v>618</v>
      </c>
      <c r="F319" t="s">
        <v>619</v>
      </c>
      <c r="G319" t="s">
        <v>620</v>
      </c>
      <c r="H319" t="s">
        <v>208</v>
      </c>
      <c r="I319">
        <f>ROUND(10.8/100,9)</f>
        <v>0.108</v>
      </c>
      <c r="J319">
        <v>0</v>
      </c>
      <c r="O319">
        <f t="shared" ref="O319:O338" si="292">ROUND(CP319,2)</f>
        <v>242.15</v>
      </c>
      <c r="P319">
        <f t="shared" ref="P319:P338" si="293">ROUND(CQ319*I319,2)</f>
        <v>129.18</v>
      </c>
      <c r="Q319">
        <f t="shared" ref="Q319:Q338" si="294">ROUND(CR319*I319,2)</f>
        <v>17.34</v>
      </c>
      <c r="R319">
        <f t="shared" ref="R319:R338" si="295">ROUND(CS319*I319,2)</f>
        <v>2.66</v>
      </c>
      <c r="S319">
        <f t="shared" ref="S319:S338" si="296">ROUND(CT319*I319,2)</f>
        <v>95.63</v>
      </c>
      <c r="T319">
        <f t="shared" ref="T319:T338" si="297">ROUND(CU319*I319,2)</f>
        <v>0</v>
      </c>
      <c r="U319">
        <f t="shared" ref="U319:U338" si="298">CV319*I319</f>
        <v>1.5508799999999998</v>
      </c>
      <c r="V319">
        <f t="shared" ref="V319:V338" si="299">CW319*I319</f>
        <v>3.1320000000000001E-2</v>
      </c>
      <c r="W319">
        <f t="shared" ref="W319:W338" si="300">ROUND(CX319*I319,2)</f>
        <v>0</v>
      </c>
      <c r="X319">
        <f t="shared" ref="X319:X338" si="301">ROUND(CY319,2)</f>
        <v>117.95</v>
      </c>
      <c r="Y319">
        <f t="shared" ref="Y319:Y338" si="302">ROUND(CZ319,2)</f>
        <v>63.89</v>
      </c>
      <c r="AA319">
        <v>39570879</v>
      </c>
      <c r="AB319">
        <f t="shared" ref="AB319:AB338" si="303">ROUND((AC319+AD319+AF319),2)</f>
        <v>341.78</v>
      </c>
      <c r="AC319">
        <f t="shared" ref="AC319:AC338" si="304">ROUND((ES319),2)</f>
        <v>182.33</v>
      </c>
      <c r="AD319">
        <f t="shared" ref="AD319:AD325" si="305">ROUND((((ET319)-(EU319))+AE319),2)</f>
        <v>24.47</v>
      </c>
      <c r="AE319">
        <f t="shared" ref="AE319:AF325" si="306">ROUND((EU319),2)</f>
        <v>3.75</v>
      </c>
      <c r="AF319">
        <f t="shared" si="306"/>
        <v>134.97999999999999</v>
      </c>
      <c r="AG319">
        <f t="shared" ref="AG319:AG338" si="307">ROUND((AP319),2)</f>
        <v>0</v>
      </c>
      <c r="AH319">
        <f t="shared" ref="AH319:AI325" si="308">(EW319)</f>
        <v>14.36</v>
      </c>
      <c r="AI319">
        <f t="shared" si="308"/>
        <v>0.28999999999999998</v>
      </c>
      <c r="AJ319">
        <f t="shared" ref="AJ319:AJ338" si="309">ROUND((AS319),2)</f>
        <v>0</v>
      </c>
      <c r="AK319">
        <v>341.78</v>
      </c>
      <c r="AL319">
        <v>182.33</v>
      </c>
      <c r="AM319">
        <v>24.47</v>
      </c>
      <c r="AN319">
        <v>3.75</v>
      </c>
      <c r="AO319">
        <v>134.97999999999999</v>
      </c>
      <c r="AP319">
        <v>0</v>
      </c>
      <c r="AQ319">
        <v>14.36</v>
      </c>
      <c r="AR319">
        <v>0.28999999999999998</v>
      </c>
      <c r="AS319">
        <v>0</v>
      </c>
      <c r="AT319">
        <v>120</v>
      </c>
      <c r="AU319">
        <v>65</v>
      </c>
      <c r="AV319">
        <v>1</v>
      </c>
      <c r="AW319">
        <v>1</v>
      </c>
      <c r="AZ319">
        <v>6.56</v>
      </c>
      <c r="BA319">
        <v>6.56</v>
      </c>
      <c r="BB319">
        <v>6.56</v>
      </c>
      <c r="BC319">
        <v>6.56</v>
      </c>
      <c r="BD319" t="s">
        <v>3</v>
      </c>
      <c r="BE319" t="s">
        <v>3</v>
      </c>
      <c r="BF319" t="s">
        <v>3</v>
      </c>
      <c r="BG319" t="s">
        <v>3</v>
      </c>
      <c r="BH319">
        <v>0</v>
      </c>
      <c r="BI319">
        <v>1</v>
      </c>
      <c r="BJ319" t="s">
        <v>621</v>
      </c>
      <c r="BM319">
        <v>12001</v>
      </c>
      <c r="BN319">
        <v>0</v>
      </c>
      <c r="BO319" t="s">
        <v>3</v>
      </c>
      <c r="BP319">
        <v>0</v>
      </c>
      <c r="BQ319">
        <v>2</v>
      </c>
      <c r="BR319">
        <v>0</v>
      </c>
      <c r="BS319">
        <v>6.56</v>
      </c>
      <c r="BT319">
        <v>1</v>
      </c>
      <c r="BU319">
        <v>1</v>
      </c>
      <c r="BV319">
        <v>1</v>
      </c>
      <c r="BW319">
        <v>1</v>
      </c>
      <c r="BX319">
        <v>1</v>
      </c>
      <c r="BY319" t="s">
        <v>3</v>
      </c>
      <c r="BZ319">
        <v>120</v>
      </c>
      <c r="CA319">
        <v>65</v>
      </c>
      <c r="CF319">
        <v>0</v>
      </c>
      <c r="CG319">
        <v>0</v>
      </c>
      <c r="CM319">
        <v>0</v>
      </c>
      <c r="CN319" t="s">
        <v>3</v>
      </c>
      <c r="CO319">
        <v>0</v>
      </c>
      <c r="CP319">
        <f t="shared" ref="CP319:CP338" si="310">(P319+Q319+S319)</f>
        <v>242.15</v>
      </c>
      <c r="CQ319">
        <f t="shared" ref="CQ319:CQ338" si="311">AC319*BC319</f>
        <v>1196.0848000000001</v>
      </c>
      <c r="CR319">
        <f t="shared" ref="CR319:CR338" si="312">AD319*BB319</f>
        <v>160.52319999999997</v>
      </c>
      <c r="CS319">
        <f t="shared" ref="CS319:CS338" si="313">AE319*BS319</f>
        <v>24.599999999999998</v>
      </c>
      <c r="CT319">
        <f t="shared" ref="CT319:CT338" si="314">AF319*BA319</f>
        <v>885.46879999999987</v>
      </c>
      <c r="CU319">
        <f t="shared" ref="CU319:CU338" si="315">AG319</f>
        <v>0</v>
      </c>
      <c r="CV319">
        <f t="shared" ref="CV319:CV338" si="316">AH319</f>
        <v>14.36</v>
      </c>
      <c r="CW319">
        <f t="shared" ref="CW319:CW338" si="317">AI319</f>
        <v>0.28999999999999998</v>
      </c>
      <c r="CX319">
        <f t="shared" ref="CX319:CX338" si="318">AJ319</f>
        <v>0</v>
      </c>
      <c r="CY319">
        <f t="shared" ref="CY319:CY338" si="319">(((S319+R319)*AT319)/100)</f>
        <v>117.94799999999999</v>
      </c>
      <c r="CZ319">
        <f t="shared" ref="CZ319:CZ338" si="320">(((S319+R319)*AU319)/100)</f>
        <v>63.888499999999993</v>
      </c>
      <c r="DC319" t="s">
        <v>3</v>
      </c>
      <c r="DD319" t="s">
        <v>3</v>
      </c>
      <c r="DE319" t="s">
        <v>3</v>
      </c>
      <c r="DF319" t="s">
        <v>3</v>
      </c>
      <c r="DG319" t="s">
        <v>3</v>
      </c>
      <c r="DH319" t="s">
        <v>3</v>
      </c>
      <c r="DI319" t="s">
        <v>3</v>
      </c>
      <c r="DJ319" t="s">
        <v>3</v>
      </c>
      <c r="DK319" t="s">
        <v>3</v>
      </c>
      <c r="DL319" t="s">
        <v>3</v>
      </c>
      <c r="DM319" t="s">
        <v>3</v>
      </c>
      <c r="DN319">
        <v>0</v>
      </c>
      <c r="DO319">
        <v>0</v>
      </c>
      <c r="DP319">
        <v>1</v>
      </c>
      <c r="DQ319">
        <v>1</v>
      </c>
      <c r="DU319">
        <v>1005</v>
      </c>
      <c r="DV319" t="s">
        <v>208</v>
      </c>
      <c r="DW319" t="s">
        <v>208</v>
      </c>
      <c r="DX319">
        <v>100</v>
      </c>
      <c r="EE319">
        <v>39174505</v>
      </c>
      <c r="EF319">
        <v>2</v>
      </c>
      <c r="EG319" t="s">
        <v>21</v>
      </c>
      <c r="EH319">
        <v>0</v>
      </c>
      <c r="EI319" t="s">
        <v>3</v>
      </c>
      <c r="EJ319">
        <v>1</v>
      </c>
      <c r="EK319">
        <v>12001</v>
      </c>
      <c r="EL319" t="s">
        <v>622</v>
      </c>
      <c r="EM319" t="s">
        <v>623</v>
      </c>
      <c r="EO319" t="s">
        <v>3</v>
      </c>
      <c r="EQ319">
        <v>0</v>
      </c>
      <c r="ER319">
        <v>341.78</v>
      </c>
      <c r="ES319">
        <v>182.33</v>
      </c>
      <c r="ET319">
        <v>24.47</v>
      </c>
      <c r="EU319">
        <v>3.75</v>
      </c>
      <c r="EV319">
        <v>134.97999999999999</v>
      </c>
      <c r="EW319">
        <v>14.36</v>
      </c>
      <c r="EX319">
        <v>0.28999999999999998</v>
      </c>
      <c r="EY319">
        <v>0</v>
      </c>
      <c r="FQ319">
        <v>0</v>
      </c>
      <c r="FR319">
        <f t="shared" ref="FR319:FR338" si="321">ROUND(IF(AND(BH319=3,BI319=3),P319,0),2)</f>
        <v>0</v>
      </c>
      <c r="FS319">
        <v>0</v>
      </c>
      <c r="FX319">
        <v>120</v>
      </c>
      <c r="FY319">
        <v>65</v>
      </c>
      <c r="GA319" t="s">
        <v>3</v>
      </c>
      <c r="GD319">
        <v>0</v>
      </c>
      <c r="GF319">
        <v>-2034083964</v>
      </c>
      <c r="GG319">
        <v>1</v>
      </c>
      <c r="GH319">
        <v>1</v>
      </c>
      <c r="GI319">
        <v>4</v>
      </c>
      <c r="GJ319">
        <v>0</v>
      </c>
      <c r="GK319">
        <f>ROUND(R319*(R12)/100,2)</f>
        <v>0</v>
      </c>
      <c r="GL319">
        <f t="shared" ref="GL319:GL338" si="322">ROUND(IF(AND(BH319=3,BI319=3,FS319&lt;&gt;0),P319,0),2)</f>
        <v>0</v>
      </c>
      <c r="GM319">
        <f t="shared" ref="GM319:GM338" si="323">ROUND(O319+X319+Y319+GK319,2)+GX319</f>
        <v>423.99</v>
      </c>
      <c r="GN319">
        <f t="shared" ref="GN319:GN338" si="324">IF(OR(BI319=0,BI319=1),ROUND(O319+X319+Y319+GK319,2),0)</f>
        <v>423.99</v>
      </c>
      <c r="GO319">
        <f t="shared" ref="GO319:GO338" si="325">IF(BI319=2,ROUND(O319+X319+Y319+GK319,2),0)</f>
        <v>0</v>
      </c>
      <c r="GP319">
        <f t="shared" ref="GP319:GP338" si="326">IF(BI319=4,ROUND(O319+X319+Y319+GK319,2)+GX319,0)</f>
        <v>0</v>
      </c>
      <c r="GR319">
        <v>0</v>
      </c>
      <c r="GS319">
        <v>3</v>
      </c>
      <c r="GT319">
        <v>0</v>
      </c>
      <c r="GU319" t="s">
        <v>3</v>
      </c>
      <c r="GV319">
        <f t="shared" ref="GV319:GV338" si="327">ROUND(GT319,2)</f>
        <v>0</v>
      </c>
      <c r="GW319">
        <v>1</v>
      </c>
      <c r="GX319">
        <f t="shared" ref="GX319:GX338" si="328">ROUND(GV319*GW319*I319,2)</f>
        <v>0</v>
      </c>
      <c r="HA319">
        <v>0</v>
      </c>
      <c r="HB319">
        <v>0</v>
      </c>
      <c r="IK319">
        <v>0</v>
      </c>
    </row>
    <row r="320" spans="1:245" x14ac:dyDescent="0.2">
      <c r="A320">
        <v>18</v>
      </c>
      <c r="B320">
        <v>1</v>
      </c>
      <c r="C320">
        <v>786</v>
      </c>
      <c r="E320" t="s">
        <v>624</v>
      </c>
      <c r="F320" t="s">
        <v>248</v>
      </c>
      <c r="G320" t="s">
        <v>249</v>
      </c>
      <c r="H320" t="s">
        <v>250</v>
      </c>
      <c r="I320">
        <f>I319*J320</f>
        <v>12.528</v>
      </c>
      <c r="J320">
        <v>116</v>
      </c>
      <c r="O320">
        <f t="shared" si="292"/>
        <v>2049.66</v>
      </c>
      <c r="P320">
        <f t="shared" si="293"/>
        <v>2049.66</v>
      </c>
      <c r="Q320">
        <f t="shared" si="294"/>
        <v>0</v>
      </c>
      <c r="R320">
        <f t="shared" si="295"/>
        <v>0</v>
      </c>
      <c r="S320">
        <f t="shared" si="296"/>
        <v>0</v>
      </c>
      <c r="T320">
        <f t="shared" si="297"/>
        <v>0</v>
      </c>
      <c r="U320">
        <f t="shared" si="298"/>
        <v>0</v>
      </c>
      <c r="V320">
        <f t="shared" si="299"/>
        <v>0</v>
      </c>
      <c r="W320">
        <f t="shared" si="300"/>
        <v>0</v>
      </c>
      <c r="X320">
        <f t="shared" si="301"/>
        <v>0</v>
      </c>
      <c r="Y320">
        <f t="shared" si="302"/>
        <v>0</v>
      </c>
      <c r="AA320">
        <v>39570879</v>
      </c>
      <c r="AB320">
        <f t="shared" si="303"/>
        <v>24.94</v>
      </c>
      <c r="AC320">
        <f t="shared" si="304"/>
        <v>24.94</v>
      </c>
      <c r="AD320">
        <f t="shared" si="305"/>
        <v>0</v>
      </c>
      <c r="AE320">
        <f t="shared" si="306"/>
        <v>0</v>
      </c>
      <c r="AF320">
        <f t="shared" si="306"/>
        <v>0</v>
      </c>
      <c r="AG320">
        <f t="shared" si="307"/>
        <v>0</v>
      </c>
      <c r="AH320">
        <f t="shared" si="308"/>
        <v>0</v>
      </c>
      <c r="AI320">
        <f t="shared" si="308"/>
        <v>0</v>
      </c>
      <c r="AJ320">
        <f t="shared" si="309"/>
        <v>0</v>
      </c>
      <c r="AK320">
        <v>24.94</v>
      </c>
      <c r="AL320">
        <v>24.94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120</v>
      </c>
      <c r="AU320">
        <v>65</v>
      </c>
      <c r="AV320">
        <v>1</v>
      </c>
      <c r="AW320">
        <v>1</v>
      </c>
      <c r="AZ320">
        <v>6.56</v>
      </c>
      <c r="BA320">
        <v>1</v>
      </c>
      <c r="BB320">
        <v>1</v>
      </c>
      <c r="BC320">
        <v>6.56</v>
      </c>
      <c r="BD320" t="s">
        <v>3</v>
      </c>
      <c r="BE320" t="s">
        <v>3</v>
      </c>
      <c r="BF320" t="s">
        <v>3</v>
      </c>
      <c r="BG320" t="s">
        <v>3</v>
      </c>
      <c r="BH320">
        <v>3</v>
      </c>
      <c r="BI320">
        <v>1</v>
      </c>
      <c r="BJ320" t="s">
        <v>251</v>
      </c>
      <c r="BM320">
        <v>12001</v>
      </c>
      <c r="BN320">
        <v>0</v>
      </c>
      <c r="BO320" t="s">
        <v>3</v>
      </c>
      <c r="BP320">
        <v>0</v>
      </c>
      <c r="BQ320">
        <v>2</v>
      </c>
      <c r="BR320">
        <v>0</v>
      </c>
      <c r="BS320">
        <v>1</v>
      </c>
      <c r="BT320">
        <v>1</v>
      </c>
      <c r="BU320">
        <v>1</v>
      </c>
      <c r="BV320">
        <v>1</v>
      </c>
      <c r="BW320">
        <v>1</v>
      </c>
      <c r="BX320">
        <v>1</v>
      </c>
      <c r="BY320" t="s">
        <v>3</v>
      </c>
      <c r="BZ320">
        <v>120</v>
      </c>
      <c r="CA320">
        <v>65</v>
      </c>
      <c r="CF320">
        <v>0</v>
      </c>
      <c r="CG320">
        <v>0</v>
      </c>
      <c r="CM320">
        <v>0</v>
      </c>
      <c r="CN320" t="s">
        <v>3</v>
      </c>
      <c r="CO320">
        <v>0</v>
      </c>
      <c r="CP320">
        <f t="shared" si="310"/>
        <v>2049.66</v>
      </c>
      <c r="CQ320">
        <f t="shared" si="311"/>
        <v>163.60640000000001</v>
      </c>
      <c r="CR320">
        <f t="shared" si="312"/>
        <v>0</v>
      </c>
      <c r="CS320">
        <f t="shared" si="313"/>
        <v>0</v>
      </c>
      <c r="CT320">
        <f t="shared" si="314"/>
        <v>0</v>
      </c>
      <c r="CU320">
        <f t="shared" si="315"/>
        <v>0</v>
      </c>
      <c r="CV320">
        <f t="shared" si="316"/>
        <v>0</v>
      </c>
      <c r="CW320">
        <f t="shared" si="317"/>
        <v>0</v>
      </c>
      <c r="CX320">
        <f t="shared" si="318"/>
        <v>0</v>
      </c>
      <c r="CY320">
        <f t="shared" si="319"/>
        <v>0</v>
      </c>
      <c r="CZ320">
        <f t="shared" si="320"/>
        <v>0</v>
      </c>
      <c r="DC320" t="s">
        <v>3</v>
      </c>
      <c r="DD320" t="s">
        <v>3</v>
      </c>
      <c r="DE320" t="s">
        <v>3</v>
      </c>
      <c r="DF320" t="s">
        <v>3</v>
      </c>
      <c r="DG320" t="s">
        <v>3</v>
      </c>
      <c r="DH320" t="s">
        <v>3</v>
      </c>
      <c r="DI320" t="s">
        <v>3</v>
      </c>
      <c r="DJ320" t="s">
        <v>3</v>
      </c>
      <c r="DK320" t="s">
        <v>3</v>
      </c>
      <c r="DL320" t="s">
        <v>3</v>
      </c>
      <c r="DM320" t="s">
        <v>3</v>
      </c>
      <c r="DN320">
        <v>0</v>
      </c>
      <c r="DO320">
        <v>0</v>
      </c>
      <c r="DP320">
        <v>1</v>
      </c>
      <c r="DQ320">
        <v>1</v>
      </c>
      <c r="DU320">
        <v>1005</v>
      </c>
      <c r="DV320" t="s">
        <v>250</v>
      </c>
      <c r="DW320" t="s">
        <v>250</v>
      </c>
      <c r="DX320">
        <v>1</v>
      </c>
      <c r="EE320">
        <v>39174505</v>
      </c>
      <c r="EF320">
        <v>2</v>
      </c>
      <c r="EG320" t="s">
        <v>21</v>
      </c>
      <c r="EH320">
        <v>0</v>
      </c>
      <c r="EI320" t="s">
        <v>3</v>
      </c>
      <c r="EJ320">
        <v>1</v>
      </c>
      <c r="EK320">
        <v>12001</v>
      </c>
      <c r="EL320" t="s">
        <v>622</v>
      </c>
      <c r="EM320" t="s">
        <v>623</v>
      </c>
      <c r="EO320" t="s">
        <v>3</v>
      </c>
      <c r="EQ320">
        <v>0</v>
      </c>
      <c r="ER320">
        <v>24.94</v>
      </c>
      <c r="ES320">
        <v>24.94</v>
      </c>
      <c r="ET320">
        <v>0</v>
      </c>
      <c r="EU320">
        <v>0</v>
      </c>
      <c r="EV320">
        <v>0</v>
      </c>
      <c r="EW320">
        <v>0</v>
      </c>
      <c r="EX320">
        <v>0</v>
      </c>
      <c r="FQ320">
        <v>0</v>
      </c>
      <c r="FR320">
        <f t="shared" si="321"/>
        <v>0</v>
      </c>
      <c r="FS320">
        <v>0</v>
      </c>
      <c r="FX320">
        <v>120</v>
      </c>
      <c r="FY320">
        <v>65</v>
      </c>
      <c r="GA320" t="s">
        <v>3</v>
      </c>
      <c r="GD320">
        <v>0</v>
      </c>
      <c r="GF320">
        <v>254055933</v>
      </c>
      <c r="GG320">
        <v>1</v>
      </c>
      <c r="GH320">
        <v>1</v>
      </c>
      <c r="GI320">
        <v>4</v>
      </c>
      <c r="GJ320">
        <v>0</v>
      </c>
      <c r="GK320">
        <f>ROUND(R320*(R12)/100,2)</f>
        <v>0</v>
      </c>
      <c r="GL320">
        <f t="shared" si="322"/>
        <v>0</v>
      </c>
      <c r="GM320">
        <f t="shared" si="323"/>
        <v>2049.66</v>
      </c>
      <c r="GN320">
        <f t="shared" si="324"/>
        <v>2049.66</v>
      </c>
      <c r="GO320">
        <f t="shared" si="325"/>
        <v>0</v>
      </c>
      <c r="GP320">
        <f t="shared" si="326"/>
        <v>0</v>
      </c>
      <c r="GR320">
        <v>0</v>
      </c>
      <c r="GS320">
        <v>3</v>
      </c>
      <c r="GT320">
        <v>0</v>
      </c>
      <c r="GU320" t="s">
        <v>3</v>
      </c>
      <c r="GV320">
        <f t="shared" si="327"/>
        <v>0</v>
      </c>
      <c r="GW320">
        <v>1</v>
      </c>
      <c r="GX320">
        <f t="shared" si="328"/>
        <v>0</v>
      </c>
      <c r="HA320">
        <v>0</v>
      </c>
      <c r="HB320">
        <v>0</v>
      </c>
      <c r="IK320">
        <v>0</v>
      </c>
    </row>
    <row r="321" spans="1:245" x14ac:dyDescent="0.2">
      <c r="A321">
        <v>18</v>
      </c>
      <c r="B321">
        <v>1</v>
      </c>
      <c r="C321">
        <v>787</v>
      </c>
      <c r="E321" t="s">
        <v>625</v>
      </c>
      <c r="F321" t="s">
        <v>253</v>
      </c>
      <c r="G321" t="s">
        <v>626</v>
      </c>
      <c r="H321" t="s">
        <v>250</v>
      </c>
      <c r="I321">
        <f>I319*J321</f>
        <v>12.528</v>
      </c>
      <c r="J321">
        <v>116</v>
      </c>
      <c r="O321">
        <f t="shared" si="292"/>
        <v>0</v>
      </c>
      <c r="P321">
        <f t="shared" si="293"/>
        <v>0</v>
      </c>
      <c r="Q321">
        <f t="shared" si="294"/>
        <v>0</v>
      </c>
      <c r="R321">
        <f t="shared" si="295"/>
        <v>0</v>
      </c>
      <c r="S321">
        <f t="shared" si="296"/>
        <v>0</v>
      </c>
      <c r="T321">
        <f t="shared" si="297"/>
        <v>0</v>
      </c>
      <c r="U321">
        <f t="shared" si="298"/>
        <v>0</v>
      </c>
      <c r="V321">
        <f t="shared" si="299"/>
        <v>0</v>
      </c>
      <c r="W321">
        <f t="shared" si="300"/>
        <v>0</v>
      </c>
      <c r="X321">
        <f t="shared" si="301"/>
        <v>0</v>
      </c>
      <c r="Y321">
        <f t="shared" si="302"/>
        <v>0</v>
      </c>
      <c r="AA321">
        <v>39570879</v>
      </c>
      <c r="AB321">
        <f t="shared" si="303"/>
        <v>0</v>
      </c>
      <c r="AC321">
        <f t="shared" si="304"/>
        <v>0</v>
      </c>
      <c r="AD321">
        <f t="shared" si="305"/>
        <v>0</v>
      </c>
      <c r="AE321">
        <f t="shared" si="306"/>
        <v>0</v>
      </c>
      <c r="AF321">
        <f t="shared" si="306"/>
        <v>0</v>
      </c>
      <c r="AG321">
        <f t="shared" si="307"/>
        <v>0</v>
      </c>
      <c r="AH321">
        <f t="shared" si="308"/>
        <v>0</v>
      </c>
      <c r="AI321">
        <f t="shared" si="308"/>
        <v>0</v>
      </c>
      <c r="AJ321">
        <f t="shared" si="309"/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120</v>
      </c>
      <c r="AU321">
        <v>65</v>
      </c>
      <c r="AV321">
        <v>1</v>
      </c>
      <c r="AW321">
        <v>1</v>
      </c>
      <c r="AZ321">
        <v>6.56</v>
      </c>
      <c r="BA321">
        <v>1</v>
      </c>
      <c r="BB321">
        <v>1</v>
      </c>
      <c r="BC321">
        <v>6.56</v>
      </c>
      <c r="BD321" t="s">
        <v>3</v>
      </c>
      <c r="BE321" t="s">
        <v>3</v>
      </c>
      <c r="BF321" t="s">
        <v>3</v>
      </c>
      <c r="BG321" t="s">
        <v>3</v>
      </c>
      <c r="BH321">
        <v>3</v>
      </c>
      <c r="BI321">
        <v>1</v>
      </c>
      <c r="BJ321" t="s">
        <v>3</v>
      </c>
      <c r="BM321">
        <v>12001</v>
      </c>
      <c r="BN321">
        <v>0</v>
      </c>
      <c r="BO321" t="s">
        <v>3</v>
      </c>
      <c r="BP321">
        <v>0</v>
      </c>
      <c r="BQ321">
        <v>2</v>
      </c>
      <c r="BR321">
        <v>0</v>
      </c>
      <c r="BS321">
        <v>1</v>
      </c>
      <c r="BT321">
        <v>1</v>
      </c>
      <c r="BU321">
        <v>1</v>
      </c>
      <c r="BV321">
        <v>1</v>
      </c>
      <c r="BW321">
        <v>1</v>
      </c>
      <c r="BX321">
        <v>1</v>
      </c>
      <c r="BY321" t="s">
        <v>3</v>
      </c>
      <c r="BZ321">
        <v>120</v>
      </c>
      <c r="CA321">
        <v>65</v>
      </c>
      <c r="CF321">
        <v>0</v>
      </c>
      <c r="CG321">
        <v>0</v>
      </c>
      <c r="CM321">
        <v>0</v>
      </c>
      <c r="CN321" t="s">
        <v>3</v>
      </c>
      <c r="CO321">
        <v>0</v>
      </c>
      <c r="CP321">
        <f t="shared" si="310"/>
        <v>0</v>
      </c>
      <c r="CQ321">
        <f t="shared" si="311"/>
        <v>0</v>
      </c>
      <c r="CR321">
        <f t="shared" si="312"/>
        <v>0</v>
      </c>
      <c r="CS321">
        <f t="shared" si="313"/>
        <v>0</v>
      </c>
      <c r="CT321">
        <f t="shared" si="314"/>
        <v>0</v>
      </c>
      <c r="CU321">
        <f t="shared" si="315"/>
        <v>0</v>
      </c>
      <c r="CV321">
        <f t="shared" si="316"/>
        <v>0</v>
      </c>
      <c r="CW321">
        <f t="shared" si="317"/>
        <v>0</v>
      </c>
      <c r="CX321">
        <f t="shared" si="318"/>
        <v>0</v>
      </c>
      <c r="CY321">
        <f t="shared" si="319"/>
        <v>0</v>
      </c>
      <c r="CZ321">
        <f t="shared" si="320"/>
        <v>0</v>
      </c>
      <c r="DC321" t="s">
        <v>3</v>
      </c>
      <c r="DD321" t="s">
        <v>3</v>
      </c>
      <c r="DE321" t="s">
        <v>3</v>
      </c>
      <c r="DF321" t="s">
        <v>3</v>
      </c>
      <c r="DG321" t="s">
        <v>3</v>
      </c>
      <c r="DH321" t="s">
        <v>3</v>
      </c>
      <c r="DI321" t="s">
        <v>3</v>
      </c>
      <c r="DJ321" t="s">
        <v>3</v>
      </c>
      <c r="DK321" t="s">
        <v>3</v>
      </c>
      <c r="DL321" t="s">
        <v>3</v>
      </c>
      <c r="DM321" t="s">
        <v>3</v>
      </c>
      <c r="DN321">
        <v>0</v>
      </c>
      <c r="DO321">
        <v>0</v>
      </c>
      <c r="DP321">
        <v>1</v>
      </c>
      <c r="DQ321">
        <v>1</v>
      </c>
      <c r="DU321">
        <v>1005</v>
      </c>
      <c r="DV321" t="s">
        <v>250</v>
      </c>
      <c r="DW321" t="s">
        <v>250</v>
      </c>
      <c r="DX321">
        <v>1</v>
      </c>
      <c r="EE321">
        <v>39174505</v>
      </c>
      <c r="EF321">
        <v>2</v>
      </c>
      <c r="EG321" t="s">
        <v>21</v>
      </c>
      <c r="EH321">
        <v>0</v>
      </c>
      <c r="EI321" t="s">
        <v>3</v>
      </c>
      <c r="EJ321">
        <v>1</v>
      </c>
      <c r="EK321">
        <v>12001</v>
      </c>
      <c r="EL321" t="s">
        <v>622</v>
      </c>
      <c r="EM321" t="s">
        <v>623</v>
      </c>
      <c r="EO321" t="s">
        <v>3</v>
      </c>
      <c r="EQ321">
        <v>0</v>
      </c>
      <c r="ER321">
        <v>0</v>
      </c>
      <c r="ES321">
        <v>0</v>
      </c>
      <c r="ET321">
        <v>0</v>
      </c>
      <c r="EU321">
        <v>0</v>
      </c>
      <c r="EV321">
        <v>0</v>
      </c>
      <c r="EW321">
        <v>0</v>
      </c>
      <c r="EX321">
        <v>0</v>
      </c>
      <c r="FQ321">
        <v>0</v>
      </c>
      <c r="FR321">
        <f t="shared" si="321"/>
        <v>0</v>
      </c>
      <c r="FS321">
        <v>0</v>
      </c>
      <c r="FX321">
        <v>120</v>
      </c>
      <c r="FY321">
        <v>65</v>
      </c>
      <c r="GA321" t="s">
        <v>3</v>
      </c>
      <c r="GD321">
        <v>0</v>
      </c>
      <c r="GF321">
        <v>-1441358911</v>
      </c>
      <c r="GG321">
        <v>1</v>
      </c>
      <c r="GH321">
        <v>1</v>
      </c>
      <c r="GI321">
        <v>4</v>
      </c>
      <c r="GJ321">
        <v>0</v>
      </c>
      <c r="GK321">
        <f>ROUND(R321*(R12)/100,2)</f>
        <v>0</v>
      </c>
      <c r="GL321">
        <f t="shared" si="322"/>
        <v>0</v>
      </c>
      <c r="GM321">
        <f t="shared" si="323"/>
        <v>0</v>
      </c>
      <c r="GN321">
        <f t="shared" si="324"/>
        <v>0</v>
      </c>
      <c r="GO321">
        <f t="shared" si="325"/>
        <v>0</v>
      </c>
      <c r="GP321">
        <f t="shared" si="326"/>
        <v>0</v>
      </c>
      <c r="GR321">
        <v>0</v>
      </c>
      <c r="GS321">
        <v>3</v>
      </c>
      <c r="GT321">
        <v>0</v>
      </c>
      <c r="GU321" t="s">
        <v>3</v>
      </c>
      <c r="GV321">
        <f t="shared" si="327"/>
        <v>0</v>
      </c>
      <c r="GW321">
        <v>1</v>
      </c>
      <c r="GX321">
        <f t="shared" si="328"/>
        <v>0</v>
      </c>
      <c r="HA321">
        <v>0</v>
      </c>
      <c r="HB321">
        <v>0</v>
      </c>
      <c r="IK321">
        <v>0</v>
      </c>
    </row>
    <row r="322" spans="1:245" x14ac:dyDescent="0.2">
      <c r="A322">
        <v>17</v>
      </c>
      <c r="B322">
        <v>1</v>
      </c>
      <c r="C322">
        <f>ROW(SmtRes!A790)</f>
        <v>790</v>
      </c>
      <c r="D322">
        <f>ROW(EtalonRes!A747)</f>
        <v>747</v>
      </c>
      <c r="E322" t="s">
        <v>627</v>
      </c>
      <c r="F322" t="s">
        <v>628</v>
      </c>
      <c r="G322" t="s">
        <v>629</v>
      </c>
      <c r="H322" t="s">
        <v>447</v>
      </c>
      <c r="I322">
        <f>ROUND(12/100,9)</f>
        <v>0.12</v>
      </c>
      <c r="J322">
        <v>0</v>
      </c>
      <c r="O322">
        <f t="shared" si="292"/>
        <v>828.3</v>
      </c>
      <c r="P322">
        <f t="shared" si="293"/>
        <v>0</v>
      </c>
      <c r="Q322">
        <f t="shared" si="294"/>
        <v>443.13</v>
      </c>
      <c r="R322">
        <f t="shared" si="295"/>
        <v>0</v>
      </c>
      <c r="S322">
        <f t="shared" si="296"/>
        <v>385.17</v>
      </c>
      <c r="T322">
        <f t="shared" si="297"/>
        <v>0</v>
      </c>
      <c r="U322">
        <f t="shared" si="298"/>
        <v>6.395999999999999</v>
      </c>
      <c r="V322">
        <f t="shared" si="299"/>
        <v>0</v>
      </c>
      <c r="W322">
        <f t="shared" si="300"/>
        <v>0</v>
      </c>
      <c r="X322">
        <f t="shared" si="301"/>
        <v>423.69</v>
      </c>
      <c r="Y322">
        <f t="shared" si="302"/>
        <v>269.62</v>
      </c>
      <c r="AA322">
        <v>39570879</v>
      </c>
      <c r="AB322">
        <f t="shared" si="303"/>
        <v>1052.21</v>
      </c>
      <c r="AC322">
        <f t="shared" si="304"/>
        <v>0</v>
      </c>
      <c r="AD322">
        <f t="shared" si="305"/>
        <v>562.91999999999996</v>
      </c>
      <c r="AE322">
        <f t="shared" si="306"/>
        <v>0</v>
      </c>
      <c r="AF322">
        <f t="shared" si="306"/>
        <v>489.29</v>
      </c>
      <c r="AG322">
        <f t="shared" si="307"/>
        <v>0</v>
      </c>
      <c r="AH322">
        <f t="shared" si="308"/>
        <v>53.3</v>
      </c>
      <c r="AI322">
        <f t="shared" si="308"/>
        <v>0</v>
      </c>
      <c r="AJ322">
        <f t="shared" si="309"/>
        <v>0</v>
      </c>
      <c r="AK322">
        <v>1052.21</v>
      </c>
      <c r="AL322">
        <v>0</v>
      </c>
      <c r="AM322">
        <v>562.91999999999996</v>
      </c>
      <c r="AN322">
        <v>0</v>
      </c>
      <c r="AO322">
        <v>489.29</v>
      </c>
      <c r="AP322">
        <v>0</v>
      </c>
      <c r="AQ322">
        <v>53.3</v>
      </c>
      <c r="AR322">
        <v>0</v>
      </c>
      <c r="AS322">
        <v>0</v>
      </c>
      <c r="AT322">
        <v>110</v>
      </c>
      <c r="AU322">
        <v>70</v>
      </c>
      <c r="AV322">
        <v>1</v>
      </c>
      <c r="AW322">
        <v>1</v>
      </c>
      <c r="AZ322">
        <v>6.56</v>
      </c>
      <c r="BA322">
        <v>6.56</v>
      </c>
      <c r="BB322">
        <v>6.56</v>
      </c>
      <c r="BC322">
        <v>6.56</v>
      </c>
      <c r="BD322" t="s">
        <v>3</v>
      </c>
      <c r="BE322" t="s">
        <v>3</v>
      </c>
      <c r="BF322" t="s">
        <v>3</v>
      </c>
      <c r="BG322" t="s">
        <v>3</v>
      </c>
      <c r="BH322">
        <v>0</v>
      </c>
      <c r="BI322">
        <v>1</v>
      </c>
      <c r="BJ322" t="s">
        <v>630</v>
      </c>
      <c r="BM322">
        <v>46001</v>
      </c>
      <c r="BN322">
        <v>0</v>
      </c>
      <c r="BO322" t="s">
        <v>3</v>
      </c>
      <c r="BP322">
        <v>0</v>
      </c>
      <c r="BQ322">
        <v>2</v>
      </c>
      <c r="BR322">
        <v>0</v>
      </c>
      <c r="BS322">
        <v>6.56</v>
      </c>
      <c r="BT322">
        <v>1</v>
      </c>
      <c r="BU322">
        <v>1</v>
      </c>
      <c r="BV322">
        <v>1</v>
      </c>
      <c r="BW322">
        <v>1</v>
      </c>
      <c r="BX322">
        <v>1</v>
      </c>
      <c r="BY322" t="s">
        <v>3</v>
      </c>
      <c r="BZ322">
        <v>110</v>
      </c>
      <c r="CA322">
        <v>70</v>
      </c>
      <c r="CF322">
        <v>0</v>
      </c>
      <c r="CG322">
        <v>0</v>
      </c>
      <c r="CM322">
        <v>0</v>
      </c>
      <c r="CN322" t="s">
        <v>3</v>
      </c>
      <c r="CO322">
        <v>0</v>
      </c>
      <c r="CP322">
        <f t="shared" si="310"/>
        <v>828.3</v>
      </c>
      <c r="CQ322">
        <f t="shared" si="311"/>
        <v>0</v>
      </c>
      <c r="CR322">
        <f t="shared" si="312"/>
        <v>3692.7551999999996</v>
      </c>
      <c r="CS322">
        <f t="shared" si="313"/>
        <v>0</v>
      </c>
      <c r="CT322">
        <f t="shared" si="314"/>
        <v>3209.7424000000001</v>
      </c>
      <c r="CU322">
        <f t="shared" si="315"/>
        <v>0</v>
      </c>
      <c r="CV322">
        <f t="shared" si="316"/>
        <v>53.3</v>
      </c>
      <c r="CW322">
        <f t="shared" si="317"/>
        <v>0</v>
      </c>
      <c r="CX322">
        <f t="shared" si="318"/>
        <v>0</v>
      </c>
      <c r="CY322">
        <f t="shared" si="319"/>
        <v>423.68700000000007</v>
      </c>
      <c r="CZ322">
        <f t="shared" si="320"/>
        <v>269.61900000000003</v>
      </c>
      <c r="DC322" t="s">
        <v>3</v>
      </c>
      <c r="DD322" t="s">
        <v>3</v>
      </c>
      <c r="DE322" t="s">
        <v>3</v>
      </c>
      <c r="DF322" t="s">
        <v>3</v>
      </c>
      <c r="DG322" t="s">
        <v>3</v>
      </c>
      <c r="DH322" t="s">
        <v>3</v>
      </c>
      <c r="DI322" t="s">
        <v>3</v>
      </c>
      <c r="DJ322" t="s">
        <v>3</v>
      </c>
      <c r="DK322" t="s">
        <v>3</v>
      </c>
      <c r="DL322" t="s">
        <v>3</v>
      </c>
      <c r="DM322" t="s">
        <v>3</v>
      </c>
      <c r="DN322">
        <v>0</v>
      </c>
      <c r="DO322">
        <v>0</v>
      </c>
      <c r="DP322">
        <v>1</v>
      </c>
      <c r="DQ322">
        <v>1</v>
      </c>
      <c r="DU322">
        <v>1013</v>
      </c>
      <c r="DV322" t="s">
        <v>447</v>
      </c>
      <c r="DW322" t="s">
        <v>447</v>
      </c>
      <c r="DX322">
        <v>1</v>
      </c>
      <c r="EE322">
        <v>39174571</v>
      </c>
      <c r="EF322">
        <v>2</v>
      </c>
      <c r="EG322" t="s">
        <v>21</v>
      </c>
      <c r="EH322">
        <v>0</v>
      </c>
      <c r="EI322" t="s">
        <v>3</v>
      </c>
      <c r="EJ322">
        <v>1</v>
      </c>
      <c r="EK322">
        <v>46001</v>
      </c>
      <c r="EL322" t="s">
        <v>449</v>
      </c>
      <c r="EM322" t="s">
        <v>450</v>
      </c>
      <c r="EO322" t="s">
        <v>3</v>
      </c>
      <c r="EQ322">
        <v>0</v>
      </c>
      <c r="ER322">
        <v>1052.21</v>
      </c>
      <c r="ES322">
        <v>0</v>
      </c>
      <c r="ET322">
        <v>562.91999999999996</v>
      </c>
      <c r="EU322">
        <v>0</v>
      </c>
      <c r="EV322">
        <v>489.29</v>
      </c>
      <c r="EW322">
        <v>53.3</v>
      </c>
      <c r="EX322">
        <v>0</v>
      </c>
      <c r="EY322">
        <v>0</v>
      </c>
      <c r="FQ322">
        <v>0</v>
      </c>
      <c r="FR322">
        <f t="shared" si="321"/>
        <v>0</v>
      </c>
      <c r="FS322">
        <v>0</v>
      </c>
      <c r="FX322">
        <v>110</v>
      </c>
      <c r="FY322">
        <v>70</v>
      </c>
      <c r="GA322" t="s">
        <v>3</v>
      </c>
      <c r="GD322">
        <v>0</v>
      </c>
      <c r="GF322">
        <v>-389690323</v>
      </c>
      <c r="GG322">
        <v>1</v>
      </c>
      <c r="GH322">
        <v>1</v>
      </c>
      <c r="GI322">
        <v>4</v>
      </c>
      <c r="GJ322">
        <v>0</v>
      </c>
      <c r="GK322">
        <f>ROUND(R322*(R12)/100,2)</f>
        <v>0</v>
      </c>
      <c r="GL322">
        <f t="shared" si="322"/>
        <v>0</v>
      </c>
      <c r="GM322">
        <f t="shared" si="323"/>
        <v>1521.61</v>
      </c>
      <c r="GN322">
        <f t="shared" si="324"/>
        <v>1521.61</v>
      </c>
      <c r="GO322">
        <f t="shared" si="325"/>
        <v>0</v>
      </c>
      <c r="GP322">
        <f t="shared" si="326"/>
        <v>0</v>
      </c>
      <c r="GR322">
        <v>0</v>
      </c>
      <c r="GS322">
        <v>3</v>
      </c>
      <c r="GT322">
        <v>0</v>
      </c>
      <c r="GU322" t="s">
        <v>3</v>
      </c>
      <c r="GV322">
        <f t="shared" si="327"/>
        <v>0</v>
      </c>
      <c r="GW322">
        <v>1</v>
      </c>
      <c r="GX322">
        <f t="shared" si="328"/>
        <v>0</v>
      </c>
      <c r="HA322">
        <v>0</v>
      </c>
      <c r="HB322">
        <v>0</v>
      </c>
      <c r="IK322">
        <v>0</v>
      </c>
    </row>
    <row r="323" spans="1:245" x14ac:dyDescent="0.2">
      <c r="A323">
        <v>17</v>
      </c>
      <c r="B323">
        <v>1</v>
      </c>
      <c r="C323">
        <f>ROW(SmtRes!A802)</f>
        <v>802</v>
      </c>
      <c r="D323">
        <f>ROW(EtalonRes!A758)</f>
        <v>758</v>
      </c>
      <c r="E323" t="s">
        <v>631</v>
      </c>
      <c r="F323" t="s">
        <v>632</v>
      </c>
      <c r="G323" t="s">
        <v>633</v>
      </c>
      <c r="H323" t="s">
        <v>73</v>
      </c>
      <c r="I323">
        <v>8.2000000000000003E-2</v>
      </c>
      <c r="J323">
        <v>0</v>
      </c>
      <c r="O323">
        <f t="shared" si="292"/>
        <v>598.89</v>
      </c>
      <c r="P323">
        <f t="shared" si="293"/>
        <v>319.95</v>
      </c>
      <c r="Q323">
        <f t="shared" si="294"/>
        <v>14.35</v>
      </c>
      <c r="R323">
        <f t="shared" si="295"/>
        <v>2.5</v>
      </c>
      <c r="S323">
        <f t="shared" si="296"/>
        <v>264.58999999999997</v>
      </c>
      <c r="T323">
        <f t="shared" si="297"/>
        <v>0</v>
      </c>
      <c r="U323">
        <f t="shared" si="298"/>
        <v>4.9855999999999998</v>
      </c>
      <c r="V323">
        <f t="shared" si="299"/>
        <v>3.2800000000000003E-2</v>
      </c>
      <c r="W323">
        <f t="shared" si="300"/>
        <v>0</v>
      </c>
      <c r="X323">
        <f t="shared" si="301"/>
        <v>293.8</v>
      </c>
      <c r="Y323">
        <f t="shared" si="302"/>
        <v>186.96</v>
      </c>
      <c r="AA323">
        <v>39570879</v>
      </c>
      <c r="AB323">
        <f t="shared" si="303"/>
        <v>1113.33</v>
      </c>
      <c r="AC323">
        <f t="shared" si="304"/>
        <v>594.79</v>
      </c>
      <c r="AD323">
        <f t="shared" si="305"/>
        <v>26.67</v>
      </c>
      <c r="AE323">
        <f t="shared" si="306"/>
        <v>4.6399999999999997</v>
      </c>
      <c r="AF323">
        <f t="shared" si="306"/>
        <v>491.87</v>
      </c>
      <c r="AG323">
        <f t="shared" si="307"/>
        <v>0</v>
      </c>
      <c r="AH323">
        <f t="shared" si="308"/>
        <v>60.8</v>
      </c>
      <c r="AI323">
        <f t="shared" si="308"/>
        <v>0.4</v>
      </c>
      <c r="AJ323">
        <f t="shared" si="309"/>
        <v>0</v>
      </c>
      <c r="AK323">
        <v>1113.33</v>
      </c>
      <c r="AL323">
        <v>594.79</v>
      </c>
      <c r="AM323">
        <v>26.67</v>
      </c>
      <c r="AN323">
        <v>4.6399999999999997</v>
      </c>
      <c r="AO323">
        <v>491.87</v>
      </c>
      <c r="AP323">
        <v>0</v>
      </c>
      <c r="AQ323">
        <v>60.8</v>
      </c>
      <c r="AR323">
        <v>0.4</v>
      </c>
      <c r="AS323">
        <v>0</v>
      </c>
      <c r="AT323">
        <v>110</v>
      </c>
      <c r="AU323">
        <v>70</v>
      </c>
      <c r="AV323">
        <v>1</v>
      </c>
      <c r="AW323">
        <v>1</v>
      </c>
      <c r="AZ323">
        <v>6.56</v>
      </c>
      <c r="BA323">
        <v>6.56</v>
      </c>
      <c r="BB323">
        <v>6.56</v>
      </c>
      <c r="BC323">
        <v>6.56</v>
      </c>
      <c r="BD323" t="s">
        <v>3</v>
      </c>
      <c r="BE323" t="s">
        <v>3</v>
      </c>
      <c r="BF323" t="s">
        <v>3</v>
      </c>
      <c r="BG323" t="s">
        <v>3</v>
      </c>
      <c r="BH323">
        <v>0</v>
      </c>
      <c r="BI323">
        <v>1</v>
      </c>
      <c r="BJ323" t="s">
        <v>634</v>
      </c>
      <c r="BM323">
        <v>46001</v>
      </c>
      <c r="BN323">
        <v>0</v>
      </c>
      <c r="BO323" t="s">
        <v>3</v>
      </c>
      <c r="BP323">
        <v>0</v>
      </c>
      <c r="BQ323">
        <v>2</v>
      </c>
      <c r="BR323">
        <v>0</v>
      </c>
      <c r="BS323">
        <v>6.56</v>
      </c>
      <c r="BT323">
        <v>1</v>
      </c>
      <c r="BU323">
        <v>1</v>
      </c>
      <c r="BV323">
        <v>1</v>
      </c>
      <c r="BW323">
        <v>1</v>
      </c>
      <c r="BX323">
        <v>1</v>
      </c>
      <c r="BY323" t="s">
        <v>3</v>
      </c>
      <c r="BZ323">
        <v>110</v>
      </c>
      <c r="CA323">
        <v>70</v>
      </c>
      <c r="CF323">
        <v>0</v>
      </c>
      <c r="CG323">
        <v>0</v>
      </c>
      <c r="CM323">
        <v>0</v>
      </c>
      <c r="CN323" t="s">
        <v>3</v>
      </c>
      <c r="CO323">
        <v>0</v>
      </c>
      <c r="CP323">
        <f t="shared" si="310"/>
        <v>598.89</v>
      </c>
      <c r="CQ323">
        <f t="shared" si="311"/>
        <v>3901.8223999999996</v>
      </c>
      <c r="CR323">
        <f t="shared" si="312"/>
        <v>174.95519999999999</v>
      </c>
      <c r="CS323">
        <f t="shared" si="313"/>
        <v>30.438399999999994</v>
      </c>
      <c r="CT323">
        <f t="shared" si="314"/>
        <v>3226.6671999999999</v>
      </c>
      <c r="CU323">
        <f t="shared" si="315"/>
        <v>0</v>
      </c>
      <c r="CV323">
        <f t="shared" si="316"/>
        <v>60.8</v>
      </c>
      <c r="CW323">
        <f t="shared" si="317"/>
        <v>0.4</v>
      </c>
      <c r="CX323">
        <f t="shared" si="318"/>
        <v>0</v>
      </c>
      <c r="CY323">
        <f t="shared" si="319"/>
        <v>293.79899999999998</v>
      </c>
      <c r="CZ323">
        <f t="shared" si="320"/>
        <v>186.96299999999999</v>
      </c>
      <c r="DC323" t="s">
        <v>3</v>
      </c>
      <c r="DD323" t="s">
        <v>3</v>
      </c>
      <c r="DE323" t="s">
        <v>3</v>
      </c>
      <c r="DF323" t="s">
        <v>3</v>
      </c>
      <c r="DG323" t="s">
        <v>3</v>
      </c>
      <c r="DH323" t="s">
        <v>3</v>
      </c>
      <c r="DI323" t="s">
        <v>3</v>
      </c>
      <c r="DJ323" t="s">
        <v>3</v>
      </c>
      <c r="DK323" t="s">
        <v>3</v>
      </c>
      <c r="DL323" t="s">
        <v>3</v>
      </c>
      <c r="DM323" t="s">
        <v>3</v>
      </c>
      <c r="DN323">
        <v>0</v>
      </c>
      <c r="DO323">
        <v>0</v>
      </c>
      <c r="DP323">
        <v>1</v>
      </c>
      <c r="DQ323">
        <v>1</v>
      </c>
      <c r="DU323">
        <v>1007</v>
      </c>
      <c r="DV323" t="s">
        <v>73</v>
      </c>
      <c r="DW323" t="s">
        <v>73</v>
      </c>
      <c r="DX323">
        <v>1</v>
      </c>
      <c r="EE323">
        <v>39174571</v>
      </c>
      <c r="EF323">
        <v>2</v>
      </c>
      <c r="EG323" t="s">
        <v>21</v>
      </c>
      <c r="EH323">
        <v>0</v>
      </c>
      <c r="EI323" t="s">
        <v>3</v>
      </c>
      <c r="EJ323">
        <v>1</v>
      </c>
      <c r="EK323">
        <v>46001</v>
      </c>
      <c r="EL323" t="s">
        <v>449</v>
      </c>
      <c r="EM323" t="s">
        <v>450</v>
      </c>
      <c r="EO323" t="s">
        <v>3</v>
      </c>
      <c r="EQ323">
        <v>0</v>
      </c>
      <c r="ER323">
        <v>1113.33</v>
      </c>
      <c r="ES323">
        <v>594.79</v>
      </c>
      <c r="ET323">
        <v>26.67</v>
      </c>
      <c r="EU323">
        <v>4.6399999999999997</v>
      </c>
      <c r="EV323">
        <v>491.87</v>
      </c>
      <c r="EW323">
        <v>60.8</v>
      </c>
      <c r="EX323">
        <v>0.4</v>
      </c>
      <c r="EY323">
        <v>0</v>
      </c>
      <c r="FQ323">
        <v>0</v>
      </c>
      <c r="FR323">
        <f t="shared" si="321"/>
        <v>0</v>
      </c>
      <c r="FS323">
        <v>0</v>
      </c>
      <c r="FX323">
        <v>110</v>
      </c>
      <c r="FY323">
        <v>70</v>
      </c>
      <c r="GA323" t="s">
        <v>3</v>
      </c>
      <c r="GD323">
        <v>0</v>
      </c>
      <c r="GF323">
        <v>1421469660</v>
      </c>
      <c r="GG323">
        <v>1</v>
      </c>
      <c r="GH323">
        <v>1</v>
      </c>
      <c r="GI323">
        <v>4</v>
      </c>
      <c r="GJ323">
        <v>0</v>
      </c>
      <c r="GK323">
        <f>ROUND(R323*(R12)/100,2)</f>
        <v>0</v>
      </c>
      <c r="GL323">
        <f t="shared" si="322"/>
        <v>0</v>
      </c>
      <c r="GM323">
        <f t="shared" si="323"/>
        <v>1079.6500000000001</v>
      </c>
      <c r="GN323">
        <f t="shared" si="324"/>
        <v>1079.6500000000001</v>
      </c>
      <c r="GO323">
        <f t="shared" si="325"/>
        <v>0</v>
      </c>
      <c r="GP323">
        <f t="shared" si="326"/>
        <v>0</v>
      </c>
      <c r="GR323">
        <v>0</v>
      </c>
      <c r="GS323">
        <v>3</v>
      </c>
      <c r="GT323">
        <v>0</v>
      </c>
      <c r="GU323" t="s">
        <v>3</v>
      </c>
      <c r="GV323">
        <f t="shared" si="327"/>
        <v>0</v>
      </c>
      <c r="GW323">
        <v>1</v>
      </c>
      <c r="GX323">
        <f t="shared" si="328"/>
        <v>0</v>
      </c>
      <c r="HA323">
        <v>0</v>
      </c>
      <c r="HB323">
        <v>0</v>
      </c>
      <c r="IK323">
        <v>0</v>
      </c>
    </row>
    <row r="324" spans="1:245" x14ac:dyDescent="0.2">
      <c r="A324">
        <v>18</v>
      </c>
      <c r="B324">
        <v>1</v>
      </c>
      <c r="C324">
        <v>798</v>
      </c>
      <c r="E324" t="s">
        <v>635</v>
      </c>
      <c r="F324" t="s">
        <v>636</v>
      </c>
      <c r="G324" t="s">
        <v>637</v>
      </c>
      <c r="H324" t="s">
        <v>73</v>
      </c>
      <c r="I324">
        <f>I323*J324</f>
        <v>8.5279999999999995E-2</v>
      </c>
      <c r="J324">
        <v>1.0399999999999998</v>
      </c>
      <c r="O324">
        <f t="shared" si="292"/>
        <v>274.12</v>
      </c>
      <c r="P324">
        <f t="shared" si="293"/>
        <v>274.12</v>
      </c>
      <c r="Q324">
        <f t="shared" si="294"/>
        <v>0</v>
      </c>
      <c r="R324">
        <f t="shared" si="295"/>
        <v>0</v>
      </c>
      <c r="S324">
        <f t="shared" si="296"/>
        <v>0</v>
      </c>
      <c r="T324">
        <f t="shared" si="297"/>
        <v>0</v>
      </c>
      <c r="U324">
        <f t="shared" si="298"/>
        <v>0</v>
      </c>
      <c r="V324">
        <f t="shared" si="299"/>
        <v>0</v>
      </c>
      <c r="W324">
        <f t="shared" si="300"/>
        <v>0</v>
      </c>
      <c r="X324">
        <f t="shared" si="301"/>
        <v>0</v>
      </c>
      <c r="Y324">
        <f t="shared" si="302"/>
        <v>0</v>
      </c>
      <c r="AA324">
        <v>39570879</v>
      </c>
      <c r="AB324">
        <f t="shared" si="303"/>
        <v>490</v>
      </c>
      <c r="AC324">
        <f t="shared" si="304"/>
        <v>490</v>
      </c>
      <c r="AD324">
        <f t="shared" si="305"/>
        <v>0</v>
      </c>
      <c r="AE324">
        <f t="shared" si="306"/>
        <v>0</v>
      </c>
      <c r="AF324">
        <f t="shared" si="306"/>
        <v>0</v>
      </c>
      <c r="AG324">
        <f t="shared" si="307"/>
        <v>0</v>
      </c>
      <c r="AH324">
        <f t="shared" si="308"/>
        <v>0</v>
      </c>
      <c r="AI324">
        <f t="shared" si="308"/>
        <v>0</v>
      </c>
      <c r="AJ324">
        <f t="shared" si="309"/>
        <v>0</v>
      </c>
      <c r="AK324">
        <v>490</v>
      </c>
      <c r="AL324">
        <v>490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110</v>
      </c>
      <c r="AU324">
        <v>70</v>
      </c>
      <c r="AV324">
        <v>1</v>
      </c>
      <c r="AW324">
        <v>1</v>
      </c>
      <c r="AZ324">
        <v>6.56</v>
      </c>
      <c r="BA324">
        <v>1</v>
      </c>
      <c r="BB324">
        <v>1</v>
      </c>
      <c r="BC324">
        <v>6.56</v>
      </c>
      <c r="BD324" t="s">
        <v>3</v>
      </c>
      <c r="BE324" t="s">
        <v>3</v>
      </c>
      <c r="BF324" t="s">
        <v>3</v>
      </c>
      <c r="BG324" t="s">
        <v>3</v>
      </c>
      <c r="BH324">
        <v>3</v>
      </c>
      <c r="BI324">
        <v>1</v>
      </c>
      <c r="BJ324" t="s">
        <v>638</v>
      </c>
      <c r="BM324">
        <v>46001</v>
      </c>
      <c r="BN324">
        <v>0</v>
      </c>
      <c r="BO324" t="s">
        <v>3</v>
      </c>
      <c r="BP324">
        <v>0</v>
      </c>
      <c r="BQ324">
        <v>2</v>
      </c>
      <c r="BR324">
        <v>0</v>
      </c>
      <c r="BS324">
        <v>1</v>
      </c>
      <c r="BT324">
        <v>1</v>
      </c>
      <c r="BU324">
        <v>1</v>
      </c>
      <c r="BV324">
        <v>1</v>
      </c>
      <c r="BW324">
        <v>1</v>
      </c>
      <c r="BX324">
        <v>1</v>
      </c>
      <c r="BY324" t="s">
        <v>3</v>
      </c>
      <c r="BZ324">
        <v>110</v>
      </c>
      <c r="CA324">
        <v>70</v>
      </c>
      <c r="CF324">
        <v>0</v>
      </c>
      <c r="CG324">
        <v>0</v>
      </c>
      <c r="CM324">
        <v>0</v>
      </c>
      <c r="CN324" t="s">
        <v>3</v>
      </c>
      <c r="CO324">
        <v>0</v>
      </c>
      <c r="CP324">
        <f t="shared" si="310"/>
        <v>274.12</v>
      </c>
      <c r="CQ324">
        <f t="shared" si="311"/>
        <v>3214.3999999999996</v>
      </c>
      <c r="CR324">
        <f t="shared" si="312"/>
        <v>0</v>
      </c>
      <c r="CS324">
        <f t="shared" si="313"/>
        <v>0</v>
      </c>
      <c r="CT324">
        <f t="shared" si="314"/>
        <v>0</v>
      </c>
      <c r="CU324">
        <f t="shared" si="315"/>
        <v>0</v>
      </c>
      <c r="CV324">
        <f t="shared" si="316"/>
        <v>0</v>
      </c>
      <c r="CW324">
        <f t="shared" si="317"/>
        <v>0</v>
      </c>
      <c r="CX324">
        <f t="shared" si="318"/>
        <v>0</v>
      </c>
      <c r="CY324">
        <f t="shared" si="319"/>
        <v>0</v>
      </c>
      <c r="CZ324">
        <f t="shared" si="320"/>
        <v>0</v>
      </c>
      <c r="DC324" t="s">
        <v>3</v>
      </c>
      <c r="DD324" t="s">
        <v>3</v>
      </c>
      <c r="DE324" t="s">
        <v>3</v>
      </c>
      <c r="DF324" t="s">
        <v>3</v>
      </c>
      <c r="DG324" t="s">
        <v>3</v>
      </c>
      <c r="DH324" t="s">
        <v>3</v>
      </c>
      <c r="DI324" t="s">
        <v>3</v>
      </c>
      <c r="DJ324" t="s">
        <v>3</v>
      </c>
      <c r="DK324" t="s">
        <v>3</v>
      </c>
      <c r="DL324" t="s">
        <v>3</v>
      </c>
      <c r="DM324" t="s">
        <v>3</v>
      </c>
      <c r="DN324">
        <v>0</v>
      </c>
      <c r="DO324">
        <v>0</v>
      </c>
      <c r="DP324">
        <v>1</v>
      </c>
      <c r="DQ324">
        <v>1</v>
      </c>
      <c r="DU324">
        <v>1007</v>
      </c>
      <c r="DV324" t="s">
        <v>73</v>
      </c>
      <c r="DW324" t="s">
        <v>73</v>
      </c>
      <c r="DX324">
        <v>1</v>
      </c>
      <c r="EE324">
        <v>39174571</v>
      </c>
      <c r="EF324">
        <v>2</v>
      </c>
      <c r="EG324" t="s">
        <v>21</v>
      </c>
      <c r="EH324">
        <v>0</v>
      </c>
      <c r="EI324" t="s">
        <v>3</v>
      </c>
      <c r="EJ324">
        <v>1</v>
      </c>
      <c r="EK324">
        <v>46001</v>
      </c>
      <c r="EL324" t="s">
        <v>449</v>
      </c>
      <c r="EM324" t="s">
        <v>450</v>
      </c>
      <c r="EO324" t="s">
        <v>3</v>
      </c>
      <c r="EQ324">
        <v>0</v>
      </c>
      <c r="ER324">
        <v>490</v>
      </c>
      <c r="ES324">
        <v>490</v>
      </c>
      <c r="ET324">
        <v>0</v>
      </c>
      <c r="EU324">
        <v>0</v>
      </c>
      <c r="EV324">
        <v>0</v>
      </c>
      <c r="EW324">
        <v>0</v>
      </c>
      <c r="EX324">
        <v>0</v>
      </c>
      <c r="FQ324">
        <v>0</v>
      </c>
      <c r="FR324">
        <f t="shared" si="321"/>
        <v>0</v>
      </c>
      <c r="FS324">
        <v>0</v>
      </c>
      <c r="FX324">
        <v>110</v>
      </c>
      <c r="FY324">
        <v>70</v>
      </c>
      <c r="GA324" t="s">
        <v>3</v>
      </c>
      <c r="GD324">
        <v>0</v>
      </c>
      <c r="GF324">
        <v>855992954</v>
      </c>
      <c r="GG324">
        <v>1</v>
      </c>
      <c r="GH324">
        <v>1</v>
      </c>
      <c r="GI324">
        <v>4</v>
      </c>
      <c r="GJ324">
        <v>0</v>
      </c>
      <c r="GK324">
        <f>ROUND(R324*(R12)/100,2)</f>
        <v>0</v>
      </c>
      <c r="GL324">
        <f t="shared" si="322"/>
        <v>0</v>
      </c>
      <c r="GM324">
        <f t="shared" si="323"/>
        <v>274.12</v>
      </c>
      <c r="GN324">
        <f t="shared" si="324"/>
        <v>274.12</v>
      </c>
      <c r="GO324">
        <f t="shared" si="325"/>
        <v>0</v>
      </c>
      <c r="GP324">
        <f t="shared" si="326"/>
        <v>0</v>
      </c>
      <c r="GR324">
        <v>0</v>
      </c>
      <c r="GS324">
        <v>3</v>
      </c>
      <c r="GT324">
        <v>0</v>
      </c>
      <c r="GU324" t="s">
        <v>3</v>
      </c>
      <c r="GV324">
        <f t="shared" si="327"/>
        <v>0</v>
      </c>
      <c r="GW324">
        <v>1</v>
      </c>
      <c r="GX324">
        <f t="shared" si="328"/>
        <v>0</v>
      </c>
      <c r="HA324">
        <v>0</v>
      </c>
      <c r="HB324">
        <v>0</v>
      </c>
      <c r="IK324">
        <v>0</v>
      </c>
    </row>
    <row r="325" spans="1:245" x14ac:dyDescent="0.2">
      <c r="A325">
        <v>18</v>
      </c>
      <c r="B325">
        <v>1</v>
      </c>
      <c r="C325">
        <v>799</v>
      </c>
      <c r="E325" t="s">
        <v>639</v>
      </c>
      <c r="F325" t="s">
        <v>95</v>
      </c>
      <c r="G325" t="s">
        <v>640</v>
      </c>
      <c r="H325" t="s">
        <v>73</v>
      </c>
      <c r="I325">
        <f>I323*J325</f>
        <v>8.5279999999999995E-2</v>
      </c>
      <c r="J325">
        <v>1.0399999999999998</v>
      </c>
      <c r="O325">
        <f t="shared" si="292"/>
        <v>0</v>
      </c>
      <c r="P325">
        <f t="shared" si="293"/>
        <v>0</v>
      </c>
      <c r="Q325">
        <f t="shared" si="294"/>
        <v>0</v>
      </c>
      <c r="R325">
        <f t="shared" si="295"/>
        <v>0</v>
      </c>
      <c r="S325">
        <f t="shared" si="296"/>
        <v>0</v>
      </c>
      <c r="T325">
        <f t="shared" si="297"/>
        <v>0</v>
      </c>
      <c r="U325">
        <f t="shared" si="298"/>
        <v>0</v>
      </c>
      <c r="V325">
        <f t="shared" si="299"/>
        <v>0</v>
      </c>
      <c r="W325">
        <f t="shared" si="300"/>
        <v>0</v>
      </c>
      <c r="X325">
        <f t="shared" si="301"/>
        <v>0</v>
      </c>
      <c r="Y325">
        <f t="shared" si="302"/>
        <v>0</v>
      </c>
      <c r="AA325">
        <v>39570879</v>
      </c>
      <c r="AB325">
        <f t="shared" si="303"/>
        <v>0</v>
      </c>
      <c r="AC325">
        <f t="shared" si="304"/>
        <v>0</v>
      </c>
      <c r="AD325">
        <f t="shared" si="305"/>
        <v>0</v>
      </c>
      <c r="AE325">
        <f t="shared" si="306"/>
        <v>0</v>
      </c>
      <c r="AF325">
        <f t="shared" si="306"/>
        <v>0</v>
      </c>
      <c r="AG325">
        <f t="shared" si="307"/>
        <v>0</v>
      </c>
      <c r="AH325">
        <f t="shared" si="308"/>
        <v>0</v>
      </c>
      <c r="AI325">
        <f t="shared" si="308"/>
        <v>0</v>
      </c>
      <c r="AJ325">
        <f t="shared" si="309"/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110</v>
      </c>
      <c r="AU325">
        <v>70</v>
      </c>
      <c r="AV325">
        <v>1</v>
      </c>
      <c r="AW325">
        <v>1</v>
      </c>
      <c r="AZ325">
        <v>6.56</v>
      </c>
      <c r="BA325">
        <v>1</v>
      </c>
      <c r="BB325">
        <v>1</v>
      </c>
      <c r="BC325">
        <v>6.56</v>
      </c>
      <c r="BD325" t="s">
        <v>3</v>
      </c>
      <c r="BE325" t="s">
        <v>3</v>
      </c>
      <c r="BF325" t="s">
        <v>3</v>
      </c>
      <c r="BG325" t="s">
        <v>3</v>
      </c>
      <c r="BH325">
        <v>3</v>
      </c>
      <c r="BI325">
        <v>1</v>
      </c>
      <c r="BJ325" t="s">
        <v>3</v>
      </c>
      <c r="BM325">
        <v>46001</v>
      </c>
      <c r="BN325">
        <v>0</v>
      </c>
      <c r="BO325" t="s">
        <v>3</v>
      </c>
      <c r="BP325">
        <v>0</v>
      </c>
      <c r="BQ325">
        <v>2</v>
      </c>
      <c r="BR325">
        <v>0</v>
      </c>
      <c r="BS325">
        <v>1</v>
      </c>
      <c r="BT325">
        <v>1</v>
      </c>
      <c r="BU325">
        <v>1</v>
      </c>
      <c r="BV325">
        <v>1</v>
      </c>
      <c r="BW325">
        <v>1</v>
      </c>
      <c r="BX325">
        <v>1</v>
      </c>
      <c r="BY325" t="s">
        <v>3</v>
      </c>
      <c r="BZ325">
        <v>110</v>
      </c>
      <c r="CA325">
        <v>70</v>
      </c>
      <c r="CF325">
        <v>0</v>
      </c>
      <c r="CG325">
        <v>0</v>
      </c>
      <c r="CM325">
        <v>0</v>
      </c>
      <c r="CN325" t="s">
        <v>3</v>
      </c>
      <c r="CO325">
        <v>0</v>
      </c>
      <c r="CP325">
        <f t="shared" si="310"/>
        <v>0</v>
      </c>
      <c r="CQ325">
        <f t="shared" si="311"/>
        <v>0</v>
      </c>
      <c r="CR325">
        <f t="shared" si="312"/>
        <v>0</v>
      </c>
      <c r="CS325">
        <f t="shared" si="313"/>
        <v>0</v>
      </c>
      <c r="CT325">
        <f t="shared" si="314"/>
        <v>0</v>
      </c>
      <c r="CU325">
        <f t="shared" si="315"/>
        <v>0</v>
      </c>
      <c r="CV325">
        <f t="shared" si="316"/>
        <v>0</v>
      </c>
      <c r="CW325">
        <f t="shared" si="317"/>
        <v>0</v>
      </c>
      <c r="CX325">
        <f t="shared" si="318"/>
        <v>0</v>
      </c>
      <c r="CY325">
        <f t="shared" si="319"/>
        <v>0</v>
      </c>
      <c r="CZ325">
        <f t="shared" si="320"/>
        <v>0</v>
      </c>
      <c r="DC325" t="s">
        <v>3</v>
      </c>
      <c r="DD325" t="s">
        <v>3</v>
      </c>
      <c r="DE325" t="s">
        <v>3</v>
      </c>
      <c r="DF325" t="s">
        <v>3</v>
      </c>
      <c r="DG325" t="s">
        <v>3</v>
      </c>
      <c r="DH325" t="s">
        <v>3</v>
      </c>
      <c r="DI325" t="s">
        <v>3</v>
      </c>
      <c r="DJ325" t="s">
        <v>3</v>
      </c>
      <c r="DK325" t="s">
        <v>3</v>
      </c>
      <c r="DL325" t="s">
        <v>3</v>
      </c>
      <c r="DM325" t="s">
        <v>3</v>
      </c>
      <c r="DN325">
        <v>0</v>
      </c>
      <c r="DO325">
        <v>0</v>
      </c>
      <c r="DP325">
        <v>1</v>
      </c>
      <c r="DQ325">
        <v>1</v>
      </c>
      <c r="DU325">
        <v>1007</v>
      </c>
      <c r="DV325" t="s">
        <v>73</v>
      </c>
      <c r="DW325" t="s">
        <v>73</v>
      </c>
      <c r="DX325">
        <v>1</v>
      </c>
      <c r="EE325">
        <v>39174571</v>
      </c>
      <c r="EF325">
        <v>2</v>
      </c>
      <c r="EG325" t="s">
        <v>21</v>
      </c>
      <c r="EH325">
        <v>0</v>
      </c>
      <c r="EI325" t="s">
        <v>3</v>
      </c>
      <c r="EJ325">
        <v>1</v>
      </c>
      <c r="EK325">
        <v>46001</v>
      </c>
      <c r="EL325" t="s">
        <v>449</v>
      </c>
      <c r="EM325" t="s">
        <v>450</v>
      </c>
      <c r="EO325" t="s">
        <v>3</v>
      </c>
      <c r="EQ325">
        <v>0</v>
      </c>
      <c r="ER325">
        <v>0</v>
      </c>
      <c r="ES325">
        <v>0</v>
      </c>
      <c r="ET325">
        <v>0</v>
      </c>
      <c r="EU325">
        <v>0</v>
      </c>
      <c r="EV325">
        <v>0</v>
      </c>
      <c r="EW325">
        <v>0</v>
      </c>
      <c r="EX325">
        <v>0</v>
      </c>
      <c r="FQ325">
        <v>0</v>
      </c>
      <c r="FR325">
        <f t="shared" si="321"/>
        <v>0</v>
      </c>
      <c r="FS325">
        <v>0</v>
      </c>
      <c r="FX325">
        <v>110</v>
      </c>
      <c r="FY325">
        <v>70</v>
      </c>
      <c r="GA325" t="s">
        <v>3</v>
      </c>
      <c r="GD325">
        <v>0</v>
      </c>
      <c r="GF325">
        <v>-792076634</v>
      </c>
      <c r="GG325">
        <v>1</v>
      </c>
      <c r="GH325">
        <v>1</v>
      </c>
      <c r="GI325">
        <v>4</v>
      </c>
      <c r="GJ325">
        <v>0</v>
      </c>
      <c r="GK325">
        <f>ROUND(R325*(R12)/100,2)</f>
        <v>0</v>
      </c>
      <c r="GL325">
        <f t="shared" si="322"/>
        <v>0</v>
      </c>
      <c r="GM325">
        <f t="shared" si="323"/>
        <v>0</v>
      </c>
      <c r="GN325">
        <f t="shared" si="324"/>
        <v>0</v>
      </c>
      <c r="GO325">
        <f t="shared" si="325"/>
        <v>0</v>
      </c>
      <c r="GP325">
        <f t="shared" si="326"/>
        <v>0</v>
      </c>
      <c r="GR325">
        <v>0</v>
      </c>
      <c r="GS325">
        <v>3</v>
      </c>
      <c r="GT325">
        <v>0</v>
      </c>
      <c r="GU325" t="s">
        <v>3</v>
      </c>
      <c r="GV325">
        <f t="shared" si="327"/>
        <v>0</v>
      </c>
      <c r="GW325">
        <v>1</v>
      </c>
      <c r="GX325">
        <f t="shared" si="328"/>
        <v>0</v>
      </c>
      <c r="HA325">
        <v>0</v>
      </c>
      <c r="HB325">
        <v>0</v>
      </c>
      <c r="IK325">
        <v>0</v>
      </c>
    </row>
    <row r="326" spans="1:245" x14ac:dyDescent="0.2">
      <c r="A326">
        <v>17</v>
      </c>
      <c r="B326">
        <v>1</v>
      </c>
      <c r="C326">
        <f>ROW(SmtRes!A825)</f>
        <v>825</v>
      </c>
      <c r="D326">
        <f>ROW(EtalonRes!A780)</f>
        <v>780</v>
      </c>
      <c r="E326" t="s">
        <v>641</v>
      </c>
      <c r="F326" t="s">
        <v>491</v>
      </c>
      <c r="G326" t="s">
        <v>492</v>
      </c>
      <c r="H326" t="s">
        <v>64</v>
      </c>
      <c r="I326">
        <v>0.71296000000000004</v>
      </c>
      <c r="J326">
        <v>0</v>
      </c>
      <c r="O326">
        <f t="shared" si="292"/>
        <v>4229.5200000000004</v>
      </c>
      <c r="P326">
        <f t="shared" si="293"/>
        <v>497.35</v>
      </c>
      <c r="Q326">
        <f t="shared" si="294"/>
        <v>2729.98</v>
      </c>
      <c r="R326">
        <f t="shared" si="295"/>
        <v>250.45</v>
      </c>
      <c r="S326">
        <f t="shared" si="296"/>
        <v>1002.19</v>
      </c>
      <c r="T326">
        <f t="shared" si="297"/>
        <v>0</v>
      </c>
      <c r="U326">
        <f t="shared" si="298"/>
        <v>14.963247999999998</v>
      </c>
      <c r="V326">
        <f t="shared" si="299"/>
        <v>2.566656</v>
      </c>
      <c r="W326">
        <f t="shared" si="300"/>
        <v>0</v>
      </c>
      <c r="X326">
        <f t="shared" si="301"/>
        <v>1127.3800000000001</v>
      </c>
      <c r="Y326">
        <f t="shared" si="302"/>
        <v>1064.74</v>
      </c>
      <c r="AA326">
        <v>39570879</v>
      </c>
      <c r="AB326">
        <f t="shared" si="303"/>
        <v>904.32</v>
      </c>
      <c r="AC326">
        <f t="shared" si="304"/>
        <v>106.34</v>
      </c>
      <c r="AD326">
        <f>ROUND(((((ET326*1.25))-((EU326*1.25)))+AE326),2)</f>
        <v>583.70000000000005</v>
      </c>
      <c r="AE326">
        <f>ROUND(((EU326*1.25)),2)</f>
        <v>53.55</v>
      </c>
      <c r="AF326">
        <f>ROUND(((EV326*1.15)),2)</f>
        <v>214.28</v>
      </c>
      <c r="AG326">
        <f t="shared" si="307"/>
        <v>0</v>
      </c>
      <c r="AH326">
        <f>((EW326*1.15))</f>
        <v>20.987499999999997</v>
      </c>
      <c r="AI326">
        <f>((EX326*1.25))</f>
        <v>3.5999999999999996</v>
      </c>
      <c r="AJ326">
        <f t="shared" si="309"/>
        <v>0</v>
      </c>
      <c r="AK326">
        <v>759.63</v>
      </c>
      <c r="AL326">
        <v>106.34</v>
      </c>
      <c r="AM326">
        <v>466.96</v>
      </c>
      <c r="AN326">
        <v>42.84</v>
      </c>
      <c r="AO326">
        <v>186.33</v>
      </c>
      <c r="AP326">
        <v>0</v>
      </c>
      <c r="AQ326">
        <v>18.25</v>
      </c>
      <c r="AR326">
        <v>2.88</v>
      </c>
      <c r="AS326">
        <v>0</v>
      </c>
      <c r="AT326">
        <v>90</v>
      </c>
      <c r="AU326">
        <v>85</v>
      </c>
      <c r="AV326">
        <v>1</v>
      </c>
      <c r="AW326">
        <v>1</v>
      </c>
      <c r="AZ326">
        <v>6.56</v>
      </c>
      <c r="BA326">
        <v>6.56</v>
      </c>
      <c r="BB326">
        <v>6.56</v>
      </c>
      <c r="BC326">
        <v>6.56</v>
      </c>
      <c r="BD326" t="s">
        <v>3</v>
      </c>
      <c r="BE326" t="s">
        <v>3</v>
      </c>
      <c r="BF326" t="s">
        <v>3</v>
      </c>
      <c r="BG326" t="s">
        <v>3</v>
      </c>
      <c r="BH326">
        <v>0</v>
      </c>
      <c r="BI326">
        <v>1</v>
      </c>
      <c r="BJ326" t="s">
        <v>493</v>
      </c>
      <c r="BM326">
        <v>9001</v>
      </c>
      <c r="BN326">
        <v>0</v>
      </c>
      <c r="BO326" t="s">
        <v>3</v>
      </c>
      <c r="BP326">
        <v>0</v>
      </c>
      <c r="BQ326">
        <v>2</v>
      </c>
      <c r="BR326">
        <v>0</v>
      </c>
      <c r="BS326">
        <v>6.56</v>
      </c>
      <c r="BT326">
        <v>1</v>
      </c>
      <c r="BU326">
        <v>1</v>
      </c>
      <c r="BV326">
        <v>1</v>
      </c>
      <c r="BW326">
        <v>1</v>
      </c>
      <c r="BX326">
        <v>1</v>
      </c>
      <c r="BY326" t="s">
        <v>3</v>
      </c>
      <c r="BZ326">
        <v>90</v>
      </c>
      <c r="CA326">
        <v>85</v>
      </c>
      <c r="CF326">
        <v>0</v>
      </c>
      <c r="CG326">
        <v>0</v>
      </c>
      <c r="CM326">
        <v>0</v>
      </c>
      <c r="CN326" t="s">
        <v>1633</v>
      </c>
      <c r="CO326">
        <v>0</v>
      </c>
      <c r="CP326">
        <f t="shared" si="310"/>
        <v>4229.5200000000004</v>
      </c>
      <c r="CQ326">
        <f t="shared" si="311"/>
        <v>697.59039999999993</v>
      </c>
      <c r="CR326">
        <f t="shared" si="312"/>
        <v>3829.0720000000001</v>
      </c>
      <c r="CS326">
        <f t="shared" si="313"/>
        <v>351.28799999999995</v>
      </c>
      <c r="CT326">
        <f t="shared" si="314"/>
        <v>1405.6768</v>
      </c>
      <c r="CU326">
        <f t="shared" si="315"/>
        <v>0</v>
      </c>
      <c r="CV326">
        <f t="shared" si="316"/>
        <v>20.987499999999997</v>
      </c>
      <c r="CW326">
        <f t="shared" si="317"/>
        <v>3.5999999999999996</v>
      </c>
      <c r="CX326">
        <f t="shared" si="318"/>
        <v>0</v>
      </c>
      <c r="CY326">
        <f t="shared" si="319"/>
        <v>1127.376</v>
      </c>
      <c r="CZ326">
        <f t="shared" si="320"/>
        <v>1064.7440000000001</v>
      </c>
      <c r="DC326" t="s">
        <v>3</v>
      </c>
      <c r="DD326" t="s">
        <v>3</v>
      </c>
      <c r="DE326" t="s">
        <v>19</v>
      </c>
      <c r="DF326" t="s">
        <v>19</v>
      </c>
      <c r="DG326" t="s">
        <v>20</v>
      </c>
      <c r="DH326" t="s">
        <v>3</v>
      </c>
      <c r="DI326" t="s">
        <v>20</v>
      </c>
      <c r="DJ326" t="s">
        <v>19</v>
      </c>
      <c r="DK326" t="s">
        <v>3</v>
      </c>
      <c r="DL326" t="s">
        <v>3</v>
      </c>
      <c r="DM326" t="s">
        <v>3</v>
      </c>
      <c r="DN326">
        <v>0</v>
      </c>
      <c r="DO326">
        <v>0</v>
      </c>
      <c r="DP326">
        <v>1</v>
      </c>
      <c r="DQ326">
        <v>1</v>
      </c>
      <c r="DU326">
        <v>1009</v>
      </c>
      <c r="DV326" t="s">
        <v>64</v>
      </c>
      <c r="DW326" t="s">
        <v>64</v>
      </c>
      <c r="DX326">
        <v>1000</v>
      </c>
      <c r="EE326">
        <v>39174502</v>
      </c>
      <c r="EF326">
        <v>2</v>
      </c>
      <c r="EG326" t="s">
        <v>21</v>
      </c>
      <c r="EH326">
        <v>0</v>
      </c>
      <c r="EI326" t="s">
        <v>3</v>
      </c>
      <c r="EJ326">
        <v>1</v>
      </c>
      <c r="EK326">
        <v>9001</v>
      </c>
      <c r="EL326" t="s">
        <v>475</v>
      </c>
      <c r="EM326" t="s">
        <v>476</v>
      </c>
      <c r="EO326" t="s">
        <v>24</v>
      </c>
      <c r="EQ326">
        <v>0</v>
      </c>
      <c r="ER326">
        <v>759.63</v>
      </c>
      <c r="ES326">
        <v>106.34</v>
      </c>
      <c r="ET326">
        <v>466.96</v>
      </c>
      <c r="EU326">
        <v>42.84</v>
      </c>
      <c r="EV326">
        <v>186.33</v>
      </c>
      <c r="EW326">
        <v>18.25</v>
      </c>
      <c r="EX326">
        <v>2.88</v>
      </c>
      <c r="EY326">
        <v>0</v>
      </c>
      <c r="FQ326">
        <v>0</v>
      </c>
      <c r="FR326">
        <f t="shared" si="321"/>
        <v>0</v>
      </c>
      <c r="FS326">
        <v>0</v>
      </c>
      <c r="FX326">
        <v>90</v>
      </c>
      <c r="FY326">
        <v>85</v>
      </c>
      <c r="GA326" t="s">
        <v>3</v>
      </c>
      <c r="GD326">
        <v>0</v>
      </c>
      <c r="GF326">
        <v>-1292076104</v>
      </c>
      <c r="GG326">
        <v>1</v>
      </c>
      <c r="GH326">
        <v>1</v>
      </c>
      <c r="GI326">
        <v>4</v>
      </c>
      <c r="GJ326">
        <v>0</v>
      </c>
      <c r="GK326">
        <f>ROUND(R326*(R12)/100,2)</f>
        <v>0</v>
      </c>
      <c r="GL326">
        <f t="shared" si="322"/>
        <v>0</v>
      </c>
      <c r="GM326">
        <f t="shared" si="323"/>
        <v>6421.64</v>
      </c>
      <c r="GN326">
        <f t="shared" si="324"/>
        <v>6421.64</v>
      </c>
      <c r="GO326">
        <f t="shared" si="325"/>
        <v>0</v>
      </c>
      <c r="GP326">
        <f t="shared" si="326"/>
        <v>0</v>
      </c>
      <c r="GR326">
        <v>0</v>
      </c>
      <c r="GS326">
        <v>3</v>
      </c>
      <c r="GT326">
        <v>0</v>
      </c>
      <c r="GU326" t="s">
        <v>3</v>
      </c>
      <c r="GV326">
        <f t="shared" si="327"/>
        <v>0</v>
      </c>
      <c r="GW326">
        <v>1</v>
      </c>
      <c r="GX326">
        <f t="shared" si="328"/>
        <v>0</v>
      </c>
      <c r="HA326">
        <v>0</v>
      </c>
      <c r="HB326">
        <v>0</v>
      </c>
      <c r="IK326">
        <v>0</v>
      </c>
    </row>
    <row r="327" spans="1:245" x14ac:dyDescent="0.2">
      <c r="A327">
        <v>18</v>
      </c>
      <c r="B327">
        <v>1</v>
      </c>
      <c r="C327">
        <v>818</v>
      </c>
      <c r="E327" t="s">
        <v>642</v>
      </c>
      <c r="F327" t="s">
        <v>124</v>
      </c>
      <c r="G327" t="s">
        <v>125</v>
      </c>
      <c r="H327" t="s">
        <v>64</v>
      </c>
      <c r="I327">
        <f>I326*J327</f>
        <v>0.71296000000000004</v>
      </c>
      <c r="J327">
        <v>1</v>
      </c>
      <c r="O327">
        <f t="shared" si="292"/>
        <v>0</v>
      </c>
      <c r="P327">
        <f t="shared" si="293"/>
        <v>0</v>
      </c>
      <c r="Q327">
        <f t="shared" si="294"/>
        <v>0</v>
      </c>
      <c r="R327">
        <f t="shared" si="295"/>
        <v>0</v>
      </c>
      <c r="S327">
        <f t="shared" si="296"/>
        <v>0</v>
      </c>
      <c r="T327">
        <f t="shared" si="297"/>
        <v>0</v>
      </c>
      <c r="U327">
        <f t="shared" si="298"/>
        <v>0</v>
      </c>
      <c r="V327">
        <f t="shared" si="299"/>
        <v>0</v>
      </c>
      <c r="W327">
        <f t="shared" si="300"/>
        <v>0</v>
      </c>
      <c r="X327">
        <f t="shared" si="301"/>
        <v>0</v>
      </c>
      <c r="Y327">
        <f t="shared" si="302"/>
        <v>0</v>
      </c>
      <c r="AA327">
        <v>39570879</v>
      </c>
      <c r="AB327">
        <f t="shared" si="303"/>
        <v>0</v>
      </c>
      <c r="AC327">
        <f t="shared" si="304"/>
        <v>0</v>
      </c>
      <c r="AD327">
        <f t="shared" ref="AD327:AD334" si="329">ROUND((((ET327)-(EU327))+AE327),2)</f>
        <v>0</v>
      </c>
      <c r="AE327">
        <f t="shared" ref="AE327:AF334" si="330">ROUND((EU327),2)</f>
        <v>0</v>
      </c>
      <c r="AF327">
        <f t="shared" si="330"/>
        <v>0</v>
      </c>
      <c r="AG327">
        <f t="shared" si="307"/>
        <v>0</v>
      </c>
      <c r="AH327">
        <f t="shared" ref="AH327:AI334" si="331">(EW327)</f>
        <v>0</v>
      </c>
      <c r="AI327">
        <f t="shared" si="331"/>
        <v>0</v>
      </c>
      <c r="AJ327">
        <f t="shared" si="309"/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90</v>
      </c>
      <c r="AU327">
        <v>85</v>
      </c>
      <c r="AV327">
        <v>1</v>
      </c>
      <c r="AW327">
        <v>1</v>
      </c>
      <c r="AZ327">
        <v>6.56</v>
      </c>
      <c r="BA327">
        <v>1</v>
      </c>
      <c r="BB327">
        <v>1</v>
      </c>
      <c r="BC327">
        <v>6.56</v>
      </c>
      <c r="BD327" t="s">
        <v>3</v>
      </c>
      <c r="BE327" t="s">
        <v>3</v>
      </c>
      <c r="BF327" t="s">
        <v>3</v>
      </c>
      <c r="BG327" t="s">
        <v>3</v>
      </c>
      <c r="BH327">
        <v>3</v>
      </c>
      <c r="BI327">
        <v>1</v>
      </c>
      <c r="BJ327" t="s">
        <v>3</v>
      </c>
      <c r="BM327">
        <v>9001</v>
      </c>
      <c r="BN327">
        <v>0</v>
      </c>
      <c r="BO327" t="s">
        <v>3</v>
      </c>
      <c r="BP327">
        <v>0</v>
      </c>
      <c r="BQ327">
        <v>2</v>
      </c>
      <c r="BR327">
        <v>0</v>
      </c>
      <c r="BS327">
        <v>1</v>
      </c>
      <c r="BT327">
        <v>1</v>
      </c>
      <c r="BU327">
        <v>1</v>
      </c>
      <c r="BV327">
        <v>1</v>
      </c>
      <c r="BW327">
        <v>1</v>
      </c>
      <c r="BX327">
        <v>1</v>
      </c>
      <c r="BY327" t="s">
        <v>3</v>
      </c>
      <c r="BZ327">
        <v>90</v>
      </c>
      <c r="CA327">
        <v>85</v>
      </c>
      <c r="CF327">
        <v>0</v>
      </c>
      <c r="CG327">
        <v>0</v>
      </c>
      <c r="CM327">
        <v>0</v>
      </c>
      <c r="CN327" t="s">
        <v>3</v>
      </c>
      <c r="CO327">
        <v>0</v>
      </c>
      <c r="CP327">
        <f t="shared" si="310"/>
        <v>0</v>
      </c>
      <c r="CQ327">
        <f t="shared" si="311"/>
        <v>0</v>
      </c>
      <c r="CR327">
        <f t="shared" si="312"/>
        <v>0</v>
      </c>
      <c r="CS327">
        <f t="shared" si="313"/>
        <v>0</v>
      </c>
      <c r="CT327">
        <f t="shared" si="314"/>
        <v>0</v>
      </c>
      <c r="CU327">
        <f t="shared" si="315"/>
        <v>0</v>
      </c>
      <c r="CV327">
        <f t="shared" si="316"/>
        <v>0</v>
      </c>
      <c r="CW327">
        <f t="shared" si="317"/>
        <v>0</v>
      </c>
      <c r="CX327">
        <f t="shared" si="318"/>
        <v>0</v>
      </c>
      <c r="CY327">
        <f t="shared" si="319"/>
        <v>0</v>
      </c>
      <c r="CZ327">
        <f t="shared" si="320"/>
        <v>0</v>
      </c>
      <c r="DC327" t="s">
        <v>3</v>
      </c>
      <c r="DD327" t="s">
        <v>3</v>
      </c>
      <c r="DE327" t="s">
        <v>3</v>
      </c>
      <c r="DF327" t="s">
        <v>3</v>
      </c>
      <c r="DG327" t="s">
        <v>3</v>
      </c>
      <c r="DH327" t="s">
        <v>3</v>
      </c>
      <c r="DI327" t="s">
        <v>3</v>
      </c>
      <c r="DJ327" t="s">
        <v>3</v>
      </c>
      <c r="DK327" t="s">
        <v>3</v>
      </c>
      <c r="DL327" t="s">
        <v>3</v>
      </c>
      <c r="DM327" t="s">
        <v>3</v>
      </c>
      <c r="DN327">
        <v>0</v>
      </c>
      <c r="DO327">
        <v>0</v>
      </c>
      <c r="DP327">
        <v>1</v>
      </c>
      <c r="DQ327">
        <v>1</v>
      </c>
      <c r="DU327">
        <v>1009</v>
      </c>
      <c r="DV327" t="s">
        <v>64</v>
      </c>
      <c r="DW327" t="s">
        <v>64</v>
      </c>
      <c r="DX327">
        <v>1000</v>
      </c>
      <c r="EE327">
        <v>39174502</v>
      </c>
      <c r="EF327">
        <v>2</v>
      </c>
      <c r="EG327" t="s">
        <v>21</v>
      </c>
      <c r="EH327">
        <v>0</v>
      </c>
      <c r="EI327" t="s">
        <v>3</v>
      </c>
      <c r="EJ327">
        <v>1</v>
      </c>
      <c r="EK327">
        <v>9001</v>
      </c>
      <c r="EL327" t="s">
        <v>475</v>
      </c>
      <c r="EM327" t="s">
        <v>476</v>
      </c>
      <c r="EO327" t="s">
        <v>3</v>
      </c>
      <c r="EQ327">
        <v>0</v>
      </c>
      <c r="ER327">
        <v>0</v>
      </c>
      <c r="ES327">
        <v>0</v>
      </c>
      <c r="ET327">
        <v>0</v>
      </c>
      <c r="EU327">
        <v>0</v>
      </c>
      <c r="EV327">
        <v>0</v>
      </c>
      <c r="EW327">
        <v>0</v>
      </c>
      <c r="EX327">
        <v>0</v>
      </c>
      <c r="FQ327">
        <v>0</v>
      </c>
      <c r="FR327">
        <f t="shared" si="321"/>
        <v>0</v>
      </c>
      <c r="FS327">
        <v>0</v>
      </c>
      <c r="FX327">
        <v>90</v>
      </c>
      <c r="FY327">
        <v>85</v>
      </c>
      <c r="GA327" t="s">
        <v>3</v>
      </c>
      <c r="GD327">
        <v>0</v>
      </c>
      <c r="GF327">
        <v>748648226</v>
      </c>
      <c r="GG327">
        <v>1</v>
      </c>
      <c r="GH327">
        <v>1</v>
      </c>
      <c r="GI327">
        <v>4</v>
      </c>
      <c r="GJ327">
        <v>0</v>
      </c>
      <c r="GK327">
        <f>ROUND(R327*(R12)/100,2)</f>
        <v>0</v>
      </c>
      <c r="GL327">
        <f t="shared" si="322"/>
        <v>0</v>
      </c>
      <c r="GM327">
        <f t="shared" si="323"/>
        <v>0</v>
      </c>
      <c r="GN327">
        <f t="shared" si="324"/>
        <v>0</v>
      </c>
      <c r="GO327">
        <f t="shared" si="325"/>
        <v>0</v>
      </c>
      <c r="GP327">
        <f t="shared" si="326"/>
        <v>0</v>
      </c>
      <c r="GR327">
        <v>0</v>
      </c>
      <c r="GS327">
        <v>3</v>
      </c>
      <c r="GT327">
        <v>0</v>
      </c>
      <c r="GU327" t="s">
        <v>3</v>
      </c>
      <c r="GV327">
        <f t="shared" si="327"/>
        <v>0</v>
      </c>
      <c r="GW327">
        <v>1</v>
      </c>
      <c r="GX327">
        <f t="shared" si="328"/>
        <v>0</v>
      </c>
      <c r="HA327">
        <v>0</v>
      </c>
      <c r="HB327">
        <v>0</v>
      </c>
      <c r="IK327">
        <v>0</v>
      </c>
    </row>
    <row r="328" spans="1:245" x14ac:dyDescent="0.2">
      <c r="A328">
        <v>18</v>
      </c>
      <c r="B328">
        <v>1</v>
      </c>
      <c r="C328">
        <v>819</v>
      </c>
      <c r="E328" t="s">
        <v>643</v>
      </c>
      <c r="F328" t="s">
        <v>496</v>
      </c>
      <c r="G328" t="s">
        <v>497</v>
      </c>
      <c r="H328" t="s">
        <v>64</v>
      </c>
      <c r="I328">
        <f>I326*J328</f>
        <v>0.71296000000000004</v>
      </c>
      <c r="J328">
        <v>1</v>
      </c>
      <c r="O328">
        <f t="shared" si="292"/>
        <v>53435.35</v>
      </c>
      <c r="P328">
        <f t="shared" si="293"/>
        <v>53435.35</v>
      </c>
      <c r="Q328">
        <f t="shared" si="294"/>
        <v>0</v>
      </c>
      <c r="R328">
        <f t="shared" si="295"/>
        <v>0</v>
      </c>
      <c r="S328">
        <f t="shared" si="296"/>
        <v>0</v>
      </c>
      <c r="T328">
        <f t="shared" si="297"/>
        <v>0</v>
      </c>
      <c r="U328">
        <f t="shared" si="298"/>
        <v>0</v>
      </c>
      <c r="V328">
        <f t="shared" si="299"/>
        <v>0</v>
      </c>
      <c r="W328">
        <f t="shared" si="300"/>
        <v>0</v>
      </c>
      <c r="X328">
        <f t="shared" si="301"/>
        <v>0</v>
      </c>
      <c r="Y328">
        <f t="shared" si="302"/>
        <v>0</v>
      </c>
      <c r="AA328">
        <v>39570879</v>
      </c>
      <c r="AB328">
        <f t="shared" si="303"/>
        <v>11425.09</v>
      </c>
      <c r="AC328">
        <f t="shared" si="304"/>
        <v>11425.09</v>
      </c>
      <c r="AD328">
        <f t="shared" si="329"/>
        <v>0</v>
      </c>
      <c r="AE328">
        <f t="shared" si="330"/>
        <v>0</v>
      </c>
      <c r="AF328">
        <f t="shared" si="330"/>
        <v>0</v>
      </c>
      <c r="AG328">
        <f t="shared" si="307"/>
        <v>0</v>
      </c>
      <c r="AH328">
        <f t="shared" si="331"/>
        <v>0</v>
      </c>
      <c r="AI328">
        <f t="shared" si="331"/>
        <v>0</v>
      </c>
      <c r="AJ328">
        <f t="shared" si="309"/>
        <v>0</v>
      </c>
      <c r="AK328">
        <v>11425.09</v>
      </c>
      <c r="AL328">
        <v>11425.09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90</v>
      </c>
      <c r="AU328">
        <v>85</v>
      </c>
      <c r="AV328">
        <v>1</v>
      </c>
      <c r="AW328">
        <v>1</v>
      </c>
      <c r="AZ328">
        <v>6.56</v>
      </c>
      <c r="BA328">
        <v>1</v>
      </c>
      <c r="BB328">
        <v>1</v>
      </c>
      <c r="BC328">
        <v>6.56</v>
      </c>
      <c r="BD328" t="s">
        <v>3</v>
      </c>
      <c r="BE328" t="s">
        <v>3</v>
      </c>
      <c r="BF328" t="s">
        <v>3</v>
      </c>
      <c r="BG328" t="s">
        <v>3</v>
      </c>
      <c r="BH328">
        <v>3</v>
      </c>
      <c r="BI328">
        <v>1</v>
      </c>
      <c r="BJ328" t="s">
        <v>498</v>
      </c>
      <c r="BM328">
        <v>9001</v>
      </c>
      <c r="BN328">
        <v>0</v>
      </c>
      <c r="BO328" t="s">
        <v>3</v>
      </c>
      <c r="BP328">
        <v>0</v>
      </c>
      <c r="BQ328">
        <v>2</v>
      </c>
      <c r="BR328">
        <v>0</v>
      </c>
      <c r="BS328">
        <v>1</v>
      </c>
      <c r="BT328">
        <v>1</v>
      </c>
      <c r="BU328">
        <v>1</v>
      </c>
      <c r="BV328">
        <v>1</v>
      </c>
      <c r="BW328">
        <v>1</v>
      </c>
      <c r="BX328">
        <v>1</v>
      </c>
      <c r="BY328" t="s">
        <v>3</v>
      </c>
      <c r="BZ328">
        <v>90</v>
      </c>
      <c r="CA328">
        <v>85</v>
      </c>
      <c r="CF328">
        <v>0</v>
      </c>
      <c r="CG328">
        <v>0</v>
      </c>
      <c r="CM328">
        <v>0</v>
      </c>
      <c r="CN328" t="s">
        <v>3</v>
      </c>
      <c r="CO328">
        <v>0</v>
      </c>
      <c r="CP328">
        <f t="shared" si="310"/>
        <v>53435.35</v>
      </c>
      <c r="CQ328">
        <f t="shared" si="311"/>
        <v>74948.590400000001</v>
      </c>
      <c r="CR328">
        <f t="shared" si="312"/>
        <v>0</v>
      </c>
      <c r="CS328">
        <f t="shared" si="313"/>
        <v>0</v>
      </c>
      <c r="CT328">
        <f t="shared" si="314"/>
        <v>0</v>
      </c>
      <c r="CU328">
        <f t="shared" si="315"/>
        <v>0</v>
      </c>
      <c r="CV328">
        <f t="shared" si="316"/>
        <v>0</v>
      </c>
      <c r="CW328">
        <f t="shared" si="317"/>
        <v>0</v>
      </c>
      <c r="CX328">
        <f t="shared" si="318"/>
        <v>0</v>
      </c>
      <c r="CY328">
        <f t="shared" si="319"/>
        <v>0</v>
      </c>
      <c r="CZ328">
        <f t="shared" si="320"/>
        <v>0</v>
      </c>
      <c r="DC328" t="s">
        <v>3</v>
      </c>
      <c r="DD328" t="s">
        <v>3</v>
      </c>
      <c r="DE328" t="s">
        <v>3</v>
      </c>
      <c r="DF328" t="s">
        <v>3</v>
      </c>
      <c r="DG328" t="s">
        <v>3</v>
      </c>
      <c r="DH328" t="s">
        <v>3</v>
      </c>
      <c r="DI328" t="s">
        <v>3</v>
      </c>
      <c r="DJ328" t="s">
        <v>3</v>
      </c>
      <c r="DK328" t="s">
        <v>3</v>
      </c>
      <c r="DL328" t="s">
        <v>3</v>
      </c>
      <c r="DM328" t="s">
        <v>3</v>
      </c>
      <c r="DN328">
        <v>0</v>
      </c>
      <c r="DO328">
        <v>0</v>
      </c>
      <c r="DP328">
        <v>1</v>
      </c>
      <c r="DQ328">
        <v>1</v>
      </c>
      <c r="DU328">
        <v>1009</v>
      </c>
      <c r="DV328" t="s">
        <v>64</v>
      </c>
      <c r="DW328" t="s">
        <v>64</v>
      </c>
      <c r="DX328">
        <v>1000</v>
      </c>
      <c r="EE328">
        <v>39174502</v>
      </c>
      <c r="EF328">
        <v>2</v>
      </c>
      <c r="EG328" t="s">
        <v>21</v>
      </c>
      <c r="EH328">
        <v>0</v>
      </c>
      <c r="EI328" t="s">
        <v>3</v>
      </c>
      <c r="EJ328">
        <v>1</v>
      </c>
      <c r="EK328">
        <v>9001</v>
      </c>
      <c r="EL328" t="s">
        <v>475</v>
      </c>
      <c r="EM328" t="s">
        <v>476</v>
      </c>
      <c r="EO328" t="s">
        <v>3</v>
      </c>
      <c r="EQ328">
        <v>0</v>
      </c>
      <c r="ER328">
        <v>11425.09</v>
      </c>
      <c r="ES328">
        <v>11425.09</v>
      </c>
      <c r="ET328">
        <v>0</v>
      </c>
      <c r="EU328">
        <v>0</v>
      </c>
      <c r="EV328">
        <v>0</v>
      </c>
      <c r="EW328">
        <v>0</v>
      </c>
      <c r="EX328">
        <v>0</v>
      </c>
      <c r="FQ328">
        <v>0</v>
      </c>
      <c r="FR328">
        <f t="shared" si="321"/>
        <v>0</v>
      </c>
      <c r="FS328">
        <v>0</v>
      </c>
      <c r="FX328">
        <v>90</v>
      </c>
      <c r="FY328">
        <v>85</v>
      </c>
      <c r="GA328" t="s">
        <v>3</v>
      </c>
      <c r="GD328">
        <v>0</v>
      </c>
      <c r="GF328">
        <v>355499835</v>
      </c>
      <c r="GG328">
        <v>1</v>
      </c>
      <c r="GH328">
        <v>1</v>
      </c>
      <c r="GI328">
        <v>4</v>
      </c>
      <c r="GJ328">
        <v>0</v>
      </c>
      <c r="GK328">
        <f>ROUND(R328*(R12)/100,2)</f>
        <v>0</v>
      </c>
      <c r="GL328">
        <f t="shared" si="322"/>
        <v>0</v>
      </c>
      <c r="GM328">
        <f t="shared" si="323"/>
        <v>53435.35</v>
      </c>
      <c r="GN328">
        <f t="shared" si="324"/>
        <v>53435.35</v>
      </c>
      <c r="GO328">
        <f t="shared" si="325"/>
        <v>0</v>
      </c>
      <c r="GP328">
        <f t="shared" si="326"/>
        <v>0</v>
      </c>
      <c r="GR328">
        <v>0</v>
      </c>
      <c r="GS328">
        <v>3</v>
      </c>
      <c r="GT328">
        <v>0</v>
      </c>
      <c r="GU328" t="s">
        <v>3</v>
      </c>
      <c r="GV328">
        <f t="shared" si="327"/>
        <v>0</v>
      </c>
      <c r="GW328">
        <v>1</v>
      </c>
      <c r="GX328">
        <f t="shared" si="328"/>
        <v>0</v>
      </c>
      <c r="HA328">
        <v>0</v>
      </c>
      <c r="HB328">
        <v>0</v>
      </c>
      <c r="IK328">
        <v>0</v>
      </c>
    </row>
    <row r="329" spans="1:245" x14ac:dyDescent="0.2">
      <c r="A329">
        <v>17</v>
      </c>
      <c r="B329">
        <v>1</v>
      </c>
      <c r="C329">
        <f>ROW(SmtRes!A834)</f>
        <v>834</v>
      </c>
      <c r="D329">
        <f>ROW(EtalonRes!A789)</f>
        <v>789</v>
      </c>
      <c r="E329" t="s">
        <v>644</v>
      </c>
      <c r="F329" t="s">
        <v>645</v>
      </c>
      <c r="G329" t="s">
        <v>646</v>
      </c>
      <c r="H329" t="s">
        <v>447</v>
      </c>
      <c r="I329">
        <f>ROUND(3/100,9)</f>
        <v>0.03</v>
      </c>
      <c r="J329">
        <v>0</v>
      </c>
      <c r="O329">
        <f t="shared" si="292"/>
        <v>596.38</v>
      </c>
      <c r="P329">
        <f t="shared" si="293"/>
        <v>0</v>
      </c>
      <c r="Q329">
        <f t="shared" si="294"/>
        <v>471.9</v>
      </c>
      <c r="R329">
        <f t="shared" si="295"/>
        <v>65.06</v>
      </c>
      <c r="S329">
        <f t="shared" si="296"/>
        <v>124.48</v>
      </c>
      <c r="T329">
        <f t="shared" si="297"/>
        <v>0</v>
      </c>
      <c r="U329">
        <f t="shared" si="298"/>
        <v>2.1711</v>
      </c>
      <c r="V329">
        <f t="shared" si="299"/>
        <v>0.75059999999999993</v>
      </c>
      <c r="W329">
        <f t="shared" si="300"/>
        <v>0</v>
      </c>
      <c r="X329">
        <f t="shared" si="301"/>
        <v>246.4</v>
      </c>
      <c r="Y329">
        <f t="shared" si="302"/>
        <v>161.11000000000001</v>
      </c>
      <c r="AA329">
        <v>39570879</v>
      </c>
      <c r="AB329">
        <f t="shared" si="303"/>
        <v>3030.37</v>
      </c>
      <c r="AC329">
        <f t="shared" si="304"/>
        <v>0</v>
      </c>
      <c r="AD329">
        <f t="shared" si="329"/>
        <v>2397.86</v>
      </c>
      <c r="AE329">
        <f t="shared" si="330"/>
        <v>330.61</v>
      </c>
      <c r="AF329">
        <f t="shared" si="330"/>
        <v>632.51</v>
      </c>
      <c r="AG329">
        <f t="shared" si="307"/>
        <v>0</v>
      </c>
      <c r="AH329">
        <f t="shared" si="331"/>
        <v>72.37</v>
      </c>
      <c r="AI329">
        <f t="shared" si="331"/>
        <v>25.02</v>
      </c>
      <c r="AJ329">
        <f t="shared" si="309"/>
        <v>0</v>
      </c>
      <c r="AK329">
        <v>3030.37</v>
      </c>
      <c r="AL329">
        <v>0</v>
      </c>
      <c r="AM329">
        <v>2397.86</v>
      </c>
      <c r="AN329">
        <v>330.61</v>
      </c>
      <c r="AO329">
        <v>632.51</v>
      </c>
      <c r="AP329">
        <v>0</v>
      </c>
      <c r="AQ329">
        <v>72.37</v>
      </c>
      <c r="AR329">
        <v>25.02</v>
      </c>
      <c r="AS329">
        <v>0</v>
      </c>
      <c r="AT329">
        <v>130</v>
      </c>
      <c r="AU329">
        <v>85</v>
      </c>
      <c r="AV329">
        <v>1</v>
      </c>
      <c r="AW329">
        <v>1</v>
      </c>
      <c r="AZ329">
        <v>6.56</v>
      </c>
      <c r="BA329">
        <v>6.56</v>
      </c>
      <c r="BB329">
        <v>6.56</v>
      </c>
      <c r="BC329">
        <v>6.56</v>
      </c>
      <c r="BD329" t="s">
        <v>3</v>
      </c>
      <c r="BE329" t="s">
        <v>3</v>
      </c>
      <c r="BF329" t="s">
        <v>3</v>
      </c>
      <c r="BG329" t="s">
        <v>3</v>
      </c>
      <c r="BH329">
        <v>0</v>
      </c>
      <c r="BI329">
        <v>1</v>
      </c>
      <c r="BJ329" t="s">
        <v>647</v>
      </c>
      <c r="BM329">
        <v>7001</v>
      </c>
      <c r="BN329">
        <v>0</v>
      </c>
      <c r="BO329" t="s">
        <v>3</v>
      </c>
      <c r="BP329">
        <v>0</v>
      </c>
      <c r="BQ329">
        <v>2</v>
      </c>
      <c r="BR329">
        <v>0</v>
      </c>
      <c r="BS329">
        <v>6.56</v>
      </c>
      <c r="BT329">
        <v>1</v>
      </c>
      <c r="BU329">
        <v>1</v>
      </c>
      <c r="BV329">
        <v>1</v>
      </c>
      <c r="BW329">
        <v>1</v>
      </c>
      <c r="BX329">
        <v>1</v>
      </c>
      <c r="BY329" t="s">
        <v>3</v>
      </c>
      <c r="BZ329">
        <v>130</v>
      </c>
      <c r="CA329">
        <v>85</v>
      </c>
      <c r="CF329">
        <v>0</v>
      </c>
      <c r="CG329">
        <v>0</v>
      </c>
      <c r="CM329">
        <v>0</v>
      </c>
      <c r="CN329" t="s">
        <v>3</v>
      </c>
      <c r="CO329">
        <v>0</v>
      </c>
      <c r="CP329">
        <f t="shared" si="310"/>
        <v>596.38</v>
      </c>
      <c r="CQ329">
        <f t="shared" si="311"/>
        <v>0</v>
      </c>
      <c r="CR329">
        <f t="shared" si="312"/>
        <v>15729.961600000001</v>
      </c>
      <c r="CS329">
        <f t="shared" si="313"/>
        <v>2168.8015999999998</v>
      </c>
      <c r="CT329">
        <f t="shared" si="314"/>
        <v>4149.2655999999997</v>
      </c>
      <c r="CU329">
        <f t="shared" si="315"/>
        <v>0</v>
      </c>
      <c r="CV329">
        <f t="shared" si="316"/>
        <v>72.37</v>
      </c>
      <c r="CW329">
        <f t="shared" si="317"/>
        <v>25.02</v>
      </c>
      <c r="CX329">
        <f t="shared" si="318"/>
        <v>0</v>
      </c>
      <c r="CY329">
        <f t="shared" si="319"/>
        <v>246.40200000000004</v>
      </c>
      <c r="CZ329">
        <f t="shared" si="320"/>
        <v>161.10900000000001</v>
      </c>
      <c r="DC329" t="s">
        <v>3</v>
      </c>
      <c r="DD329" t="s">
        <v>3</v>
      </c>
      <c r="DE329" t="s">
        <v>3</v>
      </c>
      <c r="DF329" t="s">
        <v>3</v>
      </c>
      <c r="DG329" t="s">
        <v>3</v>
      </c>
      <c r="DH329" t="s">
        <v>3</v>
      </c>
      <c r="DI329" t="s">
        <v>3</v>
      </c>
      <c r="DJ329" t="s">
        <v>3</v>
      </c>
      <c r="DK329" t="s">
        <v>3</v>
      </c>
      <c r="DL329" t="s">
        <v>3</v>
      </c>
      <c r="DM329" t="s">
        <v>3</v>
      </c>
      <c r="DN329">
        <v>0</v>
      </c>
      <c r="DO329">
        <v>0</v>
      </c>
      <c r="DP329">
        <v>1</v>
      </c>
      <c r="DQ329">
        <v>1</v>
      </c>
      <c r="DU329">
        <v>1013</v>
      </c>
      <c r="DV329" t="s">
        <v>447</v>
      </c>
      <c r="DW329" t="s">
        <v>447</v>
      </c>
      <c r="DX329">
        <v>1</v>
      </c>
      <c r="EE329">
        <v>39174493</v>
      </c>
      <c r="EF329">
        <v>2</v>
      </c>
      <c r="EG329" t="s">
        <v>21</v>
      </c>
      <c r="EH329">
        <v>0</v>
      </c>
      <c r="EI329" t="s">
        <v>3</v>
      </c>
      <c r="EJ329">
        <v>1</v>
      </c>
      <c r="EK329">
        <v>7001</v>
      </c>
      <c r="EL329" t="s">
        <v>648</v>
      </c>
      <c r="EM329" t="s">
        <v>649</v>
      </c>
      <c r="EO329" t="s">
        <v>3</v>
      </c>
      <c r="EQ329">
        <v>0</v>
      </c>
      <c r="ER329">
        <v>3030.37</v>
      </c>
      <c r="ES329">
        <v>0</v>
      </c>
      <c r="ET329">
        <v>2397.86</v>
      </c>
      <c r="EU329">
        <v>330.61</v>
      </c>
      <c r="EV329">
        <v>632.51</v>
      </c>
      <c r="EW329">
        <v>72.37</v>
      </c>
      <c r="EX329">
        <v>25.02</v>
      </c>
      <c r="EY329">
        <v>0</v>
      </c>
      <c r="FQ329">
        <v>0</v>
      </c>
      <c r="FR329">
        <f t="shared" si="321"/>
        <v>0</v>
      </c>
      <c r="FS329">
        <v>0</v>
      </c>
      <c r="FX329">
        <v>130</v>
      </c>
      <c r="FY329">
        <v>85</v>
      </c>
      <c r="GA329" t="s">
        <v>3</v>
      </c>
      <c r="GD329">
        <v>0</v>
      </c>
      <c r="GF329">
        <v>1900135688</v>
      </c>
      <c r="GG329">
        <v>1</v>
      </c>
      <c r="GH329">
        <v>1</v>
      </c>
      <c r="GI329">
        <v>4</v>
      </c>
      <c r="GJ329">
        <v>0</v>
      </c>
      <c r="GK329">
        <f>ROUND(R329*(R12)/100,2)</f>
        <v>0</v>
      </c>
      <c r="GL329">
        <f t="shared" si="322"/>
        <v>0</v>
      </c>
      <c r="GM329">
        <f t="shared" si="323"/>
        <v>1003.89</v>
      </c>
      <c r="GN329">
        <f t="shared" si="324"/>
        <v>1003.89</v>
      </c>
      <c r="GO329">
        <f t="shared" si="325"/>
        <v>0</v>
      </c>
      <c r="GP329">
        <f t="shared" si="326"/>
        <v>0</v>
      </c>
      <c r="GR329">
        <v>0</v>
      </c>
      <c r="GS329">
        <v>3</v>
      </c>
      <c r="GT329">
        <v>0</v>
      </c>
      <c r="GU329" t="s">
        <v>3</v>
      </c>
      <c r="GV329">
        <f t="shared" si="327"/>
        <v>0</v>
      </c>
      <c r="GW329">
        <v>1</v>
      </c>
      <c r="GX329">
        <f t="shared" si="328"/>
        <v>0</v>
      </c>
      <c r="HA329">
        <v>0</v>
      </c>
      <c r="HB329">
        <v>0</v>
      </c>
      <c r="IK329">
        <v>0</v>
      </c>
    </row>
    <row r="330" spans="1:245" x14ac:dyDescent="0.2">
      <c r="A330">
        <v>18</v>
      </c>
      <c r="B330">
        <v>1</v>
      </c>
      <c r="C330">
        <v>834</v>
      </c>
      <c r="E330" t="s">
        <v>650</v>
      </c>
      <c r="F330" t="s">
        <v>651</v>
      </c>
      <c r="G330" t="s">
        <v>652</v>
      </c>
      <c r="H330" t="s">
        <v>57</v>
      </c>
      <c r="I330">
        <f>I329*J330</f>
        <v>3</v>
      </c>
      <c r="J330">
        <v>100</v>
      </c>
      <c r="O330">
        <f t="shared" si="292"/>
        <v>1766.87</v>
      </c>
      <c r="P330">
        <f t="shared" si="293"/>
        <v>1766.87</v>
      </c>
      <c r="Q330">
        <f t="shared" si="294"/>
        <v>0</v>
      </c>
      <c r="R330">
        <f t="shared" si="295"/>
        <v>0</v>
      </c>
      <c r="S330">
        <f t="shared" si="296"/>
        <v>0</v>
      </c>
      <c r="T330">
        <f t="shared" si="297"/>
        <v>0</v>
      </c>
      <c r="U330">
        <f t="shared" si="298"/>
        <v>0</v>
      </c>
      <c r="V330">
        <f t="shared" si="299"/>
        <v>0</v>
      </c>
      <c r="W330">
        <f t="shared" si="300"/>
        <v>0</v>
      </c>
      <c r="X330">
        <f t="shared" si="301"/>
        <v>0</v>
      </c>
      <c r="Y330">
        <f t="shared" si="302"/>
        <v>0</v>
      </c>
      <c r="AA330">
        <v>39570879</v>
      </c>
      <c r="AB330">
        <f t="shared" si="303"/>
        <v>89.78</v>
      </c>
      <c r="AC330">
        <f t="shared" si="304"/>
        <v>89.78</v>
      </c>
      <c r="AD330">
        <f t="shared" si="329"/>
        <v>0</v>
      </c>
      <c r="AE330">
        <f t="shared" si="330"/>
        <v>0</v>
      </c>
      <c r="AF330">
        <f t="shared" si="330"/>
        <v>0</v>
      </c>
      <c r="AG330">
        <f t="shared" si="307"/>
        <v>0</v>
      </c>
      <c r="AH330">
        <f t="shared" si="331"/>
        <v>0</v>
      </c>
      <c r="AI330">
        <f t="shared" si="331"/>
        <v>0</v>
      </c>
      <c r="AJ330">
        <f t="shared" si="309"/>
        <v>0</v>
      </c>
      <c r="AK330">
        <v>89.78</v>
      </c>
      <c r="AL330">
        <v>89.78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130</v>
      </c>
      <c r="AU330">
        <v>85</v>
      </c>
      <c r="AV330">
        <v>1</v>
      </c>
      <c r="AW330">
        <v>1</v>
      </c>
      <c r="AZ330">
        <v>6.56</v>
      </c>
      <c r="BA330">
        <v>1</v>
      </c>
      <c r="BB330">
        <v>1</v>
      </c>
      <c r="BC330">
        <v>6.56</v>
      </c>
      <c r="BD330" t="s">
        <v>3</v>
      </c>
      <c r="BE330" t="s">
        <v>3</v>
      </c>
      <c r="BF330" t="s">
        <v>3</v>
      </c>
      <c r="BG330" t="s">
        <v>3</v>
      </c>
      <c r="BH330">
        <v>3</v>
      </c>
      <c r="BI330">
        <v>1</v>
      </c>
      <c r="BJ330" t="s">
        <v>3</v>
      </c>
      <c r="BM330">
        <v>7001</v>
      </c>
      <c r="BN330">
        <v>0</v>
      </c>
      <c r="BO330" t="s">
        <v>3</v>
      </c>
      <c r="BP330">
        <v>0</v>
      </c>
      <c r="BQ330">
        <v>2</v>
      </c>
      <c r="BR330">
        <v>0</v>
      </c>
      <c r="BS330">
        <v>1</v>
      </c>
      <c r="BT330">
        <v>1</v>
      </c>
      <c r="BU330">
        <v>1</v>
      </c>
      <c r="BV330">
        <v>1</v>
      </c>
      <c r="BW330">
        <v>1</v>
      </c>
      <c r="BX330">
        <v>1</v>
      </c>
      <c r="BY330" t="s">
        <v>3</v>
      </c>
      <c r="BZ330">
        <v>130</v>
      </c>
      <c r="CA330">
        <v>85</v>
      </c>
      <c r="CF330">
        <v>0</v>
      </c>
      <c r="CG330">
        <v>0</v>
      </c>
      <c r="CM330">
        <v>0</v>
      </c>
      <c r="CN330" t="s">
        <v>3</v>
      </c>
      <c r="CO330">
        <v>0</v>
      </c>
      <c r="CP330">
        <f t="shared" si="310"/>
        <v>1766.87</v>
      </c>
      <c r="CQ330">
        <f t="shared" si="311"/>
        <v>588.95679999999993</v>
      </c>
      <c r="CR330">
        <f t="shared" si="312"/>
        <v>0</v>
      </c>
      <c r="CS330">
        <f t="shared" si="313"/>
        <v>0</v>
      </c>
      <c r="CT330">
        <f t="shared" si="314"/>
        <v>0</v>
      </c>
      <c r="CU330">
        <f t="shared" si="315"/>
        <v>0</v>
      </c>
      <c r="CV330">
        <f t="shared" si="316"/>
        <v>0</v>
      </c>
      <c r="CW330">
        <f t="shared" si="317"/>
        <v>0</v>
      </c>
      <c r="CX330">
        <f t="shared" si="318"/>
        <v>0</v>
      </c>
      <c r="CY330">
        <f t="shared" si="319"/>
        <v>0</v>
      </c>
      <c r="CZ330">
        <f t="shared" si="320"/>
        <v>0</v>
      </c>
      <c r="DC330" t="s">
        <v>3</v>
      </c>
      <c r="DD330" t="s">
        <v>3</v>
      </c>
      <c r="DE330" t="s">
        <v>3</v>
      </c>
      <c r="DF330" t="s">
        <v>3</v>
      </c>
      <c r="DG330" t="s">
        <v>3</v>
      </c>
      <c r="DH330" t="s">
        <v>3</v>
      </c>
      <c r="DI330" t="s">
        <v>3</v>
      </c>
      <c r="DJ330" t="s">
        <v>3</v>
      </c>
      <c r="DK330" t="s">
        <v>3</v>
      </c>
      <c r="DL330" t="s">
        <v>3</v>
      </c>
      <c r="DM330" t="s">
        <v>3</v>
      </c>
      <c r="DN330">
        <v>0</v>
      </c>
      <c r="DO330">
        <v>0</v>
      </c>
      <c r="DP330">
        <v>1</v>
      </c>
      <c r="DQ330">
        <v>1</v>
      </c>
      <c r="DU330">
        <v>1013</v>
      </c>
      <c r="DV330" t="s">
        <v>57</v>
      </c>
      <c r="DW330" t="s">
        <v>57</v>
      </c>
      <c r="DX330">
        <v>1</v>
      </c>
      <c r="EE330">
        <v>39174493</v>
      </c>
      <c r="EF330">
        <v>2</v>
      </c>
      <c r="EG330" t="s">
        <v>21</v>
      </c>
      <c r="EH330">
        <v>0</v>
      </c>
      <c r="EI330" t="s">
        <v>3</v>
      </c>
      <c r="EJ330">
        <v>1</v>
      </c>
      <c r="EK330">
        <v>7001</v>
      </c>
      <c r="EL330" t="s">
        <v>648</v>
      </c>
      <c r="EM330" t="s">
        <v>649</v>
      </c>
      <c r="EO330" t="s">
        <v>3</v>
      </c>
      <c r="EQ330">
        <v>0</v>
      </c>
      <c r="ER330">
        <v>89.78</v>
      </c>
      <c r="ES330">
        <v>89.78</v>
      </c>
      <c r="ET330">
        <v>0</v>
      </c>
      <c r="EU330">
        <v>0</v>
      </c>
      <c r="EV330">
        <v>0</v>
      </c>
      <c r="EW330">
        <v>0</v>
      </c>
      <c r="EX330">
        <v>0</v>
      </c>
      <c r="EZ330">
        <v>5</v>
      </c>
      <c r="FC330">
        <v>1</v>
      </c>
      <c r="FD330">
        <v>18</v>
      </c>
      <c r="FF330">
        <v>695</v>
      </c>
      <c r="FQ330">
        <v>0</v>
      </c>
      <c r="FR330">
        <f t="shared" si="321"/>
        <v>0</v>
      </c>
      <c r="FS330">
        <v>0</v>
      </c>
      <c r="FX330">
        <v>130</v>
      </c>
      <c r="FY330">
        <v>85</v>
      </c>
      <c r="GA330" t="s">
        <v>653</v>
      </c>
      <c r="GD330">
        <v>0</v>
      </c>
      <c r="GF330">
        <v>623971710</v>
      </c>
      <c r="GG330">
        <v>1</v>
      </c>
      <c r="GH330">
        <v>3</v>
      </c>
      <c r="GI330">
        <v>4</v>
      </c>
      <c r="GJ330">
        <v>0</v>
      </c>
      <c r="GK330">
        <f>ROUND(R330*(R12)/100,2)</f>
        <v>0</v>
      </c>
      <c r="GL330">
        <f t="shared" si="322"/>
        <v>0</v>
      </c>
      <c r="GM330">
        <f t="shared" si="323"/>
        <v>1766.87</v>
      </c>
      <c r="GN330">
        <f t="shared" si="324"/>
        <v>1766.87</v>
      </c>
      <c r="GO330">
        <f t="shared" si="325"/>
        <v>0</v>
      </c>
      <c r="GP330">
        <f t="shared" si="326"/>
        <v>0</v>
      </c>
      <c r="GR330">
        <v>1</v>
      </c>
      <c r="GS330">
        <v>1</v>
      </c>
      <c r="GT330">
        <v>0</v>
      </c>
      <c r="GU330" t="s">
        <v>3</v>
      </c>
      <c r="GV330">
        <f t="shared" si="327"/>
        <v>0</v>
      </c>
      <c r="GW330">
        <v>1</v>
      </c>
      <c r="GX330">
        <f t="shared" si="328"/>
        <v>0</v>
      </c>
      <c r="HA330">
        <v>0</v>
      </c>
      <c r="HB330">
        <v>0</v>
      </c>
      <c r="IK330">
        <v>0</v>
      </c>
    </row>
    <row r="331" spans="1:245" x14ac:dyDescent="0.2">
      <c r="A331">
        <v>18</v>
      </c>
      <c r="B331">
        <v>1</v>
      </c>
      <c r="C331">
        <v>833</v>
      </c>
      <c r="E331" t="s">
        <v>654</v>
      </c>
      <c r="F331" t="s">
        <v>655</v>
      </c>
      <c r="G331" t="s">
        <v>656</v>
      </c>
      <c r="H331" t="s">
        <v>35</v>
      </c>
      <c r="I331">
        <f>I329*J331</f>
        <v>3</v>
      </c>
      <c r="J331">
        <v>100</v>
      </c>
      <c r="O331">
        <f t="shared" si="292"/>
        <v>0</v>
      </c>
      <c r="P331">
        <f t="shared" si="293"/>
        <v>0</v>
      </c>
      <c r="Q331">
        <f t="shared" si="294"/>
        <v>0</v>
      </c>
      <c r="R331">
        <f t="shared" si="295"/>
        <v>0</v>
      </c>
      <c r="S331">
        <f t="shared" si="296"/>
        <v>0</v>
      </c>
      <c r="T331">
        <f t="shared" si="297"/>
        <v>0</v>
      </c>
      <c r="U331">
        <f t="shared" si="298"/>
        <v>0</v>
      </c>
      <c r="V331">
        <f t="shared" si="299"/>
        <v>0</v>
      </c>
      <c r="W331">
        <f t="shared" si="300"/>
        <v>0</v>
      </c>
      <c r="X331">
        <f t="shared" si="301"/>
        <v>0</v>
      </c>
      <c r="Y331">
        <f t="shared" si="302"/>
        <v>0</v>
      </c>
      <c r="AA331">
        <v>39570879</v>
      </c>
      <c r="AB331">
        <f t="shared" si="303"/>
        <v>0</v>
      </c>
      <c r="AC331">
        <f t="shared" si="304"/>
        <v>0</v>
      </c>
      <c r="AD331">
        <f t="shared" si="329"/>
        <v>0</v>
      </c>
      <c r="AE331">
        <f t="shared" si="330"/>
        <v>0</v>
      </c>
      <c r="AF331">
        <f t="shared" si="330"/>
        <v>0</v>
      </c>
      <c r="AG331">
        <f t="shared" si="307"/>
        <v>0</v>
      </c>
      <c r="AH331">
        <f t="shared" si="331"/>
        <v>0</v>
      </c>
      <c r="AI331">
        <f t="shared" si="331"/>
        <v>0</v>
      </c>
      <c r="AJ331">
        <f t="shared" si="309"/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130</v>
      </c>
      <c r="AU331">
        <v>85</v>
      </c>
      <c r="AV331">
        <v>1</v>
      </c>
      <c r="AW331">
        <v>1</v>
      </c>
      <c r="AZ331">
        <v>6.56</v>
      </c>
      <c r="BA331">
        <v>1</v>
      </c>
      <c r="BB331">
        <v>1</v>
      </c>
      <c r="BC331">
        <v>6.56</v>
      </c>
      <c r="BD331" t="s">
        <v>3</v>
      </c>
      <c r="BE331" t="s">
        <v>3</v>
      </c>
      <c r="BF331" t="s">
        <v>3</v>
      </c>
      <c r="BG331" t="s">
        <v>3</v>
      </c>
      <c r="BH331">
        <v>3</v>
      </c>
      <c r="BI331">
        <v>1</v>
      </c>
      <c r="BJ331" t="s">
        <v>3</v>
      </c>
      <c r="BM331">
        <v>7001</v>
      </c>
      <c r="BN331">
        <v>0</v>
      </c>
      <c r="BO331" t="s">
        <v>3</v>
      </c>
      <c r="BP331">
        <v>0</v>
      </c>
      <c r="BQ331">
        <v>2</v>
      </c>
      <c r="BR331">
        <v>0</v>
      </c>
      <c r="BS331">
        <v>1</v>
      </c>
      <c r="BT331">
        <v>1</v>
      </c>
      <c r="BU331">
        <v>1</v>
      </c>
      <c r="BV331">
        <v>1</v>
      </c>
      <c r="BW331">
        <v>1</v>
      </c>
      <c r="BX331">
        <v>1</v>
      </c>
      <c r="BY331" t="s">
        <v>3</v>
      </c>
      <c r="BZ331">
        <v>130</v>
      </c>
      <c r="CA331">
        <v>85</v>
      </c>
      <c r="CF331">
        <v>0</v>
      </c>
      <c r="CG331">
        <v>0</v>
      </c>
      <c r="CM331">
        <v>0</v>
      </c>
      <c r="CN331" t="s">
        <v>3</v>
      </c>
      <c r="CO331">
        <v>0</v>
      </c>
      <c r="CP331">
        <f t="shared" si="310"/>
        <v>0</v>
      </c>
      <c r="CQ331">
        <f t="shared" si="311"/>
        <v>0</v>
      </c>
      <c r="CR331">
        <f t="shared" si="312"/>
        <v>0</v>
      </c>
      <c r="CS331">
        <f t="shared" si="313"/>
        <v>0</v>
      </c>
      <c r="CT331">
        <f t="shared" si="314"/>
        <v>0</v>
      </c>
      <c r="CU331">
        <f t="shared" si="315"/>
        <v>0</v>
      </c>
      <c r="CV331">
        <f t="shared" si="316"/>
        <v>0</v>
      </c>
      <c r="CW331">
        <f t="shared" si="317"/>
        <v>0</v>
      </c>
      <c r="CX331">
        <f t="shared" si="318"/>
        <v>0</v>
      </c>
      <c r="CY331">
        <f t="shared" si="319"/>
        <v>0</v>
      </c>
      <c r="CZ331">
        <f t="shared" si="320"/>
        <v>0</v>
      </c>
      <c r="DC331" t="s">
        <v>3</v>
      </c>
      <c r="DD331" t="s">
        <v>3</v>
      </c>
      <c r="DE331" t="s">
        <v>3</v>
      </c>
      <c r="DF331" t="s">
        <v>3</v>
      </c>
      <c r="DG331" t="s">
        <v>3</v>
      </c>
      <c r="DH331" t="s">
        <v>3</v>
      </c>
      <c r="DI331" t="s">
        <v>3</v>
      </c>
      <c r="DJ331" t="s">
        <v>3</v>
      </c>
      <c r="DK331" t="s">
        <v>3</v>
      </c>
      <c r="DL331" t="s">
        <v>3</v>
      </c>
      <c r="DM331" t="s">
        <v>3</v>
      </c>
      <c r="DN331">
        <v>0</v>
      </c>
      <c r="DO331">
        <v>0</v>
      </c>
      <c r="DP331">
        <v>1</v>
      </c>
      <c r="DQ331">
        <v>1</v>
      </c>
      <c r="DU331">
        <v>1010</v>
      </c>
      <c r="DV331" t="s">
        <v>35</v>
      </c>
      <c r="DW331" t="s">
        <v>35</v>
      </c>
      <c r="DX331">
        <v>1</v>
      </c>
      <c r="EE331">
        <v>39174493</v>
      </c>
      <c r="EF331">
        <v>2</v>
      </c>
      <c r="EG331" t="s">
        <v>21</v>
      </c>
      <c r="EH331">
        <v>0</v>
      </c>
      <c r="EI331" t="s">
        <v>3</v>
      </c>
      <c r="EJ331">
        <v>1</v>
      </c>
      <c r="EK331">
        <v>7001</v>
      </c>
      <c r="EL331" t="s">
        <v>648</v>
      </c>
      <c r="EM331" t="s">
        <v>649</v>
      </c>
      <c r="EO331" t="s">
        <v>3</v>
      </c>
      <c r="EQ331">
        <v>0</v>
      </c>
      <c r="ER331">
        <v>0</v>
      </c>
      <c r="ES331">
        <v>0</v>
      </c>
      <c r="ET331">
        <v>0</v>
      </c>
      <c r="EU331">
        <v>0</v>
      </c>
      <c r="EV331">
        <v>0</v>
      </c>
      <c r="EW331">
        <v>0</v>
      </c>
      <c r="EX331">
        <v>0</v>
      </c>
      <c r="FQ331">
        <v>0</v>
      </c>
      <c r="FR331">
        <f t="shared" si="321"/>
        <v>0</v>
      </c>
      <c r="FS331">
        <v>0</v>
      </c>
      <c r="FX331">
        <v>130</v>
      </c>
      <c r="FY331">
        <v>85</v>
      </c>
      <c r="GA331" t="s">
        <v>3</v>
      </c>
      <c r="GD331">
        <v>0</v>
      </c>
      <c r="GF331">
        <v>-1926765613</v>
      </c>
      <c r="GG331">
        <v>1</v>
      </c>
      <c r="GH331">
        <v>1</v>
      </c>
      <c r="GI331">
        <v>4</v>
      </c>
      <c r="GJ331">
        <v>0</v>
      </c>
      <c r="GK331">
        <f>ROUND(R331*(R12)/100,2)</f>
        <v>0</v>
      </c>
      <c r="GL331">
        <f t="shared" si="322"/>
        <v>0</v>
      </c>
      <c r="GM331">
        <f t="shared" si="323"/>
        <v>0</v>
      </c>
      <c r="GN331">
        <f t="shared" si="324"/>
        <v>0</v>
      </c>
      <c r="GO331">
        <f t="shared" si="325"/>
        <v>0</v>
      </c>
      <c r="GP331">
        <f t="shared" si="326"/>
        <v>0</v>
      </c>
      <c r="GR331">
        <v>0</v>
      </c>
      <c r="GS331">
        <v>3</v>
      </c>
      <c r="GT331">
        <v>0</v>
      </c>
      <c r="GU331" t="s">
        <v>3</v>
      </c>
      <c r="GV331">
        <f t="shared" si="327"/>
        <v>0</v>
      </c>
      <c r="GW331">
        <v>1</v>
      </c>
      <c r="GX331">
        <f t="shared" si="328"/>
        <v>0</v>
      </c>
      <c r="HA331">
        <v>0</v>
      </c>
      <c r="HB331">
        <v>0</v>
      </c>
      <c r="IK331">
        <v>0</v>
      </c>
    </row>
    <row r="332" spans="1:245" x14ac:dyDescent="0.2">
      <c r="A332">
        <v>17</v>
      </c>
      <c r="B332">
        <v>1</v>
      </c>
      <c r="C332">
        <f>ROW(SmtRes!A856)</f>
        <v>856</v>
      </c>
      <c r="D332">
        <f>ROW(EtalonRes!A811)</f>
        <v>811</v>
      </c>
      <c r="E332" t="s">
        <v>657</v>
      </c>
      <c r="F332" t="s">
        <v>598</v>
      </c>
      <c r="G332" t="s">
        <v>599</v>
      </c>
      <c r="H332" t="s">
        <v>64</v>
      </c>
      <c r="I332">
        <v>0.28188000000000002</v>
      </c>
      <c r="J332">
        <v>0</v>
      </c>
      <c r="O332">
        <f t="shared" si="292"/>
        <v>1992</v>
      </c>
      <c r="P332">
        <f t="shared" si="293"/>
        <v>163.63</v>
      </c>
      <c r="Q332">
        <f t="shared" si="294"/>
        <v>1164.1400000000001</v>
      </c>
      <c r="R332">
        <f t="shared" si="295"/>
        <v>122.25</v>
      </c>
      <c r="S332">
        <f t="shared" si="296"/>
        <v>664.23</v>
      </c>
      <c r="T332">
        <f t="shared" si="297"/>
        <v>0</v>
      </c>
      <c r="U332">
        <f t="shared" si="298"/>
        <v>11.029964400000001</v>
      </c>
      <c r="V332">
        <f t="shared" si="299"/>
        <v>1.3840308000000001</v>
      </c>
      <c r="W332">
        <f t="shared" si="300"/>
        <v>0</v>
      </c>
      <c r="X332">
        <f t="shared" si="301"/>
        <v>707.83</v>
      </c>
      <c r="Y332">
        <f t="shared" si="302"/>
        <v>668.51</v>
      </c>
      <c r="AA332">
        <v>39570879</v>
      </c>
      <c r="AB332">
        <f t="shared" si="303"/>
        <v>1077.26</v>
      </c>
      <c r="AC332">
        <f t="shared" si="304"/>
        <v>88.49</v>
      </c>
      <c r="AD332">
        <f t="shared" si="329"/>
        <v>629.55999999999995</v>
      </c>
      <c r="AE332">
        <f t="shared" si="330"/>
        <v>66.11</v>
      </c>
      <c r="AF332">
        <f t="shared" si="330"/>
        <v>359.21</v>
      </c>
      <c r="AG332">
        <f t="shared" si="307"/>
        <v>0</v>
      </c>
      <c r="AH332">
        <f t="shared" si="331"/>
        <v>39.130000000000003</v>
      </c>
      <c r="AI332">
        <f t="shared" si="331"/>
        <v>4.91</v>
      </c>
      <c r="AJ332">
        <f t="shared" si="309"/>
        <v>0</v>
      </c>
      <c r="AK332">
        <v>1077.26</v>
      </c>
      <c r="AL332">
        <v>88.49</v>
      </c>
      <c r="AM332">
        <v>629.55999999999995</v>
      </c>
      <c r="AN332">
        <v>66.11</v>
      </c>
      <c r="AO332">
        <v>359.21</v>
      </c>
      <c r="AP332">
        <v>0</v>
      </c>
      <c r="AQ332">
        <v>39.130000000000003</v>
      </c>
      <c r="AR332">
        <v>4.91</v>
      </c>
      <c r="AS332">
        <v>0</v>
      </c>
      <c r="AT332">
        <v>90</v>
      </c>
      <c r="AU332">
        <v>85</v>
      </c>
      <c r="AV332">
        <v>1</v>
      </c>
      <c r="AW332">
        <v>1</v>
      </c>
      <c r="AZ332">
        <v>6.56</v>
      </c>
      <c r="BA332">
        <v>6.56</v>
      </c>
      <c r="BB332">
        <v>6.56</v>
      </c>
      <c r="BC332">
        <v>6.56</v>
      </c>
      <c r="BD332" t="s">
        <v>3</v>
      </c>
      <c r="BE332" t="s">
        <v>3</v>
      </c>
      <c r="BF332" t="s">
        <v>3</v>
      </c>
      <c r="BG332" t="s">
        <v>3</v>
      </c>
      <c r="BH332">
        <v>0</v>
      </c>
      <c r="BI332">
        <v>1</v>
      </c>
      <c r="BJ332" t="s">
        <v>600</v>
      </c>
      <c r="BM332">
        <v>9001</v>
      </c>
      <c r="BN332">
        <v>0</v>
      </c>
      <c r="BO332" t="s">
        <v>3</v>
      </c>
      <c r="BP332">
        <v>0</v>
      </c>
      <c r="BQ332">
        <v>2</v>
      </c>
      <c r="BR332">
        <v>0</v>
      </c>
      <c r="BS332">
        <v>6.56</v>
      </c>
      <c r="BT332">
        <v>1</v>
      </c>
      <c r="BU332">
        <v>1</v>
      </c>
      <c r="BV332">
        <v>1</v>
      </c>
      <c r="BW332">
        <v>1</v>
      </c>
      <c r="BX332">
        <v>1</v>
      </c>
      <c r="BY332" t="s">
        <v>3</v>
      </c>
      <c r="BZ332">
        <v>90</v>
      </c>
      <c r="CA332">
        <v>85</v>
      </c>
      <c r="CF332">
        <v>0</v>
      </c>
      <c r="CG332">
        <v>0</v>
      </c>
      <c r="CM332">
        <v>0</v>
      </c>
      <c r="CN332" t="s">
        <v>3</v>
      </c>
      <c r="CO332">
        <v>0</v>
      </c>
      <c r="CP332">
        <f t="shared" si="310"/>
        <v>1992</v>
      </c>
      <c r="CQ332">
        <f t="shared" si="311"/>
        <v>580.49439999999993</v>
      </c>
      <c r="CR332">
        <f t="shared" si="312"/>
        <v>4129.913599999999</v>
      </c>
      <c r="CS332">
        <f t="shared" si="313"/>
        <v>433.68159999999995</v>
      </c>
      <c r="CT332">
        <f t="shared" si="314"/>
        <v>2356.4175999999998</v>
      </c>
      <c r="CU332">
        <f t="shared" si="315"/>
        <v>0</v>
      </c>
      <c r="CV332">
        <f t="shared" si="316"/>
        <v>39.130000000000003</v>
      </c>
      <c r="CW332">
        <f t="shared" si="317"/>
        <v>4.91</v>
      </c>
      <c r="CX332">
        <f t="shared" si="318"/>
        <v>0</v>
      </c>
      <c r="CY332">
        <f t="shared" si="319"/>
        <v>707.83199999999999</v>
      </c>
      <c r="CZ332">
        <f t="shared" si="320"/>
        <v>668.50800000000004</v>
      </c>
      <c r="DC332" t="s">
        <v>3</v>
      </c>
      <c r="DD332" t="s">
        <v>3</v>
      </c>
      <c r="DE332" t="s">
        <v>3</v>
      </c>
      <c r="DF332" t="s">
        <v>3</v>
      </c>
      <c r="DG332" t="s">
        <v>3</v>
      </c>
      <c r="DH332" t="s">
        <v>3</v>
      </c>
      <c r="DI332" t="s">
        <v>3</v>
      </c>
      <c r="DJ332" t="s">
        <v>3</v>
      </c>
      <c r="DK332" t="s">
        <v>3</v>
      </c>
      <c r="DL332" t="s">
        <v>3</v>
      </c>
      <c r="DM332" t="s">
        <v>3</v>
      </c>
      <c r="DN332">
        <v>0</v>
      </c>
      <c r="DO332">
        <v>0</v>
      </c>
      <c r="DP332">
        <v>1</v>
      </c>
      <c r="DQ332">
        <v>1</v>
      </c>
      <c r="DU332">
        <v>1009</v>
      </c>
      <c r="DV332" t="s">
        <v>64</v>
      </c>
      <c r="DW332" t="s">
        <v>64</v>
      </c>
      <c r="DX332">
        <v>1000</v>
      </c>
      <c r="EE332">
        <v>39174502</v>
      </c>
      <c r="EF332">
        <v>2</v>
      </c>
      <c r="EG332" t="s">
        <v>21</v>
      </c>
      <c r="EH332">
        <v>0</v>
      </c>
      <c r="EI332" t="s">
        <v>3</v>
      </c>
      <c r="EJ332">
        <v>1</v>
      </c>
      <c r="EK332">
        <v>9001</v>
      </c>
      <c r="EL332" t="s">
        <v>475</v>
      </c>
      <c r="EM332" t="s">
        <v>476</v>
      </c>
      <c r="EO332" t="s">
        <v>3</v>
      </c>
      <c r="EQ332">
        <v>0</v>
      </c>
      <c r="ER332">
        <v>1077.26</v>
      </c>
      <c r="ES332">
        <v>88.49</v>
      </c>
      <c r="ET332">
        <v>629.55999999999995</v>
      </c>
      <c r="EU332">
        <v>66.11</v>
      </c>
      <c r="EV332">
        <v>359.21</v>
      </c>
      <c r="EW332">
        <v>39.130000000000003</v>
      </c>
      <c r="EX332">
        <v>4.91</v>
      </c>
      <c r="EY332">
        <v>0</v>
      </c>
      <c r="FQ332">
        <v>0</v>
      </c>
      <c r="FR332">
        <f t="shared" si="321"/>
        <v>0</v>
      </c>
      <c r="FS332">
        <v>0</v>
      </c>
      <c r="FX332">
        <v>90</v>
      </c>
      <c r="FY332">
        <v>85</v>
      </c>
      <c r="GA332" t="s">
        <v>3</v>
      </c>
      <c r="GD332">
        <v>0</v>
      </c>
      <c r="GF332">
        <v>-49620807</v>
      </c>
      <c r="GG332">
        <v>1</v>
      </c>
      <c r="GH332">
        <v>1</v>
      </c>
      <c r="GI332">
        <v>4</v>
      </c>
      <c r="GJ332">
        <v>0</v>
      </c>
      <c r="GK332">
        <f>ROUND(R332*(R12)/100,2)</f>
        <v>0</v>
      </c>
      <c r="GL332">
        <f t="shared" si="322"/>
        <v>0</v>
      </c>
      <c r="GM332">
        <f t="shared" si="323"/>
        <v>3368.34</v>
      </c>
      <c r="GN332">
        <f t="shared" si="324"/>
        <v>3368.34</v>
      </c>
      <c r="GO332">
        <f t="shared" si="325"/>
        <v>0</v>
      </c>
      <c r="GP332">
        <f t="shared" si="326"/>
        <v>0</v>
      </c>
      <c r="GR332">
        <v>0</v>
      </c>
      <c r="GS332">
        <v>3</v>
      </c>
      <c r="GT332">
        <v>0</v>
      </c>
      <c r="GU332" t="s">
        <v>3</v>
      </c>
      <c r="GV332">
        <f t="shared" si="327"/>
        <v>0</v>
      </c>
      <c r="GW332">
        <v>1</v>
      </c>
      <c r="GX332">
        <f t="shared" si="328"/>
        <v>0</v>
      </c>
      <c r="HA332">
        <v>0</v>
      </c>
      <c r="HB332">
        <v>0</v>
      </c>
      <c r="IK332">
        <v>0</v>
      </c>
    </row>
    <row r="333" spans="1:245" x14ac:dyDescent="0.2">
      <c r="A333">
        <v>18</v>
      </c>
      <c r="B333">
        <v>1</v>
      </c>
      <c r="C333">
        <v>853</v>
      </c>
      <c r="E333" t="s">
        <v>658</v>
      </c>
      <c r="F333" t="s">
        <v>602</v>
      </c>
      <c r="G333" t="s">
        <v>603</v>
      </c>
      <c r="H333" t="s">
        <v>64</v>
      </c>
      <c r="I333">
        <f>I332*J333</f>
        <v>0.28188000000000002</v>
      </c>
      <c r="J333">
        <v>1</v>
      </c>
      <c r="O333">
        <f t="shared" si="292"/>
        <v>14357.91</v>
      </c>
      <c r="P333">
        <f t="shared" si="293"/>
        <v>14357.91</v>
      </c>
      <c r="Q333">
        <f t="shared" si="294"/>
        <v>0</v>
      </c>
      <c r="R333">
        <f t="shared" si="295"/>
        <v>0</v>
      </c>
      <c r="S333">
        <f t="shared" si="296"/>
        <v>0</v>
      </c>
      <c r="T333">
        <f t="shared" si="297"/>
        <v>0</v>
      </c>
      <c r="U333">
        <f t="shared" si="298"/>
        <v>0</v>
      </c>
      <c r="V333">
        <f t="shared" si="299"/>
        <v>0</v>
      </c>
      <c r="W333">
        <f t="shared" si="300"/>
        <v>0</v>
      </c>
      <c r="X333">
        <f t="shared" si="301"/>
        <v>0</v>
      </c>
      <c r="Y333">
        <f t="shared" si="302"/>
        <v>0</v>
      </c>
      <c r="AA333">
        <v>39570879</v>
      </c>
      <c r="AB333">
        <f t="shared" si="303"/>
        <v>7764.67</v>
      </c>
      <c r="AC333">
        <f t="shared" si="304"/>
        <v>7764.67</v>
      </c>
      <c r="AD333">
        <f t="shared" si="329"/>
        <v>0</v>
      </c>
      <c r="AE333">
        <f t="shared" si="330"/>
        <v>0</v>
      </c>
      <c r="AF333">
        <f t="shared" si="330"/>
        <v>0</v>
      </c>
      <c r="AG333">
        <f t="shared" si="307"/>
        <v>0</v>
      </c>
      <c r="AH333">
        <f t="shared" si="331"/>
        <v>0</v>
      </c>
      <c r="AI333">
        <f t="shared" si="331"/>
        <v>0</v>
      </c>
      <c r="AJ333">
        <f t="shared" si="309"/>
        <v>0</v>
      </c>
      <c r="AK333">
        <v>7764.67</v>
      </c>
      <c r="AL333">
        <v>7764.67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90</v>
      </c>
      <c r="AU333">
        <v>85</v>
      </c>
      <c r="AV333">
        <v>1</v>
      </c>
      <c r="AW333">
        <v>1</v>
      </c>
      <c r="AZ333">
        <v>6.56</v>
      </c>
      <c r="BA333">
        <v>1</v>
      </c>
      <c r="BB333">
        <v>1</v>
      </c>
      <c r="BC333">
        <v>6.56</v>
      </c>
      <c r="BD333" t="s">
        <v>3</v>
      </c>
      <c r="BE333" t="s">
        <v>3</v>
      </c>
      <c r="BF333" t="s">
        <v>3</v>
      </c>
      <c r="BG333" t="s">
        <v>3</v>
      </c>
      <c r="BH333">
        <v>3</v>
      </c>
      <c r="BI333">
        <v>1</v>
      </c>
      <c r="BJ333" t="s">
        <v>604</v>
      </c>
      <c r="BM333">
        <v>9001</v>
      </c>
      <c r="BN333">
        <v>0</v>
      </c>
      <c r="BO333" t="s">
        <v>3</v>
      </c>
      <c r="BP333">
        <v>0</v>
      </c>
      <c r="BQ333">
        <v>2</v>
      </c>
      <c r="BR333">
        <v>0</v>
      </c>
      <c r="BS333">
        <v>1</v>
      </c>
      <c r="BT333">
        <v>1</v>
      </c>
      <c r="BU333">
        <v>1</v>
      </c>
      <c r="BV333">
        <v>1</v>
      </c>
      <c r="BW333">
        <v>1</v>
      </c>
      <c r="BX333">
        <v>1</v>
      </c>
      <c r="BY333" t="s">
        <v>3</v>
      </c>
      <c r="BZ333">
        <v>90</v>
      </c>
      <c r="CA333">
        <v>85</v>
      </c>
      <c r="CF333">
        <v>0</v>
      </c>
      <c r="CG333">
        <v>0</v>
      </c>
      <c r="CM333">
        <v>0</v>
      </c>
      <c r="CN333" t="s">
        <v>3</v>
      </c>
      <c r="CO333">
        <v>0</v>
      </c>
      <c r="CP333">
        <f t="shared" si="310"/>
        <v>14357.91</v>
      </c>
      <c r="CQ333">
        <f t="shared" si="311"/>
        <v>50936.235199999996</v>
      </c>
      <c r="CR333">
        <f t="shared" si="312"/>
        <v>0</v>
      </c>
      <c r="CS333">
        <f t="shared" si="313"/>
        <v>0</v>
      </c>
      <c r="CT333">
        <f t="shared" si="314"/>
        <v>0</v>
      </c>
      <c r="CU333">
        <f t="shared" si="315"/>
        <v>0</v>
      </c>
      <c r="CV333">
        <f t="shared" si="316"/>
        <v>0</v>
      </c>
      <c r="CW333">
        <f t="shared" si="317"/>
        <v>0</v>
      </c>
      <c r="CX333">
        <f t="shared" si="318"/>
        <v>0</v>
      </c>
      <c r="CY333">
        <f t="shared" si="319"/>
        <v>0</v>
      </c>
      <c r="CZ333">
        <f t="shared" si="320"/>
        <v>0</v>
      </c>
      <c r="DC333" t="s">
        <v>3</v>
      </c>
      <c r="DD333" t="s">
        <v>3</v>
      </c>
      <c r="DE333" t="s">
        <v>3</v>
      </c>
      <c r="DF333" t="s">
        <v>3</v>
      </c>
      <c r="DG333" t="s">
        <v>3</v>
      </c>
      <c r="DH333" t="s">
        <v>3</v>
      </c>
      <c r="DI333" t="s">
        <v>3</v>
      </c>
      <c r="DJ333" t="s">
        <v>3</v>
      </c>
      <c r="DK333" t="s">
        <v>3</v>
      </c>
      <c r="DL333" t="s">
        <v>3</v>
      </c>
      <c r="DM333" t="s">
        <v>3</v>
      </c>
      <c r="DN333">
        <v>0</v>
      </c>
      <c r="DO333">
        <v>0</v>
      </c>
      <c r="DP333">
        <v>1</v>
      </c>
      <c r="DQ333">
        <v>1</v>
      </c>
      <c r="DU333">
        <v>1009</v>
      </c>
      <c r="DV333" t="s">
        <v>64</v>
      </c>
      <c r="DW333" t="s">
        <v>64</v>
      </c>
      <c r="DX333">
        <v>1000</v>
      </c>
      <c r="EE333">
        <v>39174502</v>
      </c>
      <c r="EF333">
        <v>2</v>
      </c>
      <c r="EG333" t="s">
        <v>21</v>
      </c>
      <c r="EH333">
        <v>0</v>
      </c>
      <c r="EI333" t="s">
        <v>3</v>
      </c>
      <c r="EJ333">
        <v>1</v>
      </c>
      <c r="EK333">
        <v>9001</v>
      </c>
      <c r="EL333" t="s">
        <v>475</v>
      </c>
      <c r="EM333" t="s">
        <v>476</v>
      </c>
      <c r="EO333" t="s">
        <v>3</v>
      </c>
      <c r="EQ333">
        <v>0</v>
      </c>
      <c r="ER333">
        <v>7764.67</v>
      </c>
      <c r="ES333">
        <v>7764.67</v>
      </c>
      <c r="ET333">
        <v>0</v>
      </c>
      <c r="EU333">
        <v>0</v>
      </c>
      <c r="EV333">
        <v>0</v>
      </c>
      <c r="EW333">
        <v>0</v>
      </c>
      <c r="EX333">
        <v>0</v>
      </c>
      <c r="FQ333">
        <v>0</v>
      </c>
      <c r="FR333">
        <f t="shared" si="321"/>
        <v>0</v>
      </c>
      <c r="FS333">
        <v>0</v>
      </c>
      <c r="FX333">
        <v>90</v>
      </c>
      <c r="FY333">
        <v>85</v>
      </c>
      <c r="GA333" t="s">
        <v>3</v>
      </c>
      <c r="GD333">
        <v>0</v>
      </c>
      <c r="GF333">
        <v>1608923973</v>
      </c>
      <c r="GG333">
        <v>1</v>
      </c>
      <c r="GH333">
        <v>1</v>
      </c>
      <c r="GI333">
        <v>4</v>
      </c>
      <c r="GJ333">
        <v>0</v>
      </c>
      <c r="GK333">
        <f>ROUND(R333*(R12)/100,2)</f>
        <v>0</v>
      </c>
      <c r="GL333">
        <f t="shared" si="322"/>
        <v>0</v>
      </c>
      <c r="GM333">
        <f t="shared" si="323"/>
        <v>14357.91</v>
      </c>
      <c r="GN333">
        <f t="shared" si="324"/>
        <v>14357.91</v>
      </c>
      <c r="GO333">
        <f t="shared" si="325"/>
        <v>0</v>
      </c>
      <c r="GP333">
        <f t="shared" si="326"/>
        <v>0</v>
      </c>
      <c r="GR333">
        <v>0</v>
      </c>
      <c r="GS333">
        <v>3</v>
      </c>
      <c r="GT333">
        <v>0</v>
      </c>
      <c r="GU333" t="s">
        <v>3</v>
      </c>
      <c r="GV333">
        <f t="shared" si="327"/>
        <v>0</v>
      </c>
      <c r="GW333">
        <v>1</v>
      </c>
      <c r="GX333">
        <f t="shared" si="328"/>
        <v>0</v>
      </c>
      <c r="HA333">
        <v>0</v>
      </c>
      <c r="HB333">
        <v>0</v>
      </c>
      <c r="IK333">
        <v>0</v>
      </c>
    </row>
    <row r="334" spans="1:245" x14ac:dyDescent="0.2">
      <c r="A334">
        <v>18</v>
      </c>
      <c r="B334">
        <v>1</v>
      </c>
      <c r="C334">
        <v>849</v>
      </c>
      <c r="E334" t="s">
        <v>659</v>
      </c>
      <c r="F334" t="s">
        <v>124</v>
      </c>
      <c r="G334" t="s">
        <v>125</v>
      </c>
      <c r="H334" t="s">
        <v>64</v>
      </c>
      <c r="I334">
        <f>I332*J334</f>
        <v>0.28188000000000002</v>
      </c>
      <c r="J334">
        <v>1</v>
      </c>
      <c r="O334">
        <f t="shared" si="292"/>
        <v>0</v>
      </c>
      <c r="P334">
        <f t="shared" si="293"/>
        <v>0</v>
      </c>
      <c r="Q334">
        <f t="shared" si="294"/>
        <v>0</v>
      </c>
      <c r="R334">
        <f t="shared" si="295"/>
        <v>0</v>
      </c>
      <c r="S334">
        <f t="shared" si="296"/>
        <v>0</v>
      </c>
      <c r="T334">
        <f t="shared" si="297"/>
        <v>0</v>
      </c>
      <c r="U334">
        <f t="shared" si="298"/>
        <v>0</v>
      </c>
      <c r="V334">
        <f t="shared" si="299"/>
        <v>0</v>
      </c>
      <c r="W334">
        <f t="shared" si="300"/>
        <v>0</v>
      </c>
      <c r="X334">
        <f t="shared" si="301"/>
        <v>0</v>
      </c>
      <c r="Y334">
        <f t="shared" si="302"/>
        <v>0</v>
      </c>
      <c r="AA334">
        <v>39570879</v>
      </c>
      <c r="AB334">
        <f t="shared" si="303"/>
        <v>0</v>
      </c>
      <c r="AC334">
        <f t="shared" si="304"/>
        <v>0</v>
      </c>
      <c r="AD334">
        <f t="shared" si="329"/>
        <v>0</v>
      </c>
      <c r="AE334">
        <f t="shared" si="330"/>
        <v>0</v>
      </c>
      <c r="AF334">
        <f t="shared" si="330"/>
        <v>0</v>
      </c>
      <c r="AG334">
        <f t="shared" si="307"/>
        <v>0</v>
      </c>
      <c r="AH334">
        <f t="shared" si="331"/>
        <v>0</v>
      </c>
      <c r="AI334">
        <f t="shared" si="331"/>
        <v>0</v>
      </c>
      <c r="AJ334">
        <f t="shared" si="309"/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90</v>
      </c>
      <c r="AU334">
        <v>85</v>
      </c>
      <c r="AV334">
        <v>1</v>
      </c>
      <c r="AW334">
        <v>1</v>
      </c>
      <c r="AZ334">
        <v>6.56</v>
      </c>
      <c r="BA334">
        <v>1</v>
      </c>
      <c r="BB334">
        <v>1</v>
      </c>
      <c r="BC334">
        <v>6.56</v>
      </c>
      <c r="BD334" t="s">
        <v>3</v>
      </c>
      <c r="BE334" t="s">
        <v>3</v>
      </c>
      <c r="BF334" t="s">
        <v>3</v>
      </c>
      <c r="BG334" t="s">
        <v>3</v>
      </c>
      <c r="BH334">
        <v>3</v>
      </c>
      <c r="BI334">
        <v>1</v>
      </c>
      <c r="BJ334" t="s">
        <v>3</v>
      </c>
      <c r="BM334">
        <v>9001</v>
      </c>
      <c r="BN334">
        <v>0</v>
      </c>
      <c r="BO334" t="s">
        <v>3</v>
      </c>
      <c r="BP334">
        <v>0</v>
      </c>
      <c r="BQ334">
        <v>2</v>
      </c>
      <c r="BR334">
        <v>0</v>
      </c>
      <c r="BS334">
        <v>1</v>
      </c>
      <c r="BT334">
        <v>1</v>
      </c>
      <c r="BU334">
        <v>1</v>
      </c>
      <c r="BV334">
        <v>1</v>
      </c>
      <c r="BW334">
        <v>1</v>
      </c>
      <c r="BX334">
        <v>1</v>
      </c>
      <c r="BY334" t="s">
        <v>3</v>
      </c>
      <c r="BZ334">
        <v>90</v>
      </c>
      <c r="CA334">
        <v>85</v>
      </c>
      <c r="CF334">
        <v>0</v>
      </c>
      <c r="CG334">
        <v>0</v>
      </c>
      <c r="CM334">
        <v>0</v>
      </c>
      <c r="CN334" t="s">
        <v>3</v>
      </c>
      <c r="CO334">
        <v>0</v>
      </c>
      <c r="CP334">
        <f t="shared" si="310"/>
        <v>0</v>
      </c>
      <c r="CQ334">
        <f t="shared" si="311"/>
        <v>0</v>
      </c>
      <c r="CR334">
        <f t="shared" si="312"/>
        <v>0</v>
      </c>
      <c r="CS334">
        <f t="shared" si="313"/>
        <v>0</v>
      </c>
      <c r="CT334">
        <f t="shared" si="314"/>
        <v>0</v>
      </c>
      <c r="CU334">
        <f t="shared" si="315"/>
        <v>0</v>
      </c>
      <c r="CV334">
        <f t="shared" si="316"/>
        <v>0</v>
      </c>
      <c r="CW334">
        <f t="shared" si="317"/>
        <v>0</v>
      </c>
      <c r="CX334">
        <f t="shared" si="318"/>
        <v>0</v>
      </c>
      <c r="CY334">
        <f t="shared" si="319"/>
        <v>0</v>
      </c>
      <c r="CZ334">
        <f t="shared" si="320"/>
        <v>0</v>
      </c>
      <c r="DC334" t="s">
        <v>3</v>
      </c>
      <c r="DD334" t="s">
        <v>3</v>
      </c>
      <c r="DE334" t="s">
        <v>3</v>
      </c>
      <c r="DF334" t="s">
        <v>3</v>
      </c>
      <c r="DG334" t="s">
        <v>3</v>
      </c>
      <c r="DH334" t="s">
        <v>3</v>
      </c>
      <c r="DI334" t="s">
        <v>3</v>
      </c>
      <c r="DJ334" t="s">
        <v>3</v>
      </c>
      <c r="DK334" t="s">
        <v>3</v>
      </c>
      <c r="DL334" t="s">
        <v>3</v>
      </c>
      <c r="DM334" t="s">
        <v>3</v>
      </c>
      <c r="DN334">
        <v>0</v>
      </c>
      <c r="DO334">
        <v>0</v>
      </c>
      <c r="DP334">
        <v>1</v>
      </c>
      <c r="DQ334">
        <v>1</v>
      </c>
      <c r="DU334">
        <v>1009</v>
      </c>
      <c r="DV334" t="s">
        <v>64</v>
      </c>
      <c r="DW334" t="s">
        <v>64</v>
      </c>
      <c r="DX334">
        <v>1000</v>
      </c>
      <c r="EE334">
        <v>39174502</v>
      </c>
      <c r="EF334">
        <v>2</v>
      </c>
      <c r="EG334" t="s">
        <v>21</v>
      </c>
      <c r="EH334">
        <v>0</v>
      </c>
      <c r="EI334" t="s">
        <v>3</v>
      </c>
      <c r="EJ334">
        <v>1</v>
      </c>
      <c r="EK334">
        <v>9001</v>
      </c>
      <c r="EL334" t="s">
        <v>475</v>
      </c>
      <c r="EM334" t="s">
        <v>476</v>
      </c>
      <c r="EO334" t="s">
        <v>3</v>
      </c>
      <c r="EQ334">
        <v>0</v>
      </c>
      <c r="ER334">
        <v>0</v>
      </c>
      <c r="ES334">
        <v>0</v>
      </c>
      <c r="ET334">
        <v>0</v>
      </c>
      <c r="EU334">
        <v>0</v>
      </c>
      <c r="EV334">
        <v>0</v>
      </c>
      <c r="EW334">
        <v>0</v>
      </c>
      <c r="EX334">
        <v>0</v>
      </c>
      <c r="FQ334">
        <v>0</v>
      </c>
      <c r="FR334">
        <f t="shared" si="321"/>
        <v>0</v>
      </c>
      <c r="FS334">
        <v>0</v>
      </c>
      <c r="FX334">
        <v>90</v>
      </c>
      <c r="FY334">
        <v>85</v>
      </c>
      <c r="GA334" t="s">
        <v>3</v>
      </c>
      <c r="GD334">
        <v>0</v>
      </c>
      <c r="GF334">
        <v>748648226</v>
      </c>
      <c r="GG334">
        <v>1</v>
      </c>
      <c r="GH334">
        <v>1</v>
      </c>
      <c r="GI334">
        <v>4</v>
      </c>
      <c r="GJ334">
        <v>0</v>
      </c>
      <c r="GK334">
        <f>ROUND(R334*(R12)/100,2)</f>
        <v>0</v>
      </c>
      <c r="GL334">
        <f t="shared" si="322"/>
        <v>0</v>
      </c>
      <c r="GM334">
        <f t="shared" si="323"/>
        <v>0</v>
      </c>
      <c r="GN334">
        <f t="shared" si="324"/>
        <v>0</v>
      </c>
      <c r="GO334">
        <f t="shared" si="325"/>
        <v>0</v>
      </c>
      <c r="GP334">
        <f t="shared" si="326"/>
        <v>0</v>
      </c>
      <c r="GR334">
        <v>0</v>
      </c>
      <c r="GS334">
        <v>3</v>
      </c>
      <c r="GT334">
        <v>0</v>
      </c>
      <c r="GU334" t="s">
        <v>3</v>
      </c>
      <c r="GV334">
        <f t="shared" si="327"/>
        <v>0</v>
      </c>
      <c r="GW334">
        <v>1</v>
      </c>
      <c r="GX334">
        <f t="shared" si="328"/>
        <v>0</v>
      </c>
      <c r="HA334">
        <v>0</v>
      </c>
      <c r="HB334">
        <v>0</v>
      </c>
      <c r="IK334">
        <v>0</v>
      </c>
    </row>
    <row r="335" spans="1:245" x14ac:dyDescent="0.2">
      <c r="A335">
        <v>17</v>
      </c>
      <c r="B335">
        <v>1</v>
      </c>
      <c r="C335">
        <f>ROW(SmtRes!A864)</f>
        <v>864</v>
      </c>
      <c r="D335">
        <f>ROW(EtalonRes!A819)</f>
        <v>819</v>
      </c>
      <c r="E335" t="s">
        <v>660</v>
      </c>
      <c r="F335" t="s">
        <v>530</v>
      </c>
      <c r="G335" t="s">
        <v>531</v>
      </c>
      <c r="H335" t="s">
        <v>208</v>
      </c>
      <c r="I335">
        <f>ROUND(31.12/100,9)</f>
        <v>0.31119999999999998</v>
      </c>
      <c r="J335">
        <v>0</v>
      </c>
      <c r="O335">
        <f t="shared" si="292"/>
        <v>570.15</v>
      </c>
      <c r="P335">
        <f t="shared" si="293"/>
        <v>413.85</v>
      </c>
      <c r="Q335">
        <f t="shared" si="294"/>
        <v>23.54</v>
      </c>
      <c r="R335">
        <f t="shared" si="295"/>
        <v>0.56999999999999995</v>
      </c>
      <c r="S335">
        <f t="shared" si="296"/>
        <v>132.76</v>
      </c>
      <c r="T335">
        <f t="shared" si="297"/>
        <v>0</v>
      </c>
      <c r="U335">
        <f t="shared" si="298"/>
        <v>1.9003427999999996</v>
      </c>
      <c r="V335">
        <f t="shared" si="299"/>
        <v>7.7799999999999996E-3</v>
      </c>
      <c r="W335">
        <f t="shared" si="300"/>
        <v>0</v>
      </c>
      <c r="X335">
        <f t="shared" si="301"/>
        <v>120</v>
      </c>
      <c r="Y335">
        <f t="shared" si="302"/>
        <v>93.33</v>
      </c>
      <c r="AA335">
        <v>39570879</v>
      </c>
      <c r="AB335">
        <f t="shared" si="303"/>
        <v>279.27999999999997</v>
      </c>
      <c r="AC335">
        <f t="shared" si="304"/>
        <v>202.72</v>
      </c>
      <c r="AD335">
        <f>ROUND(((((ET335*1.25))-((EU335*1.25)))+AE335),2)</f>
        <v>11.53</v>
      </c>
      <c r="AE335">
        <f>ROUND(((EU335*1.25)),2)</f>
        <v>0.28000000000000003</v>
      </c>
      <c r="AF335">
        <f>ROUND(((EV335*1.15)),2)</f>
        <v>65.03</v>
      </c>
      <c r="AG335">
        <f t="shared" si="307"/>
        <v>0</v>
      </c>
      <c r="AH335">
        <f>((EW335*1.15))</f>
        <v>6.1064999999999987</v>
      </c>
      <c r="AI335">
        <f>((EX335*1.25))</f>
        <v>2.5000000000000001E-2</v>
      </c>
      <c r="AJ335">
        <f t="shared" si="309"/>
        <v>0</v>
      </c>
      <c r="AK335">
        <v>268.49</v>
      </c>
      <c r="AL335">
        <v>202.72</v>
      </c>
      <c r="AM335">
        <v>9.2200000000000006</v>
      </c>
      <c r="AN335">
        <v>0.22</v>
      </c>
      <c r="AO335">
        <v>56.55</v>
      </c>
      <c r="AP335">
        <v>0</v>
      </c>
      <c r="AQ335">
        <v>5.31</v>
      </c>
      <c r="AR335">
        <v>0.02</v>
      </c>
      <c r="AS335">
        <v>0</v>
      </c>
      <c r="AT335">
        <v>90</v>
      </c>
      <c r="AU335">
        <v>70</v>
      </c>
      <c r="AV335">
        <v>1</v>
      </c>
      <c r="AW335">
        <v>1</v>
      </c>
      <c r="AZ335">
        <v>6.56</v>
      </c>
      <c r="BA335">
        <v>6.56</v>
      </c>
      <c r="BB335">
        <v>6.56</v>
      </c>
      <c r="BC335">
        <v>6.56</v>
      </c>
      <c r="BD335" t="s">
        <v>3</v>
      </c>
      <c r="BE335" t="s">
        <v>3</v>
      </c>
      <c r="BF335" t="s">
        <v>3</v>
      </c>
      <c r="BG335" t="s">
        <v>3</v>
      </c>
      <c r="BH335">
        <v>0</v>
      </c>
      <c r="BI335">
        <v>1</v>
      </c>
      <c r="BJ335" t="s">
        <v>532</v>
      </c>
      <c r="BM335">
        <v>13001</v>
      </c>
      <c r="BN335">
        <v>0</v>
      </c>
      <c r="BO335" t="s">
        <v>3</v>
      </c>
      <c r="BP335">
        <v>0</v>
      </c>
      <c r="BQ335">
        <v>2</v>
      </c>
      <c r="BR335">
        <v>0</v>
      </c>
      <c r="BS335">
        <v>6.56</v>
      </c>
      <c r="BT335">
        <v>1</v>
      </c>
      <c r="BU335">
        <v>1</v>
      </c>
      <c r="BV335">
        <v>1</v>
      </c>
      <c r="BW335">
        <v>1</v>
      </c>
      <c r="BX335">
        <v>1</v>
      </c>
      <c r="BY335" t="s">
        <v>3</v>
      </c>
      <c r="BZ335">
        <v>90</v>
      </c>
      <c r="CA335">
        <v>70</v>
      </c>
      <c r="CF335">
        <v>0</v>
      </c>
      <c r="CG335">
        <v>0</v>
      </c>
      <c r="CM335">
        <v>0</v>
      </c>
      <c r="CN335" t="s">
        <v>1633</v>
      </c>
      <c r="CO335">
        <v>0</v>
      </c>
      <c r="CP335">
        <f t="shared" si="310"/>
        <v>570.15000000000009</v>
      </c>
      <c r="CQ335">
        <f t="shared" si="311"/>
        <v>1329.8432</v>
      </c>
      <c r="CR335">
        <f t="shared" si="312"/>
        <v>75.636799999999994</v>
      </c>
      <c r="CS335">
        <f t="shared" si="313"/>
        <v>1.8368</v>
      </c>
      <c r="CT335">
        <f t="shared" si="314"/>
        <v>426.59679999999997</v>
      </c>
      <c r="CU335">
        <f t="shared" si="315"/>
        <v>0</v>
      </c>
      <c r="CV335">
        <f t="shared" si="316"/>
        <v>6.1064999999999987</v>
      </c>
      <c r="CW335">
        <f t="shared" si="317"/>
        <v>2.5000000000000001E-2</v>
      </c>
      <c r="CX335">
        <f t="shared" si="318"/>
        <v>0</v>
      </c>
      <c r="CY335">
        <f t="shared" si="319"/>
        <v>119.99699999999999</v>
      </c>
      <c r="CZ335">
        <f t="shared" si="320"/>
        <v>93.330999999999989</v>
      </c>
      <c r="DC335" t="s">
        <v>3</v>
      </c>
      <c r="DD335" t="s">
        <v>3</v>
      </c>
      <c r="DE335" t="s">
        <v>19</v>
      </c>
      <c r="DF335" t="s">
        <v>19</v>
      </c>
      <c r="DG335" t="s">
        <v>20</v>
      </c>
      <c r="DH335" t="s">
        <v>3</v>
      </c>
      <c r="DI335" t="s">
        <v>20</v>
      </c>
      <c r="DJ335" t="s">
        <v>19</v>
      </c>
      <c r="DK335" t="s">
        <v>3</v>
      </c>
      <c r="DL335" t="s">
        <v>3</v>
      </c>
      <c r="DM335" t="s">
        <v>3</v>
      </c>
      <c r="DN335">
        <v>0</v>
      </c>
      <c r="DO335">
        <v>0</v>
      </c>
      <c r="DP335">
        <v>1</v>
      </c>
      <c r="DQ335">
        <v>1</v>
      </c>
      <c r="DU335">
        <v>1005</v>
      </c>
      <c r="DV335" t="s">
        <v>208</v>
      </c>
      <c r="DW335" t="s">
        <v>208</v>
      </c>
      <c r="DX335">
        <v>100</v>
      </c>
      <c r="EE335">
        <v>39174506</v>
      </c>
      <c r="EF335">
        <v>2</v>
      </c>
      <c r="EG335" t="s">
        <v>21</v>
      </c>
      <c r="EH335">
        <v>0</v>
      </c>
      <c r="EI335" t="s">
        <v>3</v>
      </c>
      <c r="EJ335">
        <v>1</v>
      </c>
      <c r="EK335">
        <v>13001</v>
      </c>
      <c r="EL335" t="s">
        <v>294</v>
      </c>
      <c r="EM335" t="s">
        <v>295</v>
      </c>
      <c r="EO335" t="s">
        <v>24</v>
      </c>
      <c r="EQ335">
        <v>0</v>
      </c>
      <c r="ER335">
        <v>268.49</v>
      </c>
      <c r="ES335">
        <v>202.72</v>
      </c>
      <c r="ET335">
        <v>9.2200000000000006</v>
      </c>
      <c r="EU335">
        <v>0.22</v>
      </c>
      <c r="EV335">
        <v>56.55</v>
      </c>
      <c r="EW335">
        <v>5.31</v>
      </c>
      <c r="EX335">
        <v>0.02</v>
      </c>
      <c r="EY335">
        <v>0</v>
      </c>
      <c r="FQ335">
        <v>0</v>
      </c>
      <c r="FR335">
        <f t="shared" si="321"/>
        <v>0</v>
      </c>
      <c r="FS335">
        <v>0</v>
      </c>
      <c r="FX335">
        <v>90</v>
      </c>
      <c r="FY335">
        <v>70</v>
      </c>
      <c r="GA335" t="s">
        <v>3</v>
      </c>
      <c r="GD335">
        <v>0</v>
      </c>
      <c r="GF335">
        <v>745229369</v>
      </c>
      <c r="GG335">
        <v>1</v>
      </c>
      <c r="GH335">
        <v>1</v>
      </c>
      <c r="GI335">
        <v>4</v>
      </c>
      <c r="GJ335">
        <v>0</v>
      </c>
      <c r="GK335">
        <f>ROUND(R335*(R12)/100,2)</f>
        <v>0</v>
      </c>
      <c r="GL335">
        <f t="shared" si="322"/>
        <v>0</v>
      </c>
      <c r="GM335">
        <f t="shared" si="323"/>
        <v>783.48</v>
      </c>
      <c r="GN335">
        <f t="shared" si="324"/>
        <v>783.48</v>
      </c>
      <c r="GO335">
        <f t="shared" si="325"/>
        <v>0</v>
      </c>
      <c r="GP335">
        <f t="shared" si="326"/>
        <v>0</v>
      </c>
      <c r="GR335">
        <v>0</v>
      </c>
      <c r="GS335">
        <v>3</v>
      </c>
      <c r="GT335">
        <v>0</v>
      </c>
      <c r="GU335" t="s">
        <v>3</v>
      </c>
      <c r="GV335">
        <f t="shared" si="327"/>
        <v>0</v>
      </c>
      <c r="GW335">
        <v>1</v>
      </c>
      <c r="GX335">
        <f t="shared" si="328"/>
        <v>0</v>
      </c>
      <c r="HA335">
        <v>0</v>
      </c>
      <c r="HB335">
        <v>0</v>
      </c>
      <c r="IK335">
        <v>0</v>
      </c>
    </row>
    <row r="336" spans="1:245" x14ac:dyDescent="0.2">
      <c r="A336">
        <v>17</v>
      </c>
      <c r="B336">
        <v>1</v>
      </c>
      <c r="C336">
        <f>ROW(SmtRes!A873)</f>
        <v>873</v>
      </c>
      <c r="D336">
        <f>ROW(EtalonRes!A827)</f>
        <v>827</v>
      </c>
      <c r="E336" t="s">
        <v>661</v>
      </c>
      <c r="F336" t="s">
        <v>534</v>
      </c>
      <c r="G336" t="s">
        <v>535</v>
      </c>
      <c r="H336" t="s">
        <v>208</v>
      </c>
      <c r="I336">
        <f>ROUND(31.12/100,9)</f>
        <v>0.31119999999999998</v>
      </c>
      <c r="J336">
        <v>0</v>
      </c>
      <c r="O336">
        <f t="shared" si="292"/>
        <v>671.11</v>
      </c>
      <c r="P336">
        <f t="shared" si="293"/>
        <v>574.20000000000005</v>
      </c>
      <c r="Q336">
        <f t="shared" si="294"/>
        <v>15.35</v>
      </c>
      <c r="R336">
        <f t="shared" si="295"/>
        <v>0.56999999999999995</v>
      </c>
      <c r="S336">
        <f t="shared" si="296"/>
        <v>81.56</v>
      </c>
      <c r="T336">
        <f t="shared" si="297"/>
        <v>0</v>
      </c>
      <c r="U336">
        <f t="shared" si="298"/>
        <v>1.3706803999999997</v>
      </c>
      <c r="V336">
        <f t="shared" si="299"/>
        <v>7.7799999999999996E-3</v>
      </c>
      <c r="W336">
        <f t="shared" si="300"/>
        <v>0</v>
      </c>
      <c r="X336">
        <f t="shared" si="301"/>
        <v>73.92</v>
      </c>
      <c r="Y336">
        <f t="shared" si="302"/>
        <v>57.49</v>
      </c>
      <c r="AA336">
        <v>39570879</v>
      </c>
      <c r="AB336">
        <f t="shared" si="303"/>
        <v>328.74</v>
      </c>
      <c r="AC336">
        <f t="shared" si="304"/>
        <v>281.27</v>
      </c>
      <c r="AD336">
        <f>ROUND(((((ET336*1.25))-((EU336*1.25)))+AE336),2)</f>
        <v>7.52</v>
      </c>
      <c r="AE336">
        <f>ROUND(((EU336*1.25)),2)</f>
        <v>0.28000000000000003</v>
      </c>
      <c r="AF336">
        <f>ROUND(((EV336*1.15)),2)</f>
        <v>39.950000000000003</v>
      </c>
      <c r="AG336">
        <f t="shared" si="307"/>
        <v>0</v>
      </c>
      <c r="AH336">
        <f>((EW336*1.15))</f>
        <v>4.4044999999999996</v>
      </c>
      <c r="AI336">
        <f>((EX336*1.25))</f>
        <v>2.5000000000000001E-2</v>
      </c>
      <c r="AJ336">
        <f t="shared" si="309"/>
        <v>0</v>
      </c>
      <c r="AK336">
        <v>322.02</v>
      </c>
      <c r="AL336">
        <v>281.27</v>
      </c>
      <c r="AM336">
        <v>6.01</v>
      </c>
      <c r="AN336">
        <v>0.22</v>
      </c>
      <c r="AO336">
        <v>34.74</v>
      </c>
      <c r="AP336">
        <v>0</v>
      </c>
      <c r="AQ336">
        <v>3.83</v>
      </c>
      <c r="AR336">
        <v>0.02</v>
      </c>
      <c r="AS336">
        <v>0</v>
      </c>
      <c r="AT336">
        <v>90</v>
      </c>
      <c r="AU336">
        <v>70</v>
      </c>
      <c r="AV336">
        <v>1</v>
      </c>
      <c r="AW336">
        <v>1</v>
      </c>
      <c r="AZ336">
        <v>6.56</v>
      </c>
      <c r="BA336">
        <v>6.56</v>
      </c>
      <c r="BB336">
        <v>6.56</v>
      </c>
      <c r="BC336">
        <v>6.56</v>
      </c>
      <c r="BD336" t="s">
        <v>3</v>
      </c>
      <c r="BE336" t="s">
        <v>3</v>
      </c>
      <c r="BF336" t="s">
        <v>3</v>
      </c>
      <c r="BG336" t="s">
        <v>3</v>
      </c>
      <c r="BH336">
        <v>0</v>
      </c>
      <c r="BI336">
        <v>1</v>
      </c>
      <c r="BJ336" t="s">
        <v>536</v>
      </c>
      <c r="BM336">
        <v>13001</v>
      </c>
      <c r="BN336">
        <v>0</v>
      </c>
      <c r="BO336" t="s">
        <v>3</v>
      </c>
      <c r="BP336">
        <v>0</v>
      </c>
      <c r="BQ336">
        <v>2</v>
      </c>
      <c r="BR336">
        <v>0</v>
      </c>
      <c r="BS336">
        <v>6.56</v>
      </c>
      <c r="BT336">
        <v>1</v>
      </c>
      <c r="BU336">
        <v>1</v>
      </c>
      <c r="BV336">
        <v>1</v>
      </c>
      <c r="BW336">
        <v>1</v>
      </c>
      <c r="BX336">
        <v>1</v>
      </c>
      <c r="BY336" t="s">
        <v>3</v>
      </c>
      <c r="BZ336">
        <v>90</v>
      </c>
      <c r="CA336">
        <v>70</v>
      </c>
      <c r="CF336">
        <v>0</v>
      </c>
      <c r="CG336">
        <v>0</v>
      </c>
      <c r="CM336">
        <v>0</v>
      </c>
      <c r="CN336" t="s">
        <v>1633</v>
      </c>
      <c r="CO336">
        <v>0</v>
      </c>
      <c r="CP336">
        <f t="shared" si="310"/>
        <v>671.11000000000013</v>
      </c>
      <c r="CQ336">
        <f t="shared" si="311"/>
        <v>1845.1311999999998</v>
      </c>
      <c r="CR336">
        <f t="shared" si="312"/>
        <v>49.331199999999995</v>
      </c>
      <c r="CS336">
        <f t="shared" si="313"/>
        <v>1.8368</v>
      </c>
      <c r="CT336">
        <f t="shared" si="314"/>
        <v>262.072</v>
      </c>
      <c r="CU336">
        <f t="shared" si="315"/>
        <v>0</v>
      </c>
      <c r="CV336">
        <f t="shared" si="316"/>
        <v>4.4044999999999996</v>
      </c>
      <c r="CW336">
        <f t="shared" si="317"/>
        <v>2.5000000000000001E-2</v>
      </c>
      <c r="CX336">
        <f t="shared" si="318"/>
        <v>0</v>
      </c>
      <c r="CY336">
        <f t="shared" si="319"/>
        <v>73.917000000000002</v>
      </c>
      <c r="CZ336">
        <f t="shared" si="320"/>
        <v>57.490999999999993</v>
      </c>
      <c r="DC336" t="s">
        <v>3</v>
      </c>
      <c r="DD336" t="s">
        <v>3</v>
      </c>
      <c r="DE336" t="s">
        <v>19</v>
      </c>
      <c r="DF336" t="s">
        <v>19</v>
      </c>
      <c r="DG336" t="s">
        <v>20</v>
      </c>
      <c r="DH336" t="s">
        <v>3</v>
      </c>
      <c r="DI336" t="s">
        <v>20</v>
      </c>
      <c r="DJ336" t="s">
        <v>19</v>
      </c>
      <c r="DK336" t="s">
        <v>3</v>
      </c>
      <c r="DL336" t="s">
        <v>3</v>
      </c>
      <c r="DM336" t="s">
        <v>3</v>
      </c>
      <c r="DN336">
        <v>0</v>
      </c>
      <c r="DO336">
        <v>0</v>
      </c>
      <c r="DP336">
        <v>1</v>
      </c>
      <c r="DQ336">
        <v>1</v>
      </c>
      <c r="DU336">
        <v>1005</v>
      </c>
      <c r="DV336" t="s">
        <v>208</v>
      </c>
      <c r="DW336" t="s">
        <v>208</v>
      </c>
      <c r="DX336">
        <v>100</v>
      </c>
      <c r="EE336">
        <v>39174506</v>
      </c>
      <c r="EF336">
        <v>2</v>
      </c>
      <c r="EG336" t="s">
        <v>21</v>
      </c>
      <c r="EH336">
        <v>0</v>
      </c>
      <c r="EI336" t="s">
        <v>3</v>
      </c>
      <c r="EJ336">
        <v>1</v>
      </c>
      <c r="EK336">
        <v>13001</v>
      </c>
      <c r="EL336" t="s">
        <v>294</v>
      </c>
      <c r="EM336" t="s">
        <v>295</v>
      </c>
      <c r="EO336" t="s">
        <v>24</v>
      </c>
      <c r="EQ336">
        <v>0</v>
      </c>
      <c r="ER336">
        <v>322.02</v>
      </c>
      <c r="ES336">
        <v>281.27</v>
      </c>
      <c r="ET336">
        <v>6.01</v>
      </c>
      <c r="EU336">
        <v>0.22</v>
      </c>
      <c r="EV336">
        <v>34.74</v>
      </c>
      <c r="EW336">
        <v>3.83</v>
      </c>
      <c r="EX336">
        <v>0.02</v>
      </c>
      <c r="EY336">
        <v>0</v>
      </c>
      <c r="FQ336">
        <v>0</v>
      </c>
      <c r="FR336">
        <f t="shared" si="321"/>
        <v>0</v>
      </c>
      <c r="FS336">
        <v>0</v>
      </c>
      <c r="FX336">
        <v>90</v>
      </c>
      <c r="FY336">
        <v>70</v>
      </c>
      <c r="GA336" t="s">
        <v>3</v>
      </c>
      <c r="GD336">
        <v>0</v>
      </c>
      <c r="GF336">
        <v>679810944</v>
      </c>
      <c r="GG336">
        <v>1</v>
      </c>
      <c r="GH336">
        <v>1</v>
      </c>
      <c r="GI336">
        <v>4</v>
      </c>
      <c r="GJ336">
        <v>0</v>
      </c>
      <c r="GK336">
        <f>ROUND(R336*(R12)/100,2)</f>
        <v>0</v>
      </c>
      <c r="GL336">
        <f t="shared" si="322"/>
        <v>0</v>
      </c>
      <c r="GM336">
        <f t="shared" si="323"/>
        <v>802.52</v>
      </c>
      <c r="GN336">
        <f t="shared" si="324"/>
        <v>802.52</v>
      </c>
      <c r="GO336">
        <f t="shared" si="325"/>
        <v>0</v>
      </c>
      <c r="GP336">
        <f t="shared" si="326"/>
        <v>0</v>
      </c>
      <c r="GR336">
        <v>0</v>
      </c>
      <c r="GS336">
        <v>3</v>
      </c>
      <c r="GT336">
        <v>0</v>
      </c>
      <c r="GU336" t="s">
        <v>3</v>
      </c>
      <c r="GV336">
        <f t="shared" si="327"/>
        <v>0</v>
      </c>
      <c r="GW336">
        <v>1</v>
      </c>
      <c r="GX336">
        <f t="shared" si="328"/>
        <v>0</v>
      </c>
      <c r="HA336">
        <v>0</v>
      </c>
      <c r="HB336">
        <v>0</v>
      </c>
      <c r="IK336">
        <v>0</v>
      </c>
    </row>
    <row r="337" spans="1:245" x14ac:dyDescent="0.2">
      <c r="A337">
        <v>18</v>
      </c>
      <c r="B337">
        <v>1</v>
      </c>
      <c r="C337">
        <v>871</v>
      </c>
      <c r="E337" t="s">
        <v>662</v>
      </c>
      <c r="F337" t="s">
        <v>538</v>
      </c>
      <c r="G337" t="s">
        <v>539</v>
      </c>
      <c r="H337" t="s">
        <v>64</v>
      </c>
      <c r="I337">
        <f>I336*J337</f>
        <v>-5.9129999999999999E-3</v>
      </c>
      <c r="J337">
        <v>-1.9000642673521851E-2</v>
      </c>
      <c r="O337">
        <f t="shared" si="292"/>
        <v>-555.19000000000005</v>
      </c>
      <c r="P337">
        <f t="shared" si="293"/>
        <v>-555.19000000000005</v>
      </c>
      <c r="Q337">
        <f t="shared" si="294"/>
        <v>0</v>
      </c>
      <c r="R337">
        <f t="shared" si="295"/>
        <v>0</v>
      </c>
      <c r="S337">
        <f t="shared" si="296"/>
        <v>0</v>
      </c>
      <c r="T337">
        <f t="shared" si="297"/>
        <v>0</v>
      </c>
      <c r="U337">
        <f t="shared" si="298"/>
        <v>0</v>
      </c>
      <c r="V337">
        <f t="shared" si="299"/>
        <v>0</v>
      </c>
      <c r="W337">
        <f t="shared" si="300"/>
        <v>0</v>
      </c>
      <c r="X337">
        <f t="shared" si="301"/>
        <v>0</v>
      </c>
      <c r="Y337">
        <f t="shared" si="302"/>
        <v>0</v>
      </c>
      <c r="AA337">
        <v>39570879</v>
      </c>
      <c r="AB337">
        <f t="shared" si="303"/>
        <v>14312.87</v>
      </c>
      <c r="AC337">
        <f t="shared" si="304"/>
        <v>14312.87</v>
      </c>
      <c r="AD337">
        <f>ROUND((((ET337)-(EU337))+AE337),2)</f>
        <v>0</v>
      </c>
      <c r="AE337">
        <f>ROUND((EU337),2)</f>
        <v>0</v>
      </c>
      <c r="AF337">
        <f>ROUND((EV337),2)</f>
        <v>0</v>
      </c>
      <c r="AG337">
        <f t="shared" si="307"/>
        <v>0</v>
      </c>
      <c r="AH337">
        <f>(EW337)</f>
        <v>0</v>
      </c>
      <c r="AI337">
        <f>(EX337)</f>
        <v>0</v>
      </c>
      <c r="AJ337">
        <f t="shared" si="309"/>
        <v>0</v>
      </c>
      <c r="AK337">
        <v>14312.87</v>
      </c>
      <c r="AL337">
        <v>14312.87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90</v>
      </c>
      <c r="AU337">
        <v>70</v>
      </c>
      <c r="AV337">
        <v>1</v>
      </c>
      <c r="AW337">
        <v>1</v>
      </c>
      <c r="AZ337">
        <v>6.56</v>
      </c>
      <c r="BA337">
        <v>1</v>
      </c>
      <c r="BB337">
        <v>1</v>
      </c>
      <c r="BC337">
        <v>6.56</v>
      </c>
      <c r="BD337" t="s">
        <v>3</v>
      </c>
      <c r="BE337" t="s">
        <v>3</v>
      </c>
      <c r="BF337" t="s">
        <v>3</v>
      </c>
      <c r="BG337" t="s">
        <v>3</v>
      </c>
      <c r="BH337">
        <v>3</v>
      </c>
      <c r="BI337">
        <v>1</v>
      </c>
      <c r="BJ337" t="s">
        <v>540</v>
      </c>
      <c r="BM337">
        <v>13001</v>
      </c>
      <c r="BN337">
        <v>0</v>
      </c>
      <c r="BO337" t="s">
        <v>3</v>
      </c>
      <c r="BP337">
        <v>0</v>
      </c>
      <c r="BQ337">
        <v>2</v>
      </c>
      <c r="BR337">
        <v>1</v>
      </c>
      <c r="BS337">
        <v>1</v>
      </c>
      <c r="BT337">
        <v>1</v>
      </c>
      <c r="BU337">
        <v>1</v>
      </c>
      <c r="BV337">
        <v>1</v>
      </c>
      <c r="BW337">
        <v>1</v>
      </c>
      <c r="BX337">
        <v>1</v>
      </c>
      <c r="BY337" t="s">
        <v>3</v>
      </c>
      <c r="BZ337">
        <v>90</v>
      </c>
      <c r="CA337">
        <v>70</v>
      </c>
      <c r="CF337">
        <v>0</v>
      </c>
      <c r="CG337">
        <v>0</v>
      </c>
      <c r="CM337">
        <v>0</v>
      </c>
      <c r="CN337" t="s">
        <v>3</v>
      </c>
      <c r="CO337">
        <v>0</v>
      </c>
      <c r="CP337">
        <f t="shared" si="310"/>
        <v>-555.19000000000005</v>
      </c>
      <c r="CQ337">
        <f t="shared" si="311"/>
        <v>93892.427200000006</v>
      </c>
      <c r="CR337">
        <f t="shared" si="312"/>
        <v>0</v>
      </c>
      <c r="CS337">
        <f t="shared" si="313"/>
        <v>0</v>
      </c>
      <c r="CT337">
        <f t="shared" si="314"/>
        <v>0</v>
      </c>
      <c r="CU337">
        <f t="shared" si="315"/>
        <v>0</v>
      </c>
      <c r="CV337">
        <f t="shared" si="316"/>
        <v>0</v>
      </c>
      <c r="CW337">
        <f t="shared" si="317"/>
        <v>0</v>
      </c>
      <c r="CX337">
        <f t="shared" si="318"/>
        <v>0</v>
      </c>
      <c r="CY337">
        <f t="shared" si="319"/>
        <v>0</v>
      </c>
      <c r="CZ337">
        <f t="shared" si="320"/>
        <v>0</v>
      </c>
      <c r="DC337" t="s">
        <v>3</v>
      </c>
      <c r="DD337" t="s">
        <v>3</v>
      </c>
      <c r="DE337" t="s">
        <v>3</v>
      </c>
      <c r="DF337" t="s">
        <v>3</v>
      </c>
      <c r="DG337" t="s">
        <v>3</v>
      </c>
      <c r="DH337" t="s">
        <v>3</v>
      </c>
      <c r="DI337" t="s">
        <v>3</v>
      </c>
      <c r="DJ337" t="s">
        <v>3</v>
      </c>
      <c r="DK337" t="s">
        <v>3</v>
      </c>
      <c r="DL337" t="s">
        <v>3</v>
      </c>
      <c r="DM337" t="s">
        <v>3</v>
      </c>
      <c r="DN337">
        <v>0</v>
      </c>
      <c r="DO337">
        <v>0</v>
      </c>
      <c r="DP337">
        <v>1</v>
      </c>
      <c r="DQ337">
        <v>1</v>
      </c>
      <c r="DU337">
        <v>1009</v>
      </c>
      <c r="DV337" t="s">
        <v>64</v>
      </c>
      <c r="DW337" t="s">
        <v>64</v>
      </c>
      <c r="DX337">
        <v>1000</v>
      </c>
      <c r="EE337">
        <v>39174506</v>
      </c>
      <c r="EF337">
        <v>2</v>
      </c>
      <c r="EG337" t="s">
        <v>21</v>
      </c>
      <c r="EH337">
        <v>0</v>
      </c>
      <c r="EI337" t="s">
        <v>3</v>
      </c>
      <c r="EJ337">
        <v>1</v>
      </c>
      <c r="EK337">
        <v>13001</v>
      </c>
      <c r="EL337" t="s">
        <v>294</v>
      </c>
      <c r="EM337" t="s">
        <v>295</v>
      </c>
      <c r="EO337" t="s">
        <v>3</v>
      </c>
      <c r="EQ337">
        <v>32768</v>
      </c>
      <c r="ER337">
        <v>14312.87</v>
      </c>
      <c r="ES337">
        <v>14312.87</v>
      </c>
      <c r="ET337">
        <v>0</v>
      </c>
      <c r="EU337">
        <v>0</v>
      </c>
      <c r="EV337">
        <v>0</v>
      </c>
      <c r="EW337">
        <v>0</v>
      </c>
      <c r="EX337">
        <v>0</v>
      </c>
      <c r="FQ337">
        <v>0</v>
      </c>
      <c r="FR337">
        <f t="shared" si="321"/>
        <v>0</v>
      </c>
      <c r="FS337">
        <v>0</v>
      </c>
      <c r="FX337">
        <v>90</v>
      </c>
      <c r="FY337">
        <v>70</v>
      </c>
      <c r="GA337" t="s">
        <v>3</v>
      </c>
      <c r="GD337">
        <v>0</v>
      </c>
      <c r="GF337">
        <v>314961973</v>
      </c>
      <c r="GG337">
        <v>1</v>
      </c>
      <c r="GH337">
        <v>1</v>
      </c>
      <c r="GI337">
        <v>4</v>
      </c>
      <c r="GJ337">
        <v>0</v>
      </c>
      <c r="GK337">
        <f>ROUND(R337*(R12)/100,2)</f>
        <v>0</v>
      </c>
      <c r="GL337">
        <f t="shared" si="322"/>
        <v>0</v>
      </c>
      <c r="GM337">
        <f t="shared" si="323"/>
        <v>-555.19000000000005</v>
      </c>
      <c r="GN337">
        <f t="shared" si="324"/>
        <v>-555.19000000000005</v>
      </c>
      <c r="GO337">
        <f t="shared" si="325"/>
        <v>0</v>
      </c>
      <c r="GP337">
        <f t="shared" si="326"/>
        <v>0</v>
      </c>
      <c r="GR337">
        <v>0</v>
      </c>
      <c r="GS337">
        <v>3</v>
      </c>
      <c r="GT337">
        <v>0</v>
      </c>
      <c r="GU337" t="s">
        <v>3</v>
      </c>
      <c r="GV337">
        <f t="shared" si="327"/>
        <v>0</v>
      </c>
      <c r="GW337">
        <v>1</v>
      </c>
      <c r="GX337">
        <f t="shared" si="328"/>
        <v>0</v>
      </c>
      <c r="HA337">
        <v>0</v>
      </c>
      <c r="HB337">
        <v>0</v>
      </c>
      <c r="IK337">
        <v>0</v>
      </c>
    </row>
    <row r="338" spans="1:245" x14ac:dyDescent="0.2">
      <c r="A338">
        <v>18</v>
      </c>
      <c r="B338">
        <v>1</v>
      </c>
      <c r="C338">
        <v>872</v>
      </c>
      <c r="E338" t="s">
        <v>663</v>
      </c>
      <c r="F338" t="s">
        <v>542</v>
      </c>
      <c r="G338" t="s">
        <v>543</v>
      </c>
      <c r="H338" t="s">
        <v>64</v>
      </c>
      <c r="I338">
        <f>I336*J338</f>
        <v>5.9129999999999999E-3</v>
      </c>
      <c r="J338">
        <v>1.9000642673521851E-2</v>
      </c>
      <c r="O338">
        <f t="shared" si="292"/>
        <v>967.79</v>
      </c>
      <c r="P338">
        <f t="shared" si="293"/>
        <v>967.79</v>
      </c>
      <c r="Q338">
        <f t="shared" si="294"/>
        <v>0</v>
      </c>
      <c r="R338">
        <f t="shared" si="295"/>
        <v>0</v>
      </c>
      <c r="S338">
        <f t="shared" si="296"/>
        <v>0</v>
      </c>
      <c r="T338">
        <f t="shared" si="297"/>
        <v>0</v>
      </c>
      <c r="U338">
        <f t="shared" si="298"/>
        <v>0</v>
      </c>
      <c r="V338">
        <f t="shared" si="299"/>
        <v>0</v>
      </c>
      <c r="W338">
        <f t="shared" si="300"/>
        <v>0</v>
      </c>
      <c r="X338">
        <f t="shared" si="301"/>
        <v>0</v>
      </c>
      <c r="Y338">
        <f t="shared" si="302"/>
        <v>0</v>
      </c>
      <c r="AA338">
        <v>39570879</v>
      </c>
      <c r="AB338">
        <f t="shared" si="303"/>
        <v>24950</v>
      </c>
      <c r="AC338">
        <f t="shared" si="304"/>
        <v>24950</v>
      </c>
      <c r="AD338">
        <f>ROUND((((ET338)-(EU338))+AE338),2)</f>
        <v>0</v>
      </c>
      <c r="AE338">
        <f>ROUND((EU338),2)</f>
        <v>0</v>
      </c>
      <c r="AF338">
        <f>ROUND((EV338),2)</f>
        <v>0</v>
      </c>
      <c r="AG338">
        <f t="shared" si="307"/>
        <v>0</v>
      </c>
      <c r="AH338">
        <f>(EW338)</f>
        <v>0</v>
      </c>
      <c r="AI338">
        <f>(EX338)</f>
        <v>0</v>
      </c>
      <c r="AJ338">
        <f t="shared" si="309"/>
        <v>0</v>
      </c>
      <c r="AK338">
        <v>24950</v>
      </c>
      <c r="AL338">
        <v>24950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90</v>
      </c>
      <c r="AU338">
        <v>70</v>
      </c>
      <c r="AV338">
        <v>1</v>
      </c>
      <c r="AW338">
        <v>1</v>
      </c>
      <c r="AZ338">
        <v>6.56</v>
      </c>
      <c r="BA338">
        <v>1</v>
      </c>
      <c r="BB338">
        <v>1</v>
      </c>
      <c r="BC338">
        <v>6.56</v>
      </c>
      <c r="BD338" t="s">
        <v>3</v>
      </c>
      <c r="BE338" t="s">
        <v>3</v>
      </c>
      <c r="BF338" t="s">
        <v>3</v>
      </c>
      <c r="BG338" t="s">
        <v>3</v>
      </c>
      <c r="BH338">
        <v>3</v>
      </c>
      <c r="BI338">
        <v>1</v>
      </c>
      <c r="BJ338" t="s">
        <v>544</v>
      </c>
      <c r="BM338">
        <v>13001</v>
      </c>
      <c r="BN338">
        <v>0</v>
      </c>
      <c r="BO338" t="s">
        <v>3</v>
      </c>
      <c r="BP338">
        <v>0</v>
      </c>
      <c r="BQ338">
        <v>2</v>
      </c>
      <c r="BR338">
        <v>0</v>
      </c>
      <c r="BS338">
        <v>1</v>
      </c>
      <c r="BT338">
        <v>1</v>
      </c>
      <c r="BU338">
        <v>1</v>
      </c>
      <c r="BV338">
        <v>1</v>
      </c>
      <c r="BW338">
        <v>1</v>
      </c>
      <c r="BX338">
        <v>1</v>
      </c>
      <c r="BY338" t="s">
        <v>3</v>
      </c>
      <c r="BZ338">
        <v>90</v>
      </c>
      <c r="CA338">
        <v>70</v>
      </c>
      <c r="CF338">
        <v>0</v>
      </c>
      <c r="CG338">
        <v>0</v>
      </c>
      <c r="CM338">
        <v>0</v>
      </c>
      <c r="CN338" t="s">
        <v>3</v>
      </c>
      <c r="CO338">
        <v>0</v>
      </c>
      <c r="CP338">
        <f t="shared" si="310"/>
        <v>967.79</v>
      </c>
      <c r="CQ338">
        <f t="shared" si="311"/>
        <v>163672</v>
      </c>
      <c r="CR338">
        <f t="shared" si="312"/>
        <v>0</v>
      </c>
      <c r="CS338">
        <f t="shared" si="313"/>
        <v>0</v>
      </c>
      <c r="CT338">
        <f t="shared" si="314"/>
        <v>0</v>
      </c>
      <c r="CU338">
        <f t="shared" si="315"/>
        <v>0</v>
      </c>
      <c r="CV338">
        <f t="shared" si="316"/>
        <v>0</v>
      </c>
      <c r="CW338">
        <f t="shared" si="317"/>
        <v>0</v>
      </c>
      <c r="CX338">
        <f t="shared" si="318"/>
        <v>0</v>
      </c>
      <c r="CY338">
        <f t="shared" si="319"/>
        <v>0</v>
      </c>
      <c r="CZ338">
        <f t="shared" si="320"/>
        <v>0</v>
      </c>
      <c r="DC338" t="s">
        <v>3</v>
      </c>
      <c r="DD338" t="s">
        <v>3</v>
      </c>
      <c r="DE338" t="s">
        <v>3</v>
      </c>
      <c r="DF338" t="s">
        <v>3</v>
      </c>
      <c r="DG338" t="s">
        <v>3</v>
      </c>
      <c r="DH338" t="s">
        <v>3</v>
      </c>
      <c r="DI338" t="s">
        <v>3</v>
      </c>
      <c r="DJ338" t="s">
        <v>3</v>
      </c>
      <c r="DK338" t="s">
        <v>3</v>
      </c>
      <c r="DL338" t="s">
        <v>3</v>
      </c>
      <c r="DM338" t="s">
        <v>3</v>
      </c>
      <c r="DN338">
        <v>0</v>
      </c>
      <c r="DO338">
        <v>0</v>
      </c>
      <c r="DP338">
        <v>1</v>
      </c>
      <c r="DQ338">
        <v>1</v>
      </c>
      <c r="DU338">
        <v>1009</v>
      </c>
      <c r="DV338" t="s">
        <v>64</v>
      </c>
      <c r="DW338" t="s">
        <v>64</v>
      </c>
      <c r="DX338">
        <v>1000</v>
      </c>
      <c r="EE338">
        <v>39174506</v>
      </c>
      <c r="EF338">
        <v>2</v>
      </c>
      <c r="EG338" t="s">
        <v>21</v>
      </c>
      <c r="EH338">
        <v>0</v>
      </c>
      <c r="EI338" t="s">
        <v>3</v>
      </c>
      <c r="EJ338">
        <v>1</v>
      </c>
      <c r="EK338">
        <v>13001</v>
      </c>
      <c r="EL338" t="s">
        <v>294</v>
      </c>
      <c r="EM338" t="s">
        <v>295</v>
      </c>
      <c r="EO338" t="s">
        <v>3</v>
      </c>
      <c r="EQ338">
        <v>0</v>
      </c>
      <c r="ER338">
        <v>24950</v>
      </c>
      <c r="ES338">
        <v>24950</v>
      </c>
      <c r="ET338">
        <v>0</v>
      </c>
      <c r="EU338">
        <v>0</v>
      </c>
      <c r="EV338">
        <v>0</v>
      </c>
      <c r="EW338">
        <v>0</v>
      </c>
      <c r="EX338">
        <v>0</v>
      </c>
      <c r="FQ338">
        <v>0</v>
      </c>
      <c r="FR338">
        <f t="shared" si="321"/>
        <v>0</v>
      </c>
      <c r="FS338">
        <v>0</v>
      </c>
      <c r="FX338">
        <v>90</v>
      </c>
      <c r="FY338">
        <v>70</v>
      </c>
      <c r="GA338" t="s">
        <v>3</v>
      </c>
      <c r="GD338">
        <v>0</v>
      </c>
      <c r="GF338">
        <v>-1296827561</v>
      </c>
      <c r="GG338">
        <v>1</v>
      </c>
      <c r="GH338">
        <v>1</v>
      </c>
      <c r="GI338">
        <v>4</v>
      </c>
      <c r="GJ338">
        <v>0</v>
      </c>
      <c r="GK338">
        <f>ROUND(R338*(R12)/100,2)</f>
        <v>0</v>
      </c>
      <c r="GL338">
        <f t="shared" si="322"/>
        <v>0</v>
      </c>
      <c r="GM338">
        <f t="shared" si="323"/>
        <v>967.79</v>
      </c>
      <c r="GN338">
        <f t="shared" si="324"/>
        <v>967.79</v>
      </c>
      <c r="GO338">
        <f t="shared" si="325"/>
        <v>0</v>
      </c>
      <c r="GP338">
        <f t="shared" si="326"/>
        <v>0</v>
      </c>
      <c r="GR338">
        <v>0</v>
      </c>
      <c r="GS338">
        <v>3</v>
      </c>
      <c r="GT338">
        <v>0</v>
      </c>
      <c r="GU338" t="s">
        <v>3</v>
      </c>
      <c r="GV338">
        <f t="shared" si="327"/>
        <v>0</v>
      </c>
      <c r="GW338">
        <v>1</v>
      </c>
      <c r="GX338">
        <f t="shared" si="328"/>
        <v>0</v>
      </c>
      <c r="HA338">
        <v>0</v>
      </c>
      <c r="HB338">
        <v>0</v>
      </c>
      <c r="IK338">
        <v>0</v>
      </c>
    </row>
    <row r="340" spans="1:245" x14ac:dyDescent="0.2">
      <c r="A340" s="2">
        <v>51</v>
      </c>
      <c r="B340" s="2">
        <f>B315</f>
        <v>1</v>
      </c>
      <c r="C340" s="2">
        <f>A315</f>
        <v>5</v>
      </c>
      <c r="D340" s="2">
        <f>ROW(A315)</f>
        <v>315</v>
      </c>
      <c r="E340" s="2"/>
      <c r="F340" s="2" t="str">
        <f>IF(F315&lt;&gt;"",F315,"")</f>
        <v>Новый подраздел</v>
      </c>
      <c r="G340" s="2" t="str">
        <f>IF(G315&lt;&gt;"",G315,"")</f>
        <v>439 ПР/14-469-000-КР2 лист 87</v>
      </c>
      <c r="H340" s="2">
        <v>0</v>
      </c>
      <c r="I340" s="2"/>
      <c r="J340" s="2"/>
      <c r="K340" s="2"/>
      <c r="L340" s="2"/>
      <c r="M340" s="2"/>
      <c r="N340" s="2"/>
      <c r="O340" s="2">
        <f t="shared" ref="O340:T340" si="332">ROUND(AB340,2)</f>
        <v>82025.009999999995</v>
      </c>
      <c r="P340" s="2">
        <f t="shared" si="332"/>
        <v>74394.67</v>
      </c>
      <c r="Q340" s="2">
        <f t="shared" si="332"/>
        <v>4879.7299999999996</v>
      </c>
      <c r="R340" s="2">
        <f t="shared" si="332"/>
        <v>444.06</v>
      </c>
      <c r="S340" s="2">
        <f t="shared" si="332"/>
        <v>2750.61</v>
      </c>
      <c r="T340" s="2">
        <f t="shared" si="332"/>
        <v>0</v>
      </c>
      <c r="U340" s="2">
        <f>AH340</f>
        <v>44.367815599999993</v>
      </c>
      <c r="V340" s="2">
        <f>AI340</f>
        <v>4.7809668000000007</v>
      </c>
      <c r="W340" s="2">
        <f>ROUND(AJ340,2)</f>
        <v>0</v>
      </c>
      <c r="X340" s="2">
        <f>ROUND(AK340,2)</f>
        <v>3110.97</v>
      </c>
      <c r="Y340" s="2">
        <f>ROUND(AL340,2)</f>
        <v>2565.65</v>
      </c>
      <c r="Z340" s="2"/>
      <c r="AA340" s="2"/>
      <c r="AB340" s="2">
        <f>ROUND(SUMIF(AA319:AA338,"=39570879",O319:O338),2)</f>
        <v>82025.009999999995</v>
      </c>
      <c r="AC340" s="2">
        <f>ROUND(SUMIF(AA319:AA338,"=39570879",P319:P338),2)</f>
        <v>74394.67</v>
      </c>
      <c r="AD340" s="2">
        <f>ROUND(SUMIF(AA319:AA338,"=39570879",Q319:Q338),2)</f>
        <v>4879.7299999999996</v>
      </c>
      <c r="AE340" s="2">
        <f>ROUND(SUMIF(AA319:AA338,"=39570879",R319:R338),2)</f>
        <v>444.06</v>
      </c>
      <c r="AF340" s="2">
        <f>ROUND(SUMIF(AA319:AA338,"=39570879",S319:S338),2)</f>
        <v>2750.61</v>
      </c>
      <c r="AG340" s="2">
        <f>ROUND(SUMIF(AA319:AA338,"=39570879",T319:T338),2)</f>
        <v>0</v>
      </c>
      <c r="AH340" s="2">
        <f>SUMIF(AA319:AA338,"=39570879",U319:U338)</f>
        <v>44.367815599999993</v>
      </c>
      <c r="AI340" s="2">
        <f>SUMIF(AA319:AA338,"=39570879",V319:V338)</f>
        <v>4.7809668000000007</v>
      </c>
      <c r="AJ340" s="2">
        <f>ROUND(SUMIF(AA319:AA338,"=39570879",W319:W338),2)</f>
        <v>0</v>
      </c>
      <c r="AK340" s="2">
        <f>ROUND(SUMIF(AA319:AA338,"=39570879",X319:X338),2)</f>
        <v>3110.97</v>
      </c>
      <c r="AL340" s="2">
        <f>ROUND(SUMIF(AA319:AA338,"=39570879",Y319:Y338),2)</f>
        <v>2565.65</v>
      </c>
      <c r="AM340" s="2"/>
      <c r="AN340" s="2"/>
      <c r="AO340" s="2">
        <f t="shared" ref="AO340:BC340" si="333">ROUND(BX340,2)</f>
        <v>0</v>
      </c>
      <c r="AP340" s="2">
        <f t="shared" si="333"/>
        <v>0</v>
      </c>
      <c r="AQ340" s="2">
        <f t="shared" si="333"/>
        <v>0</v>
      </c>
      <c r="AR340" s="2">
        <f t="shared" si="333"/>
        <v>87701.63</v>
      </c>
      <c r="AS340" s="2">
        <f t="shared" si="333"/>
        <v>87701.63</v>
      </c>
      <c r="AT340" s="2">
        <f t="shared" si="333"/>
        <v>0</v>
      </c>
      <c r="AU340" s="2">
        <f t="shared" si="333"/>
        <v>0</v>
      </c>
      <c r="AV340" s="2">
        <f t="shared" si="333"/>
        <v>74394.67</v>
      </c>
      <c r="AW340" s="2">
        <f t="shared" si="333"/>
        <v>74394.67</v>
      </c>
      <c r="AX340" s="2">
        <f t="shared" si="333"/>
        <v>0</v>
      </c>
      <c r="AY340" s="2">
        <f t="shared" si="333"/>
        <v>74394.67</v>
      </c>
      <c r="AZ340" s="2">
        <f t="shared" si="333"/>
        <v>0</v>
      </c>
      <c r="BA340" s="2">
        <f t="shared" si="333"/>
        <v>0</v>
      </c>
      <c r="BB340" s="2">
        <f t="shared" si="333"/>
        <v>0</v>
      </c>
      <c r="BC340" s="2">
        <f t="shared" si="333"/>
        <v>0</v>
      </c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>
        <f>ROUND(SUMIF(AA319:AA338,"=39570879",FQ319:FQ338),2)</f>
        <v>0</v>
      </c>
      <c r="BY340" s="2">
        <f>ROUND(SUMIF(AA319:AA338,"=39570879",FR319:FR338),2)</f>
        <v>0</v>
      </c>
      <c r="BZ340" s="2">
        <f>ROUND(SUMIF(AA319:AA338,"=39570879",GL319:GL338),2)</f>
        <v>0</v>
      </c>
      <c r="CA340" s="2">
        <f>ROUND(SUMIF(AA319:AA338,"=39570879",GM319:GM338),2)</f>
        <v>87701.63</v>
      </c>
      <c r="CB340" s="2">
        <f>ROUND(SUMIF(AA319:AA338,"=39570879",GN319:GN338),2)</f>
        <v>87701.63</v>
      </c>
      <c r="CC340" s="2">
        <f>ROUND(SUMIF(AA319:AA338,"=39570879",GO319:GO338),2)</f>
        <v>0</v>
      </c>
      <c r="CD340" s="2">
        <f>ROUND(SUMIF(AA319:AA338,"=39570879",GP319:GP338),2)</f>
        <v>0</v>
      </c>
      <c r="CE340" s="2">
        <f>AC340-BX340</f>
        <v>74394.67</v>
      </c>
      <c r="CF340" s="2">
        <f>AC340-BY340</f>
        <v>74394.67</v>
      </c>
      <c r="CG340" s="2">
        <f>BX340-BZ340</f>
        <v>0</v>
      </c>
      <c r="CH340" s="2">
        <f>AC340-BX340-BY340+BZ340</f>
        <v>74394.67</v>
      </c>
      <c r="CI340" s="2">
        <f>BY340-BZ340</f>
        <v>0</v>
      </c>
      <c r="CJ340" s="2">
        <f>ROUND(SUMIF(AA319:AA338,"=39570879",GX319:GX338),2)</f>
        <v>0</v>
      </c>
      <c r="CK340" s="2">
        <f>ROUND(SUMIF(AA319:AA338,"=39570879",GY319:GY338),2)</f>
        <v>0</v>
      </c>
      <c r="CL340" s="2">
        <f>ROUND(SUMIF(AA319:AA338,"=39570879",GZ319:GZ338),2)</f>
        <v>0</v>
      </c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3"/>
      <c r="EF340" s="3"/>
      <c r="EG340" s="3"/>
      <c r="EH340" s="3"/>
      <c r="EI340" s="3"/>
      <c r="EJ340" s="3"/>
      <c r="EK340" s="3"/>
      <c r="EL340" s="3"/>
      <c r="EM340" s="3"/>
      <c r="EN340" s="3"/>
      <c r="EO340" s="3"/>
      <c r="EP340" s="3"/>
      <c r="EQ340" s="3"/>
      <c r="ER340" s="3"/>
      <c r="ES340" s="3"/>
      <c r="ET340" s="3"/>
      <c r="EU340" s="3"/>
      <c r="EV340" s="3"/>
      <c r="EW340" s="3"/>
      <c r="EX340" s="3"/>
      <c r="EY340" s="3"/>
      <c r="EZ340" s="3"/>
      <c r="FA340" s="3"/>
      <c r="FB340" s="3"/>
      <c r="FC340" s="3"/>
      <c r="FD340" s="3"/>
      <c r="FE340" s="3"/>
      <c r="FF340" s="3"/>
      <c r="FG340" s="3"/>
      <c r="FH340" s="3"/>
      <c r="FI340" s="3"/>
      <c r="FJ340" s="3"/>
      <c r="FK340" s="3"/>
      <c r="FL340" s="3"/>
      <c r="FM340" s="3"/>
      <c r="FN340" s="3"/>
      <c r="FO340" s="3"/>
      <c r="FP340" s="3"/>
      <c r="FQ340" s="3"/>
      <c r="FR340" s="3"/>
      <c r="FS340" s="3"/>
      <c r="FT340" s="3"/>
      <c r="FU340" s="3"/>
      <c r="FV340" s="3"/>
      <c r="FW340" s="3"/>
      <c r="FX340" s="3"/>
      <c r="FY340" s="3"/>
      <c r="FZ340" s="3"/>
      <c r="GA340" s="3"/>
      <c r="GB340" s="3"/>
      <c r="GC340" s="3"/>
      <c r="GD340" s="3"/>
      <c r="GE340" s="3"/>
      <c r="GF340" s="3"/>
      <c r="GG340" s="3"/>
      <c r="GH340" s="3"/>
      <c r="GI340" s="3"/>
      <c r="GJ340" s="3"/>
      <c r="GK340" s="3"/>
      <c r="GL340" s="3"/>
      <c r="GM340" s="3"/>
      <c r="GN340" s="3"/>
      <c r="GO340" s="3"/>
      <c r="GP340" s="3"/>
      <c r="GQ340" s="3"/>
      <c r="GR340" s="3"/>
      <c r="GS340" s="3"/>
      <c r="GT340" s="3"/>
      <c r="GU340" s="3"/>
      <c r="GV340" s="3"/>
      <c r="GW340" s="3"/>
      <c r="GX340" s="3">
        <v>0</v>
      </c>
    </row>
    <row r="342" spans="1:245" x14ac:dyDescent="0.2">
      <c r="A342" s="4">
        <v>50</v>
      </c>
      <c r="B342" s="4">
        <v>0</v>
      </c>
      <c r="C342" s="4">
        <v>0</v>
      </c>
      <c r="D342" s="4">
        <v>1</v>
      </c>
      <c r="E342" s="4">
        <v>201</v>
      </c>
      <c r="F342" s="4">
        <f>ROUND(Source!O340,O342)</f>
        <v>82025.009999999995</v>
      </c>
      <c r="G342" s="4" t="s">
        <v>390</v>
      </c>
      <c r="H342" s="4" t="s">
        <v>391</v>
      </c>
      <c r="I342" s="4"/>
      <c r="J342" s="4"/>
      <c r="K342" s="4">
        <v>201</v>
      </c>
      <c r="L342" s="4">
        <v>1</v>
      </c>
      <c r="M342" s="4">
        <v>3</v>
      </c>
      <c r="N342" s="4" t="s">
        <v>3</v>
      </c>
      <c r="O342" s="4">
        <v>2</v>
      </c>
      <c r="P342" s="4"/>
      <c r="Q342" s="4"/>
      <c r="R342" s="4"/>
      <c r="S342" s="4"/>
      <c r="T342" s="4"/>
      <c r="U342" s="4"/>
      <c r="V342" s="4"/>
      <c r="W342" s="4"/>
    </row>
    <row r="343" spans="1:245" x14ac:dyDescent="0.2">
      <c r="A343" s="4">
        <v>50</v>
      </c>
      <c r="B343" s="4">
        <v>0</v>
      </c>
      <c r="C343" s="4">
        <v>0</v>
      </c>
      <c r="D343" s="4">
        <v>1</v>
      </c>
      <c r="E343" s="4">
        <v>202</v>
      </c>
      <c r="F343" s="4">
        <f>ROUND(Source!P340,O343)</f>
        <v>74394.67</v>
      </c>
      <c r="G343" s="4" t="s">
        <v>392</v>
      </c>
      <c r="H343" s="4" t="s">
        <v>393</v>
      </c>
      <c r="I343" s="4"/>
      <c r="J343" s="4"/>
      <c r="K343" s="4">
        <v>202</v>
      </c>
      <c r="L343" s="4">
        <v>2</v>
      </c>
      <c r="M343" s="4">
        <v>3</v>
      </c>
      <c r="N343" s="4" t="s">
        <v>3</v>
      </c>
      <c r="O343" s="4">
        <v>2</v>
      </c>
      <c r="P343" s="4"/>
      <c r="Q343" s="4"/>
      <c r="R343" s="4"/>
      <c r="S343" s="4"/>
      <c r="T343" s="4"/>
      <c r="U343" s="4"/>
      <c r="V343" s="4"/>
      <c r="W343" s="4"/>
    </row>
    <row r="344" spans="1:245" x14ac:dyDescent="0.2">
      <c r="A344" s="4">
        <v>50</v>
      </c>
      <c r="B344" s="4">
        <v>0</v>
      </c>
      <c r="C344" s="4">
        <v>0</v>
      </c>
      <c r="D344" s="4">
        <v>1</v>
      </c>
      <c r="E344" s="4">
        <v>222</v>
      </c>
      <c r="F344" s="4">
        <f>ROUND(Source!AO340,O344)</f>
        <v>0</v>
      </c>
      <c r="G344" s="4" t="s">
        <v>394</v>
      </c>
      <c r="H344" s="4" t="s">
        <v>395</v>
      </c>
      <c r="I344" s="4"/>
      <c r="J344" s="4"/>
      <c r="K344" s="4">
        <v>222</v>
      </c>
      <c r="L344" s="4">
        <v>3</v>
      </c>
      <c r="M344" s="4">
        <v>3</v>
      </c>
      <c r="N344" s="4" t="s">
        <v>3</v>
      </c>
      <c r="O344" s="4">
        <v>2</v>
      </c>
      <c r="P344" s="4"/>
      <c r="Q344" s="4"/>
      <c r="R344" s="4"/>
      <c r="S344" s="4"/>
      <c r="T344" s="4"/>
      <c r="U344" s="4"/>
      <c r="V344" s="4"/>
      <c r="W344" s="4"/>
    </row>
    <row r="345" spans="1:245" x14ac:dyDescent="0.2">
      <c r="A345" s="4">
        <v>50</v>
      </c>
      <c r="B345" s="4">
        <v>0</v>
      </c>
      <c r="C345" s="4">
        <v>0</v>
      </c>
      <c r="D345" s="4">
        <v>1</v>
      </c>
      <c r="E345" s="4">
        <v>225</v>
      </c>
      <c r="F345" s="4">
        <f>ROUND(Source!AV340,O345)</f>
        <v>74394.67</v>
      </c>
      <c r="G345" s="4" t="s">
        <v>396</v>
      </c>
      <c r="H345" s="4" t="s">
        <v>397</v>
      </c>
      <c r="I345" s="4"/>
      <c r="J345" s="4"/>
      <c r="K345" s="4">
        <v>225</v>
      </c>
      <c r="L345" s="4">
        <v>4</v>
      </c>
      <c r="M345" s="4">
        <v>3</v>
      </c>
      <c r="N345" s="4" t="s">
        <v>3</v>
      </c>
      <c r="O345" s="4">
        <v>2</v>
      </c>
      <c r="P345" s="4"/>
      <c r="Q345" s="4"/>
      <c r="R345" s="4"/>
      <c r="S345" s="4"/>
      <c r="T345" s="4"/>
      <c r="U345" s="4"/>
      <c r="V345" s="4"/>
      <c r="W345" s="4"/>
    </row>
    <row r="346" spans="1:245" x14ac:dyDescent="0.2">
      <c r="A346" s="4">
        <v>50</v>
      </c>
      <c r="B346" s="4">
        <v>0</v>
      </c>
      <c r="C346" s="4">
        <v>0</v>
      </c>
      <c r="D346" s="4">
        <v>1</v>
      </c>
      <c r="E346" s="4">
        <v>226</v>
      </c>
      <c r="F346" s="4">
        <f>ROUND(Source!AW340,O346)</f>
        <v>74394.67</v>
      </c>
      <c r="G346" s="4" t="s">
        <v>398</v>
      </c>
      <c r="H346" s="4" t="s">
        <v>399</v>
      </c>
      <c r="I346" s="4"/>
      <c r="J346" s="4"/>
      <c r="K346" s="4">
        <v>226</v>
      </c>
      <c r="L346" s="4">
        <v>5</v>
      </c>
      <c r="M346" s="4">
        <v>3</v>
      </c>
      <c r="N346" s="4" t="s">
        <v>3</v>
      </c>
      <c r="O346" s="4">
        <v>2</v>
      </c>
      <c r="P346" s="4"/>
      <c r="Q346" s="4"/>
      <c r="R346" s="4"/>
      <c r="S346" s="4"/>
      <c r="T346" s="4"/>
      <c r="U346" s="4"/>
      <c r="V346" s="4"/>
      <c r="W346" s="4"/>
    </row>
    <row r="347" spans="1:245" x14ac:dyDescent="0.2">
      <c r="A347" s="4">
        <v>50</v>
      </c>
      <c r="B347" s="4">
        <v>0</v>
      </c>
      <c r="C347" s="4">
        <v>0</v>
      </c>
      <c r="D347" s="4">
        <v>1</v>
      </c>
      <c r="E347" s="4">
        <v>227</v>
      </c>
      <c r="F347" s="4">
        <f>ROUND(Source!AX340,O347)</f>
        <v>0</v>
      </c>
      <c r="G347" s="4" t="s">
        <v>400</v>
      </c>
      <c r="H347" s="4" t="s">
        <v>401</v>
      </c>
      <c r="I347" s="4"/>
      <c r="J347" s="4"/>
      <c r="K347" s="4">
        <v>227</v>
      </c>
      <c r="L347" s="4">
        <v>6</v>
      </c>
      <c r="M347" s="4">
        <v>3</v>
      </c>
      <c r="N347" s="4" t="s">
        <v>3</v>
      </c>
      <c r="O347" s="4">
        <v>2</v>
      </c>
      <c r="P347" s="4"/>
      <c r="Q347" s="4"/>
      <c r="R347" s="4"/>
      <c r="S347" s="4"/>
      <c r="T347" s="4"/>
      <c r="U347" s="4"/>
      <c r="V347" s="4"/>
      <c r="W347" s="4"/>
    </row>
    <row r="348" spans="1:245" x14ac:dyDescent="0.2">
      <c r="A348" s="4">
        <v>50</v>
      </c>
      <c r="B348" s="4">
        <v>0</v>
      </c>
      <c r="C348" s="4">
        <v>0</v>
      </c>
      <c r="D348" s="4">
        <v>1</v>
      </c>
      <c r="E348" s="4">
        <v>228</v>
      </c>
      <c r="F348" s="4">
        <f>ROUND(Source!AY340,O348)</f>
        <v>74394.67</v>
      </c>
      <c r="G348" s="4" t="s">
        <v>402</v>
      </c>
      <c r="H348" s="4" t="s">
        <v>403</v>
      </c>
      <c r="I348" s="4"/>
      <c r="J348" s="4"/>
      <c r="K348" s="4">
        <v>228</v>
      </c>
      <c r="L348" s="4">
        <v>7</v>
      </c>
      <c r="M348" s="4">
        <v>3</v>
      </c>
      <c r="N348" s="4" t="s">
        <v>3</v>
      </c>
      <c r="O348" s="4">
        <v>2</v>
      </c>
      <c r="P348" s="4"/>
      <c r="Q348" s="4"/>
      <c r="R348" s="4"/>
      <c r="S348" s="4"/>
      <c r="T348" s="4"/>
      <c r="U348" s="4"/>
      <c r="V348" s="4"/>
      <c r="W348" s="4"/>
    </row>
    <row r="349" spans="1:245" x14ac:dyDescent="0.2">
      <c r="A349" s="4">
        <v>50</v>
      </c>
      <c r="B349" s="4">
        <v>0</v>
      </c>
      <c r="C349" s="4">
        <v>0</v>
      </c>
      <c r="D349" s="4">
        <v>1</v>
      </c>
      <c r="E349" s="4">
        <v>216</v>
      </c>
      <c r="F349" s="4">
        <f>ROUND(Source!AP340,O349)</f>
        <v>0</v>
      </c>
      <c r="G349" s="4" t="s">
        <v>404</v>
      </c>
      <c r="H349" s="4" t="s">
        <v>405</v>
      </c>
      <c r="I349" s="4"/>
      <c r="J349" s="4"/>
      <c r="K349" s="4">
        <v>216</v>
      </c>
      <c r="L349" s="4">
        <v>8</v>
      </c>
      <c r="M349" s="4">
        <v>3</v>
      </c>
      <c r="N349" s="4" t="s">
        <v>3</v>
      </c>
      <c r="O349" s="4">
        <v>2</v>
      </c>
      <c r="P349" s="4"/>
      <c r="Q349" s="4"/>
      <c r="R349" s="4"/>
      <c r="S349" s="4"/>
      <c r="T349" s="4"/>
      <c r="U349" s="4"/>
      <c r="V349" s="4"/>
      <c r="W349" s="4"/>
    </row>
    <row r="350" spans="1:245" x14ac:dyDescent="0.2">
      <c r="A350" s="4">
        <v>50</v>
      </c>
      <c r="B350" s="4">
        <v>0</v>
      </c>
      <c r="C350" s="4">
        <v>0</v>
      </c>
      <c r="D350" s="4">
        <v>1</v>
      </c>
      <c r="E350" s="4">
        <v>223</v>
      </c>
      <c r="F350" s="4">
        <f>ROUND(Source!AQ340,O350)</f>
        <v>0</v>
      </c>
      <c r="G350" s="4" t="s">
        <v>406</v>
      </c>
      <c r="H350" s="4" t="s">
        <v>407</v>
      </c>
      <c r="I350" s="4"/>
      <c r="J350" s="4"/>
      <c r="K350" s="4">
        <v>223</v>
      </c>
      <c r="L350" s="4">
        <v>9</v>
      </c>
      <c r="M350" s="4">
        <v>3</v>
      </c>
      <c r="N350" s="4" t="s">
        <v>3</v>
      </c>
      <c r="O350" s="4">
        <v>2</v>
      </c>
      <c r="P350" s="4"/>
      <c r="Q350" s="4"/>
      <c r="R350" s="4"/>
      <c r="S350" s="4"/>
      <c r="T350" s="4"/>
      <c r="U350" s="4"/>
      <c r="V350" s="4"/>
      <c r="W350" s="4"/>
    </row>
    <row r="351" spans="1:245" x14ac:dyDescent="0.2">
      <c r="A351" s="4">
        <v>50</v>
      </c>
      <c r="B351" s="4">
        <v>0</v>
      </c>
      <c r="C351" s="4">
        <v>0</v>
      </c>
      <c r="D351" s="4">
        <v>1</v>
      </c>
      <c r="E351" s="4">
        <v>229</v>
      </c>
      <c r="F351" s="4">
        <f>ROUND(Source!AZ340,O351)</f>
        <v>0</v>
      </c>
      <c r="G351" s="4" t="s">
        <v>408</v>
      </c>
      <c r="H351" s="4" t="s">
        <v>409</v>
      </c>
      <c r="I351" s="4"/>
      <c r="J351" s="4"/>
      <c r="K351" s="4">
        <v>229</v>
      </c>
      <c r="L351" s="4">
        <v>10</v>
      </c>
      <c r="M351" s="4">
        <v>3</v>
      </c>
      <c r="N351" s="4" t="s">
        <v>3</v>
      </c>
      <c r="O351" s="4">
        <v>2</v>
      </c>
      <c r="P351" s="4"/>
      <c r="Q351" s="4"/>
      <c r="R351" s="4"/>
      <c r="S351" s="4"/>
      <c r="T351" s="4"/>
      <c r="U351" s="4"/>
      <c r="V351" s="4"/>
      <c r="W351" s="4"/>
    </row>
    <row r="352" spans="1:245" x14ac:dyDescent="0.2">
      <c r="A352" s="4">
        <v>50</v>
      </c>
      <c r="B352" s="4">
        <v>0</v>
      </c>
      <c r="C352" s="4">
        <v>0</v>
      </c>
      <c r="D352" s="4">
        <v>1</v>
      </c>
      <c r="E352" s="4">
        <v>203</v>
      </c>
      <c r="F352" s="4">
        <f>ROUND(Source!Q340,O352)</f>
        <v>4879.7299999999996</v>
      </c>
      <c r="G352" s="4" t="s">
        <v>410</v>
      </c>
      <c r="H352" s="4" t="s">
        <v>411</v>
      </c>
      <c r="I352" s="4"/>
      <c r="J352" s="4"/>
      <c r="K352" s="4">
        <v>203</v>
      </c>
      <c r="L352" s="4">
        <v>11</v>
      </c>
      <c r="M352" s="4">
        <v>3</v>
      </c>
      <c r="N352" s="4" t="s">
        <v>3</v>
      </c>
      <c r="O352" s="4">
        <v>2</v>
      </c>
      <c r="P352" s="4"/>
      <c r="Q352" s="4"/>
      <c r="R352" s="4"/>
      <c r="S352" s="4"/>
      <c r="T352" s="4"/>
      <c r="U352" s="4"/>
      <c r="V352" s="4"/>
      <c r="W352" s="4"/>
    </row>
    <row r="353" spans="1:23" x14ac:dyDescent="0.2">
      <c r="A353" s="4">
        <v>50</v>
      </c>
      <c r="B353" s="4">
        <v>0</v>
      </c>
      <c r="C353" s="4">
        <v>0</v>
      </c>
      <c r="D353" s="4">
        <v>1</v>
      </c>
      <c r="E353" s="4">
        <v>231</v>
      </c>
      <c r="F353" s="4">
        <f>ROUND(Source!BB340,O353)</f>
        <v>0</v>
      </c>
      <c r="G353" s="4" t="s">
        <v>412</v>
      </c>
      <c r="H353" s="4" t="s">
        <v>413</v>
      </c>
      <c r="I353" s="4"/>
      <c r="J353" s="4"/>
      <c r="K353" s="4">
        <v>231</v>
      </c>
      <c r="L353" s="4">
        <v>12</v>
      </c>
      <c r="M353" s="4">
        <v>3</v>
      </c>
      <c r="N353" s="4" t="s">
        <v>3</v>
      </c>
      <c r="O353" s="4">
        <v>2</v>
      </c>
      <c r="P353" s="4"/>
      <c r="Q353" s="4"/>
      <c r="R353" s="4"/>
      <c r="S353" s="4"/>
      <c r="T353" s="4"/>
      <c r="U353" s="4"/>
      <c r="V353" s="4"/>
      <c r="W353" s="4"/>
    </row>
    <row r="354" spans="1:23" x14ac:dyDescent="0.2">
      <c r="A354" s="4">
        <v>50</v>
      </c>
      <c r="B354" s="4">
        <v>0</v>
      </c>
      <c r="C354" s="4">
        <v>0</v>
      </c>
      <c r="D354" s="4">
        <v>1</v>
      </c>
      <c r="E354" s="4">
        <v>204</v>
      </c>
      <c r="F354" s="4">
        <f>ROUND(Source!R340,O354)</f>
        <v>444.06</v>
      </c>
      <c r="G354" s="4" t="s">
        <v>414</v>
      </c>
      <c r="H354" s="4" t="s">
        <v>415</v>
      </c>
      <c r="I354" s="4"/>
      <c r="J354" s="4"/>
      <c r="K354" s="4">
        <v>204</v>
      </c>
      <c r="L354" s="4">
        <v>13</v>
      </c>
      <c r="M354" s="4">
        <v>3</v>
      </c>
      <c r="N354" s="4" t="s">
        <v>3</v>
      </c>
      <c r="O354" s="4">
        <v>2</v>
      </c>
      <c r="P354" s="4"/>
      <c r="Q354" s="4"/>
      <c r="R354" s="4"/>
      <c r="S354" s="4"/>
      <c r="T354" s="4"/>
      <c r="U354" s="4"/>
      <c r="V354" s="4"/>
      <c r="W354" s="4"/>
    </row>
    <row r="355" spans="1:23" x14ac:dyDescent="0.2">
      <c r="A355" s="4">
        <v>50</v>
      </c>
      <c r="B355" s="4">
        <v>0</v>
      </c>
      <c r="C355" s="4">
        <v>0</v>
      </c>
      <c r="D355" s="4">
        <v>1</v>
      </c>
      <c r="E355" s="4">
        <v>205</v>
      </c>
      <c r="F355" s="4">
        <f>ROUND(Source!S340,O355)</f>
        <v>2750.61</v>
      </c>
      <c r="G355" s="4" t="s">
        <v>416</v>
      </c>
      <c r="H355" s="4" t="s">
        <v>417</v>
      </c>
      <c r="I355" s="4"/>
      <c r="J355" s="4"/>
      <c r="K355" s="4">
        <v>205</v>
      </c>
      <c r="L355" s="4">
        <v>14</v>
      </c>
      <c r="M355" s="4">
        <v>3</v>
      </c>
      <c r="N355" s="4" t="s">
        <v>3</v>
      </c>
      <c r="O355" s="4">
        <v>2</v>
      </c>
      <c r="P355" s="4"/>
      <c r="Q355" s="4"/>
      <c r="R355" s="4"/>
      <c r="S355" s="4"/>
      <c r="T355" s="4"/>
      <c r="U355" s="4"/>
      <c r="V355" s="4"/>
      <c r="W355" s="4"/>
    </row>
    <row r="356" spans="1:23" x14ac:dyDescent="0.2">
      <c r="A356" s="4">
        <v>50</v>
      </c>
      <c r="B356" s="4">
        <v>0</v>
      </c>
      <c r="C356" s="4">
        <v>0</v>
      </c>
      <c r="D356" s="4">
        <v>1</v>
      </c>
      <c r="E356" s="4">
        <v>232</v>
      </c>
      <c r="F356" s="4">
        <f>ROUND(Source!BC340,O356)</f>
        <v>0</v>
      </c>
      <c r="G356" s="4" t="s">
        <v>418</v>
      </c>
      <c r="H356" s="4" t="s">
        <v>419</v>
      </c>
      <c r="I356" s="4"/>
      <c r="J356" s="4"/>
      <c r="K356" s="4">
        <v>232</v>
      </c>
      <c r="L356" s="4">
        <v>15</v>
      </c>
      <c r="M356" s="4">
        <v>3</v>
      </c>
      <c r="N356" s="4" t="s">
        <v>3</v>
      </c>
      <c r="O356" s="4">
        <v>2</v>
      </c>
      <c r="P356" s="4"/>
      <c r="Q356" s="4"/>
      <c r="R356" s="4"/>
      <c r="S356" s="4"/>
      <c r="T356" s="4"/>
      <c r="U356" s="4"/>
      <c r="V356" s="4"/>
      <c r="W356" s="4"/>
    </row>
    <row r="357" spans="1:23" x14ac:dyDescent="0.2">
      <c r="A357" s="4">
        <v>50</v>
      </c>
      <c r="B357" s="4">
        <v>0</v>
      </c>
      <c r="C357" s="4">
        <v>0</v>
      </c>
      <c r="D357" s="4">
        <v>1</v>
      </c>
      <c r="E357" s="4">
        <v>214</v>
      </c>
      <c r="F357" s="4">
        <f>ROUND(Source!AS340,O357)</f>
        <v>87701.63</v>
      </c>
      <c r="G357" s="4" t="s">
        <v>420</v>
      </c>
      <c r="H357" s="4" t="s">
        <v>421</v>
      </c>
      <c r="I357" s="4"/>
      <c r="J357" s="4"/>
      <c r="K357" s="4">
        <v>214</v>
      </c>
      <c r="L357" s="4">
        <v>16</v>
      </c>
      <c r="M357" s="4">
        <v>3</v>
      </c>
      <c r="N357" s="4" t="s">
        <v>3</v>
      </c>
      <c r="O357" s="4">
        <v>2</v>
      </c>
      <c r="P357" s="4"/>
      <c r="Q357" s="4"/>
      <c r="R357" s="4"/>
      <c r="S357" s="4"/>
      <c r="T357" s="4"/>
      <c r="U357" s="4"/>
      <c r="V357" s="4"/>
      <c r="W357" s="4"/>
    </row>
    <row r="358" spans="1:23" x14ac:dyDescent="0.2">
      <c r="A358" s="4">
        <v>50</v>
      </c>
      <c r="B358" s="4">
        <v>0</v>
      </c>
      <c r="C358" s="4">
        <v>0</v>
      </c>
      <c r="D358" s="4">
        <v>1</v>
      </c>
      <c r="E358" s="4">
        <v>215</v>
      </c>
      <c r="F358" s="4">
        <f>ROUND(Source!AT340,O358)</f>
        <v>0</v>
      </c>
      <c r="G358" s="4" t="s">
        <v>422</v>
      </c>
      <c r="H358" s="4" t="s">
        <v>423</v>
      </c>
      <c r="I358" s="4"/>
      <c r="J358" s="4"/>
      <c r="K358" s="4">
        <v>215</v>
      </c>
      <c r="L358" s="4">
        <v>17</v>
      </c>
      <c r="M358" s="4">
        <v>3</v>
      </c>
      <c r="N358" s="4" t="s">
        <v>3</v>
      </c>
      <c r="O358" s="4">
        <v>2</v>
      </c>
      <c r="P358" s="4"/>
      <c r="Q358" s="4"/>
      <c r="R358" s="4"/>
      <c r="S358" s="4"/>
      <c r="T358" s="4"/>
      <c r="U358" s="4"/>
      <c r="V358" s="4"/>
      <c r="W358" s="4"/>
    </row>
    <row r="359" spans="1:23" x14ac:dyDescent="0.2">
      <c r="A359" s="4">
        <v>50</v>
      </c>
      <c r="B359" s="4">
        <v>0</v>
      </c>
      <c r="C359" s="4">
        <v>0</v>
      </c>
      <c r="D359" s="4">
        <v>1</v>
      </c>
      <c r="E359" s="4">
        <v>217</v>
      </c>
      <c r="F359" s="4">
        <f>ROUND(Source!AU340,O359)</f>
        <v>0</v>
      </c>
      <c r="G359" s="4" t="s">
        <v>424</v>
      </c>
      <c r="H359" s="4" t="s">
        <v>425</v>
      </c>
      <c r="I359" s="4"/>
      <c r="J359" s="4"/>
      <c r="K359" s="4">
        <v>217</v>
      </c>
      <c r="L359" s="4">
        <v>18</v>
      </c>
      <c r="M359" s="4">
        <v>3</v>
      </c>
      <c r="N359" s="4" t="s">
        <v>3</v>
      </c>
      <c r="O359" s="4">
        <v>2</v>
      </c>
      <c r="P359" s="4"/>
      <c r="Q359" s="4"/>
      <c r="R359" s="4"/>
      <c r="S359" s="4"/>
      <c r="T359" s="4"/>
      <c r="U359" s="4"/>
      <c r="V359" s="4"/>
      <c r="W359" s="4"/>
    </row>
    <row r="360" spans="1:23" x14ac:dyDescent="0.2">
      <c r="A360" s="4">
        <v>50</v>
      </c>
      <c r="B360" s="4">
        <v>0</v>
      </c>
      <c r="C360" s="4">
        <v>0</v>
      </c>
      <c r="D360" s="4">
        <v>1</v>
      </c>
      <c r="E360" s="4">
        <v>230</v>
      </c>
      <c r="F360" s="4">
        <f>ROUND(Source!BA340,O360)</f>
        <v>0</v>
      </c>
      <c r="G360" s="4" t="s">
        <v>426</v>
      </c>
      <c r="H360" s="4" t="s">
        <v>427</v>
      </c>
      <c r="I360" s="4"/>
      <c r="J360" s="4"/>
      <c r="K360" s="4">
        <v>230</v>
      </c>
      <c r="L360" s="4">
        <v>19</v>
      </c>
      <c r="M360" s="4">
        <v>3</v>
      </c>
      <c r="N360" s="4" t="s">
        <v>3</v>
      </c>
      <c r="O360" s="4">
        <v>2</v>
      </c>
      <c r="P360" s="4"/>
      <c r="Q360" s="4"/>
      <c r="R360" s="4"/>
      <c r="S360" s="4"/>
      <c r="T360" s="4"/>
      <c r="U360" s="4"/>
      <c r="V360" s="4"/>
      <c r="W360" s="4"/>
    </row>
    <row r="361" spans="1:23" x14ac:dyDescent="0.2">
      <c r="A361" s="4">
        <v>50</v>
      </c>
      <c r="B361" s="4">
        <v>0</v>
      </c>
      <c r="C361" s="4">
        <v>0</v>
      </c>
      <c r="D361" s="4">
        <v>1</v>
      </c>
      <c r="E361" s="4">
        <v>206</v>
      </c>
      <c r="F361" s="4">
        <f>ROUND(Source!T340,O361)</f>
        <v>0</v>
      </c>
      <c r="G361" s="4" t="s">
        <v>428</v>
      </c>
      <c r="H361" s="4" t="s">
        <v>429</v>
      </c>
      <c r="I361" s="4"/>
      <c r="J361" s="4"/>
      <c r="K361" s="4">
        <v>206</v>
      </c>
      <c r="L361" s="4">
        <v>20</v>
      </c>
      <c r="M361" s="4">
        <v>3</v>
      </c>
      <c r="N361" s="4" t="s">
        <v>3</v>
      </c>
      <c r="O361" s="4">
        <v>2</v>
      </c>
      <c r="P361" s="4"/>
      <c r="Q361" s="4"/>
      <c r="R361" s="4"/>
      <c r="S361" s="4"/>
      <c r="T361" s="4"/>
      <c r="U361" s="4"/>
      <c r="V361" s="4"/>
      <c r="W361" s="4"/>
    </row>
    <row r="362" spans="1:23" x14ac:dyDescent="0.2">
      <c r="A362" s="4">
        <v>50</v>
      </c>
      <c r="B362" s="4">
        <v>0</v>
      </c>
      <c r="C362" s="4">
        <v>0</v>
      </c>
      <c r="D362" s="4">
        <v>1</v>
      </c>
      <c r="E362" s="4">
        <v>207</v>
      </c>
      <c r="F362" s="4">
        <f>Source!U340</f>
        <v>44.367815599999993</v>
      </c>
      <c r="G362" s="4" t="s">
        <v>430</v>
      </c>
      <c r="H362" s="4" t="s">
        <v>431</v>
      </c>
      <c r="I362" s="4"/>
      <c r="J362" s="4"/>
      <c r="K362" s="4">
        <v>207</v>
      </c>
      <c r="L362" s="4">
        <v>21</v>
      </c>
      <c r="M362" s="4">
        <v>3</v>
      </c>
      <c r="N362" s="4" t="s">
        <v>3</v>
      </c>
      <c r="O362" s="4">
        <v>-1</v>
      </c>
      <c r="P362" s="4"/>
      <c r="Q362" s="4"/>
      <c r="R362" s="4"/>
      <c r="S362" s="4"/>
      <c r="T362" s="4"/>
      <c r="U362" s="4"/>
      <c r="V362" s="4"/>
      <c r="W362" s="4"/>
    </row>
    <row r="363" spans="1:23" x14ac:dyDescent="0.2">
      <c r="A363" s="4">
        <v>50</v>
      </c>
      <c r="B363" s="4">
        <v>0</v>
      </c>
      <c r="C363" s="4">
        <v>0</v>
      </c>
      <c r="D363" s="4">
        <v>1</v>
      </c>
      <c r="E363" s="4">
        <v>208</v>
      </c>
      <c r="F363" s="4">
        <f>Source!V340</f>
        <v>4.7809668000000007</v>
      </c>
      <c r="G363" s="4" t="s">
        <v>432</v>
      </c>
      <c r="H363" s="4" t="s">
        <v>433</v>
      </c>
      <c r="I363" s="4"/>
      <c r="J363" s="4"/>
      <c r="K363" s="4">
        <v>208</v>
      </c>
      <c r="L363" s="4">
        <v>22</v>
      </c>
      <c r="M363" s="4">
        <v>3</v>
      </c>
      <c r="N363" s="4" t="s">
        <v>3</v>
      </c>
      <c r="O363" s="4">
        <v>-1</v>
      </c>
      <c r="P363" s="4"/>
      <c r="Q363" s="4"/>
      <c r="R363" s="4"/>
      <c r="S363" s="4"/>
      <c r="T363" s="4"/>
      <c r="U363" s="4"/>
      <c r="V363" s="4"/>
      <c r="W363" s="4"/>
    </row>
    <row r="364" spans="1:23" x14ac:dyDescent="0.2">
      <c r="A364" s="4">
        <v>50</v>
      </c>
      <c r="B364" s="4">
        <v>0</v>
      </c>
      <c r="C364" s="4">
        <v>0</v>
      </c>
      <c r="D364" s="4">
        <v>1</v>
      </c>
      <c r="E364" s="4">
        <v>209</v>
      </c>
      <c r="F364" s="4">
        <f>ROUND(Source!W340,O364)</f>
        <v>0</v>
      </c>
      <c r="G364" s="4" t="s">
        <v>434</v>
      </c>
      <c r="H364" s="4" t="s">
        <v>435</v>
      </c>
      <c r="I364" s="4"/>
      <c r="J364" s="4"/>
      <c r="K364" s="4">
        <v>209</v>
      </c>
      <c r="L364" s="4">
        <v>23</v>
      </c>
      <c r="M364" s="4">
        <v>3</v>
      </c>
      <c r="N364" s="4" t="s">
        <v>3</v>
      </c>
      <c r="O364" s="4">
        <v>2</v>
      </c>
      <c r="P364" s="4"/>
      <c r="Q364" s="4"/>
      <c r="R364" s="4"/>
      <c r="S364" s="4"/>
      <c r="T364" s="4"/>
      <c r="U364" s="4"/>
      <c r="V364" s="4"/>
      <c r="W364" s="4"/>
    </row>
    <row r="365" spans="1:23" x14ac:dyDescent="0.2">
      <c r="A365" s="4">
        <v>50</v>
      </c>
      <c r="B365" s="4">
        <v>0</v>
      </c>
      <c r="C365" s="4">
        <v>0</v>
      </c>
      <c r="D365" s="4">
        <v>1</v>
      </c>
      <c r="E365" s="4">
        <v>210</v>
      </c>
      <c r="F365" s="4">
        <f>ROUND(Source!X340,O365)</f>
        <v>3110.97</v>
      </c>
      <c r="G365" s="4" t="s">
        <v>436</v>
      </c>
      <c r="H365" s="4" t="s">
        <v>437</v>
      </c>
      <c r="I365" s="4"/>
      <c r="J365" s="4"/>
      <c r="K365" s="4">
        <v>210</v>
      </c>
      <c r="L365" s="4">
        <v>24</v>
      </c>
      <c r="M365" s="4">
        <v>3</v>
      </c>
      <c r="N365" s="4" t="s">
        <v>3</v>
      </c>
      <c r="O365" s="4">
        <v>2</v>
      </c>
      <c r="P365" s="4"/>
      <c r="Q365" s="4"/>
      <c r="R365" s="4"/>
      <c r="S365" s="4"/>
      <c r="T365" s="4"/>
      <c r="U365" s="4"/>
      <c r="V365" s="4"/>
      <c r="W365" s="4"/>
    </row>
    <row r="366" spans="1:23" x14ac:dyDescent="0.2">
      <c r="A366" s="4">
        <v>50</v>
      </c>
      <c r="B366" s="4">
        <v>0</v>
      </c>
      <c r="C366" s="4">
        <v>0</v>
      </c>
      <c r="D366" s="4">
        <v>1</v>
      </c>
      <c r="E366" s="4">
        <v>211</v>
      </c>
      <c r="F366" s="4">
        <f>ROUND(Source!Y340,O366)</f>
        <v>2565.65</v>
      </c>
      <c r="G366" s="4" t="s">
        <v>438</v>
      </c>
      <c r="H366" s="4" t="s">
        <v>439</v>
      </c>
      <c r="I366" s="4"/>
      <c r="J366" s="4"/>
      <c r="K366" s="4">
        <v>211</v>
      </c>
      <c r="L366" s="4">
        <v>25</v>
      </c>
      <c r="M366" s="4">
        <v>3</v>
      </c>
      <c r="N366" s="4" t="s">
        <v>3</v>
      </c>
      <c r="O366" s="4">
        <v>2</v>
      </c>
      <c r="P366" s="4"/>
      <c r="Q366" s="4"/>
      <c r="R366" s="4"/>
      <c r="S366" s="4"/>
      <c r="T366" s="4"/>
      <c r="U366" s="4"/>
      <c r="V366" s="4"/>
      <c r="W366" s="4"/>
    </row>
    <row r="367" spans="1:23" x14ac:dyDescent="0.2">
      <c r="A367" s="4">
        <v>50</v>
      </c>
      <c r="B367" s="4">
        <v>0</v>
      </c>
      <c r="C367" s="4">
        <v>0</v>
      </c>
      <c r="D367" s="4">
        <v>1</v>
      </c>
      <c r="E367" s="4">
        <v>224</v>
      </c>
      <c r="F367" s="4">
        <f>ROUND(Source!AR340,O367)</f>
        <v>87701.63</v>
      </c>
      <c r="G367" s="4" t="s">
        <v>440</v>
      </c>
      <c r="H367" s="4" t="s">
        <v>441</v>
      </c>
      <c r="I367" s="4"/>
      <c r="J367" s="4"/>
      <c r="K367" s="4">
        <v>224</v>
      </c>
      <c r="L367" s="4">
        <v>26</v>
      </c>
      <c r="M367" s="4">
        <v>3</v>
      </c>
      <c r="N367" s="4" t="s">
        <v>3</v>
      </c>
      <c r="O367" s="4">
        <v>2</v>
      </c>
      <c r="P367" s="4"/>
      <c r="Q367" s="4"/>
      <c r="R367" s="4"/>
      <c r="S367" s="4"/>
      <c r="T367" s="4"/>
      <c r="U367" s="4"/>
      <c r="V367" s="4"/>
      <c r="W367" s="4"/>
    </row>
    <row r="369" spans="1:245" x14ac:dyDescent="0.2">
      <c r="A369" s="1">
        <v>5</v>
      </c>
      <c r="B369" s="1">
        <v>1</v>
      </c>
      <c r="C369" s="1"/>
      <c r="D369" s="1">
        <f>ROW(A408)</f>
        <v>408</v>
      </c>
      <c r="E369" s="1"/>
      <c r="F369" s="1" t="s">
        <v>545</v>
      </c>
      <c r="G369" s="1" t="s">
        <v>664</v>
      </c>
      <c r="H369" s="1" t="s">
        <v>3</v>
      </c>
      <c r="I369" s="1">
        <v>0</v>
      </c>
      <c r="J369" s="1"/>
      <c r="K369" s="1">
        <v>0</v>
      </c>
      <c r="L369" s="1"/>
      <c r="M369" s="1"/>
      <c r="N369" s="1"/>
      <c r="O369" s="1"/>
      <c r="P369" s="1"/>
      <c r="Q369" s="1"/>
      <c r="R369" s="1"/>
      <c r="S369" s="1"/>
      <c r="T369" s="1"/>
      <c r="U369" s="1" t="s">
        <v>3</v>
      </c>
      <c r="V369" s="1">
        <v>0</v>
      </c>
      <c r="W369" s="1"/>
      <c r="X369" s="1"/>
      <c r="Y369" s="1"/>
      <c r="Z369" s="1"/>
      <c r="AA369" s="1"/>
      <c r="AB369" s="1" t="s">
        <v>3</v>
      </c>
      <c r="AC369" s="1" t="s">
        <v>3</v>
      </c>
      <c r="AD369" s="1" t="s">
        <v>3</v>
      </c>
      <c r="AE369" s="1" t="s">
        <v>3</v>
      </c>
      <c r="AF369" s="1" t="s">
        <v>3</v>
      </c>
      <c r="AG369" s="1" t="s">
        <v>3</v>
      </c>
      <c r="AH369" s="1"/>
      <c r="AI369" s="1"/>
      <c r="AJ369" s="1"/>
      <c r="AK369" s="1"/>
      <c r="AL369" s="1"/>
      <c r="AM369" s="1"/>
      <c r="AN369" s="1"/>
      <c r="AO369" s="1"/>
      <c r="AP369" s="1" t="s">
        <v>3</v>
      </c>
      <c r="AQ369" s="1" t="s">
        <v>3</v>
      </c>
      <c r="AR369" s="1" t="s">
        <v>3</v>
      </c>
      <c r="AS369" s="1"/>
      <c r="AT369" s="1"/>
      <c r="AU369" s="1"/>
      <c r="AV369" s="1"/>
      <c r="AW369" s="1"/>
      <c r="AX369" s="1"/>
      <c r="AY369" s="1"/>
      <c r="AZ369" s="1" t="s">
        <v>3</v>
      </c>
      <c r="BA369" s="1"/>
      <c r="BB369" s="1" t="s">
        <v>3</v>
      </c>
      <c r="BC369" s="1" t="s">
        <v>3</v>
      </c>
      <c r="BD369" s="1" t="s">
        <v>3</v>
      </c>
      <c r="BE369" s="1" t="s">
        <v>3</v>
      </c>
      <c r="BF369" s="1" t="s">
        <v>3</v>
      </c>
      <c r="BG369" s="1" t="s">
        <v>3</v>
      </c>
      <c r="BH369" s="1" t="s">
        <v>3</v>
      </c>
      <c r="BI369" s="1" t="s">
        <v>3</v>
      </c>
      <c r="BJ369" s="1" t="s">
        <v>3</v>
      </c>
      <c r="BK369" s="1" t="s">
        <v>3</v>
      </c>
      <c r="BL369" s="1" t="s">
        <v>3</v>
      </c>
      <c r="BM369" s="1" t="s">
        <v>3</v>
      </c>
      <c r="BN369" s="1" t="s">
        <v>3</v>
      </c>
      <c r="BO369" s="1" t="s">
        <v>3</v>
      </c>
      <c r="BP369" s="1" t="s">
        <v>3</v>
      </c>
      <c r="BQ369" s="1"/>
      <c r="BR369" s="1"/>
      <c r="BS369" s="1"/>
      <c r="BT369" s="1"/>
      <c r="BU369" s="1"/>
      <c r="BV369" s="1"/>
      <c r="BW369" s="1"/>
      <c r="BX369" s="1">
        <v>0</v>
      </c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>
        <v>0</v>
      </c>
    </row>
    <row r="371" spans="1:245" x14ac:dyDescent="0.2">
      <c r="A371" s="2">
        <v>52</v>
      </c>
      <c r="B371" s="2">
        <f t="shared" ref="B371:G371" si="334">B408</f>
        <v>1</v>
      </c>
      <c r="C371" s="2">
        <f t="shared" si="334"/>
        <v>5</v>
      </c>
      <c r="D371" s="2">
        <f t="shared" si="334"/>
        <v>369</v>
      </c>
      <c r="E371" s="2">
        <f t="shared" si="334"/>
        <v>0</v>
      </c>
      <c r="F371" s="2" t="str">
        <f t="shared" si="334"/>
        <v>Новый подраздел</v>
      </c>
      <c r="G371" s="2" t="str">
        <f t="shared" si="334"/>
        <v>439 ПР/14-469-000-КР2 лист 17</v>
      </c>
      <c r="H371" s="2"/>
      <c r="I371" s="2"/>
      <c r="J371" s="2"/>
      <c r="K371" s="2"/>
      <c r="L371" s="2"/>
      <c r="M371" s="2"/>
      <c r="N371" s="2"/>
      <c r="O371" s="2">
        <f t="shared" ref="O371:AT371" si="335">O408</f>
        <v>1055781.72</v>
      </c>
      <c r="P371" s="2">
        <f t="shared" si="335"/>
        <v>967983.04</v>
      </c>
      <c r="Q371" s="2">
        <f t="shared" si="335"/>
        <v>40449.25</v>
      </c>
      <c r="R371" s="2">
        <f t="shared" si="335"/>
        <v>4376.91</v>
      </c>
      <c r="S371" s="2">
        <f t="shared" si="335"/>
        <v>47349.43</v>
      </c>
      <c r="T371" s="2">
        <f t="shared" si="335"/>
        <v>0</v>
      </c>
      <c r="U371" s="2">
        <f t="shared" si="335"/>
        <v>772.31895955499999</v>
      </c>
      <c r="V371" s="2">
        <f t="shared" si="335"/>
        <v>49.613831250000004</v>
      </c>
      <c r="W371" s="2">
        <f t="shared" si="335"/>
        <v>0</v>
      </c>
      <c r="X371" s="2">
        <f t="shared" si="335"/>
        <v>43681.74</v>
      </c>
      <c r="Y371" s="2">
        <f t="shared" si="335"/>
        <v>36178.19</v>
      </c>
      <c r="Z371" s="2">
        <f t="shared" si="335"/>
        <v>0</v>
      </c>
      <c r="AA371" s="2">
        <f t="shared" si="335"/>
        <v>0</v>
      </c>
      <c r="AB371" s="2">
        <f t="shared" si="335"/>
        <v>1055781.72</v>
      </c>
      <c r="AC371" s="2">
        <f t="shared" si="335"/>
        <v>967983.04</v>
      </c>
      <c r="AD371" s="2">
        <f t="shared" si="335"/>
        <v>40449.25</v>
      </c>
      <c r="AE371" s="2">
        <f t="shared" si="335"/>
        <v>4376.91</v>
      </c>
      <c r="AF371" s="2">
        <f t="shared" si="335"/>
        <v>47349.43</v>
      </c>
      <c r="AG371" s="2">
        <f t="shared" si="335"/>
        <v>0</v>
      </c>
      <c r="AH371" s="2">
        <f t="shared" si="335"/>
        <v>772.31895955499999</v>
      </c>
      <c r="AI371" s="2">
        <f t="shared" si="335"/>
        <v>49.613831250000004</v>
      </c>
      <c r="AJ371" s="2">
        <f t="shared" si="335"/>
        <v>0</v>
      </c>
      <c r="AK371" s="2">
        <f t="shared" si="335"/>
        <v>43681.74</v>
      </c>
      <c r="AL371" s="2">
        <f t="shared" si="335"/>
        <v>36178.19</v>
      </c>
      <c r="AM371" s="2">
        <f t="shared" si="335"/>
        <v>0</v>
      </c>
      <c r="AN371" s="2">
        <f t="shared" si="335"/>
        <v>0</v>
      </c>
      <c r="AO371" s="2">
        <f t="shared" si="335"/>
        <v>0</v>
      </c>
      <c r="AP371" s="2">
        <f t="shared" si="335"/>
        <v>0</v>
      </c>
      <c r="AQ371" s="2">
        <f t="shared" si="335"/>
        <v>0</v>
      </c>
      <c r="AR371" s="2">
        <f t="shared" si="335"/>
        <v>1135641.6499999999</v>
      </c>
      <c r="AS371" s="2">
        <f t="shared" si="335"/>
        <v>1056141.3799999999</v>
      </c>
      <c r="AT371" s="2">
        <f t="shared" si="335"/>
        <v>79500.27</v>
      </c>
      <c r="AU371" s="2">
        <f t="shared" ref="AU371:BZ371" si="336">AU408</f>
        <v>0</v>
      </c>
      <c r="AV371" s="2">
        <f t="shared" si="336"/>
        <v>967983.04</v>
      </c>
      <c r="AW371" s="2">
        <f t="shared" si="336"/>
        <v>967983.04</v>
      </c>
      <c r="AX371" s="2">
        <f t="shared" si="336"/>
        <v>0</v>
      </c>
      <c r="AY371" s="2">
        <f t="shared" si="336"/>
        <v>967983.04</v>
      </c>
      <c r="AZ371" s="2">
        <f t="shared" si="336"/>
        <v>0</v>
      </c>
      <c r="BA371" s="2">
        <f t="shared" si="336"/>
        <v>0</v>
      </c>
      <c r="BB371" s="2">
        <f t="shared" si="336"/>
        <v>0</v>
      </c>
      <c r="BC371" s="2">
        <f t="shared" si="336"/>
        <v>0</v>
      </c>
      <c r="BD371" s="2">
        <f t="shared" si="336"/>
        <v>0</v>
      </c>
      <c r="BE371" s="2">
        <f t="shared" si="336"/>
        <v>0</v>
      </c>
      <c r="BF371" s="2">
        <f t="shared" si="336"/>
        <v>0</v>
      </c>
      <c r="BG371" s="2">
        <f t="shared" si="336"/>
        <v>0</v>
      </c>
      <c r="BH371" s="2">
        <f t="shared" si="336"/>
        <v>0</v>
      </c>
      <c r="BI371" s="2">
        <f t="shared" si="336"/>
        <v>0</v>
      </c>
      <c r="BJ371" s="2">
        <f t="shared" si="336"/>
        <v>0</v>
      </c>
      <c r="BK371" s="2">
        <f t="shared" si="336"/>
        <v>0</v>
      </c>
      <c r="BL371" s="2">
        <f t="shared" si="336"/>
        <v>0</v>
      </c>
      <c r="BM371" s="2">
        <f t="shared" si="336"/>
        <v>0</v>
      </c>
      <c r="BN371" s="2">
        <f t="shared" si="336"/>
        <v>0</v>
      </c>
      <c r="BO371" s="2">
        <f t="shared" si="336"/>
        <v>0</v>
      </c>
      <c r="BP371" s="2">
        <f t="shared" si="336"/>
        <v>0</v>
      </c>
      <c r="BQ371" s="2">
        <f t="shared" si="336"/>
        <v>0</v>
      </c>
      <c r="BR371" s="2">
        <f t="shared" si="336"/>
        <v>0</v>
      </c>
      <c r="BS371" s="2">
        <f t="shared" si="336"/>
        <v>0</v>
      </c>
      <c r="BT371" s="2">
        <f t="shared" si="336"/>
        <v>0</v>
      </c>
      <c r="BU371" s="2">
        <f t="shared" si="336"/>
        <v>0</v>
      </c>
      <c r="BV371" s="2">
        <f t="shared" si="336"/>
        <v>0</v>
      </c>
      <c r="BW371" s="2">
        <f t="shared" si="336"/>
        <v>0</v>
      </c>
      <c r="BX371" s="2">
        <f t="shared" si="336"/>
        <v>0</v>
      </c>
      <c r="BY371" s="2">
        <f t="shared" si="336"/>
        <v>0</v>
      </c>
      <c r="BZ371" s="2">
        <f t="shared" si="336"/>
        <v>0</v>
      </c>
      <c r="CA371" s="2">
        <f t="shared" ref="CA371:DF371" si="337">CA408</f>
        <v>1135641.6499999999</v>
      </c>
      <c r="CB371" s="2">
        <f t="shared" si="337"/>
        <v>1056141.3799999999</v>
      </c>
      <c r="CC371" s="2">
        <f t="shared" si="337"/>
        <v>79500.27</v>
      </c>
      <c r="CD371" s="2">
        <f t="shared" si="337"/>
        <v>0</v>
      </c>
      <c r="CE371" s="2">
        <f t="shared" si="337"/>
        <v>967983.04</v>
      </c>
      <c r="CF371" s="2">
        <f t="shared" si="337"/>
        <v>967983.04</v>
      </c>
      <c r="CG371" s="2">
        <f t="shared" si="337"/>
        <v>0</v>
      </c>
      <c r="CH371" s="2">
        <f t="shared" si="337"/>
        <v>967983.04</v>
      </c>
      <c r="CI371" s="2">
        <f t="shared" si="337"/>
        <v>0</v>
      </c>
      <c r="CJ371" s="2">
        <f t="shared" si="337"/>
        <v>0</v>
      </c>
      <c r="CK371" s="2">
        <f t="shared" si="337"/>
        <v>0</v>
      </c>
      <c r="CL371" s="2">
        <f t="shared" si="337"/>
        <v>0</v>
      </c>
      <c r="CM371" s="2">
        <f t="shared" si="337"/>
        <v>0</v>
      </c>
      <c r="CN371" s="2">
        <f t="shared" si="337"/>
        <v>0</v>
      </c>
      <c r="CO371" s="2">
        <f t="shared" si="337"/>
        <v>0</v>
      </c>
      <c r="CP371" s="2">
        <f t="shared" si="337"/>
        <v>0</v>
      </c>
      <c r="CQ371" s="2">
        <f t="shared" si="337"/>
        <v>0</v>
      </c>
      <c r="CR371" s="2">
        <f t="shared" si="337"/>
        <v>0</v>
      </c>
      <c r="CS371" s="2">
        <f t="shared" si="337"/>
        <v>0</v>
      </c>
      <c r="CT371" s="2">
        <f t="shared" si="337"/>
        <v>0</v>
      </c>
      <c r="CU371" s="2">
        <f t="shared" si="337"/>
        <v>0</v>
      </c>
      <c r="CV371" s="2">
        <f t="shared" si="337"/>
        <v>0</v>
      </c>
      <c r="CW371" s="2">
        <f t="shared" si="337"/>
        <v>0</v>
      </c>
      <c r="CX371" s="2">
        <f t="shared" si="337"/>
        <v>0</v>
      </c>
      <c r="CY371" s="2">
        <f t="shared" si="337"/>
        <v>0</v>
      </c>
      <c r="CZ371" s="2">
        <f t="shared" si="337"/>
        <v>0</v>
      </c>
      <c r="DA371" s="2">
        <f t="shared" si="337"/>
        <v>0</v>
      </c>
      <c r="DB371" s="2">
        <f t="shared" si="337"/>
        <v>0</v>
      </c>
      <c r="DC371" s="2">
        <f t="shared" si="337"/>
        <v>0</v>
      </c>
      <c r="DD371" s="2">
        <f t="shared" si="337"/>
        <v>0</v>
      </c>
      <c r="DE371" s="2">
        <f t="shared" si="337"/>
        <v>0</v>
      </c>
      <c r="DF371" s="2">
        <f t="shared" si="337"/>
        <v>0</v>
      </c>
      <c r="DG371" s="3">
        <f t="shared" ref="DG371:EL371" si="338">DG408</f>
        <v>0</v>
      </c>
      <c r="DH371" s="3">
        <f t="shared" si="338"/>
        <v>0</v>
      </c>
      <c r="DI371" s="3">
        <f t="shared" si="338"/>
        <v>0</v>
      </c>
      <c r="DJ371" s="3">
        <f t="shared" si="338"/>
        <v>0</v>
      </c>
      <c r="DK371" s="3">
        <f t="shared" si="338"/>
        <v>0</v>
      </c>
      <c r="DL371" s="3">
        <f t="shared" si="338"/>
        <v>0</v>
      </c>
      <c r="DM371" s="3">
        <f t="shared" si="338"/>
        <v>0</v>
      </c>
      <c r="DN371" s="3">
        <f t="shared" si="338"/>
        <v>0</v>
      </c>
      <c r="DO371" s="3">
        <f t="shared" si="338"/>
        <v>0</v>
      </c>
      <c r="DP371" s="3">
        <f t="shared" si="338"/>
        <v>0</v>
      </c>
      <c r="DQ371" s="3">
        <f t="shared" si="338"/>
        <v>0</v>
      </c>
      <c r="DR371" s="3">
        <f t="shared" si="338"/>
        <v>0</v>
      </c>
      <c r="DS371" s="3">
        <f t="shared" si="338"/>
        <v>0</v>
      </c>
      <c r="DT371" s="3">
        <f t="shared" si="338"/>
        <v>0</v>
      </c>
      <c r="DU371" s="3">
        <f t="shared" si="338"/>
        <v>0</v>
      </c>
      <c r="DV371" s="3">
        <f t="shared" si="338"/>
        <v>0</v>
      </c>
      <c r="DW371" s="3">
        <f t="shared" si="338"/>
        <v>0</v>
      </c>
      <c r="DX371" s="3">
        <f t="shared" si="338"/>
        <v>0</v>
      </c>
      <c r="DY371" s="3">
        <f t="shared" si="338"/>
        <v>0</v>
      </c>
      <c r="DZ371" s="3">
        <f t="shared" si="338"/>
        <v>0</v>
      </c>
      <c r="EA371" s="3">
        <f t="shared" si="338"/>
        <v>0</v>
      </c>
      <c r="EB371" s="3">
        <f t="shared" si="338"/>
        <v>0</v>
      </c>
      <c r="EC371" s="3">
        <f t="shared" si="338"/>
        <v>0</v>
      </c>
      <c r="ED371" s="3">
        <f t="shared" si="338"/>
        <v>0</v>
      </c>
      <c r="EE371" s="3">
        <f t="shared" si="338"/>
        <v>0</v>
      </c>
      <c r="EF371" s="3">
        <f t="shared" si="338"/>
        <v>0</v>
      </c>
      <c r="EG371" s="3">
        <f t="shared" si="338"/>
        <v>0</v>
      </c>
      <c r="EH371" s="3">
        <f t="shared" si="338"/>
        <v>0</v>
      </c>
      <c r="EI371" s="3">
        <f t="shared" si="338"/>
        <v>0</v>
      </c>
      <c r="EJ371" s="3">
        <f t="shared" si="338"/>
        <v>0</v>
      </c>
      <c r="EK371" s="3">
        <f t="shared" si="338"/>
        <v>0</v>
      </c>
      <c r="EL371" s="3">
        <f t="shared" si="338"/>
        <v>0</v>
      </c>
      <c r="EM371" s="3">
        <f t="shared" ref="EM371:FR371" si="339">EM408</f>
        <v>0</v>
      </c>
      <c r="EN371" s="3">
        <f t="shared" si="339"/>
        <v>0</v>
      </c>
      <c r="EO371" s="3">
        <f t="shared" si="339"/>
        <v>0</v>
      </c>
      <c r="EP371" s="3">
        <f t="shared" si="339"/>
        <v>0</v>
      </c>
      <c r="EQ371" s="3">
        <f t="shared" si="339"/>
        <v>0</v>
      </c>
      <c r="ER371" s="3">
        <f t="shared" si="339"/>
        <v>0</v>
      </c>
      <c r="ES371" s="3">
        <f t="shared" si="339"/>
        <v>0</v>
      </c>
      <c r="ET371" s="3">
        <f t="shared" si="339"/>
        <v>0</v>
      </c>
      <c r="EU371" s="3">
        <f t="shared" si="339"/>
        <v>0</v>
      </c>
      <c r="EV371" s="3">
        <f t="shared" si="339"/>
        <v>0</v>
      </c>
      <c r="EW371" s="3">
        <f t="shared" si="339"/>
        <v>0</v>
      </c>
      <c r="EX371" s="3">
        <f t="shared" si="339"/>
        <v>0</v>
      </c>
      <c r="EY371" s="3">
        <f t="shared" si="339"/>
        <v>0</v>
      </c>
      <c r="EZ371" s="3">
        <f t="shared" si="339"/>
        <v>0</v>
      </c>
      <c r="FA371" s="3">
        <f t="shared" si="339"/>
        <v>0</v>
      </c>
      <c r="FB371" s="3">
        <f t="shared" si="339"/>
        <v>0</v>
      </c>
      <c r="FC371" s="3">
        <f t="shared" si="339"/>
        <v>0</v>
      </c>
      <c r="FD371" s="3">
        <f t="shared" si="339"/>
        <v>0</v>
      </c>
      <c r="FE371" s="3">
        <f t="shared" si="339"/>
        <v>0</v>
      </c>
      <c r="FF371" s="3">
        <f t="shared" si="339"/>
        <v>0</v>
      </c>
      <c r="FG371" s="3">
        <f t="shared" si="339"/>
        <v>0</v>
      </c>
      <c r="FH371" s="3">
        <f t="shared" si="339"/>
        <v>0</v>
      </c>
      <c r="FI371" s="3">
        <f t="shared" si="339"/>
        <v>0</v>
      </c>
      <c r="FJ371" s="3">
        <f t="shared" si="339"/>
        <v>0</v>
      </c>
      <c r="FK371" s="3">
        <f t="shared" si="339"/>
        <v>0</v>
      </c>
      <c r="FL371" s="3">
        <f t="shared" si="339"/>
        <v>0</v>
      </c>
      <c r="FM371" s="3">
        <f t="shared" si="339"/>
        <v>0</v>
      </c>
      <c r="FN371" s="3">
        <f t="shared" si="339"/>
        <v>0</v>
      </c>
      <c r="FO371" s="3">
        <f t="shared" si="339"/>
        <v>0</v>
      </c>
      <c r="FP371" s="3">
        <f t="shared" si="339"/>
        <v>0</v>
      </c>
      <c r="FQ371" s="3">
        <f t="shared" si="339"/>
        <v>0</v>
      </c>
      <c r="FR371" s="3">
        <f t="shared" si="339"/>
        <v>0</v>
      </c>
      <c r="FS371" s="3">
        <f t="shared" ref="FS371:GX371" si="340">FS408</f>
        <v>0</v>
      </c>
      <c r="FT371" s="3">
        <f t="shared" si="340"/>
        <v>0</v>
      </c>
      <c r="FU371" s="3">
        <f t="shared" si="340"/>
        <v>0</v>
      </c>
      <c r="FV371" s="3">
        <f t="shared" si="340"/>
        <v>0</v>
      </c>
      <c r="FW371" s="3">
        <f t="shared" si="340"/>
        <v>0</v>
      </c>
      <c r="FX371" s="3">
        <f t="shared" si="340"/>
        <v>0</v>
      </c>
      <c r="FY371" s="3">
        <f t="shared" si="340"/>
        <v>0</v>
      </c>
      <c r="FZ371" s="3">
        <f t="shared" si="340"/>
        <v>0</v>
      </c>
      <c r="GA371" s="3">
        <f t="shared" si="340"/>
        <v>0</v>
      </c>
      <c r="GB371" s="3">
        <f t="shared" si="340"/>
        <v>0</v>
      </c>
      <c r="GC371" s="3">
        <f t="shared" si="340"/>
        <v>0</v>
      </c>
      <c r="GD371" s="3">
        <f t="shared" si="340"/>
        <v>0</v>
      </c>
      <c r="GE371" s="3">
        <f t="shared" si="340"/>
        <v>0</v>
      </c>
      <c r="GF371" s="3">
        <f t="shared" si="340"/>
        <v>0</v>
      </c>
      <c r="GG371" s="3">
        <f t="shared" si="340"/>
        <v>0</v>
      </c>
      <c r="GH371" s="3">
        <f t="shared" si="340"/>
        <v>0</v>
      </c>
      <c r="GI371" s="3">
        <f t="shared" si="340"/>
        <v>0</v>
      </c>
      <c r="GJ371" s="3">
        <f t="shared" si="340"/>
        <v>0</v>
      </c>
      <c r="GK371" s="3">
        <f t="shared" si="340"/>
        <v>0</v>
      </c>
      <c r="GL371" s="3">
        <f t="shared" si="340"/>
        <v>0</v>
      </c>
      <c r="GM371" s="3">
        <f t="shared" si="340"/>
        <v>0</v>
      </c>
      <c r="GN371" s="3">
        <f t="shared" si="340"/>
        <v>0</v>
      </c>
      <c r="GO371" s="3">
        <f t="shared" si="340"/>
        <v>0</v>
      </c>
      <c r="GP371" s="3">
        <f t="shared" si="340"/>
        <v>0</v>
      </c>
      <c r="GQ371" s="3">
        <f t="shared" si="340"/>
        <v>0</v>
      </c>
      <c r="GR371" s="3">
        <f t="shared" si="340"/>
        <v>0</v>
      </c>
      <c r="GS371" s="3">
        <f t="shared" si="340"/>
        <v>0</v>
      </c>
      <c r="GT371" s="3">
        <f t="shared" si="340"/>
        <v>0</v>
      </c>
      <c r="GU371" s="3">
        <f t="shared" si="340"/>
        <v>0</v>
      </c>
      <c r="GV371" s="3">
        <f t="shared" si="340"/>
        <v>0</v>
      </c>
      <c r="GW371" s="3">
        <f t="shared" si="340"/>
        <v>0</v>
      </c>
      <c r="GX371" s="3">
        <f t="shared" si="340"/>
        <v>0</v>
      </c>
    </row>
    <row r="373" spans="1:245" x14ac:dyDescent="0.2">
      <c r="A373">
        <v>17</v>
      </c>
      <c r="B373">
        <v>1</v>
      </c>
      <c r="C373">
        <f>ROW(SmtRes!A896)</f>
        <v>896</v>
      </c>
      <c r="D373">
        <f>ROW(EtalonRes!A849)</f>
        <v>849</v>
      </c>
      <c r="E373" t="s">
        <v>665</v>
      </c>
      <c r="F373" t="s">
        <v>482</v>
      </c>
      <c r="G373" t="s">
        <v>483</v>
      </c>
      <c r="H373" t="s">
        <v>64</v>
      </c>
      <c r="I373">
        <v>11.221450000000001</v>
      </c>
      <c r="J373">
        <v>0</v>
      </c>
      <c r="O373">
        <f t="shared" ref="O373:O406" si="341">ROUND(CP373,2)</f>
        <v>35334.1</v>
      </c>
      <c r="P373">
        <f t="shared" ref="P373:P406" si="342">ROUND(CQ373*I373,2)</f>
        <v>3015.18</v>
      </c>
      <c r="Q373">
        <f t="shared" ref="Q373:Q406" si="343">ROUND(CR373*I373,2)</f>
        <v>24182.51</v>
      </c>
      <c r="R373">
        <f t="shared" ref="R373:R406" si="344">ROUND(CS373*I373,2)</f>
        <v>2722.2</v>
      </c>
      <c r="S373">
        <f t="shared" ref="S373:S406" si="345">ROUND(CT373*I373,2)</f>
        <v>8136.41</v>
      </c>
      <c r="T373">
        <f t="shared" ref="T373:T406" si="346">ROUND(CU373*I373,2)</f>
        <v>0</v>
      </c>
      <c r="U373">
        <f t="shared" ref="U373:U406" si="347">CV373*I373</f>
        <v>135.11186872499999</v>
      </c>
      <c r="V373">
        <f t="shared" ref="V373:V406" si="348">CW373*I373</f>
        <v>31.139523750000006</v>
      </c>
      <c r="W373">
        <f t="shared" ref="W373:W406" si="349">ROUND(CX373*I373,2)</f>
        <v>0</v>
      </c>
      <c r="X373">
        <f t="shared" ref="X373:X406" si="350">ROUND(CY373,2)</f>
        <v>9772.75</v>
      </c>
      <c r="Y373">
        <f t="shared" ref="Y373:Y406" si="351">ROUND(CZ373,2)</f>
        <v>9229.82</v>
      </c>
      <c r="AA373">
        <v>39570879</v>
      </c>
      <c r="AB373">
        <f t="shared" ref="AB373:AB406" si="352">ROUND((AC373+AD373+AF373),2)</f>
        <v>480</v>
      </c>
      <c r="AC373">
        <f t="shared" ref="AC373:AC378" si="353">ROUND((ES373),2)</f>
        <v>40.96</v>
      </c>
      <c r="AD373">
        <f>ROUND(((((ET373*1.25))-((EU373*1.25)))+AE373),2)</f>
        <v>328.51</v>
      </c>
      <c r="AE373">
        <f>ROUND(((EU373*1.25)),2)</f>
        <v>36.979999999999997</v>
      </c>
      <c r="AF373">
        <f>ROUND(((EV373*1.15)),2)</f>
        <v>110.53</v>
      </c>
      <c r="AG373">
        <f t="shared" ref="AG373:AG406" si="354">ROUND((AP373),2)</f>
        <v>0</v>
      </c>
      <c r="AH373">
        <f>((EW373*1.15))</f>
        <v>12.0405</v>
      </c>
      <c r="AI373">
        <f>((EX373*1.25))</f>
        <v>2.7750000000000004</v>
      </c>
      <c r="AJ373">
        <f t="shared" ref="AJ373:AJ406" si="355">ROUND((AS373),2)</f>
        <v>0</v>
      </c>
      <c r="AK373">
        <v>399.87</v>
      </c>
      <c r="AL373">
        <v>40.96</v>
      </c>
      <c r="AM373">
        <v>262.8</v>
      </c>
      <c r="AN373">
        <v>29.58</v>
      </c>
      <c r="AO373">
        <v>96.11</v>
      </c>
      <c r="AP373">
        <v>0</v>
      </c>
      <c r="AQ373">
        <v>10.47</v>
      </c>
      <c r="AR373">
        <v>2.2200000000000002</v>
      </c>
      <c r="AS373">
        <v>0</v>
      </c>
      <c r="AT373">
        <v>90</v>
      </c>
      <c r="AU373">
        <v>85</v>
      </c>
      <c r="AV373">
        <v>1</v>
      </c>
      <c r="AW373">
        <v>1</v>
      </c>
      <c r="AZ373">
        <v>6.56</v>
      </c>
      <c r="BA373">
        <v>6.56</v>
      </c>
      <c r="BB373">
        <v>6.56</v>
      </c>
      <c r="BC373">
        <v>6.56</v>
      </c>
      <c r="BD373" t="s">
        <v>3</v>
      </c>
      <c r="BE373" t="s">
        <v>3</v>
      </c>
      <c r="BF373" t="s">
        <v>3</v>
      </c>
      <c r="BG373" t="s">
        <v>3</v>
      </c>
      <c r="BH373">
        <v>0</v>
      </c>
      <c r="BI373">
        <v>1</v>
      </c>
      <c r="BJ373" t="s">
        <v>484</v>
      </c>
      <c r="BM373">
        <v>9001</v>
      </c>
      <c r="BN373">
        <v>0</v>
      </c>
      <c r="BO373" t="s">
        <v>3</v>
      </c>
      <c r="BP373">
        <v>0</v>
      </c>
      <c r="BQ373">
        <v>2</v>
      </c>
      <c r="BR373">
        <v>0</v>
      </c>
      <c r="BS373">
        <v>6.56</v>
      </c>
      <c r="BT373">
        <v>1</v>
      </c>
      <c r="BU373">
        <v>1</v>
      </c>
      <c r="BV373">
        <v>1</v>
      </c>
      <c r="BW373">
        <v>1</v>
      </c>
      <c r="BX373">
        <v>1</v>
      </c>
      <c r="BY373" t="s">
        <v>3</v>
      </c>
      <c r="BZ373">
        <v>90</v>
      </c>
      <c r="CA373">
        <v>85</v>
      </c>
      <c r="CF373">
        <v>0</v>
      </c>
      <c r="CG373">
        <v>0</v>
      </c>
      <c r="CM373">
        <v>0</v>
      </c>
      <c r="CN373" t="s">
        <v>1633</v>
      </c>
      <c r="CO373">
        <v>0</v>
      </c>
      <c r="CP373">
        <f t="shared" ref="CP373:CP406" si="356">(P373+Q373+S373)</f>
        <v>35334.1</v>
      </c>
      <c r="CQ373">
        <f t="shared" ref="CQ373:CQ406" si="357">AC373*BC373</f>
        <v>268.69759999999997</v>
      </c>
      <c r="CR373">
        <f t="shared" ref="CR373:CR406" si="358">AD373*BB373</f>
        <v>2155.0255999999999</v>
      </c>
      <c r="CS373">
        <f t="shared" ref="CS373:CS406" si="359">AE373*BS373</f>
        <v>242.58879999999996</v>
      </c>
      <c r="CT373">
        <f t="shared" ref="CT373:CT406" si="360">AF373*BA373</f>
        <v>725.07679999999993</v>
      </c>
      <c r="CU373">
        <f t="shared" ref="CU373:CU406" si="361">AG373</f>
        <v>0</v>
      </c>
      <c r="CV373">
        <f t="shared" ref="CV373:CV406" si="362">AH373</f>
        <v>12.0405</v>
      </c>
      <c r="CW373">
        <f t="shared" ref="CW373:CW406" si="363">AI373</f>
        <v>2.7750000000000004</v>
      </c>
      <c r="CX373">
        <f t="shared" ref="CX373:CX406" si="364">AJ373</f>
        <v>0</v>
      </c>
      <c r="CY373">
        <f t="shared" ref="CY373:CY406" si="365">(((S373+R373)*AT373)/100)</f>
        <v>9772.7489999999998</v>
      </c>
      <c r="CZ373">
        <f t="shared" ref="CZ373:CZ406" si="366">(((S373+R373)*AU373)/100)</f>
        <v>9229.8185000000012</v>
      </c>
      <c r="DC373" t="s">
        <v>3</v>
      </c>
      <c r="DD373" t="s">
        <v>3</v>
      </c>
      <c r="DE373" t="s">
        <v>19</v>
      </c>
      <c r="DF373" t="s">
        <v>19</v>
      </c>
      <c r="DG373" t="s">
        <v>20</v>
      </c>
      <c r="DH373" t="s">
        <v>3</v>
      </c>
      <c r="DI373" t="s">
        <v>20</v>
      </c>
      <c r="DJ373" t="s">
        <v>19</v>
      </c>
      <c r="DK373" t="s">
        <v>3</v>
      </c>
      <c r="DL373" t="s">
        <v>3</v>
      </c>
      <c r="DM373" t="s">
        <v>3</v>
      </c>
      <c r="DN373">
        <v>0</v>
      </c>
      <c r="DO373">
        <v>0</v>
      </c>
      <c r="DP373">
        <v>1</v>
      </c>
      <c r="DQ373">
        <v>1</v>
      </c>
      <c r="DU373">
        <v>1009</v>
      </c>
      <c r="DV373" t="s">
        <v>64</v>
      </c>
      <c r="DW373" t="s">
        <v>64</v>
      </c>
      <c r="DX373">
        <v>1000</v>
      </c>
      <c r="EE373">
        <v>39174502</v>
      </c>
      <c r="EF373">
        <v>2</v>
      </c>
      <c r="EG373" t="s">
        <v>21</v>
      </c>
      <c r="EH373">
        <v>0</v>
      </c>
      <c r="EI373" t="s">
        <v>3</v>
      </c>
      <c r="EJ373">
        <v>1</v>
      </c>
      <c r="EK373">
        <v>9001</v>
      </c>
      <c r="EL373" t="s">
        <v>475</v>
      </c>
      <c r="EM373" t="s">
        <v>476</v>
      </c>
      <c r="EO373" t="s">
        <v>24</v>
      </c>
      <c r="EQ373">
        <v>0</v>
      </c>
      <c r="ER373">
        <v>399.87</v>
      </c>
      <c r="ES373">
        <v>40.96</v>
      </c>
      <c r="ET373">
        <v>262.8</v>
      </c>
      <c r="EU373">
        <v>29.58</v>
      </c>
      <c r="EV373">
        <v>96.11</v>
      </c>
      <c r="EW373">
        <v>10.47</v>
      </c>
      <c r="EX373">
        <v>2.2200000000000002</v>
      </c>
      <c r="EY373">
        <v>0</v>
      </c>
      <c r="FQ373">
        <v>0</v>
      </c>
      <c r="FR373">
        <f t="shared" ref="FR373:FR406" si="367">ROUND(IF(AND(BH373=3,BI373=3),P373,0),2)</f>
        <v>0</v>
      </c>
      <c r="FS373">
        <v>0</v>
      </c>
      <c r="FX373">
        <v>90</v>
      </c>
      <c r="FY373">
        <v>85</v>
      </c>
      <c r="GA373" t="s">
        <v>3</v>
      </c>
      <c r="GD373">
        <v>0</v>
      </c>
      <c r="GF373">
        <v>167190441</v>
      </c>
      <c r="GG373">
        <v>1</v>
      </c>
      <c r="GH373">
        <v>1</v>
      </c>
      <c r="GI373">
        <v>4</v>
      </c>
      <c r="GJ373">
        <v>0</v>
      </c>
      <c r="GK373">
        <f>ROUND(R373*(R12)/100,2)</f>
        <v>0</v>
      </c>
      <c r="GL373">
        <f t="shared" ref="GL373:GL406" si="368">ROUND(IF(AND(BH373=3,BI373=3,FS373&lt;&gt;0),P373,0),2)</f>
        <v>0</v>
      </c>
      <c r="GM373">
        <f t="shared" ref="GM373:GM406" si="369">ROUND(O373+X373+Y373+GK373,2)+GX373</f>
        <v>54336.67</v>
      </c>
      <c r="GN373">
        <f t="shared" ref="GN373:GN406" si="370">IF(OR(BI373=0,BI373=1),ROUND(O373+X373+Y373+GK373,2),0)</f>
        <v>54336.67</v>
      </c>
      <c r="GO373">
        <f t="shared" ref="GO373:GO406" si="371">IF(BI373=2,ROUND(O373+X373+Y373+GK373,2),0)</f>
        <v>0</v>
      </c>
      <c r="GP373">
        <f t="shared" ref="GP373:GP406" si="372">IF(BI373=4,ROUND(O373+X373+Y373+GK373,2)+GX373,0)</f>
        <v>0</v>
      </c>
      <c r="GR373">
        <v>0</v>
      </c>
      <c r="GS373">
        <v>3</v>
      </c>
      <c r="GT373">
        <v>0</v>
      </c>
      <c r="GU373" t="s">
        <v>3</v>
      </c>
      <c r="GV373">
        <f t="shared" ref="GV373:GV406" si="373">ROUND(GT373,2)</f>
        <v>0</v>
      </c>
      <c r="GW373">
        <v>1</v>
      </c>
      <c r="GX373">
        <f t="shared" ref="GX373:GX406" si="374">ROUND(GV373*GW373*I373,2)</f>
        <v>0</v>
      </c>
      <c r="HA373">
        <v>0</v>
      </c>
      <c r="HB373">
        <v>0</v>
      </c>
      <c r="IK373">
        <v>0</v>
      </c>
    </row>
    <row r="374" spans="1:245" x14ac:dyDescent="0.2">
      <c r="A374">
        <v>18</v>
      </c>
      <c r="B374">
        <v>1</v>
      </c>
      <c r="C374">
        <v>890</v>
      </c>
      <c r="E374" t="s">
        <v>666</v>
      </c>
      <c r="F374" t="s">
        <v>124</v>
      </c>
      <c r="G374" t="s">
        <v>125</v>
      </c>
      <c r="H374" t="s">
        <v>64</v>
      </c>
      <c r="I374">
        <f>I373*J374</f>
        <v>11.221450000000001</v>
      </c>
      <c r="J374">
        <v>1</v>
      </c>
      <c r="O374">
        <f t="shared" si="341"/>
        <v>0</v>
      </c>
      <c r="P374">
        <f t="shared" si="342"/>
        <v>0</v>
      </c>
      <c r="Q374">
        <f t="shared" si="343"/>
        <v>0</v>
      </c>
      <c r="R374">
        <f t="shared" si="344"/>
        <v>0</v>
      </c>
      <c r="S374">
        <f t="shared" si="345"/>
        <v>0</v>
      </c>
      <c r="T374">
        <f t="shared" si="346"/>
        <v>0</v>
      </c>
      <c r="U374">
        <f t="shared" si="347"/>
        <v>0</v>
      </c>
      <c r="V374">
        <f t="shared" si="348"/>
        <v>0</v>
      </c>
      <c r="W374">
        <f t="shared" si="349"/>
        <v>0</v>
      </c>
      <c r="X374">
        <f t="shared" si="350"/>
        <v>0</v>
      </c>
      <c r="Y374">
        <f t="shared" si="351"/>
        <v>0</v>
      </c>
      <c r="AA374">
        <v>39570879</v>
      </c>
      <c r="AB374">
        <f t="shared" si="352"/>
        <v>0</v>
      </c>
      <c r="AC374">
        <f t="shared" si="353"/>
        <v>0</v>
      </c>
      <c r="AD374">
        <f>ROUND((((ET374)-(EU374))+AE374),2)</f>
        <v>0</v>
      </c>
      <c r="AE374">
        <f>ROUND((EU374),2)</f>
        <v>0</v>
      </c>
      <c r="AF374">
        <f>ROUND((EV374),2)</f>
        <v>0</v>
      </c>
      <c r="AG374">
        <f t="shared" si="354"/>
        <v>0</v>
      </c>
      <c r="AH374">
        <f>(EW374)</f>
        <v>0</v>
      </c>
      <c r="AI374">
        <f>(EX374)</f>
        <v>0</v>
      </c>
      <c r="AJ374">
        <f t="shared" si="355"/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90</v>
      </c>
      <c r="AU374">
        <v>85</v>
      </c>
      <c r="AV374">
        <v>1</v>
      </c>
      <c r="AW374">
        <v>1</v>
      </c>
      <c r="AZ374">
        <v>6.56</v>
      </c>
      <c r="BA374">
        <v>1</v>
      </c>
      <c r="BB374">
        <v>1</v>
      </c>
      <c r="BC374">
        <v>6.56</v>
      </c>
      <c r="BD374" t="s">
        <v>3</v>
      </c>
      <c r="BE374" t="s">
        <v>3</v>
      </c>
      <c r="BF374" t="s">
        <v>3</v>
      </c>
      <c r="BG374" t="s">
        <v>3</v>
      </c>
      <c r="BH374">
        <v>3</v>
      </c>
      <c r="BI374">
        <v>1</v>
      </c>
      <c r="BJ374" t="s">
        <v>3</v>
      </c>
      <c r="BM374">
        <v>9001</v>
      </c>
      <c r="BN374">
        <v>0</v>
      </c>
      <c r="BO374" t="s">
        <v>3</v>
      </c>
      <c r="BP374">
        <v>0</v>
      </c>
      <c r="BQ374">
        <v>2</v>
      </c>
      <c r="BR374">
        <v>0</v>
      </c>
      <c r="BS374">
        <v>1</v>
      </c>
      <c r="BT374">
        <v>1</v>
      </c>
      <c r="BU374">
        <v>1</v>
      </c>
      <c r="BV374">
        <v>1</v>
      </c>
      <c r="BW374">
        <v>1</v>
      </c>
      <c r="BX374">
        <v>1</v>
      </c>
      <c r="BY374" t="s">
        <v>3</v>
      </c>
      <c r="BZ374">
        <v>90</v>
      </c>
      <c r="CA374">
        <v>85</v>
      </c>
      <c r="CF374">
        <v>0</v>
      </c>
      <c r="CG374">
        <v>0</v>
      </c>
      <c r="CM374">
        <v>0</v>
      </c>
      <c r="CN374" t="s">
        <v>3</v>
      </c>
      <c r="CO374">
        <v>0</v>
      </c>
      <c r="CP374">
        <f t="shared" si="356"/>
        <v>0</v>
      </c>
      <c r="CQ374">
        <f t="shared" si="357"/>
        <v>0</v>
      </c>
      <c r="CR374">
        <f t="shared" si="358"/>
        <v>0</v>
      </c>
      <c r="CS374">
        <f t="shared" si="359"/>
        <v>0</v>
      </c>
      <c r="CT374">
        <f t="shared" si="360"/>
        <v>0</v>
      </c>
      <c r="CU374">
        <f t="shared" si="361"/>
        <v>0</v>
      </c>
      <c r="CV374">
        <f t="shared" si="362"/>
        <v>0</v>
      </c>
      <c r="CW374">
        <f t="shared" si="363"/>
        <v>0</v>
      </c>
      <c r="CX374">
        <f t="shared" si="364"/>
        <v>0</v>
      </c>
      <c r="CY374">
        <f t="shared" si="365"/>
        <v>0</v>
      </c>
      <c r="CZ374">
        <f t="shared" si="366"/>
        <v>0</v>
      </c>
      <c r="DC374" t="s">
        <v>3</v>
      </c>
      <c r="DD374" t="s">
        <v>3</v>
      </c>
      <c r="DE374" t="s">
        <v>3</v>
      </c>
      <c r="DF374" t="s">
        <v>3</v>
      </c>
      <c r="DG374" t="s">
        <v>3</v>
      </c>
      <c r="DH374" t="s">
        <v>3</v>
      </c>
      <c r="DI374" t="s">
        <v>3</v>
      </c>
      <c r="DJ374" t="s">
        <v>3</v>
      </c>
      <c r="DK374" t="s">
        <v>3</v>
      </c>
      <c r="DL374" t="s">
        <v>3</v>
      </c>
      <c r="DM374" t="s">
        <v>3</v>
      </c>
      <c r="DN374">
        <v>0</v>
      </c>
      <c r="DO374">
        <v>0</v>
      </c>
      <c r="DP374">
        <v>1</v>
      </c>
      <c r="DQ374">
        <v>1</v>
      </c>
      <c r="DU374">
        <v>1009</v>
      </c>
      <c r="DV374" t="s">
        <v>64</v>
      </c>
      <c r="DW374" t="s">
        <v>64</v>
      </c>
      <c r="DX374">
        <v>1000</v>
      </c>
      <c r="EE374">
        <v>39174502</v>
      </c>
      <c r="EF374">
        <v>2</v>
      </c>
      <c r="EG374" t="s">
        <v>21</v>
      </c>
      <c r="EH374">
        <v>0</v>
      </c>
      <c r="EI374" t="s">
        <v>3</v>
      </c>
      <c r="EJ374">
        <v>1</v>
      </c>
      <c r="EK374">
        <v>9001</v>
      </c>
      <c r="EL374" t="s">
        <v>475</v>
      </c>
      <c r="EM374" t="s">
        <v>476</v>
      </c>
      <c r="EO374" t="s">
        <v>3</v>
      </c>
      <c r="EQ374">
        <v>0</v>
      </c>
      <c r="ER374">
        <v>0</v>
      </c>
      <c r="ES374">
        <v>0</v>
      </c>
      <c r="ET374">
        <v>0</v>
      </c>
      <c r="EU374">
        <v>0</v>
      </c>
      <c r="EV374">
        <v>0</v>
      </c>
      <c r="EW374">
        <v>0</v>
      </c>
      <c r="EX374">
        <v>0</v>
      </c>
      <c r="FQ374">
        <v>0</v>
      </c>
      <c r="FR374">
        <f t="shared" si="367"/>
        <v>0</v>
      </c>
      <c r="FS374">
        <v>0</v>
      </c>
      <c r="FX374">
        <v>90</v>
      </c>
      <c r="FY374">
        <v>85</v>
      </c>
      <c r="GA374" t="s">
        <v>3</v>
      </c>
      <c r="GD374">
        <v>0</v>
      </c>
      <c r="GF374">
        <v>748648226</v>
      </c>
      <c r="GG374">
        <v>1</v>
      </c>
      <c r="GH374">
        <v>1</v>
      </c>
      <c r="GI374">
        <v>4</v>
      </c>
      <c r="GJ374">
        <v>0</v>
      </c>
      <c r="GK374">
        <f>ROUND(R374*(R12)/100,2)</f>
        <v>0</v>
      </c>
      <c r="GL374">
        <f t="shared" si="368"/>
        <v>0</v>
      </c>
      <c r="GM374">
        <f t="shared" si="369"/>
        <v>0</v>
      </c>
      <c r="GN374">
        <f t="shared" si="370"/>
        <v>0</v>
      </c>
      <c r="GO374">
        <f t="shared" si="371"/>
        <v>0</v>
      </c>
      <c r="GP374">
        <f t="shared" si="372"/>
        <v>0</v>
      </c>
      <c r="GR374">
        <v>0</v>
      </c>
      <c r="GS374">
        <v>3</v>
      </c>
      <c r="GT374">
        <v>0</v>
      </c>
      <c r="GU374" t="s">
        <v>3</v>
      </c>
      <c r="GV374">
        <f t="shared" si="373"/>
        <v>0</v>
      </c>
      <c r="GW374">
        <v>1</v>
      </c>
      <c r="GX374">
        <f t="shared" si="374"/>
        <v>0</v>
      </c>
      <c r="HA374">
        <v>0</v>
      </c>
      <c r="HB374">
        <v>0</v>
      </c>
      <c r="IK374">
        <v>0</v>
      </c>
    </row>
    <row r="375" spans="1:245" x14ac:dyDescent="0.2">
      <c r="A375">
        <v>18</v>
      </c>
      <c r="B375">
        <v>1</v>
      </c>
      <c r="C375">
        <v>888</v>
      </c>
      <c r="E375" t="s">
        <v>667</v>
      </c>
      <c r="F375" t="s">
        <v>668</v>
      </c>
      <c r="G375" t="s">
        <v>669</v>
      </c>
      <c r="H375" t="s">
        <v>64</v>
      </c>
      <c r="I375">
        <f>I373*J375</f>
        <v>11.221450000000001</v>
      </c>
      <c r="J375">
        <v>1</v>
      </c>
      <c r="O375">
        <f t="shared" si="341"/>
        <v>638860.43999999994</v>
      </c>
      <c r="P375">
        <f t="shared" si="342"/>
        <v>638860.43999999994</v>
      </c>
      <c r="Q375">
        <f t="shared" si="343"/>
        <v>0</v>
      </c>
      <c r="R375">
        <f t="shared" si="344"/>
        <v>0</v>
      </c>
      <c r="S375">
        <f t="shared" si="345"/>
        <v>0</v>
      </c>
      <c r="T375">
        <f t="shared" si="346"/>
        <v>0</v>
      </c>
      <c r="U375">
        <f t="shared" si="347"/>
        <v>0</v>
      </c>
      <c r="V375">
        <f t="shared" si="348"/>
        <v>0</v>
      </c>
      <c r="W375">
        <f t="shared" si="349"/>
        <v>0</v>
      </c>
      <c r="X375">
        <f t="shared" si="350"/>
        <v>0</v>
      </c>
      <c r="Y375">
        <f t="shared" si="351"/>
        <v>0</v>
      </c>
      <c r="AA375">
        <v>39570879</v>
      </c>
      <c r="AB375">
        <f t="shared" si="352"/>
        <v>8678.67</v>
      </c>
      <c r="AC375">
        <f t="shared" si="353"/>
        <v>8678.67</v>
      </c>
      <c r="AD375">
        <f>ROUND((((ET375)-(EU375))+AE375),2)</f>
        <v>0</v>
      </c>
      <c r="AE375">
        <f>ROUND((EU375),2)</f>
        <v>0</v>
      </c>
      <c r="AF375">
        <f>ROUND((EV375),2)</f>
        <v>0</v>
      </c>
      <c r="AG375">
        <f t="shared" si="354"/>
        <v>0</v>
      </c>
      <c r="AH375">
        <f>(EW375)</f>
        <v>0</v>
      </c>
      <c r="AI375">
        <f>(EX375)</f>
        <v>0</v>
      </c>
      <c r="AJ375">
        <f t="shared" si="355"/>
        <v>0</v>
      </c>
      <c r="AK375">
        <v>8678.67</v>
      </c>
      <c r="AL375">
        <v>8678.67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90</v>
      </c>
      <c r="AU375">
        <v>85</v>
      </c>
      <c r="AV375">
        <v>1</v>
      </c>
      <c r="AW375">
        <v>1</v>
      </c>
      <c r="AZ375">
        <v>6.56</v>
      </c>
      <c r="BA375">
        <v>1</v>
      </c>
      <c r="BB375">
        <v>1</v>
      </c>
      <c r="BC375">
        <v>6.56</v>
      </c>
      <c r="BD375" t="s">
        <v>3</v>
      </c>
      <c r="BE375" t="s">
        <v>3</v>
      </c>
      <c r="BF375" t="s">
        <v>3</v>
      </c>
      <c r="BG375" t="s">
        <v>3</v>
      </c>
      <c r="BH375">
        <v>3</v>
      </c>
      <c r="BI375">
        <v>1</v>
      </c>
      <c r="BJ375" t="s">
        <v>670</v>
      </c>
      <c r="BM375">
        <v>9001</v>
      </c>
      <c r="BN375">
        <v>0</v>
      </c>
      <c r="BO375" t="s">
        <v>3</v>
      </c>
      <c r="BP375">
        <v>0</v>
      </c>
      <c r="BQ375">
        <v>2</v>
      </c>
      <c r="BR375">
        <v>0</v>
      </c>
      <c r="BS375">
        <v>1</v>
      </c>
      <c r="BT375">
        <v>1</v>
      </c>
      <c r="BU375">
        <v>1</v>
      </c>
      <c r="BV375">
        <v>1</v>
      </c>
      <c r="BW375">
        <v>1</v>
      </c>
      <c r="BX375">
        <v>1</v>
      </c>
      <c r="BY375" t="s">
        <v>3</v>
      </c>
      <c r="BZ375">
        <v>90</v>
      </c>
      <c r="CA375">
        <v>85</v>
      </c>
      <c r="CF375">
        <v>0</v>
      </c>
      <c r="CG375">
        <v>0</v>
      </c>
      <c r="CM375">
        <v>0</v>
      </c>
      <c r="CN375" t="s">
        <v>3</v>
      </c>
      <c r="CO375">
        <v>0</v>
      </c>
      <c r="CP375">
        <f t="shared" si="356"/>
        <v>638860.43999999994</v>
      </c>
      <c r="CQ375">
        <f t="shared" si="357"/>
        <v>56932.075199999999</v>
      </c>
      <c r="CR375">
        <f t="shared" si="358"/>
        <v>0</v>
      </c>
      <c r="CS375">
        <f t="shared" si="359"/>
        <v>0</v>
      </c>
      <c r="CT375">
        <f t="shared" si="360"/>
        <v>0</v>
      </c>
      <c r="CU375">
        <f t="shared" si="361"/>
        <v>0</v>
      </c>
      <c r="CV375">
        <f t="shared" si="362"/>
        <v>0</v>
      </c>
      <c r="CW375">
        <f t="shared" si="363"/>
        <v>0</v>
      </c>
      <c r="CX375">
        <f t="shared" si="364"/>
        <v>0</v>
      </c>
      <c r="CY375">
        <f t="shared" si="365"/>
        <v>0</v>
      </c>
      <c r="CZ375">
        <f t="shared" si="366"/>
        <v>0</v>
      </c>
      <c r="DC375" t="s">
        <v>3</v>
      </c>
      <c r="DD375" t="s">
        <v>3</v>
      </c>
      <c r="DE375" t="s">
        <v>3</v>
      </c>
      <c r="DF375" t="s">
        <v>3</v>
      </c>
      <c r="DG375" t="s">
        <v>3</v>
      </c>
      <c r="DH375" t="s">
        <v>3</v>
      </c>
      <c r="DI375" t="s">
        <v>3</v>
      </c>
      <c r="DJ375" t="s">
        <v>3</v>
      </c>
      <c r="DK375" t="s">
        <v>3</v>
      </c>
      <c r="DL375" t="s">
        <v>3</v>
      </c>
      <c r="DM375" t="s">
        <v>3</v>
      </c>
      <c r="DN375">
        <v>0</v>
      </c>
      <c r="DO375">
        <v>0</v>
      </c>
      <c r="DP375">
        <v>1</v>
      </c>
      <c r="DQ375">
        <v>1</v>
      </c>
      <c r="DU375">
        <v>1009</v>
      </c>
      <c r="DV375" t="s">
        <v>64</v>
      </c>
      <c r="DW375" t="s">
        <v>64</v>
      </c>
      <c r="DX375">
        <v>1000</v>
      </c>
      <c r="EE375">
        <v>39174502</v>
      </c>
      <c r="EF375">
        <v>2</v>
      </c>
      <c r="EG375" t="s">
        <v>21</v>
      </c>
      <c r="EH375">
        <v>0</v>
      </c>
      <c r="EI375" t="s">
        <v>3</v>
      </c>
      <c r="EJ375">
        <v>1</v>
      </c>
      <c r="EK375">
        <v>9001</v>
      </c>
      <c r="EL375" t="s">
        <v>475</v>
      </c>
      <c r="EM375" t="s">
        <v>476</v>
      </c>
      <c r="EO375" t="s">
        <v>3</v>
      </c>
      <c r="EQ375">
        <v>0</v>
      </c>
      <c r="ER375">
        <v>8678.67</v>
      </c>
      <c r="ES375">
        <v>8678.67</v>
      </c>
      <c r="ET375">
        <v>0</v>
      </c>
      <c r="EU375">
        <v>0</v>
      </c>
      <c r="EV375">
        <v>0</v>
      </c>
      <c r="EW375">
        <v>0</v>
      </c>
      <c r="EX375">
        <v>0</v>
      </c>
      <c r="FQ375">
        <v>0</v>
      </c>
      <c r="FR375">
        <f t="shared" si="367"/>
        <v>0</v>
      </c>
      <c r="FS375">
        <v>0</v>
      </c>
      <c r="FX375">
        <v>90</v>
      </c>
      <c r="FY375">
        <v>85</v>
      </c>
      <c r="GA375" t="s">
        <v>3</v>
      </c>
      <c r="GD375">
        <v>0</v>
      </c>
      <c r="GF375">
        <v>1424952883</v>
      </c>
      <c r="GG375">
        <v>1</v>
      </c>
      <c r="GH375">
        <v>1</v>
      </c>
      <c r="GI375">
        <v>4</v>
      </c>
      <c r="GJ375">
        <v>0</v>
      </c>
      <c r="GK375">
        <f>ROUND(R375*(R12)/100,2)</f>
        <v>0</v>
      </c>
      <c r="GL375">
        <f t="shared" si="368"/>
        <v>0</v>
      </c>
      <c r="GM375">
        <f t="shared" si="369"/>
        <v>638860.43999999994</v>
      </c>
      <c r="GN375">
        <f t="shared" si="370"/>
        <v>638860.43999999994</v>
      </c>
      <c r="GO375">
        <f t="shared" si="371"/>
        <v>0</v>
      </c>
      <c r="GP375">
        <f t="shared" si="372"/>
        <v>0</v>
      </c>
      <c r="GR375">
        <v>0</v>
      </c>
      <c r="GS375">
        <v>3</v>
      </c>
      <c r="GT375">
        <v>0</v>
      </c>
      <c r="GU375" t="s">
        <v>3</v>
      </c>
      <c r="GV375">
        <f t="shared" si="373"/>
        <v>0</v>
      </c>
      <c r="GW375">
        <v>1</v>
      </c>
      <c r="GX375">
        <f t="shared" si="374"/>
        <v>0</v>
      </c>
      <c r="HA375">
        <v>0</v>
      </c>
      <c r="HB375">
        <v>0</v>
      </c>
      <c r="IK375">
        <v>0</v>
      </c>
    </row>
    <row r="376" spans="1:245" x14ac:dyDescent="0.2">
      <c r="A376">
        <v>17</v>
      </c>
      <c r="B376">
        <v>1</v>
      </c>
      <c r="C376">
        <f>ROW(SmtRes!A906)</f>
        <v>906</v>
      </c>
      <c r="D376">
        <f>ROW(EtalonRes!A858)</f>
        <v>858</v>
      </c>
      <c r="E376" t="s">
        <v>671</v>
      </c>
      <c r="F376" t="s">
        <v>463</v>
      </c>
      <c r="G376" t="s">
        <v>464</v>
      </c>
      <c r="H376" t="s">
        <v>208</v>
      </c>
      <c r="I376">
        <f>ROUND(2.2/100,9)</f>
        <v>2.1999999999999999E-2</v>
      </c>
      <c r="J376">
        <v>0</v>
      </c>
      <c r="O376">
        <f t="shared" si="341"/>
        <v>96.02</v>
      </c>
      <c r="P376">
        <f t="shared" si="342"/>
        <v>25.43</v>
      </c>
      <c r="Q376">
        <f t="shared" si="343"/>
        <v>2.4300000000000002</v>
      </c>
      <c r="R376">
        <f t="shared" si="344"/>
        <v>0.3</v>
      </c>
      <c r="S376">
        <f t="shared" si="345"/>
        <v>68.16</v>
      </c>
      <c r="T376">
        <f t="shared" si="346"/>
        <v>0</v>
      </c>
      <c r="U376">
        <f t="shared" si="347"/>
        <v>1.158234</v>
      </c>
      <c r="V376">
        <f t="shared" si="348"/>
        <v>3.5750000000000001E-3</v>
      </c>
      <c r="W376">
        <f t="shared" si="349"/>
        <v>0</v>
      </c>
      <c r="X376">
        <f t="shared" si="350"/>
        <v>71.88</v>
      </c>
      <c r="Y376">
        <f t="shared" si="351"/>
        <v>44.5</v>
      </c>
      <c r="AA376">
        <v>39570879</v>
      </c>
      <c r="AB376">
        <f t="shared" si="352"/>
        <v>665.29</v>
      </c>
      <c r="AC376">
        <f t="shared" si="353"/>
        <v>176.2</v>
      </c>
      <c r="AD376">
        <f>ROUND(((((ET376*1.25))-((EU376*1.25)))+AE376),2)</f>
        <v>16.84</v>
      </c>
      <c r="AE376">
        <f>ROUND(((EU376*1.25)),2)</f>
        <v>2.08</v>
      </c>
      <c r="AF376">
        <f>ROUND(((EV376*1.15)),2)</f>
        <v>472.25</v>
      </c>
      <c r="AG376">
        <f t="shared" si="354"/>
        <v>0</v>
      </c>
      <c r="AH376">
        <f>((EW376*1.15))</f>
        <v>52.646999999999998</v>
      </c>
      <c r="AI376">
        <f>((EX376*1.25))</f>
        <v>0.16250000000000001</v>
      </c>
      <c r="AJ376">
        <f t="shared" si="355"/>
        <v>0</v>
      </c>
      <c r="AK376">
        <v>600.32000000000005</v>
      </c>
      <c r="AL376">
        <v>176.2</v>
      </c>
      <c r="AM376">
        <v>13.47</v>
      </c>
      <c r="AN376">
        <v>1.66</v>
      </c>
      <c r="AO376">
        <v>410.65</v>
      </c>
      <c r="AP376">
        <v>0</v>
      </c>
      <c r="AQ376">
        <v>45.78</v>
      </c>
      <c r="AR376">
        <v>0.13</v>
      </c>
      <c r="AS376">
        <v>0</v>
      </c>
      <c r="AT376">
        <v>105</v>
      </c>
      <c r="AU376">
        <v>65</v>
      </c>
      <c r="AV376">
        <v>1</v>
      </c>
      <c r="AW376">
        <v>1</v>
      </c>
      <c r="AZ376">
        <v>6.56</v>
      </c>
      <c r="BA376">
        <v>6.56</v>
      </c>
      <c r="BB376">
        <v>6.56</v>
      </c>
      <c r="BC376">
        <v>6.56</v>
      </c>
      <c r="BD376" t="s">
        <v>3</v>
      </c>
      <c r="BE376" t="s">
        <v>3</v>
      </c>
      <c r="BF376" t="s">
        <v>3</v>
      </c>
      <c r="BG376" t="s">
        <v>3</v>
      </c>
      <c r="BH376">
        <v>0</v>
      </c>
      <c r="BI376">
        <v>1</v>
      </c>
      <c r="BJ376" t="s">
        <v>465</v>
      </c>
      <c r="BM376">
        <v>6001</v>
      </c>
      <c r="BN376">
        <v>0</v>
      </c>
      <c r="BO376" t="s">
        <v>3</v>
      </c>
      <c r="BP376">
        <v>0</v>
      </c>
      <c r="BQ376">
        <v>2</v>
      </c>
      <c r="BR376">
        <v>0</v>
      </c>
      <c r="BS376">
        <v>6.56</v>
      </c>
      <c r="BT376">
        <v>1</v>
      </c>
      <c r="BU376">
        <v>1</v>
      </c>
      <c r="BV376">
        <v>1</v>
      </c>
      <c r="BW376">
        <v>1</v>
      </c>
      <c r="BX376">
        <v>1</v>
      </c>
      <c r="BY376" t="s">
        <v>3</v>
      </c>
      <c r="BZ376">
        <v>105</v>
      </c>
      <c r="CA376">
        <v>65</v>
      </c>
      <c r="CF376">
        <v>0</v>
      </c>
      <c r="CG376">
        <v>0</v>
      </c>
      <c r="CM376">
        <v>0</v>
      </c>
      <c r="CN376" t="s">
        <v>1633</v>
      </c>
      <c r="CO376">
        <v>0</v>
      </c>
      <c r="CP376">
        <f t="shared" si="356"/>
        <v>96.02</v>
      </c>
      <c r="CQ376">
        <f t="shared" si="357"/>
        <v>1155.8719999999998</v>
      </c>
      <c r="CR376">
        <f t="shared" si="358"/>
        <v>110.4704</v>
      </c>
      <c r="CS376">
        <f t="shared" si="359"/>
        <v>13.6448</v>
      </c>
      <c r="CT376">
        <f t="shared" si="360"/>
        <v>3097.96</v>
      </c>
      <c r="CU376">
        <f t="shared" si="361"/>
        <v>0</v>
      </c>
      <c r="CV376">
        <f t="shared" si="362"/>
        <v>52.646999999999998</v>
      </c>
      <c r="CW376">
        <f t="shared" si="363"/>
        <v>0.16250000000000001</v>
      </c>
      <c r="CX376">
        <f t="shared" si="364"/>
        <v>0</v>
      </c>
      <c r="CY376">
        <f t="shared" si="365"/>
        <v>71.882999999999996</v>
      </c>
      <c r="CZ376">
        <f t="shared" si="366"/>
        <v>44.498999999999995</v>
      </c>
      <c r="DC376" t="s">
        <v>3</v>
      </c>
      <c r="DD376" t="s">
        <v>3</v>
      </c>
      <c r="DE376" t="s">
        <v>19</v>
      </c>
      <c r="DF376" t="s">
        <v>19</v>
      </c>
      <c r="DG376" t="s">
        <v>20</v>
      </c>
      <c r="DH376" t="s">
        <v>3</v>
      </c>
      <c r="DI376" t="s">
        <v>20</v>
      </c>
      <c r="DJ376" t="s">
        <v>19</v>
      </c>
      <c r="DK376" t="s">
        <v>3</v>
      </c>
      <c r="DL376" t="s">
        <v>3</v>
      </c>
      <c r="DM376" t="s">
        <v>3</v>
      </c>
      <c r="DN376">
        <v>0</v>
      </c>
      <c r="DO376">
        <v>0</v>
      </c>
      <c r="DP376">
        <v>1</v>
      </c>
      <c r="DQ376">
        <v>1</v>
      </c>
      <c r="DU376">
        <v>1005</v>
      </c>
      <c r="DV376" t="s">
        <v>208</v>
      </c>
      <c r="DW376" t="s">
        <v>208</v>
      </c>
      <c r="DX376">
        <v>100</v>
      </c>
      <c r="EE376">
        <v>39174490</v>
      </c>
      <c r="EF376">
        <v>2</v>
      </c>
      <c r="EG376" t="s">
        <v>21</v>
      </c>
      <c r="EH376">
        <v>0</v>
      </c>
      <c r="EI376" t="s">
        <v>3</v>
      </c>
      <c r="EJ376">
        <v>1</v>
      </c>
      <c r="EK376">
        <v>6001</v>
      </c>
      <c r="EL376" t="s">
        <v>92</v>
      </c>
      <c r="EM376" t="s">
        <v>93</v>
      </c>
      <c r="EO376" t="s">
        <v>24</v>
      </c>
      <c r="EQ376">
        <v>0</v>
      </c>
      <c r="ER376">
        <v>600.32000000000005</v>
      </c>
      <c r="ES376">
        <v>176.2</v>
      </c>
      <c r="ET376">
        <v>13.47</v>
      </c>
      <c r="EU376">
        <v>1.66</v>
      </c>
      <c r="EV376">
        <v>410.65</v>
      </c>
      <c r="EW376">
        <v>45.78</v>
      </c>
      <c r="EX376">
        <v>0.13</v>
      </c>
      <c r="EY376">
        <v>0</v>
      </c>
      <c r="FQ376">
        <v>0</v>
      </c>
      <c r="FR376">
        <f t="shared" si="367"/>
        <v>0</v>
      </c>
      <c r="FS376">
        <v>0</v>
      </c>
      <c r="FX376">
        <v>105</v>
      </c>
      <c r="FY376">
        <v>65</v>
      </c>
      <c r="GA376" t="s">
        <v>3</v>
      </c>
      <c r="GD376">
        <v>0</v>
      </c>
      <c r="GF376">
        <v>1699975612</v>
      </c>
      <c r="GG376">
        <v>1</v>
      </c>
      <c r="GH376">
        <v>1</v>
      </c>
      <c r="GI376">
        <v>4</v>
      </c>
      <c r="GJ376">
        <v>0</v>
      </c>
      <c r="GK376">
        <f>ROUND(R376*(R12)/100,2)</f>
        <v>0</v>
      </c>
      <c r="GL376">
        <f t="shared" si="368"/>
        <v>0</v>
      </c>
      <c r="GM376">
        <f t="shared" si="369"/>
        <v>212.4</v>
      </c>
      <c r="GN376">
        <f t="shared" si="370"/>
        <v>212.4</v>
      </c>
      <c r="GO376">
        <f t="shared" si="371"/>
        <v>0</v>
      </c>
      <c r="GP376">
        <f t="shared" si="372"/>
        <v>0</v>
      </c>
      <c r="GR376">
        <v>0</v>
      </c>
      <c r="GS376">
        <v>3</v>
      </c>
      <c r="GT376">
        <v>0</v>
      </c>
      <c r="GU376" t="s">
        <v>3</v>
      </c>
      <c r="GV376">
        <f t="shared" si="373"/>
        <v>0</v>
      </c>
      <c r="GW376">
        <v>1</v>
      </c>
      <c r="GX376">
        <f t="shared" si="374"/>
        <v>0</v>
      </c>
      <c r="HA376">
        <v>0</v>
      </c>
      <c r="HB376">
        <v>0</v>
      </c>
      <c r="IK376">
        <v>0</v>
      </c>
    </row>
    <row r="377" spans="1:245" x14ac:dyDescent="0.2">
      <c r="A377">
        <v>18</v>
      </c>
      <c r="B377">
        <v>1</v>
      </c>
      <c r="C377">
        <v>903</v>
      </c>
      <c r="E377" t="s">
        <v>672</v>
      </c>
      <c r="F377" t="s">
        <v>95</v>
      </c>
      <c r="G377" t="s">
        <v>96</v>
      </c>
      <c r="H377" t="s">
        <v>73</v>
      </c>
      <c r="I377">
        <f>I376*J377</f>
        <v>4.488000000000001E-2</v>
      </c>
      <c r="J377">
        <v>2.0400000000000005</v>
      </c>
      <c r="O377">
        <f t="shared" si="341"/>
        <v>0</v>
      </c>
      <c r="P377">
        <f t="shared" si="342"/>
        <v>0</v>
      </c>
      <c r="Q377">
        <f t="shared" si="343"/>
        <v>0</v>
      </c>
      <c r="R377">
        <f t="shared" si="344"/>
        <v>0</v>
      </c>
      <c r="S377">
        <f t="shared" si="345"/>
        <v>0</v>
      </c>
      <c r="T377">
        <f t="shared" si="346"/>
        <v>0</v>
      </c>
      <c r="U377">
        <f t="shared" si="347"/>
        <v>0</v>
      </c>
      <c r="V377">
        <f t="shared" si="348"/>
        <v>0</v>
      </c>
      <c r="W377">
        <f t="shared" si="349"/>
        <v>0</v>
      </c>
      <c r="X377">
        <f t="shared" si="350"/>
        <v>0</v>
      </c>
      <c r="Y377">
        <f t="shared" si="351"/>
        <v>0</v>
      </c>
      <c r="AA377">
        <v>39570879</v>
      </c>
      <c r="AB377">
        <f t="shared" si="352"/>
        <v>0</v>
      </c>
      <c r="AC377">
        <f t="shared" si="353"/>
        <v>0</v>
      </c>
      <c r="AD377">
        <f>ROUND((((ET377)-(EU377))+AE377),2)</f>
        <v>0</v>
      </c>
      <c r="AE377">
        <f>ROUND((EU377),2)</f>
        <v>0</v>
      </c>
      <c r="AF377">
        <f>ROUND((EV377),2)</f>
        <v>0</v>
      </c>
      <c r="AG377">
        <f t="shared" si="354"/>
        <v>0</v>
      </c>
      <c r="AH377">
        <f>(EW377)</f>
        <v>0</v>
      </c>
      <c r="AI377">
        <f>(EX377)</f>
        <v>0</v>
      </c>
      <c r="AJ377">
        <f t="shared" si="355"/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105</v>
      </c>
      <c r="AU377">
        <v>65</v>
      </c>
      <c r="AV377">
        <v>1</v>
      </c>
      <c r="AW377">
        <v>1</v>
      </c>
      <c r="AZ377">
        <v>6.56</v>
      </c>
      <c r="BA377">
        <v>1</v>
      </c>
      <c r="BB377">
        <v>1</v>
      </c>
      <c r="BC377">
        <v>6.56</v>
      </c>
      <c r="BD377" t="s">
        <v>3</v>
      </c>
      <c r="BE377" t="s">
        <v>3</v>
      </c>
      <c r="BF377" t="s">
        <v>3</v>
      </c>
      <c r="BG377" t="s">
        <v>3</v>
      </c>
      <c r="BH377">
        <v>3</v>
      </c>
      <c r="BI377">
        <v>1</v>
      </c>
      <c r="BJ377" t="s">
        <v>3</v>
      </c>
      <c r="BM377">
        <v>6001</v>
      </c>
      <c r="BN377">
        <v>0</v>
      </c>
      <c r="BO377" t="s">
        <v>3</v>
      </c>
      <c r="BP377">
        <v>0</v>
      </c>
      <c r="BQ377">
        <v>2</v>
      </c>
      <c r="BR377">
        <v>0</v>
      </c>
      <c r="BS377">
        <v>1</v>
      </c>
      <c r="BT377">
        <v>1</v>
      </c>
      <c r="BU377">
        <v>1</v>
      </c>
      <c r="BV377">
        <v>1</v>
      </c>
      <c r="BW377">
        <v>1</v>
      </c>
      <c r="BX377">
        <v>1</v>
      </c>
      <c r="BY377" t="s">
        <v>3</v>
      </c>
      <c r="BZ377">
        <v>105</v>
      </c>
      <c r="CA377">
        <v>65</v>
      </c>
      <c r="CF377">
        <v>0</v>
      </c>
      <c r="CG377">
        <v>0</v>
      </c>
      <c r="CM377">
        <v>0</v>
      </c>
      <c r="CN377" t="s">
        <v>3</v>
      </c>
      <c r="CO377">
        <v>0</v>
      </c>
      <c r="CP377">
        <f t="shared" si="356"/>
        <v>0</v>
      </c>
      <c r="CQ377">
        <f t="shared" si="357"/>
        <v>0</v>
      </c>
      <c r="CR377">
        <f t="shared" si="358"/>
        <v>0</v>
      </c>
      <c r="CS377">
        <f t="shared" si="359"/>
        <v>0</v>
      </c>
      <c r="CT377">
        <f t="shared" si="360"/>
        <v>0</v>
      </c>
      <c r="CU377">
        <f t="shared" si="361"/>
        <v>0</v>
      </c>
      <c r="CV377">
        <f t="shared" si="362"/>
        <v>0</v>
      </c>
      <c r="CW377">
        <f t="shared" si="363"/>
        <v>0</v>
      </c>
      <c r="CX377">
        <f t="shared" si="364"/>
        <v>0</v>
      </c>
      <c r="CY377">
        <f t="shared" si="365"/>
        <v>0</v>
      </c>
      <c r="CZ377">
        <f t="shared" si="366"/>
        <v>0</v>
      </c>
      <c r="DC377" t="s">
        <v>3</v>
      </c>
      <c r="DD377" t="s">
        <v>3</v>
      </c>
      <c r="DE377" t="s">
        <v>3</v>
      </c>
      <c r="DF377" t="s">
        <v>3</v>
      </c>
      <c r="DG377" t="s">
        <v>3</v>
      </c>
      <c r="DH377" t="s">
        <v>3</v>
      </c>
      <c r="DI377" t="s">
        <v>3</v>
      </c>
      <c r="DJ377" t="s">
        <v>3</v>
      </c>
      <c r="DK377" t="s">
        <v>3</v>
      </c>
      <c r="DL377" t="s">
        <v>3</v>
      </c>
      <c r="DM377" t="s">
        <v>3</v>
      </c>
      <c r="DN377">
        <v>0</v>
      </c>
      <c r="DO377">
        <v>0</v>
      </c>
      <c r="DP377">
        <v>1</v>
      </c>
      <c r="DQ377">
        <v>1</v>
      </c>
      <c r="DU377">
        <v>1007</v>
      </c>
      <c r="DV377" t="s">
        <v>73</v>
      </c>
      <c r="DW377" t="s">
        <v>73</v>
      </c>
      <c r="DX377">
        <v>1</v>
      </c>
      <c r="EE377">
        <v>39174490</v>
      </c>
      <c r="EF377">
        <v>2</v>
      </c>
      <c r="EG377" t="s">
        <v>21</v>
      </c>
      <c r="EH377">
        <v>0</v>
      </c>
      <c r="EI377" t="s">
        <v>3</v>
      </c>
      <c r="EJ377">
        <v>1</v>
      </c>
      <c r="EK377">
        <v>6001</v>
      </c>
      <c r="EL377" t="s">
        <v>92</v>
      </c>
      <c r="EM377" t="s">
        <v>93</v>
      </c>
      <c r="EO377" t="s">
        <v>3</v>
      </c>
      <c r="EQ377">
        <v>0</v>
      </c>
      <c r="ER377">
        <v>0</v>
      </c>
      <c r="ES377">
        <v>0</v>
      </c>
      <c r="ET377">
        <v>0</v>
      </c>
      <c r="EU377">
        <v>0</v>
      </c>
      <c r="EV377">
        <v>0</v>
      </c>
      <c r="EW377">
        <v>0</v>
      </c>
      <c r="EX377">
        <v>0</v>
      </c>
      <c r="FQ377">
        <v>0</v>
      </c>
      <c r="FR377">
        <f t="shared" si="367"/>
        <v>0</v>
      </c>
      <c r="FS377">
        <v>0</v>
      </c>
      <c r="FX377">
        <v>105</v>
      </c>
      <c r="FY377">
        <v>65</v>
      </c>
      <c r="GA377" t="s">
        <v>3</v>
      </c>
      <c r="GD377">
        <v>0</v>
      </c>
      <c r="GF377">
        <v>-1646172050</v>
      </c>
      <c r="GG377">
        <v>1</v>
      </c>
      <c r="GH377">
        <v>1</v>
      </c>
      <c r="GI377">
        <v>4</v>
      </c>
      <c r="GJ377">
        <v>0</v>
      </c>
      <c r="GK377">
        <f>ROUND(R377*(R12)/100,2)</f>
        <v>0</v>
      </c>
      <c r="GL377">
        <f t="shared" si="368"/>
        <v>0</v>
      </c>
      <c r="GM377">
        <f t="shared" si="369"/>
        <v>0</v>
      </c>
      <c r="GN377">
        <f t="shared" si="370"/>
        <v>0</v>
      </c>
      <c r="GO377">
        <f t="shared" si="371"/>
        <v>0</v>
      </c>
      <c r="GP377">
        <f t="shared" si="372"/>
        <v>0</v>
      </c>
      <c r="GR377">
        <v>0</v>
      </c>
      <c r="GS377">
        <v>3</v>
      </c>
      <c r="GT377">
        <v>0</v>
      </c>
      <c r="GU377" t="s">
        <v>3</v>
      </c>
      <c r="GV377">
        <f t="shared" si="373"/>
        <v>0</v>
      </c>
      <c r="GW377">
        <v>1</v>
      </c>
      <c r="GX377">
        <f t="shared" si="374"/>
        <v>0</v>
      </c>
      <c r="HA377">
        <v>0</v>
      </c>
      <c r="HB377">
        <v>0</v>
      </c>
      <c r="IK377">
        <v>0</v>
      </c>
    </row>
    <row r="378" spans="1:245" x14ac:dyDescent="0.2">
      <c r="A378">
        <v>18</v>
      </c>
      <c r="B378">
        <v>1</v>
      </c>
      <c r="C378">
        <v>904</v>
      </c>
      <c r="E378" t="s">
        <v>673</v>
      </c>
      <c r="F378" t="s">
        <v>468</v>
      </c>
      <c r="G378" t="s">
        <v>469</v>
      </c>
      <c r="H378" t="s">
        <v>73</v>
      </c>
      <c r="I378">
        <f>I376*J378</f>
        <v>4.488000000000001E-2</v>
      </c>
      <c r="J378">
        <v>2.0400000000000005</v>
      </c>
      <c r="O378">
        <f t="shared" si="341"/>
        <v>212.21</v>
      </c>
      <c r="P378">
        <f t="shared" si="342"/>
        <v>212.21</v>
      </c>
      <c r="Q378">
        <f t="shared" si="343"/>
        <v>0</v>
      </c>
      <c r="R378">
        <f t="shared" si="344"/>
        <v>0</v>
      </c>
      <c r="S378">
        <f t="shared" si="345"/>
        <v>0</v>
      </c>
      <c r="T378">
        <f t="shared" si="346"/>
        <v>0</v>
      </c>
      <c r="U378">
        <f t="shared" si="347"/>
        <v>0</v>
      </c>
      <c r="V378">
        <f t="shared" si="348"/>
        <v>0</v>
      </c>
      <c r="W378">
        <f t="shared" si="349"/>
        <v>0</v>
      </c>
      <c r="X378">
        <f t="shared" si="350"/>
        <v>0</v>
      </c>
      <c r="Y378">
        <f t="shared" si="351"/>
        <v>0</v>
      </c>
      <c r="AA378">
        <v>39570879</v>
      </c>
      <c r="AB378">
        <f t="shared" si="352"/>
        <v>720.78</v>
      </c>
      <c r="AC378">
        <f t="shared" si="353"/>
        <v>720.78</v>
      </c>
      <c r="AD378">
        <f>ROUND((((ET378)-(EU378))+AE378),2)</f>
        <v>0</v>
      </c>
      <c r="AE378">
        <f>ROUND((EU378),2)</f>
        <v>0</v>
      </c>
      <c r="AF378">
        <f>ROUND((EV378),2)</f>
        <v>0</v>
      </c>
      <c r="AG378">
        <f t="shared" si="354"/>
        <v>0</v>
      </c>
      <c r="AH378">
        <f>(EW378)</f>
        <v>0</v>
      </c>
      <c r="AI378">
        <f>(EX378)</f>
        <v>0</v>
      </c>
      <c r="AJ378">
        <f t="shared" si="355"/>
        <v>0</v>
      </c>
      <c r="AK378">
        <v>720.78</v>
      </c>
      <c r="AL378">
        <v>720.78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105</v>
      </c>
      <c r="AU378">
        <v>65</v>
      </c>
      <c r="AV378">
        <v>1</v>
      </c>
      <c r="AW378">
        <v>1</v>
      </c>
      <c r="AZ378">
        <v>6.56</v>
      </c>
      <c r="BA378">
        <v>1</v>
      </c>
      <c r="BB378">
        <v>1</v>
      </c>
      <c r="BC378">
        <v>6.56</v>
      </c>
      <c r="BD378" t="s">
        <v>3</v>
      </c>
      <c r="BE378" t="s">
        <v>3</v>
      </c>
      <c r="BF378" t="s">
        <v>3</v>
      </c>
      <c r="BG378" t="s">
        <v>3</v>
      </c>
      <c r="BH378">
        <v>3</v>
      </c>
      <c r="BI378">
        <v>1</v>
      </c>
      <c r="BJ378" t="s">
        <v>470</v>
      </c>
      <c r="BM378">
        <v>6001</v>
      </c>
      <c r="BN378">
        <v>0</v>
      </c>
      <c r="BO378" t="s">
        <v>3</v>
      </c>
      <c r="BP378">
        <v>0</v>
      </c>
      <c r="BQ378">
        <v>2</v>
      </c>
      <c r="BR378">
        <v>0</v>
      </c>
      <c r="BS378">
        <v>1</v>
      </c>
      <c r="BT378">
        <v>1</v>
      </c>
      <c r="BU378">
        <v>1</v>
      </c>
      <c r="BV378">
        <v>1</v>
      </c>
      <c r="BW378">
        <v>1</v>
      </c>
      <c r="BX378">
        <v>1</v>
      </c>
      <c r="BY378" t="s">
        <v>3</v>
      </c>
      <c r="BZ378">
        <v>105</v>
      </c>
      <c r="CA378">
        <v>65</v>
      </c>
      <c r="CF378">
        <v>0</v>
      </c>
      <c r="CG378">
        <v>0</v>
      </c>
      <c r="CM378">
        <v>0</v>
      </c>
      <c r="CN378" t="s">
        <v>3</v>
      </c>
      <c r="CO378">
        <v>0</v>
      </c>
      <c r="CP378">
        <f t="shared" si="356"/>
        <v>212.21</v>
      </c>
      <c r="CQ378">
        <f t="shared" si="357"/>
        <v>4728.3167999999996</v>
      </c>
      <c r="CR378">
        <f t="shared" si="358"/>
        <v>0</v>
      </c>
      <c r="CS378">
        <f t="shared" si="359"/>
        <v>0</v>
      </c>
      <c r="CT378">
        <f t="shared" si="360"/>
        <v>0</v>
      </c>
      <c r="CU378">
        <f t="shared" si="361"/>
        <v>0</v>
      </c>
      <c r="CV378">
        <f t="shared" si="362"/>
        <v>0</v>
      </c>
      <c r="CW378">
        <f t="shared" si="363"/>
        <v>0</v>
      </c>
      <c r="CX378">
        <f t="shared" si="364"/>
        <v>0</v>
      </c>
      <c r="CY378">
        <f t="shared" si="365"/>
        <v>0</v>
      </c>
      <c r="CZ378">
        <f t="shared" si="366"/>
        <v>0</v>
      </c>
      <c r="DC378" t="s">
        <v>3</v>
      </c>
      <c r="DD378" t="s">
        <v>3</v>
      </c>
      <c r="DE378" t="s">
        <v>3</v>
      </c>
      <c r="DF378" t="s">
        <v>3</v>
      </c>
      <c r="DG378" t="s">
        <v>3</v>
      </c>
      <c r="DH378" t="s">
        <v>3</v>
      </c>
      <c r="DI378" t="s">
        <v>3</v>
      </c>
      <c r="DJ378" t="s">
        <v>3</v>
      </c>
      <c r="DK378" t="s">
        <v>3</v>
      </c>
      <c r="DL378" t="s">
        <v>3</v>
      </c>
      <c r="DM378" t="s">
        <v>3</v>
      </c>
      <c r="DN378">
        <v>0</v>
      </c>
      <c r="DO378">
        <v>0</v>
      </c>
      <c r="DP378">
        <v>1</v>
      </c>
      <c r="DQ378">
        <v>1</v>
      </c>
      <c r="DU378">
        <v>1007</v>
      </c>
      <c r="DV378" t="s">
        <v>73</v>
      </c>
      <c r="DW378" t="s">
        <v>73</v>
      </c>
      <c r="DX378">
        <v>1</v>
      </c>
      <c r="EE378">
        <v>39174490</v>
      </c>
      <c r="EF378">
        <v>2</v>
      </c>
      <c r="EG378" t="s">
        <v>21</v>
      </c>
      <c r="EH378">
        <v>0</v>
      </c>
      <c r="EI378" t="s">
        <v>3</v>
      </c>
      <c r="EJ378">
        <v>1</v>
      </c>
      <c r="EK378">
        <v>6001</v>
      </c>
      <c r="EL378" t="s">
        <v>92</v>
      </c>
      <c r="EM378" t="s">
        <v>93</v>
      </c>
      <c r="EO378" t="s">
        <v>3</v>
      </c>
      <c r="EQ378">
        <v>0</v>
      </c>
      <c r="ER378">
        <v>720.78</v>
      </c>
      <c r="ES378">
        <v>720.78</v>
      </c>
      <c r="ET378">
        <v>0</v>
      </c>
      <c r="EU378">
        <v>0</v>
      </c>
      <c r="EV378">
        <v>0</v>
      </c>
      <c r="EW378">
        <v>0</v>
      </c>
      <c r="EX378">
        <v>0</v>
      </c>
      <c r="FQ378">
        <v>0</v>
      </c>
      <c r="FR378">
        <f t="shared" si="367"/>
        <v>0</v>
      </c>
      <c r="FS378">
        <v>0</v>
      </c>
      <c r="FX378">
        <v>105</v>
      </c>
      <c r="FY378">
        <v>65</v>
      </c>
      <c r="GA378" t="s">
        <v>3</v>
      </c>
      <c r="GD378">
        <v>0</v>
      </c>
      <c r="GF378">
        <v>1090884294</v>
      </c>
      <c r="GG378">
        <v>1</v>
      </c>
      <c r="GH378">
        <v>1</v>
      </c>
      <c r="GI378">
        <v>4</v>
      </c>
      <c r="GJ378">
        <v>0</v>
      </c>
      <c r="GK378">
        <f>ROUND(R378*(R12)/100,2)</f>
        <v>0</v>
      </c>
      <c r="GL378">
        <f t="shared" si="368"/>
        <v>0</v>
      </c>
      <c r="GM378">
        <f t="shared" si="369"/>
        <v>212.21</v>
      </c>
      <c r="GN378">
        <f t="shared" si="370"/>
        <v>212.21</v>
      </c>
      <c r="GO378">
        <f t="shared" si="371"/>
        <v>0</v>
      </c>
      <c r="GP378">
        <f t="shared" si="372"/>
        <v>0</v>
      </c>
      <c r="GR378">
        <v>0</v>
      </c>
      <c r="GS378">
        <v>3</v>
      </c>
      <c r="GT378">
        <v>0</v>
      </c>
      <c r="GU378" t="s">
        <v>3</v>
      </c>
      <c r="GV378">
        <f t="shared" si="373"/>
        <v>0</v>
      </c>
      <c r="GW378">
        <v>1</v>
      </c>
      <c r="GX378">
        <f t="shared" si="374"/>
        <v>0</v>
      </c>
      <c r="HA378">
        <v>0</v>
      </c>
      <c r="HB378">
        <v>0</v>
      </c>
      <c r="IK378">
        <v>0</v>
      </c>
    </row>
    <row r="379" spans="1:245" x14ac:dyDescent="0.2">
      <c r="A379">
        <v>17</v>
      </c>
      <c r="B379">
        <v>1</v>
      </c>
      <c r="C379">
        <f>ROW(SmtRes!A916)</f>
        <v>916</v>
      </c>
      <c r="D379">
        <f>ROW(EtalonRes!A867)</f>
        <v>867</v>
      </c>
      <c r="E379" t="s">
        <v>674</v>
      </c>
      <c r="F379" t="s">
        <v>675</v>
      </c>
      <c r="G379" t="s">
        <v>676</v>
      </c>
      <c r="H379" t="s">
        <v>208</v>
      </c>
      <c r="I379">
        <f>ROUND(2.2/100,9)</f>
        <v>2.1999999999999999E-2</v>
      </c>
      <c r="J379">
        <v>0</v>
      </c>
      <c r="O379">
        <f t="shared" si="341"/>
        <v>81.02</v>
      </c>
      <c r="P379">
        <f t="shared" si="342"/>
        <v>19.28</v>
      </c>
      <c r="Q379">
        <f t="shared" si="343"/>
        <v>3.32</v>
      </c>
      <c r="R379">
        <f t="shared" si="344"/>
        <v>0.42</v>
      </c>
      <c r="S379">
        <f t="shared" si="345"/>
        <v>58.42</v>
      </c>
      <c r="T379">
        <f t="shared" si="346"/>
        <v>0</v>
      </c>
      <c r="U379">
        <f t="shared" si="347"/>
        <v>0.99277199999999988</v>
      </c>
      <c r="V379">
        <f t="shared" si="348"/>
        <v>4.9499999999999995E-3</v>
      </c>
      <c r="W379">
        <f t="shared" si="349"/>
        <v>0</v>
      </c>
      <c r="X379">
        <f t="shared" si="350"/>
        <v>61.78</v>
      </c>
      <c r="Y379">
        <f t="shared" si="351"/>
        <v>38.25</v>
      </c>
      <c r="AA379">
        <v>39570879</v>
      </c>
      <c r="AB379">
        <f t="shared" si="352"/>
        <v>561.44000000000005</v>
      </c>
      <c r="AC379">
        <f>ROUND(((ES379*3)),2)</f>
        <v>133.62</v>
      </c>
      <c r="AD379">
        <f>ROUND((((((ET379*3)*1.25))-(((EU379*3)*1.25)))+AE379),2)</f>
        <v>23.03</v>
      </c>
      <c r="AE379">
        <f>ROUND((((EU379*3)*1.25)),2)</f>
        <v>2.89</v>
      </c>
      <c r="AF379">
        <f>ROUND((((EV379*3)*1.15)),2)</f>
        <v>404.79</v>
      </c>
      <c r="AG379">
        <f t="shared" si="354"/>
        <v>0</v>
      </c>
      <c r="AH379">
        <f>(((EW379*3)*1.15))</f>
        <v>45.125999999999998</v>
      </c>
      <c r="AI379">
        <f>(((EX379*3)*1.25))</f>
        <v>0.22499999999999998</v>
      </c>
      <c r="AJ379">
        <f t="shared" si="355"/>
        <v>0</v>
      </c>
      <c r="AK379">
        <v>168.01</v>
      </c>
      <c r="AL379">
        <v>44.54</v>
      </c>
      <c r="AM379">
        <v>6.14</v>
      </c>
      <c r="AN379">
        <v>0.77</v>
      </c>
      <c r="AO379">
        <v>117.33</v>
      </c>
      <c r="AP379">
        <v>0</v>
      </c>
      <c r="AQ379">
        <v>13.08</v>
      </c>
      <c r="AR379">
        <v>0.06</v>
      </c>
      <c r="AS379">
        <v>0</v>
      </c>
      <c r="AT379">
        <v>105</v>
      </c>
      <c r="AU379">
        <v>65</v>
      </c>
      <c r="AV379">
        <v>1</v>
      </c>
      <c r="AW379">
        <v>1</v>
      </c>
      <c r="AZ379">
        <v>6.56</v>
      </c>
      <c r="BA379">
        <v>6.56</v>
      </c>
      <c r="BB379">
        <v>6.56</v>
      </c>
      <c r="BC379">
        <v>6.56</v>
      </c>
      <c r="BD379" t="s">
        <v>3</v>
      </c>
      <c r="BE379" t="s">
        <v>3</v>
      </c>
      <c r="BF379" t="s">
        <v>3</v>
      </c>
      <c r="BG379" t="s">
        <v>3</v>
      </c>
      <c r="BH379">
        <v>0</v>
      </c>
      <c r="BI379">
        <v>1</v>
      </c>
      <c r="BJ379" t="s">
        <v>677</v>
      </c>
      <c r="BM379">
        <v>6001</v>
      </c>
      <c r="BN379">
        <v>0</v>
      </c>
      <c r="BO379" t="s">
        <v>3</v>
      </c>
      <c r="BP379">
        <v>0</v>
      </c>
      <c r="BQ379">
        <v>2</v>
      </c>
      <c r="BR379">
        <v>0</v>
      </c>
      <c r="BS379">
        <v>6.56</v>
      </c>
      <c r="BT379">
        <v>1</v>
      </c>
      <c r="BU379">
        <v>1</v>
      </c>
      <c r="BV379">
        <v>1</v>
      </c>
      <c r="BW379">
        <v>1</v>
      </c>
      <c r="BX379">
        <v>1</v>
      </c>
      <c r="BY379" t="s">
        <v>3</v>
      </c>
      <c r="BZ379">
        <v>105</v>
      </c>
      <c r="CA379">
        <v>65</v>
      </c>
      <c r="CF379">
        <v>0</v>
      </c>
      <c r="CG379">
        <v>0</v>
      </c>
      <c r="CM379">
        <v>0</v>
      </c>
      <c r="CN379" t="s">
        <v>1633</v>
      </c>
      <c r="CO379">
        <v>0</v>
      </c>
      <c r="CP379">
        <f t="shared" si="356"/>
        <v>81.02000000000001</v>
      </c>
      <c r="CQ379">
        <f t="shared" si="357"/>
        <v>876.54719999999998</v>
      </c>
      <c r="CR379">
        <f t="shared" si="358"/>
        <v>151.07679999999999</v>
      </c>
      <c r="CS379">
        <f t="shared" si="359"/>
        <v>18.958400000000001</v>
      </c>
      <c r="CT379">
        <f t="shared" si="360"/>
        <v>2655.4223999999999</v>
      </c>
      <c r="CU379">
        <f t="shared" si="361"/>
        <v>0</v>
      </c>
      <c r="CV379">
        <f t="shared" si="362"/>
        <v>45.125999999999998</v>
      </c>
      <c r="CW379">
        <f t="shared" si="363"/>
        <v>0.22499999999999998</v>
      </c>
      <c r="CX379">
        <f t="shared" si="364"/>
        <v>0</v>
      </c>
      <c r="CY379">
        <f t="shared" si="365"/>
        <v>61.782000000000011</v>
      </c>
      <c r="CZ379">
        <f t="shared" si="366"/>
        <v>38.246000000000002</v>
      </c>
      <c r="DC379" t="s">
        <v>3</v>
      </c>
      <c r="DD379" t="s">
        <v>455</v>
      </c>
      <c r="DE379" t="s">
        <v>678</v>
      </c>
      <c r="DF379" t="s">
        <v>678</v>
      </c>
      <c r="DG379" t="s">
        <v>679</v>
      </c>
      <c r="DH379" t="s">
        <v>3</v>
      </c>
      <c r="DI379" t="s">
        <v>679</v>
      </c>
      <c r="DJ379" t="s">
        <v>678</v>
      </c>
      <c r="DK379" t="s">
        <v>3</v>
      </c>
      <c r="DL379" t="s">
        <v>3</v>
      </c>
      <c r="DM379" t="s">
        <v>3</v>
      </c>
      <c r="DN379">
        <v>0</v>
      </c>
      <c r="DO379">
        <v>0</v>
      </c>
      <c r="DP379">
        <v>1</v>
      </c>
      <c r="DQ379">
        <v>1</v>
      </c>
      <c r="DU379">
        <v>1005</v>
      </c>
      <c r="DV379" t="s">
        <v>208</v>
      </c>
      <c r="DW379" t="s">
        <v>208</v>
      </c>
      <c r="DX379">
        <v>100</v>
      </c>
      <c r="EE379">
        <v>39174490</v>
      </c>
      <c r="EF379">
        <v>2</v>
      </c>
      <c r="EG379" t="s">
        <v>21</v>
      </c>
      <c r="EH379">
        <v>0</v>
      </c>
      <c r="EI379" t="s">
        <v>3</v>
      </c>
      <c r="EJ379">
        <v>1</v>
      </c>
      <c r="EK379">
        <v>6001</v>
      </c>
      <c r="EL379" t="s">
        <v>92</v>
      </c>
      <c r="EM379" t="s">
        <v>93</v>
      </c>
      <c r="EO379" t="s">
        <v>24</v>
      </c>
      <c r="EQ379">
        <v>0</v>
      </c>
      <c r="ER379">
        <v>168.01</v>
      </c>
      <c r="ES379">
        <v>44.54</v>
      </c>
      <c r="ET379">
        <v>6.14</v>
      </c>
      <c r="EU379">
        <v>0.77</v>
      </c>
      <c r="EV379">
        <v>117.33</v>
      </c>
      <c r="EW379">
        <v>13.08</v>
      </c>
      <c r="EX379">
        <v>0.06</v>
      </c>
      <c r="EY379">
        <v>0</v>
      </c>
      <c r="FQ379">
        <v>0</v>
      </c>
      <c r="FR379">
        <f t="shared" si="367"/>
        <v>0</v>
      </c>
      <c r="FS379">
        <v>0</v>
      </c>
      <c r="FX379">
        <v>105</v>
      </c>
      <c r="FY379">
        <v>65</v>
      </c>
      <c r="GA379" t="s">
        <v>3</v>
      </c>
      <c r="GD379">
        <v>0</v>
      </c>
      <c r="GF379">
        <v>471055840</v>
      </c>
      <c r="GG379">
        <v>1</v>
      </c>
      <c r="GH379">
        <v>1</v>
      </c>
      <c r="GI379">
        <v>4</v>
      </c>
      <c r="GJ379">
        <v>0</v>
      </c>
      <c r="GK379">
        <f>ROUND(R379*(R12)/100,2)</f>
        <v>0</v>
      </c>
      <c r="GL379">
        <f t="shared" si="368"/>
        <v>0</v>
      </c>
      <c r="GM379">
        <f t="shared" si="369"/>
        <v>181.05</v>
      </c>
      <c r="GN379">
        <f t="shared" si="370"/>
        <v>181.05</v>
      </c>
      <c r="GO379">
        <f t="shared" si="371"/>
        <v>0</v>
      </c>
      <c r="GP379">
        <f t="shared" si="372"/>
        <v>0</v>
      </c>
      <c r="GR379">
        <v>0</v>
      </c>
      <c r="GS379">
        <v>3</v>
      </c>
      <c r="GT379">
        <v>0</v>
      </c>
      <c r="GU379" t="s">
        <v>3</v>
      </c>
      <c r="GV379">
        <f t="shared" si="373"/>
        <v>0</v>
      </c>
      <c r="GW379">
        <v>1</v>
      </c>
      <c r="GX379">
        <f t="shared" si="374"/>
        <v>0</v>
      </c>
      <c r="HA379">
        <v>0</v>
      </c>
      <c r="HB379">
        <v>0</v>
      </c>
      <c r="IK379">
        <v>0</v>
      </c>
    </row>
    <row r="380" spans="1:245" x14ac:dyDescent="0.2">
      <c r="A380">
        <v>18</v>
      </c>
      <c r="B380">
        <v>1</v>
      </c>
      <c r="C380">
        <v>913</v>
      </c>
      <c r="E380" t="s">
        <v>680</v>
      </c>
      <c r="F380" t="s">
        <v>95</v>
      </c>
      <c r="G380" t="s">
        <v>96</v>
      </c>
      <c r="H380" t="s">
        <v>73</v>
      </c>
      <c r="I380">
        <f>I379*J380</f>
        <v>6.7320000000000005E-2</v>
      </c>
      <c r="J380">
        <v>3.0600000000000005</v>
      </c>
      <c r="O380">
        <f t="shared" si="341"/>
        <v>0</v>
      </c>
      <c r="P380">
        <f t="shared" si="342"/>
        <v>0</v>
      </c>
      <c r="Q380">
        <f t="shared" si="343"/>
        <v>0</v>
      </c>
      <c r="R380">
        <f t="shared" si="344"/>
        <v>0</v>
      </c>
      <c r="S380">
        <f t="shared" si="345"/>
        <v>0</v>
      </c>
      <c r="T380">
        <f t="shared" si="346"/>
        <v>0</v>
      </c>
      <c r="U380">
        <f t="shared" si="347"/>
        <v>0</v>
      </c>
      <c r="V380">
        <f t="shared" si="348"/>
        <v>0</v>
      </c>
      <c r="W380">
        <f t="shared" si="349"/>
        <v>0</v>
      </c>
      <c r="X380">
        <f t="shared" si="350"/>
        <v>0</v>
      </c>
      <c r="Y380">
        <f t="shared" si="351"/>
        <v>0</v>
      </c>
      <c r="AA380">
        <v>39570879</v>
      </c>
      <c r="AB380">
        <f t="shared" si="352"/>
        <v>0</v>
      </c>
      <c r="AC380">
        <f t="shared" ref="AC380:AC406" si="375">ROUND((ES380),2)</f>
        <v>0</v>
      </c>
      <c r="AD380">
        <f>ROUND((((ET380)-(EU380))+AE380),2)</f>
        <v>0</v>
      </c>
      <c r="AE380">
        <f>ROUND((EU380),2)</f>
        <v>0</v>
      </c>
      <c r="AF380">
        <f>ROUND((EV380),2)</f>
        <v>0</v>
      </c>
      <c r="AG380">
        <f t="shared" si="354"/>
        <v>0</v>
      </c>
      <c r="AH380">
        <f>(EW380)</f>
        <v>0</v>
      </c>
      <c r="AI380">
        <f>(EX380)</f>
        <v>0</v>
      </c>
      <c r="AJ380">
        <f t="shared" si="355"/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105</v>
      </c>
      <c r="AU380">
        <v>65</v>
      </c>
      <c r="AV380">
        <v>1</v>
      </c>
      <c r="AW380">
        <v>1</v>
      </c>
      <c r="AZ380">
        <v>6.56</v>
      </c>
      <c r="BA380">
        <v>1</v>
      </c>
      <c r="BB380">
        <v>1</v>
      </c>
      <c r="BC380">
        <v>6.56</v>
      </c>
      <c r="BD380" t="s">
        <v>3</v>
      </c>
      <c r="BE380" t="s">
        <v>3</v>
      </c>
      <c r="BF380" t="s">
        <v>3</v>
      </c>
      <c r="BG380" t="s">
        <v>3</v>
      </c>
      <c r="BH380">
        <v>3</v>
      </c>
      <c r="BI380">
        <v>1</v>
      </c>
      <c r="BJ380" t="s">
        <v>3</v>
      </c>
      <c r="BM380">
        <v>6001</v>
      </c>
      <c r="BN380">
        <v>0</v>
      </c>
      <c r="BO380" t="s">
        <v>3</v>
      </c>
      <c r="BP380">
        <v>0</v>
      </c>
      <c r="BQ380">
        <v>2</v>
      </c>
      <c r="BR380">
        <v>0</v>
      </c>
      <c r="BS380">
        <v>1</v>
      </c>
      <c r="BT380">
        <v>1</v>
      </c>
      <c r="BU380">
        <v>1</v>
      </c>
      <c r="BV380">
        <v>1</v>
      </c>
      <c r="BW380">
        <v>1</v>
      </c>
      <c r="BX380">
        <v>1</v>
      </c>
      <c r="BY380" t="s">
        <v>3</v>
      </c>
      <c r="BZ380">
        <v>105</v>
      </c>
      <c r="CA380">
        <v>65</v>
      </c>
      <c r="CF380">
        <v>0</v>
      </c>
      <c r="CG380">
        <v>0</v>
      </c>
      <c r="CM380">
        <v>0</v>
      </c>
      <c r="CN380" t="s">
        <v>3</v>
      </c>
      <c r="CO380">
        <v>0</v>
      </c>
      <c r="CP380">
        <f t="shared" si="356"/>
        <v>0</v>
      </c>
      <c r="CQ380">
        <f t="shared" si="357"/>
        <v>0</v>
      </c>
      <c r="CR380">
        <f t="shared" si="358"/>
        <v>0</v>
      </c>
      <c r="CS380">
        <f t="shared" si="359"/>
        <v>0</v>
      </c>
      <c r="CT380">
        <f t="shared" si="360"/>
        <v>0</v>
      </c>
      <c r="CU380">
        <f t="shared" si="361"/>
        <v>0</v>
      </c>
      <c r="CV380">
        <f t="shared" si="362"/>
        <v>0</v>
      </c>
      <c r="CW380">
        <f t="shared" si="363"/>
        <v>0</v>
      </c>
      <c r="CX380">
        <f t="shared" si="364"/>
        <v>0</v>
      </c>
      <c r="CY380">
        <f t="shared" si="365"/>
        <v>0</v>
      </c>
      <c r="CZ380">
        <f t="shared" si="366"/>
        <v>0</v>
      </c>
      <c r="DC380" t="s">
        <v>3</v>
      </c>
      <c r="DD380" t="s">
        <v>3</v>
      </c>
      <c r="DE380" t="s">
        <v>3</v>
      </c>
      <c r="DF380" t="s">
        <v>3</v>
      </c>
      <c r="DG380" t="s">
        <v>3</v>
      </c>
      <c r="DH380" t="s">
        <v>3</v>
      </c>
      <c r="DI380" t="s">
        <v>3</v>
      </c>
      <c r="DJ380" t="s">
        <v>3</v>
      </c>
      <c r="DK380" t="s">
        <v>3</v>
      </c>
      <c r="DL380" t="s">
        <v>3</v>
      </c>
      <c r="DM380" t="s">
        <v>3</v>
      </c>
      <c r="DN380">
        <v>0</v>
      </c>
      <c r="DO380">
        <v>0</v>
      </c>
      <c r="DP380">
        <v>1</v>
      </c>
      <c r="DQ380">
        <v>1</v>
      </c>
      <c r="DU380">
        <v>1007</v>
      </c>
      <c r="DV380" t="s">
        <v>73</v>
      </c>
      <c r="DW380" t="s">
        <v>73</v>
      </c>
      <c r="DX380">
        <v>1</v>
      </c>
      <c r="EE380">
        <v>39174490</v>
      </c>
      <c r="EF380">
        <v>2</v>
      </c>
      <c r="EG380" t="s">
        <v>21</v>
      </c>
      <c r="EH380">
        <v>0</v>
      </c>
      <c r="EI380" t="s">
        <v>3</v>
      </c>
      <c r="EJ380">
        <v>1</v>
      </c>
      <c r="EK380">
        <v>6001</v>
      </c>
      <c r="EL380" t="s">
        <v>92</v>
      </c>
      <c r="EM380" t="s">
        <v>93</v>
      </c>
      <c r="EO380" t="s">
        <v>3</v>
      </c>
      <c r="EQ380">
        <v>0</v>
      </c>
      <c r="ER380">
        <v>0</v>
      </c>
      <c r="ES380">
        <v>0</v>
      </c>
      <c r="ET380">
        <v>0</v>
      </c>
      <c r="EU380">
        <v>0</v>
      </c>
      <c r="EV380">
        <v>0</v>
      </c>
      <c r="EW380">
        <v>0</v>
      </c>
      <c r="EX380">
        <v>0</v>
      </c>
      <c r="FQ380">
        <v>0</v>
      </c>
      <c r="FR380">
        <f t="shared" si="367"/>
        <v>0</v>
      </c>
      <c r="FS380">
        <v>0</v>
      </c>
      <c r="FX380">
        <v>105</v>
      </c>
      <c r="FY380">
        <v>65</v>
      </c>
      <c r="GA380" t="s">
        <v>3</v>
      </c>
      <c r="GD380">
        <v>0</v>
      </c>
      <c r="GF380">
        <v>-1646172050</v>
      </c>
      <c r="GG380">
        <v>1</v>
      </c>
      <c r="GH380">
        <v>1</v>
      </c>
      <c r="GI380">
        <v>4</v>
      </c>
      <c r="GJ380">
        <v>0</v>
      </c>
      <c r="GK380">
        <f>ROUND(R380*(R12)/100,2)</f>
        <v>0</v>
      </c>
      <c r="GL380">
        <f t="shared" si="368"/>
        <v>0</v>
      </c>
      <c r="GM380">
        <f t="shared" si="369"/>
        <v>0</v>
      </c>
      <c r="GN380">
        <f t="shared" si="370"/>
        <v>0</v>
      </c>
      <c r="GO380">
        <f t="shared" si="371"/>
        <v>0</v>
      </c>
      <c r="GP380">
        <f t="shared" si="372"/>
        <v>0</v>
      </c>
      <c r="GR380">
        <v>0</v>
      </c>
      <c r="GS380">
        <v>3</v>
      </c>
      <c r="GT380">
        <v>0</v>
      </c>
      <c r="GU380" t="s">
        <v>3</v>
      </c>
      <c r="GV380">
        <f t="shared" si="373"/>
        <v>0</v>
      </c>
      <c r="GW380">
        <v>1</v>
      </c>
      <c r="GX380">
        <f t="shared" si="374"/>
        <v>0</v>
      </c>
      <c r="HA380">
        <v>0</v>
      </c>
      <c r="HB380">
        <v>0</v>
      </c>
      <c r="IK380">
        <v>0</v>
      </c>
    </row>
    <row r="381" spans="1:245" x14ac:dyDescent="0.2">
      <c r="A381">
        <v>18</v>
      </c>
      <c r="B381">
        <v>1</v>
      </c>
      <c r="C381">
        <v>914</v>
      </c>
      <c r="E381" t="s">
        <v>681</v>
      </c>
      <c r="F381" t="s">
        <v>468</v>
      </c>
      <c r="G381" t="s">
        <v>469</v>
      </c>
      <c r="H381" t="s">
        <v>73</v>
      </c>
      <c r="I381">
        <f>I379*J381</f>
        <v>0.13464000000000001</v>
      </c>
      <c r="J381">
        <v>6.120000000000001</v>
      </c>
      <c r="O381">
        <f t="shared" si="341"/>
        <v>636.62</v>
      </c>
      <c r="P381">
        <f t="shared" si="342"/>
        <v>636.62</v>
      </c>
      <c r="Q381">
        <f t="shared" si="343"/>
        <v>0</v>
      </c>
      <c r="R381">
        <f t="shared" si="344"/>
        <v>0</v>
      </c>
      <c r="S381">
        <f t="shared" si="345"/>
        <v>0</v>
      </c>
      <c r="T381">
        <f t="shared" si="346"/>
        <v>0</v>
      </c>
      <c r="U381">
        <f t="shared" si="347"/>
        <v>0</v>
      </c>
      <c r="V381">
        <f t="shared" si="348"/>
        <v>0</v>
      </c>
      <c r="W381">
        <f t="shared" si="349"/>
        <v>0</v>
      </c>
      <c r="X381">
        <f t="shared" si="350"/>
        <v>0</v>
      </c>
      <c r="Y381">
        <f t="shared" si="351"/>
        <v>0</v>
      </c>
      <c r="AA381">
        <v>39570879</v>
      </c>
      <c r="AB381">
        <f t="shared" si="352"/>
        <v>720.78</v>
      </c>
      <c r="AC381">
        <f t="shared" si="375"/>
        <v>720.78</v>
      </c>
      <c r="AD381">
        <f>ROUND((((ET381)-(EU381))+AE381),2)</f>
        <v>0</v>
      </c>
      <c r="AE381">
        <f>ROUND((EU381),2)</f>
        <v>0</v>
      </c>
      <c r="AF381">
        <f>ROUND((EV381),2)</f>
        <v>0</v>
      </c>
      <c r="AG381">
        <f t="shared" si="354"/>
        <v>0</v>
      </c>
      <c r="AH381">
        <f>(EW381)</f>
        <v>0</v>
      </c>
      <c r="AI381">
        <f>(EX381)</f>
        <v>0</v>
      </c>
      <c r="AJ381">
        <f t="shared" si="355"/>
        <v>0</v>
      </c>
      <c r="AK381">
        <v>720.78</v>
      </c>
      <c r="AL381">
        <v>720.78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105</v>
      </c>
      <c r="AU381">
        <v>65</v>
      </c>
      <c r="AV381">
        <v>1</v>
      </c>
      <c r="AW381">
        <v>1</v>
      </c>
      <c r="AZ381">
        <v>6.56</v>
      </c>
      <c r="BA381">
        <v>1</v>
      </c>
      <c r="BB381">
        <v>1</v>
      </c>
      <c r="BC381">
        <v>6.56</v>
      </c>
      <c r="BD381" t="s">
        <v>3</v>
      </c>
      <c r="BE381" t="s">
        <v>3</v>
      </c>
      <c r="BF381" t="s">
        <v>3</v>
      </c>
      <c r="BG381" t="s">
        <v>3</v>
      </c>
      <c r="BH381">
        <v>3</v>
      </c>
      <c r="BI381">
        <v>1</v>
      </c>
      <c r="BJ381" t="s">
        <v>470</v>
      </c>
      <c r="BM381">
        <v>6001</v>
      </c>
      <c r="BN381">
        <v>0</v>
      </c>
      <c r="BO381" t="s">
        <v>3</v>
      </c>
      <c r="BP381">
        <v>0</v>
      </c>
      <c r="BQ381">
        <v>2</v>
      </c>
      <c r="BR381">
        <v>0</v>
      </c>
      <c r="BS381">
        <v>1</v>
      </c>
      <c r="BT381">
        <v>1</v>
      </c>
      <c r="BU381">
        <v>1</v>
      </c>
      <c r="BV381">
        <v>1</v>
      </c>
      <c r="BW381">
        <v>1</v>
      </c>
      <c r="BX381">
        <v>1</v>
      </c>
      <c r="BY381" t="s">
        <v>3</v>
      </c>
      <c r="BZ381">
        <v>105</v>
      </c>
      <c r="CA381">
        <v>65</v>
      </c>
      <c r="CF381">
        <v>0</v>
      </c>
      <c r="CG381">
        <v>0</v>
      </c>
      <c r="CM381">
        <v>0</v>
      </c>
      <c r="CN381" t="s">
        <v>3</v>
      </c>
      <c r="CO381">
        <v>0</v>
      </c>
      <c r="CP381">
        <f t="shared" si="356"/>
        <v>636.62</v>
      </c>
      <c r="CQ381">
        <f t="shared" si="357"/>
        <v>4728.3167999999996</v>
      </c>
      <c r="CR381">
        <f t="shared" si="358"/>
        <v>0</v>
      </c>
      <c r="CS381">
        <f t="shared" si="359"/>
        <v>0</v>
      </c>
      <c r="CT381">
        <f t="shared" si="360"/>
        <v>0</v>
      </c>
      <c r="CU381">
        <f t="shared" si="361"/>
        <v>0</v>
      </c>
      <c r="CV381">
        <f t="shared" si="362"/>
        <v>0</v>
      </c>
      <c r="CW381">
        <f t="shared" si="363"/>
        <v>0</v>
      </c>
      <c r="CX381">
        <f t="shared" si="364"/>
        <v>0</v>
      </c>
      <c r="CY381">
        <f t="shared" si="365"/>
        <v>0</v>
      </c>
      <c r="CZ381">
        <f t="shared" si="366"/>
        <v>0</v>
      </c>
      <c r="DC381" t="s">
        <v>3</v>
      </c>
      <c r="DD381" t="s">
        <v>3</v>
      </c>
      <c r="DE381" t="s">
        <v>3</v>
      </c>
      <c r="DF381" t="s">
        <v>3</v>
      </c>
      <c r="DG381" t="s">
        <v>3</v>
      </c>
      <c r="DH381" t="s">
        <v>3</v>
      </c>
      <c r="DI381" t="s">
        <v>3</v>
      </c>
      <c r="DJ381" t="s">
        <v>3</v>
      </c>
      <c r="DK381" t="s">
        <v>3</v>
      </c>
      <c r="DL381" t="s">
        <v>3</v>
      </c>
      <c r="DM381" t="s">
        <v>3</v>
      </c>
      <c r="DN381">
        <v>0</v>
      </c>
      <c r="DO381">
        <v>0</v>
      </c>
      <c r="DP381">
        <v>1</v>
      </c>
      <c r="DQ381">
        <v>1</v>
      </c>
      <c r="DU381">
        <v>1007</v>
      </c>
      <c r="DV381" t="s">
        <v>73</v>
      </c>
      <c r="DW381" t="s">
        <v>73</v>
      </c>
      <c r="DX381">
        <v>1</v>
      </c>
      <c r="EE381">
        <v>39174490</v>
      </c>
      <c r="EF381">
        <v>2</v>
      </c>
      <c r="EG381" t="s">
        <v>21</v>
      </c>
      <c r="EH381">
        <v>0</v>
      </c>
      <c r="EI381" t="s">
        <v>3</v>
      </c>
      <c r="EJ381">
        <v>1</v>
      </c>
      <c r="EK381">
        <v>6001</v>
      </c>
      <c r="EL381" t="s">
        <v>92</v>
      </c>
      <c r="EM381" t="s">
        <v>93</v>
      </c>
      <c r="EO381" t="s">
        <v>3</v>
      </c>
      <c r="EQ381">
        <v>0</v>
      </c>
      <c r="ER381">
        <v>720.78</v>
      </c>
      <c r="ES381">
        <v>720.78</v>
      </c>
      <c r="ET381">
        <v>0</v>
      </c>
      <c r="EU381">
        <v>0</v>
      </c>
      <c r="EV381">
        <v>0</v>
      </c>
      <c r="EW381">
        <v>0</v>
      </c>
      <c r="EX381">
        <v>0</v>
      </c>
      <c r="FQ381">
        <v>0</v>
      </c>
      <c r="FR381">
        <f t="shared" si="367"/>
        <v>0</v>
      </c>
      <c r="FS381">
        <v>0</v>
      </c>
      <c r="FX381">
        <v>105</v>
      </c>
      <c r="FY381">
        <v>65</v>
      </c>
      <c r="GA381" t="s">
        <v>3</v>
      </c>
      <c r="GD381">
        <v>0</v>
      </c>
      <c r="GF381">
        <v>1090884294</v>
      </c>
      <c r="GG381">
        <v>1</v>
      </c>
      <c r="GH381">
        <v>1</v>
      </c>
      <c r="GI381">
        <v>4</v>
      </c>
      <c r="GJ381">
        <v>0</v>
      </c>
      <c r="GK381">
        <f>ROUND(R381*(R12)/100,2)</f>
        <v>0</v>
      </c>
      <c r="GL381">
        <f t="shared" si="368"/>
        <v>0</v>
      </c>
      <c r="GM381">
        <f t="shared" si="369"/>
        <v>636.62</v>
      </c>
      <c r="GN381">
        <f t="shared" si="370"/>
        <v>636.62</v>
      </c>
      <c r="GO381">
        <f t="shared" si="371"/>
        <v>0</v>
      </c>
      <c r="GP381">
        <f t="shared" si="372"/>
        <v>0</v>
      </c>
      <c r="GR381">
        <v>0</v>
      </c>
      <c r="GS381">
        <v>3</v>
      </c>
      <c r="GT381">
        <v>0</v>
      </c>
      <c r="GU381" t="s">
        <v>3</v>
      </c>
      <c r="GV381">
        <f t="shared" si="373"/>
        <v>0</v>
      </c>
      <c r="GW381">
        <v>1</v>
      </c>
      <c r="GX381">
        <f t="shared" si="374"/>
        <v>0</v>
      </c>
      <c r="HA381">
        <v>0</v>
      </c>
      <c r="HB381">
        <v>0</v>
      </c>
      <c r="IK381">
        <v>0</v>
      </c>
    </row>
    <row r="382" spans="1:245" x14ac:dyDescent="0.2">
      <c r="A382">
        <v>17</v>
      </c>
      <c r="B382">
        <v>1</v>
      </c>
      <c r="C382">
        <f>ROW(SmtRes!A938)</f>
        <v>938</v>
      </c>
      <c r="D382">
        <f>ROW(EtalonRes!A889)</f>
        <v>889</v>
      </c>
      <c r="E382" t="s">
        <v>682</v>
      </c>
      <c r="F382" t="s">
        <v>598</v>
      </c>
      <c r="G382" t="s">
        <v>683</v>
      </c>
      <c r="H382" t="s">
        <v>64</v>
      </c>
      <c r="I382">
        <v>0.36314999999999997</v>
      </c>
      <c r="J382">
        <v>0</v>
      </c>
      <c r="O382">
        <f t="shared" si="341"/>
        <v>3069.62</v>
      </c>
      <c r="P382">
        <f t="shared" si="342"/>
        <v>210.81</v>
      </c>
      <c r="Q382">
        <f t="shared" si="343"/>
        <v>1874.72</v>
      </c>
      <c r="R382">
        <f t="shared" si="344"/>
        <v>196.87</v>
      </c>
      <c r="S382">
        <f t="shared" si="345"/>
        <v>984.09</v>
      </c>
      <c r="T382">
        <f t="shared" si="346"/>
        <v>0</v>
      </c>
      <c r="U382">
        <f t="shared" si="347"/>
        <v>16.341568424999998</v>
      </c>
      <c r="V382">
        <f t="shared" si="348"/>
        <v>2.228833125</v>
      </c>
      <c r="W382">
        <f t="shared" si="349"/>
        <v>0</v>
      </c>
      <c r="X382">
        <f t="shared" si="350"/>
        <v>1062.8599999999999</v>
      </c>
      <c r="Y382">
        <f t="shared" si="351"/>
        <v>1003.82</v>
      </c>
      <c r="AA382">
        <v>39570879</v>
      </c>
      <c r="AB382">
        <f t="shared" si="352"/>
        <v>1288.53</v>
      </c>
      <c r="AC382">
        <f t="shared" si="375"/>
        <v>88.49</v>
      </c>
      <c r="AD382">
        <f>ROUND(((((ET382*1.25))-((EU382*1.25)))+AE382),2)</f>
        <v>786.95</v>
      </c>
      <c r="AE382">
        <f>ROUND(((EU382*1.25)),2)</f>
        <v>82.64</v>
      </c>
      <c r="AF382">
        <f>ROUND(((EV382*1.15)),2)</f>
        <v>413.09</v>
      </c>
      <c r="AG382">
        <f t="shared" si="354"/>
        <v>0</v>
      </c>
      <c r="AH382">
        <f>((EW382*1.15))</f>
        <v>44.999499999999998</v>
      </c>
      <c r="AI382">
        <f>((EX382*1.25))</f>
        <v>6.1375000000000002</v>
      </c>
      <c r="AJ382">
        <f t="shared" si="355"/>
        <v>0</v>
      </c>
      <c r="AK382">
        <v>1077.26</v>
      </c>
      <c r="AL382">
        <v>88.49</v>
      </c>
      <c r="AM382">
        <v>629.55999999999995</v>
      </c>
      <c r="AN382">
        <v>66.11</v>
      </c>
      <c r="AO382">
        <v>359.21</v>
      </c>
      <c r="AP382">
        <v>0</v>
      </c>
      <c r="AQ382">
        <v>39.130000000000003</v>
      </c>
      <c r="AR382">
        <v>4.91</v>
      </c>
      <c r="AS382">
        <v>0</v>
      </c>
      <c r="AT382">
        <v>90</v>
      </c>
      <c r="AU382">
        <v>85</v>
      </c>
      <c r="AV382">
        <v>1</v>
      </c>
      <c r="AW382">
        <v>1</v>
      </c>
      <c r="AZ382">
        <v>6.56</v>
      </c>
      <c r="BA382">
        <v>6.56</v>
      </c>
      <c r="BB382">
        <v>6.56</v>
      </c>
      <c r="BC382">
        <v>6.56</v>
      </c>
      <c r="BD382" t="s">
        <v>3</v>
      </c>
      <c r="BE382" t="s">
        <v>3</v>
      </c>
      <c r="BF382" t="s">
        <v>3</v>
      </c>
      <c r="BG382" t="s">
        <v>3</v>
      </c>
      <c r="BH382">
        <v>0</v>
      </c>
      <c r="BI382">
        <v>1</v>
      </c>
      <c r="BJ382" t="s">
        <v>600</v>
      </c>
      <c r="BM382">
        <v>9001</v>
      </c>
      <c r="BN382">
        <v>0</v>
      </c>
      <c r="BO382" t="s">
        <v>3</v>
      </c>
      <c r="BP382">
        <v>0</v>
      </c>
      <c r="BQ382">
        <v>2</v>
      </c>
      <c r="BR382">
        <v>0</v>
      </c>
      <c r="BS382">
        <v>6.56</v>
      </c>
      <c r="BT382">
        <v>1</v>
      </c>
      <c r="BU382">
        <v>1</v>
      </c>
      <c r="BV382">
        <v>1</v>
      </c>
      <c r="BW382">
        <v>1</v>
      </c>
      <c r="BX382">
        <v>1</v>
      </c>
      <c r="BY382" t="s">
        <v>3</v>
      </c>
      <c r="BZ382">
        <v>90</v>
      </c>
      <c r="CA382">
        <v>85</v>
      </c>
      <c r="CF382">
        <v>0</v>
      </c>
      <c r="CG382">
        <v>0</v>
      </c>
      <c r="CM382">
        <v>0</v>
      </c>
      <c r="CN382" t="s">
        <v>1633</v>
      </c>
      <c r="CO382">
        <v>0</v>
      </c>
      <c r="CP382">
        <f t="shared" si="356"/>
        <v>3069.6200000000003</v>
      </c>
      <c r="CQ382">
        <f t="shared" si="357"/>
        <v>580.49439999999993</v>
      </c>
      <c r="CR382">
        <f t="shared" si="358"/>
        <v>5162.3919999999998</v>
      </c>
      <c r="CS382">
        <f t="shared" si="359"/>
        <v>542.11839999999995</v>
      </c>
      <c r="CT382">
        <f t="shared" si="360"/>
        <v>2709.8703999999998</v>
      </c>
      <c r="CU382">
        <f t="shared" si="361"/>
        <v>0</v>
      </c>
      <c r="CV382">
        <f t="shared" si="362"/>
        <v>44.999499999999998</v>
      </c>
      <c r="CW382">
        <f t="shared" si="363"/>
        <v>6.1375000000000002</v>
      </c>
      <c r="CX382">
        <f t="shared" si="364"/>
        <v>0</v>
      </c>
      <c r="CY382">
        <f t="shared" si="365"/>
        <v>1062.864</v>
      </c>
      <c r="CZ382">
        <f t="shared" si="366"/>
        <v>1003.816</v>
      </c>
      <c r="DC382" t="s">
        <v>3</v>
      </c>
      <c r="DD382" t="s">
        <v>3</v>
      </c>
      <c r="DE382" t="s">
        <v>19</v>
      </c>
      <c r="DF382" t="s">
        <v>19</v>
      </c>
      <c r="DG382" t="s">
        <v>20</v>
      </c>
      <c r="DH382" t="s">
        <v>3</v>
      </c>
      <c r="DI382" t="s">
        <v>20</v>
      </c>
      <c r="DJ382" t="s">
        <v>19</v>
      </c>
      <c r="DK382" t="s">
        <v>3</v>
      </c>
      <c r="DL382" t="s">
        <v>3</v>
      </c>
      <c r="DM382" t="s">
        <v>3</v>
      </c>
      <c r="DN382">
        <v>0</v>
      </c>
      <c r="DO382">
        <v>0</v>
      </c>
      <c r="DP382">
        <v>1</v>
      </c>
      <c r="DQ382">
        <v>1</v>
      </c>
      <c r="DU382">
        <v>1009</v>
      </c>
      <c r="DV382" t="s">
        <v>64</v>
      </c>
      <c r="DW382" t="s">
        <v>64</v>
      </c>
      <c r="DX382">
        <v>1000</v>
      </c>
      <c r="EE382">
        <v>39174502</v>
      </c>
      <c r="EF382">
        <v>2</v>
      </c>
      <c r="EG382" t="s">
        <v>21</v>
      </c>
      <c r="EH382">
        <v>0</v>
      </c>
      <c r="EI382" t="s">
        <v>3</v>
      </c>
      <c r="EJ382">
        <v>1</v>
      </c>
      <c r="EK382">
        <v>9001</v>
      </c>
      <c r="EL382" t="s">
        <v>475</v>
      </c>
      <c r="EM382" t="s">
        <v>476</v>
      </c>
      <c r="EO382" t="s">
        <v>24</v>
      </c>
      <c r="EQ382">
        <v>0</v>
      </c>
      <c r="ER382">
        <v>1077.26</v>
      </c>
      <c r="ES382">
        <v>88.49</v>
      </c>
      <c r="ET382">
        <v>629.55999999999995</v>
      </c>
      <c r="EU382">
        <v>66.11</v>
      </c>
      <c r="EV382">
        <v>359.21</v>
      </c>
      <c r="EW382">
        <v>39.130000000000003</v>
      </c>
      <c r="EX382">
        <v>4.91</v>
      </c>
      <c r="EY382">
        <v>0</v>
      </c>
      <c r="FQ382">
        <v>0</v>
      </c>
      <c r="FR382">
        <f t="shared" si="367"/>
        <v>0</v>
      </c>
      <c r="FS382">
        <v>0</v>
      </c>
      <c r="FX382">
        <v>90</v>
      </c>
      <c r="FY382">
        <v>85</v>
      </c>
      <c r="GA382" t="s">
        <v>3</v>
      </c>
      <c r="GD382">
        <v>0</v>
      </c>
      <c r="GF382">
        <v>1214574702</v>
      </c>
      <c r="GG382">
        <v>1</v>
      </c>
      <c r="GH382">
        <v>1</v>
      </c>
      <c r="GI382">
        <v>4</v>
      </c>
      <c r="GJ382">
        <v>0</v>
      </c>
      <c r="GK382">
        <f>ROUND(R382*(R12)/100,2)</f>
        <v>0</v>
      </c>
      <c r="GL382">
        <f t="shared" si="368"/>
        <v>0</v>
      </c>
      <c r="GM382">
        <f t="shared" si="369"/>
        <v>5136.3</v>
      </c>
      <c r="GN382">
        <f t="shared" si="370"/>
        <v>5136.3</v>
      </c>
      <c r="GO382">
        <f t="shared" si="371"/>
        <v>0</v>
      </c>
      <c r="GP382">
        <f t="shared" si="372"/>
        <v>0</v>
      </c>
      <c r="GR382">
        <v>0</v>
      </c>
      <c r="GS382">
        <v>3</v>
      </c>
      <c r="GT382">
        <v>0</v>
      </c>
      <c r="GU382" t="s">
        <v>3</v>
      </c>
      <c r="GV382">
        <f t="shared" si="373"/>
        <v>0</v>
      </c>
      <c r="GW382">
        <v>1</v>
      </c>
      <c r="GX382">
        <f t="shared" si="374"/>
        <v>0</v>
      </c>
      <c r="HA382">
        <v>0</v>
      </c>
      <c r="HB382">
        <v>0</v>
      </c>
      <c r="IK382">
        <v>0</v>
      </c>
    </row>
    <row r="383" spans="1:245" x14ac:dyDescent="0.2">
      <c r="A383">
        <v>18</v>
      </c>
      <c r="B383">
        <v>1</v>
      </c>
      <c r="C383">
        <v>932</v>
      </c>
      <c r="E383" t="s">
        <v>684</v>
      </c>
      <c r="F383" t="s">
        <v>124</v>
      </c>
      <c r="G383" t="s">
        <v>125</v>
      </c>
      <c r="H383" t="s">
        <v>64</v>
      </c>
      <c r="I383">
        <f>I382*J383</f>
        <v>0.36314999999999997</v>
      </c>
      <c r="J383">
        <v>1</v>
      </c>
      <c r="O383">
        <f t="shared" si="341"/>
        <v>0</v>
      </c>
      <c r="P383">
        <f t="shared" si="342"/>
        <v>0</v>
      </c>
      <c r="Q383">
        <f t="shared" si="343"/>
        <v>0</v>
      </c>
      <c r="R383">
        <f t="shared" si="344"/>
        <v>0</v>
      </c>
      <c r="S383">
        <f t="shared" si="345"/>
        <v>0</v>
      </c>
      <c r="T383">
        <f t="shared" si="346"/>
        <v>0</v>
      </c>
      <c r="U383">
        <f t="shared" si="347"/>
        <v>0</v>
      </c>
      <c r="V383">
        <f t="shared" si="348"/>
        <v>0</v>
      </c>
      <c r="W383">
        <f t="shared" si="349"/>
        <v>0</v>
      </c>
      <c r="X383">
        <f t="shared" si="350"/>
        <v>0</v>
      </c>
      <c r="Y383">
        <f t="shared" si="351"/>
        <v>0</v>
      </c>
      <c r="AA383">
        <v>39570879</v>
      </c>
      <c r="AB383">
        <f t="shared" si="352"/>
        <v>0</v>
      </c>
      <c r="AC383">
        <f t="shared" si="375"/>
        <v>0</v>
      </c>
      <c r="AD383">
        <f>ROUND((((ET383)-(EU383))+AE383),2)</f>
        <v>0</v>
      </c>
      <c r="AE383">
        <f>ROUND((EU383),2)</f>
        <v>0</v>
      </c>
      <c r="AF383">
        <f>ROUND((EV383),2)</f>
        <v>0</v>
      </c>
      <c r="AG383">
        <f t="shared" si="354"/>
        <v>0</v>
      </c>
      <c r="AH383">
        <f>(EW383)</f>
        <v>0</v>
      </c>
      <c r="AI383">
        <f>(EX383)</f>
        <v>0</v>
      </c>
      <c r="AJ383">
        <f t="shared" si="355"/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90</v>
      </c>
      <c r="AU383">
        <v>85</v>
      </c>
      <c r="AV383">
        <v>1</v>
      </c>
      <c r="AW383">
        <v>1</v>
      </c>
      <c r="AZ383">
        <v>6.56</v>
      </c>
      <c r="BA383">
        <v>1</v>
      </c>
      <c r="BB383">
        <v>1</v>
      </c>
      <c r="BC383">
        <v>6.56</v>
      </c>
      <c r="BD383" t="s">
        <v>3</v>
      </c>
      <c r="BE383" t="s">
        <v>3</v>
      </c>
      <c r="BF383" t="s">
        <v>3</v>
      </c>
      <c r="BG383" t="s">
        <v>3</v>
      </c>
      <c r="BH383">
        <v>3</v>
      </c>
      <c r="BI383">
        <v>1</v>
      </c>
      <c r="BJ383" t="s">
        <v>3</v>
      </c>
      <c r="BM383">
        <v>9001</v>
      </c>
      <c r="BN383">
        <v>0</v>
      </c>
      <c r="BO383" t="s">
        <v>3</v>
      </c>
      <c r="BP383">
        <v>0</v>
      </c>
      <c r="BQ383">
        <v>2</v>
      </c>
      <c r="BR383">
        <v>0</v>
      </c>
      <c r="BS383">
        <v>1</v>
      </c>
      <c r="BT383">
        <v>1</v>
      </c>
      <c r="BU383">
        <v>1</v>
      </c>
      <c r="BV383">
        <v>1</v>
      </c>
      <c r="BW383">
        <v>1</v>
      </c>
      <c r="BX383">
        <v>1</v>
      </c>
      <c r="BY383" t="s">
        <v>3</v>
      </c>
      <c r="BZ383">
        <v>90</v>
      </c>
      <c r="CA383">
        <v>85</v>
      </c>
      <c r="CF383">
        <v>0</v>
      </c>
      <c r="CG383">
        <v>0</v>
      </c>
      <c r="CM383">
        <v>0</v>
      </c>
      <c r="CN383" t="s">
        <v>3</v>
      </c>
      <c r="CO383">
        <v>0</v>
      </c>
      <c r="CP383">
        <f t="shared" si="356"/>
        <v>0</v>
      </c>
      <c r="CQ383">
        <f t="shared" si="357"/>
        <v>0</v>
      </c>
      <c r="CR383">
        <f t="shared" si="358"/>
        <v>0</v>
      </c>
      <c r="CS383">
        <f t="shared" si="359"/>
        <v>0</v>
      </c>
      <c r="CT383">
        <f t="shared" si="360"/>
        <v>0</v>
      </c>
      <c r="CU383">
        <f t="shared" si="361"/>
        <v>0</v>
      </c>
      <c r="CV383">
        <f t="shared" si="362"/>
        <v>0</v>
      </c>
      <c r="CW383">
        <f t="shared" si="363"/>
        <v>0</v>
      </c>
      <c r="CX383">
        <f t="shared" si="364"/>
        <v>0</v>
      </c>
      <c r="CY383">
        <f t="shared" si="365"/>
        <v>0</v>
      </c>
      <c r="CZ383">
        <f t="shared" si="366"/>
        <v>0</v>
      </c>
      <c r="DC383" t="s">
        <v>3</v>
      </c>
      <c r="DD383" t="s">
        <v>3</v>
      </c>
      <c r="DE383" t="s">
        <v>3</v>
      </c>
      <c r="DF383" t="s">
        <v>3</v>
      </c>
      <c r="DG383" t="s">
        <v>3</v>
      </c>
      <c r="DH383" t="s">
        <v>3</v>
      </c>
      <c r="DI383" t="s">
        <v>3</v>
      </c>
      <c r="DJ383" t="s">
        <v>3</v>
      </c>
      <c r="DK383" t="s">
        <v>3</v>
      </c>
      <c r="DL383" t="s">
        <v>3</v>
      </c>
      <c r="DM383" t="s">
        <v>3</v>
      </c>
      <c r="DN383">
        <v>0</v>
      </c>
      <c r="DO383">
        <v>0</v>
      </c>
      <c r="DP383">
        <v>1</v>
      </c>
      <c r="DQ383">
        <v>1</v>
      </c>
      <c r="DU383">
        <v>1009</v>
      </c>
      <c r="DV383" t="s">
        <v>64</v>
      </c>
      <c r="DW383" t="s">
        <v>64</v>
      </c>
      <c r="DX383">
        <v>1000</v>
      </c>
      <c r="EE383">
        <v>39174502</v>
      </c>
      <c r="EF383">
        <v>2</v>
      </c>
      <c r="EG383" t="s">
        <v>21</v>
      </c>
      <c r="EH383">
        <v>0</v>
      </c>
      <c r="EI383" t="s">
        <v>3</v>
      </c>
      <c r="EJ383">
        <v>1</v>
      </c>
      <c r="EK383">
        <v>9001</v>
      </c>
      <c r="EL383" t="s">
        <v>475</v>
      </c>
      <c r="EM383" t="s">
        <v>476</v>
      </c>
      <c r="EO383" t="s">
        <v>3</v>
      </c>
      <c r="EQ383">
        <v>0</v>
      </c>
      <c r="ER383">
        <v>0</v>
      </c>
      <c r="ES383">
        <v>0</v>
      </c>
      <c r="ET383">
        <v>0</v>
      </c>
      <c r="EU383">
        <v>0</v>
      </c>
      <c r="EV383">
        <v>0</v>
      </c>
      <c r="EW383">
        <v>0</v>
      </c>
      <c r="EX383">
        <v>0</v>
      </c>
      <c r="FQ383">
        <v>0</v>
      </c>
      <c r="FR383">
        <f t="shared" si="367"/>
        <v>0</v>
      </c>
      <c r="FS383">
        <v>0</v>
      </c>
      <c r="FX383">
        <v>90</v>
      </c>
      <c r="FY383">
        <v>85</v>
      </c>
      <c r="GA383" t="s">
        <v>3</v>
      </c>
      <c r="GD383">
        <v>0</v>
      </c>
      <c r="GF383">
        <v>748648226</v>
      </c>
      <c r="GG383">
        <v>1</v>
      </c>
      <c r="GH383">
        <v>1</v>
      </c>
      <c r="GI383">
        <v>4</v>
      </c>
      <c r="GJ383">
        <v>0</v>
      </c>
      <c r="GK383">
        <f>ROUND(R383*(R12)/100,2)</f>
        <v>0</v>
      </c>
      <c r="GL383">
        <f t="shared" si="368"/>
        <v>0</v>
      </c>
      <c r="GM383">
        <f t="shared" si="369"/>
        <v>0</v>
      </c>
      <c r="GN383">
        <f t="shared" si="370"/>
        <v>0</v>
      </c>
      <c r="GO383">
        <f t="shared" si="371"/>
        <v>0</v>
      </c>
      <c r="GP383">
        <f t="shared" si="372"/>
        <v>0</v>
      </c>
      <c r="GR383">
        <v>0</v>
      </c>
      <c r="GS383">
        <v>3</v>
      </c>
      <c r="GT383">
        <v>0</v>
      </c>
      <c r="GU383" t="s">
        <v>3</v>
      </c>
      <c r="GV383">
        <f t="shared" si="373"/>
        <v>0</v>
      </c>
      <c r="GW383">
        <v>1</v>
      </c>
      <c r="GX383">
        <f t="shared" si="374"/>
        <v>0</v>
      </c>
      <c r="HA383">
        <v>0</v>
      </c>
      <c r="HB383">
        <v>0</v>
      </c>
      <c r="IK383">
        <v>0</v>
      </c>
    </row>
    <row r="384" spans="1:245" x14ac:dyDescent="0.2">
      <c r="A384">
        <v>18</v>
      </c>
      <c r="B384">
        <v>1</v>
      </c>
      <c r="C384">
        <v>930</v>
      </c>
      <c r="E384" t="s">
        <v>685</v>
      </c>
      <c r="F384" t="s">
        <v>686</v>
      </c>
      <c r="G384" t="s">
        <v>687</v>
      </c>
      <c r="H384" t="s">
        <v>64</v>
      </c>
      <c r="I384">
        <f>I382*J384</f>
        <v>0.36314999999999997</v>
      </c>
      <c r="J384">
        <v>1</v>
      </c>
      <c r="O384">
        <f t="shared" si="341"/>
        <v>23265.29</v>
      </c>
      <c r="P384">
        <f t="shared" si="342"/>
        <v>23265.29</v>
      </c>
      <c r="Q384">
        <f t="shared" si="343"/>
        <v>0</v>
      </c>
      <c r="R384">
        <f t="shared" si="344"/>
        <v>0</v>
      </c>
      <c r="S384">
        <f t="shared" si="345"/>
        <v>0</v>
      </c>
      <c r="T384">
        <f t="shared" si="346"/>
        <v>0</v>
      </c>
      <c r="U384">
        <f t="shared" si="347"/>
        <v>0</v>
      </c>
      <c r="V384">
        <f t="shared" si="348"/>
        <v>0</v>
      </c>
      <c r="W384">
        <f t="shared" si="349"/>
        <v>0</v>
      </c>
      <c r="X384">
        <f t="shared" si="350"/>
        <v>0</v>
      </c>
      <c r="Y384">
        <f t="shared" si="351"/>
        <v>0</v>
      </c>
      <c r="AA384">
        <v>39570879</v>
      </c>
      <c r="AB384">
        <f t="shared" si="352"/>
        <v>9766.0400000000009</v>
      </c>
      <c r="AC384">
        <f t="shared" si="375"/>
        <v>9766.0400000000009</v>
      </c>
      <c r="AD384">
        <f>ROUND((((ET384)-(EU384))+AE384),2)</f>
        <v>0</v>
      </c>
      <c r="AE384">
        <f>ROUND((EU384),2)</f>
        <v>0</v>
      </c>
      <c r="AF384">
        <f>ROUND((EV384),2)</f>
        <v>0</v>
      </c>
      <c r="AG384">
        <f t="shared" si="354"/>
        <v>0</v>
      </c>
      <c r="AH384">
        <f>(EW384)</f>
        <v>0</v>
      </c>
      <c r="AI384">
        <f>(EX384)</f>
        <v>0</v>
      </c>
      <c r="AJ384">
        <f t="shared" si="355"/>
        <v>0</v>
      </c>
      <c r="AK384">
        <v>9766.0400000000009</v>
      </c>
      <c r="AL384">
        <v>9766.0400000000009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90</v>
      </c>
      <c r="AU384">
        <v>85</v>
      </c>
      <c r="AV384">
        <v>1</v>
      </c>
      <c r="AW384">
        <v>1</v>
      </c>
      <c r="AZ384">
        <v>6.56</v>
      </c>
      <c r="BA384">
        <v>1</v>
      </c>
      <c r="BB384">
        <v>1</v>
      </c>
      <c r="BC384">
        <v>6.56</v>
      </c>
      <c r="BD384" t="s">
        <v>3</v>
      </c>
      <c r="BE384" t="s">
        <v>3</v>
      </c>
      <c r="BF384" t="s">
        <v>3</v>
      </c>
      <c r="BG384" t="s">
        <v>3</v>
      </c>
      <c r="BH384">
        <v>3</v>
      </c>
      <c r="BI384">
        <v>1</v>
      </c>
      <c r="BJ384" t="s">
        <v>688</v>
      </c>
      <c r="BM384">
        <v>9001</v>
      </c>
      <c r="BN384">
        <v>0</v>
      </c>
      <c r="BO384" t="s">
        <v>3</v>
      </c>
      <c r="BP384">
        <v>0</v>
      </c>
      <c r="BQ384">
        <v>2</v>
      </c>
      <c r="BR384">
        <v>0</v>
      </c>
      <c r="BS384">
        <v>1</v>
      </c>
      <c r="BT384">
        <v>1</v>
      </c>
      <c r="BU384">
        <v>1</v>
      </c>
      <c r="BV384">
        <v>1</v>
      </c>
      <c r="BW384">
        <v>1</v>
      </c>
      <c r="BX384">
        <v>1</v>
      </c>
      <c r="BY384" t="s">
        <v>3</v>
      </c>
      <c r="BZ384">
        <v>90</v>
      </c>
      <c r="CA384">
        <v>85</v>
      </c>
      <c r="CF384">
        <v>0</v>
      </c>
      <c r="CG384">
        <v>0</v>
      </c>
      <c r="CM384">
        <v>0</v>
      </c>
      <c r="CN384" t="s">
        <v>3</v>
      </c>
      <c r="CO384">
        <v>0</v>
      </c>
      <c r="CP384">
        <f t="shared" si="356"/>
        <v>23265.29</v>
      </c>
      <c r="CQ384">
        <f t="shared" si="357"/>
        <v>64065.222399999999</v>
      </c>
      <c r="CR384">
        <f t="shared" si="358"/>
        <v>0</v>
      </c>
      <c r="CS384">
        <f t="shared" si="359"/>
        <v>0</v>
      </c>
      <c r="CT384">
        <f t="shared" si="360"/>
        <v>0</v>
      </c>
      <c r="CU384">
        <f t="shared" si="361"/>
        <v>0</v>
      </c>
      <c r="CV384">
        <f t="shared" si="362"/>
        <v>0</v>
      </c>
      <c r="CW384">
        <f t="shared" si="363"/>
        <v>0</v>
      </c>
      <c r="CX384">
        <f t="shared" si="364"/>
        <v>0</v>
      </c>
      <c r="CY384">
        <f t="shared" si="365"/>
        <v>0</v>
      </c>
      <c r="CZ384">
        <f t="shared" si="366"/>
        <v>0</v>
      </c>
      <c r="DC384" t="s">
        <v>3</v>
      </c>
      <c r="DD384" t="s">
        <v>3</v>
      </c>
      <c r="DE384" t="s">
        <v>3</v>
      </c>
      <c r="DF384" t="s">
        <v>3</v>
      </c>
      <c r="DG384" t="s">
        <v>3</v>
      </c>
      <c r="DH384" t="s">
        <v>3</v>
      </c>
      <c r="DI384" t="s">
        <v>3</v>
      </c>
      <c r="DJ384" t="s">
        <v>3</v>
      </c>
      <c r="DK384" t="s">
        <v>3</v>
      </c>
      <c r="DL384" t="s">
        <v>3</v>
      </c>
      <c r="DM384" t="s">
        <v>3</v>
      </c>
      <c r="DN384">
        <v>0</v>
      </c>
      <c r="DO384">
        <v>0</v>
      </c>
      <c r="DP384">
        <v>1</v>
      </c>
      <c r="DQ384">
        <v>1</v>
      </c>
      <c r="DU384">
        <v>1009</v>
      </c>
      <c r="DV384" t="s">
        <v>64</v>
      </c>
      <c r="DW384" t="s">
        <v>64</v>
      </c>
      <c r="DX384">
        <v>1000</v>
      </c>
      <c r="EE384">
        <v>39174502</v>
      </c>
      <c r="EF384">
        <v>2</v>
      </c>
      <c r="EG384" t="s">
        <v>21</v>
      </c>
      <c r="EH384">
        <v>0</v>
      </c>
      <c r="EI384" t="s">
        <v>3</v>
      </c>
      <c r="EJ384">
        <v>1</v>
      </c>
      <c r="EK384">
        <v>9001</v>
      </c>
      <c r="EL384" t="s">
        <v>475</v>
      </c>
      <c r="EM384" t="s">
        <v>476</v>
      </c>
      <c r="EO384" t="s">
        <v>3</v>
      </c>
      <c r="EQ384">
        <v>0</v>
      </c>
      <c r="ER384">
        <v>9766.0400000000009</v>
      </c>
      <c r="ES384">
        <v>9766.0400000000009</v>
      </c>
      <c r="ET384">
        <v>0</v>
      </c>
      <c r="EU384">
        <v>0</v>
      </c>
      <c r="EV384">
        <v>0</v>
      </c>
      <c r="EW384">
        <v>0</v>
      </c>
      <c r="EX384">
        <v>0</v>
      </c>
      <c r="FQ384">
        <v>0</v>
      </c>
      <c r="FR384">
        <f t="shared" si="367"/>
        <v>0</v>
      </c>
      <c r="FS384">
        <v>0</v>
      </c>
      <c r="FX384">
        <v>90</v>
      </c>
      <c r="FY384">
        <v>85</v>
      </c>
      <c r="GA384" t="s">
        <v>3</v>
      </c>
      <c r="GD384">
        <v>0</v>
      </c>
      <c r="GF384">
        <v>-91680560</v>
      </c>
      <c r="GG384">
        <v>1</v>
      </c>
      <c r="GH384">
        <v>1</v>
      </c>
      <c r="GI384">
        <v>4</v>
      </c>
      <c r="GJ384">
        <v>0</v>
      </c>
      <c r="GK384">
        <f>ROUND(R384*(R12)/100,2)</f>
        <v>0</v>
      </c>
      <c r="GL384">
        <f t="shared" si="368"/>
        <v>0</v>
      </c>
      <c r="GM384">
        <f t="shared" si="369"/>
        <v>23265.29</v>
      </c>
      <c r="GN384">
        <f t="shared" si="370"/>
        <v>23265.29</v>
      </c>
      <c r="GO384">
        <f t="shared" si="371"/>
        <v>0</v>
      </c>
      <c r="GP384">
        <f t="shared" si="372"/>
        <v>0</v>
      </c>
      <c r="GR384">
        <v>0</v>
      </c>
      <c r="GS384">
        <v>3</v>
      </c>
      <c r="GT384">
        <v>0</v>
      </c>
      <c r="GU384" t="s">
        <v>3</v>
      </c>
      <c r="GV384">
        <f t="shared" si="373"/>
        <v>0</v>
      </c>
      <c r="GW384">
        <v>1</v>
      </c>
      <c r="GX384">
        <f t="shared" si="374"/>
        <v>0</v>
      </c>
      <c r="HA384">
        <v>0</v>
      </c>
      <c r="HB384">
        <v>0</v>
      </c>
      <c r="IK384">
        <v>0</v>
      </c>
    </row>
    <row r="385" spans="1:245" x14ac:dyDescent="0.2">
      <c r="A385">
        <v>17</v>
      </c>
      <c r="B385">
        <v>1</v>
      </c>
      <c r="C385">
        <f>ROW(SmtRes!A961)</f>
        <v>961</v>
      </c>
      <c r="D385">
        <f>ROW(EtalonRes!A911)</f>
        <v>911</v>
      </c>
      <c r="E385" t="s">
        <v>689</v>
      </c>
      <c r="F385" t="s">
        <v>491</v>
      </c>
      <c r="G385" t="s">
        <v>492</v>
      </c>
      <c r="H385" t="s">
        <v>64</v>
      </c>
      <c r="I385">
        <v>0.82284999999999997</v>
      </c>
      <c r="J385">
        <v>0</v>
      </c>
      <c r="O385">
        <f t="shared" si="341"/>
        <v>4881.42</v>
      </c>
      <c r="P385">
        <f t="shared" si="342"/>
        <v>574.01</v>
      </c>
      <c r="Q385">
        <f t="shared" si="343"/>
        <v>3150.75</v>
      </c>
      <c r="R385">
        <f t="shared" si="344"/>
        <v>289.06</v>
      </c>
      <c r="S385">
        <f t="shared" si="345"/>
        <v>1156.6600000000001</v>
      </c>
      <c r="T385">
        <f t="shared" si="346"/>
        <v>0</v>
      </c>
      <c r="U385">
        <f t="shared" si="347"/>
        <v>17.269564374999998</v>
      </c>
      <c r="V385">
        <f t="shared" si="348"/>
        <v>2.9622599999999997</v>
      </c>
      <c r="W385">
        <f t="shared" si="349"/>
        <v>0</v>
      </c>
      <c r="X385">
        <f t="shared" si="350"/>
        <v>1301.1500000000001</v>
      </c>
      <c r="Y385">
        <f t="shared" si="351"/>
        <v>1228.8599999999999</v>
      </c>
      <c r="AA385">
        <v>39570879</v>
      </c>
      <c r="AB385">
        <f t="shared" si="352"/>
        <v>904.32</v>
      </c>
      <c r="AC385">
        <f t="shared" si="375"/>
        <v>106.34</v>
      </c>
      <c r="AD385">
        <f>ROUND(((((ET385*1.25))-((EU385*1.25)))+AE385),2)</f>
        <v>583.70000000000005</v>
      </c>
      <c r="AE385">
        <f>ROUND(((EU385*1.25)),2)</f>
        <v>53.55</v>
      </c>
      <c r="AF385">
        <f>ROUND(((EV385*1.15)),2)</f>
        <v>214.28</v>
      </c>
      <c r="AG385">
        <f t="shared" si="354"/>
        <v>0</v>
      </c>
      <c r="AH385">
        <f>((EW385*1.15))</f>
        <v>20.987499999999997</v>
      </c>
      <c r="AI385">
        <f>((EX385*1.25))</f>
        <v>3.5999999999999996</v>
      </c>
      <c r="AJ385">
        <f t="shared" si="355"/>
        <v>0</v>
      </c>
      <c r="AK385">
        <v>759.63</v>
      </c>
      <c r="AL385">
        <v>106.34</v>
      </c>
      <c r="AM385">
        <v>466.96</v>
      </c>
      <c r="AN385">
        <v>42.84</v>
      </c>
      <c r="AO385">
        <v>186.33</v>
      </c>
      <c r="AP385">
        <v>0</v>
      </c>
      <c r="AQ385">
        <v>18.25</v>
      </c>
      <c r="AR385">
        <v>2.88</v>
      </c>
      <c r="AS385">
        <v>0</v>
      </c>
      <c r="AT385">
        <v>90</v>
      </c>
      <c r="AU385">
        <v>85</v>
      </c>
      <c r="AV385">
        <v>1</v>
      </c>
      <c r="AW385">
        <v>1</v>
      </c>
      <c r="AZ385">
        <v>6.56</v>
      </c>
      <c r="BA385">
        <v>6.56</v>
      </c>
      <c r="BB385">
        <v>6.56</v>
      </c>
      <c r="BC385">
        <v>6.56</v>
      </c>
      <c r="BD385" t="s">
        <v>3</v>
      </c>
      <c r="BE385" t="s">
        <v>3</v>
      </c>
      <c r="BF385" t="s">
        <v>3</v>
      </c>
      <c r="BG385" t="s">
        <v>3</v>
      </c>
      <c r="BH385">
        <v>0</v>
      </c>
      <c r="BI385">
        <v>1</v>
      </c>
      <c r="BJ385" t="s">
        <v>493</v>
      </c>
      <c r="BM385">
        <v>9001</v>
      </c>
      <c r="BN385">
        <v>0</v>
      </c>
      <c r="BO385" t="s">
        <v>3</v>
      </c>
      <c r="BP385">
        <v>0</v>
      </c>
      <c r="BQ385">
        <v>2</v>
      </c>
      <c r="BR385">
        <v>0</v>
      </c>
      <c r="BS385">
        <v>6.56</v>
      </c>
      <c r="BT385">
        <v>1</v>
      </c>
      <c r="BU385">
        <v>1</v>
      </c>
      <c r="BV385">
        <v>1</v>
      </c>
      <c r="BW385">
        <v>1</v>
      </c>
      <c r="BX385">
        <v>1</v>
      </c>
      <c r="BY385" t="s">
        <v>3</v>
      </c>
      <c r="BZ385">
        <v>90</v>
      </c>
      <c r="CA385">
        <v>85</v>
      </c>
      <c r="CF385">
        <v>0</v>
      </c>
      <c r="CG385">
        <v>0</v>
      </c>
      <c r="CM385">
        <v>0</v>
      </c>
      <c r="CN385" t="s">
        <v>1633</v>
      </c>
      <c r="CO385">
        <v>0</v>
      </c>
      <c r="CP385">
        <f t="shared" si="356"/>
        <v>4881.42</v>
      </c>
      <c r="CQ385">
        <f t="shared" si="357"/>
        <v>697.59039999999993</v>
      </c>
      <c r="CR385">
        <f t="shared" si="358"/>
        <v>3829.0720000000001</v>
      </c>
      <c r="CS385">
        <f t="shared" si="359"/>
        <v>351.28799999999995</v>
      </c>
      <c r="CT385">
        <f t="shared" si="360"/>
        <v>1405.6768</v>
      </c>
      <c r="CU385">
        <f t="shared" si="361"/>
        <v>0</v>
      </c>
      <c r="CV385">
        <f t="shared" si="362"/>
        <v>20.987499999999997</v>
      </c>
      <c r="CW385">
        <f t="shared" si="363"/>
        <v>3.5999999999999996</v>
      </c>
      <c r="CX385">
        <f t="shared" si="364"/>
        <v>0</v>
      </c>
      <c r="CY385">
        <f t="shared" si="365"/>
        <v>1301.1480000000001</v>
      </c>
      <c r="CZ385">
        <f t="shared" si="366"/>
        <v>1228.8620000000001</v>
      </c>
      <c r="DC385" t="s">
        <v>3</v>
      </c>
      <c r="DD385" t="s">
        <v>3</v>
      </c>
      <c r="DE385" t="s">
        <v>19</v>
      </c>
      <c r="DF385" t="s">
        <v>19</v>
      </c>
      <c r="DG385" t="s">
        <v>20</v>
      </c>
      <c r="DH385" t="s">
        <v>3</v>
      </c>
      <c r="DI385" t="s">
        <v>20</v>
      </c>
      <c r="DJ385" t="s">
        <v>19</v>
      </c>
      <c r="DK385" t="s">
        <v>3</v>
      </c>
      <c r="DL385" t="s">
        <v>3</v>
      </c>
      <c r="DM385" t="s">
        <v>3</v>
      </c>
      <c r="DN385">
        <v>0</v>
      </c>
      <c r="DO385">
        <v>0</v>
      </c>
      <c r="DP385">
        <v>1</v>
      </c>
      <c r="DQ385">
        <v>1</v>
      </c>
      <c r="DU385">
        <v>1009</v>
      </c>
      <c r="DV385" t="s">
        <v>64</v>
      </c>
      <c r="DW385" t="s">
        <v>64</v>
      </c>
      <c r="DX385">
        <v>1000</v>
      </c>
      <c r="EE385">
        <v>39174502</v>
      </c>
      <c r="EF385">
        <v>2</v>
      </c>
      <c r="EG385" t="s">
        <v>21</v>
      </c>
      <c r="EH385">
        <v>0</v>
      </c>
      <c r="EI385" t="s">
        <v>3</v>
      </c>
      <c r="EJ385">
        <v>1</v>
      </c>
      <c r="EK385">
        <v>9001</v>
      </c>
      <c r="EL385" t="s">
        <v>475</v>
      </c>
      <c r="EM385" t="s">
        <v>476</v>
      </c>
      <c r="EO385" t="s">
        <v>24</v>
      </c>
      <c r="EQ385">
        <v>0</v>
      </c>
      <c r="ER385">
        <v>759.63</v>
      </c>
      <c r="ES385">
        <v>106.34</v>
      </c>
      <c r="ET385">
        <v>466.96</v>
      </c>
      <c r="EU385">
        <v>42.84</v>
      </c>
      <c r="EV385">
        <v>186.33</v>
      </c>
      <c r="EW385">
        <v>18.25</v>
      </c>
      <c r="EX385">
        <v>2.88</v>
      </c>
      <c r="EY385">
        <v>0</v>
      </c>
      <c r="FQ385">
        <v>0</v>
      </c>
      <c r="FR385">
        <f t="shared" si="367"/>
        <v>0</v>
      </c>
      <c r="FS385">
        <v>0</v>
      </c>
      <c r="FX385">
        <v>90</v>
      </c>
      <c r="FY385">
        <v>85</v>
      </c>
      <c r="GA385" t="s">
        <v>3</v>
      </c>
      <c r="GD385">
        <v>0</v>
      </c>
      <c r="GF385">
        <v>-1292076104</v>
      </c>
      <c r="GG385">
        <v>1</v>
      </c>
      <c r="GH385">
        <v>1</v>
      </c>
      <c r="GI385">
        <v>4</v>
      </c>
      <c r="GJ385">
        <v>0</v>
      </c>
      <c r="GK385">
        <f>ROUND(R385*(R12)/100,2)</f>
        <v>0</v>
      </c>
      <c r="GL385">
        <f t="shared" si="368"/>
        <v>0</v>
      </c>
      <c r="GM385">
        <f t="shared" si="369"/>
        <v>7411.43</v>
      </c>
      <c r="GN385">
        <f t="shared" si="370"/>
        <v>7411.43</v>
      </c>
      <c r="GO385">
        <f t="shared" si="371"/>
        <v>0</v>
      </c>
      <c r="GP385">
        <f t="shared" si="372"/>
        <v>0</v>
      </c>
      <c r="GR385">
        <v>0</v>
      </c>
      <c r="GS385">
        <v>3</v>
      </c>
      <c r="GT385">
        <v>0</v>
      </c>
      <c r="GU385" t="s">
        <v>3</v>
      </c>
      <c r="GV385">
        <f t="shared" si="373"/>
        <v>0</v>
      </c>
      <c r="GW385">
        <v>1</v>
      </c>
      <c r="GX385">
        <f t="shared" si="374"/>
        <v>0</v>
      </c>
      <c r="HA385">
        <v>0</v>
      </c>
      <c r="HB385">
        <v>0</v>
      </c>
      <c r="IK385">
        <v>0</v>
      </c>
    </row>
    <row r="386" spans="1:245" x14ac:dyDescent="0.2">
      <c r="A386">
        <v>18</v>
      </c>
      <c r="B386">
        <v>1</v>
      </c>
      <c r="C386">
        <v>954</v>
      </c>
      <c r="E386" t="s">
        <v>690</v>
      </c>
      <c r="F386" t="s">
        <v>124</v>
      </c>
      <c r="G386" t="s">
        <v>125</v>
      </c>
      <c r="H386" t="s">
        <v>64</v>
      </c>
      <c r="I386">
        <f>I385*J386</f>
        <v>0.82284999999999997</v>
      </c>
      <c r="J386">
        <v>1</v>
      </c>
      <c r="O386">
        <f t="shared" si="341"/>
        <v>0</v>
      </c>
      <c r="P386">
        <f t="shared" si="342"/>
        <v>0</v>
      </c>
      <c r="Q386">
        <f t="shared" si="343"/>
        <v>0</v>
      </c>
      <c r="R386">
        <f t="shared" si="344"/>
        <v>0</v>
      </c>
      <c r="S386">
        <f t="shared" si="345"/>
        <v>0</v>
      </c>
      <c r="T386">
        <f t="shared" si="346"/>
        <v>0</v>
      </c>
      <c r="U386">
        <f t="shared" si="347"/>
        <v>0</v>
      </c>
      <c r="V386">
        <f t="shared" si="348"/>
        <v>0</v>
      </c>
      <c r="W386">
        <f t="shared" si="349"/>
        <v>0</v>
      </c>
      <c r="X386">
        <f t="shared" si="350"/>
        <v>0</v>
      </c>
      <c r="Y386">
        <f t="shared" si="351"/>
        <v>0</v>
      </c>
      <c r="AA386">
        <v>39570879</v>
      </c>
      <c r="AB386">
        <f t="shared" si="352"/>
        <v>0</v>
      </c>
      <c r="AC386">
        <f t="shared" si="375"/>
        <v>0</v>
      </c>
      <c r="AD386">
        <f>ROUND((((ET386)-(EU386))+AE386),2)</f>
        <v>0</v>
      </c>
      <c r="AE386">
        <f>ROUND((EU386),2)</f>
        <v>0</v>
      </c>
      <c r="AF386">
        <f>ROUND((EV386),2)</f>
        <v>0</v>
      </c>
      <c r="AG386">
        <f t="shared" si="354"/>
        <v>0</v>
      </c>
      <c r="AH386">
        <f>(EW386)</f>
        <v>0</v>
      </c>
      <c r="AI386">
        <f>(EX386)</f>
        <v>0</v>
      </c>
      <c r="AJ386">
        <f t="shared" si="355"/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90</v>
      </c>
      <c r="AU386">
        <v>85</v>
      </c>
      <c r="AV386">
        <v>1</v>
      </c>
      <c r="AW386">
        <v>1</v>
      </c>
      <c r="AZ386">
        <v>6.56</v>
      </c>
      <c r="BA386">
        <v>1</v>
      </c>
      <c r="BB386">
        <v>1</v>
      </c>
      <c r="BC386">
        <v>6.56</v>
      </c>
      <c r="BD386" t="s">
        <v>3</v>
      </c>
      <c r="BE386" t="s">
        <v>3</v>
      </c>
      <c r="BF386" t="s">
        <v>3</v>
      </c>
      <c r="BG386" t="s">
        <v>3</v>
      </c>
      <c r="BH386">
        <v>3</v>
      </c>
      <c r="BI386">
        <v>1</v>
      </c>
      <c r="BJ386" t="s">
        <v>3</v>
      </c>
      <c r="BM386">
        <v>9001</v>
      </c>
      <c r="BN386">
        <v>0</v>
      </c>
      <c r="BO386" t="s">
        <v>3</v>
      </c>
      <c r="BP386">
        <v>0</v>
      </c>
      <c r="BQ386">
        <v>2</v>
      </c>
      <c r="BR386">
        <v>0</v>
      </c>
      <c r="BS386">
        <v>1</v>
      </c>
      <c r="BT386">
        <v>1</v>
      </c>
      <c r="BU386">
        <v>1</v>
      </c>
      <c r="BV386">
        <v>1</v>
      </c>
      <c r="BW386">
        <v>1</v>
      </c>
      <c r="BX386">
        <v>1</v>
      </c>
      <c r="BY386" t="s">
        <v>3</v>
      </c>
      <c r="BZ386">
        <v>90</v>
      </c>
      <c r="CA386">
        <v>85</v>
      </c>
      <c r="CF386">
        <v>0</v>
      </c>
      <c r="CG386">
        <v>0</v>
      </c>
      <c r="CM386">
        <v>0</v>
      </c>
      <c r="CN386" t="s">
        <v>3</v>
      </c>
      <c r="CO386">
        <v>0</v>
      </c>
      <c r="CP386">
        <f t="shared" si="356"/>
        <v>0</v>
      </c>
      <c r="CQ386">
        <f t="shared" si="357"/>
        <v>0</v>
      </c>
      <c r="CR386">
        <f t="shared" si="358"/>
        <v>0</v>
      </c>
      <c r="CS386">
        <f t="shared" si="359"/>
        <v>0</v>
      </c>
      <c r="CT386">
        <f t="shared" si="360"/>
        <v>0</v>
      </c>
      <c r="CU386">
        <f t="shared" si="361"/>
        <v>0</v>
      </c>
      <c r="CV386">
        <f t="shared" si="362"/>
        <v>0</v>
      </c>
      <c r="CW386">
        <f t="shared" si="363"/>
        <v>0</v>
      </c>
      <c r="CX386">
        <f t="shared" si="364"/>
        <v>0</v>
      </c>
      <c r="CY386">
        <f t="shared" si="365"/>
        <v>0</v>
      </c>
      <c r="CZ386">
        <f t="shared" si="366"/>
        <v>0</v>
      </c>
      <c r="DC386" t="s">
        <v>3</v>
      </c>
      <c r="DD386" t="s">
        <v>3</v>
      </c>
      <c r="DE386" t="s">
        <v>3</v>
      </c>
      <c r="DF386" t="s">
        <v>3</v>
      </c>
      <c r="DG386" t="s">
        <v>3</v>
      </c>
      <c r="DH386" t="s">
        <v>3</v>
      </c>
      <c r="DI386" t="s">
        <v>3</v>
      </c>
      <c r="DJ386" t="s">
        <v>3</v>
      </c>
      <c r="DK386" t="s">
        <v>3</v>
      </c>
      <c r="DL386" t="s">
        <v>3</v>
      </c>
      <c r="DM386" t="s">
        <v>3</v>
      </c>
      <c r="DN386">
        <v>0</v>
      </c>
      <c r="DO386">
        <v>0</v>
      </c>
      <c r="DP386">
        <v>1</v>
      </c>
      <c r="DQ386">
        <v>1</v>
      </c>
      <c r="DU386">
        <v>1009</v>
      </c>
      <c r="DV386" t="s">
        <v>64</v>
      </c>
      <c r="DW386" t="s">
        <v>64</v>
      </c>
      <c r="DX386">
        <v>1000</v>
      </c>
      <c r="EE386">
        <v>39174502</v>
      </c>
      <c r="EF386">
        <v>2</v>
      </c>
      <c r="EG386" t="s">
        <v>21</v>
      </c>
      <c r="EH386">
        <v>0</v>
      </c>
      <c r="EI386" t="s">
        <v>3</v>
      </c>
      <c r="EJ386">
        <v>1</v>
      </c>
      <c r="EK386">
        <v>9001</v>
      </c>
      <c r="EL386" t="s">
        <v>475</v>
      </c>
      <c r="EM386" t="s">
        <v>476</v>
      </c>
      <c r="EO386" t="s">
        <v>3</v>
      </c>
      <c r="EQ386">
        <v>0</v>
      </c>
      <c r="ER386">
        <v>0</v>
      </c>
      <c r="ES386">
        <v>0</v>
      </c>
      <c r="ET386">
        <v>0</v>
      </c>
      <c r="EU386">
        <v>0</v>
      </c>
      <c r="EV386">
        <v>0</v>
      </c>
      <c r="EW386">
        <v>0</v>
      </c>
      <c r="EX386">
        <v>0</v>
      </c>
      <c r="FQ386">
        <v>0</v>
      </c>
      <c r="FR386">
        <f t="shared" si="367"/>
        <v>0</v>
      </c>
      <c r="FS386">
        <v>0</v>
      </c>
      <c r="FX386">
        <v>90</v>
      </c>
      <c r="FY386">
        <v>85</v>
      </c>
      <c r="GA386" t="s">
        <v>3</v>
      </c>
      <c r="GD386">
        <v>0</v>
      </c>
      <c r="GF386">
        <v>748648226</v>
      </c>
      <c r="GG386">
        <v>1</v>
      </c>
      <c r="GH386">
        <v>1</v>
      </c>
      <c r="GI386">
        <v>4</v>
      </c>
      <c r="GJ386">
        <v>0</v>
      </c>
      <c r="GK386">
        <f>ROUND(R386*(R12)/100,2)</f>
        <v>0</v>
      </c>
      <c r="GL386">
        <f t="shared" si="368"/>
        <v>0</v>
      </c>
      <c r="GM386">
        <f t="shared" si="369"/>
        <v>0</v>
      </c>
      <c r="GN386">
        <f t="shared" si="370"/>
        <v>0</v>
      </c>
      <c r="GO386">
        <f t="shared" si="371"/>
        <v>0</v>
      </c>
      <c r="GP386">
        <f t="shared" si="372"/>
        <v>0</v>
      </c>
      <c r="GR386">
        <v>0</v>
      </c>
      <c r="GS386">
        <v>3</v>
      </c>
      <c r="GT386">
        <v>0</v>
      </c>
      <c r="GU386" t="s">
        <v>3</v>
      </c>
      <c r="GV386">
        <f t="shared" si="373"/>
        <v>0</v>
      </c>
      <c r="GW386">
        <v>1</v>
      </c>
      <c r="GX386">
        <f t="shared" si="374"/>
        <v>0</v>
      </c>
      <c r="HA386">
        <v>0</v>
      </c>
      <c r="HB386">
        <v>0</v>
      </c>
      <c r="IK386">
        <v>0</v>
      </c>
    </row>
    <row r="387" spans="1:245" x14ac:dyDescent="0.2">
      <c r="A387">
        <v>18</v>
      </c>
      <c r="B387">
        <v>1</v>
      </c>
      <c r="C387">
        <v>955</v>
      </c>
      <c r="E387" t="s">
        <v>691</v>
      </c>
      <c r="F387" t="s">
        <v>496</v>
      </c>
      <c r="G387" t="s">
        <v>497</v>
      </c>
      <c r="H387" t="s">
        <v>64</v>
      </c>
      <c r="I387">
        <f>I385*J387</f>
        <v>0.82284999999999997</v>
      </c>
      <c r="J387">
        <v>1</v>
      </c>
      <c r="O387">
        <f t="shared" si="341"/>
        <v>61671.45</v>
      </c>
      <c r="P387">
        <f t="shared" si="342"/>
        <v>61671.45</v>
      </c>
      <c r="Q387">
        <f t="shared" si="343"/>
        <v>0</v>
      </c>
      <c r="R387">
        <f t="shared" si="344"/>
        <v>0</v>
      </c>
      <c r="S387">
        <f t="shared" si="345"/>
        <v>0</v>
      </c>
      <c r="T387">
        <f t="shared" si="346"/>
        <v>0</v>
      </c>
      <c r="U387">
        <f t="shared" si="347"/>
        <v>0</v>
      </c>
      <c r="V387">
        <f t="shared" si="348"/>
        <v>0</v>
      </c>
      <c r="W387">
        <f t="shared" si="349"/>
        <v>0</v>
      </c>
      <c r="X387">
        <f t="shared" si="350"/>
        <v>0</v>
      </c>
      <c r="Y387">
        <f t="shared" si="351"/>
        <v>0</v>
      </c>
      <c r="AA387">
        <v>39570879</v>
      </c>
      <c r="AB387">
        <f t="shared" si="352"/>
        <v>11425.09</v>
      </c>
      <c r="AC387">
        <f t="shared" si="375"/>
        <v>11425.09</v>
      </c>
      <c r="AD387">
        <f>ROUND((((ET387)-(EU387))+AE387),2)</f>
        <v>0</v>
      </c>
      <c r="AE387">
        <f>ROUND((EU387),2)</f>
        <v>0</v>
      </c>
      <c r="AF387">
        <f>ROUND((EV387),2)</f>
        <v>0</v>
      </c>
      <c r="AG387">
        <f t="shared" si="354"/>
        <v>0</v>
      </c>
      <c r="AH387">
        <f>(EW387)</f>
        <v>0</v>
      </c>
      <c r="AI387">
        <f>(EX387)</f>
        <v>0</v>
      </c>
      <c r="AJ387">
        <f t="shared" si="355"/>
        <v>0</v>
      </c>
      <c r="AK387">
        <v>11425.09</v>
      </c>
      <c r="AL387">
        <v>11425.09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90</v>
      </c>
      <c r="AU387">
        <v>85</v>
      </c>
      <c r="AV387">
        <v>1</v>
      </c>
      <c r="AW387">
        <v>1</v>
      </c>
      <c r="AZ387">
        <v>6.56</v>
      </c>
      <c r="BA387">
        <v>1</v>
      </c>
      <c r="BB387">
        <v>1</v>
      </c>
      <c r="BC387">
        <v>6.56</v>
      </c>
      <c r="BD387" t="s">
        <v>3</v>
      </c>
      <c r="BE387" t="s">
        <v>3</v>
      </c>
      <c r="BF387" t="s">
        <v>3</v>
      </c>
      <c r="BG387" t="s">
        <v>3</v>
      </c>
      <c r="BH387">
        <v>3</v>
      </c>
      <c r="BI387">
        <v>1</v>
      </c>
      <c r="BJ387" t="s">
        <v>498</v>
      </c>
      <c r="BM387">
        <v>9001</v>
      </c>
      <c r="BN387">
        <v>0</v>
      </c>
      <c r="BO387" t="s">
        <v>3</v>
      </c>
      <c r="BP387">
        <v>0</v>
      </c>
      <c r="BQ387">
        <v>2</v>
      </c>
      <c r="BR387">
        <v>0</v>
      </c>
      <c r="BS387">
        <v>1</v>
      </c>
      <c r="BT387">
        <v>1</v>
      </c>
      <c r="BU387">
        <v>1</v>
      </c>
      <c r="BV387">
        <v>1</v>
      </c>
      <c r="BW387">
        <v>1</v>
      </c>
      <c r="BX387">
        <v>1</v>
      </c>
      <c r="BY387" t="s">
        <v>3</v>
      </c>
      <c r="BZ387">
        <v>90</v>
      </c>
      <c r="CA387">
        <v>85</v>
      </c>
      <c r="CF387">
        <v>0</v>
      </c>
      <c r="CG387">
        <v>0</v>
      </c>
      <c r="CM387">
        <v>0</v>
      </c>
      <c r="CN387" t="s">
        <v>3</v>
      </c>
      <c r="CO387">
        <v>0</v>
      </c>
      <c r="CP387">
        <f t="shared" si="356"/>
        <v>61671.45</v>
      </c>
      <c r="CQ387">
        <f t="shared" si="357"/>
        <v>74948.590400000001</v>
      </c>
      <c r="CR387">
        <f t="shared" si="358"/>
        <v>0</v>
      </c>
      <c r="CS387">
        <f t="shared" si="359"/>
        <v>0</v>
      </c>
      <c r="CT387">
        <f t="shared" si="360"/>
        <v>0</v>
      </c>
      <c r="CU387">
        <f t="shared" si="361"/>
        <v>0</v>
      </c>
      <c r="CV387">
        <f t="shared" si="362"/>
        <v>0</v>
      </c>
      <c r="CW387">
        <f t="shared" si="363"/>
        <v>0</v>
      </c>
      <c r="CX387">
        <f t="shared" si="364"/>
        <v>0</v>
      </c>
      <c r="CY387">
        <f t="shared" si="365"/>
        <v>0</v>
      </c>
      <c r="CZ387">
        <f t="shared" si="366"/>
        <v>0</v>
      </c>
      <c r="DC387" t="s">
        <v>3</v>
      </c>
      <c r="DD387" t="s">
        <v>3</v>
      </c>
      <c r="DE387" t="s">
        <v>3</v>
      </c>
      <c r="DF387" t="s">
        <v>3</v>
      </c>
      <c r="DG387" t="s">
        <v>3</v>
      </c>
      <c r="DH387" t="s">
        <v>3</v>
      </c>
      <c r="DI387" t="s">
        <v>3</v>
      </c>
      <c r="DJ387" t="s">
        <v>3</v>
      </c>
      <c r="DK387" t="s">
        <v>3</v>
      </c>
      <c r="DL387" t="s">
        <v>3</v>
      </c>
      <c r="DM387" t="s">
        <v>3</v>
      </c>
      <c r="DN387">
        <v>0</v>
      </c>
      <c r="DO387">
        <v>0</v>
      </c>
      <c r="DP387">
        <v>1</v>
      </c>
      <c r="DQ387">
        <v>1</v>
      </c>
      <c r="DU387">
        <v>1009</v>
      </c>
      <c r="DV387" t="s">
        <v>64</v>
      </c>
      <c r="DW387" t="s">
        <v>64</v>
      </c>
      <c r="DX387">
        <v>1000</v>
      </c>
      <c r="EE387">
        <v>39174502</v>
      </c>
      <c r="EF387">
        <v>2</v>
      </c>
      <c r="EG387" t="s">
        <v>21</v>
      </c>
      <c r="EH387">
        <v>0</v>
      </c>
      <c r="EI387" t="s">
        <v>3</v>
      </c>
      <c r="EJ387">
        <v>1</v>
      </c>
      <c r="EK387">
        <v>9001</v>
      </c>
      <c r="EL387" t="s">
        <v>475</v>
      </c>
      <c r="EM387" t="s">
        <v>476</v>
      </c>
      <c r="EO387" t="s">
        <v>3</v>
      </c>
      <c r="EQ387">
        <v>0</v>
      </c>
      <c r="ER387">
        <v>11425.09</v>
      </c>
      <c r="ES387">
        <v>11425.09</v>
      </c>
      <c r="ET387">
        <v>0</v>
      </c>
      <c r="EU387">
        <v>0</v>
      </c>
      <c r="EV387">
        <v>0</v>
      </c>
      <c r="EW387">
        <v>0</v>
      </c>
      <c r="EX387">
        <v>0</v>
      </c>
      <c r="FQ387">
        <v>0</v>
      </c>
      <c r="FR387">
        <f t="shared" si="367"/>
        <v>0</v>
      </c>
      <c r="FS387">
        <v>0</v>
      </c>
      <c r="FX387">
        <v>90</v>
      </c>
      <c r="FY387">
        <v>85</v>
      </c>
      <c r="GA387" t="s">
        <v>3</v>
      </c>
      <c r="GD387">
        <v>0</v>
      </c>
      <c r="GF387">
        <v>355499835</v>
      </c>
      <c r="GG387">
        <v>1</v>
      </c>
      <c r="GH387">
        <v>1</v>
      </c>
      <c r="GI387">
        <v>4</v>
      </c>
      <c r="GJ387">
        <v>0</v>
      </c>
      <c r="GK387">
        <f>ROUND(R387*(R12)/100,2)</f>
        <v>0</v>
      </c>
      <c r="GL387">
        <f t="shared" si="368"/>
        <v>0</v>
      </c>
      <c r="GM387">
        <f t="shared" si="369"/>
        <v>61671.45</v>
      </c>
      <c r="GN387">
        <f t="shared" si="370"/>
        <v>61671.45</v>
      </c>
      <c r="GO387">
        <f t="shared" si="371"/>
        <v>0</v>
      </c>
      <c r="GP387">
        <f t="shared" si="372"/>
        <v>0</v>
      </c>
      <c r="GR387">
        <v>0</v>
      </c>
      <c r="GS387">
        <v>3</v>
      </c>
      <c r="GT387">
        <v>0</v>
      </c>
      <c r="GU387" t="s">
        <v>3</v>
      </c>
      <c r="GV387">
        <f t="shared" si="373"/>
        <v>0</v>
      </c>
      <c r="GW387">
        <v>1</v>
      </c>
      <c r="GX387">
        <f t="shared" si="374"/>
        <v>0</v>
      </c>
      <c r="HA387">
        <v>0</v>
      </c>
      <c r="HB387">
        <v>0</v>
      </c>
      <c r="IK387">
        <v>0</v>
      </c>
    </row>
    <row r="388" spans="1:245" x14ac:dyDescent="0.2">
      <c r="A388">
        <v>17</v>
      </c>
      <c r="B388">
        <v>1</v>
      </c>
      <c r="C388">
        <f>ROW(SmtRes!A984)</f>
        <v>984</v>
      </c>
      <c r="D388">
        <f>ROW(EtalonRes!A934)</f>
        <v>934</v>
      </c>
      <c r="E388" t="s">
        <v>692</v>
      </c>
      <c r="F388" t="s">
        <v>693</v>
      </c>
      <c r="G388" t="s">
        <v>694</v>
      </c>
      <c r="H388" t="s">
        <v>64</v>
      </c>
      <c r="I388">
        <v>0.32378000000000001</v>
      </c>
      <c r="J388">
        <v>0</v>
      </c>
      <c r="O388">
        <f t="shared" si="341"/>
        <v>1655.18</v>
      </c>
      <c r="P388">
        <f t="shared" si="342"/>
        <v>213.99</v>
      </c>
      <c r="Q388">
        <f t="shared" si="343"/>
        <v>888.04</v>
      </c>
      <c r="R388">
        <f t="shared" si="344"/>
        <v>74</v>
      </c>
      <c r="S388">
        <f t="shared" si="345"/>
        <v>553.15</v>
      </c>
      <c r="T388">
        <f t="shared" si="346"/>
        <v>0</v>
      </c>
      <c r="U388">
        <f t="shared" si="347"/>
        <v>8.2586564599999992</v>
      </c>
      <c r="V388">
        <f t="shared" si="348"/>
        <v>0.84182800000000002</v>
      </c>
      <c r="W388">
        <f t="shared" si="349"/>
        <v>0</v>
      </c>
      <c r="X388">
        <f t="shared" si="350"/>
        <v>564.44000000000005</v>
      </c>
      <c r="Y388">
        <f t="shared" si="351"/>
        <v>533.08000000000004</v>
      </c>
      <c r="AA388">
        <v>39570879</v>
      </c>
      <c r="AB388">
        <f t="shared" si="352"/>
        <v>779.28</v>
      </c>
      <c r="AC388">
        <f t="shared" si="375"/>
        <v>100.75</v>
      </c>
      <c r="AD388">
        <f>ROUND(((((ET388*1.25))-((EU388*1.25)))+AE388),2)</f>
        <v>418.1</v>
      </c>
      <c r="AE388">
        <f>ROUND(((EU388*1.25)),2)</f>
        <v>34.840000000000003</v>
      </c>
      <c r="AF388">
        <f>ROUND(((EV388*1.15)),2)</f>
        <v>260.43</v>
      </c>
      <c r="AG388">
        <f t="shared" si="354"/>
        <v>0</v>
      </c>
      <c r="AH388">
        <f>((EW388*1.15))</f>
        <v>25.506999999999998</v>
      </c>
      <c r="AI388">
        <f>((EX388*1.25))</f>
        <v>2.6</v>
      </c>
      <c r="AJ388">
        <f t="shared" si="355"/>
        <v>0</v>
      </c>
      <c r="AK388">
        <v>661.69</v>
      </c>
      <c r="AL388">
        <v>100.75</v>
      </c>
      <c r="AM388">
        <v>334.48</v>
      </c>
      <c r="AN388">
        <v>27.87</v>
      </c>
      <c r="AO388">
        <v>226.46</v>
      </c>
      <c r="AP388">
        <v>0</v>
      </c>
      <c r="AQ388">
        <v>22.18</v>
      </c>
      <c r="AR388">
        <v>2.08</v>
      </c>
      <c r="AS388">
        <v>0</v>
      </c>
      <c r="AT388">
        <v>90</v>
      </c>
      <c r="AU388">
        <v>85</v>
      </c>
      <c r="AV388">
        <v>1</v>
      </c>
      <c r="AW388">
        <v>1</v>
      </c>
      <c r="AZ388">
        <v>6.56</v>
      </c>
      <c r="BA388">
        <v>6.56</v>
      </c>
      <c r="BB388">
        <v>6.56</v>
      </c>
      <c r="BC388">
        <v>6.56</v>
      </c>
      <c r="BD388" t="s">
        <v>3</v>
      </c>
      <c r="BE388" t="s">
        <v>3</v>
      </c>
      <c r="BF388" t="s">
        <v>3</v>
      </c>
      <c r="BG388" t="s">
        <v>3</v>
      </c>
      <c r="BH388">
        <v>0</v>
      </c>
      <c r="BI388">
        <v>1</v>
      </c>
      <c r="BJ388" t="s">
        <v>695</v>
      </c>
      <c r="BM388">
        <v>9001</v>
      </c>
      <c r="BN388">
        <v>0</v>
      </c>
      <c r="BO388" t="s">
        <v>3</v>
      </c>
      <c r="BP388">
        <v>0</v>
      </c>
      <c r="BQ388">
        <v>2</v>
      </c>
      <c r="BR388">
        <v>0</v>
      </c>
      <c r="BS388">
        <v>6.56</v>
      </c>
      <c r="BT388">
        <v>1</v>
      </c>
      <c r="BU388">
        <v>1</v>
      </c>
      <c r="BV388">
        <v>1</v>
      </c>
      <c r="BW388">
        <v>1</v>
      </c>
      <c r="BX388">
        <v>1</v>
      </c>
      <c r="BY388" t="s">
        <v>3</v>
      </c>
      <c r="BZ388">
        <v>90</v>
      </c>
      <c r="CA388">
        <v>85</v>
      </c>
      <c r="CF388">
        <v>0</v>
      </c>
      <c r="CG388">
        <v>0</v>
      </c>
      <c r="CM388">
        <v>0</v>
      </c>
      <c r="CN388" t="s">
        <v>1633</v>
      </c>
      <c r="CO388">
        <v>0</v>
      </c>
      <c r="CP388">
        <f t="shared" si="356"/>
        <v>1655.1799999999998</v>
      </c>
      <c r="CQ388">
        <f t="shared" si="357"/>
        <v>660.92</v>
      </c>
      <c r="CR388">
        <f t="shared" si="358"/>
        <v>2742.7359999999999</v>
      </c>
      <c r="CS388">
        <f t="shared" si="359"/>
        <v>228.5504</v>
      </c>
      <c r="CT388">
        <f t="shared" si="360"/>
        <v>1708.4207999999999</v>
      </c>
      <c r="CU388">
        <f t="shared" si="361"/>
        <v>0</v>
      </c>
      <c r="CV388">
        <f t="shared" si="362"/>
        <v>25.506999999999998</v>
      </c>
      <c r="CW388">
        <f t="shared" si="363"/>
        <v>2.6</v>
      </c>
      <c r="CX388">
        <f t="shared" si="364"/>
        <v>0</v>
      </c>
      <c r="CY388">
        <f t="shared" si="365"/>
        <v>564.43499999999995</v>
      </c>
      <c r="CZ388">
        <f t="shared" si="366"/>
        <v>533.07749999999999</v>
      </c>
      <c r="DC388" t="s">
        <v>3</v>
      </c>
      <c r="DD388" t="s">
        <v>3</v>
      </c>
      <c r="DE388" t="s">
        <v>19</v>
      </c>
      <c r="DF388" t="s">
        <v>19</v>
      </c>
      <c r="DG388" t="s">
        <v>20</v>
      </c>
      <c r="DH388" t="s">
        <v>3</v>
      </c>
      <c r="DI388" t="s">
        <v>20</v>
      </c>
      <c r="DJ388" t="s">
        <v>19</v>
      </c>
      <c r="DK388" t="s">
        <v>3</v>
      </c>
      <c r="DL388" t="s">
        <v>3</v>
      </c>
      <c r="DM388" t="s">
        <v>3</v>
      </c>
      <c r="DN388">
        <v>0</v>
      </c>
      <c r="DO388">
        <v>0</v>
      </c>
      <c r="DP388">
        <v>1</v>
      </c>
      <c r="DQ388">
        <v>1</v>
      </c>
      <c r="DU388">
        <v>1009</v>
      </c>
      <c r="DV388" t="s">
        <v>64</v>
      </c>
      <c r="DW388" t="s">
        <v>64</v>
      </c>
      <c r="DX388">
        <v>1000</v>
      </c>
      <c r="EE388">
        <v>39174502</v>
      </c>
      <c r="EF388">
        <v>2</v>
      </c>
      <c r="EG388" t="s">
        <v>21</v>
      </c>
      <c r="EH388">
        <v>0</v>
      </c>
      <c r="EI388" t="s">
        <v>3</v>
      </c>
      <c r="EJ388">
        <v>1</v>
      </c>
      <c r="EK388">
        <v>9001</v>
      </c>
      <c r="EL388" t="s">
        <v>475</v>
      </c>
      <c r="EM388" t="s">
        <v>476</v>
      </c>
      <c r="EO388" t="s">
        <v>24</v>
      </c>
      <c r="EQ388">
        <v>0</v>
      </c>
      <c r="ER388">
        <v>661.69</v>
      </c>
      <c r="ES388">
        <v>100.75</v>
      </c>
      <c r="ET388">
        <v>334.48</v>
      </c>
      <c r="EU388">
        <v>27.87</v>
      </c>
      <c r="EV388">
        <v>226.46</v>
      </c>
      <c r="EW388">
        <v>22.18</v>
      </c>
      <c r="EX388">
        <v>2.08</v>
      </c>
      <c r="EY388">
        <v>0</v>
      </c>
      <c r="FQ388">
        <v>0</v>
      </c>
      <c r="FR388">
        <f t="shared" si="367"/>
        <v>0</v>
      </c>
      <c r="FS388">
        <v>0</v>
      </c>
      <c r="FX388">
        <v>90</v>
      </c>
      <c r="FY388">
        <v>85</v>
      </c>
      <c r="GA388" t="s">
        <v>3</v>
      </c>
      <c r="GD388">
        <v>0</v>
      </c>
      <c r="GF388">
        <v>-63344640</v>
      </c>
      <c r="GG388">
        <v>1</v>
      </c>
      <c r="GH388">
        <v>1</v>
      </c>
      <c r="GI388">
        <v>4</v>
      </c>
      <c r="GJ388">
        <v>0</v>
      </c>
      <c r="GK388">
        <f>ROUND(R388*(R12)/100,2)</f>
        <v>0</v>
      </c>
      <c r="GL388">
        <f t="shared" si="368"/>
        <v>0</v>
      </c>
      <c r="GM388">
        <f t="shared" si="369"/>
        <v>2752.7</v>
      </c>
      <c r="GN388">
        <f t="shared" si="370"/>
        <v>2752.7</v>
      </c>
      <c r="GO388">
        <f t="shared" si="371"/>
        <v>0</v>
      </c>
      <c r="GP388">
        <f t="shared" si="372"/>
        <v>0</v>
      </c>
      <c r="GR388">
        <v>0</v>
      </c>
      <c r="GS388">
        <v>3</v>
      </c>
      <c r="GT388">
        <v>0</v>
      </c>
      <c r="GU388" t="s">
        <v>3</v>
      </c>
      <c r="GV388">
        <f t="shared" si="373"/>
        <v>0</v>
      </c>
      <c r="GW388">
        <v>1</v>
      </c>
      <c r="GX388">
        <f t="shared" si="374"/>
        <v>0</v>
      </c>
      <c r="HA388">
        <v>0</v>
      </c>
      <c r="HB388">
        <v>0</v>
      </c>
      <c r="IK388">
        <v>0</v>
      </c>
    </row>
    <row r="389" spans="1:245" x14ac:dyDescent="0.2">
      <c r="A389">
        <v>18</v>
      </c>
      <c r="B389">
        <v>1</v>
      </c>
      <c r="C389">
        <v>977</v>
      </c>
      <c r="E389" t="s">
        <v>696</v>
      </c>
      <c r="F389" t="s">
        <v>124</v>
      </c>
      <c r="G389" t="s">
        <v>125</v>
      </c>
      <c r="H389" t="s">
        <v>64</v>
      </c>
      <c r="I389">
        <f>I388*J389</f>
        <v>0.32378000000000001</v>
      </c>
      <c r="J389">
        <v>1</v>
      </c>
      <c r="O389">
        <f t="shared" si="341"/>
        <v>0</v>
      </c>
      <c r="P389">
        <f t="shared" si="342"/>
        <v>0</v>
      </c>
      <c r="Q389">
        <f t="shared" si="343"/>
        <v>0</v>
      </c>
      <c r="R389">
        <f t="shared" si="344"/>
        <v>0</v>
      </c>
      <c r="S389">
        <f t="shared" si="345"/>
        <v>0</v>
      </c>
      <c r="T389">
        <f t="shared" si="346"/>
        <v>0</v>
      </c>
      <c r="U389">
        <f t="shared" si="347"/>
        <v>0</v>
      </c>
      <c r="V389">
        <f t="shared" si="348"/>
        <v>0</v>
      </c>
      <c r="W389">
        <f t="shared" si="349"/>
        <v>0</v>
      </c>
      <c r="X389">
        <f t="shared" si="350"/>
        <v>0</v>
      </c>
      <c r="Y389">
        <f t="shared" si="351"/>
        <v>0</v>
      </c>
      <c r="AA389">
        <v>39570879</v>
      </c>
      <c r="AB389">
        <f t="shared" si="352"/>
        <v>0</v>
      </c>
      <c r="AC389">
        <f t="shared" si="375"/>
        <v>0</v>
      </c>
      <c r="AD389">
        <f>ROUND((((ET389)-(EU389))+AE389),2)</f>
        <v>0</v>
      </c>
      <c r="AE389">
        <f t="shared" ref="AE389:AF393" si="376">ROUND((EU389),2)</f>
        <v>0</v>
      </c>
      <c r="AF389">
        <f t="shared" si="376"/>
        <v>0</v>
      </c>
      <c r="AG389">
        <f t="shared" si="354"/>
        <v>0</v>
      </c>
      <c r="AH389">
        <f t="shared" ref="AH389:AI393" si="377">(EW389)</f>
        <v>0</v>
      </c>
      <c r="AI389">
        <f t="shared" si="377"/>
        <v>0</v>
      </c>
      <c r="AJ389">
        <f t="shared" si="355"/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90</v>
      </c>
      <c r="AU389">
        <v>85</v>
      </c>
      <c r="AV389">
        <v>1</v>
      </c>
      <c r="AW389">
        <v>1</v>
      </c>
      <c r="AZ389">
        <v>6.56</v>
      </c>
      <c r="BA389">
        <v>1</v>
      </c>
      <c r="BB389">
        <v>1</v>
      </c>
      <c r="BC389">
        <v>6.56</v>
      </c>
      <c r="BD389" t="s">
        <v>3</v>
      </c>
      <c r="BE389" t="s">
        <v>3</v>
      </c>
      <c r="BF389" t="s">
        <v>3</v>
      </c>
      <c r="BG389" t="s">
        <v>3</v>
      </c>
      <c r="BH389">
        <v>3</v>
      </c>
      <c r="BI389">
        <v>1</v>
      </c>
      <c r="BJ389" t="s">
        <v>3</v>
      </c>
      <c r="BM389">
        <v>9001</v>
      </c>
      <c r="BN389">
        <v>0</v>
      </c>
      <c r="BO389" t="s">
        <v>3</v>
      </c>
      <c r="BP389">
        <v>0</v>
      </c>
      <c r="BQ389">
        <v>2</v>
      </c>
      <c r="BR389">
        <v>0</v>
      </c>
      <c r="BS389">
        <v>1</v>
      </c>
      <c r="BT389">
        <v>1</v>
      </c>
      <c r="BU389">
        <v>1</v>
      </c>
      <c r="BV389">
        <v>1</v>
      </c>
      <c r="BW389">
        <v>1</v>
      </c>
      <c r="BX389">
        <v>1</v>
      </c>
      <c r="BY389" t="s">
        <v>3</v>
      </c>
      <c r="BZ389">
        <v>90</v>
      </c>
      <c r="CA389">
        <v>85</v>
      </c>
      <c r="CF389">
        <v>0</v>
      </c>
      <c r="CG389">
        <v>0</v>
      </c>
      <c r="CM389">
        <v>0</v>
      </c>
      <c r="CN389" t="s">
        <v>3</v>
      </c>
      <c r="CO389">
        <v>0</v>
      </c>
      <c r="CP389">
        <f t="shared" si="356"/>
        <v>0</v>
      </c>
      <c r="CQ389">
        <f t="shared" si="357"/>
        <v>0</v>
      </c>
      <c r="CR389">
        <f t="shared" si="358"/>
        <v>0</v>
      </c>
      <c r="CS389">
        <f t="shared" si="359"/>
        <v>0</v>
      </c>
      <c r="CT389">
        <f t="shared" si="360"/>
        <v>0</v>
      </c>
      <c r="CU389">
        <f t="shared" si="361"/>
        <v>0</v>
      </c>
      <c r="CV389">
        <f t="shared" si="362"/>
        <v>0</v>
      </c>
      <c r="CW389">
        <f t="shared" si="363"/>
        <v>0</v>
      </c>
      <c r="CX389">
        <f t="shared" si="364"/>
        <v>0</v>
      </c>
      <c r="CY389">
        <f t="shared" si="365"/>
        <v>0</v>
      </c>
      <c r="CZ389">
        <f t="shared" si="366"/>
        <v>0</v>
      </c>
      <c r="DC389" t="s">
        <v>3</v>
      </c>
      <c r="DD389" t="s">
        <v>3</v>
      </c>
      <c r="DE389" t="s">
        <v>3</v>
      </c>
      <c r="DF389" t="s">
        <v>3</v>
      </c>
      <c r="DG389" t="s">
        <v>3</v>
      </c>
      <c r="DH389" t="s">
        <v>3</v>
      </c>
      <c r="DI389" t="s">
        <v>3</v>
      </c>
      <c r="DJ389" t="s">
        <v>3</v>
      </c>
      <c r="DK389" t="s">
        <v>3</v>
      </c>
      <c r="DL389" t="s">
        <v>3</v>
      </c>
      <c r="DM389" t="s">
        <v>3</v>
      </c>
      <c r="DN389">
        <v>0</v>
      </c>
      <c r="DO389">
        <v>0</v>
      </c>
      <c r="DP389">
        <v>1</v>
      </c>
      <c r="DQ389">
        <v>1</v>
      </c>
      <c r="DU389">
        <v>1009</v>
      </c>
      <c r="DV389" t="s">
        <v>64</v>
      </c>
      <c r="DW389" t="s">
        <v>64</v>
      </c>
      <c r="DX389">
        <v>1000</v>
      </c>
      <c r="EE389">
        <v>39174502</v>
      </c>
      <c r="EF389">
        <v>2</v>
      </c>
      <c r="EG389" t="s">
        <v>21</v>
      </c>
      <c r="EH389">
        <v>0</v>
      </c>
      <c r="EI389" t="s">
        <v>3</v>
      </c>
      <c r="EJ389">
        <v>1</v>
      </c>
      <c r="EK389">
        <v>9001</v>
      </c>
      <c r="EL389" t="s">
        <v>475</v>
      </c>
      <c r="EM389" t="s">
        <v>476</v>
      </c>
      <c r="EO389" t="s">
        <v>3</v>
      </c>
      <c r="EQ389">
        <v>0</v>
      </c>
      <c r="ER389">
        <v>0</v>
      </c>
      <c r="ES389">
        <v>0</v>
      </c>
      <c r="ET389">
        <v>0</v>
      </c>
      <c r="EU389">
        <v>0</v>
      </c>
      <c r="EV389">
        <v>0</v>
      </c>
      <c r="EW389">
        <v>0</v>
      </c>
      <c r="EX389">
        <v>0</v>
      </c>
      <c r="FQ389">
        <v>0</v>
      </c>
      <c r="FR389">
        <f t="shared" si="367"/>
        <v>0</v>
      </c>
      <c r="FS389">
        <v>0</v>
      </c>
      <c r="FX389">
        <v>90</v>
      </c>
      <c r="FY389">
        <v>85</v>
      </c>
      <c r="GA389" t="s">
        <v>3</v>
      </c>
      <c r="GD389">
        <v>0</v>
      </c>
      <c r="GF389">
        <v>748648226</v>
      </c>
      <c r="GG389">
        <v>1</v>
      </c>
      <c r="GH389">
        <v>1</v>
      </c>
      <c r="GI389">
        <v>4</v>
      </c>
      <c r="GJ389">
        <v>0</v>
      </c>
      <c r="GK389">
        <f>ROUND(R389*(R12)/100,2)</f>
        <v>0</v>
      </c>
      <c r="GL389">
        <f t="shared" si="368"/>
        <v>0</v>
      </c>
      <c r="GM389">
        <f t="shared" si="369"/>
        <v>0</v>
      </c>
      <c r="GN389">
        <f t="shared" si="370"/>
        <v>0</v>
      </c>
      <c r="GO389">
        <f t="shared" si="371"/>
        <v>0</v>
      </c>
      <c r="GP389">
        <f t="shared" si="372"/>
        <v>0</v>
      </c>
      <c r="GR389">
        <v>0</v>
      </c>
      <c r="GS389">
        <v>3</v>
      </c>
      <c r="GT389">
        <v>0</v>
      </c>
      <c r="GU389" t="s">
        <v>3</v>
      </c>
      <c r="GV389">
        <f t="shared" si="373"/>
        <v>0</v>
      </c>
      <c r="GW389">
        <v>1</v>
      </c>
      <c r="GX389">
        <f t="shared" si="374"/>
        <v>0</v>
      </c>
      <c r="HA389">
        <v>0</v>
      </c>
      <c r="HB389">
        <v>0</v>
      </c>
      <c r="IK389">
        <v>0</v>
      </c>
    </row>
    <row r="390" spans="1:245" x14ac:dyDescent="0.2">
      <c r="A390">
        <v>18</v>
      </c>
      <c r="B390">
        <v>1</v>
      </c>
      <c r="C390">
        <v>978</v>
      </c>
      <c r="E390" t="s">
        <v>697</v>
      </c>
      <c r="F390" t="s">
        <v>698</v>
      </c>
      <c r="G390" t="s">
        <v>699</v>
      </c>
      <c r="H390" t="s">
        <v>64</v>
      </c>
      <c r="I390">
        <f>I388*J390</f>
        <v>0.32378000000000001</v>
      </c>
      <c r="J390">
        <v>1</v>
      </c>
      <c r="O390">
        <f t="shared" si="341"/>
        <v>21568.66</v>
      </c>
      <c r="P390">
        <f t="shared" si="342"/>
        <v>21568.66</v>
      </c>
      <c r="Q390">
        <f t="shared" si="343"/>
        <v>0</v>
      </c>
      <c r="R390">
        <f t="shared" si="344"/>
        <v>0</v>
      </c>
      <c r="S390">
        <f t="shared" si="345"/>
        <v>0</v>
      </c>
      <c r="T390">
        <f t="shared" si="346"/>
        <v>0</v>
      </c>
      <c r="U390">
        <f t="shared" si="347"/>
        <v>0</v>
      </c>
      <c r="V390">
        <f t="shared" si="348"/>
        <v>0</v>
      </c>
      <c r="W390">
        <f t="shared" si="349"/>
        <v>0</v>
      </c>
      <c r="X390">
        <f t="shared" si="350"/>
        <v>0</v>
      </c>
      <c r="Y390">
        <f t="shared" si="351"/>
        <v>0</v>
      </c>
      <c r="AA390">
        <v>39570879</v>
      </c>
      <c r="AB390">
        <f t="shared" si="352"/>
        <v>10154.75</v>
      </c>
      <c r="AC390">
        <f t="shared" si="375"/>
        <v>10154.75</v>
      </c>
      <c r="AD390">
        <f>ROUND((((ET390)-(EU390))+AE390),2)</f>
        <v>0</v>
      </c>
      <c r="AE390">
        <f t="shared" si="376"/>
        <v>0</v>
      </c>
      <c r="AF390">
        <f t="shared" si="376"/>
        <v>0</v>
      </c>
      <c r="AG390">
        <f t="shared" si="354"/>
        <v>0</v>
      </c>
      <c r="AH390">
        <f t="shared" si="377"/>
        <v>0</v>
      </c>
      <c r="AI390">
        <f t="shared" si="377"/>
        <v>0</v>
      </c>
      <c r="AJ390">
        <f t="shared" si="355"/>
        <v>0</v>
      </c>
      <c r="AK390">
        <v>10154.75</v>
      </c>
      <c r="AL390">
        <v>10154.75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90</v>
      </c>
      <c r="AU390">
        <v>85</v>
      </c>
      <c r="AV390">
        <v>1</v>
      </c>
      <c r="AW390">
        <v>1</v>
      </c>
      <c r="AZ390">
        <v>6.56</v>
      </c>
      <c r="BA390">
        <v>1</v>
      </c>
      <c r="BB390">
        <v>1</v>
      </c>
      <c r="BC390">
        <v>6.56</v>
      </c>
      <c r="BD390" t="s">
        <v>3</v>
      </c>
      <c r="BE390" t="s">
        <v>3</v>
      </c>
      <c r="BF390" t="s">
        <v>3</v>
      </c>
      <c r="BG390" t="s">
        <v>3</v>
      </c>
      <c r="BH390">
        <v>3</v>
      </c>
      <c r="BI390">
        <v>1</v>
      </c>
      <c r="BJ390" t="s">
        <v>700</v>
      </c>
      <c r="BM390">
        <v>9001</v>
      </c>
      <c r="BN390">
        <v>0</v>
      </c>
      <c r="BO390" t="s">
        <v>3</v>
      </c>
      <c r="BP390">
        <v>0</v>
      </c>
      <c r="BQ390">
        <v>2</v>
      </c>
      <c r="BR390">
        <v>0</v>
      </c>
      <c r="BS390">
        <v>1</v>
      </c>
      <c r="BT390">
        <v>1</v>
      </c>
      <c r="BU390">
        <v>1</v>
      </c>
      <c r="BV390">
        <v>1</v>
      </c>
      <c r="BW390">
        <v>1</v>
      </c>
      <c r="BX390">
        <v>1</v>
      </c>
      <c r="BY390" t="s">
        <v>3</v>
      </c>
      <c r="BZ390">
        <v>90</v>
      </c>
      <c r="CA390">
        <v>85</v>
      </c>
      <c r="CF390">
        <v>0</v>
      </c>
      <c r="CG390">
        <v>0</v>
      </c>
      <c r="CM390">
        <v>0</v>
      </c>
      <c r="CN390" t="s">
        <v>3</v>
      </c>
      <c r="CO390">
        <v>0</v>
      </c>
      <c r="CP390">
        <f t="shared" si="356"/>
        <v>21568.66</v>
      </c>
      <c r="CQ390">
        <f t="shared" si="357"/>
        <v>66615.159999999989</v>
      </c>
      <c r="CR390">
        <f t="shared" si="358"/>
        <v>0</v>
      </c>
      <c r="CS390">
        <f t="shared" si="359"/>
        <v>0</v>
      </c>
      <c r="CT390">
        <f t="shared" si="360"/>
        <v>0</v>
      </c>
      <c r="CU390">
        <f t="shared" si="361"/>
        <v>0</v>
      </c>
      <c r="CV390">
        <f t="shared" si="362"/>
        <v>0</v>
      </c>
      <c r="CW390">
        <f t="shared" si="363"/>
        <v>0</v>
      </c>
      <c r="CX390">
        <f t="shared" si="364"/>
        <v>0</v>
      </c>
      <c r="CY390">
        <f t="shared" si="365"/>
        <v>0</v>
      </c>
      <c r="CZ390">
        <f t="shared" si="366"/>
        <v>0</v>
      </c>
      <c r="DC390" t="s">
        <v>3</v>
      </c>
      <c r="DD390" t="s">
        <v>3</v>
      </c>
      <c r="DE390" t="s">
        <v>3</v>
      </c>
      <c r="DF390" t="s">
        <v>3</v>
      </c>
      <c r="DG390" t="s">
        <v>3</v>
      </c>
      <c r="DH390" t="s">
        <v>3</v>
      </c>
      <c r="DI390" t="s">
        <v>3</v>
      </c>
      <c r="DJ390" t="s">
        <v>3</v>
      </c>
      <c r="DK390" t="s">
        <v>3</v>
      </c>
      <c r="DL390" t="s">
        <v>3</v>
      </c>
      <c r="DM390" t="s">
        <v>3</v>
      </c>
      <c r="DN390">
        <v>0</v>
      </c>
      <c r="DO390">
        <v>0</v>
      </c>
      <c r="DP390">
        <v>1</v>
      </c>
      <c r="DQ390">
        <v>1</v>
      </c>
      <c r="DU390">
        <v>1009</v>
      </c>
      <c r="DV390" t="s">
        <v>64</v>
      </c>
      <c r="DW390" t="s">
        <v>64</v>
      </c>
      <c r="DX390">
        <v>1000</v>
      </c>
      <c r="EE390">
        <v>39174502</v>
      </c>
      <c r="EF390">
        <v>2</v>
      </c>
      <c r="EG390" t="s">
        <v>21</v>
      </c>
      <c r="EH390">
        <v>0</v>
      </c>
      <c r="EI390" t="s">
        <v>3</v>
      </c>
      <c r="EJ390">
        <v>1</v>
      </c>
      <c r="EK390">
        <v>9001</v>
      </c>
      <c r="EL390" t="s">
        <v>475</v>
      </c>
      <c r="EM390" t="s">
        <v>476</v>
      </c>
      <c r="EO390" t="s">
        <v>3</v>
      </c>
      <c r="EQ390">
        <v>0</v>
      </c>
      <c r="ER390">
        <v>10154.75</v>
      </c>
      <c r="ES390">
        <v>10154.75</v>
      </c>
      <c r="ET390">
        <v>0</v>
      </c>
      <c r="EU390">
        <v>0</v>
      </c>
      <c r="EV390">
        <v>0</v>
      </c>
      <c r="EW390">
        <v>0</v>
      </c>
      <c r="EX390">
        <v>0</v>
      </c>
      <c r="FQ390">
        <v>0</v>
      </c>
      <c r="FR390">
        <f t="shared" si="367"/>
        <v>0</v>
      </c>
      <c r="FS390">
        <v>0</v>
      </c>
      <c r="FX390">
        <v>90</v>
      </c>
      <c r="FY390">
        <v>85</v>
      </c>
      <c r="GA390" t="s">
        <v>3</v>
      </c>
      <c r="GD390">
        <v>0</v>
      </c>
      <c r="GF390">
        <v>50906629</v>
      </c>
      <c r="GG390">
        <v>1</v>
      </c>
      <c r="GH390">
        <v>1</v>
      </c>
      <c r="GI390">
        <v>4</v>
      </c>
      <c r="GJ390">
        <v>0</v>
      </c>
      <c r="GK390">
        <f>ROUND(R390*(R12)/100,2)</f>
        <v>0</v>
      </c>
      <c r="GL390">
        <f t="shared" si="368"/>
        <v>0</v>
      </c>
      <c r="GM390">
        <f t="shared" si="369"/>
        <v>21568.66</v>
      </c>
      <c r="GN390">
        <f t="shared" si="370"/>
        <v>21568.66</v>
      </c>
      <c r="GO390">
        <f t="shared" si="371"/>
        <v>0</v>
      </c>
      <c r="GP390">
        <f t="shared" si="372"/>
        <v>0</v>
      </c>
      <c r="GR390">
        <v>0</v>
      </c>
      <c r="GS390">
        <v>3</v>
      </c>
      <c r="GT390">
        <v>0</v>
      </c>
      <c r="GU390" t="s">
        <v>3</v>
      </c>
      <c r="GV390">
        <f t="shared" si="373"/>
        <v>0</v>
      </c>
      <c r="GW390">
        <v>1</v>
      </c>
      <c r="GX390">
        <f t="shared" si="374"/>
        <v>0</v>
      </c>
      <c r="HA390">
        <v>0</v>
      </c>
      <c r="HB390">
        <v>0</v>
      </c>
      <c r="IK390">
        <v>0</v>
      </c>
    </row>
    <row r="391" spans="1:245" x14ac:dyDescent="0.2">
      <c r="A391">
        <v>17</v>
      </c>
      <c r="B391">
        <v>1</v>
      </c>
      <c r="C391">
        <f>ROW(SmtRes!A996)</f>
        <v>996</v>
      </c>
      <c r="D391">
        <f>ROW(EtalonRes!A946)</f>
        <v>946</v>
      </c>
      <c r="E391" t="s">
        <v>701</v>
      </c>
      <c r="F391" t="s">
        <v>702</v>
      </c>
      <c r="G391" t="s">
        <v>703</v>
      </c>
      <c r="H391" t="s">
        <v>73</v>
      </c>
      <c r="I391">
        <v>0.28000000000000003</v>
      </c>
      <c r="J391">
        <v>0</v>
      </c>
      <c r="O391">
        <f t="shared" si="341"/>
        <v>1195.53</v>
      </c>
      <c r="P391">
        <f t="shared" si="342"/>
        <v>345.54</v>
      </c>
      <c r="Q391">
        <f t="shared" si="343"/>
        <v>30.34</v>
      </c>
      <c r="R391">
        <f t="shared" si="344"/>
        <v>5.1100000000000003</v>
      </c>
      <c r="S391">
        <f t="shared" si="345"/>
        <v>819.65</v>
      </c>
      <c r="T391">
        <f t="shared" si="346"/>
        <v>0</v>
      </c>
      <c r="U391">
        <f t="shared" si="347"/>
        <v>15.444800000000001</v>
      </c>
      <c r="V391">
        <f t="shared" si="348"/>
        <v>6.720000000000001E-2</v>
      </c>
      <c r="W391">
        <f t="shared" si="349"/>
        <v>0</v>
      </c>
      <c r="X391">
        <f t="shared" si="350"/>
        <v>907.24</v>
      </c>
      <c r="Y391">
        <f t="shared" si="351"/>
        <v>577.33000000000004</v>
      </c>
      <c r="AA391">
        <v>39570879</v>
      </c>
      <c r="AB391">
        <f t="shared" si="352"/>
        <v>650.88</v>
      </c>
      <c r="AC391">
        <f t="shared" si="375"/>
        <v>188.12</v>
      </c>
      <c r="AD391">
        <f>ROUND((((ET391)-(EU391))+AE391),2)</f>
        <v>16.52</v>
      </c>
      <c r="AE391">
        <f t="shared" si="376"/>
        <v>2.78</v>
      </c>
      <c r="AF391">
        <f t="shared" si="376"/>
        <v>446.24</v>
      </c>
      <c r="AG391">
        <f t="shared" si="354"/>
        <v>0</v>
      </c>
      <c r="AH391">
        <f t="shared" si="377"/>
        <v>55.16</v>
      </c>
      <c r="AI391">
        <f t="shared" si="377"/>
        <v>0.24</v>
      </c>
      <c r="AJ391">
        <f t="shared" si="355"/>
        <v>0</v>
      </c>
      <c r="AK391">
        <v>650.88</v>
      </c>
      <c r="AL391">
        <v>188.12</v>
      </c>
      <c r="AM391">
        <v>16.52</v>
      </c>
      <c r="AN391">
        <v>2.78</v>
      </c>
      <c r="AO391">
        <v>446.24</v>
      </c>
      <c r="AP391">
        <v>0</v>
      </c>
      <c r="AQ391">
        <v>55.16</v>
      </c>
      <c r="AR391">
        <v>0.24</v>
      </c>
      <c r="AS391">
        <v>0</v>
      </c>
      <c r="AT391">
        <v>110</v>
      </c>
      <c r="AU391">
        <v>70</v>
      </c>
      <c r="AV391">
        <v>1</v>
      </c>
      <c r="AW391">
        <v>1</v>
      </c>
      <c r="AZ391">
        <v>6.56</v>
      </c>
      <c r="BA391">
        <v>6.56</v>
      </c>
      <c r="BB391">
        <v>6.56</v>
      </c>
      <c r="BC391">
        <v>6.56</v>
      </c>
      <c r="BD391" t="s">
        <v>3</v>
      </c>
      <c r="BE391" t="s">
        <v>3</v>
      </c>
      <c r="BF391" t="s">
        <v>3</v>
      </c>
      <c r="BG391" t="s">
        <v>3</v>
      </c>
      <c r="BH391">
        <v>0</v>
      </c>
      <c r="BI391">
        <v>1</v>
      </c>
      <c r="BJ391" t="s">
        <v>704</v>
      </c>
      <c r="BM391">
        <v>46001</v>
      </c>
      <c r="BN391">
        <v>0</v>
      </c>
      <c r="BO391" t="s">
        <v>3</v>
      </c>
      <c r="BP391">
        <v>0</v>
      </c>
      <c r="BQ391">
        <v>2</v>
      </c>
      <c r="BR391">
        <v>0</v>
      </c>
      <c r="BS391">
        <v>6.56</v>
      </c>
      <c r="BT391">
        <v>1</v>
      </c>
      <c r="BU391">
        <v>1</v>
      </c>
      <c r="BV391">
        <v>1</v>
      </c>
      <c r="BW391">
        <v>1</v>
      </c>
      <c r="BX391">
        <v>1</v>
      </c>
      <c r="BY391" t="s">
        <v>3</v>
      </c>
      <c r="BZ391">
        <v>110</v>
      </c>
      <c r="CA391">
        <v>70</v>
      </c>
      <c r="CF391">
        <v>0</v>
      </c>
      <c r="CG391">
        <v>0</v>
      </c>
      <c r="CM391">
        <v>0</v>
      </c>
      <c r="CN391" t="s">
        <v>3</v>
      </c>
      <c r="CO391">
        <v>0</v>
      </c>
      <c r="CP391">
        <f t="shared" si="356"/>
        <v>1195.53</v>
      </c>
      <c r="CQ391">
        <f t="shared" si="357"/>
        <v>1234.0672</v>
      </c>
      <c r="CR391">
        <f t="shared" si="358"/>
        <v>108.37119999999999</v>
      </c>
      <c r="CS391">
        <f t="shared" si="359"/>
        <v>18.236799999999999</v>
      </c>
      <c r="CT391">
        <f t="shared" si="360"/>
        <v>2927.3343999999997</v>
      </c>
      <c r="CU391">
        <f t="shared" si="361"/>
        <v>0</v>
      </c>
      <c r="CV391">
        <f t="shared" si="362"/>
        <v>55.16</v>
      </c>
      <c r="CW391">
        <f t="shared" si="363"/>
        <v>0.24</v>
      </c>
      <c r="CX391">
        <f t="shared" si="364"/>
        <v>0</v>
      </c>
      <c r="CY391">
        <f t="shared" si="365"/>
        <v>907.2360000000001</v>
      </c>
      <c r="CZ391">
        <f t="shared" si="366"/>
        <v>577.33199999999999</v>
      </c>
      <c r="DC391" t="s">
        <v>3</v>
      </c>
      <c r="DD391" t="s">
        <v>3</v>
      </c>
      <c r="DE391" t="s">
        <v>3</v>
      </c>
      <c r="DF391" t="s">
        <v>3</v>
      </c>
      <c r="DG391" t="s">
        <v>3</v>
      </c>
      <c r="DH391" t="s">
        <v>3</v>
      </c>
      <c r="DI391" t="s">
        <v>3</v>
      </c>
      <c r="DJ391" t="s">
        <v>3</v>
      </c>
      <c r="DK391" t="s">
        <v>3</v>
      </c>
      <c r="DL391" t="s">
        <v>3</v>
      </c>
      <c r="DM391" t="s">
        <v>3</v>
      </c>
      <c r="DN391">
        <v>0</v>
      </c>
      <c r="DO391">
        <v>0</v>
      </c>
      <c r="DP391">
        <v>1</v>
      </c>
      <c r="DQ391">
        <v>1</v>
      </c>
      <c r="DU391">
        <v>1007</v>
      </c>
      <c r="DV391" t="s">
        <v>73</v>
      </c>
      <c r="DW391" t="s">
        <v>73</v>
      </c>
      <c r="DX391">
        <v>1</v>
      </c>
      <c r="EE391">
        <v>39174571</v>
      </c>
      <c r="EF391">
        <v>2</v>
      </c>
      <c r="EG391" t="s">
        <v>21</v>
      </c>
      <c r="EH391">
        <v>0</v>
      </c>
      <c r="EI391" t="s">
        <v>3</v>
      </c>
      <c r="EJ391">
        <v>1</v>
      </c>
      <c r="EK391">
        <v>46001</v>
      </c>
      <c r="EL391" t="s">
        <v>449</v>
      </c>
      <c r="EM391" t="s">
        <v>450</v>
      </c>
      <c r="EO391" t="s">
        <v>3</v>
      </c>
      <c r="EQ391">
        <v>0</v>
      </c>
      <c r="ER391">
        <v>650.88</v>
      </c>
      <c r="ES391">
        <v>188.12</v>
      </c>
      <c r="ET391">
        <v>16.52</v>
      </c>
      <c r="EU391">
        <v>2.78</v>
      </c>
      <c r="EV391">
        <v>446.24</v>
      </c>
      <c r="EW391">
        <v>55.16</v>
      </c>
      <c r="EX391">
        <v>0.24</v>
      </c>
      <c r="EY391">
        <v>0</v>
      </c>
      <c r="FQ391">
        <v>0</v>
      </c>
      <c r="FR391">
        <f t="shared" si="367"/>
        <v>0</v>
      </c>
      <c r="FS391">
        <v>0</v>
      </c>
      <c r="FX391">
        <v>110</v>
      </c>
      <c r="FY391">
        <v>70</v>
      </c>
      <c r="GA391" t="s">
        <v>3</v>
      </c>
      <c r="GD391">
        <v>0</v>
      </c>
      <c r="GF391">
        <v>895725091</v>
      </c>
      <c r="GG391">
        <v>1</v>
      </c>
      <c r="GH391">
        <v>1</v>
      </c>
      <c r="GI391">
        <v>4</v>
      </c>
      <c r="GJ391">
        <v>0</v>
      </c>
      <c r="GK391">
        <f>ROUND(R391*(R12)/100,2)</f>
        <v>0</v>
      </c>
      <c r="GL391">
        <f t="shared" si="368"/>
        <v>0</v>
      </c>
      <c r="GM391">
        <f t="shared" si="369"/>
        <v>2680.1</v>
      </c>
      <c r="GN391">
        <f t="shared" si="370"/>
        <v>2680.1</v>
      </c>
      <c r="GO391">
        <f t="shared" si="371"/>
        <v>0</v>
      </c>
      <c r="GP391">
        <f t="shared" si="372"/>
        <v>0</v>
      </c>
      <c r="GR391">
        <v>0</v>
      </c>
      <c r="GS391">
        <v>3</v>
      </c>
      <c r="GT391">
        <v>0</v>
      </c>
      <c r="GU391" t="s">
        <v>3</v>
      </c>
      <c r="GV391">
        <f t="shared" si="373"/>
        <v>0</v>
      </c>
      <c r="GW391">
        <v>1</v>
      </c>
      <c r="GX391">
        <f t="shared" si="374"/>
        <v>0</v>
      </c>
      <c r="HA391">
        <v>0</v>
      </c>
      <c r="HB391">
        <v>0</v>
      </c>
      <c r="IK391">
        <v>0</v>
      </c>
    </row>
    <row r="392" spans="1:245" x14ac:dyDescent="0.2">
      <c r="A392">
        <v>18</v>
      </c>
      <c r="B392">
        <v>1</v>
      </c>
      <c r="C392">
        <v>992</v>
      </c>
      <c r="E392" t="s">
        <v>705</v>
      </c>
      <c r="F392" t="s">
        <v>95</v>
      </c>
      <c r="G392" t="s">
        <v>640</v>
      </c>
      <c r="H392" t="s">
        <v>73</v>
      </c>
      <c r="I392">
        <f>I391*J392</f>
        <v>0.29120000000000001</v>
      </c>
      <c r="J392">
        <v>1.04</v>
      </c>
      <c r="O392">
        <f t="shared" si="341"/>
        <v>0</v>
      </c>
      <c r="P392">
        <f t="shared" si="342"/>
        <v>0</v>
      </c>
      <c r="Q392">
        <f t="shared" si="343"/>
        <v>0</v>
      </c>
      <c r="R392">
        <f t="shared" si="344"/>
        <v>0</v>
      </c>
      <c r="S392">
        <f t="shared" si="345"/>
        <v>0</v>
      </c>
      <c r="T392">
        <f t="shared" si="346"/>
        <v>0</v>
      </c>
      <c r="U392">
        <f t="shared" si="347"/>
        <v>0</v>
      </c>
      <c r="V392">
        <f t="shared" si="348"/>
        <v>0</v>
      </c>
      <c r="W392">
        <f t="shared" si="349"/>
        <v>0</v>
      </c>
      <c r="X392">
        <f t="shared" si="350"/>
        <v>0</v>
      </c>
      <c r="Y392">
        <f t="shared" si="351"/>
        <v>0</v>
      </c>
      <c r="AA392">
        <v>39570879</v>
      </c>
      <c r="AB392">
        <f t="shared" si="352"/>
        <v>0</v>
      </c>
      <c r="AC392">
        <f t="shared" si="375"/>
        <v>0</v>
      </c>
      <c r="AD392">
        <f>ROUND((((ET392)-(EU392))+AE392),2)</f>
        <v>0</v>
      </c>
      <c r="AE392">
        <f t="shared" si="376"/>
        <v>0</v>
      </c>
      <c r="AF392">
        <f t="shared" si="376"/>
        <v>0</v>
      </c>
      <c r="AG392">
        <f t="shared" si="354"/>
        <v>0</v>
      </c>
      <c r="AH392">
        <f t="shared" si="377"/>
        <v>0</v>
      </c>
      <c r="AI392">
        <f t="shared" si="377"/>
        <v>0</v>
      </c>
      <c r="AJ392">
        <f t="shared" si="355"/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110</v>
      </c>
      <c r="AU392">
        <v>70</v>
      </c>
      <c r="AV392">
        <v>1</v>
      </c>
      <c r="AW392">
        <v>1</v>
      </c>
      <c r="AZ392">
        <v>6.56</v>
      </c>
      <c r="BA392">
        <v>1</v>
      </c>
      <c r="BB392">
        <v>1</v>
      </c>
      <c r="BC392">
        <v>6.56</v>
      </c>
      <c r="BD392" t="s">
        <v>3</v>
      </c>
      <c r="BE392" t="s">
        <v>3</v>
      </c>
      <c r="BF392" t="s">
        <v>3</v>
      </c>
      <c r="BG392" t="s">
        <v>3</v>
      </c>
      <c r="BH392">
        <v>3</v>
      </c>
      <c r="BI392">
        <v>1</v>
      </c>
      <c r="BJ392" t="s">
        <v>3</v>
      </c>
      <c r="BM392">
        <v>46001</v>
      </c>
      <c r="BN392">
        <v>0</v>
      </c>
      <c r="BO392" t="s">
        <v>3</v>
      </c>
      <c r="BP392">
        <v>0</v>
      </c>
      <c r="BQ392">
        <v>2</v>
      </c>
      <c r="BR392">
        <v>0</v>
      </c>
      <c r="BS392">
        <v>1</v>
      </c>
      <c r="BT392">
        <v>1</v>
      </c>
      <c r="BU392">
        <v>1</v>
      </c>
      <c r="BV392">
        <v>1</v>
      </c>
      <c r="BW392">
        <v>1</v>
      </c>
      <c r="BX392">
        <v>1</v>
      </c>
      <c r="BY392" t="s">
        <v>3</v>
      </c>
      <c r="BZ392">
        <v>110</v>
      </c>
      <c r="CA392">
        <v>70</v>
      </c>
      <c r="CF392">
        <v>0</v>
      </c>
      <c r="CG392">
        <v>0</v>
      </c>
      <c r="CM392">
        <v>0</v>
      </c>
      <c r="CN392" t="s">
        <v>3</v>
      </c>
      <c r="CO392">
        <v>0</v>
      </c>
      <c r="CP392">
        <f t="shared" si="356"/>
        <v>0</v>
      </c>
      <c r="CQ392">
        <f t="shared" si="357"/>
        <v>0</v>
      </c>
      <c r="CR392">
        <f t="shared" si="358"/>
        <v>0</v>
      </c>
      <c r="CS392">
        <f t="shared" si="359"/>
        <v>0</v>
      </c>
      <c r="CT392">
        <f t="shared" si="360"/>
        <v>0</v>
      </c>
      <c r="CU392">
        <f t="shared" si="361"/>
        <v>0</v>
      </c>
      <c r="CV392">
        <f t="shared" si="362"/>
        <v>0</v>
      </c>
      <c r="CW392">
        <f t="shared" si="363"/>
        <v>0</v>
      </c>
      <c r="CX392">
        <f t="shared" si="364"/>
        <v>0</v>
      </c>
      <c r="CY392">
        <f t="shared" si="365"/>
        <v>0</v>
      </c>
      <c r="CZ392">
        <f t="shared" si="366"/>
        <v>0</v>
      </c>
      <c r="DC392" t="s">
        <v>3</v>
      </c>
      <c r="DD392" t="s">
        <v>3</v>
      </c>
      <c r="DE392" t="s">
        <v>3</v>
      </c>
      <c r="DF392" t="s">
        <v>3</v>
      </c>
      <c r="DG392" t="s">
        <v>3</v>
      </c>
      <c r="DH392" t="s">
        <v>3</v>
      </c>
      <c r="DI392" t="s">
        <v>3</v>
      </c>
      <c r="DJ392" t="s">
        <v>3</v>
      </c>
      <c r="DK392" t="s">
        <v>3</v>
      </c>
      <c r="DL392" t="s">
        <v>3</v>
      </c>
      <c r="DM392" t="s">
        <v>3</v>
      </c>
      <c r="DN392">
        <v>0</v>
      </c>
      <c r="DO392">
        <v>0</v>
      </c>
      <c r="DP392">
        <v>1</v>
      </c>
      <c r="DQ392">
        <v>1</v>
      </c>
      <c r="DU392">
        <v>1007</v>
      </c>
      <c r="DV392" t="s">
        <v>73</v>
      </c>
      <c r="DW392" t="s">
        <v>73</v>
      </c>
      <c r="DX392">
        <v>1</v>
      </c>
      <c r="EE392">
        <v>39174571</v>
      </c>
      <c r="EF392">
        <v>2</v>
      </c>
      <c r="EG392" t="s">
        <v>21</v>
      </c>
      <c r="EH392">
        <v>0</v>
      </c>
      <c r="EI392" t="s">
        <v>3</v>
      </c>
      <c r="EJ392">
        <v>1</v>
      </c>
      <c r="EK392">
        <v>46001</v>
      </c>
      <c r="EL392" t="s">
        <v>449</v>
      </c>
      <c r="EM392" t="s">
        <v>450</v>
      </c>
      <c r="EO392" t="s">
        <v>3</v>
      </c>
      <c r="EQ392">
        <v>0</v>
      </c>
      <c r="ER392">
        <v>0</v>
      </c>
      <c r="ES392">
        <v>0</v>
      </c>
      <c r="ET392">
        <v>0</v>
      </c>
      <c r="EU392">
        <v>0</v>
      </c>
      <c r="EV392">
        <v>0</v>
      </c>
      <c r="EW392">
        <v>0</v>
      </c>
      <c r="EX392">
        <v>0</v>
      </c>
      <c r="FQ392">
        <v>0</v>
      </c>
      <c r="FR392">
        <f t="shared" si="367"/>
        <v>0</v>
      </c>
      <c r="FS392">
        <v>0</v>
      </c>
      <c r="FX392">
        <v>110</v>
      </c>
      <c r="FY392">
        <v>70</v>
      </c>
      <c r="GA392" t="s">
        <v>3</v>
      </c>
      <c r="GD392">
        <v>0</v>
      </c>
      <c r="GF392">
        <v>-792076634</v>
      </c>
      <c r="GG392">
        <v>1</v>
      </c>
      <c r="GH392">
        <v>1</v>
      </c>
      <c r="GI392">
        <v>4</v>
      </c>
      <c r="GJ392">
        <v>0</v>
      </c>
      <c r="GK392">
        <f>ROUND(R392*(R12)/100,2)</f>
        <v>0</v>
      </c>
      <c r="GL392">
        <f t="shared" si="368"/>
        <v>0</v>
      </c>
      <c r="GM392">
        <f t="shared" si="369"/>
        <v>0</v>
      </c>
      <c r="GN392">
        <f t="shared" si="370"/>
        <v>0</v>
      </c>
      <c r="GO392">
        <f t="shared" si="371"/>
        <v>0</v>
      </c>
      <c r="GP392">
        <f t="shared" si="372"/>
        <v>0</v>
      </c>
      <c r="GR392">
        <v>0</v>
      </c>
      <c r="GS392">
        <v>3</v>
      </c>
      <c r="GT392">
        <v>0</v>
      </c>
      <c r="GU392" t="s">
        <v>3</v>
      </c>
      <c r="GV392">
        <f t="shared" si="373"/>
        <v>0</v>
      </c>
      <c r="GW392">
        <v>1</v>
      </c>
      <c r="GX392">
        <f t="shared" si="374"/>
        <v>0</v>
      </c>
      <c r="HA392">
        <v>0</v>
      </c>
      <c r="HB392">
        <v>0</v>
      </c>
      <c r="IK392">
        <v>0</v>
      </c>
    </row>
    <row r="393" spans="1:245" x14ac:dyDescent="0.2">
      <c r="A393">
        <v>18</v>
      </c>
      <c r="B393">
        <v>1</v>
      </c>
      <c r="C393">
        <v>993</v>
      </c>
      <c r="E393" t="s">
        <v>706</v>
      </c>
      <c r="F393" t="s">
        <v>707</v>
      </c>
      <c r="G393" t="s">
        <v>708</v>
      </c>
      <c r="H393" t="s">
        <v>73</v>
      </c>
      <c r="I393">
        <f>I391*J393</f>
        <v>0.29120000000000001</v>
      </c>
      <c r="J393">
        <v>1.04</v>
      </c>
      <c r="O393">
        <f t="shared" si="341"/>
        <v>1073.6099999999999</v>
      </c>
      <c r="P393">
        <f t="shared" si="342"/>
        <v>1073.6099999999999</v>
      </c>
      <c r="Q393">
        <f t="shared" si="343"/>
        <v>0</v>
      </c>
      <c r="R393">
        <f t="shared" si="344"/>
        <v>0</v>
      </c>
      <c r="S393">
        <f t="shared" si="345"/>
        <v>0</v>
      </c>
      <c r="T393">
        <f t="shared" si="346"/>
        <v>0</v>
      </c>
      <c r="U393">
        <f t="shared" si="347"/>
        <v>0</v>
      </c>
      <c r="V393">
        <f t="shared" si="348"/>
        <v>0</v>
      </c>
      <c r="W393">
        <f t="shared" si="349"/>
        <v>0</v>
      </c>
      <c r="X393">
        <f t="shared" si="350"/>
        <v>0</v>
      </c>
      <c r="Y393">
        <f t="shared" si="351"/>
        <v>0</v>
      </c>
      <c r="AA393">
        <v>39570879</v>
      </c>
      <c r="AB393">
        <f t="shared" si="352"/>
        <v>562.02</v>
      </c>
      <c r="AC393">
        <f t="shared" si="375"/>
        <v>562.02</v>
      </c>
      <c r="AD393">
        <f>ROUND((((ET393)-(EU393))+AE393),2)</f>
        <v>0</v>
      </c>
      <c r="AE393">
        <f t="shared" si="376"/>
        <v>0</v>
      </c>
      <c r="AF393">
        <f t="shared" si="376"/>
        <v>0</v>
      </c>
      <c r="AG393">
        <f t="shared" si="354"/>
        <v>0</v>
      </c>
      <c r="AH393">
        <f t="shared" si="377"/>
        <v>0</v>
      </c>
      <c r="AI393">
        <f t="shared" si="377"/>
        <v>0</v>
      </c>
      <c r="AJ393">
        <f t="shared" si="355"/>
        <v>0</v>
      </c>
      <c r="AK393">
        <v>562.02</v>
      </c>
      <c r="AL393">
        <v>562.02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110</v>
      </c>
      <c r="AU393">
        <v>70</v>
      </c>
      <c r="AV393">
        <v>1</v>
      </c>
      <c r="AW393">
        <v>1</v>
      </c>
      <c r="AZ393">
        <v>6.56</v>
      </c>
      <c r="BA393">
        <v>1</v>
      </c>
      <c r="BB393">
        <v>1</v>
      </c>
      <c r="BC393">
        <v>6.56</v>
      </c>
      <c r="BD393" t="s">
        <v>3</v>
      </c>
      <c r="BE393" t="s">
        <v>3</v>
      </c>
      <c r="BF393" t="s">
        <v>3</v>
      </c>
      <c r="BG393" t="s">
        <v>3</v>
      </c>
      <c r="BH393">
        <v>3</v>
      </c>
      <c r="BI393">
        <v>1</v>
      </c>
      <c r="BJ393" t="s">
        <v>709</v>
      </c>
      <c r="BM393">
        <v>46001</v>
      </c>
      <c r="BN393">
        <v>0</v>
      </c>
      <c r="BO393" t="s">
        <v>3</v>
      </c>
      <c r="BP393">
        <v>0</v>
      </c>
      <c r="BQ393">
        <v>2</v>
      </c>
      <c r="BR393">
        <v>0</v>
      </c>
      <c r="BS393">
        <v>1</v>
      </c>
      <c r="BT393">
        <v>1</v>
      </c>
      <c r="BU393">
        <v>1</v>
      </c>
      <c r="BV393">
        <v>1</v>
      </c>
      <c r="BW393">
        <v>1</v>
      </c>
      <c r="BX393">
        <v>1</v>
      </c>
      <c r="BY393" t="s">
        <v>3</v>
      </c>
      <c r="BZ393">
        <v>110</v>
      </c>
      <c r="CA393">
        <v>70</v>
      </c>
      <c r="CF393">
        <v>0</v>
      </c>
      <c r="CG393">
        <v>0</v>
      </c>
      <c r="CM393">
        <v>0</v>
      </c>
      <c r="CN393" t="s">
        <v>3</v>
      </c>
      <c r="CO393">
        <v>0</v>
      </c>
      <c r="CP393">
        <f t="shared" si="356"/>
        <v>1073.6099999999999</v>
      </c>
      <c r="CQ393">
        <f t="shared" si="357"/>
        <v>3686.8511999999996</v>
      </c>
      <c r="CR393">
        <f t="shared" si="358"/>
        <v>0</v>
      </c>
      <c r="CS393">
        <f t="shared" si="359"/>
        <v>0</v>
      </c>
      <c r="CT393">
        <f t="shared" si="360"/>
        <v>0</v>
      </c>
      <c r="CU393">
        <f t="shared" si="361"/>
        <v>0</v>
      </c>
      <c r="CV393">
        <f t="shared" si="362"/>
        <v>0</v>
      </c>
      <c r="CW393">
        <f t="shared" si="363"/>
        <v>0</v>
      </c>
      <c r="CX393">
        <f t="shared" si="364"/>
        <v>0</v>
      </c>
      <c r="CY393">
        <f t="shared" si="365"/>
        <v>0</v>
      </c>
      <c r="CZ393">
        <f t="shared" si="366"/>
        <v>0</v>
      </c>
      <c r="DC393" t="s">
        <v>3</v>
      </c>
      <c r="DD393" t="s">
        <v>3</v>
      </c>
      <c r="DE393" t="s">
        <v>3</v>
      </c>
      <c r="DF393" t="s">
        <v>3</v>
      </c>
      <c r="DG393" t="s">
        <v>3</v>
      </c>
      <c r="DH393" t="s">
        <v>3</v>
      </c>
      <c r="DI393" t="s">
        <v>3</v>
      </c>
      <c r="DJ393" t="s">
        <v>3</v>
      </c>
      <c r="DK393" t="s">
        <v>3</v>
      </c>
      <c r="DL393" t="s">
        <v>3</v>
      </c>
      <c r="DM393" t="s">
        <v>3</v>
      </c>
      <c r="DN393">
        <v>0</v>
      </c>
      <c r="DO393">
        <v>0</v>
      </c>
      <c r="DP393">
        <v>1</v>
      </c>
      <c r="DQ393">
        <v>1</v>
      </c>
      <c r="DU393">
        <v>1007</v>
      </c>
      <c r="DV393" t="s">
        <v>73</v>
      </c>
      <c r="DW393" t="s">
        <v>73</v>
      </c>
      <c r="DX393">
        <v>1</v>
      </c>
      <c r="EE393">
        <v>39174571</v>
      </c>
      <c r="EF393">
        <v>2</v>
      </c>
      <c r="EG393" t="s">
        <v>21</v>
      </c>
      <c r="EH393">
        <v>0</v>
      </c>
      <c r="EI393" t="s">
        <v>3</v>
      </c>
      <c r="EJ393">
        <v>1</v>
      </c>
      <c r="EK393">
        <v>46001</v>
      </c>
      <c r="EL393" t="s">
        <v>449</v>
      </c>
      <c r="EM393" t="s">
        <v>450</v>
      </c>
      <c r="EO393" t="s">
        <v>3</v>
      </c>
      <c r="EQ393">
        <v>0</v>
      </c>
      <c r="ER393">
        <v>562.02</v>
      </c>
      <c r="ES393">
        <v>562.02</v>
      </c>
      <c r="ET393">
        <v>0</v>
      </c>
      <c r="EU393">
        <v>0</v>
      </c>
      <c r="EV393">
        <v>0</v>
      </c>
      <c r="EW393">
        <v>0</v>
      </c>
      <c r="EX393">
        <v>0</v>
      </c>
      <c r="FQ393">
        <v>0</v>
      </c>
      <c r="FR393">
        <f t="shared" si="367"/>
        <v>0</v>
      </c>
      <c r="FS393">
        <v>0</v>
      </c>
      <c r="FX393">
        <v>110</v>
      </c>
      <c r="FY393">
        <v>70</v>
      </c>
      <c r="GA393" t="s">
        <v>3</v>
      </c>
      <c r="GD393">
        <v>0</v>
      </c>
      <c r="GF393">
        <v>1521268190</v>
      </c>
      <c r="GG393">
        <v>1</v>
      </c>
      <c r="GH393">
        <v>1</v>
      </c>
      <c r="GI393">
        <v>4</v>
      </c>
      <c r="GJ393">
        <v>0</v>
      </c>
      <c r="GK393">
        <f>ROUND(R393*(R12)/100,2)</f>
        <v>0</v>
      </c>
      <c r="GL393">
        <f t="shared" si="368"/>
        <v>0</v>
      </c>
      <c r="GM393">
        <f t="shared" si="369"/>
        <v>1073.6099999999999</v>
      </c>
      <c r="GN393">
        <f t="shared" si="370"/>
        <v>1073.6099999999999</v>
      </c>
      <c r="GO393">
        <f t="shared" si="371"/>
        <v>0</v>
      </c>
      <c r="GP393">
        <f t="shared" si="372"/>
        <v>0</v>
      </c>
      <c r="GR393">
        <v>0</v>
      </c>
      <c r="GS393">
        <v>3</v>
      </c>
      <c r="GT393">
        <v>0</v>
      </c>
      <c r="GU393" t="s">
        <v>3</v>
      </c>
      <c r="GV393">
        <f t="shared" si="373"/>
        <v>0</v>
      </c>
      <c r="GW393">
        <v>1</v>
      </c>
      <c r="GX393">
        <f t="shared" si="374"/>
        <v>0</v>
      </c>
      <c r="HA393">
        <v>0</v>
      </c>
      <c r="HB393">
        <v>0</v>
      </c>
      <c r="IK393">
        <v>0</v>
      </c>
    </row>
    <row r="394" spans="1:245" x14ac:dyDescent="0.2">
      <c r="A394">
        <v>17</v>
      </c>
      <c r="B394">
        <v>1</v>
      </c>
      <c r="C394">
        <f>ROW(SmtRes!A1019)</f>
        <v>1019</v>
      </c>
      <c r="D394">
        <f>ROW(EtalonRes!A968)</f>
        <v>968</v>
      </c>
      <c r="E394" t="s">
        <v>710</v>
      </c>
      <c r="F394" t="s">
        <v>711</v>
      </c>
      <c r="G394" t="s">
        <v>712</v>
      </c>
      <c r="H394" t="s">
        <v>64</v>
      </c>
      <c r="I394">
        <v>2.2673000000000001</v>
      </c>
      <c r="J394">
        <v>0</v>
      </c>
      <c r="O394">
        <f t="shared" si="341"/>
        <v>8846.74</v>
      </c>
      <c r="P394">
        <f t="shared" si="342"/>
        <v>1271.53</v>
      </c>
      <c r="Q394">
        <f t="shared" si="343"/>
        <v>5214.79</v>
      </c>
      <c r="R394">
        <f t="shared" si="344"/>
        <v>458.25</v>
      </c>
      <c r="S394">
        <f t="shared" si="345"/>
        <v>2360.42</v>
      </c>
      <c r="T394">
        <f t="shared" si="346"/>
        <v>0</v>
      </c>
      <c r="U394">
        <f t="shared" si="347"/>
        <v>41.170767049999995</v>
      </c>
      <c r="V394">
        <f t="shared" si="348"/>
        <v>4.9597187500000004</v>
      </c>
      <c r="W394">
        <f t="shared" si="349"/>
        <v>0</v>
      </c>
      <c r="X394">
        <f t="shared" si="350"/>
        <v>2536.8000000000002</v>
      </c>
      <c r="Y394">
        <f t="shared" si="351"/>
        <v>2395.87</v>
      </c>
      <c r="AA394">
        <v>39570879</v>
      </c>
      <c r="AB394">
        <f t="shared" si="352"/>
        <v>594.79999999999995</v>
      </c>
      <c r="AC394">
        <f t="shared" si="375"/>
        <v>85.49</v>
      </c>
      <c r="AD394">
        <f>ROUND(((((ET394*1.25))-((EU394*1.25)))+AE394),2)</f>
        <v>350.61</v>
      </c>
      <c r="AE394">
        <f>ROUND(((EU394*1.25)),2)</f>
        <v>30.81</v>
      </c>
      <c r="AF394">
        <f>ROUND(((EV394*1.15)),2)</f>
        <v>158.69999999999999</v>
      </c>
      <c r="AG394">
        <f t="shared" si="354"/>
        <v>0</v>
      </c>
      <c r="AH394">
        <f>((EW394*1.15))</f>
        <v>18.158499999999997</v>
      </c>
      <c r="AI394">
        <f>((EX394*1.25))</f>
        <v>2.1875</v>
      </c>
      <c r="AJ394">
        <f t="shared" si="355"/>
        <v>0</v>
      </c>
      <c r="AK394">
        <v>503.98</v>
      </c>
      <c r="AL394">
        <v>85.49</v>
      </c>
      <c r="AM394">
        <v>280.49</v>
      </c>
      <c r="AN394">
        <v>24.65</v>
      </c>
      <c r="AO394">
        <v>138</v>
      </c>
      <c r="AP394">
        <v>0</v>
      </c>
      <c r="AQ394">
        <v>15.79</v>
      </c>
      <c r="AR394">
        <v>1.75</v>
      </c>
      <c r="AS394">
        <v>0</v>
      </c>
      <c r="AT394">
        <v>90</v>
      </c>
      <c r="AU394">
        <v>85</v>
      </c>
      <c r="AV394">
        <v>1</v>
      </c>
      <c r="AW394">
        <v>1</v>
      </c>
      <c r="AZ394">
        <v>6.56</v>
      </c>
      <c r="BA394">
        <v>6.56</v>
      </c>
      <c r="BB394">
        <v>6.56</v>
      </c>
      <c r="BC394">
        <v>6.56</v>
      </c>
      <c r="BD394" t="s">
        <v>3</v>
      </c>
      <c r="BE394" t="s">
        <v>3</v>
      </c>
      <c r="BF394" t="s">
        <v>3</v>
      </c>
      <c r="BG394" t="s">
        <v>3</v>
      </c>
      <c r="BH394">
        <v>0</v>
      </c>
      <c r="BI394">
        <v>1</v>
      </c>
      <c r="BJ394" t="s">
        <v>713</v>
      </c>
      <c r="BM394">
        <v>9001</v>
      </c>
      <c r="BN394">
        <v>0</v>
      </c>
      <c r="BO394" t="s">
        <v>3</v>
      </c>
      <c r="BP394">
        <v>0</v>
      </c>
      <c r="BQ394">
        <v>2</v>
      </c>
      <c r="BR394">
        <v>0</v>
      </c>
      <c r="BS394">
        <v>6.56</v>
      </c>
      <c r="BT394">
        <v>1</v>
      </c>
      <c r="BU394">
        <v>1</v>
      </c>
      <c r="BV394">
        <v>1</v>
      </c>
      <c r="BW394">
        <v>1</v>
      </c>
      <c r="BX394">
        <v>1</v>
      </c>
      <c r="BY394" t="s">
        <v>3</v>
      </c>
      <c r="BZ394">
        <v>90</v>
      </c>
      <c r="CA394">
        <v>85</v>
      </c>
      <c r="CF394">
        <v>0</v>
      </c>
      <c r="CG394">
        <v>0</v>
      </c>
      <c r="CM394">
        <v>0</v>
      </c>
      <c r="CN394" t="s">
        <v>1633</v>
      </c>
      <c r="CO394">
        <v>0</v>
      </c>
      <c r="CP394">
        <f t="shared" si="356"/>
        <v>8846.74</v>
      </c>
      <c r="CQ394">
        <f t="shared" si="357"/>
        <v>560.81439999999998</v>
      </c>
      <c r="CR394">
        <f t="shared" si="358"/>
        <v>2300.0016000000001</v>
      </c>
      <c r="CS394">
        <f t="shared" si="359"/>
        <v>202.11359999999999</v>
      </c>
      <c r="CT394">
        <f t="shared" si="360"/>
        <v>1041.0719999999999</v>
      </c>
      <c r="CU394">
        <f t="shared" si="361"/>
        <v>0</v>
      </c>
      <c r="CV394">
        <f t="shared" si="362"/>
        <v>18.158499999999997</v>
      </c>
      <c r="CW394">
        <f t="shared" si="363"/>
        <v>2.1875</v>
      </c>
      <c r="CX394">
        <f t="shared" si="364"/>
        <v>0</v>
      </c>
      <c r="CY394">
        <f t="shared" si="365"/>
        <v>2536.8030000000003</v>
      </c>
      <c r="CZ394">
        <f t="shared" si="366"/>
        <v>2395.8695000000002</v>
      </c>
      <c r="DC394" t="s">
        <v>3</v>
      </c>
      <c r="DD394" t="s">
        <v>3</v>
      </c>
      <c r="DE394" t="s">
        <v>19</v>
      </c>
      <c r="DF394" t="s">
        <v>19</v>
      </c>
      <c r="DG394" t="s">
        <v>20</v>
      </c>
      <c r="DH394" t="s">
        <v>3</v>
      </c>
      <c r="DI394" t="s">
        <v>20</v>
      </c>
      <c r="DJ394" t="s">
        <v>19</v>
      </c>
      <c r="DK394" t="s">
        <v>3</v>
      </c>
      <c r="DL394" t="s">
        <v>3</v>
      </c>
      <c r="DM394" t="s">
        <v>3</v>
      </c>
      <c r="DN394">
        <v>0</v>
      </c>
      <c r="DO394">
        <v>0</v>
      </c>
      <c r="DP394">
        <v>1</v>
      </c>
      <c r="DQ394">
        <v>1</v>
      </c>
      <c r="DU394">
        <v>1009</v>
      </c>
      <c r="DV394" t="s">
        <v>64</v>
      </c>
      <c r="DW394" t="s">
        <v>64</v>
      </c>
      <c r="DX394">
        <v>1000</v>
      </c>
      <c r="EE394">
        <v>39174502</v>
      </c>
      <c r="EF394">
        <v>2</v>
      </c>
      <c r="EG394" t="s">
        <v>21</v>
      </c>
      <c r="EH394">
        <v>0</v>
      </c>
      <c r="EI394" t="s">
        <v>3</v>
      </c>
      <c r="EJ394">
        <v>1</v>
      </c>
      <c r="EK394">
        <v>9001</v>
      </c>
      <c r="EL394" t="s">
        <v>475</v>
      </c>
      <c r="EM394" t="s">
        <v>476</v>
      </c>
      <c r="EO394" t="s">
        <v>24</v>
      </c>
      <c r="EQ394">
        <v>0</v>
      </c>
      <c r="ER394">
        <v>503.98</v>
      </c>
      <c r="ES394">
        <v>85.49</v>
      </c>
      <c r="ET394">
        <v>280.49</v>
      </c>
      <c r="EU394">
        <v>24.65</v>
      </c>
      <c r="EV394">
        <v>138</v>
      </c>
      <c r="EW394">
        <v>15.79</v>
      </c>
      <c r="EX394">
        <v>1.75</v>
      </c>
      <c r="EY394">
        <v>0</v>
      </c>
      <c r="FQ394">
        <v>0</v>
      </c>
      <c r="FR394">
        <f t="shared" si="367"/>
        <v>0</v>
      </c>
      <c r="FS394">
        <v>0</v>
      </c>
      <c r="FX394">
        <v>90</v>
      </c>
      <c r="FY394">
        <v>85</v>
      </c>
      <c r="GA394" t="s">
        <v>3</v>
      </c>
      <c r="GD394">
        <v>0</v>
      </c>
      <c r="GF394">
        <v>1515126431</v>
      </c>
      <c r="GG394">
        <v>1</v>
      </c>
      <c r="GH394">
        <v>1</v>
      </c>
      <c r="GI394">
        <v>4</v>
      </c>
      <c r="GJ394">
        <v>0</v>
      </c>
      <c r="GK394">
        <f>ROUND(R394*(R12)/100,2)</f>
        <v>0</v>
      </c>
      <c r="GL394">
        <f t="shared" si="368"/>
        <v>0</v>
      </c>
      <c r="GM394">
        <f t="shared" si="369"/>
        <v>13779.41</v>
      </c>
      <c r="GN394">
        <f t="shared" si="370"/>
        <v>13779.41</v>
      </c>
      <c r="GO394">
        <f t="shared" si="371"/>
        <v>0</v>
      </c>
      <c r="GP394">
        <f t="shared" si="372"/>
        <v>0</v>
      </c>
      <c r="GR394">
        <v>0</v>
      </c>
      <c r="GS394">
        <v>3</v>
      </c>
      <c r="GT394">
        <v>0</v>
      </c>
      <c r="GU394" t="s">
        <v>3</v>
      </c>
      <c r="GV394">
        <f t="shared" si="373"/>
        <v>0</v>
      </c>
      <c r="GW394">
        <v>1</v>
      </c>
      <c r="GX394">
        <f t="shared" si="374"/>
        <v>0</v>
      </c>
      <c r="HA394">
        <v>0</v>
      </c>
      <c r="HB394">
        <v>0</v>
      </c>
      <c r="IK394">
        <v>0</v>
      </c>
    </row>
    <row r="395" spans="1:245" x14ac:dyDescent="0.2">
      <c r="A395">
        <v>18</v>
      </c>
      <c r="B395">
        <v>1</v>
      </c>
      <c r="C395">
        <v>1012</v>
      </c>
      <c r="E395" t="s">
        <v>714</v>
      </c>
      <c r="F395" t="s">
        <v>124</v>
      </c>
      <c r="G395" t="s">
        <v>125</v>
      </c>
      <c r="H395" t="s">
        <v>64</v>
      </c>
      <c r="I395">
        <f>I394*J395</f>
        <v>2.2673000000000001</v>
      </c>
      <c r="J395">
        <v>1</v>
      </c>
      <c r="O395">
        <f t="shared" si="341"/>
        <v>0</v>
      </c>
      <c r="P395">
        <f t="shared" si="342"/>
        <v>0</v>
      </c>
      <c r="Q395">
        <f t="shared" si="343"/>
        <v>0</v>
      </c>
      <c r="R395">
        <f t="shared" si="344"/>
        <v>0</v>
      </c>
      <c r="S395">
        <f t="shared" si="345"/>
        <v>0</v>
      </c>
      <c r="T395">
        <f t="shared" si="346"/>
        <v>0</v>
      </c>
      <c r="U395">
        <f t="shared" si="347"/>
        <v>0</v>
      </c>
      <c r="V395">
        <f t="shared" si="348"/>
        <v>0</v>
      </c>
      <c r="W395">
        <f t="shared" si="349"/>
        <v>0</v>
      </c>
      <c r="X395">
        <f t="shared" si="350"/>
        <v>0</v>
      </c>
      <c r="Y395">
        <f t="shared" si="351"/>
        <v>0</v>
      </c>
      <c r="AA395">
        <v>39570879</v>
      </c>
      <c r="AB395">
        <f t="shared" si="352"/>
        <v>0</v>
      </c>
      <c r="AC395">
        <f t="shared" si="375"/>
        <v>0</v>
      </c>
      <c r="AD395">
        <f>ROUND((((ET395)-(EU395))+AE395),2)</f>
        <v>0</v>
      </c>
      <c r="AE395">
        <f>ROUND((EU395),2)</f>
        <v>0</v>
      </c>
      <c r="AF395">
        <f>ROUND((EV395),2)</f>
        <v>0</v>
      </c>
      <c r="AG395">
        <f t="shared" si="354"/>
        <v>0</v>
      </c>
      <c r="AH395">
        <f>(EW395)</f>
        <v>0</v>
      </c>
      <c r="AI395">
        <f>(EX395)</f>
        <v>0</v>
      </c>
      <c r="AJ395">
        <f t="shared" si="355"/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90</v>
      </c>
      <c r="AU395">
        <v>85</v>
      </c>
      <c r="AV395">
        <v>1</v>
      </c>
      <c r="AW395">
        <v>1</v>
      </c>
      <c r="AZ395">
        <v>6.56</v>
      </c>
      <c r="BA395">
        <v>1</v>
      </c>
      <c r="BB395">
        <v>1</v>
      </c>
      <c r="BC395">
        <v>6.56</v>
      </c>
      <c r="BD395" t="s">
        <v>3</v>
      </c>
      <c r="BE395" t="s">
        <v>3</v>
      </c>
      <c r="BF395" t="s">
        <v>3</v>
      </c>
      <c r="BG395" t="s">
        <v>3</v>
      </c>
      <c r="BH395">
        <v>3</v>
      </c>
      <c r="BI395">
        <v>1</v>
      </c>
      <c r="BJ395" t="s">
        <v>3</v>
      </c>
      <c r="BM395">
        <v>9001</v>
      </c>
      <c r="BN395">
        <v>0</v>
      </c>
      <c r="BO395" t="s">
        <v>3</v>
      </c>
      <c r="BP395">
        <v>0</v>
      </c>
      <c r="BQ395">
        <v>2</v>
      </c>
      <c r="BR395">
        <v>0</v>
      </c>
      <c r="BS395">
        <v>1</v>
      </c>
      <c r="BT395">
        <v>1</v>
      </c>
      <c r="BU395">
        <v>1</v>
      </c>
      <c r="BV395">
        <v>1</v>
      </c>
      <c r="BW395">
        <v>1</v>
      </c>
      <c r="BX395">
        <v>1</v>
      </c>
      <c r="BY395" t="s">
        <v>3</v>
      </c>
      <c r="BZ395">
        <v>90</v>
      </c>
      <c r="CA395">
        <v>85</v>
      </c>
      <c r="CF395">
        <v>0</v>
      </c>
      <c r="CG395">
        <v>0</v>
      </c>
      <c r="CM395">
        <v>0</v>
      </c>
      <c r="CN395" t="s">
        <v>3</v>
      </c>
      <c r="CO395">
        <v>0</v>
      </c>
      <c r="CP395">
        <f t="shared" si="356"/>
        <v>0</v>
      </c>
      <c r="CQ395">
        <f t="shared" si="357"/>
        <v>0</v>
      </c>
      <c r="CR395">
        <f t="shared" si="358"/>
        <v>0</v>
      </c>
      <c r="CS395">
        <f t="shared" si="359"/>
        <v>0</v>
      </c>
      <c r="CT395">
        <f t="shared" si="360"/>
        <v>0</v>
      </c>
      <c r="CU395">
        <f t="shared" si="361"/>
        <v>0</v>
      </c>
      <c r="CV395">
        <f t="shared" si="362"/>
        <v>0</v>
      </c>
      <c r="CW395">
        <f t="shared" si="363"/>
        <v>0</v>
      </c>
      <c r="CX395">
        <f t="shared" si="364"/>
        <v>0</v>
      </c>
      <c r="CY395">
        <f t="shared" si="365"/>
        <v>0</v>
      </c>
      <c r="CZ395">
        <f t="shared" si="366"/>
        <v>0</v>
      </c>
      <c r="DC395" t="s">
        <v>3</v>
      </c>
      <c r="DD395" t="s">
        <v>3</v>
      </c>
      <c r="DE395" t="s">
        <v>3</v>
      </c>
      <c r="DF395" t="s">
        <v>3</v>
      </c>
      <c r="DG395" t="s">
        <v>3</v>
      </c>
      <c r="DH395" t="s">
        <v>3</v>
      </c>
      <c r="DI395" t="s">
        <v>3</v>
      </c>
      <c r="DJ395" t="s">
        <v>3</v>
      </c>
      <c r="DK395" t="s">
        <v>3</v>
      </c>
      <c r="DL395" t="s">
        <v>3</v>
      </c>
      <c r="DM395" t="s">
        <v>3</v>
      </c>
      <c r="DN395">
        <v>0</v>
      </c>
      <c r="DO395">
        <v>0</v>
      </c>
      <c r="DP395">
        <v>1</v>
      </c>
      <c r="DQ395">
        <v>1</v>
      </c>
      <c r="DU395">
        <v>1009</v>
      </c>
      <c r="DV395" t="s">
        <v>64</v>
      </c>
      <c r="DW395" t="s">
        <v>64</v>
      </c>
      <c r="DX395">
        <v>1000</v>
      </c>
      <c r="EE395">
        <v>39174502</v>
      </c>
      <c r="EF395">
        <v>2</v>
      </c>
      <c r="EG395" t="s">
        <v>21</v>
      </c>
      <c r="EH395">
        <v>0</v>
      </c>
      <c r="EI395" t="s">
        <v>3</v>
      </c>
      <c r="EJ395">
        <v>1</v>
      </c>
      <c r="EK395">
        <v>9001</v>
      </c>
      <c r="EL395" t="s">
        <v>475</v>
      </c>
      <c r="EM395" t="s">
        <v>476</v>
      </c>
      <c r="EO395" t="s">
        <v>3</v>
      </c>
      <c r="EQ395">
        <v>0</v>
      </c>
      <c r="ER395">
        <v>0</v>
      </c>
      <c r="ES395">
        <v>0</v>
      </c>
      <c r="ET395">
        <v>0</v>
      </c>
      <c r="EU395">
        <v>0</v>
      </c>
      <c r="EV395">
        <v>0</v>
      </c>
      <c r="EW395">
        <v>0</v>
      </c>
      <c r="EX395">
        <v>0</v>
      </c>
      <c r="FQ395">
        <v>0</v>
      </c>
      <c r="FR395">
        <f t="shared" si="367"/>
        <v>0</v>
      </c>
      <c r="FS395">
        <v>0</v>
      </c>
      <c r="FX395">
        <v>90</v>
      </c>
      <c r="FY395">
        <v>85</v>
      </c>
      <c r="GA395" t="s">
        <v>3</v>
      </c>
      <c r="GD395">
        <v>0</v>
      </c>
      <c r="GF395">
        <v>748648226</v>
      </c>
      <c r="GG395">
        <v>1</v>
      </c>
      <c r="GH395">
        <v>1</v>
      </c>
      <c r="GI395">
        <v>4</v>
      </c>
      <c r="GJ395">
        <v>0</v>
      </c>
      <c r="GK395">
        <f>ROUND(R395*(R12)/100,2)</f>
        <v>0</v>
      </c>
      <c r="GL395">
        <f t="shared" si="368"/>
        <v>0</v>
      </c>
      <c r="GM395">
        <f t="shared" si="369"/>
        <v>0</v>
      </c>
      <c r="GN395">
        <f t="shared" si="370"/>
        <v>0</v>
      </c>
      <c r="GO395">
        <f t="shared" si="371"/>
        <v>0</v>
      </c>
      <c r="GP395">
        <f t="shared" si="372"/>
        <v>0</v>
      </c>
      <c r="GR395">
        <v>0</v>
      </c>
      <c r="GS395">
        <v>3</v>
      </c>
      <c r="GT395">
        <v>0</v>
      </c>
      <c r="GU395" t="s">
        <v>3</v>
      </c>
      <c r="GV395">
        <f t="shared" si="373"/>
        <v>0</v>
      </c>
      <c r="GW395">
        <v>1</v>
      </c>
      <c r="GX395">
        <f t="shared" si="374"/>
        <v>0</v>
      </c>
      <c r="HA395">
        <v>0</v>
      </c>
      <c r="HB395">
        <v>0</v>
      </c>
      <c r="IK395">
        <v>0</v>
      </c>
    </row>
    <row r="396" spans="1:245" x14ac:dyDescent="0.2">
      <c r="A396">
        <v>18</v>
      </c>
      <c r="B396">
        <v>1</v>
      </c>
      <c r="C396">
        <v>1013</v>
      </c>
      <c r="E396" t="s">
        <v>715</v>
      </c>
      <c r="F396" t="s">
        <v>716</v>
      </c>
      <c r="G396" t="s">
        <v>717</v>
      </c>
      <c r="H396" t="s">
        <v>64</v>
      </c>
      <c r="I396">
        <f>I394*J396</f>
        <v>2.2673000000000001</v>
      </c>
      <c r="J396">
        <v>1</v>
      </c>
      <c r="O396">
        <f t="shared" si="341"/>
        <v>172380.01</v>
      </c>
      <c r="P396">
        <f t="shared" si="342"/>
        <v>172380.01</v>
      </c>
      <c r="Q396">
        <f t="shared" si="343"/>
        <v>0</v>
      </c>
      <c r="R396">
        <f t="shared" si="344"/>
        <v>0</v>
      </c>
      <c r="S396">
        <f t="shared" si="345"/>
        <v>0</v>
      </c>
      <c r="T396">
        <f t="shared" si="346"/>
        <v>0</v>
      </c>
      <c r="U396">
        <f t="shared" si="347"/>
        <v>0</v>
      </c>
      <c r="V396">
        <f t="shared" si="348"/>
        <v>0</v>
      </c>
      <c r="W396">
        <f t="shared" si="349"/>
        <v>0</v>
      </c>
      <c r="X396">
        <f t="shared" si="350"/>
        <v>0</v>
      </c>
      <c r="Y396">
        <f t="shared" si="351"/>
        <v>0</v>
      </c>
      <c r="AA396">
        <v>39570879</v>
      </c>
      <c r="AB396">
        <f t="shared" si="352"/>
        <v>11589.75</v>
      </c>
      <c r="AC396">
        <f t="shared" si="375"/>
        <v>11589.75</v>
      </c>
      <c r="AD396">
        <f>ROUND((((ET396)-(EU396))+AE396),2)</f>
        <v>0</v>
      </c>
      <c r="AE396">
        <f>ROUND((EU396),2)</f>
        <v>0</v>
      </c>
      <c r="AF396">
        <f>ROUND((EV396),2)</f>
        <v>0</v>
      </c>
      <c r="AG396">
        <f t="shared" si="354"/>
        <v>0</v>
      </c>
      <c r="AH396">
        <f>(EW396)</f>
        <v>0</v>
      </c>
      <c r="AI396">
        <f>(EX396)</f>
        <v>0</v>
      </c>
      <c r="AJ396">
        <f t="shared" si="355"/>
        <v>0</v>
      </c>
      <c r="AK396">
        <v>11589.75</v>
      </c>
      <c r="AL396">
        <v>11589.75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90</v>
      </c>
      <c r="AU396">
        <v>85</v>
      </c>
      <c r="AV396">
        <v>1</v>
      </c>
      <c r="AW396">
        <v>1</v>
      </c>
      <c r="AZ396">
        <v>6.56</v>
      </c>
      <c r="BA396">
        <v>1</v>
      </c>
      <c r="BB396">
        <v>1</v>
      </c>
      <c r="BC396">
        <v>6.56</v>
      </c>
      <c r="BD396" t="s">
        <v>3</v>
      </c>
      <c r="BE396" t="s">
        <v>3</v>
      </c>
      <c r="BF396" t="s">
        <v>3</v>
      </c>
      <c r="BG396" t="s">
        <v>3</v>
      </c>
      <c r="BH396">
        <v>3</v>
      </c>
      <c r="BI396">
        <v>1</v>
      </c>
      <c r="BJ396" t="s">
        <v>718</v>
      </c>
      <c r="BM396">
        <v>9001</v>
      </c>
      <c r="BN396">
        <v>0</v>
      </c>
      <c r="BO396" t="s">
        <v>3</v>
      </c>
      <c r="BP396">
        <v>0</v>
      </c>
      <c r="BQ396">
        <v>2</v>
      </c>
      <c r="BR396">
        <v>0</v>
      </c>
      <c r="BS396">
        <v>1</v>
      </c>
      <c r="BT396">
        <v>1</v>
      </c>
      <c r="BU396">
        <v>1</v>
      </c>
      <c r="BV396">
        <v>1</v>
      </c>
      <c r="BW396">
        <v>1</v>
      </c>
      <c r="BX396">
        <v>1</v>
      </c>
      <c r="BY396" t="s">
        <v>3</v>
      </c>
      <c r="BZ396">
        <v>90</v>
      </c>
      <c r="CA396">
        <v>85</v>
      </c>
      <c r="CF396">
        <v>0</v>
      </c>
      <c r="CG396">
        <v>0</v>
      </c>
      <c r="CM396">
        <v>0</v>
      </c>
      <c r="CN396" t="s">
        <v>3</v>
      </c>
      <c r="CO396">
        <v>0</v>
      </c>
      <c r="CP396">
        <f t="shared" si="356"/>
        <v>172380.01</v>
      </c>
      <c r="CQ396">
        <f t="shared" si="357"/>
        <v>76028.759999999995</v>
      </c>
      <c r="CR396">
        <f t="shared" si="358"/>
        <v>0</v>
      </c>
      <c r="CS396">
        <f t="shared" si="359"/>
        <v>0</v>
      </c>
      <c r="CT396">
        <f t="shared" si="360"/>
        <v>0</v>
      </c>
      <c r="CU396">
        <f t="shared" si="361"/>
        <v>0</v>
      </c>
      <c r="CV396">
        <f t="shared" si="362"/>
        <v>0</v>
      </c>
      <c r="CW396">
        <f t="shared" si="363"/>
        <v>0</v>
      </c>
      <c r="CX396">
        <f t="shared" si="364"/>
        <v>0</v>
      </c>
      <c r="CY396">
        <f t="shared" si="365"/>
        <v>0</v>
      </c>
      <c r="CZ396">
        <f t="shared" si="366"/>
        <v>0</v>
      </c>
      <c r="DC396" t="s">
        <v>3</v>
      </c>
      <c r="DD396" t="s">
        <v>3</v>
      </c>
      <c r="DE396" t="s">
        <v>3</v>
      </c>
      <c r="DF396" t="s">
        <v>3</v>
      </c>
      <c r="DG396" t="s">
        <v>3</v>
      </c>
      <c r="DH396" t="s">
        <v>3</v>
      </c>
      <c r="DI396" t="s">
        <v>3</v>
      </c>
      <c r="DJ396" t="s">
        <v>3</v>
      </c>
      <c r="DK396" t="s">
        <v>3</v>
      </c>
      <c r="DL396" t="s">
        <v>3</v>
      </c>
      <c r="DM396" t="s">
        <v>3</v>
      </c>
      <c r="DN396">
        <v>0</v>
      </c>
      <c r="DO396">
        <v>0</v>
      </c>
      <c r="DP396">
        <v>1</v>
      </c>
      <c r="DQ396">
        <v>1</v>
      </c>
      <c r="DU396">
        <v>1009</v>
      </c>
      <c r="DV396" t="s">
        <v>64</v>
      </c>
      <c r="DW396" t="s">
        <v>64</v>
      </c>
      <c r="DX396">
        <v>1000</v>
      </c>
      <c r="EE396">
        <v>39174502</v>
      </c>
      <c r="EF396">
        <v>2</v>
      </c>
      <c r="EG396" t="s">
        <v>21</v>
      </c>
      <c r="EH396">
        <v>0</v>
      </c>
      <c r="EI396" t="s">
        <v>3</v>
      </c>
      <c r="EJ396">
        <v>1</v>
      </c>
      <c r="EK396">
        <v>9001</v>
      </c>
      <c r="EL396" t="s">
        <v>475</v>
      </c>
      <c r="EM396" t="s">
        <v>476</v>
      </c>
      <c r="EO396" t="s">
        <v>3</v>
      </c>
      <c r="EQ396">
        <v>0</v>
      </c>
      <c r="ER396">
        <v>11589.75</v>
      </c>
      <c r="ES396">
        <v>11589.75</v>
      </c>
      <c r="ET396">
        <v>0</v>
      </c>
      <c r="EU396">
        <v>0</v>
      </c>
      <c r="EV396">
        <v>0</v>
      </c>
      <c r="EW396">
        <v>0</v>
      </c>
      <c r="EX396">
        <v>0</v>
      </c>
      <c r="FQ396">
        <v>0</v>
      </c>
      <c r="FR396">
        <f t="shared" si="367"/>
        <v>0</v>
      </c>
      <c r="FS396">
        <v>0</v>
      </c>
      <c r="FX396">
        <v>90</v>
      </c>
      <c r="FY396">
        <v>85</v>
      </c>
      <c r="GA396" t="s">
        <v>3</v>
      </c>
      <c r="GD396">
        <v>0</v>
      </c>
      <c r="GF396">
        <v>1075316083</v>
      </c>
      <c r="GG396">
        <v>1</v>
      </c>
      <c r="GH396">
        <v>1</v>
      </c>
      <c r="GI396">
        <v>4</v>
      </c>
      <c r="GJ396">
        <v>0</v>
      </c>
      <c r="GK396">
        <f>ROUND(R396*(R12)/100,2)</f>
        <v>0</v>
      </c>
      <c r="GL396">
        <f t="shared" si="368"/>
        <v>0</v>
      </c>
      <c r="GM396">
        <f t="shared" si="369"/>
        <v>172380.01</v>
      </c>
      <c r="GN396">
        <f t="shared" si="370"/>
        <v>172380.01</v>
      </c>
      <c r="GO396">
        <f t="shared" si="371"/>
        <v>0</v>
      </c>
      <c r="GP396">
        <f t="shared" si="372"/>
        <v>0</v>
      </c>
      <c r="GR396">
        <v>0</v>
      </c>
      <c r="GS396">
        <v>3</v>
      </c>
      <c r="GT396">
        <v>0</v>
      </c>
      <c r="GU396" t="s">
        <v>3</v>
      </c>
      <c r="GV396">
        <f t="shared" si="373"/>
        <v>0</v>
      </c>
      <c r="GW396">
        <v>1</v>
      </c>
      <c r="GX396">
        <f t="shared" si="374"/>
        <v>0</v>
      </c>
      <c r="HA396">
        <v>0</v>
      </c>
      <c r="HB396">
        <v>0</v>
      </c>
      <c r="IK396">
        <v>0</v>
      </c>
    </row>
    <row r="397" spans="1:245" x14ac:dyDescent="0.2">
      <c r="A397">
        <v>17</v>
      </c>
      <c r="B397">
        <v>1</v>
      </c>
      <c r="C397">
        <f>ROW(SmtRes!A1042)</f>
        <v>1042</v>
      </c>
      <c r="D397">
        <f>ROW(EtalonRes!A990)</f>
        <v>990</v>
      </c>
      <c r="E397" t="s">
        <v>719</v>
      </c>
      <c r="F397" t="s">
        <v>514</v>
      </c>
      <c r="G397" t="s">
        <v>720</v>
      </c>
      <c r="H397" t="s">
        <v>64</v>
      </c>
      <c r="I397">
        <v>0.34622000000000003</v>
      </c>
      <c r="J397">
        <v>0</v>
      </c>
      <c r="O397">
        <f t="shared" si="341"/>
        <v>3315.25</v>
      </c>
      <c r="P397">
        <f t="shared" si="342"/>
        <v>527.66999999999996</v>
      </c>
      <c r="Q397">
        <f t="shared" si="343"/>
        <v>1343.03</v>
      </c>
      <c r="R397">
        <f t="shared" si="344"/>
        <v>153.19</v>
      </c>
      <c r="S397">
        <f t="shared" si="345"/>
        <v>1444.55</v>
      </c>
      <c r="T397">
        <f t="shared" si="346"/>
        <v>0</v>
      </c>
      <c r="U397">
        <f t="shared" si="347"/>
        <v>25.195121839999999</v>
      </c>
      <c r="V397">
        <f t="shared" si="348"/>
        <v>1.7354277499999999</v>
      </c>
      <c r="W397">
        <f t="shared" si="349"/>
        <v>0</v>
      </c>
      <c r="X397">
        <f t="shared" si="350"/>
        <v>1437.97</v>
      </c>
      <c r="Y397">
        <f t="shared" si="351"/>
        <v>1358.08</v>
      </c>
      <c r="AA397">
        <v>39570879</v>
      </c>
      <c r="AB397">
        <f t="shared" si="352"/>
        <v>1459.69</v>
      </c>
      <c r="AC397">
        <f t="shared" si="375"/>
        <v>232.33</v>
      </c>
      <c r="AD397">
        <f>ROUND(((((ET397*1.25))-((EU397*1.25)))+AE397),2)</f>
        <v>591.33000000000004</v>
      </c>
      <c r="AE397">
        <f>ROUND(((EU397*1.25)),2)</f>
        <v>67.45</v>
      </c>
      <c r="AF397">
        <f>ROUND(((EV397*1.15)),2)</f>
        <v>636.03</v>
      </c>
      <c r="AG397">
        <f t="shared" si="354"/>
        <v>0</v>
      </c>
      <c r="AH397">
        <f>((EW397*1.15))</f>
        <v>72.771999999999991</v>
      </c>
      <c r="AI397">
        <f>((EX397*1.25))</f>
        <v>5.0124999999999993</v>
      </c>
      <c r="AJ397">
        <f t="shared" si="355"/>
        <v>0</v>
      </c>
      <c r="AK397">
        <v>1258.46</v>
      </c>
      <c r="AL397">
        <v>232.33</v>
      </c>
      <c r="AM397">
        <v>473.06</v>
      </c>
      <c r="AN397">
        <v>53.96</v>
      </c>
      <c r="AO397">
        <v>553.07000000000005</v>
      </c>
      <c r="AP397">
        <v>0</v>
      </c>
      <c r="AQ397">
        <v>63.28</v>
      </c>
      <c r="AR397">
        <v>4.01</v>
      </c>
      <c r="AS397">
        <v>0</v>
      </c>
      <c r="AT397">
        <v>90</v>
      </c>
      <c r="AU397">
        <v>85</v>
      </c>
      <c r="AV397">
        <v>1</v>
      </c>
      <c r="AW397">
        <v>1</v>
      </c>
      <c r="AZ397">
        <v>6.56</v>
      </c>
      <c r="BA397">
        <v>6.56</v>
      </c>
      <c r="BB397">
        <v>6.56</v>
      </c>
      <c r="BC397">
        <v>6.56</v>
      </c>
      <c r="BD397" t="s">
        <v>3</v>
      </c>
      <c r="BE397" t="s">
        <v>3</v>
      </c>
      <c r="BF397" t="s">
        <v>3</v>
      </c>
      <c r="BG397" t="s">
        <v>3</v>
      </c>
      <c r="BH397">
        <v>0</v>
      </c>
      <c r="BI397">
        <v>1</v>
      </c>
      <c r="BJ397" t="s">
        <v>502</v>
      </c>
      <c r="BM397">
        <v>9001</v>
      </c>
      <c r="BN397">
        <v>0</v>
      </c>
      <c r="BO397" t="s">
        <v>3</v>
      </c>
      <c r="BP397">
        <v>0</v>
      </c>
      <c r="BQ397">
        <v>2</v>
      </c>
      <c r="BR397">
        <v>0</v>
      </c>
      <c r="BS397">
        <v>6.56</v>
      </c>
      <c r="BT397">
        <v>1</v>
      </c>
      <c r="BU397">
        <v>1</v>
      </c>
      <c r="BV397">
        <v>1</v>
      </c>
      <c r="BW397">
        <v>1</v>
      </c>
      <c r="BX397">
        <v>1</v>
      </c>
      <c r="BY397" t="s">
        <v>3</v>
      </c>
      <c r="BZ397">
        <v>90</v>
      </c>
      <c r="CA397">
        <v>85</v>
      </c>
      <c r="CF397">
        <v>0</v>
      </c>
      <c r="CG397">
        <v>0</v>
      </c>
      <c r="CM397">
        <v>0</v>
      </c>
      <c r="CN397" t="s">
        <v>1633</v>
      </c>
      <c r="CO397">
        <v>0</v>
      </c>
      <c r="CP397">
        <f t="shared" si="356"/>
        <v>3315.25</v>
      </c>
      <c r="CQ397">
        <f t="shared" si="357"/>
        <v>1524.0848000000001</v>
      </c>
      <c r="CR397">
        <f t="shared" si="358"/>
        <v>3879.1248000000001</v>
      </c>
      <c r="CS397">
        <f t="shared" si="359"/>
        <v>442.47199999999998</v>
      </c>
      <c r="CT397">
        <f t="shared" si="360"/>
        <v>4172.3567999999996</v>
      </c>
      <c r="CU397">
        <f t="shared" si="361"/>
        <v>0</v>
      </c>
      <c r="CV397">
        <f t="shared" si="362"/>
        <v>72.771999999999991</v>
      </c>
      <c r="CW397">
        <f t="shared" si="363"/>
        <v>5.0124999999999993</v>
      </c>
      <c r="CX397">
        <f t="shared" si="364"/>
        <v>0</v>
      </c>
      <c r="CY397">
        <f t="shared" si="365"/>
        <v>1437.9660000000001</v>
      </c>
      <c r="CZ397">
        <f t="shared" si="366"/>
        <v>1358.079</v>
      </c>
      <c r="DC397" t="s">
        <v>3</v>
      </c>
      <c r="DD397" t="s">
        <v>3</v>
      </c>
      <c r="DE397" t="s">
        <v>19</v>
      </c>
      <c r="DF397" t="s">
        <v>19</v>
      </c>
      <c r="DG397" t="s">
        <v>20</v>
      </c>
      <c r="DH397" t="s">
        <v>3</v>
      </c>
      <c r="DI397" t="s">
        <v>20</v>
      </c>
      <c r="DJ397" t="s">
        <v>19</v>
      </c>
      <c r="DK397" t="s">
        <v>3</v>
      </c>
      <c r="DL397" t="s">
        <v>3</v>
      </c>
      <c r="DM397" t="s">
        <v>3</v>
      </c>
      <c r="DN397">
        <v>0</v>
      </c>
      <c r="DO397">
        <v>0</v>
      </c>
      <c r="DP397">
        <v>1</v>
      </c>
      <c r="DQ397">
        <v>1</v>
      </c>
      <c r="DU397">
        <v>1009</v>
      </c>
      <c r="DV397" t="s">
        <v>64</v>
      </c>
      <c r="DW397" t="s">
        <v>64</v>
      </c>
      <c r="DX397">
        <v>1000</v>
      </c>
      <c r="EE397">
        <v>39174502</v>
      </c>
      <c r="EF397">
        <v>2</v>
      </c>
      <c r="EG397" t="s">
        <v>21</v>
      </c>
      <c r="EH397">
        <v>0</v>
      </c>
      <c r="EI397" t="s">
        <v>3</v>
      </c>
      <c r="EJ397">
        <v>1</v>
      </c>
      <c r="EK397">
        <v>9001</v>
      </c>
      <c r="EL397" t="s">
        <v>475</v>
      </c>
      <c r="EM397" t="s">
        <v>476</v>
      </c>
      <c r="EO397" t="s">
        <v>24</v>
      </c>
      <c r="EQ397">
        <v>0</v>
      </c>
      <c r="ER397">
        <v>1258.46</v>
      </c>
      <c r="ES397">
        <v>232.33</v>
      </c>
      <c r="ET397">
        <v>473.06</v>
      </c>
      <c r="EU397">
        <v>53.96</v>
      </c>
      <c r="EV397">
        <v>553.07000000000005</v>
      </c>
      <c r="EW397">
        <v>63.28</v>
      </c>
      <c r="EX397">
        <v>4.01</v>
      </c>
      <c r="EY397">
        <v>0</v>
      </c>
      <c r="FQ397">
        <v>0</v>
      </c>
      <c r="FR397">
        <f t="shared" si="367"/>
        <v>0</v>
      </c>
      <c r="FS397">
        <v>0</v>
      </c>
      <c r="FX397">
        <v>90</v>
      </c>
      <c r="FY397">
        <v>85</v>
      </c>
      <c r="GA397" t="s">
        <v>3</v>
      </c>
      <c r="GD397">
        <v>0</v>
      </c>
      <c r="GF397">
        <v>-1333443600</v>
      </c>
      <c r="GG397">
        <v>1</v>
      </c>
      <c r="GH397">
        <v>1</v>
      </c>
      <c r="GI397">
        <v>4</v>
      </c>
      <c r="GJ397">
        <v>0</v>
      </c>
      <c r="GK397">
        <f>ROUND(R397*(R12)/100,2)</f>
        <v>0</v>
      </c>
      <c r="GL397">
        <f t="shared" si="368"/>
        <v>0</v>
      </c>
      <c r="GM397">
        <f t="shared" si="369"/>
        <v>6111.3</v>
      </c>
      <c r="GN397">
        <f t="shared" si="370"/>
        <v>6111.3</v>
      </c>
      <c r="GO397">
        <f t="shared" si="371"/>
        <v>0</v>
      </c>
      <c r="GP397">
        <f t="shared" si="372"/>
        <v>0</v>
      </c>
      <c r="GR397">
        <v>0</v>
      </c>
      <c r="GS397">
        <v>3</v>
      </c>
      <c r="GT397">
        <v>0</v>
      </c>
      <c r="GU397" t="s">
        <v>3</v>
      </c>
      <c r="GV397">
        <f t="shared" si="373"/>
        <v>0</v>
      </c>
      <c r="GW397">
        <v>1</v>
      </c>
      <c r="GX397">
        <f t="shared" si="374"/>
        <v>0</v>
      </c>
      <c r="HA397">
        <v>0</v>
      </c>
      <c r="HB397">
        <v>0</v>
      </c>
      <c r="IK397">
        <v>0</v>
      </c>
    </row>
    <row r="398" spans="1:245" x14ac:dyDescent="0.2">
      <c r="A398">
        <v>18</v>
      </c>
      <c r="B398">
        <v>1</v>
      </c>
      <c r="C398">
        <v>1036</v>
      </c>
      <c r="E398" t="s">
        <v>721</v>
      </c>
      <c r="F398" t="s">
        <v>124</v>
      </c>
      <c r="G398" t="s">
        <v>125</v>
      </c>
      <c r="H398" t="s">
        <v>64</v>
      </c>
      <c r="I398">
        <f>I397*J398</f>
        <v>0.34622000000000003</v>
      </c>
      <c r="J398">
        <v>1</v>
      </c>
      <c r="O398">
        <f t="shared" si="341"/>
        <v>0</v>
      </c>
      <c r="P398">
        <f t="shared" si="342"/>
        <v>0</v>
      </c>
      <c r="Q398">
        <f t="shared" si="343"/>
        <v>0</v>
      </c>
      <c r="R398">
        <f t="shared" si="344"/>
        <v>0</v>
      </c>
      <c r="S398">
        <f t="shared" si="345"/>
        <v>0</v>
      </c>
      <c r="T398">
        <f t="shared" si="346"/>
        <v>0</v>
      </c>
      <c r="U398">
        <f t="shared" si="347"/>
        <v>0</v>
      </c>
      <c r="V398">
        <f t="shared" si="348"/>
        <v>0</v>
      </c>
      <c r="W398">
        <f t="shared" si="349"/>
        <v>0</v>
      </c>
      <c r="X398">
        <f t="shared" si="350"/>
        <v>0</v>
      </c>
      <c r="Y398">
        <f t="shared" si="351"/>
        <v>0</v>
      </c>
      <c r="AA398">
        <v>39570879</v>
      </c>
      <c r="AB398">
        <f t="shared" si="352"/>
        <v>0</v>
      </c>
      <c r="AC398">
        <f t="shared" si="375"/>
        <v>0</v>
      </c>
      <c r="AD398">
        <f>ROUND((((ET398)-(EU398))+AE398),2)</f>
        <v>0</v>
      </c>
      <c r="AE398">
        <f>ROUND((EU398),2)</f>
        <v>0</v>
      </c>
      <c r="AF398">
        <f>ROUND((EV398),2)</f>
        <v>0</v>
      </c>
      <c r="AG398">
        <f t="shared" si="354"/>
        <v>0</v>
      </c>
      <c r="AH398">
        <f>(EW398)</f>
        <v>0</v>
      </c>
      <c r="AI398">
        <f>(EX398)</f>
        <v>0</v>
      </c>
      <c r="AJ398">
        <f t="shared" si="355"/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90</v>
      </c>
      <c r="AU398">
        <v>85</v>
      </c>
      <c r="AV398">
        <v>1</v>
      </c>
      <c r="AW398">
        <v>1</v>
      </c>
      <c r="AZ398">
        <v>6.56</v>
      </c>
      <c r="BA398">
        <v>1</v>
      </c>
      <c r="BB398">
        <v>1</v>
      </c>
      <c r="BC398">
        <v>6.56</v>
      </c>
      <c r="BD398" t="s">
        <v>3</v>
      </c>
      <c r="BE398" t="s">
        <v>3</v>
      </c>
      <c r="BF398" t="s">
        <v>3</v>
      </c>
      <c r="BG398" t="s">
        <v>3</v>
      </c>
      <c r="BH398">
        <v>3</v>
      </c>
      <c r="BI398">
        <v>1</v>
      </c>
      <c r="BJ398" t="s">
        <v>3</v>
      </c>
      <c r="BM398">
        <v>9001</v>
      </c>
      <c r="BN398">
        <v>0</v>
      </c>
      <c r="BO398" t="s">
        <v>3</v>
      </c>
      <c r="BP398">
        <v>0</v>
      </c>
      <c r="BQ398">
        <v>2</v>
      </c>
      <c r="BR398">
        <v>0</v>
      </c>
      <c r="BS398">
        <v>1</v>
      </c>
      <c r="BT398">
        <v>1</v>
      </c>
      <c r="BU398">
        <v>1</v>
      </c>
      <c r="BV398">
        <v>1</v>
      </c>
      <c r="BW398">
        <v>1</v>
      </c>
      <c r="BX398">
        <v>1</v>
      </c>
      <c r="BY398" t="s">
        <v>3</v>
      </c>
      <c r="BZ398">
        <v>90</v>
      </c>
      <c r="CA398">
        <v>85</v>
      </c>
      <c r="CF398">
        <v>0</v>
      </c>
      <c r="CG398">
        <v>0</v>
      </c>
      <c r="CM398">
        <v>0</v>
      </c>
      <c r="CN398" t="s">
        <v>3</v>
      </c>
      <c r="CO398">
        <v>0</v>
      </c>
      <c r="CP398">
        <f t="shared" si="356"/>
        <v>0</v>
      </c>
      <c r="CQ398">
        <f t="shared" si="357"/>
        <v>0</v>
      </c>
      <c r="CR398">
        <f t="shared" si="358"/>
        <v>0</v>
      </c>
      <c r="CS398">
        <f t="shared" si="359"/>
        <v>0</v>
      </c>
      <c r="CT398">
        <f t="shared" si="360"/>
        <v>0</v>
      </c>
      <c r="CU398">
        <f t="shared" si="361"/>
        <v>0</v>
      </c>
      <c r="CV398">
        <f t="shared" si="362"/>
        <v>0</v>
      </c>
      <c r="CW398">
        <f t="shared" si="363"/>
        <v>0</v>
      </c>
      <c r="CX398">
        <f t="shared" si="364"/>
        <v>0</v>
      </c>
      <c r="CY398">
        <f t="shared" si="365"/>
        <v>0</v>
      </c>
      <c r="CZ398">
        <f t="shared" si="366"/>
        <v>0</v>
      </c>
      <c r="DC398" t="s">
        <v>3</v>
      </c>
      <c r="DD398" t="s">
        <v>3</v>
      </c>
      <c r="DE398" t="s">
        <v>3</v>
      </c>
      <c r="DF398" t="s">
        <v>3</v>
      </c>
      <c r="DG398" t="s">
        <v>3</v>
      </c>
      <c r="DH398" t="s">
        <v>3</v>
      </c>
      <c r="DI398" t="s">
        <v>3</v>
      </c>
      <c r="DJ398" t="s">
        <v>3</v>
      </c>
      <c r="DK398" t="s">
        <v>3</v>
      </c>
      <c r="DL398" t="s">
        <v>3</v>
      </c>
      <c r="DM398" t="s">
        <v>3</v>
      </c>
      <c r="DN398">
        <v>0</v>
      </c>
      <c r="DO398">
        <v>0</v>
      </c>
      <c r="DP398">
        <v>1</v>
      </c>
      <c r="DQ398">
        <v>1</v>
      </c>
      <c r="DU398">
        <v>1009</v>
      </c>
      <c r="DV398" t="s">
        <v>64</v>
      </c>
      <c r="DW398" t="s">
        <v>64</v>
      </c>
      <c r="DX398">
        <v>1000</v>
      </c>
      <c r="EE398">
        <v>39174502</v>
      </c>
      <c r="EF398">
        <v>2</v>
      </c>
      <c r="EG398" t="s">
        <v>21</v>
      </c>
      <c r="EH398">
        <v>0</v>
      </c>
      <c r="EI398" t="s">
        <v>3</v>
      </c>
      <c r="EJ398">
        <v>1</v>
      </c>
      <c r="EK398">
        <v>9001</v>
      </c>
      <c r="EL398" t="s">
        <v>475</v>
      </c>
      <c r="EM398" t="s">
        <v>476</v>
      </c>
      <c r="EO398" t="s">
        <v>3</v>
      </c>
      <c r="EQ398">
        <v>0</v>
      </c>
      <c r="ER398">
        <v>0</v>
      </c>
      <c r="ES398">
        <v>0</v>
      </c>
      <c r="ET398">
        <v>0</v>
      </c>
      <c r="EU398">
        <v>0</v>
      </c>
      <c r="EV398">
        <v>0</v>
      </c>
      <c r="EW398">
        <v>0</v>
      </c>
      <c r="EX398">
        <v>0</v>
      </c>
      <c r="FQ398">
        <v>0</v>
      </c>
      <c r="FR398">
        <f t="shared" si="367"/>
        <v>0</v>
      </c>
      <c r="FS398">
        <v>0</v>
      </c>
      <c r="FX398">
        <v>90</v>
      </c>
      <c r="FY398">
        <v>85</v>
      </c>
      <c r="GA398" t="s">
        <v>3</v>
      </c>
      <c r="GD398">
        <v>0</v>
      </c>
      <c r="GF398">
        <v>748648226</v>
      </c>
      <c r="GG398">
        <v>1</v>
      </c>
      <c r="GH398">
        <v>1</v>
      </c>
      <c r="GI398">
        <v>4</v>
      </c>
      <c r="GJ398">
        <v>0</v>
      </c>
      <c r="GK398">
        <f>ROUND(R398*(R12)/100,2)</f>
        <v>0</v>
      </c>
      <c r="GL398">
        <f t="shared" si="368"/>
        <v>0</v>
      </c>
      <c r="GM398">
        <f t="shared" si="369"/>
        <v>0</v>
      </c>
      <c r="GN398">
        <f t="shared" si="370"/>
        <v>0</v>
      </c>
      <c r="GO398">
        <f t="shared" si="371"/>
        <v>0</v>
      </c>
      <c r="GP398">
        <f t="shared" si="372"/>
        <v>0</v>
      </c>
      <c r="GR398">
        <v>0</v>
      </c>
      <c r="GS398">
        <v>3</v>
      </c>
      <c r="GT398">
        <v>0</v>
      </c>
      <c r="GU398" t="s">
        <v>3</v>
      </c>
      <c r="GV398">
        <f t="shared" si="373"/>
        <v>0</v>
      </c>
      <c r="GW398">
        <v>1</v>
      </c>
      <c r="GX398">
        <f t="shared" si="374"/>
        <v>0</v>
      </c>
      <c r="HA398">
        <v>0</v>
      </c>
      <c r="HB398">
        <v>0</v>
      </c>
      <c r="IK398">
        <v>0</v>
      </c>
    </row>
    <row r="399" spans="1:245" x14ac:dyDescent="0.2">
      <c r="A399">
        <v>18</v>
      </c>
      <c r="B399">
        <v>1</v>
      </c>
      <c r="C399">
        <v>1034</v>
      </c>
      <c r="E399" t="s">
        <v>722</v>
      </c>
      <c r="F399" t="s">
        <v>723</v>
      </c>
      <c r="G399" t="s">
        <v>724</v>
      </c>
      <c r="H399" t="s">
        <v>64</v>
      </c>
      <c r="I399">
        <f>I397*J399</f>
        <v>0.34622000000000003</v>
      </c>
      <c r="J399">
        <v>1</v>
      </c>
      <c r="O399">
        <f t="shared" si="341"/>
        <v>18460.34</v>
      </c>
      <c r="P399">
        <f t="shared" si="342"/>
        <v>18460.34</v>
      </c>
      <c r="Q399">
        <f t="shared" si="343"/>
        <v>0</v>
      </c>
      <c r="R399">
        <f t="shared" si="344"/>
        <v>0</v>
      </c>
      <c r="S399">
        <f t="shared" si="345"/>
        <v>0</v>
      </c>
      <c r="T399">
        <f t="shared" si="346"/>
        <v>0</v>
      </c>
      <c r="U399">
        <f t="shared" si="347"/>
        <v>0</v>
      </c>
      <c r="V399">
        <f t="shared" si="348"/>
        <v>0</v>
      </c>
      <c r="W399">
        <f t="shared" si="349"/>
        <v>0</v>
      </c>
      <c r="X399">
        <f t="shared" si="350"/>
        <v>0</v>
      </c>
      <c r="Y399">
        <f t="shared" si="351"/>
        <v>0</v>
      </c>
      <c r="AA399">
        <v>39570879</v>
      </c>
      <c r="AB399">
        <f t="shared" si="352"/>
        <v>8128</v>
      </c>
      <c r="AC399">
        <f t="shared" si="375"/>
        <v>8128</v>
      </c>
      <c r="AD399">
        <f>ROUND((((ET399)-(EU399))+AE399),2)</f>
        <v>0</v>
      </c>
      <c r="AE399">
        <f>ROUND((EU399),2)</f>
        <v>0</v>
      </c>
      <c r="AF399">
        <f>ROUND((EV399),2)</f>
        <v>0</v>
      </c>
      <c r="AG399">
        <f t="shared" si="354"/>
        <v>0</v>
      </c>
      <c r="AH399">
        <f>(EW399)</f>
        <v>0</v>
      </c>
      <c r="AI399">
        <f>(EX399)</f>
        <v>0</v>
      </c>
      <c r="AJ399">
        <f t="shared" si="355"/>
        <v>0</v>
      </c>
      <c r="AK399">
        <v>8128</v>
      </c>
      <c r="AL399">
        <v>8128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90</v>
      </c>
      <c r="AU399">
        <v>85</v>
      </c>
      <c r="AV399">
        <v>1</v>
      </c>
      <c r="AW399">
        <v>1</v>
      </c>
      <c r="AZ399">
        <v>6.56</v>
      </c>
      <c r="BA399">
        <v>1</v>
      </c>
      <c r="BB399">
        <v>1</v>
      </c>
      <c r="BC399">
        <v>6.56</v>
      </c>
      <c r="BD399" t="s">
        <v>3</v>
      </c>
      <c r="BE399" t="s">
        <v>3</v>
      </c>
      <c r="BF399" t="s">
        <v>3</v>
      </c>
      <c r="BG399" t="s">
        <v>3</v>
      </c>
      <c r="BH399">
        <v>3</v>
      </c>
      <c r="BI399">
        <v>1</v>
      </c>
      <c r="BJ399" t="s">
        <v>725</v>
      </c>
      <c r="BM399">
        <v>9001</v>
      </c>
      <c r="BN399">
        <v>0</v>
      </c>
      <c r="BO399" t="s">
        <v>3</v>
      </c>
      <c r="BP399">
        <v>0</v>
      </c>
      <c r="BQ399">
        <v>2</v>
      </c>
      <c r="BR399">
        <v>0</v>
      </c>
      <c r="BS399">
        <v>1</v>
      </c>
      <c r="BT399">
        <v>1</v>
      </c>
      <c r="BU399">
        <v>1</v>
      </c>
      <c r="BV399">
        <v>1</v>
      </c>
      <c r="BW399">
        <v>1</v>
      </c>
      <c r="BX399">
        <v>1</v>
      </c>
      <c r="BY399" t="s">
        <v>3</v>
      </c>
      <c r="BZ399">
        <v>90</v>
      </c>
      <c r="CA399">
        <v>85</v>
      </c>
      <c r="CF399">
        <v>0</v>
      </c>
      <c r="CG399">
        <v>0</v>
      </c>
      <c r="CM399">
        <v>0</v>
      </c>
      <c r="CN399" t="s">
        <v>3</v>
      </c>
      <c r="CO399">
        <v>0</v>
      </c>
      <c r="CP399">
        <f t="shared" si="356"/>
        <v>18460.34</v>
      </c>
      <c r="CQ399">
        <f t="shared" si="357"/>
        <v>53319.68</v>
      </c>
      <c r="CR399">
        <f t="shared" si="358"/>
        <v>0</v>
      </c>
      <c r="CS399">
        <f t="shared" si="359"/>
        <v>0</v>
      </c>
      <c r="CT399">
        <f t="shared" si="360"/>
        <v>0</v>
      </c>
      <c r="CU399">
        <f t="shared" si="361"/>
        <v>0</v>
      </c>
      <c r="CV399">
        <f t="shared" si="362"/>
        <v>0</v>
      </c>
      <c r="CW399">
        <f t="shared" si="363"/>
        <v>0</v>
      </c>
      <c r="CX399">
        <f t="shared" si="364"/>
        <v>0</v>
      </c>
      <c r="CY399">
        <f t="shared" si="365"/>
        <v>0</v>
      </c>
      <c r="CZ399">
        <f t="shared" si="366"/>
        <v>0</v>
      </c>
      <c r="DC399" t="s">
        <v>3</v>
      </c>
      <c r="DD399" t="s">
        <v>3</v>
      </c>
      <c r="DE399" t="s">
        <v>3</v>
      </c>
      <c r="DF399" t="s">
        <v>3</v>
      </c>
      <c r="DG399" t="s">
        <v>3</v>
      </c>
      <c r="DH399" t="s">
        <v>3</v>
      </c>
      <c r="DI399" t="s">
        <v>3</v>
      </c>
      <c r="DJ399" t="s">
        <v>3</v>
      </c>
      <c r="DK399" t="s">
        <v>3</v>
      </c>
      <c r="DL399" t="s">
        <v>3</v>
      </c>
      <c r="DM399" t="s">
        <v>3</v>
      </c>
      <c r="DN399">
        <v>0</v>
      </c>
      <c r="DO399">
        <v>0</v>
      </c>
      <c r="DP399">
        <v>1</v>
      </c>
      <c r="DQ399">
        <v>1</v>
      </c>
      <c r="DU399">
        <v>1009</v>
      </c>
      <c r="DV399" t="s">
        <v>64</v>
      </c>
      <c r="DW399" t="s">
        <v>64</v>
      </c>
      <c r="DX399">
        <v>1000</v>
      </c>
      <c r="EE399">
        <v>39174502</v>
      </c>
      <c r="EF399">
        <v>2</v>
      </c>
      <c r="EG399" t="s">
        <v>21</v>
      </c>
      <c r="EH399">
        <v>0</v>
      </c>
      <c r="EI399" t="s">
        <v>3</v>
      </c>
      <c r="EJ399">
        <v>1</v>
      </c>
      <c r="EK399">
        <v>9001</v>
      </c>
      <c r="EL399" t="s">
        <v>475</v>
      </c>
      <c r="EM399" t="s">
        <v>476</v>
      </c>
      <c r="EO399" t="s">
        <v>3</v>
      </c>
      <c r="EQ399">
        <v>0</v>
      </c>
      <c r="ER399">
        <v>8128</v>
      </c>
      <c r="ES399">
        <v>8128</v>
      </c>
      <c r="ET399">
        <v>0</v>
      </c>
      <c r="EU399">
        <v>0</v>
      </c>
      <c r="EV399">
        <v>0</v>
      </c>
      <c r="EW399">
        <v>0</v>
      </c>
      <c r="EX399">
        <v>0</v>
      </c>
      <c r="FQ399">
        <v>0</v>
      </c>
      <c r="FR399">
        <f t="shared" si="367"/>
        <v>0</v>
      </c>
      <c r="FS399">
        <v>0</v>
      </c>
      <c r="FX399">
        <v>90</v>
      </c>
      <c r="FY399">
        <v>85</v>
      </c>
      <c r="GA399" t="s">
        <v>3</v>
      </c>
      <c r="GD399">
        <v>0</v>
      </c>
      <c r="GF399">
        <v>-1559111876</v>
      </c>
      <c r="GG399">
        <v>1</v>
      </c>
      <c r="GH399">
        <v>1</v>
      </c>
      <c r="GI399">
        <v>4</v>
      </c>
      <c r="GJ399">
        <v>0</v>
      </c>
      <c r="GK399">
        <f>ROUND(R399*(R12)/100,2)</f>
        <v>0</v>
      </c>
      <c r="GL399">
        <f t="shared" si="368"/>
        <v>0</v>
      </c>
      <c r="GM399">
        <f t="shared" si="369"/>
        <v>18460.34</v>
      </c>
      <c r="GN399">
        <f t="shared" si="370"/>
        <v>18460.34</v>
      </c>
      <c r="GO399">
        <f t="shared" si="371"/>
        <v>0</v>
      </c>
      <c r="GP399">
        <f t="shared" si="372"/>
        <v>0</v>
      </c>
      <c r="GR399">
        <v>0</v>
      </c>
      <c r="GS399">
        <v>3</v>
      </c>
      <c r="GT399">
        <v>0</v>
      </c>
      <c r="GU399" t="s">
        <v>3</v>
      </c>
      <c r="GV399">
        <f t="shared" si="373"/>
        <v>0</v>
      </c>
      <c r="GW399">
        <v>1</v>
      </c>
      <c r="GX399">
        <f t="shared" si="374"/>
        <v>0</v>
      </c>
      <c r="HA399">
        <v>0</v>
      </c>
      <c r="HB399">
        <v>0</v>
      </c>
      <c r="IK399">
        <v>0</v>
      </c>
    </row>
    <row r="400" spans="1:245" x14ac:dyDescent="0.2">
      <c r="A400">
        <v>17</v>
      </c>
      <c r="B400">
        <v>1</v>
      </c>
      <c r="C400">
        <f>ROW(SmtRes!A1065)</f>
        <v>1065</v>
      </c>
      <c r="D400">
        <f>ROW(EtalonRes!A1012)</f>
        <v>1012</v>
      </c>
      <c r="E400" t="s">
        <v>726</v>
      </c>
      <c r="F400" t="s">
        <v>514</v>
      </c>
      <c r="G400" t="s">
        <v>727</v>
      </c>
      <c r="H400" t="s">
        <v>64</v>
      </c>
      <c r="I400">
        <v>0.17957000000000001</v>
      </c>
      <c r="J400">
        <v>0</v>
      </c>
      <c r="O400">
        <f t="shared" si="341"/>
        <v>1719.48</v>
      </c>
      <c r="P400">
        <f t="shared" si="342"/>
        <v>273.68</v>
      </c>
      <c r="Q400">
        <f t="shared" si="343"/>
        <v>696.57</v>
      </c>
      <c r="R400">
        <f t="shared" si="344"/>
        <v>79.45</v>
      </c>
      <c r="S400">
        <f t="shared" si="345"/>
        <v>749.23</v>
      </c>
      <c r="T400">
        <f t="shared" si="346"/>
        <v>0</v>
      </c>
      <c r="U400">
        <f t="shared" si="347"/>
        <v>13.067668039999999</v>
      </c>
      <c r="V400">
        <f t="shared" si="348"/>
        <v>0.90009462499999993</v>
      </c>
      <c r="W400">
        <f t="shared" si="349"/>
        <v>0</v>
      </c>
      <c r="X400">
        <f t="shared" si="350"/>
        <v>745.81</v>
      </c>
      <c r="Y400">
        <f t="shared" si="351"/>
        <v>704.38</v>
      </c>
      <c r="AA400">
        <v>39570879</v>
      </c>
      <c r="AB400">
        <f t="shared" si="352"/>
        <v>1459.69</v>
      </c>
      <c r="AC400">
        <f t="shared" si="375"/>
        <v>232.33</v>
      </c>
      <c r="AD400">
        <f>ROUND(((((ET400*1.25))-((EU400*1.25)))+AE400),2)</f>
        <v>591.33000000000004</v>
      </c>
      <c r="AE400">
        <f>ROUND(((EU400*1.25)),2)</f>
        <v>67.45</v>
      </c>
      <c r="AF400">
        <f>ROUND(((EV400*1.15)),2)</f>
        <v>636.03</v>
      </c>
      <c r="AG400">
        <f t="shared" si="354"/>
        <v>0</v>
      </c>
      <c r="AH400">
        <f>((EW400*1.15))</f>
        <v>72.771999999999991</v>
      </c>
      <c r="AI400">
        <f>((EX400*1.25))</f>
        <v>5.0124999999999993</v>
      </c>
      <c r="AJ400">
        <f t="shared" si="355"/>
        <v>0</v>
      </c>
      <c r="AK400">
        <v>1258.46</v>
      </c>
      <c r="AL400">
        <v>232.33</v>
      </c>
      <c r="AM400">
        <v>473.06</v>
      </c>
      <c r="AN400">
        <v>53.96</v>
      </c>
      <c r="AO400">
        <v>553.07000000000005</v>
      </c>
      <c r="AP400">
        <v>0</v>
      </c>
      <c r="AQ400">
        <v>63.28</v>
      </c>
      <c r="AR400">
        <v>4.01</v>
      </c>
      <c r="AS400">
        <v>0</v>
      </c>
      <c r="AT400">
        <v>90</v>
      </c>
      <c r="AU400">
        <v>85</v>
      </c>
      <c r="AV400">
        <v>1</v>
      </c>
      <c r="AW400">
        <v>1</v>
      </c>
      <c r="AZ400">
        <v>6.56</v>
      </c>
      <c r="BA400">
        <v>6.56</v>
      </c>
      <c r="BB400">
        <v>6.56</v>
      </c>
      <c r="BC400">
        <v>6.56</v>
      </c>
      <c r="BD400" t="s">
        <v>3</v>
      </c>
      <c r="BE400" t="s">
        <v>3</v>
      </c>
      <c r="BF400" t="s">
        <v>3</v>
      </c>
      <c r="BG400" t="s">
        <v>3</v>
      </c>
      <c r="BH400">
        <v>0</v>
      </c>
      <c r="BI400">
        <v>1</v>
      </c>
      <c r="BJ400" t="s">
        <v>502</v>
      </c>
      <c r="BM400">
        <v>9001</v>
      </c>
      <c r="BN400">
        <v>0</v>
      </c>
      <c r="BO400" t="s">
        <v>3</v>
      </c>
      <c r="BP400">
        <v>0</v>
      </c>
      <c r="BQ400">
        <v>2</v>
      </c>
      <c r="BR400">
        <v>0</v>
      </c>
      <c r="BS400">
        <v>6.56</v>
      </c>
      <c r="BT400">
        <v>1</v>
      </c>
      <c r="BU400">
        <v>1</v>
      </c>
      <c r="BV400">
        <v>1</v>
      </c>
      <c r="BW400">
        <v>1</v>
      </c>
      <c r="BX400">
        <v>1</v>
      </c>
      <c r="BY400" t="s">
        <v>3</v>
      </c>
      <c r="BZ400">
        <v>90</v>
      </c>
      <c r="CA400">
        <v>85</v>
      </c>
      <c r="CF400">
        <v>0</v>
      </c>
      <c r="CG400">
        <v>0</v>
      </c>
      <c r="CM400">
        <v>0</v>
      </c>
      <c r="CN400" t="s">
        <v>1633</v>
      </c>
      <c r="CO400">
        <v>0</v>
      </c>
      <c r="CP400">
        <f t="shared" si="356"/>
        <v>1719.48</v>
      </c>
      <c r="CQ400">
        <f t="shared" si="357"/>
        <v>1524.0848000000001</v>
      </c>
      <c r="CR400">
        <f t="shared" si="358"/>
        <v>3879.1248000000001</v>
      </c>
      <c r="CS400">
        <f t="shared" si="359"/>
        <v>442.47199999999998</v>
      </c>
      <c r="CT400">
        <f t="shared" si="360"/>
        <v>4172.3567999999996</v>
      </c>
      <c r="CU400">
        <f t="shared" si="361"/>
        <v>0</v>
      </c>
      <c r="CV400">
        <f t="shared" si="362"/>
        <v>72.771999999999991</v>
      </c>
      <c r="CW400">
        <f t="shared" si="363"/>
        <v>5.0124999999999993</v>
      </c>
      <c r="CX400">
        <f t="shared" si="364"/>
        <v>0</v>
      </c>
      <c r="CY400">
        <f t="shared" si="365"/>
        <v>745.81200000000013</v>
      </c>
      <c r="CZ400">
        <f t="shared" si="366"/>
        <v>704.37800000000004</v>
      </c>
      <c r="DC400" t="s">
        <v>3</v>
      </c>
      <c r="DD400" t="s">
        <v>3</v>
      </c>
      <c r="DE400" t="s">
        <v>19</v>
      </c>
      <c r="DF400" t="s">
        <v>19</v>
      </c>
      <c r="DG400" t="s">
        <v>20</v>
      </c>
      <c r="DH400" t="s">
        <v>3</v>
      </c>
      <c r="DI400" t="s">
        <v>20</v>
      </c>
      <c r="DJ400" t="s">
        <v>19</v>
      </c>
      <c r="DK400" t="s">
        <v>3</v>
      </c>
      <c r="DL400" t="s">
        <v>3</v>
      </c>
      <c r="DM400" t="s">
        <v>3</v>
      </c>
      <c r="DN400">
        <v>0</v>
      </c>
      <c r="DO400">
        <v>0</v>
      </c>
      <c r="DP400">
        <v>1</v>
      </c>
      <c r="DQ400">
        <v>1</v>
      </c>
      <c r="DU400">
        <v>1009</v>
      </c>
      <c r="DV400" t="s">
        <v>64</v>
      </c>
      <c r="DW400" t="s">
        <v>64</v>
      </c>
      <c r="DX400">
        <v>1000</v>
      </c>
      <c r="EE400">
        <v>39174502</v>
      </c>
      <c r="EF400">
        <v>2</v>
      </c>
      <c r="EG400" t="s">
        <v>21</v>
      </c>
      <c r="EH400">
        <v>0</v>
      </c>
      <c r="EI400" t="s">
        <v>3</v>
      </c>
      <c r="EJ400">
        <v>1</v>
      </c>
      <c r="EK400">
        <v>9001</v>
      </c>
      <c r="EL400" t="s">
        <v>475</v>
      </c>
      <c r="EM400" t="s">
        <v>476</v>
      </c>
      <c r="EO400" t="s">
        <v>24</v>
      </c>
      <c r="EQ400">
        <v>0</v>
      </c>
      <c r="ER400">
        <v>1258.46</v>
      </c>
      <c r="ES400">
        <v>232.33</v>
      </c>
      <c r="ET400">
        <v>473.06</v>
      </c>
      <c r="EU400">
        <v>53.96</v>
      </c>
      <c r="EV400">
        <v>553.07000000000005</v>
      </c>
      <c r="EW400">
        <v>63.28</v>
      </c>
      <c r="EX400">
        <v>4.01</v>
      </c>
      <c r="EY400">
        <v>0</v>
      </c>
      <c r="FQ400">
        <v>0</v>
      </c>
      <c r="FR400">
        <f t="shared" si="367"/>
        <v>0</v>
      </c>
      <c r="FS400">
        <v>0</v>
      </c>
      <c r="FX400">
        <v>90</v>
      </c>
      <c r="FY400">
        <v>85</v>
      </c>
      <c r="GA400" t="s">
        <v>3</v>
      </c>
      <c r="GD400">
        <v>0</v>
      </c>
      <c r="GF400">
        <v>-1492545963</v>
      </c>
      <c r="GG400">
        <v>1</v>
      </c>
      <c r="GH400">
        <v>1</v>
      </c>
      <c r="GI400">
        <v>4</v>
      </c>
      <c r="GJ400">
        <v>0</v>
      </c>
      <c r="GK400">
        <f>ROUND(R400*(R12)/100,2)</f>
        <v>0</v>
      </c>
      <c r="GL400">
        <f t="shared" si="368"/>
        <v>0</v>
      </c>
      <c r="GM400">
        <f t="shared" si="369"/>
        <v>3169.67</v>
      </c>
      <c r="GN400">
        <f t="shared" si="370"/>
        <v>3169.67</v>
      </c>
      <c r="GO400">
        <f t="shared" si="371"/>
        <v>0</v>
      </c>
      <c r="GP400">
        <f t="shared" si="372"/>
        <v>0</v>
      </c>
      <c r="GR400">
        <v>0</v>
      </c>
      <c r="GS400">
        <v>3</v>
      </c>
      <c r="GT400">
        <v>0</v>
      </c>
      <c r="GU400" t="s">
        <v>3</v>
      </c>
      <c r="GV400">
        <f t="shared" si="373"/>
        <v>0</v>
      </c>
      <c r="GW400">
        <v>1</v>
      </c>
      <c r="GX400">
        <f t="shared" si="374"/>
        <v>0</v>
      </c>
      <c r="HA400">
        <v>0</v>
      </c>
      <c r="HB400">
        <v>0</v>
      </c>
      <c r="IK400">
        <v>0</v>
      </c>
    </row>
    <row r="401" spans="1:245" x14ac:dyDescent="0.2">
      <c r="A401">
        <v>18</v>
      </c>
      <c r="B401">
        <v>1</v>
      </c>
      <c r="C401">
        <v>1059</v>
      </c>
      <c r="E401" t="s">
        <v>728</v>
      </c>
      <c r="F401" t="s">
        <v>124</v>
      </c>
      <c r="G401" t="s">
        <v>125</v>
      </c>
      <c r="H401" t="s">
        <v>64</v>
      </c>
      <c r="I401">
        <f>I400*J401</f>
        <v>0.17957000000000001</v>
      </c>
      <c r="J401">
        <v>1</v>
      </c>
      <c r="O401">
        <f t="shared" si="341"/>
        <v>0</v>
      </c>
      <c r="P401">
        <f t="shared" si="342"/>
        <v>0</v>
      </c>
      <c r="Q401">
        <f t="shared" si="343"/>
        <v>0</v>
      </c>
      <c r="R401">
        <f t="shared" si="344"/>
        <v>0</v>
      </c>
      <c r="S401">
        <f t="shared" si="345"/>
        <v>0</v>
      </c>
      <c r="T401">
        <f t="shared" si="346"/>
        <v>0</v>
      </c>
      <c r="U401">
        <f t="shared" si="347"/>
        <v>0</v>
      </c>
      <c r="V401">
        <f t="shared" si="348"/>
        <v>0</v>
      </c>
      <c r="W401">
        <f t="shared" si="349"/>
        <v>0</v>
      </c>
      <c r="X401">
        <f t="shared" si="350"/>
        <v>0</v>
      </c>
      <c r="Y401">
        <f t="shared" si="351"/>
        <v>0</v>
      </c>
      <c r="AA401">
        <v>39570879</v>
      </c>
      <c r="AB401">
        <f t="shared" si="352"/>
        <v>0</v>
      </c>
      <c r="AC401">
        <f t="shared" si="375"/>
        <v>0</v>
      </c>
      <c r="AD401">
        <f>ROUND((((ET401)-(EU401))+AE401),2)</f>
        <v>0</v>
      </c>
      <c r="AE401">
        <f>ROUND((EU401),2)</f>
        <v>0</v>
      </c>
      <c r="AF401">
        <f>ROUND((EV401),2)</f>
        <v>0</v>
      </c>
      <c r="AG401">
        <f t="shared" si="354"/>
        <v>0</v>
      </c>
      <c r="AH401">
        <f>(EW401)</f>
        <v>0</v>
      </c>
      <c r="AI401">
        <f>(EX401)</f>
        <v>0</v>
      </c>
      <c r="AJ401">
        <f t="shared" si="355"/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90</v>
      </c>
      <c r="AU401">
        <v>85</v>
      </c>
      <c r="AV401">
        <v>1</v>
      </c>
      <c r="AW401">
        <v>1</v>
      </c>
      <c r="AZ401">
        <v>6.56</v>
      </c>
      <c r="BA401">
        <v>1</v>
      </c>
      <c r="BB401">
        <v>1</v>
      </c>
      <c r="BC401">
        <v>6.56</v>
      </c>
      <c r="BD401" t="s">
        <v>3</v>
      </c>
      <c r="BE401" t="s">
        <v>3</v>
      </c>
      <c r="BF401" t="s">
        <v>3</v>
      </c>
      <c r="BG401" t="s">
        <v>3</v>
      </c>
      <c r="BH401">
        <v>3</v>
      </c>
      <c r="BI401">
        <v>1</v>
      </c>
      <c r="BJ401" t="s">
        <v>3</v>
      </c>
      <c r="BM401">
        <v>9001</v>
      </c>
      <c r="BN401">
        <v>0</v>
      </c>
      <c r="BO401" t="s">
        <v>3</v>
      </c>
      <c r="BP401">
        <v>0</v>
      </c>
      <c r="BQ401">
        <v>2</v>
      </c>
      <c r="BR401">
        <v>0</v>
      </c>
      <c r="BS401">
        <v>1</v>
      </c>
      <c r="BT401">
        <v>1</v>
      </c>
      <c r="BU401">
        <v>1</v>
      </c>
      <c r="BV401">
        <v>1</v>
      </c>
      <c r="BW401">
        <v>1</v>
      </c>
      <c r="BX401">
        <v>1</v>
      </c>
      <c r="BY401" t="s">
        <v>3</v>
      </c>
      <c r="BZ401">
        <v>90</v>
      </c>
      <c r="CA401">
        <v>85</v>
      </c>
      <c r="CF401">
        <v>0</v>
      </c>
      <c r="CG401">
        <v>0</v>
      </c>
      <c r="CM401">
        <v>0</v>
      </c>
      <c r="CN401" t="s">
        <v>3</v>
      </c>
      <c r="CO401">
        <v>0</v>
      </c>
      <c r="CP401">
        <f t="shared" si="356"/>
        <v>0</v>
      </c>
      <c r="CQ401">
        <f t="shared" si="357"/>
        <v>0</v>
      </c>
      <c r="CR401">
        <f t="shared" si="358"/>
        <v>0</v>
      </c>
      <c r="CS401">
        <f t="shared" si="359"/>
        <v>0</v>
      </c>
      <c r="CT401">
        <f t="shared" si="360"/>
        <v>0</v>
      </c>
      <c r="CU401">
        <f t="shared" si="361"/>
        <v>0</v>
      </c>
      <c r="CV401">
        <f t="shared" si="362"/>
        <v>0</v>
      </c>
      <c r="CW401">
        <f t="shared" si="363"/>
        <v>0</v>
      </c>
      <c r="CX401">
        <f t="shared" si="364"/>
        <v>0</v>
      </c>
      <c r="CY401">
        <f t="shared" si="365"/>
        <v>0</v>
      </c>
      <c r="CZ401">
        <f t="shared" si="366"/>
        <v>0</v>
      </c>
      <c r="DC401" t="s">
        <v>3</v>
      </c>
      <c r="DD401" t="s">
        <v>3</v>
      </c>
      <c r="DE401" t="s">
        <v>3</v>
      </c>
      <c r="DF401" t="s">
        <v>3</v>
      </c>
      <c r="DG401" t="s">
        <v>3</v>
      </c>
      <c r="DH401" t="s">
        <v>3</v>
      </c>
      <c r="DI401" t="s">
        <v>3</v>
      </c>
      <c r="DJ401" t="s">
        <v>3</v>
      </c>
      <c r="DK401" t="s">
        <v>3</v>
      </c>
      <c r="DL401" t="s">
        <v>3</v>
      </c>
      <c r="DM401" t="s">
        <v>3</v>
      </c>
      <c r="DN401">
        <v>0</v>
      </c>
      <c r="DO401">
        <v>0</v>
      </c>
      <c r="DP401">
        <v>1</v>
      </c>
      <c r="DQ401">
        <v>1</v>
      </c>
      <c r="DU401">
        <v>1009</v>
      </c>
      <c r="DV401" t="s">
        <v>64</v>
      </c>
      <c r="DW401" t="s">
        <v>64</v>
      </c>
      <c r="DX401">
        <v>1000</v>
      </c>
      <c r="EE401">
        <v>39174502</v>
      </c>
      <c r="EF401">
        <v>2</v>
      </c>
      <c r="EG401" t="s">
        <v>21</v>
      </c>
      <c r="EH401">
        <v>0</v>
      </c>
      <c r="EI401" t="s">
        <v>3</v>
      </c>
      <c r="EJ401">
        <v>1</v>
      </c>
      <c r="EK401">
        <v>9001</v>
      </c>
      <c r="EL401" t="s">
        <v>475</v>
      </c>
      <c r="EM401" t="s">
        <v>476</v>
      </c>
      <c r="EO401" t="s">
        <v>3</v>
      </c>
      <c r="EQ401">
        <v>0</v>
      </c>
      <c r="ER401">
        <v>0</v>
      </c>
      <c r="ES401">
        <v>0</v>
      </c>
      <c r="ET401">
        <v>0</v>
      </c>
      <c r="EU401">
        <v>0</v>
      </c>
      <c r="EV401">
        <v>0</v>
      </c>
      <c r="EW401">
        <v>0</v>
      </c>
      <c r="EX401">
        <v>0</v>
      </c>
      <c r="FQ401">
        <v>0</v>
      </c>
      <c r="FR401">
        <f t="shared" si="367"/>
        <v>0</v>
      </c>
      <c r="FS401">
        <v>0</v>
      </c>
      <c r="FX401">
        <v>90</v>
      </c>
      <c r="FY401">
        <v>85</v>
      </c>
      <c r="GA401" t="s">
        <v>3</v>
      </c>
      <c r="GD401">
        <v>0</v>
      </c>
      <c r="GF401">
        <v>748648226</v>
      </c>
      <c r="GG401">
        <v>1</v>
      </c>
      <c r="GH401">
        <v>1</v>
      </c>
      <c r="GI401">
        <v>4</v>
      </c>
      <c r="GJ401">
        <v>0</v>
      </c>
      <c r="GK401">
        <f>ROUND(R401*(R12)/100,2)</f>
        <v>0</v>
      </c>
      <c r="GL401">
        <f t="shared" si="368"/>
        <v>0</v>
      </c>
      <c r="GM401">
        <f t="shared" si="369"/>
        <v>0</v>
      </c>
      <c r="GN401">
        <f t="shared" si="370"/>
        <v>0</v>
      </c>
      <c r="GO401">
        <f t="shared" si="371"/>
        <v>0</v>
      </c>
      <c r="GP401">
        <f t="shared" si="372"/>
        <v>0</v>
      </c>
      <c r="GR401">
        <v>0</v>
      </c>
      <c r="GS401">
        <v>3</v>
      </c>
      <c r="GT401">
        <v>0</v>
      </c>
      <c r="GU401" t="s">
        <v>3</v>
      </c>
      <c r="GV401">
        <f t="shared" si="373"/>
        <v>0</v>
      </c>
      <c r="GW401">
        <v>1</v>
      </c>
      <c r="GX401">
        <f t="shared" si="374"/>
        <v>0</v>
      </c>
      <c r="HA401">
        <v>0</v>
      </c>
      <c r="HB401">
        <v>0</v>
      </c>
      <c r="IK401">
        <v>0</v>
      </c>
    </row>
    <row r="402" spans="1:245" x14ac:dyDescent="0.2">
      <c r="A402">
        <v>18</v>
      </c>
      <c r="B402">
        <v>1</v>
      </c>
      <c r="C402">
        <v>1057</v>
      </c>
      <c r="E402" t="s">
        <v>729</v>
      </c>
      <c r="F402" t="s">
        <v>723</v>
      </c>
      <c r="G402" t="s">
        <v>724</v>
      </c>
      <c r="H402" t="s">
        <v>64</v>
      </c>
      <c r="I402">
        <f>I400*J402</f>
        <v>0.17957000000000001</v>
      </c>
      <c r="J402">
        <v>1</v>
      </c>
      <c r="O402">
        <f t="shared" si="341"/>
        <v>9574.61</v>
      </c>
      <c r="P402">
        <f t="shared" si="342"/>
        <v>9574.61</v>
      </c>
      <c r="Q402">
        <f t="shared" si="343"/>
        <v>0</v>
      </c>
      <c r="R402">
        <f t="shared" si="344"/>
        <v>0</v>
      </c>
      <c r="S402">
        <f t="shared" si="345"/>
        <v>0</v>
      </c>
      <c r="T402">
        <f t="shared" si="346"/>
        <v>0</v>
      </c>
      <c r="U402">
        <f t="shared" si="347"/>
        <v>0</v>
      </c>
      <c r="V402">
        <f t="shared" si="348"/>
        <v>0</v>
      </c>
      <c r="W402">
        <f t="shared" si="349"/>
        <v>0</v>
      </c>
      <c r="X402">
        <f t="shared" si="350"/>
        <v>0</v>
      </c>
      <c r="Y402">
        <f t="shared" si="351"/>
        <v>0</v>
      </c>
      <c r="AA402">
        <v>39570879</v>
      </c>
      <c r="AB402">
        <f t="shared" si="352"/>
        <v>8128</v>
      </c>
      <c r="AC402">
        <f t="shared" si="375"/>
        <v>8128</v>
      </c>
      <c r="AD402">
        <f>ROUND((((ET402)-(EU402))+AE402),2)</f>
        <v>0</v>
      </c>
      <c r="AE402">
        <f>ROUND((EU402),2)</f>
        <v>0</v>
      </c>
      <c r="AF402">
        <f>ROUND((EV402),2)</f>
        <v>0</v>
      </c>
      <c r="AG402">
        <f t="shared" si="354"/>
        <v>0</v>
      </c>
      <c r="AH402">
        <f>(EW402)</f>
        <v>0</v>
      </c>
      <c r="AI402">
        <f>(EX402)</f>
        <v>0</v>
      </c>
      <c r="AJ402">
        <f t="shared" si="355"/>
        <v>0</v>
      </c>
      <c r="AK402">
        <v>8128</v>
      </c>
      <c r="AL402">
        <v>8128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90</v>
      </c>
      <c r="AU402">
        <v>85</v>
      </c>
      <c r="AV402">
        <v>1</v>
      </c>
      <c r="AW402">
        <v>1</v>
      </c>
      <c r="AZ402">
        <v>6.56</v>
      </c>
      <c r="BA402">
        <v>1</v>
      </c>
      <c r="BB402">
        <v>1</v>
      </c>
      <c r="BC402">
        <v>6.56</v>
      </c>
      <c r="BD402" t="s">
        <v>3</v>
      </c>
      <c r="BE402" t="s">
        <v>3</v>
      </c>
      <c r="BF402" t="s">
        <v>3</v>
      </c>
      <c r="BG402" t="s">
        <v>3</v>
      </c>
      <c r="BH402">
        <v>3</v>
      </c>
      <c r="BI402">
        <v>1</v>
      </c>
      <c r="BJ402" t="s">
        <v>725</v>
      </c>
      <c r="BM402">
        <v>9001</v>
      </c>
      <c r="BN402">
        <v>0</v>
      </c>
      <c r="BO402" t="s">
        <v>3</v>
      </c>
      <c r="BP402">
        <v>0</v>
      </c>
      <c r="BQ402">
        <v>2</v>
      </c>
      <c r="BR402">
        <v>0</v>
      </c>
      <c r="BS402">
        <v>1</v>
      </c>
      <c r="BT402">
        <v>1</v>
      </c>
      <c r="BU402">
        <v>1</v>
      </c>
      <c r="BV402">
        <v>1</v>
      </c>
      <c r="BW402">
        <v>1</v>
      </c>
      <c r="BX402">
        <v>1</v>
      </c>
      <c r="BY402" t="s">
        <v>3</v>
      </c>
      <c r="BZ402">
        <v>90</v>
      </c>
      <c r="CA402">
        <v>85</v>
      </c>
      <c r="CF402">
        <v>0</v>
      </c>
      <c r="CG402">
        <v>0</v>
      </c>
      <c r="CM402">
        <v>0</v>
      </c>
      <c r="CN402" t="s">
        <v>3</v>
      </c>
      <c r="CO402">
        <v>0</v>
      </c>
      <c r="CP402">
        <f t="shared" si="356"/>
        <v>9574.61</v>
      </c>
      <c r="CQ402">
        <f t="shared" si="357"/>
        <v>53319.68</v>
      </c>
      <c r="CR402">
        <f t="shared" si="358"/>
        <v>0</v>
      </c>
      <c r="CS402">
        <f t="shared" si="359"/>
        <v>0</v>
      </c>
      <c r="CT402">
        <f t="shared" si="360"/>
        <v>0</v>
      </c>
      <c r="CU402">
        <f t="shared" si="361"/>
        <v>0</v>
      </c>
      <c r="CV402">
        <f t="shared" si="362"/>
        <v>0</v>
      </c>
      <c r="CW402">
        <f t="shared" si="363"/>
        <v>0</v>
      </c>
      <c r="CX402">
        <f t="shared" si="364"/>
        <v>0</v>
      </c>
      <c r="CY402">
        <f t="shared" si="365"/>
        <v>0</v>
      </c>
      <c r="CZ402">
        <f t="shared" si="366"/>
        <v>0</v>
      </c>
      <c r="DC402" t="s">
        <v>3</v>
      </c>
      <c r="DD402" t="s">
        <v>3</v>
      </c>
      <c r="DE402" t="s">
        <v>3</v>
      </c>
      <c r="DF402" t="s">
        <v>3</v>
      </c>
      <c r="DG402" t="s">
        <v>3</v>
      </c>
      <c r="DH402" t="s">
        <v>3</v>
      </c>
      <c r="DI402" t="s">
        <v>3</v>
      </c>
      <c r="DJ402" t="s">
        <v>3</v>
      </c>
      <c r="DK402" t="s">
        <v>3</v>
      </c>
      <c r="DL402" t="s">
        <v>3</v>
      </c>
      <c r="DM402" t="s">
        <v>3</v>
      </c>
      <c r="DN402">
        <v>0</v>
      </c>
      <c r="DO402">
        <v>0</v>
      </c>
      <c r="DP402">
        <v>1</v>
      </c>
      <c r="DQ402">
        <v>1</v>
      </c>
      <c r="DU402">
        <v>1009</v>
      </c>
      <c r="DV402" t="s">
        <v>64</v>
      </c>
      <c r="DW402" t="s">
        <v>64</v>
      </c>
      <c r="DX402">
        <v>1000</v>
      </c>
      <c r="EE402">
        <v>39174502</v>
      </c>
      <c r="EF402">
        <v>2</v>
      </c>
      <c r="EG402" t="s">
        <v>21</v>
      </c>
      <c r="EH402">
        <v>0</v>
      </c>
      <c r="EI402" t="s">
        <v>3</v>
      </c>
      <c r="EJ402">
        <v>1</v>
      </c>
      <c r="EK402">
        <v>9001</v>
      </c>
      <c r="EL402" t="s">
        <v>475</v>
      </c>
      <c r="EM402" t="s">
        <v>476</v>
      </c>
      <c r="EO402" t="s">
        <v>3</v>
      </c>
      <c r="EQ402">
        <v>0</v>
      </c>
      <c r="ER402">
        <v>8128</v>
      </c>
      <c r="ES402">
        <v>8128</v>
      </c>
      <c r="ET402">
        <v>0</v>
      </c>
      <c r="EU402">
        <v>0</v>
      </c>
      <c r="EV402">
        <v>0</v>
      </c>
      <c r="EW402">
        <v>0</v>
      </c>
      <c r="EX402">
        <v>0</v>
      </c>
      <c r="FQ402">
        <v>0</v>
      </c>
      <c r="FR402">
        <f t="shared" si="367"/>
        <v>0</v>
      </c>
      <c r="FS402">
        <v>0</v>
      </c>
      <c r="FX402">
        <v>90</v>
      </c>
      <c r="FY402">
        <v>85</v>
      </c>
      <c r="GA402" t="s">
        <v>3</v>
      </c>
      <c r="GD402">
        <v>0</v>
      </c>
      <c r="GF402">
        <v>-1559111876</v>
      </c>
      <c r="GG402">
        <v>1</v>
      </c>
      <c r="GH402">
        <v>1</v>
      </c>
      <c r="GI402">
        <v>4</v>
      </c>
      <c r="GJ402">
        <v>0</v>
      </c>
      <c r="GK402">
        <f>ROUND(R402*(R12)/100,2)</f>
        <v>0</v>
      </c>
      <c r="GL402">
        <f t="shared" si="368"/>
        <v>0</v>
      </c>
      <c r="GM402">
        <f t="shared" si="369"/>
        <v>9574.61</v>
      </c>
      <c r="GN402">
        <f t="shared" si="370"/>
        <v>9574.61</v>
      </c>
      <c r="GO402">
        <f t="shared" si="371"/>
        <v>0</v>
      </c>
      <c r="GP402">
        <f t="shared" si="372"/>
        <v>0</v>
      </c>
      <c r="GR402">
        <v>0</v>
      </c>
      <c r="GS402">
        <v>3</v>
      </c>
      <c r="GT402">
        <v>0</v>
      </c>
      <c r="GU402" t="s">
        <v>3</v>
      </c>
      <c r="GV402">
        <f t="shared" si="373"/>
        <v>0</v>
      </c>
      <c r="GW402">
        <v>1</v>
      </c>
      <c r="GX402">
        <f t="shared" si="374"/>
        <v>0</v>
      </c>
      <c r="HA402">
        <v>0</v>
      </c>
      <c r="HB402">
        <v>0</v>
      </c>
      <c r="IK402">
        <v>0</v>
      </c>
    </row>
    <row r="403" spans="1:245" x14ac:dyDescent="0.2">
      <c r="A403">
        <v>17</v>
      </c>
      <c r="B403">
        <v>1</v>
      </c>
      <c r="C403">
        <f>ROW(SmtRes!A1088)</f>
        <v>1088</v>
      </c>
      <c r="D403">
        <f>ROW(EtalonRes!A1034)</f>
        <v>1034</v>
      </c>
      <c r="E403" t="s">
        <v>730</v>
      </c>
      <c r="F403" t="s">
        <v>514</v>
      </c>
      <c r="G403" t="s">
        <v>515</v>
      </c>
      <c r="H403" t="s">
        <v>64</v>
      </c>
      <c r="I403">
        <v>0.18562000000000001</v>
      </c>
      <c r="J403">
        <v>0</v>
      </c>
      <c r="O403">
        <f t="shared" si="341"/>
        <v>1777.41</v>
      </c>
      <c r="P403">
        <f t="shared" si="342"/>
        <v>282.89999999999998</v>
      </c>
      <c r="Q403">
        <f t="shared" si="343"/>
        <v>720.04</v>
      </c>
      <c r="R403">
        <f t="shared" si="344"/>
        <v>82.13</v>
      </c>
      <c r="S403">
        <f t="shared" si="345"/>
        <v>774.47</v>
      </c>
      <c r="T403">
        <f t="shared" si="346"/>
        <v>0</v>
      </c>
      <c r="U403">
        <f t="shared" si="347"/>
        <v>13.507938639999999</v>
      </c>
      <c r="V403">
        <f t="shared" si="348"/>
        <v>0.93042024999999995</v>
      </c>
      <c r="W403">
        <f t="shared" si="349"/>
        <v>0</v>
      </c>
      <c r="X403">
        <f t="shared" si="350"/>
        <v>770.94</v>
      </c>
      <c r="Y403">
        <f t="shared" si="351"/>
        <v>728.11</v>
      </c>
      <c r="AA403">
        <v>39570879</v>
      </c>
      <c r="AB403">
        <f t="shared" si="352"/>
        <v>1459.69</v>
      </c>
      <c r="AC403">
        <f t="shared" si="375"/>
        <v>232.33</v>
      </c>
      <c r="AD403">
        <f>ROUND(((((ET403*1.25))-((EU403*1.25)))+AE403),2)</f>
        <v>591.33000000000004</v>
      </c>
      <c r="AE403">
        <f>ROUND(((EU403*1.25)),2)</f>
        <v>67.45</v>
      </c>
      <c r="AF403">
        <f>ROUND(((EV403*1.15)),2)</f>
        <v>636.03</v>
      </c>
      <c r="AG403">
        <f t="shared" si="354"/>
        <v>0</v>
      </c>
      <c r="AH403">
        <f>((EW403*1.15))</f>
        <v>72.771999999999991</v>
      </c>
      <c r="AI403">
        <f>((EX403*1.25))</f>
        <v>5.0124999999999993</v>
      </c>
      <c r="AJ403">
        <f t="shared" si="355"/>
        <v>0</v>
      </c>
      <c r="AK403">
        <v>1258.46</v>
      </c>
      <c r="AL403">
        <v>232.33</v>
      </c>
      <c r="AM403">
        <v>473.06</v>
      </c>
      <c r="AN403">
        <v>53.96</v>
      </c>
      <c r="AO403">
        <v>553.07000000000005</v>
      </c>
      <c r="AP403">
        <v>0</v>
      </c>
      <c r="AQ403">
        <v>63.28</v>
      </c>
      <c r="AR403">
        <v>4.01</v>
      </c>
      <c r="AS403">
        <v>0</v>
      </c>
      <c r="AT403">
        <v>90</v>
      </c>
      <c r="AU403">
        <v>85</v>
      </c>
      <c r="AV403">
        <v>1</v>
      </c>
      <c r="AW403">
        <v>1</v>
      </c>
      <c r="AZ403">
        <v>6.56</v>
      </c>
      <c r="BA403">
        <v>6.56</v>
      </c>
      <c r="BB403">
        <v>6.56</v>
      </c>
      <c r="BC403">
        <v>6.56</v>
      </c>
      <c r="BD403" t="s">
        <v>3</v>
      </c>
      <c r="BE403" t="s">
        <v>3</v>
      </c>
      <c r="BF403" t="s">
        <v>3</v>
      </c>
      <c r="BG403" t="s">
        <v>3</v>
      </c>
      <c r="BH403">
        <v>0</v>
      </c>
      <c r="BI403">
        <v>1</v>
      </c>
      <c r="BJ403" t="s">
        <v>502</v>
      </c>
      <c r="BM403">
        <v>9001</v>
      </c>
      <c r="BN403">
        <v>0</v>
      </c>
      <c r="BO403" t="s">
        <v>3</v>
      </c>
      <c r="BP403">
        <v>0</v>
      </c>
      <c r="BQ403">
        <v>2</v>
      </c>
      <c r="BR403">
        <v>0</v>
      </c>
      <c r="BS403">
        <v>6.56</v>
      </c>
      <c r="BT403">
        <v>1</v>
      </c>
      <c r="BU403">
        <v>1</v>
      </c>
      <c r="BV403">
        <v>1</v>
      </c>
      <c r="BW403">
        <v>1</v>
      </c>
      <c r="BX403">
        <v>1</v>
      </c>
      <c r="BY403" t="s">
        <v>3</v>
      </c>
      <c r="BZ403">
        <v>90</v>
      </c>
      <c r="CA403">
        <v>85</v>
      </c>
      <c r="CF403">
        <v>0</v>
      </c>
      <c r="CG403">
        <v>0</v>
      </c>
      <c r="CM403">
        <v>0</v>
      </c>
      <c r="CN403" t="s">
        <v>1633</v>
      </c>
      <c r="CO403">
        <v>0</v>
      </c>
      <c r="CP403">
        <f t="shared" si="356"/>
        <v>1777.4099999999999</v>
      </c>
      <c r="CQ403">
        <f t="shared" si="357"/>
        <v>1524.0848000000001</v>
      </c>
      <c r="CR403">
        <f t="shared" si="358"/>
        <v>3879.1248000000001</v>
      </c>
      <c r="CS403">
        <f t="shared" si="359"/>
        <v>442.47199999999998</v>
      </c>
      <c r="CT403">
        <f t="shared" si="360"/>
        <v>4172.3567999999996</v>
      </c>
      <c r="CU403">
        <f t="shared" si="361"/>
        <v>0</v>
      </c>
      <c r="CV403">
        <f t="shared" si="362"/>
        <v>72.771999999999991</v>
      </c>
      <c r="CW403">
        <f t="shared" si="363"/>
        <v>5.0124999999999993</v>
      </c>
      <c r="CX403">
        <f t="shared" si="364"/>
        <v>0</v>
      </c>
      <c r="CY403">
        <f t="shared" si="365"/>
        <v>770.94</v>
      </c>
      <c r="CZ403">
        <f t="shared" si="366"/>
        <v>728.11</v>
      </c>
      <c r="DC403" t="s">
        <v>3</v>
      </c>
      <c r="DD403" t="s">
        <v>3</v>
      </c>
      <c r="DE403" t="s">
        <v>19</v>
      </c>
      <c r="DF403" t="s">
        <v>19</v>
      </c>
      <c r="DG403" t="s">
        <v>20</v>
      </c>
      <c r="DH403" t="s">
        <v>3</v>
      </c>
      <c r="DI403" t="s">
        <v>20</v>
      </c>
      <c r="DJ403" t="s">
        <v>19</v>
      </c>
      <c r="DK403" t="s">
        <v>3</v>
      </c>
      <c r="DL403" t="s">
        <v>3</v>
      </c>
      <c r="DM403" t="s">
        <v>3</v>
      </c>
      <c r="DN403">
        <v>0</v>
      </c>
      <c r="DO403">
        <v>0</v>
      </c>
      <c r="DP403">
        <v>1</v>
      </c>
      <c r="DQ403">
        <v>1</v>
      </c>
      <c r="DU403">
        <v>1009</v>
      </c>
      <c r="DV403" t="s">
        <v>64</v>
      </c>
      <c r="DW403" t="s">
        <v>64</v>
      </c>
      <c r="DX403">
        <v>1000</v>
      </c>
      <c r="EE403">
        <v>39174502</v>
      </c>
      <c r="EF403">
        <v>2</v>
      </c>
      <c r="EG403" t="s">
        <v>21</v>
      </c>
      <c r="EH403">
        <v>0</v>
      </c>
      <c r="EI403" t="s">
        <v>3</v>
      </c>
      <c r="EJ403">
        <v>1</v>
      </c>
      <c r="EK403">
        <v>9001</v>
      </c>
      <c r="EL403" t="s">
        <v>475</v>
      </c>
      <c r="EM403" t="s">
        <v>476</v>
      </c>
      <c r="EO403" t="s">
        <v>24</v>
      </c>
      <c r="EQ403">
        <v>0</v>
      </c>
      <c r="ER403">
        <v>1258.46</v>
      </c>
      <c r="ES403">
        <v>232.33</v>
      </c>
      <c r="ET403">
        <v>473.06</v>
      </c>
      <c r="EU403">
        <v>53.96</v>
      </c>
      <c r="EV403">
        <v>553.07000000000005</v>
      </c>
      <c r="EW403">
        <v>63.28</v>
      </c>
      <c r="EX403">
        <v>4.01</v>
      </c>
      <c r="EY403">
        <v>0</v>
      </c>
      <c r="FQ403">
        <v>0</v>
      </c>
      <c r="FR403">
        <f t="shared" si="367"/>
        <v>0</v>
      </c>
      <c r="FS403">
        <v>0</v>
      </c>
      <c r="FX403">
        <v>90</v>
      </c>
      <c r="FY403">
        <v>85</v>
      </c>
      <c r="GA403" t="s">
        <v>3</v>
      </c>
      <c r="GD403">
        <v>0</v>
      </c>
      <c r="GF403">
        <v>-1314674872</v>
      </c>
      <c r="GG403">
        <v>1</v>
      </c>
      <c r="GH403">
        <v>1</v>
      </c>
      <c r="GI403">
        <v>4</v>
      </c>
      <c r="GJ403">
        <v>0</v>
      </c>
      <c r="GK403">
        <f>ROUND(R403*(R12)/100,2)</f>
        <v>0</v>
      </c>
      <c r="GL403">
        <f t="shared" si="368"/>
        <v>0</v>
      </c>
      <c r="GM403">
        <f t="shared" si="369"/>
        <v>3276.46</v>
      </c>
      <c r="GN403">
        <f t="shared" si="370"/>
        <v>3276.46</v>
      </c>
      <c r="GO403">
        <f t="shared" si="371"/>
        <v>0</v>
      </c>
      <c r="GP403">
        <f t="shared" si="372"/>
        <v>0</v>
      </c>
      <c r="GR403">
        <v>0</v>
      </c>
      <c r="GS403">
        <v>3</v>
      </c>
      <c r="GT403">
        <v>0</v>
      </c>
      <c r="GU403" t="s">
        <v>3</v>
      </c>
      <c r="GV403">
        <f t="shared" si="373"/>
        <v>0</v>
      </c>
      <c r="GW403">
        <v>1</v>
      </c>
      <c r="GX403">
        <f t="shared" si="374"/>
        <v>0</v>
      </c>
      <c r="HA403">
        <v>0</v>
      </c>
      <c r="HB403">
        <v>0</v>
      </c>
      <c r="IK403">
        <v>0</v>
      </c>
    </row>
    <row r="404" spans="1:245" x14ac:dyDescent="0.2">
      <c r="A404">
        <v>18</v>
      </c>
      <c r="B404">
        <v>1</v>
      </c>
      <c r="C404">
        <v>1082</v>
      </c>
      <c r="E404" t="s">
        <v>731</v>
      </c>
      <c r="F404" t="s">
        <v>124</v>
      </c>
      <c r="G404" t="s">
        <v>125</v>
      </c>
      <c r="H404" t="s">
        <v>64</v>
      </c>
      <c r="I404">
        <f>I403*J404</f>
        <v>0.18562000000000001</v>
      </c>
      <c r="J404">
        <v>1</v>
      </c>
      <c r="O404">
        <f t="shared" si="341"/>
        <v>0</v>
      </c>
      <c r="P404">
        <f t="shared" si="342"/>
        <v>0</v>
      </c>
      <c r="Q404">
        <f t="shared" si="343"/>
        <v>0</v>
      </c>
      <c r="R404">
        <f t="shared" si="344"/>
        <v>0</v>
      </c>
      <c r="S404">
        <f t="shared" si="345"/>
        <v>0</v>
      </c>
      <c r="T404">
        <f t="shared" si="346"/>
        <v>0</v>
      </c>
      <c r="U404">
        <f t="shared" si="347"/>
        <v>0</v>
      </c>
      <c r="V404">
        <f t="shared" si="348"/>
        <v>0</v>
      </c>
      <c r="W404">
        <f t="shared" si="349"/>
        <v>0</v>
      </c>
      <c r="X404">
        <f t="shared" si="350"/>
        <v>0</v>
      </c>
      <c r="Y404">
        <f t="shared" si="351"/>
        <v>0</v>
      </c>
      <c r="AA404">
        <v>39570879</v>
      </c>
      <c r="AB404">
        <f t="shared" si="352"/>
        <v>0</v>
      </c>
      <c r="AC404">
        <f t="shared" si="375"/>
        <v>0</v>
      </c>
      <c r="AD404">
        <f>ROUND((((ET404)-(EU404))+AE404),2)</f>
        <v>0</v>
      </c>
      <c r="AE404">
        <f t="shared" ref="AE404:AF406" si="378">ROUND((EU404),2)</f>
        <v>0</v>
      </c>
      <c r="AF404">
        <f t="shared" si="378"/>
        <v>0</v>
      </c>
      <c r="AG404">
        <f t="shared" si="354"/>
        <v>0</v>
      </c>
      <c r="AH404">
        <f t="shared" ref="AH404:AI406" si="379">(EW404)</f>
        <v>0</v>
      </c>
      <c r="AI404">
        <f t="shared" si="379"/>
        <v>0</v>
      </c>
      <c r="AJ404">
        <f t="shared" si="355"/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90</v>
      </c>
      <c r="AU404">
        <v>85</v>
      </c>
      <c r="AV404">
        <v>1</v>
      </c>
      <c r="AW404">
        <v>1</v>
      </c>
      <c r="AZ404">
        <v>6.56</v>
      </c>
      <c r="BA404">
        <v>1</v>
      </c>
      <c r="BB404">
        <v>1</v>
      </c>
      <c r="BC404">
        <v>6.56</v>
      </c>
      <c r="BD404" t="s">
        <v>3</v>
      </c>
      <c r="BE404" t="s">
        <v>3</v>
      </c>
      <c r="BF404" t="s">
        <v>3</v>
      </c>
      <c r="BG404" t="s">
        <v>3</v>
      </c>
      <c r="BH404">
        <v>3</v>
      </c>
      <c r="BI404">
        <v>1</v>
      </c>
      <c r="BJ404" t="s">
        <v>3</v>
      </c>
      <c r="BM404">
        <v>9001</v>
      </c>
      <c r="BN404">
        <v>0</v>
      </c>
      <c r="BO404" t="s">
        <v>3</v>
      </c>
      <c r="BP404">
        <v>0</v>
      </c>
      <c r="BQ404">
        <v>2</v>
      </c>
      <c r="BR404">
        <v>0</v>
      </c>
      <c r="BS404">
        <v>1</v>
      </c>
      <c r="BT404">
        <v>1</v>
      </c>
      <c r="BU404">
        <v>1</v>
      </c>
      <c r="BV404">
        <v>1</v>
      </c>
      <c r="BW404">
        <v>1</v>
      </c>
      <c r="BX404">
        <v>1</v>
      </c>
      <c r="BY404" t="s">
        <v>3</v>
      </c>
      <c r="BZ404">
        <v>90</v>
      </c>
      <c r="CA404">
        <v>85</v>
      </c>
      <c r="CF404">
        <v>0</v>
      </c>
      <c r="CG404">
        <v>0</v>
      </c>
      <c r="CM404">
        <v>0</v>
      </c>
      <c r="CN404" t="s">
        <v>3</v>
      </c>
      <c r="CO404">
        <v>0</v>
      </c>
      <c r="CP404">
        <f t="shared" si="356"/>
        <v>0</v>
      </c>
      <c r="CQ404">
        <f t="shared" si="357"/>
        <v>0</v>
      </c>
      <c r="CR404">
        <f t="shared" si="358"/>
        <v>0</v>
      </c>
      <c r="CS404">
        <f t="shared" si="359"/>
        <v>0</v>
      </c>
      <c r="CT404">
        <f t="shared" si="360"/>
        <v>0</v>
      </c>
      <c r="CU404">
        <f t="shared" si="361"/>
        <v>0</v>
      </c>
      <c r="CV404">
        <f t="shared" si="362"/>
        <v>0</v>
      </c>
      <c r="CW404">
        <f t="shared" si="363"/>
        <v>0</v>
      </c>
      <c r="CX404">
        <f t="shared" si="364"/>
        <v>0</v>
      </c>
      <c r="CY404">
        <f t="shared" si="365"/>
        <v>0</v>
      </c>
      <c r="CZ404">
        <f t="shared" si="366"/>
        <v>0</v>
      </c>
      <c r="DC404" t="s">
        <v>3</v>
      </c>
      <c r="DD404" t="s">
        <v>3</v>
      </c>
      <c r="DE404" t="s">
        <v>3</v>
      </c>
      <c r="DF404" t="s">
        <v>3</v>
      </c>
      <c r="DG404" t="s">
        <v>3</v>
      </c>
      <c r="DH404" t="s">
        <v>3</v>
      </c>
      <c r="DI404" t="s">
        <v>3</v>
      </c>
      <c r="DJ404" t="s">
        <v>3</v>
      </c>
      <c r="DK404" t="s">
        <v>3</v>
      </c>
      <c r="DL404" t="s">
        <v>3</v>
      </c>
      <c r="DM404" t="s">
        <v>3</v>
      </c>
      <c r="DN404">
        <v>0</v>
      </c>
      <c r="DO404">
        <v>0</v>
      </c>
      <c r="DP404">
        <v>1</v>
      </c>
      <c r="DQ404">
        <v>1</v>
      </c>
      <c r="DU404">
        <v>1009</v>
      </c>
      <c r="DV404" t="s">
        <v>64</v>
      </c>
      <c r="DW404" t="s">
        <v>64</v>
      </c>
      <c r="DX404">
        <v>1000</v>
      </c>
      <c r="EE404">
        <v>39174502</v>
      </c>
      <c r="EF404">
        <v>2</v>
      </c>
      <c r="EG404" t="s">
        <v>21</v>
      </c>
      <c r="EH404">
        <v>0</v>
      </c>
      <c r="EI404" t="s">
        <v>3</v>
      </c>
      <c r="EJ404">
        <v>1</v>
      </c>
      <c r="EK404">
        <v>9001</v>
      </c>
      <c r="EL404" t="s">
        <v>475</v>
      </c>
      <c r="EM404" t="s">
        <v>476</v>
      </c>
      <c r="EO404" t="s">
        <v>3</v>
      </c>
      <c r="EQ404">
        <v>0</v>
      </c>
      <c r="ER404">
        <v>0</v>
      </c>
      <c r="ES404">
        <v>0</v>
      </c>
      <c r="ET404">
        <v>0</v>
      </c>
      <c r="EU404">
        <v>0</v>
      </c>
      <c r="EV404">
        <v>0</v>
      </c>
      <c r="EW404">
        <v>0</v>
      </c>
      <c r="EX404">
        <v>0</v>
      </c>
      <c r="FQ404">
        <v>0</v>
      </c>
      <c r="FR404">
        <f t="shared" si="367"/>
        <v>0</v>
      </c>
      <c r="FS404">
        <v>0</v>
      </c>
      <c r="FX404">
        <v>90</v>
      </c>
      <c r="FY404">
        <v>85</v>
      </c>
      <c r="GA404" t="s">
        <v>3</v>
      </c>
      <c r="GD404">
        <v>0</v>
      </c>
      <c r="GF404">
        <v>748648226</v>
      </c>
      <c r="GG404">
        <v>1</v>
      </c>
      <c r="GH404">
        <v>1</v>
      </c>
      <c r="GI404">
        <v>4</v>
      </c>
      <c r="GJ404">
        <v>0</v>
      </c>
      <c r="GK404">
        <f>ROUND(R404*(R12)/100,2)</f>
        <v>0</v>
      </c>
      <c r="GL404">
        <f t="shared" si="368"/>
        <v>0</v>
      </c>
      <c r="GM404">
        <f t="shared" si="369"/>
        <v>0</v>
      </c>
      <c r="GN404">
        <f t="shared" si="370"/>
        <v>0</v>
      </c>
      <c r="GO404">
        <f t="shared" si="371"/>
        <v>0</v>
      </c>
      <c r="GP404">
        <f t="shared" si="372"/>
        <v>0</v>
      </c>
      <c r="GR404">
        <v>0</v>
      </c>
      <c r="GS404">
        <v>3</v>
      </c>
      <c r="GT404">
        <v>0</v>
      </c>
      <c r="GU404" t="s">
        <v>3</v>
      </c>
      <c r="GV404">
        <f t="shared" si="373"/>
        <v>0</v>
      </c>
      <c r="GW404">
        <v>1</v>
      </c>
      <c r="GX404">
        <f t="shared" si="374"/>
        <v>0</v>
      </c>
      <c r="HA404">
        <v>0</v>
      </c>
      <c r="HB404">
        <v>0</v>
      </c>
      <c r="IK404">
        <v>0</v>
      </c>
    </row>
    <row r="405" spans="1:245" x14ac:dyDescent="0.2">
      <c r="A405">
        <v>18</v>
      </c>
      <c r="B405">
        <v>1</v>
      </c>
      <c r="C405">
        <v>1081</v>
      </c>
      <c r="E405" t="s">
        <v>732</v>
      </c>
      <c r="F405" t="s">
        <v>579</v>
      </c>
      <c r="G405" t="s">
        <v>580</v>
      </c>
      <c r="H405" t="s">
        <v>64</v>
      </c>
      <c r="I405">
        <f>I403*J405</f>
        <v>0.18562000000000001</v>
      </c>
      <c r="J405">
        <v>1</v>
      </c>
      <c r="O405">
        <f t="shared" si="341"/>
        <v>9390.65</v>
      </c>
      <c r="P405">
        <f t="shared" si="342"/>
        <v>9390.65</v>
      </c>
      <c r="Q405">
        <f t="shared" si="343"/>
        <v>0</v>
      </c>
      <c r="R405">
        <f t="shared" si="344"/>
        <v>0</v>
      </c>
      <c r="S405">
        <f t="shared" si="345"/>
        <v>0</v>
      </c>
      <c r="T405">
        <f t="shared" si="346"/>
        <v>0</v>
      </c>
      <c r="U405">
        <f t="shared" si="347"/>
        <v>0</v>
      </c>
      <c r="V405">
        <f t="shared" si="348"/>
        <v>0</v>
      </c>
      <c r="W405">
        <f t="shared" si="349"/>
        <v>0</v>
      </c>
      <c r="X405">
        <f t="shared" si="350"/>
        <v>0</v>
      </c>
      <c r="Y405">
        <f t="shared" si="351"/>
        <v>0</v>
      </c>
      <c r="AA405">
        <v>39570879</v>
      </c>
      <c r="AB405">
        <f t="shared" si="352"/>
        <v>7712</v>
      </c>
      <c r="AC405">
        <f t="shared" si="375"/>
        <v>7712</v>
      </c>
      <c r="AD405">
        <f>ROUND((((ET405)-(EU405))+AE405),2)</f>
        <v>0</v>
      </c>
      <c r="AE405">
        <f t="shared" si="378"/>
        <v>0</v>
      </c>
      <c r="AF405">
        <f t="shared" si="378"/>
        <v>0</v>
      </c>
      <c r="AG405">
        <f t="shared" si="354"/>
        <v>0</v>
      </c>
      <c r="AH405">
        <f t="shared" si="379"/>
        <v>0</v>
      </c>
      <c r="AI405">
        <f t="shared" si="379"/>
        <v>0</v>
      </c>
      <c r="AJ405">
        <f t="shared" si="355"/>
        <v>0</v>
      </c>
      <c r="AK405">
        <v>7712</v>
      </c>
      <c r="AL405">
        <v>7712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90</v>
      </c>
      <c r="AU405">
        <v>85</v>
      </c>
      <c r="AV405">
        <v>1</v>
      </c>
      <c r="AW405">
        <v>1</v>
      </c>
      <c r="AZ405">
        <v>6.56</v>
      </c>
      <c r="BA405">
        <v>1</v>
      </c>
      <c r="BB405">
        <v>1</v>
      </c>
      <c r="BC405">
        <v>6.56</v>
      </c>
      <c r="BD405" t="s">
        <v>3</v>
      </c>
      <c r="BE405" t="s">
        <v>3</v>
      </c>
      <c r="BF405" t="s">
        <v>3</v>
      </c>
      <c r="BG405" t="s">
        <v>3</v>
      </c>
      <c r="BH405">
        <v>3</v>
      </c>
      <c r="BI405">
        <v>1</v>
      </c>
      <c r="BJ405" t="s">
        <v>581</v>
      </c>
      <c r="BM405">
        <v>9001</v>
      </c>
      <c r="BN405">
        <v>0</v>
      </c>
      <c r="BO405" t="s">
        <v>3</v>
      </c>
      <c r="BP405">
        <v>0</v>
      </c>
      <c r="BQ405">
        <v>2</v>
      </c>
      <c r="BR405">
        <v>0</v>
      </c>
      <c r="BS405">
        <v>1</v>
      </c>
      <c r="BT405">
        <v>1</v>
      </c>
      <c r="BU405">
        <v>1</v>
      </c>
      <c r="BV405">
        <v>1</v>
      </c>
      <c r="BW405">
        <v>1</v>
      </c>
      <c r="BX405">
        <v>1</v>
      </c>
      <c r="BY405" t="s">
        <v>3</v>
      </c>
      <c r="BZ405">
        <v>90</v>
      </c>
      <c r="CA405">
        <v>85</v>
      </c>
      <c r="CF405">
        <v>0</v>
      </c>
      <c r="CG405">
        <v>0</v>
      </c>
      <c r="CM405">
        <v>0</v>
      </c>
      <c r="CN405" t="s">
        <v>3</v>
      </c>
      <c r="CO405">
        <v>0</v>
      </c>
      <c r="CP405">
        <f t="shared" si="356"/>
        <v>9390.65</v>
      </c>
      <c r="CQ405">
        <f t="shared" si="357"/>
        <v>50590.719999999994</v>
      </c>
      <c r="CR405">
        <f t="shared" si="358"/>
        <v>0</v>
      </c>
      <c r="CS405">
        <f t="shared" si="359"/>
        <v>0</v>
      </c>
      <c r="CT405">
        <f t="shared" si="360"/>
        <v>0</v>
      </c>
      <c r="CU405">
        <f t="shared" si="361"/>
        <v>0</v>
      </c>
      <c r="CV405">
        <f t="shared" si="362"/>
        <v>0</v>
      </c>
      <c r="CW405">
        <f t="shared" si="363"/>
        <v>0</v>
      </c>
      <c r="CX405">
        <f t="shared" si="364"/>
        <v>0</v>
      </c>
      <c r="CY405">
        <f t="shared" si="365"/>
        <v>0</v>
      </c>
      <c r="CZ405">
        <f t="shared" si="366"/>
        <v>0</v>
      </c>
      <c r="DC405" t="s">
        <v>3</v>
      </c>
      <c r="DD405" t="s">
        <v>3</v>
      </c>
      <c r="DE405" t="s">
        <v>3</v>
      </c>
      <c r="DF405" t="s">
        <v>3</v>
      </c>
      <c r="DG405" t="s">
        <v>3</v>
      </c>
      <c r="DH405" t="s">
        <v>3</v>
      </c>
      <c r="DI405" t="s">
        <v>3</v>
      </c>
      <c r="DJ405" t="s">
        <v>3</v>
      </c>
      <c r="DK405" t="s">
        <v>3</v>
      </c>
      <c r="DL405" t="s">
        <v>3</v>
      </c>
      <c r="DM405" t="s">
        <v>3</v>
      </c>
      <c r="DN405">
        <v>0</v>
      </c>
      <c r="DO405">
        <v>0</v>
      </c>
      <c r="DP405">
        <v>1</v>
      </c>
      <c r="DQ405">
        <v>1</v>
      </c>
      <c r="DU405">
        <v>1009</v>
      </c>
      <c r="DV405" t="s">
        <v>64</v>
      </c>
      <c r="DW405" t="s">
        <v>64</v>
      </c>
      <c r="DX405">
        <v>1000</v>
      </c>
      <c r="EE405">
        <v>39174502</v>
      </c>
      <c r="EF405">
        <v>2</v>
      </c>
      <c r="EG405" t="s">
        <v>21</v>
      </c>
      <c r="EH405">
        <v>0</v>
      </c>
      <c r="EI405" t="s">
        <v>3</v>
      </c>
      <c r="EJ405">
        <v>1</v>
      </c>
      <c r="EK405">
        <v>9001</v>
      </c>
      <c r="EL405" t="s">
        <v>475</v>
      </c>
      <c r="EM405" t="s">
        <v>476</v>
      </c>
      <c r="EO405" t="s">
        <v>3</v>
      </c>
      <c r="EQ405">
        <v>0</v>
      </c>
      <c r="ER405">
        <v>7712</v>
      </c>
      <c r="ES405">
        <v>7712</v>
      </c>
      <c r="ET405">
        <v>0</v>
      </c>
      <c r="EU405">
        <v>0</v>
      </c>
      <c r="EV405">
        <v>0</v>
      </c>
      <c r="EW405">
        <v>0</v>
      </c>
      <c r="EX405">
        <v>0</v>
      </c>
      <c r="FQ405">
        <v>0</v>
      </c>
      <c r="FR405">
        <f t="shared" si="367"/>
        <v>0</v>
      </c>
      <c r="FS405">
        <v>0</v>
      </c>
      <c r="FX405">
        <v>90</v>
      </c>
      <c r="FY405">
        <v>85</v>
      </c>
      <c r="GA405" t="s">
        <v>3</v>
      </c>
      <c r="GD405">
        <v>0</v>
      </c>
      <c r="GF405">
        <v>299819930</v>
      </c>
      <c r="GG405">
        <v>1</v>
      </c>
      <c r="GH405">
        <v>1</v>
      </c>
      <c r="GI405">
        <v>4</v>
      </c>
      <c r="GJ405">
        <v>0</v>
      </c>
      <c r="GK405">
        <f>ROUND(R405*(R12)/100,2)</f>
        <v>0</v>
      </c>
      <c r="GL405">
        <f t="shared" si="368"/>
        <v>0</v>
      </c>
      <c r="GM405">
        <f t="shared" si="369"/>
        <v>9390.65</v>
      </c>
      <c r="GN405">
        <f t="shared" si="370"/>
        <v>9390.65</v>
      </c>
      <c r="GO405">
        <f t="shared" si="371"/>
        <v>0</v>
      </c>
      <c r="GP405">
        <f t="shared" si="372"/>
        <v>0</v>
      </c>
      <c r="GR405">
        <v>0</v>
      </c>
      <c r="GS405">
        <v>3</v>
      </c>
      <c r="GT405">
        <v>0</v>
      </c>
      <c r="GU405" t="s">
        <v>3</v>
      </c>
      <c r="GV405">
        <f t="shared" si="373"/>
        <v>0</v>
      </c>
      <c r="GW405">
        <v>1</v>
      </c>
      <c r="GX405">
        <f t="shared" si="374"/>
        <v>0</v>
      </c>
      <c r="HA405">
        <v>0</v>
      </c>
      <c r="HB405">
        <v>0</v>
      </c>
      <c r="IK405">
        <v>0</v>
      </c>
    </row>
    <row r="406" spans="1:245" x14ac:dyDescent="0.2">
      <c r="A406">
        <v>17</v>
      </c>
      <c r="B406">
        <v>1</v>
      </c>
      <c r="C406">
        <f>ROW(SmtRes!A1097)</f>
        <v>1097</v>
      </c>
      <c r="D406">
        <f>ROW(EtalonRes!A1043)</f>
        <v>1043</v>
      </c>
      <c r="E406" t="s">
        <v>733</v>
      </c>
      <c r="F406" s="9" t="s">
        <v>1689</v>
      </c>
      <c r="G406" s="9" t="s">
        <v>1690</v>
      </c>
      <c r="H406" t="s">
        <v>734</v>
      </c>
      <c r="I406">
        <v>16</v>
      </c>
      <c r="J406">
        <v>0</v>
      </c>
      <c r="O406">
        <f t="shared" si="341"/>
        <v>36716.06</v>
      </c>
      <c r="P406">
        <f t="shared" si="342"/>
        <v>4129.13</v>
      </c>
      <c r="Q406">
        <f t="shared" si="343"/>
        <v>2342.71</v>
      </c>
      <c r="R406">
        <f t="shared" si="344"/>
        <v>315.93</v>
      </c>
      <c r="S406">
        <f t="shared" si="345"/>
        <v>30244.22</v>
      </c>
      <c r="T406">
        <f t="shared" si="346"/>
        <v>0</v>
      </c>
      <c r="U406">
        <f t="shared" si="347"/>
        <v>484.8</v>
      </c>
      <c r="V406">
        <f t="shared" si="348"/>
        <v>3.84</v>
      </c>
      <c r="W406">
        <f t="shared" si="349"/>
        <v>0</v>
      </c>
      <c r="X406">
        <f t="shared" si="350"/>
        <v>24448.12</v>
      </c>
      <c r="Y406">
        <f t="shared" si="351"/>
        <v>18336.09</v>
      </c>
      <c r="AA406">
        <v>39570879</v>
      </c>
      <c r="AB406">
        <f t="shared" si="352"/>
        <v>349.81</v>
      </c>
      <c r="AC406">
        <f t="shared" si="375"/>
        <v>39.340000000000003</v>
      </c>
      <c r="AD406">
        <f>ROUND((((ET406)-(EU406))+AE406),2)</f>
        <v>22.32</v>
      </c>
      <c r="AE406">
        <f t="shared" si="378"/>
        <v>3.01</v>
      </c>
      <c r="AF406">
        <f t="shared" si="378"/>
        <v>288.14999999999998</v>
      </c>
      <c r="AG406">
        <f t="shared" si="354"/>
        <v>0</v>
      </c>
      <c r="AH406">
        <f t="shared" si="379"/>
        <v>30.3</v>
      </c>
      <c r="AI406">
        <f t="shared" si="379"/>
        <v>0.24</v>
      </c>
      <c r="AJ406">
        <f t="shared" si="355"/>
        <v>0</v>
      </c>
      <c r="AK406">
        <v>349.81</v>
      </c>
      <c r="AL406">
        <v>39.340000000000003</v>
      </c>
      <c r="AM406">
        <v>22.32</v>
      </c>
      <c r="AN406">
        <v>3.01</v>
      </c>
      <c r="AO406">
        <v>288.14999999999998</v>
      </c>
      <c r="AP406">
        <v>0</v>
      </c>
      <c r="AQ406">
        <v>30.3</v>
      </c>
      <c r="AR406">
        <v>0.24</v>
      </c>
      <c r="AS406">
        <v>0</v>
      </c>
      <c r="AT406">
        <v>80</v>
      </c>
      <c r="AU406">
        <v>60</v>
      </c>
      <c r="AV406">
        <v>1</v>
      </c>
      <c r="AW406">
        <v>1</v>
      </c>
      <c r="AZ406">
        <v>6.56</v>
      </c>
      <c r="BA406">
        <v>6.56</v>
      </c>
      <c r="BB406">
        <v>6.56</v>
      </c>
      <c r="BC406">
        <v>6.56</v>
      </c>
      <c r="BD406" t="s">
        <v>3</v>
      </c>
      <c r="BE406" t="s">
        <v>3</v>
      </c>
      <c r="BF406" t="s">
        <v>3</v>
      </c>
      <c r="BG406" t="s">
        <v>3</v>
      </c>
      <c r="BH406">
        <v>0</v>
      </c>
      <c r="BI406">
        <v>2</v>
      </c>
      <c r="BJ406" t="s">
        <v>735</v>
      </c>
      <c r="BM406">
        <v>132001</v>
      </c>
      <c r="BN406">
        <v>0</v>
      </c>
      <c r="BO406" t="s">
        <v>3</v>
      </c>
      <c r="BP406">
        <v>0</v>
      </c>
      <c r="BQ406">
        <v>3</v>
      </c>
      <c r="BR406">
        <v>0</v>
      </c>
      <c r="BS406">
        <v>6.56</v>
      </c>
      <c r="BT406">
        <v>1</v>
      </c>
      <c r="BU406">
        <v>1</v>
      </c>
      <c r="BV406">
        <v>1</v>
      </c>
      <c r="BW406">
        <v>1</v>
      </c>
      <c r="BX406">
        <v>1</v>
      </c>
      <c r="BY406" t="s">
        <v>3</v>
      </c>
      <c r="BZ406">
        <v>80</v>
      </c>
      <c r="CA406">
        <v>60</v>
      </c>
      <c r="CF406">
        <v>0</v>
      </c>
      <c r="CG406">
        <v>0</v>
      </c>
      <c r="CM406">
        <v>0</v>
      </c>
      <c r="CN406" t="s">
        <v>3</v>
      </c>
      <c r="CO406">
        <v>0</v>
      </c>
      <c r="CP406">
        <f t="shared" si="356"/>
        <v>36716.06</v>
      </c>
      <c r="CQ406">
        <f t="shared" si="357"/>
        <v>258.07040000000001</v>
      </c>
      <c r="CR406">
        <f t="shared" si="358"/>
        <v>146.41919999999999</v>
      </c>
      <c r="CS406">
        <f t="shared" si="359"/>
        <v>19.745599999999996</v>
      </c>
      <c r="CT406">
        <f t="shared" si="360"/>
        <v>1890.2639999999997</v>
      </c>
      <c r="CU406">
        <f t="shared" si="361"/>
        <v>0</v>
      </c>
      <c r="CV406">
        <f t="shared" si="362"/>
        <v>30.3</v>
      </c>
      <c r="CW406">
        <f t="shared" si="363"/>
        <v>0.24</v>
      </c>
      <c r="CX406">
        <f t="shared" si="364"/>
        <v>0</v>
      </c>
      <c r="CY406">
        <f t="shared" si="365"/>
        <v>24448.12</v>
      </c>
      <c r="CZ406">
        <f t="shared" si="366"/>
        <v>18336.09</v>
      </c>
      <c r="DC406" t="s">
        <v>3</v>
      </c>
      <c r="DD406" t="s">
        <v>3</v>
      </c>
      <c r="DE406" t="s">
        <v>3</v>
      </c>
      <c r="DF406" t="s">
        <v>3</v>
      </c>
      <c r="DG406" t="s">
        <v>3</v>
      </c>
      <c r="DH406" t="s">
        <v>3</v>
      </c>
      <c r="DI406" t="s">
        <v>3</v>
      </c>
      <c r="DJ406" t="s">
        <v>3</v>
      </c>
      <c r="DK406" t="s">
        <v>3</v>
      </c>
      <c r="DL406" t="s">
        <v>3</v>
      </c>
      <c r="DM406" t="s">
        <v>3</v>
      </c>
      <c r="DN406">
        <v>0</v>
      </c>
      <c r="DO406">
        <v>0</v>
      </c>
      <c r="DP406">
        <v>1</v>
      </c>
      <c r="DQ406">
        <v>1</v>
      </c>
      <c r="DU406">
        <v>1013</v>
      </c>
      <c r="DV406" t="s">
        <v>734</v>
      </c>
      <c r="DW406" t="s">
        <v>734</v>
      </c>
      <c r="DX406">
        <v>1</v>
      </c>
      <c r="EE406">
        <v>39174417</v>
      </c>
      <c r="EF406">
        <v>3</v>
      </c>
      <c r="EG406" t="s">
        <v>736</v>
      </c>
      <c r="EH406">
        <v>0</v>
      </c>
      <c r="EI406" t="s">
        <v>3</v>
      </c>
      <c r="EJ406">
        <v>2</v>
      </c>
      <c r="EK406">
        <v>132001</v>
      </c>
      <c r="EL406" t="s">
        <v>737</v>
      </c>
      <c r="EM406" t="s">
        <v>738</v>
      </c>
      <c r="EO406" t="s">
        <v>3</v>
      </c>
      <c r="EQ406">
        <v>0</v>
      </c>
      <c r="ER406">
        <v>349.81</v>
      </c>
      <c r="ES406">
        <v>39.340000000000003</v>
      </c>
      <c r="ET406">
        <v>22.32</v>
      </c>
      <c r="EU406">
        <v>3.01</v>
      </c>
      <c r="EV406">
        <v>288.14999999999998</v>
      </c>
      <c r="EW406">
        <v>30.3</v>
      </c>
      <c r="EX406">
        <v>0.24</v>
      </c>
      <c r="EY406">
        <v>0</v>
      </c>
      <c r="FQ406">
        <v>0</v>
      </c>
      <c r="FR406">
        <f t="shared" si="367"/>
        <v>0</v>
      </c>
      <c r="FS406">
        <v>0</v>
      </c>
      <c r="FX406">
        <v>80</v>
      </c>
      <c r="FY406">
        <v>60</v>
      </c>
      <c r="GA406" t="s">
        <v>3</v>
      </c>
      <c r="GD406">
        <v>0</v>
      </c>
      <c r="GF406">
        <v>413529573</v>
      </c>
      <c r="GG406">
        <v>1</v>
      </c>
      <c r="GH406">
        <v>1</v>
      </c>
      <c r="GI406">
        <v>4</v>
      </c>
      <c r="GJ406">
        <v>0</v>
      </c>
      <c r="GK406">
        <f>ROUND(R406*(R12)/100,2)</f>
        <v>0</v>
      </c>
      <c r="GL406">
        <f t="shared" si="368"/>
        <v>0</v>
      </c>
      <c r="GM406">
        <f t="shared" si="369"/>
        <v>79500.27</v>
      </c>
      <c r="GN406">
        <f t="shared" si="370"/>
        <v>0</v>
      </c>
      <c r="GO406">
        <f t="shared" si="371"/>
        <v>79500.27</v>
      </c>
      <c r="GP406">
        <f t="shared" si="372"/>
        <v>0</v>
      </c>
      <c r="GR406">
        <v>0</v>
      </c>
      <c r="GS406">
        <v>3</v>
      </c>
      <c r="GT406">
        <v>0</v>
      </c>
      <c r="GU406" t="s">
        <v>3</v>
      </c>
      <c r="GV406">
        <f t="shared" si="373"/>
        <v>0</v>
      </c>
      <c r="GW406">
        <v>1</v>
      </c>
      <c r="GX406">
        <f t="shared" si="374"/>
        <v>0</v>
      </c>
      <c r="HA406">
        <v>0</v>
      </c>
      <c r="HB406">
        <v>0</v>
      </c>
      <c r="IK406">
        <v>0</v>
      </c>
    </row>
    <row r="408" spans="1:245" x14ac:dyDescent="0.2">
      <c r="A408" s="2">
        <v>51</v>
      </c>
      <c r="B408" s="2">
        <f>B369</f>
        <v>1</v>
      </c>
      <c r="C408" s="2">
        <f>A369</f>
        <v>5</v>
      </c>
      <c r="D408" s="2">
        <f>ROW(A369)</f>
        <v>369</v>
      </c>
      <c r="E408" s="2"/>
      <c r="F408" s="2" t="str">
        <f>IF(F369&lt;&gt;"",F369,"")</f>
        <v>Новый подраздел</v>
      </c>
      <c r="G408" s="2" t="str">
        <f>IF(G369&lt;&gt;"",G369,"")</f>
        <v>439 ПР/14-469-000-КР2 лист 17</v>
      </c>
      <c r="H408" s="2">
        <v>0</v>
      </c>
      <c r="I408" s="2"/>
      <c r="J408" s="2"/>
      <c r="K408" s="2"/>
      <c r="L408" s="2"/>
      <c r="M408" s="2"/>
      <c r="N408" s="2"/>
      <c r="O408" s="2">
        <f t="shared" ref="O408:T408" si="380">ROUND(AB408,2)</f>
        <v>1055781.72</v>
      </c>
      <c r="P408" s="2">
        <f t="shared" si="380"/>
        <v>967983.04</v>
      </c>
      <c r="Q408" s="2">
        <f t="shared" si="380"/>
        <v>40449.25</v>
      </c>
      <c r="R408" s="2">
        <f t="shared" si="380"/>
        <v>4376.91</v>
      </c>
      <c r="S408" s="2">
        <f t="shared" si="380"/>
        <v>47349.43</v>
      </c>
      <c r="T408" s="2">
        <f t="shared" si="380"/>
        <v>0</v>
      </c>
      <c r="U408" s="2">
        <f>AH408</f>
        <v>772.31895955499999</v>
      </c>
      <c r="V408" s="2">
        <f>AI408</f>
        <v>49.613831250000004</v>
      </c>
      <c r="W408" s="2">
        <f>ROUND(AJ408,2)</f>
        <v>0</v>
      </c>
      <c r="X408" s="2">
        <f>ROUND(AK408,2)</f>
        <v>43681.74</v>
      </c>
      <c r="Y408" s="2">
        <f>ROUND(AL408,2)</f>
        <v>36178.19</v>
      </c>
      <c r="Z408" s="2"/>
      <c r="AA408" s="2"/>
      <c r="AB408" s="2">
        <f>ROUND(SUMIF(AA373:AA406,"=39570879",O373:O406),2)</f>
        <v>1055781.72</v>
      </c>
      <c r="AC408" s="2">
        <f>ROUND(SUMIF(AA373:AA406,"=39570879",P373:P406),2)</f>
        <v>967983.04</v>
      </c>
      <c r="AD408" s="2">
        <f>ROUND(SUMIF(AA373:AA406,"=39570879",Q373:Q406),2)</f>
        <v>40449.25</v>
      </c>
      <c r="AE408" s="2">
        <f>ROUND(SUMIF(AA373:AA406,"=39570879",R373:R406),2)</f>
        <v>4376.91</v>
      </c>
      <c r="AF408" s="2">
        <f>ROUND(SUMIF(AA373:AA406,"=39570879",S373:S406),2)</f>
        <v>47349.43</v>
      </c>
      <c r="AG408" s="2">
        <f>ROUND(SUMIF(AA373:AA406,"=39570879",T373:T406),2)</f>
        <v>0</v>
      </c>
      <c r="AH408" s="2">
        <f>SUMIF(AA373:AA406,"=39570879",U373:U406)</f>
        <v>772.31895955499999</v>
      </c>
      <c r="AI408" s="2">
        <f>SUMIF(AA373:AA406,"=39570879",V373:V406)</f>
        <v>49.613831250000004</v>
      </c>
      <c r="AJ408" s="2">
        <f>ROUND(SUMIF(AA373:AA406,"=39570879",W373:W406),2)</f>
        <v>0</v>
      </c>
      <c r="AK408" s="2">
        <f>ROUND(SUMIF(AA373:AA406,"=39570879",X373:X406),2)</f>
        <v>43681.74</v>
      </c>
      <c r="AL408" s="2">
        <f>ROUND(SUMIF(AA373:AA406,"=39570879",Y373:Y406),2)</f>
        <v>36178.19</v>
      </c>
      <c r="AM408" s="2"/>
      <c r="AN408" s="2"/>
      <c r="AO408" s="2">
        <f t="shared" ref="AO408:BC408" si="381">ROUND(BX408,2)</f>
        <v>0</v>
      </c>
      <c r="AP408" s="2">
        <f t="shared" si="381"/>
        <v>0</v>
      </c>
      <c r="AQ408" s="2">
        <f t="shared" si="381"/>
        <v>0</v>
      </c>
      <c r="AR408" s="2">
        <f t="shared" si="381"/>
        <v>1135641.6499999999</v>
      </c>
      <c r="AS408" s="2">
        <f t="shared" si="381"/>
        <v>1056141.3799999999</v>
      </c>
      <c r="AT408" s="2">
        <f t="shared" si="381"/>
        <v>79500.27</v>
      </c>
      <c r="AU408" s="2">
        <f t="shared" si="381"/>
        <v>0</v>
      </c>
      <c r="AV408" s="2">
        <f t="shared" si="381"/>
        <v>967983.04</v>
      </c>
      <c r="AW408" s="2">
        <f t="shared" si="381"/>
        <v>967983.04</v>
      </c>
      <c r="AX408" s="2">
        <f t="shared" si="381"/>
        <v>0</v>
      </c>
      <c r="AY408" s="2">
        <f t="shared" si="381"/>
        <v>967983.04</v>
      </c>
      <c r="AZ408" s="2">
        <f t="shared" si="381"/>
        <v>0</v>
      </c>
      <c r="BA408" s="2">
        <f t="shared" si="381"/>
        <v>0</v>
      </c>
      <c r="BB408" s="2">
        <f t="shared" si="381"/>
        <v>0</v>
      </c>
      <c r="BC408" s="2">
        <f t="shared" si="381"/>
        <v>0</v>
      </c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>
        <f>ROUND(SUMIF(AA373:AA406,"=39570879",FQ373:FQ406),2)</f>
        <v>0</v>
      </c>
      <c r="BY408" s="2">
        <f>ROUND(SUMIF(AA373:AA406,"=39570879",FR373:FR406),2)</f>
        <v>0</v>
      </c>
      <c r="BZ408" s="2">
        <f>ROUND(SUMIF(AA373:AA406,"=39570879",GL373:GL406),2)</f>
        <v>0</v>
      </c>
      <c r="CA408" s="2">
        <f>ROUND(SUMIF(AA373:AA406,"=39570879",GM373:GM406),2)</f>
        <v>1135641.6499999999</v>
      </c>
      <c r="CB408" s="2">
        <f>ROUND(SUMIF(AA373:AA406,"=39570879",GN373:GN406),2)</f>
        <v>1056141.3799999999</v>
      </c>
      <c r="CC408" s="2">
        <f>ROUND(SUMIF(AA373:AA406,"=39570879",GO373:GO406),2)</f>
        <v>79500.27</v>
      </c>
      <c r="CD408" s="2">
        <f>ROUND(SUMIF(AA373:AA406,"=39570879",GP373:GP406),2)</f>
        <v>0</v>
      </c>
      <c r="CE408" s="2">
        <f>AC408-BX408</f>
        <v>967983.04</v>
      </c>
      <c r="CF408" s="2">
        <f>AC408-BY408</f>
        <v>967983.04</v>
      </c>
      <c r="CG408" s="2">
        <f>BX408-BZ408</f>
        <v>0</v>
      </c>
      <c r="CH408" s="2">
        <f>AC408-BX408-BY408+BZ408</f>
        <v>967983.04</v>
      </c>
      <c r="CI408" s="2">
        <f>BY408-BZ408</f>
        <v>0</v>
      </c>
      <c r="CJ408" s="2">
        <f>ROUND(SUMIF(AA373:AA406,"=39570879",GX373:GX406),2)</f>
        <v>0</v>
      </c>
      <c r="CK408" s="2">
        <f>ROUND(SUMIF(AA373:AA406,"=39570879",GY373:GY406),2)</f>
        <v>0</v>
      </c>
      <c r="CL408" s="2">
        <f>ROUND(SUMIF(AA373:AA406,"=39570879",GZ373:GZ406),2)</f>
        <v>0</v>
      </c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3"/>
      <c r="EF408" s="3"/>
      <c r="EG408" s="3"/>
      <c r="EH408" s="3"/>
      <c r="EI408" s="3"/>
      <c r="EJ408" s="3"/>
      <c r="EK408" s="3"/>
      <c r="EL408" s="3"/>
      <c r="EM408" s="3"/>
      <c r="EN408" s="3"/>
      <c r="EO408" s="3"/>
      <c r="EP408" s="3"/>
      <c r="EQ408" s="3"/>
      <c r="ER408" s="3"/>
      <c r="ES408" s="3"/>
      <c r="ET408" s="3"/>
      <c r="EU408" s="3"/>
      <c r="EV408" s="3"/>
      <c r="EW408" s="3"/>
      <c r="EX408" s="3"/>
      <c r="EY408" s="3"/>
      <c r="EZ408" s="3"/>
      <c r="FA408" s="3"/>
      <c r="FB408" s="3"/>
      <c r="FC408" s="3"/>
      <c r="FD408" s="3"/>
      <c r="FE408" s="3"/>
      <c r="FF408" s="3"/>
      <c r="FG408" s="3"/>
      <c r="FH408" s="3"/>
      <c r="FI408" s="3"/>
      <c r="FJ408" s="3"/>
      <c r="FK408" s="3"/>
      <c r="FL408" s="3"/>
      <c r="FM408" s="3"/>
      <c r="FN408" s="3"/>
      <c r="FO408" s="3"/>
      <c r="FP408" s="3"/>
      <c r="FQ408" s="3"/>
      <c r="FR408" s="3"/>
      <c r="FS408" s="3"/>
      <c r="FT408" s="3"/>
      <c r="FU408" s="3"/>
      <c r="FV408" s="3"/>
      <c r="FW408" s="3"/>
      <c r="FX408" s="3"/>
      <c r="FY408" s="3"/>
      <c r="FZ408" s="3"/>
      <c r="GA408" s="3"/>
      <c r="GB408" s="3"/>
      <c r="GC408" s="3"/>
      <c r="GD408" s="3"/>
      <c r="GE408" s="3"/>
      <c r="GF408" s="3"/>
      <c r="GG408" s="3"/>
      <c r="GH408" s="3"/>
      <c r="GI408" s="3"/>
      <c r="GJ408" s="3"/>
      <c r="GK408" s="3"/>
      <c r="GL408" s="3"/>
      <c r="GM408" s="3"/>
      <c r="GN408" s="3"/>
      <c r="GO408" s="3"/>
      <c r="GP408" s="3"/>
      <c r="GQ408" s="3"/>
      <c r="GR408" s="3"/>
      <c r="GS408" s="3"/>
      <c r="GT408" s="3"/>
      <c r="GU408" s="3"/>
      <c r="GV408" s="3"/>
      <c r="GW408" s="3"/>
      <c r="GX408" s="3">
        <v>0</v>
      </c>
    </row>
    <row r="410" spans="1:245" x14ac:dyDescent="0.2">
      <c r="A410" s="4">
        <v>50</v>
      </c>
      <c r="B410" s="4">
        <v>0</v>
      </c>
      <c r="C410" s="4">
        <v>0</v>
      </c>
      <c r="D410" s="4">
        <v>1</v>
      </c>
      <c r="E410" s="4">
        <v>201</v>
      </c>
      <c r="F410" s="4">
        <f>ROUND(Source!O408,O410)</f>
        <v>1055781.72</v>
      </c>
      <c r="G410" s="4" t="s">
        <v>390</v>
      </c>
      <c r="H410" s="4" t="s">
        <v>391</v>
      </c>
      <c r="I410" s="4"/>
      <c r="J410" s="4"/>
      <c r="K410" s="4">
        <v>201</v>
      </c>
      <c r="L410" s="4">
        <v>1</v>
      </c>
      <c r="M410" s="4">
        <v>3</v>
      </c>
      <c r="N410" s="4" t="s">
        <v>3</v>
      </c>
      <c r="O410" s="4">
        <v>2</v>
      </c>
      <c r="P410" s="4"/>
      <c r="Q410" s="4"/>
      <c r="R410" s="4"/>
      <c r="S410" s="4"/>
      <c r="T410" s="4"/>
      <c r="U410" s="4"/>
      <c r="V410" s="4"/>
      <c r="W410" s="4"/>
    </row>
    <row r="411" spans="1:245" x14ac:dyDescent="0.2">
      <c r="A411" s="4">
        <v>50</v>
      </c>
      <c r="B411" s="4">
        <v>0</v>
      </c>
      <c r="C411" s="4">
        <v>0</v>
      </c>
      <c r="D411" s="4">
        <v>1</v>
      </c>
      <c r="E411" s="4">
        <v>202</v>
      </c>
      <c r="F411" s="4">
        <f>ROUND(Source!P408,O411)</f>
        <v>967983.04</v>
      </c>
      <c r="G411" s="4" t="s">
        <v>392</v>
      </c>
      <c r="H411" s="4" t="s">
        <v>393</v>
      </c>
      <c r="I411" s="4"/>
      <c r="J411" s="4"/>
      <c r="K411" s="4">
        <v>202</v>
      </c>
      <c r="L411" s="4">
        <v>2</v>
      </c>
      <c r="M411" s="4">
        <v>3</v>
      </c>
      <c r="N411" s="4" t="s">
        <v>3</v>
      </c>
      <c r="O411" s="4">
        <v>2</v>
      </c>
      <c r="P411" s="4"/>
      <c r="Q411" s="4"/>
      <c r="R411" s="4"/>
      <c r="S411" s="4"/>
      <c r="T411" s="4"/>
      <c r="U411" s="4"/>
      <c r="V411" s="4"/>
      <c r="W411" s="4"/>
    </row>
    <row r="412" spans="1:245" x14ac:dyDescent="0.2">
      <c r="A412" s="4">
        <v>50</v>
      </c>
      <c r="B412" s="4">
        <v>0</v>
      </c>
      <c r="C412" s="4">
        <v>0</v>
      </c>
      <c r="D412" s="4">
        <v>1</v>
      </c>
      <c r="E412" s="4">
        <v>222</v>
      </c>
      <c r="F412" s="4">
        <f>ROUND(Source!AO408,O412)</f>
        <v>0</v>
      </c>
      <c r="G412" s="4" t="s">
        <v>394</v>
      </c>
      <c r="H412" s="4" t="s">
        <v>395</v>
      </c>
      <c r="I412" s="4"/>
      <c r="J412" s="4"/>
      <c r="K412" s="4">
        <v>222</v>
      </c>
      <c r="L412" s="4">
        <v>3</v>
      </c>
      <c r="M412" s="4">
        <v>3</v>
      </c>
      <c r="N412" s="4" t="s">
        <v>3</v>
      </c>
      <c r="O412" s="4">
        <v>2</v>
      </c>
      <c r="P412" s="4"/>
      <c r="Q412" s="4"/>
      <c r="R412" s="4"/>
      <c r="S412" s="4"/>
      <c r="T412" s="4"/>
      <c r="U412" s="4"/>
      <c r="V412" s="4"/>
      <c r="W412" s="4"/>
    </row>
    <row r="413" spans="1:245" x14ac:dyDescent="0.2">
      <c r="A413" s="4">
        <v>50</v>
      </c>
      <c r="B413" s="4">
        <v>0</v>
      </c>
      <c r="C413" s="4">
        <v>0</v>
      </c>
      <c r="D413" s="4">
        <v>1</v>
      </c>
      <c r="E413" s="4">
        <v>225</v>
      </c>
      <c r="F413" s="4">
        <f>ROUND(Source!AV408,O413)</f>
        <v>967983.04</v>
      </c>
      <c r="G413" s="4" t="s">
        <v>396</v>
      </c>
      <c r="H413" s="4" t="s">
        <v>397</v>
      </c>
      <c r="I413" s="4"/>
      <c r="J413" s="4"/>
      <c r="K413" s="4">
        <v>225</v>
      </c>
      <c r="L413" s="4">
        <v>4</v>
      </c>
      <c r="M413" s="4">
        <v>3</v>
      </c>
      <c r="N413" s="4" t="s">
        <v>3</v>
      </c>
      <c r="O413" s="4">
        <v>2</v>
      </c>
      <c r="P413" s="4"/>
      <c r="Q413" s="4"/>
      <c r="R413" s="4"/>
      <c r="S413" s="4"/>
      <c r="T413" s="4"/>
      <c r="U413" s="4"/>
      <c r="V413" s="4"/>
      <c r="W413" s="4"/>
    </row>
    <row r="414" spans="1:245" x14ac:dyDescent="0.2">
      <c r="A414" s="4">
        <v>50</v>
      </c>
      <c r="B414" s="4">
        <v>0</v>
      </c>
      <c r="C414" s="4">
        <v>0</v>
      </c>
      <c r="D414" s="4">
        <v>1</v>
      </c>
      <c r="E414" s="4">
        <v>226</v>
      </c>
      <c r="F414" s="4">
        <f>ROUND(Source!AW408,O414)</f>
        <v>967983.04</v>
      </c>
      <c r="G414" s="4" t="s">
        <v>398</v>
      </c>
      <c r="H414" s="4" t="s">
        <v>399</v>
      </c>
      <c r="I414" s="4"/>
      <c r="J414" s="4"/>
      <c r="K414" s="4">
        <v>226</v>
      </c>
      <c r="L414" s="4">
        <v>5</v>
      </c>
      <c r="M414" s="4">
        <v>3</v>
      </c>
      <c r="N414" s="4" t="s">
        <v>3</v>
      </c>
      <c r="O414" s="4">
        <v>2</v>
      </c>
      <c r="P414" s="4"/>
      <c r="Q414" s="4"/>
      <c r="R414" s="4"/>
      <c r="S414" s="4"/>
      <c r="T414" s="4"/>
      <c r="U414" s="4"/>
      <c r="V414" s="4"/>
      <c r="W414" s="4"/>
    </row>
    <row r="415" spans="1:245" x14ac:dyDescent="0.2">
      <c r="A415" s="4">
        <v>50</v>
      </c>
      <c r="B415" s="4">
        <v>0</v>
      </c>
      <c r="C415" s="4">
        <v>0</v>
      </c>
      <c r="D415" s="4">
        <v>1</v>
      </c>
      <c r="E415" s="4">
        <v>227</v>
      </c>
      <c r="F415" s="4">
        <f>ROUND(Source!AX408,O415)</f>
        <v>0</v>
      </c>
      <c r="G415" s="4" t="s">
        <v>400</v>
      </c>
      <c r="H415" s="4" t="s">
        <v>401</v>
      </c>
      <c r="I415" s="4"/>
      <c r="J415" s="4"/>
      <c r="K415" s="4">
        <v>227</v>
      </c>
      <c r="L415" s="4">
        <v>6</v>
      </c>
      <c r="M415" s="4">
        <v>3</v>
      </c>
      <c r="N415" s="4" t="s">
        <v>3</v>
      </c>
      <c r="O415" s="4">
        <v>2</v>
      </c>
      <c r="P415" s="4"/>
      <c r="Q415" s="4"/>
      <c r="R415" s="4"/>
      <c r="S415" s="4"/>
      <c r="T415" s="4"/>
      <c r="U415" s="4"/>
      <c r="V415" s="4"/>
      <c r="W415" s="4"/>
    </row>
    <row r="416" spans="1:245" x14ac:dyDescent="0.2">
      <c r="A416" s="4">
        <v>50</v>
      </c>
      <c r="B416" s="4">
        <v>0</v>
      </c>
      <c r="C416" s="4">
        <v>0</v>
      </c>
      <c r="D416" s="4">
        <v>1</v>
      </c>
      <c r="E416" s="4">
        <v>228</v>
      </c>
      <c r="F416" s="4">
        <f>ROUND(Source!AY408,O416)</f>
        <v>967983.04</v>
      </c>
      <c r="G416" s="4" t="s">
        <v>402</v>
      </c>
      <c r="H416" s="4" t="s">
        <v>403</v>
      </c>
      <c r="I416" s="4"/>
      <c r="J416" s="4"/>
      <c r="K416" s="4">
        <v>228</v>
      </c>
      <c r="L416" s="4">
        <v>7</v>
      </c>
      <c r="M416" s="4">
        <v>3</v>
      </c>
      <c r="N416" s="4" t="s">
        <v>3</v>
      </c>
      <c r="O416" s="4">
        <v>2</v>
      </c>
      <c r="P416" s="4"/>
      <c r="Q416" s="4"/>
      <c r="R416" s="4"/>
      <c r="S416" s="4"/>
      <c r="T416" s="4"/>
      <c r="U416" s="4"/>
      <c r="V416" s="4"/>
      <c r="W416" s="4"/>
    </row>
    <row r="417" spans="1:23" x14ac:dyDescent="0.2">
      <c r="A417" s="4">
        <v>50</v>
      </c>
      <c r="B417" s="4">
        <v>0</v>
      </c>
      <c r="C417" s="4">
        <v>0</v>
      </c>
      <c r="D417" s="4">
        <v>1</v>
      </c>
      <c r="E417" s="4">
        <v>216</v>
      </c>
      <c r="F417" s="4">
        <f>ROUND(Source!AP408,O417)</f>
        <v>0</v>
      </c>
      <c r="G417" s="4" t="s">
        <v>404</v>
      </c>
      <c r="H417" s="4" t="s">
        <v>405</v>
      </c>
      <c r="I417" s="4"/>
      <c r="J417" s="4"/>
      <c r="K417" s="4">
        <v>216</v>
      </c>
      <c r="L417" s="4">
        <v>8</v>
      </c>
      <c r="M417" s="4">
        <v>3</v>
      </c>
      <c r="N417" s="4" t="s">
        <v>3</v>
      </c>
      <c r="O417" s="4">
        <v>2</v>
      </c>
      <c r="P417" s="4"/>
      <c r="Q417" s="4"/>
      <c r="R417" s="4"/>
      <c r="S417" s="4"/>
      <c r="T417" s="4"/>
      <c r="U417" s="4"/>
      <c r="V417" s="4"/>
      <c r="W417" s="4"/>
    </row>
    <row r="418" spans="1:23" x14ac:dyDescent="0.2">
      <c r="A418" s="4">
        <v>50</v>
      </c>
      <c r="B418" s="4">
        <v>0</v>
      </c>
      <c r="C418" s="4">
        <v>0</v>
      </c>
      <c r="D418" s="4">
        <v>1</v>
      </c>
      <c r="E418" s="4">
        <v>223</v>
      </c>
      <c r="F418" s="4">
        <f>ROUND(Source!AQ408,O418)</f>
        <v>0</v>
      </c>
      <c r="G418" s="4" t="s">
        <v>406</v>
      </c>
      <c r="H418" s="4" t="s">
        <v>407</v>
      </c>
      <c r="I418" s="4"/>
      <c r="J418" s="4"/>
      <c r="K418" s="4">
        <v>223</v>
      </c>
      <c r="L418" s="4">
        <v>9</v>
      </c>
      <c r="M418" s="4">
        <v>3</v>
      </c>
      <c r="N418" s="4" t="s">
        <v>3</v>
      </c>
      <c r="O418" s="4">
        <v>2</v>
      </c>
      <c r="P418" s="4"/>
      <c r="Q418" s="4"/>
      <c r="R418" s="4"/>
      <c r="S418" s="4"/>
      <c r="T418" s="4"/>
      <c r="U418" s="4"/>
      <c r="V418" s="4"/>
      <c r="W418" s="4"/>
    </row>
    <row r="419" spans="1:23" x14ac:dyDescent="0.2">
      <c r="A419" s="4">
        <v>50</v>
      </c>
      <c r="B419" s="4">
        <v>0</v>
      </c>
      <c r="C419" s="4">
        <v>0</v>
      </c>
      <c r="D419" s="4">
        <v>1</v>
      </c>
      <c r="E419" s="4">
        <v>229</v>
      </c>
      <c r="F419" s="4">
        <f>ROUND(Source!AZ408,O419)</f>
        <v>0</v>
      </c>
      <c r="G419" s="4" t="s">
        <v>408</v>
      </c>
      <c r="H419" s="4" t="s">
        <v>409</v>
      </c>
      <c r="I419" s="4"/>
      <c r="J419" s="4"/>
      <c r="K419" s="4">
        <v>229</v>
      </c>
      <c r="L419" s="4">
        <v>10</v>
      </c>
      <c r="M419" s="4">
        <v>3</v>
      </c>
      <c r="N419" s="4" t="s">
        <v>3</v>
      </c>
      <c r="O419" s="4">
        <v>2</v>
      </c>
      <c r="P419" s="4"/>
      <c r="Q419" s="4"/>
      <c r="R419" s="4"/>
      <c r="S419" s="4"/>
      <c r="T419" s="4"/>
      <c r="U419" s="4"/>
      <c r="V419" s="4"/>
      <c r="W419" s="4"/>
    </row>
    <row r="420" spans="1:23" x14ac:dyDescent="0.2">
      <c r="A420" s="4">
        <v>50</v>
      </c>
      <c r="B420" s="4">
        <v>0</v>
      </c>
      <c r="C420" s="4">
        <v>0</v>
      </c>
      <c r="D420" s="4">
        <v>1</v>
      </c>
      <c r="E420" s="4">
        <v>203</v>
      </c>
      <c r="F420" s="4">
        <f>ROUND(Source!Q408,O420)</f>
        <v>40449.25</v>
      </c>
      <c r="G420" s="4" t="s">
        <v>410</v>
      </c>
      <c r="H420" s="4" t="s">
        <v>411</v>
      </c>
      <c r="I420" s="4"/>
      <c r="J420" s="4"/>
      <c r="K420" s="4">
        <v>203</v>
      </c>
      <c r="L420" s="4">
        <v>11</v>
      </c>
      <c r="M420" s="4">
        <v>3</v>
      </c>
      <c r="N420" s="4" t="s">
        <v>3</v>
      </c>
      <c r="O420" s="4">
        <v>2</v>
      </c>
      <c r="P420" s="4"/>
      <c r="Q420" s="4"/>
      <c r="R420" s="4"/>
      <c r="S420" s="4"/>
      <c r="T420" s="4"/>
      <c r="U420" s="4"/>
      <c r="V420" s="4"/>
      <c r="W420" s="4"/>
    </row>
    <row r="421" spans="1:23" x14ac:dyDescent="0.2">
      <c r="A421" s="4">
        <v>50</v>
      </c>
      <c r="B421" s="4">
        <v>0</v>
      </c>
      <c r="C421" s="4">
        <v>0</v>
      </c>
      <c r="D421" s="4">
        <v>1</v>
      </c>
      <c r="E421" s="4">
        <v>231</v>
      </c>
      <c r="F421" s="4">
        <f>ROUND(Source!BB408,O421)</f>
        <v>0</v>
      </c>
      <c r="G421" s="4" t="s">
        <v>412</v>
      </c>
      <c r="H421" s="4" t="s">
        <v>413</v>
      </c>
      <c r="I421" s="4"/>
      <c r="J421" s="4"/>
      <c r="K421" s="4">
        <v>231</v>
      </c>
      <c r="L421" s="4">
        <v>12</v>
      </c>
      <c r="M421" s="4">
        <v>3</v>
      </c>
      <c r="N421" s="4" t="s">
        <v>3</v>
      </c>
      <c r="O421" s="4">
        <v>2</v>
      </c>
      <c r="P421" s="4"/>
      <c r="Q421" s="4"/>
      <c r="R421" s="4"/>
      <c r="S421" s="4"/>
      <c r="T421" s="4"/>
      <c r="U421" s="4"/>
      <c r="V421" s="4"/>
      <c r="W421" s="4"/>
    </row>
    <row r="422" spans="1:23" x14ac:dyDescent="0.2">
      <c r="A422" s="4">
        <v>50</v>
      </c>
      <c r="B422" s="4">
        <v>0</v>
      </c>
      <c r="C422" s="4">
        <v>0</v>
      </c>
      <c r="D422" s="4">
        <v>1</v>
      </c>
      <c r="E422" s="4">
        <v>204</v>
      </c>
      <c r="F422" s="4">
        <f>ROUND(Source!R408,O422)</f>
        <v>4376.91</v>
      </c>
      <c r="G422" s="4" t="s">
        <v>414</v>
      </c>
      <c r="H422" s="4" t="s">
        <v>415</v>
      </c>
      <c r="I422" s="4"/>
      <c r="J422" s="4"/>
      <c r="K422" s="4">
        <v>204</v>
      </c>
      <c r="L422" s="4">
        <v>13</v>
      </c>
      <c r="M422" s="4">
        <v>3</v>
      </c>
      <c r="N422" s="4" t="s">
        <v>3</v>
      </c>
      <c r="O422" s="4">
        <v>2</v>
      </c>
      <c r="P422" s="4"/>
      <c r="Q422" s="4"/>
      <c r="R422" s="4"/>
      <c r="S422" s="4"/>
      <c r="T422" s="4"/>
      <c r="U422" s="4"/>
      <c r="V422" s="4"/>
      <c r="W422" s="4"/>
    </row>
    <row r="423" spans="1:23" x14ac:dyDescent="0.2">
      <c r="A423" s="4">
        <v>50</v>
      </c>
      <c r="B423" s="4">
        <v>0</v>
      </c>
      <c r="C423" s="4">
        <v>0</v>
      </c>
      <c r="D423" s="4">
        <v>1</v>
      </c>
      <c r="E423" s="4">
        <v>205</v>
      </c>
      <c r="F423" s="4">
        <f>ROUND(Source!S408,O423)</f>
        <v>47349.43</v>
      </c>
      <c r="G423" s="4" t="s">
        <v>416</v>
      </c>
      <c r="H423" s="4" t="s">
        <v>417</v>
      </c>
      <c r="I423" s="4"/>
      <c r="J423" s="4"/>
      <c r="K423" s="4">
        <v>205</v>
      </c>
      <c r="L423" s="4">
        <v>14</v>
      </c>
      <c r="M423" s="4">
        <v>3</v>
      </c>
      <c r="N423" s="4" t="s">
        <v>3</v>
      </c>
      <c r="O423" s="4">
        <v>2</v>
      </c>
      <c r="P423" s="4"/>
      <c r="Q423" s="4"/>
      <c r="R423" s="4"/>
      <c r="S423" s="4"/>
      <c r="T423" s="4"/>
      <c r="U423" s="4"/>
      <c r="V423" s="4"/>
      <c r="W423" s="4"/>
    </row>
    <row r="424" spans="1:23" x14ac:dyDescent="0.2">
      <c r="A424" s="4">
        <v>50</v>
      </c>
      <c r="B424" s="4">
        <v>0</v>
      </c>
      <c r="C424" s="4">
        <v>0</v>
      </c>
      <c r="D424" s="4">
        <v>1</v>
      </c>
      <c r="E424" s="4">
        <v>232</v>
      </c>
      <c r="F424" s="4">
        <f>ROUND(Source!BC408,O424)</f>
        <v>0</v>
      </c>
      <c r="G424" s="4" t="s">
        <v>418</v>
      </c>
      <c r="H424" s="4" t="s">
        <v>419</v>
      </c>
      <c r="I424" s="4"/>
      <c r="J424" s="4"/>
      <c r="K424" s="4">
        <v>232</v>
      </c>
      <c r="L424" s="4">
        <v>15</v>
      </c>
      <c r="M424" s="4">
        <v>3</v>
      </c>
      <c r="N424" s="4" t="s">
        <v>3</v>
      </c>
      <c r="O424" s="4">
        <v>2</v>
      </c>
      <c r="P424" s="4"/>
      <c r="Q424" s="4"/>
      <c r="R424" s="4"/>
      <c r="S424" s="4"/>
      <c r="T424" s="4"/>
      <c r="U424" s="4"/>
      <c r="V424" s="4"/>
      <c r="W424" s="4"/>
    </row>
    <row r="425" spans="1:23" x14ac:dyDescent="0.2">
      <c r="A425" s="4">
        <v>50</v>
      </c>
      <c r="B425" s="4">
        <v>0</v>
      </c>
      <c r="C425" s="4">
        <v>0</v>
      </c>
      <c r="D425" s="4">
        <v>1</v>
      </c>
      <c r="E425" s="4">
        <v>214</v>
      </c>
      <c r="F425" s="4">
        <f>ROUND(Source!AS408,O425)</f>
        <v>1056141.3799999999</v>
      </c>
      <c r="G425" s="4" t="s">
        <v>420</v>
      </c>
      <c r="H425" s="4" t="s">
        <v>421</v>
      </c>
      <c r="I425" s="4"/>
      <c r="J425" s="4"/>
      <c r="K425" s="4">
        <v>214</v>
      </c>
      <c r="L425" s="4">
        <v>16</v>
      </c>
      <c r="M425" s="4">
        <v>3</v>
      </c>
      <c r="N425" s="4" t="s">
        <v>3</v>
      </c>
      <c r="O425" s="4">
        <v>2</v>
      </c>
      <c r="P425" s="4"/>
      <c r="Q425" s="4"/>
      <c r="R425" s="4"/>
      <c r="S425" s="4"/>
      <c r="T425" s="4"/>
      <c r="U425" s="4"/>
      <c r="V425" s="4"/>
      <c r="W425" s="4"/>
    </row>
    <row r="426" spans="1:23" x14ac:dyDescent="0.2">
      <c r="A426" s="4">
        <v>50</v>
      </c>
      <c r="B426" s="4">
        <v>0</v>
      </c>
      <c r="C426" s="4">
        <v>0</v>
      </c>
      <c r="D426" s="4">
        <v>1</v>
      </c>
      <c r="E426" s="4">
        <v>215</v>
      </c>
      <c r="F426" s="4">
        <f>ROUND(Source!AT408,O426)</f>
        <v>79500.27</v>
      </c>
      <c r="G426" s="4" t="s">
        <v>422</v>
      </c>
      <c r="H426" s="4" t="s">
        <v>423</v>
      </c>
      <c r="I426" s="4"/>
      <c r="J426" s="4"/>
      <c r="K426" s="4">
        <v>215</v>
      </c>
      <c r="L426" s="4">
        <v>17</v>
      </c>
      <c r="M426" s="4">
        <v>3</v>
      </c>
      <c r="N426" s="4" t="s">
        <v>3</v>
      </c>
      <c r="O426" s="4">
        <v>2</v>
      </c>
      <c r="P426" s="4"/>
      <c r="Q426" s="4"/>
      <c r="R426" s="4"/>
      <c r="S426" s="4"/>
      <c r="T426" s="4"/>
      <c r="U426" s="4"/>
      <c r="V426" s="4"/>
      <c r="W426" s="4"/>
    </row>
    <row r="427" spans="1:23" x14ac:dyDescent="0.2">
      <c r="A427" s="4">
        <v>50</v>
      </c>
      <c r="B427" s="4">
        <v>0</v>
      </c>
      <c r="C427" s="4">
        <v>0</v>
      </c>
      <c r="D427" s="4">
        <v>1</v>
      </c>
      <c r="E427" s="4">
        <v>217</v>
      </c>
      <c r="F427" s="4">
        <f>ROUND(Source!AU408,O427)</f>
        <v>0</v>
      </c>
      <c r="G427" s="4" t="s">
        <v>424</v>
      </c>
      <c r="H427" s="4" t="s">
        <v>425</v>
      </c>
      <c r="I427" s="4"/>
      <c r="J427" s="4"/>
      <c r="K427" s="4">
        <v>217</v>
      </c>
      <c r="L427" s="4">
        <v>18</v>
      </c>
      <c r="M427" s="4">
        <v>3</v>
      </c>
      <c r="N427" s="4" t="s">
        <v>3</v>
      </c>
      <c r="O427" s="4">
        <v>2</v>
      </c>
      <c r="P427" s="4"/>
      <c r="Q427" s="4"/>
      <c r="R427" s="4"/>
      <c r="S427" s="4"/>
      <c r="T427" s="4"/>
      <c r="U427" s="4"/>
      <c r="V427" s="4"/>
      <c r="W427" s="4"/>
    </row>
    <row r="428" spans="1:23" x14ac:dyDescent="0.2">
      <c r="A428" s="4">
        <v>50</v>
      </c>
      <c r="B428" s="4">
        <v>0</v>
      </c>
      <c r="C428" s="4">
        <v>0</v>
      </c>
      <c r="D428" s="4">
        <v>1</v>
      </c>
      <c r="E428" s="4">
        <v>230</v>
      </c>
      <c r="F428" s="4">
        <f>ROUND(Source!BA408,O428)</f>
        <v>0</v>
      </c>
      <c r="G428" s="4" t="s">
        <v>426</v>
      </c>
      <c r="H428" s="4" t="s">
        <v>427</v>
      </c>
      <c r="I428" s="4"/>
      <c r="J428" s="4"/>
      <c r="K428" s="4">
        <v>230</v>
      </c>
      <c r="L428" s="4">
        <v>19</v>
      </c>
      <c r="M428" s="4">
        <v>3</v>
      </c>
      <c r="N428" s="4" t="s">
        <v>3</v>
      </c>
      <c r="O428" s="4">
        <v>2</v>
      </c>
      <c r="P428" s="4"/>
      <c r="Q428" s="4"/>
      <c r="R428" s="4"/>
      <c r="S428" s="4"/>
      <c r="T428" s="4"/>
      <c r="U428" s="4"/>
      <c r="V428" s="4"/>
      <c r="W428" s="4"/>
    </row>
    <row r="429" spans="1:23" x14ac:dyDescent="0.2">
      <c r="A429" s="4">
        <v>50</v>
      </c>
      <c r="B429" s="4">
        <v>0</v>
      </c>
      <c r="C429" s="4">
        <v>0</v>
      </c>
      <c r="D429" s="4">
        <v>1</v>
      </c>
      <c r="E429" s="4">
        <v>206</v>
      </c>
      <c r="F429" s="4">
        <f>ROUND(Source!T408,O429)</f>
        <v>0</v>
      </c>
      <c r="G429" s="4" t="s">
        <v>428</v>
      </c>
      <c r="H429" s="4" t="s">
        <v>429</v>
      </c>
      <c r="I429" s="4"/>
      <c r="J429" s="4"/>
      <c r="K429" s="4">
        <v>206</v>
      </c>
      <c r="L429" s="4">
        <v>20</v>
      </c>
      <c r="M429" s="4">
        <v>3</v>
      </c>
      <c r="N429" s="4" t="s">
        <v>3</v>
      </c>
      <c r="O429" s="4">
        <v>2</v>
      </c>
      <c r="P429" s="4"/>
      <c r="Q429" s="4"/>
      <c r="R429" s="4"/>
      <c r="S429" s="4"/>
      <c r="T429" s="4"/>
      <c r="U429" s="4"/>
      <c r="V429" s="4"/>
      <c r="W429" s="4"/>
    </row>
    <row r="430" spans="1:23" x14ac:dyDescent="0.2">
      <c r="A430" s="4">
        <v>50</v>
      </c>
      <c r="B430" s="4">
        <v>0</v>
      </c>
      <c r="C430" s="4">
        <v>0</v>
      </c>
      <c r="D430" s="4">
        <v>1</v>
      </c>
      <c r="E430" s="4">
        <v>207</v>
      </c>
      <c r="F430" s="4">
        <f>Source!U408</f>
        <v>772.31895955499999</v>
      </c>
      <c r="G430" s="4" t="s">
        <v>430</v>
      </c>
      <c r="H430" s="4" t="s">
        <v>431</v>
      </c>
      <c r="I430" s="4"/>
      <c r="J430" s="4"/>
      <c r="K430" s="4">
        <v>207</v>
      </c>
      <c r="L430" s="4">
        <v>21</v>
      </c>
      <c r="M430" s="4">
        <v>3</v>
      </c>
      <c r="N430" s="4" t="s">
        <v>3</v>
      </c>
      <c r="O430" s="4">
        <v>-1</v>
      </c>
      <c r="P430" s="4"/>
      <c r="Q430" s="4"/>
      <c r="R430" s="4"/>
      <c r="S430" s="4"/>
      <c r="T430" s="4"/>
      <c r="U430" s="4"/>
      <c r="V430" s="4"/>
      <c r="W430" s="4"/>
    </row>
    <row r="431" spans="1:23" x14ac:dyDescent="0.2">
      <c r="A431" s="4">
        <v>50</v>
      </c>
      <c r="B431" s="4">
        <v>0</v>
      </c>
      <c r="C431" s="4">
        <v>0</v>
      </c>
      <c r="D431" s="4">
        <v>1</v>
      </c>
      <c r="E431" s="4">
        <v>208</v>
      </c>
      <c r="F431" s="4">
        <f>Source!V408</f>
        <v>49.613831250000004</v>
      </c>
      <c r="G431" s="4" t="s">
        <v>432</v>
      </c>
      <c r="H431" s="4" t="s">
        <v>433</v>
      </c>
      <c r="I431" s="4"/>
      <c r="J431" s="4"/>
      <c r="K431" s="4">
        <v>208</v>
      </c>
      <c r="L431" s="4">
        <v>22</v>
      </c>
      <c r="M431" s="4">
        <v>3</v>
      </c>
      <c r="N431" s="4" t="s">
        <v>3</v>
      </c>
      <c r="O431" s="4">
        <v>-1</v>
      </c>
      <c r="P431" s="4"/>
      <c r="Q431" s="4"/>
      <c r="R431" s="4"/>
      <c r="S431" s="4"/>
      <c r="T431" s="4"/>
      <c r="U431" s="4"/>
      <c r="V431" s="4"/>
      <c r="W431" s="4"/>
    </row>
    <row r="432" spans="1:23" x14ac:dyDescent="0.2">
      <c r="A432" s="4">
        <v>50</v>
      </c>
      <c r="B432" s="4">
        <v>0</v>
      </c>
      <c r="C432" s="4">
        <v>0</v>
      </c>
      <c r="D432" s="4">
        <v>1</v>
      </c>
      <c r="E432" s="4">
        <v>209</v>
      </c>
      <c r="F432" s="4">
        <f>ROUND(Source!W408,O432)</f>
        <v>0</v>
      </c>
      <c r="G432" s="4" t="s">
        <v>434</v>
      </c>
      <c r="H432" s="4" t="s">
        <v>435</v>
      </c>
      <c r="I432" s="4"/>
      <c r="J432" s="4"/>
      <c r="K432" s="4">
        <v>209</v>
      </c>
      <c r="L432" s="4">
        <v>23</v>
      </c>
      <c r="M432" s="4">
        <v>3</v>
      </c>
      <c r="N432" s="4" t="s">
        <v>3</v>
      </c>
      <c r="O432" s="4">
        <v>2</v>
      </c>
      <c r="P432" s="4"/>
      <c r="Q432" s="4"/>
      <c r="R432" s="4"/>
      <c r="S432" s="4"/>
      <c r="T432" s="4"/>
      <c r="U432" s="4"/>
      <c r="V432" s="4"/>
      <c r="W432" s="4"/>
    </row>
    <row r="433" spans="1:206" x14ac:dyDescent="0.2">
      <c r="A433" s="4">
        <v>50</v>
      </c>
      <c r="B433" s="4">
        <v>0</v>
      </c>
      <c r="C433" s="4">
        <v>0</v>
      </c>
      <c r="D433" s="4">
        <v>1</v>
      </c>
      <c r="E433" s="4">
        <v>210</v>
      </c>
      <c r="F433" s="4">
        <f>ROUND(Source!X408,O433)</f>
        <v>43681.74</v>
      </c>
      <c r="G433" s="4" t="s">
        <v>436</v>
      </c>
      <c r="H433" s="4" t="s">
        <v>437</v>
      </c>
      <c r="I433" s="4"/>
      <c r="J433" s="4"/>
      <c r="K433" s="4">
        <v>210</v>
      </c>
      <c r="L433" s="4">
        <v>24</v>
      </c>
      <c r="M433" s="4">
        <v>3</v>
      </c>
      <c r="N433" s="4" t="s">
        <v>3</v>
      </c>
      <c r="O433" s="4">
        <v>2</v>
      </c>
      <c r="P433" s="4"/>
      <c r="Q433" s="4"/>
      <c r="R433" s="4"/>
      <c r="S433" s="4"/>
      <c r="T433" s="4"/>
      <c r="U433" s="4"/>
      <c r="V433" s="4"/>
      <c r="W433" s="4"/>
    </row>
    <row r="434" spans="1:206" x14ac:dyDescent="0.2">
      <c r="A434" s="4">
        <v>50</v>
      </c>
      <c r="B434" s="4">
        <v>0</v>
      </c>
      <c r="C434" s="4">
        <v>0</v>
      </c>
      <c r="D434" s="4">
        <v>1</v>
      </c>
      <c r="E434" s="4">
        <v>211</v>
      </c>
      <c r="F434" s="4">
        <f>ROUND(Source!Y408,O434)</f>
        <v>36178.19</v>
      </c>
      <c r="G434" s="4" t="s">
        <v>438</v>
      </c>
      <c r="H434" s="4" t="s">
        <v>439</v>
      </c>
      <c r="I434" s="4"/>
      <c r="J434" s="4"/>
      <c r="K434" s="4">
        <v>211</v>
      </c>
      <c r="L434" s="4">
        <v>25</v>
      </c>
      <c r="M434" s="4">
        <v>3</v>
      </c>
      <c r="N434" s="4" t="s">
        <v>3</v>
      </c>
      <c r="O434" s="4">
        <v>2</v>
      </c>
      <c r="P434" s="4"/>
      <c r="Q434" s="4"/>
      <c r="R434" s="4"/>
      <c r="S434" s="4"/>
      <c r="T434" s="4"/>
      <c r="U434" s="4"/>
      <c r="V434" s="4"/>
      <c r="W434" s="4"/>
    </row>
    <row r="435" spans="1:206" x14ac:dyDescent="0.2">
      <c r="A435" s="4">
        <v>50</v>
      </c>
      <c r="B435" s="4">
        <v>0</v>
      </c>
      <c r="C435" s="4">
        <v>0</v>
      </c>
      <c r="D435" s="4">
        <v>1</v>
      </c>
      <c r="E435" s="4">
        <v>224</v>
      </c>
      <c r="F435" s="4">
        <f>ROUND(Source!AR408,O435)</f>
        <v>1135641.6499999999</v>
      </c>
      <c r="G435" s="4" t="s">
        <v>440</v>
      </c>
      <c r="H435" s="4" t="s">
        <v>441</v>
      </c>
      <c r="I435" s="4"/>
      <c r="J435" s="4"/>
      <c r="K435" s="4">
        <v>224</v>
      </c>
      <c r="L435" s="4">
        <v>26</v>
      </c>
      <c r="M435" s="4">
        <v>3</v>
      </c>
      <c r="N435" s="4" t="s">
        <v>3</v>
      </c>
      <c r="O435" s="4">
        <v>2</v>
      </c>
      <c r="P435" s="4"/>
      <c r="Q435" s="4"/>
      <c r="R435" s="4"/>
      <c r="S435" s="4"/>
      <c r="T435" s="4"/>
      <c r="U435" s="4"/>
      <c r="V435" s="4"/>
      <c r="W435" s="4"/>
    </row>
    <row r="437" spans="1:206" x14ac:dyDescent="0.2">
      <c r="A437" s="2">
        <v>51</v>
      </c>
      <c r="B437" s="2">
        <f>B179</f>
        <v>1</v>
      </c>
      <c r="C437" s="2">
        <f>A179</f>
        <v>4</v>
      </c>
      <c r="D437" s="2">
        <f>ROW(A179)</f>
        <v>179</v>
      </c>
      <c r="E437" s="2"/>
      <c r="F437" s="2" t="str">
        <f>IF(F179&lt;&gt;"",F179,"")</f>
        <v>Новый раздел</v>
      </c>
      <c r="G437" s="2" t="str">
        <f>IF(G179&lt;&gt;"",G179,"")</f>
        <v>2 Конструкции металлические</v>
      </c>
      <c r="H437" s="2">
        <v>0</v>
      </c>
      <c r="I437" s="2"/>
      <c r="J437" s="2"/>
      <c r="K437" s="2"/>
      <c r="L437" s="2"/>
      <c r="M437" s="2"/>
      <c r="N437" s="2"/>
      <c r="O437" s="2">
        <f t="shared" ref="O437:T437" si="382">ROUND(O218+O286+O340+O408+AB437,2)</f>
        <v>3639624.27</v>
      </c>
      <c r="P437" s="2">
        <f t="shared" si="382"/>
        <v>3383118.43</v>
      </c>
      <c r="Q437" s="2">
        <f t="shared" si="382"/>
        <v>129574.87</v>
      </c>
      <c r="R437" s="2">
        <f t="shared" si="382"/>
        <v>14023.18</v>
      </c>
      <c r="S437" s="2">
        <f t="shared" si="382"/>
        <v>126930.97</v>
      </c>
      <c r="T437" s="2">
        <f t="shared" si="382"/>
        <v>0</v>
      </c>
      <c r="U437" s="2">
        <f>U218+U286+U340+U408+AH437</f>
        <v>2117.0070362500001</v>
      </c>
      <c r="V437" s="2">
        <f>V218+V286+V340+V408+AI437</f>
        <v>158.20988249999999</v>
      </c>
      <c r="W437" s="2">
        <f>ROUND(W218+W286+W340+W408+AJ437,2)</f>
        <v>0</v>
      </c>
      <c r="X437" s="2">
        <f>ROUND(X218+X286+X340+X408+AK437,2)</f>
        <v>124663.97</v>
      </c>
      <c r="Y437" s="2">
        <f>ROUND(Y218+Y286+Y340+Y408+AL437,2)</f>
        <v>110701.18</v>
      </c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>
        <f t="shared" ref="AO437:BC437" si="383">ROUND(AO218+AO286+AO340+AO408+BX437,2)</f>
        <v>0</v>
      </c>
      <c r="AP437" s="2">
        <f t="shared" si="383"/>
        <v>0</v>
      </c>
      <c r="AQ437" s="2">
        <f t="shared" si="383"/>
        <v>0</v>
      </c>
      <c r="AR437" s="2">
        <f t="shared" si="383"/>
        <v>3874989.42</v>
      </c>
      <c r="AS437" s="2">
        <f t="shared" si="383"/>
        <v>3795489.15</v>
      </c>
      <c r="AT437" s="2">
        <f t="shared" si="383"/>
        <v>79500.27</v>
      </c>
      <c r="AU437" s="2">
        <f t="shared" si="383"/>
        <v>0</v>
      </c>
      <c r="AV437" s="2">
        <f t="shared" si="383"/>
        <v>3383118.43</v>
      </c>
      <c r="AW437" s="2">
        <f t="shared" si="383"/>
        <v>3383118.43</v>
      </c>
      <c r="AX437" s="2">
        <f t="shared" si="383"/>
        <v>0</v>
      </c>
      <c r="AY437" s="2">
        <f t="shared" si="383"/>
        <v>3383118.43</v>
      </c>
      <c r="AZ437" s="2">
        <f t="shared" si="383"/>
        <v>0</v>
      </c>
      <c r="BA437" s="2">
        <f t="shared" si="383"/>
        <v>0</v>
      </c>
      <c r="BB437" s="2">
        <f t="shared" si="383"/>
        <v>0</v>
      </c>
      <c r="BC437" s="2">
        <f t="shared" si="383"/>
        <v>0</v>
      </c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3"/>
      <c r="EF437" s="3"/>
      <c r="EG437" s="3"/>
      <c r="EH437" s="3"/>
      <c r="EI437" s="3"/>
      <c r="EJ437" s="3"/>
      <c r="EK437" s="3"/>
      <c r="EL437" s="3"/>
      <c r="EM437" s="3"/>
      <c r="EN437" s="3"/>
      <c r="EO437" s="3"/>
      <c r="EP437" s="3"/>
      <c r="EQ437" s="3"/>
      <c r="ER437" s="3"/>
      <c r="ES437" s="3"/>
      <c r="ET437" s="3"/>
      <c r="EU437" s="3"/>
      <c r="EV437" s="3"/>
      <c r="EW437" s="3"/>
      <c r="EX437" s="3"/>
      <c r="EY437" s="3"/>
      <c r="EZ437" s="3"/>
      <c r="FA437" s="3"/>
      <c r="FB437" s="3"/>
      <c r="FC437" s="3"/>
      <c r="FD437" s="3"/>
      <c r="FE437" s="3"/>
      <c r="FF437" s="3"/>
      <c r="FG437" s="3"/>
      <c r="FH437" s="3"/>
      <c r="FI437" s="3"/>
      <c r="FJ437" s="3"/>
      <c r="FK437" s="3"/>
      <c r="FL437" s="3"/>
      <c r="FM437" s="3"/>
      <c r="FN437" s="3"/>
      <c r="FO437" s="3"/>
      <c r="FP437" s="3"/>
      <c r="FQ437" s="3"/>
      <c r="FR437" s="3"/>
      <c r="FS437" s="3"/>
      <c r="FT437" s="3"/>
      <c r="FU437" s="3"/>
      <c r="FV437" s="3"/>
      <c r="FW437" s="3"/>
      <c r="FX437" s="3"/>
      <c r="FY437" s="3"/>
      <c r="FZ437" s="3"/>
      <c r="GA437" s="3"/>
      <c r="GB437" s="3"/>
      <c r="GC437" s="3"/>
      <c r="GD437" s="3"/>
      <c r="GE437" s="3"/>
      <c r="GF437" s="3"/>
      <c r="GG437" s="3"/>
      <c r="GH437" s="3"/>
      <c r="GI437" s="3"/>
      <c r="GJ437" s="3"/>
      <c r="GK437" s="3"/>
      <c r="GL437" s="3"/>
      <c r="GM437" s="3"/>
      <c r="GN437" s="3"/>
      <c r="GO437" s="3"/>
      <c r="GP437" s="3"/>
      <c r="GQ437" s="3"/>
      <c r="GR437" s="3"/>
      <c r="GS437" s="3"/>
      <c r="GT437" s="3"/>
      <c r="GU437" s="3"/>
      <c r="GV437" s="3"/>
      <c r="GW437" s="3"/>
      <c r="GX437" s="3">
        <v>0</v>
      </c>
    </row>
    <row r="439" spans="1:206" x14ac:dyDescent="0.2">
      <c r="A439" s="4">
        <v>50</v>
      </c>
      <c r="B439" s="4">
        <v>0</v>
      </c>
      <c r="C439" s="4">
        <v>0</v>
      </c>
      <c r="D439" s="4">
        <v>1</v>
      </c>
      <c r="E439" s="4">
        <v>201</v>
      </c>
      <c r="F439" s="4">
        <f>ROUND(Source!O437,O439)</f>
        <v>3639624.27</v>
      </c>
      <c r="G439" s="4" t="s">
        <v>390</v>
      </c>
      <c r="H439" s="4" t="s">
        <v>391</v>
      </c>
      <c r="I439" s="4"/>
      <c r="J439" s="4"/>
      <c r="K439" s="4">
        <v>201</v>
      </c>
      <c r="L439" s="4">
        <v>1</v>
      </c>
      <c r="M439" s="4">
        <v>3</v>
      </c>
      <c r="N439" s="4" t="s">
        <v>3</v>
      </c>
      <c r="O439" s="4">
        <v>2</v>
      </c>
      <c r="P439" s="4"/>
      <c r="Q439" s="4"/>
      <c r="R439" s="4"/>
      <c r="S439" s="4"/>
      <c r="T439" s="4"/>
      <c r="U439" s="4"/>
      <c r="V439" s="4"/>
      <c r="W439" s="4"/>
    </row>
    <row r="440" spans="1:206" x14ac:dyDescent="0.2">
      <c r="A440" s="4">
        <v>50</v>
      </c>
      <c r="B440" s="4">
        <v>0</v>
      </c>
      <c r="C440" s="4">
        <v>0</v>
      </c>
      <c r="D440" s="4">
        <v>1</v>
      </c>
      <c r="E440" s="4">
        <v>202</v>
      </c>
      <c r="F440" s="4">
        <f>ROUND(Source!P437,O440)</f>
        <v>3383118.43</v>
      </c>
      <c r="G440" s="4" t="s">
        <v>392</v>
      </c>
      <c r="H440" s="4" t="s">
        <v>393</v>
      </c>
      <c r="I440" s="4"/>
      <c r="J440" s="4"/>
      <c r="K440" s="4">
        <v>202</v>
      </c>
      <c r="L440" s="4">
        <v>2</v>
      </c>
      <c r="M440" s="4">
        <v>3</v>
      </c>
      <c r="N440" s="4" t="s">
        <v>3</v>
      </c>
      <c r="O440" s="4">
        <v>2</v>
      </c>
      <c r="P440" s="4"/>
      <c r="Q440" s="4"/>
      <c r="R440" s="4"/>
      <c r="S440" s="4"/>
      <c r="T440" s="4"/>
      <c r="U440" s="4"/>
      <c r="V440" s="4"/>
      <c r="W440" s="4"/>
    </row>
    <row r="441" spans="1:206" x14ac:dyDescent="0.2">
      <c r="A441" s="4">
        <v>50</v>
      </c>
      <c r="B441" s="4">
        <v>0</v>
      </c>
      <c r="C441" s="4">
        <v>0</v>
      </c>
      <c r="D441" s="4">
        <v>1</v>
      </c>
      <c r="E441" s="4">
        <v>222</v>
      </c>
      <c r="F441" s="4">
        <f>ROUND(Source!AO437,O441)</f>
        <v>0</v>
      </c>
      <c r="G441" s="4" t="s">
        <v>394</v>
      </c>
      <c r="H441" s="4" t="s">
        <v>395</v>
      </c>
      <c r="I441" s="4"/>
      <c r="J441" s="4"/>
      <c r="K441" s="4">
        <v>222</v>
      </c>
      <c r="L441" s="4">
        <v>3</v>
      </c>
      <c r="M441" s="4">
        <v>3</v>
      </c>
      <c r="N441" s="4" t="s">
        <v>3</v>
      </c>
      <c r="O441" s="4">
        <v>2</v>
      </c>
      <c r="P441" s="4"/>
      <c r="Q441" s="4"/>
      <c r="R441" s="4"/>
      <c r="S441" s="4"/>
      <c r="T441" s="4"/>
      <c r="U441" s="4"/>
      <c r="V441" s="4"/>
      <c r="W441" s="4"/>
    </row>
    <row r="442" spans="1:206" x14ac:dyDescent="0.2">
      <c r="A442" s="4">
        <v>50</v>
      </c>
      <c r="B442" s="4">
        <v>0</v>
      </c>
      <c r="C442" s="4">
        <v>0</v>
      </c>
      <c r="D442" s="4">
        <v>1</v>
      </c>
      <c r="E442" s="4">
        <v>225</v>
      </c>
      <c r="F442" s="4">
        <f>ROUND(Source!AV437,O442)</f>
        <v>3383118.43</v>
      </c>
      <c r="G442" s="4" t="s">
        <v>396</v>
      </c>
      <c r="H442" s="4" t="s">
        <v>397</v>
      </c>
      <c r="I442" s="4"/>
      <c r="J442" s="4"/>
      <c r="K442" s="4">
        <v>225</v>
      </c>
      <c r="L442" s="4">
        <v>4</v>
      </c>
      <c r="M442" s="4">
        <v>3</v>
      </c>
      <c r="N442" s="4" t="s">
        <v>3</v>
      </c>
      <c r="O442" s="4">
        <v>2</v>
      </c>
      <c r="P442" s="4"/>
      <c r="Q442" s="4"/>
      <c r="R442" s="4"/>
      <c r="S442" s="4"/>
      <c r="T442" s="4"/>
      <c r="U442" s="4"/>
      <c r="V442" s="4"/>
      <c r="W442" s="4"/>
    </row>
    <row r="443" spans="1:206" x14ac:dyDescent="0.2">
      <c r="A443" s="4">
        <v>50</v>
      </c>
      <c r="B443" s="4">
        <v>0</v>
      </c>
      <c r="C443" s="4">
        <v>0</v>
      </c>
      <c r="D443" s="4">
        <v>1</v>
      </c>
      <c r="E443" s="4">
        <v>226</v>
      </c>
      <c r="F443" s="4">
        <f>ROUND(Source!AW437,O443)</f>
        <v>3383118.43</v>
      </c>
      <c r="G443" s="4" t="s">
        <v>398</v>
      </c>
      <c r="H443" s="4" t="s">
        <v>399</v>
      </c>
      <c r="I443" s="4"/>
      <c r="J443" s="4"/>
      <c r="K443" s="4">
        <v>226</v>
      </c>
      <c r="L443" s="4">
        <v>5</v>
      </c>
      <c r="M443" s="4">
        <v>3</v>
      </c>
      <c r="N443" s="4" t="s">
        <v>3</v>
      </c>
      <c r="O443" s="4">
        <v>2</v>
      </c>
      <c r="P443" s="4"/>
      <c r="Q443" s="4"/>
      <c r="R443" s="4"/>
      <c r="S443" s="4"/>
      <c r="T443" s="4"/>
      <c r="U443" s="4"/>
      <c r="V443" s="4"/>
      <c r="W443" s="4"/>
    </row>
    <row r="444" spans="1:206" x14ac:dyDescent="0.2">
      <c r="A444" s="4">
        <v>50</v>
      </c>
      <c r="B444" s="4">
        <v>0</v>
      </c>
      <c r="C444" s="4">
        <v>0</v>
      </c>
      <c r="D444" s="4">
        <v>1</v>
      </c>
      <c r="E444" s="4">
        <v>227</v>
      </c>
      <c r="F444" s="4">
        <f>ROUND(Source!AX437,O444)</f>
        <v>0</v>
      </c>
      <c r="G444" s="4" t="s">
        <v>400</v>
      </c>
      <c r="H444" s="4" t="s">
        <v>401</v>
      </c>
      <c r="I444" s="4"/>
      <c r="J444" s="4"/>
      <c r="K444" s="4">
        <v>227</v>
      </c>
      <c r="L444" s="4">
        <v>6</v>
      </c>
      <c r="M444" s="4">
        <v>3</v>
      </c>
      <c r="N444" s="4" t="s">
        <v>3</v>
      </c>
      <c r="O444" s="4">
        <v>2</v>
      </c>
      <c r="P444" s="4"/>
      <c r="Q444" s="4"/>
      <c r="R444" s="4"/>
      <c r="S444" s="4"/>
      <c r="T444" s="4"/>
      <c r="U444" s="4"/>
      <c r="V444" s="4"/>
      <c r="W444" s="4"/>
    </row>
    <row r="445" spans="1:206" x14ac:dyDescent="0.2">
      <c r="A445" s="4">
        <v>50</v>
      </c>
      <c r="B445" s="4">
        <v>0</v>
      </c>
      <c r="C445" s="4">
        <v>0</v>
      </c>
      <c r="D445" s="4">
        <v>1</v>
      </c>
      <c r="E445" s="4">
        <v>228</v>
      </c>
      <c r="F445" s="4">
        <f>ROUND(Source!AY437,O445)</f>
        <v>3383118.43</v>
      </c>
      <c r="G445" s="4" t="s">
        <v>402</v>
      </c>
      <c r="H445" s="4" t="s">
        <v>403</v>
      </c>
      <c r="I445" s="4"/>
      <c r="J445" s="4"/>
      <c r="K445" s="4">
        <v>228</v>
      </c>
      <c r="L445" s="4">
        <v>7</v>
      </c>
      <c r="M445" s="4">
        <v>3</v>
      </c>
      <c r="N445" s="4" t="s">
        <v>3</v>
      </c>
      <c r="O445" s="4">
        <v>2</v>
      </c>
      <c r="P445" s="4"/>
      <c r="Q445" s="4"/>
      <c r="R445" s="4"/>
      <c r="S445" s="4"/>
      <c r="T445" s="4"/>
      <c r="U445" s="4"/>
      <c r="V445" s="4"/>
      <c r="W445" s="4"/>
    </row>
    <row r="446" spans="1:206" x14ac:dyDescent="0.2">
      <c r="A446" s="4">
        <v>50</v>
      </c>
      <c r="B446" s="4">
        <v>0</v>
      </c>
      <c r="C446" s="4">
        <v>0</v>
      </c>
      <c r="D446" s="4">
        <v>1</v>
      </c>
      <c r="E446" s="4">
        <v>216</v>
      </c>
      <c r="F446" s="4">
        <f>ROUND(Source!AP437,O446)</f>
        <v>0</v>
      </c>
      <c r="G446" s="4" t="s">
        <v>404</v>
      </c>
      <c r="H446" s="4" t="s">
        <v>405</v>
      </c>
      <c r="I446" s="4"/>
      <c r="J446" s="4"/>
      <c r="K446" s="4">
        <v>216</v>
      </c>
      <c r="L446" s="4">
        <v>8</v>
      </c>
      <c r="M446" s="4">
        <v>3</v>
      </c>
      <c r="N446" s="4" t="s">
        <v>3</v>
      </c>
      <c r="O446" s="4">
        <v>2</v>
      </c>
      <c r="P446" s="4"/>
      <c r="Q446" s="4"/>
      <c r="R446" s="4"/>
      <c r="S446" s="4"/>
      <c r="T446" s="4"/>
      <c r="U446" s="4"/>
      <c r="V446" s="4"/>
      <c r="W446" s="4"/>
    </row>
    <row r="447" spans="1:206" x14ac:dyDescent="0.2">
      <c r="A447" s="4">
        <v>50</v>
      </c>
      <c r="B447" s="4">
        <v>0</v>
      </c>
      <c r="C447" s="4">
        <v>0</v>
      </c>
      <c r="D447" s="4">
        <v>1</v>
      </c>
      <c r="E447" s="4">
        <v>223</v>
      </c>
      <c r="F447" s="4">
        <f>ROUND(Source!AQ437,O447)</f>
        <v>0</v>
      </c>
      <c r="G447" s="4" t="s">
        <v>406</v>
      </c>
      <c r="H447" s="4" t="s">
        <v>407</v>
      </c>
      <c r="I447" s="4"/>
      <c r="J447" s="4"/>
      <c r="K447" s="4">
        <v>223</v>
      </c>
      <c r="L447" s="4">
        <v>9</v>
      </c>
      <c r="M447" s="4">
        <v>3</v>
      </c>
      <c r="N447" s="4" t="s">
        <v>3</v>
      </c>
      <c r="O447" s="4">
        <v>2</v>
      </c>
      <c r="P447" s="4"/>
      <c r="Q447" s="4"/>
      <c r="R447" s="4"/>
      <c r="S447" s="4"/>
      <c r="T447" s="4"/>
      <c r="U447" s="4"/>
      <c r="V447" s="4"/>
      <c r="W447" s="4"/>
    </row>
    <row r="448" spans="1:206" x14ac:dyDescent="0.2">
      <c r="A448" s="4">
        <v>50</v>
      </c>
      <c r="B448" s="4">
        <v>0</v>
      </c>
      <c r="C448" s="4">
        <v>0</v>
      </c>
      <c r="D448" s="4">
        <v>1</v>
      </c>
      <c r="E448" s="4">
        <v>229</v>
      </c>
      <c r="F448" s="4">
        <f>ROUND(Source!AZ437,O448)</f>
        <v>0</v>
      </c>
      <c r="G448" s="4" t="s">
        <v>408</v>
      </c>
      <c r="H448" s="4" t="s">
        <v>409</v>
      </c>
      <c r="I448" s="4"/>
      <c r="J448" s="4"/>
      <c r="K448" s="4">
        <v>229</v>
      </c>
      <c r="L448" s="4">
        <v>10</v>
      </c>
      <c r="M448" s="4">
        <v>3</v>
      </c>
      <c r="N448" s="4" t="s">
        <v>3</v>
      </c>
      <c r="O448" s="4">
        <v>2</v>
      </c>
      <c r="P448" s="4"/>
      <c r="Q448" s="4"/>
      <c r="R448" s="4"/>
      <c r="S448" s="4"/>
      <c r="T448" s="4"/>
      <c r="U448" s="4"/>
      <c r="V448" s="4"/>
      <c r="W448" s="4"/>
    </row>
    <row r="449" spans="1:23" x14ac:dyDescent="0.2">
      <c r="A449" s="4">
        <v>50</v>
      </c>
      <c r="B449" s="4">
        <v>0</v>
      </c>
      <c r="C449" s="4">
        <v>0</v>
      </c>
      <c r="D449" s="4">
        <v>1</v>
      </c>
      <c r="E449" s="4">
        <v>203</v>
      </c>
      <c r="F449" s="4">
        <f>ROUND(Source!Q437,O449)</f>
        <v>129574.87</v>
      </c>
      <c r="G449" s="4" t="s">
        <v>410</v>
      </c>
      <c r="H449" s="4" t="s">
        <v>411</v>
      </c>
      <c r="I449" s="4"/>
      <c r="J449" s="4"/>
      <c r="K449" s="4">
        <v>203</v>
      </c>
      <c r="L449" s="4">
        <v>11</v>
      </c>
      <c r="M449" s="4">
        <v>3</v>
      </c>
      <c r="N449" s="4" t="s">
        <v>3</v>
      </c>
      <c r="O449" s="4">
        <v>2</v>
      </c>
      <c r="P449" s="4"/>
      <c r="Q449" s="4"/>
      <c r="R449" s="4"/>
      <c r="S449" s="4"/>
      <c r="T449" s="4"/>
      <c r="U449" s="4"/>
      <c r="V449" s="4"/>
      <c r="W449" s="4"/>
    </row>
    <row r="450" spans="1:23" x14ac:dyDescent="0.2">
      <c r="A450" s="4">
        <v>50</v>
      </c>
      <c r="B450" s="4">
        <v>0</v>
      </c>
      <c r="C450" s="4">
        <v>0</v>
      </c>
      <c r="D450" s="4">
        <v>1</v>
      </c>
      <c r="E450" s="4">
        <v>231</v>
      </c>
      <c r="F450" s="4">
        <f>ROUND(Source!BB437,O450)</f>
        <v>0</v>
      </c>
      <c r="G450" s="4" t="s">
        <v>412</v>
      </c>
      <c r="H450" s="4" t="s">
        <v>413</v>
      </c>
      <c r="I450" s="4"/>
      <c r="J450" s="4"/>
      <c r="K450" s="4">
        <v>231</v>
      </c>
      <c r="L450" s="4">
        <v>12</v>
      </c>
      <c r="M450" s="4">
        <v>3</v>
      </c>
      <c r="N450" s="4" t="s">
        <v>3</v>
      </c>
      <c r="O450" s="4">
        <v>2</v>
      </c>
      <c r="P450" s="4"/>
      <c r="Q450" s="4"/>
      <c r="R450" s="4"/>
      <c r="S450" s="4"/>
      <c r="T450" s="4"/>
      <c r="U450" s="4"/>
      <c r="V450" s="4"/>
      <c r="W450" s="4"/>
    </row>
    <row r="451" spans="1:23" x14ac:dyDescent="0.2">
      <c r="A451" s="4">
        <v>50</v>
      </c>
      <c r="B451" s="4">
        <v>0</v>
      </c>
      <c r="C451" s="4">
        <v>0</v>
      </c>
      <c r="D451" s="4">
        <v>1</v>
      </c>
      <c r="E451" s="4">
        <v>204</v>
      </c>
      <c r="F451" s="4">
        <f>ROUND(Source!R437,O451)</f>
        <v>14023.18</v>
      </c>
      <c r="G451" s="4" t="s">
        <v>414</v>
      </c>
      <c r="H451" s="4" t="s">
        <v>415</v>
      </c>
      <c r="I451" s="4"/>
      <c r="J451" s="4"/>
      <c r="K451" s="4">
        <v>204</v>
      </c>
      <c r="L451" s="4">
        <v>13</v>
      </c>
      <c r="M451" s="4">
        <v>3</v>
      </c>
      <c r="N451" s="4" t="s">
        <v>3</v>
      </c>
      <c r="O451" s="4">
        <v>2</v>
      </c>
      <c r="P451" s="4"/>
      <c r="Q451" s="4"/>
      <c r="R451" s="4"/>
      <c r="S451" s="4"/>
      <c r="T451" s="4"/>
      <c r="U451" s="4"/>
      <c r="V451" s="4"/>
      <c r="W451" s="4"/>
    </row>
    <row r="452" spans="1:23" x14ac:dyDescent="0.2">
      <c r="A452" s="4">
        <v>50</v>
      </c>
      <c r="B452" s="4">
        <v>0</v>
      </c>
      <c r="C452" s="4">
        <v>0</v>
      </c>
      <c r="D452" s="4">
        <v>1</v>
      </c>
      <c r="E452" s="4">
        <v>205</v>
      </c>
      <c r="F452" s="4">
        <f>ROUND(Source!S437,O452)</f>
        <v>126930.97</v>
      </c>
      <c r="G452" s="4" t="s">
        <v>416</v>
      </c>
      <c r="H452" s="4" t="s">
        <v>417</v>
      </c>
      <c r="I452" s="4"/>
      <c r="J452" s="4"/>
      <c r="K452" s="4">
        <v>205</v>
      </c>
      <c r="L452" s="4">
        <v>14</v>
      </c>
      <c r="M452" s="4">
        <v>3</v>
      </c>
      <c r="N452" s="4" t="s">
        <v>3</v>
      </c>
      <c r="O452" s="4">
        <v>2</v>
      </c>
      <c r="P452" s="4"/>
      <c r="Q452" s="4"/>
      <c r="R452" s="4"/>
      <c r="S452" s="4"/>
      <c r="T452" s="4"/>
      <c r="U452" s="4"/>
      <c r="V452" s="4"/>
      <c r="W452" s="4"/>
    </row>
    <row r="453" spans="1:23" x14ac:dyDescent="0.2">
      <c r="A453" s="4">
        <v>50</v>
      </c>
      <c r="B453" s="4">
        <v>0</v>
      </c>
      <c r="C453" s="4">
        <v>0</v>
      </c>
      <c r="D453" s="4">
        <v>1</v>
      </c>
      <c r="E453" s="4">
        <v>232</v>
      </c>
      <c r="F453" s="4">
        <f>ROUND(Source!BC437,O453)</f>
        <v>0</v>
      </c>
      <c r="G453" s="4" t="s">
        <v>418</v>
      </c>
      <c r="H453" s="4" t="s">
        <v>419</v>
      </c>
      <c r="I453" s="4"/>
      <c r="J453" s="4"/>
      <c r="K453" s="4">
        <v>232</v>
      </c>
      <c r="L453" s="4">
        <v>15</v>
      </c>
      <c r="M453" s="4">
        <v>3</v>
      </c>
      <c r="N453" s="4" t="s">
        <v>3</v>
      </c>
      <c r="O453" s="4">
        <v>2</v>
      </c>
      <c r="P453" s="4"/>
      <c r="Q453" s="4"/>
      <c r="R453" s="4"/>
      <c r="S453" s="4"/>
      <c r="T453" s="4"/>
      <c r="U453" s="4"/>
      <c r="V453" s="4"/>
      <c r="W453" s="4"/>
    </row>
    <row r="454" spans="1:23" x14ac:dyDescent="0.2">
      <c r="A454" s="4">
        <v>50</v>
      </c>
      <c r="B454" s="4">
        <v>0</v>
      </c>
      <c r="C454" s="4">
        <v>0</v>
      </c>
      <c r="D454" s="4">
        <v>1</v>
      </c>
      <c r="E454" s="4">
        <v>214</v>
      </c>
      <c r="F454" s="4">
        <f>ROUND(Source!AS437,O454)</f>
        <v>3795489.15</v>
      </c>
      <c r="G454" s="4" t="s">
        <v>420</v>
      </c>
      <c r="H454" s="4" t="s">
        <v>421</v>
      </c>
      <c r="I454" s="4"/>
      <c r="J454" s="4"/>
      <c r="K454" s="4">
        <v>214</v>
      </c>
      <c r="L454" s="4">
        <v>16</v>
      </c>
      <c r="M454" s="4">
        <v>3</v>
      </c>
      <c r="N454" s="4" t="s">
        <v>3</v>
      </c>
      <c r="O454" s="4">
        <v>2</v>
      </c>
      <c r="P454" s="4"/>
      <c r="Q454" s="4"/>
      <c r="R454" s="4"/>
      <c r="S454" s="4"/>
      <c r="T454" s="4"/>
      <c r="U454" s="4"/>
      <c r="V454" s="4"/>
      <c r="W454" s="4"/>
    </row>
    <row r="455" spans="1:23" x14ac:dyDescent="0.2">
      <c r="A455" s="4">
        <v>50</v>
      </c>
      <c r="B455" s="4">
        <v>0</v>
      </c>
      <c r="C455" s="4">
        <v>0</v>
      </c>
      <c r="D455" s="4">
        <v>1</v>
      </c>
      <c r="E455" s="4">
        <v>215</v>
      </c>
      <c r="F455" s="4">
        <f>ROUND(Source!AT437,O455)</f>
        <v>79500.27</v>
      </c>
      <c r="G455" s="4" t="s">
        <v>422</v>
      </c>
      <c r="H455" s="4" t="s">
        <v>423</v>
      </c>
      <c r="I455" s="4"/>
      <c r="J455" s="4"/>
      <c r="K455" s="4">
        <v>215</v>
      </c>
      <c r="L455" s="4">
        <v>17</v>
      </c>
      <c r="M455" s="4">
        <v>3</v>
      </c>
      <c r="N455" s="4" t="s">
        <v>3</v>
      </c>
      <c r="O455" s="4">
        <v>2</v>
      </c>
      <c r="P455" s="4"/>
      <c r="Q455" s="4"/>
      <c r="R455" s="4"/>
      <c r="S455" s="4"/>
      <c r="T455" s="4"/>
      <c r="U455" s="4"/>
      <c r="V455" s="4"/>
      <c r="W455" s="4"/>
    </row>
    <row r="456" spans="1:23" x14ac:dyDescent="0.2">
      <c r="A456" s="4">
        <v>50</v>
      </c>
      <c r="B456" s="4">
        <v>0</v>
      </c>
      <c r="C456" s="4">
        <v>0</v>
      </c>
      <c r="D456" s="4">
        <v>1</v>
      </c>
      <c r="E456" s="4">
        <v>217</v>
      </c>
      <c r="F456" s="4">
        <f>ROUND(Source!AU437,O456)</f>
        <v>0</v>
      </c>
      <c r="G456" s="4" t="s">
        <v>424</v>
      </c>
      <c r="H456" s="4" t="s">
        <v>425</v>
      </c>
      <c r="I456" s="4"/>
      <c r="J456" s="4"/>
      <c r="K456" s="4">
        <v>217</v>
      </c>
      <c r="L456" s="4">
        <v>18</v>
      </c>
      <c r="M456" s="4">
        <v>3</v>
      </c>
      <c r="N456" s="4" t="s">
        <v>3</v>
      </c>
      <c r="O456" s="4">
        <v>2</v>
      </c>
      <c r="P456" s="4"/>
      <c r="Q456" s="4"/>
      <c r="R456" s="4"/>
      <c r="S456" s="4"/>
      <c r="T456" s="4"/>
      <c r="U456" s="4"/>
      <c r="V456" s="4"/>
      <c r="W456" s="4"/>
    </row>
    <row r="457" spans="1:23" x14ac:dyDescent="0.2">
      <c r="A457" s="4">
        <v>50</v>
      </c>
      <c r="B457" s="4">
        <v>0</v>
      </c>
      <c r="C457" s="4">
        <v>0</v>
      </c>
      <c r="D457" s="4">
        <v>1</v>
      </c>
      <c r="E457" s="4">
        <v>230</v>
      </c>
      <c r="F457" s="4">
        <f>ROUND(Source!BA437,O457)</f>
        <v>0</v>
      </c>
      <c r="G457" s="4" t="s">
        <v>426</v>
      </c>
      <c r="H457" s="4" t="s">
        <v>427</v>
      </c>
      <c r="I457" s="4"/>
      <c r="J457" s="4"/>
      <c r="K457" s="4">
        <v>230</v>
      </c>
      <c r="L457" s="4">
        <v>19</v>
      </c>
      <c r="M457" s="4">
        <v>3</v>
      </c>
      <c r="N457" s="4" t="s">
        <v>3</v>
      </c>
      <c r="O457" s="4">
        <v>2</v>
      </c>
      <c r="P457" s="4"/>
      <c r="Q457" s="4"/>
      <c r="R457" s="4"/>
      <c r="S457" s="4"/>
      <c r="T457" s="4"/>
      <c r="U457" s="4"/>
      <c r="V457" s="4"/>
      <c r="W457" s="4"/>
    </row>
    <row r="458" spans="1:23" x14ac:dyDescent="0.2">
      <c r="A458" s="4">
        <v>50</v>
      </c>
      <c r="B458" s="4">
        <v>0</v>
      </c>
      <c r="C458" s="4">
        <v>0</v>
      </c>
      <c r="D458" s="4">
        <v>1</v>
      </c>
      <c r="E458" s="4">
        <v>206</v>
      </c>
      <c r="F458" s="4">
        <f>ROUND(Source!T437,O458)</f>
        <v>0</v>
      </c>
      <c r="G458" s="4" t="s">
        <v>428</v>
      </c>
      <c r="H458" s="4" t="s">
        <v>429</v>
      </c>
      <c r="I458" s="4"/>
      <c r="J458" s="4"/>
      <c r="K458" s="4">
        <v>206</v>
      </c>
      <c r="L458" s="4">
        <v>20</v>
      </c>
      <c r="M458" s="4">
        <v>3</v>
      </c>
      <c r="N458" s="4" t="s">
        <v>3</v>
      </c>
      <c r="O458" s="4">
        <v>2</v>
      </c>
      <c r="P458" s="4"/>
      <c r="Q458" s="4"/>
      <c r="R458" s="4"/>
      <c r="S458" s="4"/>
      <c r="T458" s="4"/>
      <c r="U458" s="4"/>
      <c r="V458" s="4"/>
      <c r="W458" s="4"/>
    </row>
    <row r="459" spans="1:23" x14ac:dyDescent="0.2">
      <c r="A459" s="4">
        <v>50</v>
      </c>
      <c r="B459" s="4">
        <v>0</v>
      </c>
      <c r="C459" s="4">
        <v>0</v>
      </c>
      <c r="D459" s="4">
        <v>1</v>
      </c>
      <c r="E459" s="4">
        <v>207</v>
      </c>
      <c r="F459" s="4">
        <f>Source!U437</f>
        <v>2117.0070362500001</v>
      </c>
      <c r="G459" s="4" t="s">
        <v>430</v>
      </c>
      <c r="H459" s="4" t="s">
        <v>431</v>
      </c>
      <c r="I459" s="4"/>
      <c r="J459" s="4"/>
      <c r="K459" s="4">
        <v>207</v>
      </c>
      <c r="L459" s="4">
        <v>21</v>
      </c>
      <c r="M459" s="4">
        <v>3</v>
      </c>
      <c r="N459" s="4" t="s">
        <v>3</v>
      </c>
      <c r="O459" s="4">
        <v>-1</v>
      </c>
      <c r="P459" s="4"/>
      <c r="Q459" s="4"/>
      <c r="R459" s="4"/>
      <c r="S459" s="4"/>
      <c r="T459" s="4"/>
      <c r="U459" s="4"/>
      <c r="V459" s="4"/>
      <c r="W459" s="4"/>
    </row>
    <row r="460" spans="1:23" x14ac:dyDescent="0.2">
      <c r="A460" s="4">
        <v>50</v>
      </c>
      <c r="B460" s="4">
        <v>0</v>
      </c>
      <c r="C460" s="4">
        <v>0</v>
      </c>
      <c r="D460" s="4">
        <v>1</v>
      </c>
      <c r="E460" s="4">
        <v>208</v>
      </c>
      <c r="F460" s="4">
        <f>Source!V437</f>
        <v>158.20988249999999</v>
      </c>
      <c r="G460" s="4" t="s">
        <v>432</v>
      </c>
      <c r="H460" s="4" t="s">
        <v>433</v>
      </c>
      <c r="I460" s="4"/>
      <c r="J460" s="4"/>
      <c r="K460" s="4">
        <v>208</v>
      </c>
      <c r="L460" s="4">
        <v>22</v>
      </c>
      <c r="M460" s="4">
        <v>3</v>
      </c>
      <c r="N460" s="4" t="s">
        <v>3</v>
      </c>
      <c r="O460" s="4">
        <v>-1</v>
      </c>
      <c r="P460" s="4"/>
      <c r="Q460" s="4"/>
      <c r="R460" s="4"/>
      <c r="S460" s="4"/>
      <c r="T460" s="4"/>
      <c r="U460" s="4"/>
      <c r="V460" s="4"/>
      <c r="W460" s="4"/>
    </row>
    <row r="461" spans="1:23" x14ac:dyDescent="0.2">
      <c r="A461" s="4">
        <v>50</v>
      </c>
      <c r="B461" s="4">
        <v>0</v>
      </c>
      <c r="C461" s="4">
        <v>0</v>
      </c>
      <c r="D461" s="4">
        <v>1</v>
      </c>
      <c r="E461" s="4">
        <v>209</v>
      </c>
      <c r="F461" s="4">
        <f>ROUND(Source!W437,O461)</f>
        <v>0</v>
      </c>
      <c r="G461" s="4" t="s">
        <v>434</v>
      </c>
      <c r="H461" s="4" t="s">
        <v>435</v>
      </c>
      <c r="I461" s="4"/>
      <c r="J461" s="4"/>
      <c r="K461" s="4">
        <v>209</v>
      </c>
      <c r="L461" s="4">
        <v>23</v>
      </c>
      <c r="M461" s="4">
        <v>3</v>
      </c>
      <c r="N461" s="4" t="s">
        <v>3</v>
      </c>
      <c r="O461" s="4">
        <v>2</v>
      </c>
      <c r="P461" s="4"/>
      <c r="Q461" s="4"/>
      <c r="R461" s="4"/>
      <c r="S461" s="4"/>
      <c r="T461" s="4"/>
      <c r="U461" s="4"/>
      <c r="V461" s="4"/>
      <c r="W461" s="4"/>
    </row>
    <row r="462" spans="1:23" x14ac:dyDescent="0.2">
      <c r="A462" s="4">
        <v>50</v>
      </c>
      <c r="B462" s="4">
        <v>0</v>
      </c>
      <c r="C462" s="4">
        <v>0</v>
      </c>
      <c r="D462" s="4">
        <v>1</v>
      </c>
      <c r="E462" s="4">
        <v>210</v>
      </c>
      <c r="F462" s="4">
        <f>ROUND(Source!X437,O462)</f>
        <v>124663.97</v>
      </c>
      <c r="G462" s="4" t="s">
        <v>436</v>
      </c>
      <c r="H462" s="4" t="s">
        <v>437</v>
      </c>
      <c r="I462" s="4"/>
      <c r="J462" s="4"/>
      <c r="K462" s="4">
        <v>210</v>
      </c>
      <c r="L462" s="4">
        <v>24</v>
      </c>
      <c r="M462" s="4">
        <v>3</v>
      </c>
      <c r="N462" s="4" t="s">
        <v>3</v>
      </c>
      <c r="O462" s="4">
        <v>2</v>
      </c>
      <c r="P462" s="4"/>
      <c r="Q462" s="4"/>
      <c r="R462" s="4"/>
      <c r="S462" s="4"/>
      <c r="T462" s="4"/>
      <c r="U462" s="4"/>
      <c r="V462" s="4"/>
      <c r="W462" s="4"/>
    </row>
    <row r="463" spans="1:23" x14ac:dyDescent="0.2">
      <c r="A463" s="4">
        <v>50</v>
      </c>
      <c r="B463" s="4">
        <v>0</v>
      </c>
      <c r="C463" s="4">
        <v>0</v>
      </c>
      <c r="D463" s="4">
        <v>1</v>
      </c>
      <c r="E463" s="4">
        <v>211</v>
      </c>
      <c r="F463" s="4">
        <f>ROUND(Source!Y437,O463)</f>
        <v>110701.18</v>
      </c>
      <c r="G463" s="4" t="s">
        <v>438</v>
      </c>
      <c r="H463" s="4" t="s">
        <v>439</v>
      </c>
      <c r="I463" s="4"/>
      <c r="J463" s="4"/>
      <c r="K463" s="4">
        <v>211</v>
      </c>
      <c r="L463" s="4">
        <v>25</v>
      </c>
      <c r="M463" s="4">
        <v>3</v>
      </c>
      <c r="N463" s="4" t="s">
        <v>3</v>
      </c>
      <c r="O463" s="4">
        <v>2</v>
      </c>
      <c r="P463" s="4"/>
      <c r="Q463" s="4"/>
      <c r="R463" s="4"/>
      <c r="S463" s="4"/>
      <c r="T463" s="4"/>
      <c r="U463" s="4"/>
      <c r="V463" s="4"/>
      <c r="W463" s="4"/>
    </row>
    <row r="464" spans="1:23" x14ac:dyDescent="0.2">
      <c r="A464" s="4">
        <v>50</v>
      </c>
      <c r="B464" s="4">
        <v>0</v>
      </c>
      <c r="C464" s="4">
        <v>0</v>
      </c>
      <c r="D464" s="4">
        <v>1</v>
      </c>
      <c r="E464" s="4">
        <v>224</v>
      </c>
      <c r="F464" s="4">
        <f>ROUND(Source!AR437,O464)</f>
        <v>3874989.42</v>
      </c>
      <c r="G464" s="4" t="s">
        <v>440</v>
      </c>
      <c r="H464" s="4" t="s">
        <v>441</v>
      </c>
      <c r="I464" s="4"/>
      <c r="J464" s="4"/>
      <c r="K464" s="4">
        <v>224</v>
      </c>
      <c r="L464" s="4">
        <v>26</v>
      </c>
      <c r="M464" s="4">
        <v>3</v>
      </c>
      <c r="N464" s="4" t="s">
        <v>3</v>
      </c>
      <c r="O464" s="4">
        <v>2</v>
      </c>
      <c r="P464" s="4"/>
      <c r="Q464" s="4"/>
      <c r="R464" s="4"/>
      <c r="S464" s="4"/>
      <c r="T464" s="4"/>
      <c r="U464" s="4"/>
      <c r="V464" s="4"/>
      <c r="W464" s="4"/>
    </row>
    <row r="466" spans="1:245" x14ac:dyDescent="0.2">
      <c r="A466" s="1">
        <v>4</v>
      </c>
      <c r="B466" s="1">
        <v>1</v>
      </c>
      <c r="C466" s="1"/>
      <c r="D466" s="1">
        <f>ROW(A709)</f>
        <v>709</v>
      </c>
      <c r="E466" s="1"/>
      <c r="F466" s="1" t="s">
        <v>12</v>
      </c>
      <c r="G466" s="1" t="s">
        <v>739</v>
      </c>
      <c r="H466" s="1" t="s">
        <v>3</v>
      </c>
      <c r="I466" s="1">
        <v>0</v>
      </c>
      <c r="J466" s="1"/>
      <c r="K466" s="1">
        <v>-1</v>
      </c>
      <c r="L466" s="1"/>
      <c r="M466" s="1"/>
      <c r="N466" s="1"/>
      <c r="O466" s="1"/>
      <c r="P466" s="1"/>
      <c r="Q466" s="1"/>
      <c r="R466" s="1"/>
      <c r="S466" s="1"/>
      <c r="T466" s="1"/>
      <c r="U466" s="1" t="s">
        <v>3</v>
      </c>
      <c r="V466" s="1">
        <v>0</v>
      </c>
      <c r="W466" s="1"/>
      <c r="X466" s="1"/>
      <c r="Y466" s="1"/>
      <c r="Z466" s="1"/>
      <c r="AA466" s="1"/>
      <c r="AB466" s="1" t="s">
        <v>3</v>
      </c>
      <c r="AC466" s="1" t="s">
        <v>3</v>
      </c>
      <c r="AD466" s="1" t="s">
        <v>3</v>
      </c>
      <c r="AE466" s="1" t="s">
        <v>3</v>
      </c>
      <c r="AF466" s="1" t="s">
        <v>3</v>
      </c>
      <c r="AG466" s="1" t="s">
        <v>3</v>
      </c>
      <c r="AH466" s="1"/>
      <c r="AI466" s="1"/>
      <c r="AJ466" s="1"/>
      <c r="AK466" s="1"/>
      <c r="AL466" s="1"/>
      <c r="AM466" s="1"/>
      <c r="AN466" s="1"/>
      <c r="AO466" s="1"/>
      <c r="AP466" s="1" t="s">
        <v>3</v>
      </c>
      <c r="AQ466" s="1" t="s">
        <v>3</v>
      </c>
      <c r="AR466" s="1" t="s">
        <v>3</v>
      </c>
      <c r="AS466" s="1"/>
      <c r="AT466" s="1"/>
      <c r="AU466" s="1"/>
      <c r="AV466" s="1"/>
      <c r="AW466" s="1"/>
      <c r="AX466" s="1"/>
      <c r="AY466" s="1"/>
      <c r="AZ466" s="1" t="s">
        <v>3</v>
      </c>
      <c r="BA466" s="1"/>
      <c r="BB466" s="1" t="s">
        <v>3</v>
      </c>
      <c r="BC466" s="1" t="s">
        <v>3</v>
      </c>
      <c r="BD466" s="1" t="s">
        <v>3</v>
      </c>
      <c r="BE466" s="1" t="s">
        <v>3</v>
      </c>
      <c r="BF466" s="1" t="s">
        <v>3</v>
      </c>
      <c r="BG466" s="1" t="s">
        <v>3</v>
      </c>
      <c r="BH466" s="1" t="s">
        <v>3</v>
      </c>
      <c r="BI466" s="1" t="s">
        <v>3</v>
      </c>
      <c r="BJ466" s="1" t="s">
        <v>3</v>
      </c>
      <c r="BK466" s="1" t="s">
        <v>3</v>
      </c>
      <c r="BL466" s="1" t="s">
        <v>3</v>
      </c>
      <c r="BM466" s="1" t="s">
        <v>3</v>
      </c>
      <c r="BN466" s="1" t="s">
        <v>3</v>
      </c>
      <c r="BO466" s="1" t="s">
        <v>3</v>
      </c>
      <c r="BP466" s="1" t="s">
        <v>3</v>
      </c>
      <c r="BQ466" s="1"/>
      <c r="BR466" s="1"/>
      <c r="BS466" s="1"/>
      <c r="BT466" s="1"/>
      <c r="BU466" s="1"/>
      <c r="BV466" s="1"/>
      <c r="BW466" s="1"/>
      <c r="BX466" s="1">
        <v>0</v>
      </c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>
        <v>0</v>
      </c>
    </row>
    <row r="468" spans="1:245" x14ac:dyDescent="0.2">
      <c r="A468" s="2">
        <v>52</v>
      </c>
      <c r="B468" s="2">
        <f t="shared" ref="B468:G468" si="384">B709</f>
        <v>1</v>
      </c>
      <c r="C468" s="2">
        <f t="shared" si="384"/>
        <v>4</v>
      </c>
      <c r="D468" s="2">
        <f t="shared" si="384"/>
        <v>466</v>
      </c>
      <c r="E468" s="2">
        <f t="shared" si="384"/>
        <v>0</v>
      </c>
      <c r="F468" s="2" t="str">
        <f t="shared" si="384"/>
        <v>Новый раздел</v>
      </c>
      <c r="G468" s="2" t="str">
        <f t="shared" si="384"/>
        <v>3 Конструктивные решения выше отметки 0,00</v>
      </c>
      <c r="H468" s="2"/>
      <c r="I468" s="2"/>
      <c r="J468" s="2"/>
      <c r="K468" s="2"/>
      <c r="L468" s="2"/>
      <c r="M468" s="2"/>
      <c r="N468" s="2"/>
      <c r="O468" s="2">
        <f t="shared" ref="O468:AT468" si="385">O709</f>
        <v>2879199.3</v>
      </c>
      <c r="P468" s="2">
        <f t="shared" si="385"/>
        <v>2606551.4</v>
      </c>
      <c r="Q468" s="2">
        <f t="shared" si="385"/>
        <v>127031.54</v>
      </c>
      <c r="R468" s="2">
        <f t="shared" si="385"/>
        <v>14264.71</v>
      </c>
      <c r="S468" s="2">
        <f t="shared" si="385"/>
        <v>145616.35999999999</v>
      </c>
      <c r="T468" s="2">
        <f t="shared" si="385"/>
        <v>0</v>
      </c>
      <c r="U468" s="2">
        <f t="shared" si="385"/>
        <v>2477.3788205299998</v>
      </c>
      <c r="V468" s="2">
        <f t="shared" si="385"/>
        <v>161.52584040000002</v>
      </c>
      <c r="W468" s="2">
        <f t="shared" si="385"/>
        <v>0</v>
      </c>
      <c r="X468" s="2">
        <f t="shared" si="385"/>
        <v>151325.17000000001</v>
      </c>
      <c r="Y468" s="2">
        <f t="shared" si="385"/>
        <v>127862.17</v>
      </c>
      <c r="Z468" s="2">
        <f t="shared" si="385"/>
        <v>0</v>
      </c>
      <c r="AA468" s="2">
        <f t="shared" si="385"/>
        <v>0</v>
      </c>
      <c r="AB468" s="2">
        <f t="shared" si="385"/>
        <v>0</v>
      </c>
      <c r="AC468" s="2">
        <f t="shared" si="385"/>
        <v>0</v>
      </c>
      <c r="AD468" s="2">
        <f t="shared" si="385"/>
        <v>0</v>
      </c>
      <c r="AE468" s="2">
        <f t="shared" si="385"/>
        <v>0</v>
      </c>
      <c r="AF468" s="2">
        <f t="shared" si="385"/>
        <v>0</v>
      </c>
      <c r="AG468" s="2">
        <f t="shared" si="385"/>
        <v>0</v>
      </c>
      <c r="AH468" s="2">
        <f t="shared" si="385"/>
        <v>0</v>
      </c>
      <c r="AI468" s="2">
        <f t="shared" si="385"/>
        <v>0</v>
      </c>
      <c r="AJ468" s="2">
        <f t="shared" si="385"/>
        <v>0</v>
      </c>
      <c r="AK468" s="2">
        <f t="shared" si="385"/>
        <v>0</v>
      </c>
      <c r="AL468" s="2">
        <f t="shared" si="385"/>
        <v>0</v>
      </c>
      <c r="AM468" s="2">
        <f t="shared" si="385"/>
        <v>0</v>
      </c>
      <c r="AN468" s="2">
        <f t="shared" si="385"/>
        <v>0</v>
      </c>
      <c r="AO468" s="2">
        <f t="shared" si="385"/>
        <v>0</v>
      </c>
      <c r="AP468" s="2">
        <f t="shared" si="385"/>
        <v>0</v>
      </c>
      <c r="AQ468" s="2">
        <f t="shared" si="385"/>
        <v>0</v>
      </c>
      <c r="AR468" s="2">
        <f t="shared" si="385"/>
        <v>3158386.64</v>
      </c>
      <c r="AS468" s="2">
        <f t="shared" si="385"/>
        <v>3158386.64</v>
      </c>
      <c r="AT468" s="2">
        <f t="shared" si="385"/>
        <v>0</v>
      </c>
      <c r="AU468" s="2">
        <f t="shared" ref="AU468:BZ468" si="386">AU709</f>
        <v>0</v>
      </c>
      <c r="AV468" s="2">
        <f t="shared" si="386"/>
        <v>2606551.4</v>
      </c>
      <c r="AW468" s="2">
        <f t="shared" si="386"/>
        <v>2606551.4</v>
      </c>
      <c r="AX468" s="2">
        <f t="shared" si="386"/>
        <v>0</v>
      </c>
      <c r="AY468" s="2">
        <f t="shared" si="386"/>
        <v>2606551.4</v>
      </c>
      <c r="AZ468" s="2">
        <f t="shared" si="386"/>
        <v>0</v>
      </c>
      <c r="BA468" s="2">
        <f t="shared" si="386"/>
        <v>0</v>
      </c>
      <c r="BB468" s="2">
        <f t="shared" si="386"/>
        <v>0</v>
      </c>
      <c r="BC468" s="2">
        <f t="shared" si="386"/>
        <v>0</v>
      </c>
      <c r="BD468" s="2">
        <f t="shared" si="386"/>
        <v>0</v>
      </c>
      <c r="BE468" s="2">
        <f t="shared" si="386"/>
        <v>0</v>
      </c>
      <c r="BF468" s="2">
        <f t="shared" si="386"/>
        <v>0</v>
      </c>
      <c r="BG468" s="2">
        <f t="shared" si="386"/>
        <v>0</v>
      </c>
      <c r="BH468" s="2">
        <f t="shared" si="386"/>
        <v>0</v>
      </c>
      <c r="BI468" s="2">
        <f t="shared" si="386"/>
        <v>0</v>
      </c>
      <c r="BJ468" s="2">
        <f t="shared" si="386"/>
        <v>0</v>
      </c>
      <c r="BK468" s="2">
        <f t="shared" si="386"/>
        <v>0</v>
      </c>
      <c r="BL468" s="2">
        <f t="shared" si="386"/>
        <v>0</v>
      </c>
      <c r="BM468" s="2">
        <f t="shared" si="386"/>
        <v>0</v>
      </c>
      <c r="BN468" s="2">
        <f t="shared" si="386"/>
        <v>0</v>
      </c>
      <c r="BO468" s="2">
        <f t="shared" si="386"/>
        <v>0</v>
      </c>
      <c r="BP468" s="2">
        <f t="shared" si="386"/>
        <v>0</v>
      </c>
      <c r="BQ468" s="2">
        <f t="shared" si="386"/>
        <v>0</v>
      </c>
      <c r="BR468" s="2">
        <f t="shared" si="386"/>
        <v>0</v>
      </c>
      <c r="BS468" s="2">
        <f t="shared" si="386"/>
        <v>0</v>
      </c>
      <c r="BT468" s="2">
        <f t="shared" si="386"/>
        <v>0</v>
      </c>
      <c r="BU468" s="2">
        <f t="shared" si="386"/>
        <v>0</v>
      </c>
      <c r="BV468" s="2">
        <f t="shared" si="386"/>
        <v>0</v>
      </c>
      <c r="BW468" s="2">
        <f t="shared" si="386"/>
        <v>0</v>
      </c>
      <c r="BX468" s="2">
        <f t="shared" si="386"/>
        <v>0</v>
      </c>
      <c r="BY468" s="2">
        <f t="shared" si="386"/>
        <v>0</v>
      </c>
      <c r="BZ468" s="2">
        <f t="shared" si="386"/>
        <v>0</v>
      </c>
      <c r="CA468" s="2">
        <f t="shared" ref="CA468:DF468" si="387">CA709</f>
        <v>0</v>
      </c>
      <c r="CB468" s="2">
        <f t="shared" si="387"/>
        <v>0</v>
      </c>
      <c r="CC468" s="2">
        <f t="shared" si="387"/>
        <v>0</v>
      </c>
      <c r="CD468" s="2">
        <f t="shared" si="387"/>
        <v>0</v>
      </c>
      <c r="CE468" s="2">
        <f t="shared" si="387"/>
        <v>0</v>
      </c>
      <c r="CF468" s="2">
        <f t="shared" si="387"/>
        <v>0</v>
      </c>
      <c r="CG468" s="2">
        <f t="shared" si="387"/>
        <v>0</v>
      </c>
      <c r="CH468" s="2">
        <f t="shared" si="387"/>
        <v>0</v>
      </c>
      <c r="CI468" s="2">
        <f t="shared" si="387"/>
        <v>0</v>
      </c>
      <c r="CJ468" s="2">
        <f t="shared" si="387"/>
        <v>0</v>
      </c>
      <c r="CK468" s="2">
        <f t="shared" si="387"/>
        <v>0</v>
      </c>
      <c r="CL468" s="2">
        <f t="shared" si="387"/>
        <v>0</v>
      </c>
      <c r="CM468" s="2">
        <f t="shared" si="387"/>
        <v>0</v>
      </c>
      <c r="CN468" s="2">
        <f t="shared" si="387"/>
        <v>0</v>
      </c>
      <c r="CO468" s="2">
        <f t="shared" si="387"/>
        <v>0</v>
      </c>
      <c r="CP468" s="2">
        <f t="shared" si="387"/>
        <v>0</v>
      </c>
      <c r="CQ468" s="2">
        <f t="shared" si="387"/>
        <v>0</v>
      </c>
      <c r="CR468" s="2">
        <f t="shared" si="387"/>
        <v>0</v>
      </c>
      <c r="CS468" s="2">
        <f t="shared" si="387"/>
        <v>0</v>
      </c>
      <c r="CT468" s="2">
        <f t="shared" si="387"/>
        <v>0</v>
      </c>
      <c r="CU468" s="2">
        <f t="shared" si="387"/>
        <v>0</v>
      </c>
      <c r="CV468" s="2">
        <f t="shared" si="387"/>
        <v>0</v>
      </c>
      <c r="CW468" s="2">
        <f t="shared" si="387"/>
        <v>0</v>
      </c>
      <c r="CX468" s="2">
        <f t="shared" si="387"/>
        <v>0</v>
      </c>
      <c r="CY468" s="2">
        <f t="shared" si="387"/>
        <v>0</v>
      </c>
      <c r="CZ468" s="2">
        <f t="shared" si="387"/>
        <v>0</v>
      </c>
      <c r="DA468" s="2">
        <f t="shared" si="387"/>
        <v>0</v>
      </c>
      <c r="DB468" s="2">
        <f t="shared" si="387"/>
        <v>0</v>
      </c>
      <c r="DC468" s="2">
        <f t="shared" si="387"/>
        <v>0</v>
      </c>
      <c r="DD468" s="2">
        <f t="shared" si="387"/>
        <v>0</v>
      </c>
      <c r="DE468" s="2">
        <f t="shared" si="387"/>
        <v>0</v>
      </c>
      <c r="DF468" s="2">
        <f t="shared" si="387"/>
        <v>0</v>
      </c>
      <c r="DG468" s="3">
        <f t="shared" ref="DG468:EL468" si="388">DG709</f>
        <v>0</v>
      </c>
      <c r="DH468" s="3">
        <f t="shared" si="388"/>
        <v>0</v>
      </c>
      <c r="DI468" s="3">
        <f t="shared" si="388"/>
        <v>0</v>
      </c>
      <c r="DJ468" s="3">
        <f t="shared" si="388"/>
        <v>0</v>
      </c>
      <c r="DK468" s="3">
        <f t="shared" si="388"/>
        <v>0</v>
      </c>
      <c r="DL468" s="3">
        <f t="shared" si="388"/>
        <v>0</v>
      </c>
      <c r="DM468" s="3">
        <f t="shared" si="388"/>
        <v>0</v>
      </c>
      <c r="DN468" s="3">
        <f t="shared" si="388"/>
        <v>0</v>
      </c>
      <c r="DO468" s="3">
        <f t="shared" si="388"/>
        <v>0</v>
      </c>
      <c r="DP468" s="3">
        <f t="shared" si="388"/>
        <v>0</v>
      </c>
      <c r="DQ468" s="3">
        <f t="shared" si="388"/>
        <v>0</v>
      </c>
      <c r="DR468" s="3">
        <f t="shared" si="388"/>
        <v>0</v>
      </c>
      <c r="DS468" s="3">
        <f t="shared" si="388"/>
        <v>0</v>
      </c>
      <c r="DT468" s="3">
        <f t="shared" si="388"/>
        <v>0</v>
      </c>
      <c r="DU468" s="3">
        <f t="shared" si="388"/>
        <v>0</v>
      </c>
      <c r="DV468" s="3">
        <f t="shared" si="388"/>
        <v>0</v>
      </c>
      <c r="DW468" s="3">
        <f t="shared" si="388"/>
        <v>0</v>
      </c>
      <c r="DX468" s="3">
        <f t="shared" si="388"/>
        <v>0</v>
      </c>
      <c r="DY468" s="3">
        <f t="shared" si="388"/>
        <v>0</v>
      </c>
      <c r="DZ468" s="3">
        <f t="shared" si="388"/>
        <v>0</v>
      </c>
      <c r="EA468" s="3">
        <f t="shared" si="388"/>
        <v>0</v>
      </c>
      <c r="EB468" s="3">
        <f t="shared" si="388"/>
        <v>0</v>
      </c>
      <c r="EC468" s="3">
        <f t="shared" si="388"/>
        <v>0</v>
      </c>
      <c r="ED468" s="3">
        <f t="shared" si="388"/>
        <v>0</v>
      </c>
      <c r="EE468" s="3">
        <f t="shared" si="388"/>
        <v>0</v>
      </c>
      <c r="EF468" s="3">
        <f t="shared" si="388"/>
        <v>0</v>
      </c>
      <c r="EG468" s="3">
        <f t="shared" si="388"/>
        <v>0</v>
      </c>
      <c r="EH468" s="3">
        <f t="shared" si="388"/>
        <v>0</v>
      </c>
      <c r="EI468" s="3">
        <f t="shared" si="388"/>
        <v>0</v>
      </c>
      <c r="EJ468" s="3">
        <f t="shared" si="388"/>
        <v>0</v>
      </c>
      <c r="EK468" s="3">
        <f t="shared" si="388"/>
        <v>0</v>
      </c>
      <c r="EL468" s="3">
        <f t="shared" si="388"/>
        <v>0</v>
      </c>
      <c r="EM468" s="3">
        <f t="shared" ref="EM468:FR468" si="389">EM709</f>
        <v>0</v>
      </c>
      <c r="EN468" s="3">
        <f t="shared" si="389"/>
        <v>0</v>
      </c>
      <c r="EO468" s="3">
        <f t="shared" si="389"/>
        <v>0</v>
      </c>
      <c r="EP468" s="3">
        <f t="shared" si="389"/>
        <v>0</v>
      </c>
      <c r="EQ468" s="3">
        <f t="shared" si="389"/>
        <v>0</v>
      </c>
      <c r="ER468" s="3">
        <f t="shared" si="389"/>
        <v>0</v>
      </c>
      <c r="ES468" s="3">
        <f t="shared" si="389"/>
        <v>0</v>
      </c>
      <c r="ET468" s="3">
        <f t="shared" si="389"/>
        <v>0</v>
      </c>
      <c r="EU468" s="3">
        <f t="shared" si="389"/>
        <v>0</v>
      </c>
      <c r="EV468" s="3">
        <f t="shared" si="389"/>
        <v>0</v>
      </c>
      <c r="EW468" s="3">
        <f t="shared" si="389"/>
        <v>0</v>
      </c>
      <c r="EX468" s="3">
        <f t="shared" si="389"/>
        <v>0</v>
      </c>
      <c r="EY468" s="3">
        <f t="shared" si="389"/>
        <v>0</v>
      </c>
      <c r="EZ468" s="3">
        <f t="shared" si="389"/>
        <v>0</v>
      </c>
      <c r="FA468" s="3">
        <f t="shared" si="389"/>
        <v>0</v>
      </c>
      <c r="FB468" s="3">
        <f t="shared" si="389"/>
        <v>0</v>
      </c>
      <c r="FC468" s="3">
        <f t="shared" si="389"/>
        <v>0</v>
      </c>
      <c r="FD468" s="3">
        <f t="shared" si="389"/>
        <v>0</v>
      </c>
      <c r="FE468" s="3">
        <f t="shared" si="389"/>
        <v>0</v>
      </c>
      <c r="FF468" s="3">
        <f t="shared" si="389"/>
        <v>0</v>
      </c>
      <c r="FG468" s="3">
        <f t="shared" si="389"/>
        <v>0</v>
      </c>
      <c r="FH468" s="3">
        <f t="shared" si="389"/>
        <v>0</v>
      </c>
      <c r="FI468" s="3">
        <f t="shared" si="389"/>
        <v>0</v>
      </c>
      <c r="FJ468" s="3">
        <f t="shared" si="389"/>
        <v>0</v>
      </c>
      <c r="FK468" s="3">
        <f t="shared" si="389"/>
        <v>0</v>
      </c>
      <c r="FL468" s="3">
        <f t="shared" si="389"/>
        <v>0</v>
      </c>
      <c r="FM468" s="3">
        <f t="shared" si="389"/>
        <v>0</v>
      </c>
      <c r="FN468" s="3">
        <f t="shared" si="389"/>
        <v>0</v>
      </c>
      <c r="FO468" s="3">
        <f t="shared" si="389"/>
        <v>0</v>
      </c>
      <c r="FP468" s="3">
        <f t="shared" si="389"/>
        <v>0</v>
      </c>
      <c r="FQ468" s="3">
        <f t="shared" si="389"/>
        <v>0</v>
      </c>
      <c r="FR468" s="3">
        <f t="shared" si="389"/>
        <v>0</v>
      </c>
      <c r="FS468" s="3">
        <f t="shared" ref="FS468:GX468" si="390">FS709</f>
        <v>0</v>
      </c>
      <c r="FT468" s="3">
        <f t="shared" si="390"/>
        <v>0</v>
      </c>
      <c r="FU468" s="3">
        <f t="shared" si="390"/>
        <v>0</v>
      </c>
      <c r="FV468" s="3">
        <f t="shared" si="390"/>
        <v>0</v>
      </c>
      <c r="FW468" s="3">
        <f t="shared" si="390"/>
        <v>0</v>
      </c>
      <c r="FX468" s="3">
        <f t="shared" si="390"/>
        <v>0</v>
      </c>
      <c r="FY468" s="3">
        <f t="shared" si="390"/>
        <v>0</v>
      </c>
      <c r="FZ468" s="3">
        <f t="shared" si="390"/>
        <v>0</v>
      </c>
      <c r="GA468" s="3">
        <f t="shared" si="390"/>
        <v>0</v>
      </c>
      <c r="GB468" s="3">
        <f t="shared" si="390"/>
        <v>0</v>
      </c>
      <c r="GC468" s="3">
        <f t="shared" si="390"/>
        <v>0</v>
      </c>
      <c r="GD468" s="3">
        <f t="shared" si="390"/>
        <v>0</v>
      </c>
      <c r="GE468" s="3">
        <f t="shared" si="390"/>
        <v>0</v>
      </c>
      <c r="GF468" s="3">
        <f t="shared" si="390"/>
        <v>0</v>
      </c>
      <c r="GG468" s="3">
        <f t="shared" si="390"/>
        <v>0</v>
      </c>
      <c r="GH468" s="3">
        <f t="shared" si="390"/>
        <v>0</v>
      </c>
      <c r="GI468" s="3">
        <f t="shared" si="390"/>
        <v>0</v>
      </c>
      <c r="GJ468" s="3">
        <f t="shared" si="390"/>
        <v>0</v>
      </c>
      <c r="GK468" s="3">
        <f t="shared" si="390"/>
        <v>0</v>
      </c>
      <c r="GL468" s="3">
        <f t="shared" si="390"/>
        <v>0</v>
      </c>
      <c r="GM468" s="3">
        <f t="shared" si="390"/>
        <v>0</v>
      </c>
      <c r="GN468" s="3">
        <f t="shared" si="390"/>
        <v>0</v>
      </c>
      <c r="GO468" s="3">
        <f t="shared" si="390"/>
        <v>0</v>
      </c>
      <c r="GP468" s="3">
        <f t="shared" si="390"/>
        <v>0</v>
      </c>
      <c r="GQ468" s="3">
        <f t="shared" si="390"/>
        <v>0</v>
      </c>
      <c r="GR468" s="3">
        <f t="shared" si="390"/>
        <v>0</v>
      </c>
      <c r="GS468" s="3">
        <f t="shared" si="390"/>
        <v>0</v>
      </c>
      <c r="GT468" s="3">
        <f t="shared" si="390"/>
        <v>0</v>
      </c>
      <c r="GU468" s="3">
        <f t="shared" si="390"/>
        <v>0</v>
      </c>
      <c r="GV468" s="3">
        <f t="shared" si="390"/>
        <v>0</v>
      </c>
      <c r="GW468" s="3">
        <f t="shared" si="390"/>
        <v>0</v>
      </c>
      <c r="GX468" s="3">
        <f t="shared" si="390"/>
        <v>0</v>
      </c>
    </row>
    <row r="470" spans="1:245" x14ac:dyDescent="0.2">
      <c r="A470" s="1">
        <v>5</v>
      </c>
      <c r="B470" s="1">
        <v>1</v>
      </c>
      <c r="C470" s="1"/>
      <c r="D470" s="1">
        <f>ROW(A500)</f>
        <v>500</v>
      </c>
      <c r="E470" s="1"/>
      <c r="F470" s="1" t="s">
        <v>545</v>
      </c>
      <c r="G470" s="1" t="s">
        <v>740</v>
      </c>
      <c r="H470" s="1" t="s">
        <v>3</v>
      </c>
      <c r="I470" s="1">
        <v>0</v>
      </c>
      <c r="J470" s="1"/>
      <c r="K470" s="1">
        <v>0</v>
      </c>
      <c r="L470" s="1"/>
      <c r="M470" s="1"/>
      <c r="N470" s="1"/>
      <c r="O470" s="1"/>
      <c r="P470" s="1"/>
      <c r="Q470" s="1"/>
      <c r="R470" s="1"/>
      <c r="S470" s="1"/>
      <c r="T470" s="1"/>
      <c r="U470" s="1" t="s">
        <v>3</v>
      </c>
      <c r="V470" s="1">
        <v>0</v>
      </c>
      <c r="W470" s="1"/>
      <c r="X470" s="1"/>
      <c r="Y470" s="1"/>
      <c r="Z470" s="1"/>
      <c r="AA470" s="1"/>
      <c r="AB470" s="1" t="s">
        <v>3</v>
      </c>
      <c r="AC470" s="1" t="s">
        <v>3</v>
      </c>
      <c r="AD470" s="1" t="s">
        <v>3</v>
      </c>
      <c r="AE470" s="1" t="s">
        <v>3</v>
      </c>
      <c r="AF470" s="1" t="s">
        <v>3</v>
      </c>
      <c r="AG470" s="1" t="s">
        <v>3</v>
      </c>
      <c r="AH470" s="1"/>
      <c r="AI470" s="1"/>
      <c r="AJ470" s="1"/>
      <c r="AK470" s="1"/>
      <c r="AL470" s="1"/>
      <c r="AM470" s="1"/>
      <c r="AN470" s="1"/>
      <c r="AO470" s="1"/>
      <c r="AP470" s="1" t="s">
        <v>3</v>
      </c>
      <c r="AQ470" s="1" t="s">
        <v>3</v>
      </c>
      <c r="AR470" s="1" t="s">
        <v>3</v>
      </c>
      <c r="AS470" s="1"/>
      <c r="AT470" s="1"/>
      <c r="AU470" s="1"/>
      <c r="AV470" s="1"/>
      <c r="AW470" s="1"/>
      <c r="AX470" s="1"/>
      <c r="AY470" s="1"/>
      <c r="AZ470" s="1" t="s">
        <v>3</v>
      </c>
      <c r="BA470" s="1"/>
      <c r="BB470" s="1" t="s">
        <v>3</v>
      </c>
      <c r="BC470" s="1" t="s">
        <v>3</v>
      </c>
      <c r="BD470" s="1" t="s">
        <v>3</v>
      </c>
      <c r="BE470" s="1" t="s">
        <v>3</v>
      </c>
      <c r="BF470" s="1" t="s">
        <v>3</v>
      </c>
      <c r="BG470" s="1" t="s">
        <v>3</v>
      </c>
      <c r="BH470" s="1" t="s">
        <v>3</v>
      </c>
      <c r="BI470" s="1" t="s">
        <v>3</v>
      </c>
      <c r="BJ470" s="1" t="s">
        <v>3</v>
      </c>
      <c r="BK470" s="1" t="s">
        <v>3</v>
      </c>
      <c r="BL470" s="1" t="s">
        <v>3</v>
      </c>
      <c r="BM470" s="1" t="s">
        <v>3</v>
      </c>
      <c r="BN470" s="1" t="s">
        <v>3</v>
      </c>
      <c r="BO470" s="1" t="s">
        <v>3</v>
      </c>
      <c r="BP470" s="1" t="s">
        <v>3</v>
      </c>
      <c r="BQ470" s="1"/>
      <c r="BR470" s="1"/>
      <c r="BS470" s="1"/>
      <c r="BT470" s="1"/>
      <c r="BU470" s="1"/>
      <c r="BV470" s="1"/>
      <c r="BW470" s="1"/>
      <c r="BX470" s="1">
        <v>0</v>
      </c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>
        <v>0</v>
      </c>
    </row>
    <row r="472" spans="1:245" x14ac:dyDescent="0.2">
      <c r="A472" s="2">
        <v>52</v>
      </c>
      <c r="B472" s="2">
        <f t="shared" ref="B472:G472" si="391">B500</f>
        <v>1</v>
      </c>
      <c r="C472" s="2">
        <f t="shared" si="391"/>
        <v>5</v>
      </c>
      <c r="D472" s="2">
        <f t="shared" si="391"/>
        <v>470</v>
      </c>
      <c r="E472" s="2">
        <f t="shared" si="391"/>
        <v>0</v>
      </c>
      <c r="F472" s="2" t="str">
        <f t="shared" si="391"/>
        <v>Новый подраздел</v>
      </c>
      <c r="G472" s="2" t="str">
        <f t="shared" si="391"/>
        <v>Ограждающие конструкции</v>
      </c>
      <c r="H472" s="2"/>
      <c r="I472" s="2"/>
      <c r="J472" s="2"/>
      <c r="K472" s="2"/>
      <c r="L472" s="2"/>
      <c r="M472" s="2"/>
      <c r="N472" s="2"/>
      <c r="O472" s="2">
        <f t="shared" ref="O472:AT472" si="392">O500</f>
        <v>2240582</v>
      </c>
      <c r="P472" s="2">
        <f t="shared" si="392"/>
        <v>1996683.13</v>
      </c>
      <c r="Q472" s="2">
        <f t="shared" si="392"/>
        <v>115980.64</v>
      </c>
      <c r="R472" s="2">
        <f t="shared" si="392"/>
        <v>13151.07</v>
      </c>
      <c r="S472" s="2">
        <f t="shared" si="392"/>
        <v>127918.23</v>
      </c>
      <c r="T472" s="2">
        <f t="shared" si="392"/>
        <v>0</v>
      </c>
      <c r="U472" s="2">
        <f t="shared" si="392"/>
        <v>2177.6659</v>
      </c>
      <c r="V472" s="2">
        <f t="shared" si="392"/>
        <v>148.93300000000002</v>
      </c>
      <c r="W472" s="2">
        <f t="shared" si="392"/>
        <v>0</v>
      </c>
      <c r="X472" s="2">
        <f t="shared" si="392"/>
        <v>130605.75999999999</v>
      </c>
      <c r="Y472" s="2">
        <f t="shared" si="392"/>
        <v>114450.95</v>
      </c>
      <c r="Z472" s="2">
        <f t="shared" si="392"/>
        <v>0</v>
      </c>
      <c r="AA472" s="2">
        <f t="shared" si="392"/>
        <v>0</v>
      </c>
      <c r="AB472" s="2">
        <f t="shared" si="392"/>
        <v>2240582</v>
      </c>
      <c r="AC472" s="2">
        <f t="shared" si="392"/>
        <v>1996683.13</v>
      </c>
      <c r="AD472" s="2">
        <f t="shared" si="392"/>
        <v>115980.64</v>
      </c>
      <c r="AE472" s="2">
        <f t="shared" si="392"/>
        <v>13151.07</v>
      </c>
      <c r="AF472" s="2">
        <f t="shared" si="392"/>
        <v>127918.23</v>
      </c>
      <c r="AG472" s="2">
        <f t="shared" si="392"/>
        <v>0</v>
      </c>
      <c r="AH472" s="2">
        <f t="shared" si="392"/>
        <v>2177.6659</v>
      </c>
      <c r="AI472" s="2">
        <f t="shared" si="392"/>
        <v>148.93300000000002</v>
      </c>
      <c r="AJ472" s="2">
        <f t="shared" si="392"/>
        <v>0</v>
      </c>
      <c r="AK472" s="2">
        <f t="shared" si="392"/>
        <v>130605.75999999999</v>
      </c>
      <c r="AL472" s="2">
        <f t="shared" si="392"/>
        <v>114450.95</v>
      </c>
      <c r="AM472" s="2">
        <f t="shared" si="392"/>
        <v>0</v>
      </c>
      <c r="AN472" s="2">
        <f t="shared" si="392"/>
        <v>0</v>
      </c>
      <c r="AO472" s="2">
        <f t="shared" si="392"/>
        <v>0</v>
      </c>
      <c r="AP472" s="2">
        <f t="shared" si="392"/>
        <v>0</v>
      </c>
      <c r="AQ472" s="2">
        <f t="shared" si="392"/>
        <v>0</v>
      </c>
      <c r="AR472" s="2">
        <f t="shared" si="392"/>
        <v>2485638.71</v>
      </c>
      <c r="AS472" s="2">
        <f t="shared" si="392"/>
        <v>2485638.71</v>
      </c>
      <c r="AT472" s="2">
        <f t="shared" si="392"/>
        <v>0</v>
      </c>
      <c r="AU472" s="2">
        <f t="shared" ref="AU472:BZ472" si="393">AU500</f>
        <v>0</v>
      </c>
      <c r="AV472" s="2">
        <f t="shared" si="393"/>
        <v>1996683.13</v>
      </c>
      <c r="AW472" s="2">
        <f t="shared" si="393"/>
        <v>1996683.13</v>
      </c>
      <c r="AX472" s="2">
        <f t="shared" si="393"/>
        <v>0</v>
      </c>
      <c r="AY472" s="2">
        <f t="shared" si="393"/>
        <v>1996683.13</v>
      </c>
      <c r="AZ472" s="2">
        <f t="shared" si="393"/>
        <v>0</v>
      </c>
      <c r="BA472" s="2">
        <f t="shared" si="393"/>
        <v>0</v>
      </c>
      <c r="BB472" s="2">
        <f t="shared" si="393"/>
        <v>0</v>
      </c>
      <c r="BC472" s="2">
        <f t="shared" si="393"/>
        <v>0</v>
      </c>
      <c r="BD472" s="2">
        <f t="shared" si="393"/>
        <v>0</v>
      </c>
      <c r="BE472" s="2">
        <f t="shared" si="393"/>
        <v>0</v>
      </c>
      <c r="BF472" s="2">
        <f t="shared" si="393"/>
        <v>0</v>
      </c>
      <c r="BG472" s="2">
        <f t="shared" si="393"/>
        <v>0</v>
      </c>
      <c r="BH472" s="2">
        <f t="shared" si="393"/>
        <v>0</v>
      </c>
      <c r="BI472" s="2">
        <f t="shared" si="393"/>
        <v>0</v>
      </c>
      <c r="BJ472" s="2">
        <f t="shared" si="393"/>
        <v>0</v>
      </c>
      <c r="BK472" s="2">
        <f t="shared" si="393"/>
        <v>0</v>
      </c>
      <c r="BL472" s="2">
        <f t="shared" si="393"/>
        <v>0</v>
      </c>
      <c r="BM472" s="2">
        <f t="shared" si="393"/>
        <v>0</v>
      </c>
      <c r="BN472" s="2">
        <f t="shared" si="393"/>
        <v>0</v>
      </c>
      <c r="BO472" s="2">
        <f t="shared" si="393"/>
        <v>0</v>
      </c>
      <c r="BP472" s="2">
        <f t="shared" si="393"/>
        <v>0</v>
      </c>
      <c r="BQ472" s="2">
        <f t="shared" si="393"/>
        <v>0</v>
      </c>
      <c r="BR472" s="2">
        <f t="shared" si="393"/>
        <v>0</v>
      </c>
      <c r="BS472" s="2">
        <f t="shared" si="393"/>
        <v>0</v>
      </c>
      <c r="BT472" s="2">
        <f t="shared" si="393"/>
        <v>0</v>
      </c>
      <c r="BU472" s="2">
        <f t="shared" si="393"/>
        <v>0</v>
      </c>
      <c r="BV472" s="2">
        <f t="shared" si="393"/>
        <v>0</v>
      </c>
      <c r="BW472" s="2">
        <f t="shared" si="393"/>
        <v>0</v>
      </c>
      <c r="BX472" s="2">
        <f t="shared" si="393"/>
        <v>0</v>
      </c>
      <c r="BY472" s="2">
        <f t="shared" si="393"/>
        <v>0</v>
      </c>
      <c r="BZ472" s="2">
        <f t="shared" si="393"/>
        <v>0</v>
      </c>
      <c r="CA472" s="2">
        <f t="shared" ref="CA472:DF472" si="394">CA500</f>
        <v>2485638.71</v>
      </c>
      <c r="CB472" s="2">
        <f t="shared" si="394"/>
        <v>2485638.71</v>
      </c>
      <c r="CC472" s="2">
        <f t="shared" si="394"/>
        <v>0</v>
      </c>
      <c r="CD472" s="2">
        <f t="shared" si="394"/>
        <v>0</v>
      </c>
      <c r="CE472" s="2">
        <f t="shared" si="394"/>
        <v>1996683.13</v>
      </c>
      <c r="CF472" s="2">
        <f t="shared" si="394"/>
        <v>1996683.13</v>
      </c>
      <c r="CG472" s="2">
        <f t="shared" si="394"/>
        <v>0</v>
      </c>
      <c r="CH472" s="2">
        <f t="shared" si="394"/>
        <v>1996683.13</v>
      </c>
      <c r="CI472" s="2">
        <f t="shared" si="394"/>
        <v>0</v>
      </c>
      <c r="CJ472" s="2">
        <f t="shared" si="394"/>
        <v>0</v>
      </c>
      <c r="CK472" s="2">
        <f t="shared" si="394"/>
        <v>0</v>
      </c>
      <c r="CL472" s="2">
        <f t="shared" si="394"/>
        <v>0</v>
      </c>
      <c r="CM472" s="2">
        <f t="shared" si="394"/>
        <v>0</v>
      </c>
      <c r="CN472" s="2">
        <f t="shared" si="394"/>
        <v>0</v>
      </c>
      <c r="CO472" s="2">
        <f t="shared" si="394"/>
        <v>0</v>
      </c>
      <c r="CP472" s="2">
        <f t="shared" si="394"/>
        <v>0</v>
      </c>
      <c r="CQ472" s="2">
        <f t="shared" si="394"/>
        <v>0</v>
      </c>
      <c r="CR472" s="2">
        <f t="shared" si="394"/>
        <v>0</v>
      </c>
      <c r="CS472" s="2">
        <f t="shared" si="394"/>
        <v>0</v>
      </c>
      <c r="CT472" s="2">
        <f t="shared" si="394"/>
        <v>0</v>
      </c>
      <c r="CU472" s="2">
        <f t="shared" si="394"/>
        <v>0</v>
      </c>
      <c r="CV472" s="2">
        <f t="shared" si="394"/>
        <v>0</v>
      </c>
      <c r="CW472" s="2">
        <f t="shared" si="394"/>
        <v>0</v>
      </c>
      <c r="CX472" s="2">
        <f t="shared" si="394"/>
        <v>0</v>
      </c>
      <c r="CY472" s="2">
        <f t="shared" si="394"/>
        <v>0</v>
      </c>
      <c r="CZ472" s="2">
        <f t="shared" si="394"/>
        <v>0</v>
      </c>
      <c r="DA472" s="2">
        <f t="shared" si="394"/>
        <v>0</v>
      </c>
      <c r="DB472" s="2">
        <f t="shared" si="394"/>
        <v>0</v>
      </c>
      <c r="DC472" s="2">
        <f t="shared" si="394"/>
        <v>0</v>
      </c>
      <c r="DD472" s="2">
        <f t="shared" si="394"/>
        <v>0</v>
      </c>
      <c r="DE472" s="2">
        <f t="shared" si="394"/>
        <v>0</v>
      </c>
      <c r="DF472" s="2">
        <f t="shared" si="394"/>
        <v>0</v>
      </c>
      <c r="DG472" s="3">
        <f t="shared" ref="DG472:EL472" si="395">DG500</f>
        <v>0</v>
      </c>
      <c r="DH472" s="3">
        <f t="shared" si="395"/>
        <v>0</v>
      </c>
      <c r="DI472" s="3">
        <f t="shared" si="395"/>
        <v>0</v>
      </c>
      <c r="DJ472" s="3">
        <f t="shared" si="395"/>
        <v>0</v>
      </c>
      <c r="DK472" s="3">
        <f t="shared" si="395"/>
        <v>0</v>
      </c>
      <c r="DL472" s="3">
        <f t="shared" si="395"/>
        <v>0</v>
      </c>
      <c r="DM472" s="3">
        <f t="shared" si="395"/>
        <v>0</v>
      </c>
      <c r="DN472" s="3">
        <f t="shared" si="395"/>
        <v>0</v>
      </c>
      <c r="DO472" s="3">
        <f t="shared" si="395"/>
        <v>0</v>
      </c>
      <c r="DP472" s="3">
        <f t="shared" si="395"/>
        <v>0</v>
      </c>
      <c r="DQ472" s="3">
        <f t="shared" si="395"/>
        <v>0</v>
      </c>
      <c r="DR472" s="3">
        <f t="shared" si="395"/>
        <v>0</v>
      </c>
      <c r="DS472" s="3">
        <f t="shared" si="395"/>
        <v>0</v>
      </c>
      <c r="DT472" s="3">
        <f t="shared" si="395"/>
        <v>0</v>
      </c>
      <c r="DU472" s="3">
        <f t="shared" si="395"/>
        <v>0</v>
      </c>
      <c r="DV472" s="3">
        <f t="shared" si="395"/>
        <v>0</v>
      </c>
      <c r="DW472" s="3">
        <f t="shared" si="395"/>
        <v>0</v>
      </c>
      <c r="DX472" s="3">
        <f t="shared" si="395"/>
        <v>0</v>
      </c>
      <c r="DY472" s="3">
        <f t="shared" si="395"/>
        <v>0</v>
      </c>
      <c r="DZ472" s="3">
        <f t="shared" si="395"/>
        <v>0</v>
      </c>
      <c r="EA472" s="3">
        <f t="shared" si="395"/>
        <v>0</v>
      </c>
      <c r="EB472" s="3">
        <f t="shared" si="395"/>
        <v>0</v>
      </c>
      <c r="EC472" s="3">
        <f t="shared" si="395"/>
        <v>0</v>
      </c>
      <c r="ED472" s="3">
        <f t="shared" si="395"/>
        <v>0</v>
      </c>
      <c r="EE472" s="3">
        <f t="shared" si="395"/>
        <v>0</v>
      </c>
      <c r="EF472" s="3">
        <f t="shared" si="395"/>
        <v>0</v>
      </c>
      <c r="EG472" s="3">
        <f t="shared" si="395"/>
        <v>0</v>
      </c>
      <c r="EH472" s="3">
        <f t="shared" si="395"/>
        <v>0</v>
      </c>
      <c r="EI472" s="3">
        <f t="shared" si="395"/>
        <v>0</v>
      </c>
      <c r="EJ472" s="3">
        <f t="shared" si="395"/>
        <v>0</v>
      </c>
      <c r="EK472" s="3">
        <f t="shared" si="395"/>
        <v>0</v>
      </c>
      <c r="EL472" s="3">
        <f t="shared" si="395"/>
        <v>0</v>
      </c>
      <c r="EM472" s="3">
        <f t="shared" ref="EM472:FR472" si="396">EM500</f>
        <v>0</v>
      </c>
      <c r="EN472" s="3">
        <f t="shared" si="396"/>
        <v>0</v>
      </c>
      <c r="EO472" s="3">
        <f t="shared" si="396"/>
        <v>0</v>
      </c>
      <c r="EP472" s="3">
        <f t="shared" si="396"/>
        <v>0</v>
      </c>
      <c r="EQ472" s="3">
        <f t="shared" si="396"/>
        <v>0</v>
      </c>
      <c r="ER472" s="3">
        <f t="shared" si="396"/>
        <v>0</v>
      </c>
      <c r="ES472" s="3">
        <f t="shared" si="396"/>
        <v>0</v>
      </c>
      <c r="ET472" s="3">
        <f t="shared" si="396"/>
        <v>0</v>
      </c>
      <c r="EU472" s="3">
        <f t="shared" si="396"/>
        <v>0</v>
      </c>
      <c r="EV472" s="3">
        <f t="shared" si="396"/>
        <v>0</v>
      </c>
      <c r="EW472" s="3">
        <f t="shared" si="396"/>
        <v>0</v>
      </c>
      <c r="EX472" s="3">
        <f t="shared" si="396"/>
        <v>0</v>
      </c>
      <c r="EY472" s="3">
        <f t="shared" si="396"/>
        <v>0</v>
      </c>
      <c r="EZ472" s="3">
        <f t="shared" si="396"/>
        <v>0</v>
      </c>
      <c r="FA472" s="3">
        <f t="shared" si="396"/>
        <v>0</v>
      </c>
      <c r="FB472" s="3">
        <f t="shared" si="396"/>
        <v>0</v>
      </c>
      <c r="FC472" s="3">
        <f t="shared" si="396"/>
        <v>0</v>
      </c>
      <c r="FD472" s="3">
        <f t="shared" si="396"/>
        <v>0</v>
      </c>
      <c r="FE472" s="3">
        <f t="shared" si="396"/>
        <v>0</v>
      </c>
      <c r="FF472" s="3">
        <f t="shared" si="396"/>
        <v>0</v>
      </c>
      <c r="FG472" s="3">
        <f t="shared" si="396"/>
        <v>0</v>
      </c>
      <c r="FH472" s="3">
        <f t="shared" si="396"/>
        <v>0</v>
      </c>
      <c r="FI472" s="3">
        <f t="shared" si="396"/>
        <v>0</v>
      </c>
      <c r="FJ472" s="3">
        <f t="shared" si="396"/>
        <v>0</v>
      </c>
      <c r="FK472" s="3">
        <f t="shared" si="396"/>
        <v>0</v>
      </c>
      <c r="FL472" s="3">
        <f t="shared" si="396"/>
        <v>0</v>
      </c>
      <c r="FM472" s="3">
        <f t="shared" si="396"/>
        <v>0</v>
      </c>
      <c r="FN472" s="3">
        <f t="shared" si="396"/>
        <v>0</v>
      </c>
      <c r="FO472" s="3">
        <f t="shared" si="396"/>
        <v>0</v>
      </c>
      <c r="FP472" s="3">
        <f t="shared" si="396"/>
        <v>0</v>
      </c>
      <c r="FQ472" s="3">
        <f t="shared" si="396"/>
        <v>0</v>
      </c>
      <c r="FR472" s="3">
        <f t="shared" si="396"/>
        <v>0</v>
      </c>
      <c r="FS472" s="3">
        <f t="shared" ref="FS472:GX472" si="397">FS500</f>
        <v>0</v>
      </c>
      <c r="FT472" s="3">
        <f t="shared" si="397"/>
        <v>0</v>
      </c>
      <c r="FU472" s="3">
        <f t="shared" si="397"/>
        <v>0</v>
      </c>
      <c r="FV472" s="3">
        <f t="shared" si="397"/>
        <v>0</v>
      </c>
      <c r="FW472" s="3">
        <f t="shared" si="397"/>
        <v>0</v>
      </c>
      <c r="FX472" s="3">
        <f t="shared" si="397"/>
        <v>0</v>
      </c>
      <c r="FY472" s="3">
        <f t="shared" si="397"/>
        <v>0</v>
      </c>
      <c r="FZ472" s="3">
        <f t="shared" si="397"/>
        <v>0</v>
      </c>
      <c r="GA472" s="3">
        <f t="shared" si="397"/>
        <v>0</v>
      </c>
      <c r="GB472" s="3">
        <f t="shared" si="397"/>
        <v>0</v>
      </c>
      <c r="GC472" s="3">
        <f t="shared" si="397"/>
        <v>0</v>
      </c>
      <c r="GD472" s="3">
        <f t="shared" si="397"/>
        <v>0</v>
      </c>
      <c r="GE472" s="3">
        <f t="shared" si="397"/>
        <v>0</v>
      </c>
      <c r="GF472" s="3">
        <f t="shared" si="397"/>
        <v>0</v>
      </c>
      <c r="GG472" s="3">
        <f t="shared" si="397"/>
        <v>0</v>
      </c>
      <c r="GH472" s="3">
        <f t="shared" si="397"/>
        <v>0</v>
      </c>
      <c r="GI472" s="3">
        <f t="shared" si="397"/>
        <v>0</v>
      </c>
      <c r="GJ472" s="3">
        <f t="shared" si="397"/>
        <v>0</v>
      </c>
      <c r="GK472" s="3">
        <f t="shared" si="397"/>
        <v>0</v>
      </c>
      <c r="GL472" s="3">
        <f t="shared" si="397"/>
        <v>0</v>
      </c>
      <c r="GM472" s="3">
        <f t="shared" si="397"/>
        <v>0</v>
      </c>
      <c r="GN472" s="3">
        <f t="shared" si="397"/>
        <v>0</v>
      </c>
      <c r="GO472" s="3">
        <f t="shared" si="397"/>
        <v>0</v>
      </c>
      <c r="GP472" s="3">
        <f t="shared" si="397"/>
        <v>0</v>
      </c>
      <c r="GQ472" s="3">
        <f t="shared" si="397"/>
        <v>0</v>
      </c>
      <c r="GR472" s="3">
        <f t="shared" si="397"/>
        <v>0</v>
      </c>
      <c r="GS472" s="3">
        <f t="shared" si="397"/>
        <v>0</v>
      </c>
      <c r="GT472" s="3">
        <f t="shared" si="397"/>
        <v>0</v>
      </c>
      <c r="GU472" s="3">
        <f t="shared" si="397"/>
        <v>0</v>
      </c>
      <c r="GV472" s="3">
        <f t="shared" si="397"/>
        <v>0</v>
      </c>
      <c r="GW472" s="3">
        <f t="shared" si="397"/>
        <v>0</v>
      </c>
      <c r="GX472" s="3">
        <f t="shared" si="397"/>
        <v>0</v>
      </c>
    </row>
    <row r="474" spans="1:245" x14ac:dyDescent="0.2">
      <c r="A474">
        <v>17</v>
      </c>
      <c r="B474">
        <v>1</v>
      </c>
      <c r="C474">
        <f>ROW(SmtRes!A1121)</f>
        <v>1121</v>
      </c>
      <c r="D474">
        <f>ROW(EtalonRes!A1068)</f>
        <v>1068</v>
      </c>
      <c r="E474" t="s">
        <v>741</v>
      </c>
      <c r="F474" t="s">
        <v>742</v>
      </c>
      <c r="G474" t="s">
        <v>743</v>
      </c>
      <c r="H474" t="s">
        <v>208</v>
      </c>
      <c r="I474">
        <f>ROUND(494/100,9)</f>
        <v>4.9400000000000004</v>
      </c>
      <c r="J474">
        <v>0</v>
      </c>
      <c r="O474">
        <f t="shared" ref="O474:O498" si="398">ROUND(CP474,2)</f>
        <v>149207.82</v>
      </c>
      <c r="P474">
        <f t="shared" ref="P474:P498" si="399">ROUND(CQ474*I474,2)</f>
        <v>46257.54</v>
      </c>
      <c r="Q474">
        <f t="shared" ref="Q474:Q498" si="400">ROUND(CR474*I474,2)</f>
        <v>57521.04</v>
      </c>
      <c r="R474">
        <f t="shared" ref="R474:R498" si="401">ROUND(CS474*I474,2)</f>
        <v>6494.57</v>
      </c>
      <c r="S474">
        <f t="shared" ref="S474:S498" si="402">ROUND(CT474*I474,2)</f>
        <v>45429.24</v>
      </c>
      <c r="T474">
        <f t="shared" ref="T474:T498" si="403">ROUND(CU474*I474,2)</f>
        <v>0</v>
      </c>
      <c r="U474">
        <f t="shared" ref="U474:U498" si="404">CV474*I474</f>
        <v>763.52640000000008</v>
      </c>
      <c r="V474">
        <f t="shared" ref="V474:V498" si="405">CW474*I474</f>
        <v>73.420750000000012</v>
      </c>
      <c r="W474">
        <f t="shared" ref="W474:W498" si="406">ROUND(CX474*I474,2)</f>
        <v>0</v>
      </c>
      <c r="X474">
        <f t="shared" ref="X474:X498" si="407">ROUND(CY474,2)</f>
        <v>46731.43</v>
      </c>
      <c r="Y474">
        <f t="shared" ref="Y474:Y498" si="408">ROUND(CZ474,2)</f>
        <v>44135.24</v>
      </c>
      <c r="AA474">
        <v>39570879</v>
      </c>
      <c r="AB474">
        <f t="shared" ref="AB474:AB498" si="409">ROUND((AC474+AD474+AF474),2)</f>
        <v>4604.2700000000004</v>
      </c>
      <c r="AC474">
        <f>ROUND((ES474),2)</f>
        <v>1427.42</v>
      </c>
      <c r="AD474">
        <f>ROUND(((((ET474*1.25))-((EU474*1.25)))+AE474),2)</f>
        <v>1774.99</v>
      </c>
      <c r="AE474">
        <f>ROUND(((EU474*1.25)),2)</f>
        <v>200.41</v>
      </c>
      <c r="AF474">
        <f>ROUND(((EV474*1.15)),2)</f>
        <v>1401.86</v>
      </c>
      <c r="AG474">
        <f t="shared" ref="AG474:AG498" si="410">ROUND((AP474),2)</f>
        <v>0</v>
      </c>
      <c r="AH474">
        <f>((EW474*1.15))</f>
        <v>154.56</v>
      </c>
      <c r="AI474">
        <f>((EX474*1.25))</f>
        <v>14.862500000000001</v>
      </c>
      <c r="AJ474">
        <f t="shared" ref="AJ474:AJ498" si="411">ROUND((AS474),2)</f>
        <v>0</v>
      </c>
      <c r="AK474">
        <v>4066.42</v>
      </c>
      <c r="AL474">
        <v>1427.42</v>
      </c>
      <c r="AM474">
        <v>1419.99</v>
      </c>
      <c r="AN474">
        <v>160.33000000000001</v>
      </c>
      <c r="AO474">
        <v>1219.01</v>
      </c>
      <c r="AP474">
        <v>0</v>
      </c>
      <c r="AQ474">
        <v>134.4</v>
      </c>
      <c r="AR474">
        <v>11.89</v>
      </c>
      <c r="AS474">
        <v>0</v>
      </c>
      <c r="AT474">
        <v>90</v>
      </c>
      <c r="AU474">
        <v>85</v>
      </c>
      <c r="AV474">
        <v>1</v>
      </c>
      <c r="AW474">
        <v>1</v>
      </c>
      <c r="AZ474">
        <v>6.56</v>
      </c>
      <c r="BA474">
        <v>6.56</v>
      </c>
      <c r="BB474">
        <v>6.56</v>
      </c>
      <c r="BC474">
        <v>6.56</v>
      </c>
      <c r="BD474" t="s">
        <v>3</v>
      </c>
      <c r="BE474" t="s">
        <v>3</v>
      </c>
      <c r="BF474" t="s">
        <v>3</v>
      </c>
      <c r="BG474" t="s">
        <v>3</v>
      </c>
      <c r="BH474">
        <v>0</v>
      </c>
      <c r="BI474">
        <v>1</v>
      </c>
      <c r="BJ474" t="s">
        <v>744</v>
      </c>
      <c r="BM474">
        <v>9001</v>
      </c>
      <c r="BN474">
        <v>0</v>
      </c>
      <c r="BO474" t="s">
        <v>3</v>
      </c>
      <c r="BP474">
        <v>0</v>
      </c>
      <c r="BQ474">
        <v>2</v>
      </c>
      <c r="BR474">
        <v>0</v>
      </c>
      <c r="BS474">
        <v>6.56</v>
      </c>
      <c r="BT474">
        <v>1</v>
      </c>
      <c r="BU474">
        <v>1</v>
      </c>
      <c r="BV474">
        <v>1</v>
      </c>
      <c r="BW474">
        <v>1</v>
      </c>
      <c r="BX474">
        <v>1</v>
      </c>
      <c r="BY474" t="s">
        <v>3</v>
      </c>
      <c r="BZ474">
        <v>90</v>
      </c>
      <c r="CA474">
        <v>85</v>
      </c>
      <c r="CF474">
        <v>0</v>
      </c>
      <c r="CG474">
        <v>0</v>
      </c>
      <c r="CM474">
        <v>0</v>
      </c>
      <c r="CN474" t="s">
        <v>1633</v>
      </c>
      <c r="CO474">
        <v>0</v>
      </c>
      <c r="CP474">
        <f t="shared" ref="CP474:CP498" si="412">(P474+Q474+S474)</f>
        <v>149207.82</v>
      </c>
      <c r="CQ474">
        <f t="shared" ref="CQ474:CQ498" si="413">AC474*BC474</f>
        <v>9363.8752000000004</v>
      </c>
      <c r="CR474">
        <f t="shared" ref="CR474:CR498" si="414">AD474*BB474</f>
        <v>11643.9344</v>
      </c>
      <c r="CS474">
        <f t="shared" ref="CS474:CS498" si="415">AE474*BS474</f>
        <v>1314.6895999999999</v>
      </c>
      <c r="CT474">
        <f t="shared" ref="CT474:CT498" si="416">AF474*BA474</f>
        <v>9196.2015999999985</v>
      </c>
      <c r="CU474">
        <f t="shared" ref="CU474:CU498" si="417">AG474</f>
        <v>0</v>
      </c>
      <c r="CV474">
        <f t="shared" ref="CV474:CV498" si="418">AH474</f>
        <v>154.56</v>
      </c>
      <c r="CW474">
        <f t="shared" ref="CW474:CW498" si="419">AI474</f>
        <v>14.862500000000001</v>
      </c>
      <c r="CX474">
        <f t="shared" ref="CX474:CX498" si="420">AJ474</f>
        <v>0</v>
      </c>
      <c r="CY474">
        <f t="shared" ref="CY474:CY498" si="421">(((S474+R474)*AT474)/100)</f>
        <v>46731.428999999996</v>
      </c>
      <c r="CZ474">
        <f t="shared" ref="CZ474:CZ498" si="422">(((S474+R474)*AU474)/100)</f>
        <v>44135.238499999999</v>
      </c>
      <c r="DC474" t="s">
        <v>3</v>
      </c>
      <c r="DD474" t="s">
        <v>3</v>
      </c>
      <c r="DE474" t="s">
        <v>19</v>
      </c>
      <c r="DF474" t="s">
        <v>19</v>
      </c>
      <c r="DG474" t="s">
        <v>20</v>
      </c>
      <c r="DH474" t="s">
        <v>3</v>
      </c>
      <c r="DI474" t="s">
        <v>20</v>
      </c>
      <c r="DJ474" t="s">
        <v>19</v>
      </c>
      <c r="DK474" t="s">
        <v>3</v>
      </c>
      <c r="DL474" t="s">
        <v>3</v>
      </c>
      <c r="DM474" t="s">
        <v>3</v>
      </c>
      <c r="DN474">
        <v>0</v>
      </c>
      <c r="DO474">
        <v>0</v>
      </c>
      <c r="DP474">
        <v>1</v>
      </c>
      <c r="DQ474">
        <v>1</v>
      </c>
      <c r="DU474">
        <v>1005</v>
      </c>
      <c r="DV474" t="s">
        <v>208</v>
      </c>
      <c r="DW474" t="s">
        <v>208</v>
      </c>
      <c r="DX474">
        <v>100</v>
      </c>
      <c r="EE474">
        <v>39174502</v>
      </c>
      <c r="EF474">
        <v>2</v>
      </c>
      <c r="EG474" t="s">
        <v>21</v>
      </c>
      <c r="EH474">
        <v>0</v>
      </c>
      <c r="EI474" t="s">
        <v>3</v>
      </c>
      <c r="EJ474">
        <v>1</v>
      </c>
      <c r="EK474">
        <v>9001</v>
      </c>
      <c r="EL474" t="s">
        <v>475</v>
      </c>
      <c r="EM474" t="s">
        <v>476</v>
      </c>
      <c r="EO474" t="s">
        <v>24</v>
      </c>
      <c r="EQ474">
        <v>0</v>
      </c>
      <c r="ER474">
        <v>4066.42</v>
      </c>
      <c r="ES474">
        <v>1427.42</v>
      </c>
      <c r="ET474">
        <v>1419.99</v>
      </c>
      <c r="EU474">
        <v>160.33000000000001</v>
      </c>
      <c r="EV474">
        <v>1219.01</v>
      </c>
      <c r="EW474">
        <v>134.4</v>
      </c>
      <c r="EX474">
        <v>11.89</v>
      </c>
      <c r="EY474">
        <v>0</v>
      </c>
      <c r="FQ474">
        <v>0</v>
      </c>
      <c r="FR474">
        <f t="shared" ref="FR474:FR498" si="423">ROUND(IF(AND(BH474=3,BI474=3),P474,0),2)</f>
        <v>0</v>
      </c>
      <c r="FS474">
        <v>0</v>
      </c>
      <c r="FX474">
        <v>90</v>
      </c>
      <c r="FY474">
        <v>85</v>
      </c>
      <c r="GA474" t="s">
        <v>3</v>
      </c>
      <c r="GD474">
        <v>0</v>
      </c>
      <c r="GF474">
        <v>890187471</v>
      </c>
      <c r="GG474">
        <v>1</v>
      </c>
      <c r="GH474">
        <v>1</v>
      </c>
      <c r="GI474">
        <v>4</v>
      </c>
      <c r="GJ474">
        <v>0</v>
      </c>
      <c r="GK474">
        <f>ROUND(R474*(R12)/100,2)</f>
        <v>0</v>
      </c>
      <c r="GL474">
        <f t="shared" ref="GL474:GL498" si="424">ROUND(IF(AND(BH474=3,BI474=3,FS474&lt;&gt;0),P474,0),2)</f>
        <v>0</v>
      </c>
      <c r="GM474">
        <f t="shared" ref="GM474:GM498" si="425">ROUND(O474+X474+Y474+GK474,2)+GX474</f>
        <v>240074.49</v>
      </c>
      <c r="GN474">
        <f t="shared" ref="GN474:GN498" si="426">IF(OR(BI474=0,BI474=1),ROUND(O474+X474+Y474+GK474,2),0)</f>
        <v>240074.49</v>
      </c>
      <c r="GO474">
        <f t="shared" ref="GO474:GO498" si="427">IF(BI474=2,ROUND(O474+X474+Y474+GK474,2),0)</f>
        <v>0</v>
      </c>
      <c r="GP474">
        <f t="shared" ref="GP474:GP498" si="428">IF(BI474=4,ROUND(O474+X474+Y474+GK474,2)+GX474,0)</f>
        <v>0</v>
      </c>
      <c r="GR474">
        <v>0</v>
      </c>
      <c r="GS474">
        <v>3</v>
      </c>
      <c r="GT474">
        <v>0</v>
      </c>
      <c r="GU474" t="s">
        <v>3</v>
      </c>
      <c r="GV474">
        <f t="shared" ref="GV474:GV498" si="429">ROUND(GT474,2)</f>
        <v>0</v>
      </c>
      <c r="GW474">
        <v>1</v>
      </c>
      <c r="GX474">
        <f t="shared" ref="GX474:GX498" si="430">ROUND(GV474*GW474*I474,2)</f>
        <v>0</v>
      </c>
      <c r="HA474">
        <v>0</v>
      </c>
      <c r="HB474">
        <v>0</v>
      </c>
      <c r="IK474">
        <v>0</v>
      </c>
    </row>
    <row r="475" spans="1:245" x14ac:dyDescent="0.2">
      <c r="A475">
        <v>18</v>
      </c>
      <c r="B475">
        <v>1</v>
      </c>
      <c r="C475">
        <v>1113</v>
      </c>
      <c r="E475" t="s">
        <v>745</v>
      </c>
      <c r="F475" t="s">
        <v>746</v>
      </c>
      <c r="G475" t="s">
        <v>747</v>
      </c>
      <c r="H475" t="s">
        <v>250</v>
      </c>
      <c r="I475">
        <f>I474*J475</f>
        <v>493.99999999999994</v>
      </c>
      <c r="J475">
        <v>99.999999999999986</v>
      </c>
      <c r="O475">
        <f t="shared" si="398"/>
        <v>449379.55</v>
      </c>
      <c r="P475">
        <f t="shared" si="399"/>
        <v>449379.55</v>
      </c>
      <c r="Q475">
        <f t="shared" si="400"/>
        <v>0</v>
      </c>
      <c r="R475">
        <f t="shared" si="401"/>
        <v>0</v>
      </c>
      <c r="S475">
        <f t="shared" si="402"/>
        <v>0</v>
      </c>
      <c r="T475">
        <f t="shared" si="403"/>
        <v>0</v>
      </c>
      <c r="U475">
        <f t="shared" si="404"/>
        <v>0</v>
      </c>
      <c r="V475">
        <f t="shared" si="405"/>
        <v>0</v>
      </c>
      <c r="W475">
        <f t="shared" si="406"/>
        <v>0</v>
      </c>
      <c r="X475">
        <f t="shared" si="407"/>
        <v>0</v>
      </c>
      <c r="Y475">
        <f t="shared" si="408"/>
        <v>0</v>
      </c>
      <c r="AA475">
        <v>39570879</v>
      </c>
      <c r="AB475">
        <f t="shared" si="409"/>
        <v>138.66999999999999</v>
      </c>
      <c r="AC475">
        <f>ROUND((ES475),2)</f>
        <v>138.66999999999999</v>
      </c>
      <c r="AD475">
        <f>ROUND((((ET475)-(EU475))+AE475),2)</f>
        <v>0</v>
      </c>
      <c r="AE475">
        <f t="shared" ref="AE475:AF477" si="431">ROUND((EU475),2)</f>
        <v>0</v>
      </c>
      <c r="AF475">
        <f t="shared" si="431"/>
        <v>0</v>
      </c>
      <c r="AG475">
        <f t="shared" si="410"/>
        <v>0</v>
      </c>
      <c r="AH475">
        <f t="shared" ref="AH475:AI477" si="432">(EW475)</f>
        <v>0</v>
      </c>
      <c r="AI475">
        <f t="shared" si="432"/>
        <v>0</v>
      </c>
      <c r="AJ475">
        <f t="shared" si="411"/>
        <v>0</v>
      </c>
      <c r="AK475">
        <v>138.66999999999999</v>
      </c>
      <c r="AL475">
        <v>138.66999999999999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90</v>
      </c>
      <c r="AU475">
        <v>85</v>
      </c>
      <c r="AV475">
        <v>1</v>
      </c>
      <c r="AW475">
        <v>1</v>
      </c>
      <c r="AZ475">
        <v>6.56</v>
      </c>
      <c r="BA475">
        <v>1</v>
      </c>
      <c r="BB475">
        <v>1</v>
      </c>
      <c r="BC475">
        <v>6.56</v>
      </c>
      <c r="BD475" t="s">
        <v>3</v>
      </c>
      <c r="BE475" t="s">
        <v>3</v>
      </c>
      <c r="BF475" t="s">
        <v>3</v>
      </c>
      <c r="BG475" t="s">
        <v>3</v>
      </c>
      <c r="BH475">
        <v>3</v>
      </c>
      <c r="BI475">
        <v>1</v>
      </c>
      <c r="BJ475" t="s">
        <v>748</v>
      </c>
      <c r="BM475">
        <v>9001</v>
      </c>
      <c r="BN475">
        <v>0</v>
      </c>
      <c r="BO475" t="s">
        <v>3</v>
      </c>
      <c r="BP475">
        <v>0</v>
      </c>
      <c r="BQ475">
        <v>2</v>
      </c>
      <c r="BR475">
        <v>0</v>
      </c>
      <c r="BS475">
        <v>1</v>
      </c>
      <c r="BT475">
        <v>1</v>
      </c>
      <c r="BU475">
        <v>1</v>
      </c>
      <c r="BV475">
        <v>1</v>
      </c>
      <c r="BW475">
        <v>1</v>
      </c>
      <c r="BX475">
        <v>1</v>
      </c>
      <c r="BY475" t="s">
        <v>3</v>
      </c>
      <c r="BZ475">
        <v>90</v>
      </c>
      <c r="CA475">
        <v>85</v>
      </c>
      <c r="CF475">
        <v>0</v>
      </c>
      <c r="CG475">
        <v>0</v>
      </c>
      <c r="CM475">
        <v>0</v>
      </c>
      <c r="CN475" t="s">
        <v>3</v>
      </c>
      <c r="CO475">
        <v>0</v>
      </c>
      <c r="CP475">
        <f t="shared" si="412"/>
        <v>449379.55</v>
      </c>
      <c r="CQ475">
        <f t="shared" si="413"/>
        <v>909.6751999999999</v>
      </c>
      <c r="CR475">
        <f t="shared" si="414"/>
        <v>0</v>
      </c>
      <c r="CS475">
        <f t="shared" si="415"/>
        <v>0</v>
      </c>
      <c r="CT475">
        <f t="shared" si="416"/>
        <v>0</v>
      </c>
      <c r="CU475">
        <f t="shared" si="417"/>
        <v>0</v>
      </c>
      <c r="CV475">
        <f t="shared" si="418"/>
        <v>0</v>
      </c>
      <c r="CW475">
        <f t="shared" si="419"/>
        <v>0</v>
      </c>
      <c r="CX475">
        <f t="shared" si="420"/>
        <v>0</v>
      </c>
      <c r="CY475">
        <f t="shared" si="421"/>
        <v>0</v>
      </c>
      <c r="CZ475">
        <f t="shared" si="422"/>
        <v>0</v>
      </c>
      <c r="DC475" t="s">
        <v>3</v>
      </c>
      <c r="DD475" t="s">
        <v>3</v>
      </c>
      <c r="DE475" t="s">
        <v>3</v>
      </c>
      <c r="DF475" t="s">
        <v>3</v>
      </c>
      <c r="DG475" t="s">
        <v>3</v>
      </c>
      <c r="DH475" t="s">
        <v>3</v>
      </c>
      <c r="DI475" t="s">
        <v>3</v>
      </c>
      <c r="DJ475" t="s">
        <v>3</v>
      </c>
      <c r="DK475" t="s">
        <v>3</v>
      </c>
      <c r="DL475" t="s">
        <v>3</v>
      </c>
      <c r="DM475" t="s">
        <v>3</v>
      </c>
      <c r="DN475">
        <v>0</v>
      </c>
      <c r="DO475">
        <v>0</v>
      </c>
      <c r="DP475">
        <v>1</v>
      </c>
      <c r="DQ475">
        <v>1</v>
      </c>
      <c r="DU475">
        <v>1005</v>
      </c>
      <c r="DV475" t="s">
        <v>250</v>
      </c>
      <c r="DW475" t="s">
        <v>250</v>
      </c>
      <c r="DX475">
        <v>1</v>
      </c>
      <c r="EE475">
        <v>39174502</v>
      </c>
      <c r="EF475">
        <v>2</v>
      </c>
      <c r="EG475" t="s">
        <v>21</v>
      </c>
      <c r="EH475">
        <v>0</v>
      </c>
      <c r="EI475" t="s">
        <v>3</v>
      </c>
      <c r="EJ475">
        <v>1</v>
      </c>
      <c r="EK475">
        <v>9001</v>
      </c>
      <c r="EL475" t="s">
        <v>475</v>
      </c>
      <c r="EM475" t="s">
        <v>476</v>
      </c>
      <c r="EO475" t="s">
        <v>3</v>
      </c>
      <c r="EQ475">
        <v>0</v>
      </c>
      <c r="ER475">
        <v>138.66999999999999</v>
      </c>
      <c r="ES475">
        <v>138.66999999999999</v>
      </c>
      <c r="ET475">
        <v>0</v>
      </c>
      <c r="EU475">
        <v>0</v>
      </c>
      <c r="EV475">
        <v>0</v>
      </c>
      <c r="EW475">
        <v>0</v>
      </c>
      <c r="EX475">
        <v>0</v>
      </c>
      <c r="FQ475">
        <v>0</v>
      </c>
      <c r="FR475">
        <f t="shared" si="423"/>
        <v>0</v>
      </c>
      <c r="FS475">
        <v>0</v>
      </c>
      <c r="FX475">
        <v>90</v>
      </c>
      <c r="FY475">
        <v>85</v>
      </c>
      <c r="GA475" t="s">
        <v>3</v>
      </c>
      <c r="GD475">
        <v>0</v>
      </c>
      <c r="GF475">
        <v>1508872216</v>
      </c>
      <c r="GG475">
        <v>1</v>
      </c>
      <c r="GH475">
        <v>1</v>
      </c>
      <c r="GI475">
        <v>4</v>
      </c>
      <c r="GJ475">
        <v>0</v>
      </c>
      <c r="GK475">
        <f>ROUND(R475*(R12)/100,2)</f>
        <v>0</v>
      </c>
      <c r="GL475">
        <f t="shared" si="424"/>
        <v>0</v>
      </c>
      <c r="GM475">
        <f t="shared" si="425"/>
        <v>449379.55</v>
      </c>
      <c r="GN475">
        <f t="shared" si="426"/>
        <v>449379.55</v>
      </c>
      <c r="GO475">
        <f t="shared" si="427"/>
        <v>0</v>
      </c>
      <c r="GP475">
        <f t="shared" si="428"/>
        <v>0</v>
      </c>
      <c r="GR475">
        <v>0</v>
      </c>
      <c r="GS475">
        <v>3</v>
      </c>
      <c r="GT475">
        <v>0</v>
      </c>
      <c r="GU475" t="s">
        <v>3</v>
      </c>
      <c r="GV475">
        <f t="shared" si="429"/>
        <v>0</v>
      </c>
      <c r="GW475">
        <v>1</v>
      </c>
      <c r="GX475">
        <f t="shared" si="430"/>
        <v>0</v>
      </c>
      <c r="HA475">
        <v>0</v>
      </c>
      <c r="HB475">
        <v>0</v>
      </c>
      <c r="IK475">
        <v>0</v>
      </c>
    </row>
    <row r="476" spans="1:245" x14ac:dyDescent="0.2">
      <c r="A476">
        <v>18</v>
      </c>
      <c r="B476">
        <v>1</v>
      </c>
      <c r="C476">
        <v>1111</v>
      </c>
      <c r="E476" t="s">
        <v>749</v>
      </c>
      <c r="F476" t="s">
        <v>750</v>
      </c>
      <c r="G476" t="s">
        <v>751</v>
      </c>
      <c r="H476" t="s">
        <v>52</v>
      </c>
      <c r="I476">
        <f>I474*J476</f>
        <v>247.38</v>
      </c>
      <c r="J476">
        <v>50.076923076923073</v>
      </c>
      <c r="O476">
        <f t="shared" si="398"/>
        <v>25007.55</v>
      </c>
      <c r="P476">
        <f t="shared" si="399"/>
        <v>25007.55</v>
      </c>
      <c r="Q476">
        <f t="shared" si="400"/>
        <v>0</v>
      </c>
      <c r="R476">
        <f t="shared" si="401"/>
        <v>0</v>
      </c>
      <c r="S476">
        <f t="shared" si="402"/>
        <v>0</v>
      </c>
      <c r="T476">
        <f t="shared" si="403"/>
        <v>0</v>
      </c>
      <c r="U476">
        <f t="shared" si="404"/>
        <v>0</v>
      </c>
      <c r="V476">
        <f t="shared" si="405"/>
        <v>0</v>
      </c>
      <c r="W476">
        <f t="shared" si="406"/>
        <v>0</v>
      </c>
      <c r="X476">
        <f t="shared" si="407"/>
        <v>0</v>
      </c>
      <c r="Y476">
        <f t="shared" si="408"/>
        <v>0</v>
      </c>
      <c r="AA476">
        <v>39570879</v>
      </c>
      <c r="AB476">
        <f t="shared" si="409"/>
        <v>15.41</v>
      </c>
      <c r="AC476">
        <f>ROUND((ES476),2)</f>
        <v>15.41</v>
      </c>
      <c r="AD476">
        <f>ROUND((((ET476)-(EU476))+AE476),2)</f>
        <v>0</v>
      </c>
      <c r="AE476">
        <f t="shared" si="431"/>
        <v>0</v>
      </c>
      <c r="AF476">
        <f t="shared" si="431"/>
        <v>0</v>
      </c>
      <c r="AG476">
        <f t="shared" si="410"/>
        <v>0</v>
      </c>
      <c r="AH476">
        <f t="shared" si="432"/>
        <v>0</v>
      </c>
      <c r="AI476">
        <f t="shared" si="432"/>
        <v>0</v>
      </c>
      <c r="AJ476">
        <f t="shared" si="411"/>
        <v>0</v>
      </c>
      <c r="AK476">
        <v>15.41</v>
      </c>
      <c r="AL476">
        <v>15.41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90</v>
      </c>
      <c r="AU476">
        <v>85</v>
      </c>
      <c r="AV476">
        <v>1</v>
      </c>
      <c r="AW476">
        <v>1</v>
      </c>
      <c r="AZ476">
        <v>6.56</v>
      </c>
      <c r="BA476">
        <v>1</v>
      </c>
      <c r="BB476">
        <v>1</v>
      </c>
      <c r="BC476">
        <v>6.56</v>
      </c>
      <c r="BD476" t="s">
        <v>3</v>
      </c>
      <c r="BE476" t="s">
        <v>3</v>
      </c>
      <c r="BF476" t="s">
        <v>3</v>
      </c>
      <c r="BG476" t="s">
        <v>3</v>
      </c>
      <c r="BH476">
        <v>3</v>
      </c>
      <c r="BI476">
        <v>1</v>
      </c>
      <c r="BJ476" t="s">
        <v>752</v>
      </c>
      <c r="BM476">
        <v>9001</v>
      </c>
      <c r="BN476">
        <v>0</v>
      </c>
      <c r="BO476" t="s">
        <v>3</v>
      </c>
      <c r="BP476">
        <v>0</v>
      </c>
      <c r="BQ476">
        <v>2</v>
      </c>
      <c r="BR476">
        <v>0</v>
      </c>
      <c r="BS476">
        <v>1</v>
      </c>
      <c r="BT476">
        <v>1</v>
      </c>
      <c r="BU476">
        <v>1</v>
      </c>
      <c r="BV476">
        <v>1</v>
      </c>
      <c r="BW476">
        <v>1</v>
      </c>
      <c r="BX476">
        <v>1</v>
      </c>
      <c r="BY476" t="s">
        <v>3</v>
      </c>
      <c r="BZ476">
        <v>90</v>
      </c>
      <c r="CA476">
        <v>85</v>
      </c>
      <c r="CF476">
        <v>0</v>
      </c>
      <c r="CG476">
        <v>0</v>
      </c>
      <c r="CM476">
        <v>0</v>
      </c>
      <c r="CN476" t="s">
        <v>3</v>
      </c>
      <c r="CO476">
        <v>0</v>
      </c>
      <c r="CP476">
        <f t="shared" si="412"/>
        <v>25007.55</v>
      </c>
      <c r="CQ476">
        <f t="shared" si="413"/>
        <v>101.08959999999999</v>
      </c>
      <c r="CR476">
        <f t="shared" si="414"/>
        <v>0</v>
      </c>
      <c r="CS476">
        <f t="shared" si="415"/>
        <v>0</v>
      </c>
      <c r="CT476">
        <f t="shared" si="416"/>
        <v>0</v>
      </c>
      <c r="CU476">
        <f t="shared" si="417"/>
        <v>0</v>
      </c>
      <c r="CV476">
        <f t="shared" si="418"/>
        <v>0</v>
      </c>
      <c r="CW476">
        <f t="shared" si="419"/>
        <v>0</v>
      </c>
      <c r="CX476">
        <f t="shared" si="420"/>
        <v>0</v>
      </c>
      <c r="CY476">
        <f t="shared" si="421"/>
        <v>0</v>
      </c>
      <c r="CZ476">
        <f t="shared" si="422"/>
        <v>0</v>
      </c>
      <c r="DC476" t="s">
        <v>3</v>
      </c>
      <c r="DD476" t="s">
        <v>3</v>
      </c>
      <c r="DE476" t="s">
        <v>3</v>
      </c>
      <c r="DF476" t="s">
        <v>3</v>
      </c>
      <c r="DG476" t="s">
        <v>3</v>
      </c>
      <c r="DH476" t="s">
        <v>3</v>
      </c>
      <c r="DI476" t="s">
        <v>3</v>
      </c>
      <c r="DJ476" t="s">
        <v>3</v>
      </c>
      <c r="DK476" t="s">
        <v>3</v>
      </c>
      <c r="DL476" t="s">
        <v>3</v>
      </c>
      <c r="DM476" t="s">
        <v>3</v>
      </c>
      <c r="DN476">
        <v>0</v>
      </c>
      <c r="DO476">
        <v>0</v>
      </c>
      <c r="DP476">
        <v>1</v>
      </c>
      <c r="DQ476">
        <v>1</v>
      </c>
      <c r="DU476">
        <v>1003</v>
      </c>
      <c r="DV476" t="s">
        <v>52</v>
      </c>
      <c r="DW476" t="s">
        <v>52</v>
      </c>
      <c r="DX476">
        <v>1</v>
      </c>
      <c r="EE476">
        <v>39174502</v>
      </c>
      <c r="EF476">
        <v>2</v>
      </c>
      <c r="EG476" t="s">
        <v>21</v>
      </c>
      <c r="EH476">
        <v>0</v>
      </c>
      <c r="EI476" t="s">
        <v>3</v>
      </c>
      <c r="EJ476">
        <v>1</v>
      </c>
      <c r="EK476">
        <v>9001</v>
      </c>
      <c r="EL476" t="s">
        <v>475</v>
      </c>
      <c r="EM476" t="s">
        <v>476</v>
      </c>
      <c r="EO476" t="s">
        <v>3</v>
      </c>
      <c r="EQ476">
        <v>0</v>
      </c>
      <c r="ER476">
        <v>15.41</v>
      </c>
      <c r="ES476">
        <v>15.41</v>
      </c>
      <c r="ET476">
        <v>0</v>
      </c>
      <c r="EU476">
        <v>0</v>
      </c>
      <c r="EV476">
        <v>0</v>
      </c>
      <c r="EW476">
        <v>0</v>
      </c>
      <c r="EX476">
        <v>0</v>
      </c>
      <c r="FQ476">
        <v>0</v>
      </c>
      <c r="FR476">
        <f t="shared" si="423"/>
        <v>0</v>
      </c>
      <c r="FS476">
        <v>0</v>
      </c>
      <c r="FX476">
        <v>90</v>
      </c>
      <c r="FY476">
        <v>85</v>
      </c>
      <c r="GA476" t="s">
        <v>3</v>
      </c>
      <c r="GD476">
        <v>0</v>
      </c>
      <c r="GF476">
        <v>-1679800855</v>
      </c>
      <c r="GG476">
        <v>1</v>
      </c>
      <c r="GH476">
        <v>1</v>
      </c>
      <c r="GI476">
        <v>4</v>
      </c>
      <c r="GJ476">
        <v>0</v>
      </c>
      <c r="GK476">
        <f>ROUND(R476*(R12)/100,2)</f>
        <v>0</v>
      </c>
      <c r="GL476">
        <f t="shared" si="424"/>
        <v>0</v>
      </c>
      <c r="GM476">
        <f t="shared" si="425"/>
        <v>25007.55</v>
      </c>
      <c r="GN476">
        <f t="shared" si="426"/>
        <v>25007.55</v>
      </c>
      <c r="GO476">
        <f t="shared" si="427"/>
        <v>0</v>
      </c>
      <c r="GP476">
        <f t="shared" si="428"/>
        <v>0</v>
      </c>
      <c r="GR476">
        <v>0</v>
      </c>
      <c r="GS476">
        <v>3</v>
      </c>
      <c r="GT476">
        <v>0</v>
      </c>
      <c r="GU476" t="s">
        <v>3</v>
      </c>
      <c r="GV476">
        <f t="shared" si="429"/>
        <v>0</v>
      </c>
      <c r="GW476">
        <v>1</v>
      </c>
      <c r="GX476">
        <f t="shared" si="430"/>
        <v>0</v>
      </c>
      <c r="HA476">
        <v>0</v>
      </c>
      <c r="HB476">
        <v>0</v>
      </c>
      <c r="IK476">
        <v>0</v>
      </c>
    </row>
    <row r="477" spans="1:245" x14ac:dyDescent="0.2">
      <c r="A477">
        <v>17</v>
      </c>
      <c r="B477">
        <v>1</v>
      </c>
      <c r="C477">
        <f>ROW(SmtRes!A1122)</f>
        <v>1122</v>
      </c>
      <c r="D477">
        <f>ROW(EtalonRes!A1069)</f>
        <v>1069</v>
      </c>
      <c r="E477" t="s">
        <v>753</v>
      </c>
      <c r="F477" t="s">
        <v>445</v>
      </c>
      <c r="G477" t="s">
        <v>446</v>
      </c>
      <c r="H477" t="s">
        <v>447</v>
      </c>
      <c r="I477">
        <f>ROUND(22/100,9)</f>
        <v>0.22</v>
      </c>
      <c r="J477">
        <v>0</v>
      </c>
      <c r="O477">
        <f t="shared" si="398"/>
        <v>93.19</v>
      </c>
      <c r="P477">
        <f t="shared" si="399"/>
        <v>0</v>
      </c>
      <c r="Q477">
        <f t="shared" si="400"/>
        <v>0</v>
      </c>
      <c r="R477">
        <f t="shared" si="401"/>
        <v>0</v>
      </c>
      <c r="S477">
        <f t="shared" si="402"/>
        <v>93.19</v>
      </c>
      <c r="T477">
        <f t="shared" si="403"/>
        <v>0</v>
      </c>
      <c r="U477">
        <f t="shared" si="404"/>
        <v>1.6654</v>
      </c>
      <c r="V477">
        <f t="shared" si="405"/>
        <v>0</v>
      </c>
      <c r="W477">
        <f t="shared" si="406"/>
        <v>0</v>
      </c>
      <c r="X477">
        <f t="shared" si="407"/>
        <v>102.51</v>
      </c>
      <c r="Y477">
        <f t="shared" si="408"/>
        <v>65.23</v>
      </c>
      <c r="AA477">
        <v>39570879</v>
      </c>
      <c r="AB477">
        <f t="shared" si="409"/>
        <v>64.569999999999993</v>
      </c>
      <c r="AC477">
        <f>ROUND((ES477),2)</f>
        <v>0</v>
      </c>
      <c r="AD477">
        <f>ROUND((((ET477)-(EU477))+AE477),2)</f>
        <v>0</v>
      </c>
      <c r="AE477">
        <f t="shared" si="431"/>
        <v>0</v>
      </c>
      <c r="AF477">
        <f t="shared" si="431"/>
        <v>64.569999999999993</v>
      </c>
      <c r="AG477">
        <f t="shared" si="410"/>
        <v>0</v>
      </c>
      <c r="AH477">
        <f t="shared" si="432"/>
        <v>7.57</v>
      </c>
      <c r="AI477">
        <f t="shared" si="432"/>
        <v>0</v>
      </c>
      <c r="AJ477">
        <f t="shared" si="411"/>
        <v>0</v>
      </c>
      <c r="AK477">
        <v>64.569999999999993</v>
      </c>
      <c r="AL477">
        <v>0</v>
      </c>
      <c r="AM477">
        <v>0</v>
      </c>
      <c r="AN477">
        <v>0</v>
      </c>
      <c r="AO477">
        <v>64.569999999999993</v>
      </c>
      <c r="AP477">
        <v>0</v>
      </c>
      <c r="AQ477">
        <v>7.57</v>
      </c>
      <c r="AR477">
        <v>0</v>
      </c>
      <c r="AS477">
        <v>0</v>
      </c>
      <c r="AT477">
        <v>110</v>
      </c>
      <c r="AU477">
        <v>70</v>
      </c>
      <c r="AV477">
        <v>1</v>
      </c>
      <c r="AW477">
        <v>1</v>
      </c>
      <c r="AZ477">
        <v>6.56</v>
      </c>
      <c r="BA477">
        <v>6.56</v>
      </c>
      <c r="BB477">
        <v>6.56</v>
      </c>
      <c r="BC477">
        <v>6.56</v>
      </c>
      <c r="BD477" t="s">
        <v>3</v>
      </c>
      <c r="BE477" t="s">
        <v>3</v>
      </c>
      <c r="BF477" t="s">
        <v>3</v>
      </c>
      <c r="BG477" t="s">
        <v>3</v>
      </c>
      <c r="BH477">
        <v>0</v>
      </c>
      <c r="BI477">
        <v>1</v>
      </c>
      <c r="BJ477" t="s">
        <v>448</v>
      </c>
      <c r="BM477">
        <v>46001</v>
      </c>
      <c r="BN477">
        <v>0</v>
      </c>
      <c r="BO477" t="s">
        <v>3</v>
      </c>
      <c r="BP477">
        <v>0</v>
      </c>
      <c r="BQ477">
        <v>2</v>
      </c>
      <c r="BR477">
        <v>0</v>
      </c>
      <c r="BS477">
        <v>6.56</v>
      </c>
      <c r="BT477">
        <v>1</v>
      </c>
      <c r="BU477">
        <v>1</v>
      </c>
      <c r="BV477">
        <v>1</v>
      </c>
      <c r="BW477">
        <v>1</v>
      </c>
      <c r="BX477">
        <v>1</v>
      </c>
      <c r="BY477" t="s">
        <v>3</v>
      </c>
      <c r="BZ477">
        <v>110</v>
      </c>
      <c r="CA477">
        <v>70</v>
      </c>
      <c r="CF477">
        <v>0</v>
      </c>
      <c r="CG477">
        <v>0</v>
      </c>
      <c r="CM477">
        <v>0</v>
      </c>
      <c r="CN477" t="s">
        <v>3</v>
      </c>
      <c r="CO477">
        <v>0</v>
      </c>
      <c r="CP477">
        <f t="shared" si="412"/>
        <v>93.19</v>
      </c>
      <c r="CQ477">
        <f t="shared" si="413"/>
        <v>0</v>
      </c>
      <c r="CR477">
        <f t="shared" si="414"/>
        <v>0</v>
      </c>
      <c r="CS477">
        <f t="shared" si="415"/>
        <v>0</v>
      </c>
      <c r="CT477">
        <f t="shared" si="416"/>
        <v>423.57919999999996</v>
      </c>
      <c r="CU477">
        <f t="shared" si="417"/>
        <v>0</v>
      </c>
      <c r="CV477">
        <f t="shared" si="418"/>
        <v>7.57</v>
      </c>
      <c r="CW477">
        <f t="shared" si="419"/>
        <v>0</v>
      </c>
      <c r="CX477">
        <f t="shared" si="420"/>
        <v>0</v>
      </c>
      <c r="CY477">
        <f t="shared" si="421"/>
        <v>102.509</v>
      </c>
      <c r="CZ477">
        <f t="shared" si="422"/>
        <v>65.233000000000004</v>
      </c>
      <c r="DC477" t="s">
        <v>3</v>
      </c>
      <c r="DD477" t="s">
        <v>3</v>
      </c>
      <c r="DE477" t="s">
        <v>3</v>
      </c>
      <c r="DF477" t="s">
        <v>3</v>
      </c>
      <c r="DG477" t="s">
        <v>3</v>
      </c>
      <c r="DH477" t="s">
        <v>3</v>
      </c>
      <c r="DI477" t="s">
        <v>3</v>
      </c>
      <c r="DJ477" t="s">
        <v>3</v>
      </c>
      <c r="DK477" t="s">
        <v>3</v>
      </c>
      <c r="DL477" t="s">
        <v>3</v>
      </c>
      <c r="DM477" t="s">
        <v>3</v>
      </c>
      <c r="DN477">
        <v>0</v>
      </c>
      <c r="DO477">
        <v>0</v>
      </c>
      <c r="DP477">
        <v>1</v>
      </c>
      <c r="DQ477">
        <v>1</v>
      </c>
      <c r="DU477">
        <v>1013</v>
      </c>
      <c r="DV477" t="s">
        <v>447</v>
      </c>
      <c r="DW477" t="s">
        <v>447</v>
      </c>
      <c r="DX477">
        <v>1</v>
      </c>
      <c r="EE477">
        <v>39174571</v>
      </c>
      <c r="EF477">
        <v>2</v>
      </c>
      <c r="EG477" t="s">
        <v>21</v>
      </c>
      <c r="EH477">
        <v>0</v>
      </c>
      <c r="EI477" t="s">
        <v>3</v>
      </c>
      <c r="EJ477">
        <v>1</v>
      </c>
      <c r="EK477">
        <v>46001</v>
      </c>
      <c r="EL477" t="s">
        <v>449</v>
      </c>
      <c r="EM477" t="s">
        <v>450</v>
      </c>
      <c r="EO477" t="s">
        <v>3</v>
      </c>
      <c r="EQ477">
        <v>0</v>
      </c>
      <c r="ER477">
        <v>64.569999999999993</v>
      </c>
      <c r="ES477">
        <v>0</v>
      </c>
      <c r="ET477">
        <v>0</v>
      </c>
      <c r="EU477">
        <v>0</v>
      </c>
      <c r="EV477">
        <v>64.569999999999993</v>
      </c>
      <c r="EW477">
        <v>7.57</v>
      </c>
      <c r="EX477">
        <v>0</v>
      </c>
      <c r="EY477">
        <v>0</v>
      </c>
      <c r="FQ477">
        <v>0</v>
      </c>
      <c r="FR477">
        <f t="shared" si="423"/>
        <v>0</v>
      </c>
      <c r="FS477">
        <v>0</v>
      </c>
      <c r="FX477">
        <v>110</v>
      </c>
      <c r="FY477">
        <v>70</v>
      </c>
      <c r="GA477" t="s">
        <v>3</v>
      </c>
      <c r="GD477">
        <v>0</v>
      </c>
      <c r="GF477">
        <v>-1219279790</v>
      </c>
      <c r="GG477">
        <v>1</v>
      </c>
      <c r="GH477">
        <v>1</v>
      </c>
      <c r="GI477">
        <v>4</v>
      </c>
      <c r="GJ477">
        <v>0</v>
      </c>
      <c r="GK477">
        <f>ROUND(R477*(R12)/100,2)</f>
        <v>0</v>
      </c>
      <c r="GL477">
        <f t="shared" si="424"/>
        <v>0</v>
      </c>
      <c r="GM477">
        <f t="shared" si="425"/>
        <v>260.93</v>
      </c>
      <c r="GN477">
        <f t="shared" si="426"/>
        <v>260.93</v>
      </c>
      <c r="GO477">
        <f t="shared" si="427"/>
        <v>0</v>
      </c>
      <c r="GP477">
        <f t="shared" si="428"/>
        <v>0</v>
      </c>
      <c r="GR477">
        <v>0</v>
      </c>
      <c r="GS477">
        <v>3</v>
      </c>
      <c r="GT477">
        <v>0</v>
      </c>
      <c r="GU477" t="s">
        <v>3</v>
      </c>
      <c r="GV477">
        <f t="shared" si="429"/>
        <v>0</v>
      </c>
      <c r="GW477">
        <v>1</v>
      </c>
      <c r="GX477">
        <f t="shared" si="430"/>
        <v>0</v>
      </c>
      <c r="HA477">
        <v>0</v>
      </c>
      <c r="HB477">
        <v>0</v>
      </c>
      <c r="IK477">
        <v>0</v>
      </c>
    </row>
    <row r="478" spans="1:245" x14ac:dyDescent="0.2">
      <c r="A478">
        <v>17</v>
      </c>
      <c r="B478">
        <v>1</v>
      </c>
      <c r="C478">
        <f>ROW(SmtRes!A1123)</f>
        <v>1123</v>
      </c>
      <c r="D478">
        <f>ROW(EtalonRes!A1070)</f>
        <v>1070</v>
      </c>
      <c r="E478" t="s">
        <v>754</v>
      </c>
      <c r="F478" t="s">
        <v>452</v>
      </c>
      <c r="G478" t="s">
        <v>453</v>
      </c>
      <c r="H478" t="s">
        <v>447</v>
      </c>
      <c r="I478">
        <f>ROUND(-22/100,9)</f>
        <v>-0.22</v>
      </c>
      <c r="J478">
        <v>0</v>
      </c>
      <c r="O478">
        <f t="shared" si="398"/>
        <v>-45.72</v>
      </c>
      <c r="P478">
        <f t="shared" si="399"/>
        <v>0</v>
      </c>
      <c r="Q478">
        <f t="shared" si="400"/>
        <v>0</v>
      </c>
      <c r="R478">
        <f t="shared" si="401"/>
        <v>0</v>
      </c>
      <c r="S478">
        <f t="shared" si="402"/>
        <v>-45.72</v>
      </c>
      <c r="T478">
        <f t="shared" si="403"/>
        <v>0</v>
      </c>
      <c r="U478">
        <f t="shared" si="404"/>
        <v>-0.81839999999999991</v>
      </c>
      <c r="V478">
        <f t="shared" si="405"/>
        <v>0</v>
      </c>
      <c r="W478">
        <f t="shared" si="406"/>
        <v>0</v>
      </c>
      <c r="X478">
        <f t="shared" si="407"/>
        <v>-50.29</v>
      </c>
      <c r="Y478">
        <f t="shared" si="408"/>
        <v>-32</v>
      </c>
      <c r="AA478">
        <v>39570879</v>
      </c>
      <c r="AB478">
        <f t="shared" si="409"/>
        <v>31.68</v>
      </c>
      <c r="AC478">
        <f>ROUND(((ES478*12)),2)</f>
        <v>0</v>
      </c>
      <c r="AD478">
        <f>ROUND(((((ET478*12))-((EU478*12)))+AE478),2)</f>
        <v>0</v>
      </c>
      <c r="AE478">
        <f>ROUND(((EU478*12)),2)</f>
        <v>0</v>
      </c>
      <c r="AF478">
        <f>ROUND(((EV478*12)),2)</f>
        <v>31.68</v>
      </c>
      <c r="AG478">
        <f t="shared" si="410"/>
        <v>0</v>
      </c>
      <c r="AH478">
        <f>((EW478*12))</f>
        <v>3.7199999999999998</v>
      </c>
      <c r="AI478">
        <f>((EX478*12))</f>
        <v>0</v>
      </c>
      <c r="AJ478">
        <f t="shared" si="411"/>
        <v>0</v>
      </c>
      <c r="AK478">
        <v>2.64</v>
      </c>
      <c r="AL478">
        <v>0</v>
      </c>
      <c r="AM478">
        <v>0</v>
      </c>
      <c r="AN478">
        <v>0</v>
      </c>
      <c r="AO478">
        <v>2.64</v>
      </c>
      <c r="AP478">
        <v>0</v>
      </c>
      <c r="AQ478">
        <v>0.31</v>
      </c>
      <c r="AR478">
        <v>0</v>
      </c>
      <c r="AS478">
        <v>0</v>
      </c>
      <c r="AT478">
        <v>110</v>
      </c>
      <c r="AU478">
        <v>70</v>
      </c>
      <c r="AV478">
        <v>1</v>
      </c>
      <c r="AW478">
        <v>1</v>
      </c>
      <c r="AZ478">
        <v>6.56</v>
      </c>
      <c r="BA478">
        <v>6.56</v>
      </c>
      <c r="BB478">
        <v>6.56</v>
      </c>
      <c r="BC478">
        <v>6.56</v>
      </c>
      <c r="BD478" t="s">
        <v>3</v>
      </c>
      <c r="BE478" t="s">
        <v>3</v>
      </c>
      <c r="BF478" t="s">
        <v>3</v>
      </c>
      <c r="BG478" t="s">
        <v>3</v>
      </c>
      <c r="BH478">
        <v>0</v>
      </c>
      <c r="BI478">
        <v>1</v>
      </c>
      <c r="BJ478" t="s">
        <v>454</v>
      </c>
      <c r="BM478">
        <v>46001</v>
      </c>
      <c r="BN478">
        <v>0</v>
      </c>
      <c r="BO478" t="s">
        <v>3</v>
      </c>
      <c r="BP478">
        <v>0</v>
      </c>
      <c r="BQ478">
        <v>2</v>
      </c>
      <c r="BR478">
        <v>0</v>
      </c>
      <c r="BS478">
        <v>6.56</v>
      </c>
      <c r="BT478">
        <v>1</v>
      </c>
      <c r="BU478">
        <v>1</v>
      </c>
      <c r="BV478">
        <v>1</v>
      </c>
      <c r="BW478">
        <v>1</v>
      </c>
      <c r="BX478">
        <v>1</v>
      </c>
      <c r="BY478" t="s">
        <v>3</v>
      </c>
      <c r="BZ478">
        <v>110</v>
      </c>
      <c r="CA478">
        <v>70</v>
      </c>
      <c r="CF478">
        <v>0</v>
      </c>
      <c r="CG478">
        <v>0</v>
      </c>
      <c r="CM478">
        <v>0</v>
      </c>
      <c r="CN478" t="s">
        <v>3</v>
      </c>
      <c r="CO478">
        <v>0</v>
      </c>
      <c r="CP478">
        <f t="shared" si="412"/>
        <v>-45.72</v>
      </c>
      <c r="CQ478">
        <f t="shared" si="413"/>
        <v>0</v>
      </c>
      <c r="CR478">
        <f t="shared" si="414"/>
        <v>0</v>
      </c>
      <c r="CS478">
        <f t="shared" si="415"/>
        <v>0</v>
      </c>
      <c r="CT478">
        <f t="shared" si="416"/>
        <v>207.82079999999999</v>
      </c>
      <c r="CU478">
        <f t="shared" si="417"/>
        <v>0</v>
      </c>
      <c r="CV478">
        <f t="shared" si="418"/>
        <v>3.7199999999999998</v>
      </c>
      <c r="CW478">
        <f t="shared" si="419"/>
        <v>0</v>
      </c>
      <c r="CX478">
        <f t="shared" si="420"/>
        <v>0</v>
      </c>
      <c r="CY478">
        <f t="shared" si="421"/>
        <v>-50.292000000000002</v>
      </c>
      <c r="CZ478">
        <f t="shared" si="422"/>
        <v>-32.003999999999998</v>
      </c>
      <c r="DC478" t="s">
        <v>3</v>
      </c>
      <c r="DD478" t="s">
        <v>755</v>
      </c>
      <c r="DE478" t="s">
        <v>755</v>
      </c>
      <c r="DF478" t="s">
        <v>755</v>
      </c>
      <c r="DG478" t="s">
        <v>755</v>
      </c>
      <c r="DH478" t="s">
        <v>3</v>
      </c>
      <c r="DI478" t="s">
        <v>755</v>
      </c>
      <c r="DJ478" t="s">
        <v>755</v>
      </c>
      <c r="DK478" t="s">
        <v>3</v>
      </c>
      <c r="DL478" t="s">
        <v>3</v>
      </c>
      <c r="DM478" t="s">
        <v>3</v>
      </c>
      <c r="DN478">
        <v>0</v>
      </c>
      <c r="DO478">
        <v>0</v>
      </c>
      <c r="DP478">
        <v>1</v>
      </c>
      <c r="DQ478">
        <v>1</v>
      </c>
      <c r="DU478">
        <v>1013</v>
      </c>
      <c r="DV478" t="s">
        <v>447</v>
      </c>
      <c r="DW478" t="s">
        <v>447</v>
      </c>
      <c r="DX478">
        <v>1</v>
      </c>
      <c r="EE478">
        <v>39174571</v>
      </c>
      <c r="EF478">
        <v>2</v>
      </c>
      <c r="EG478" t="s">
        <v>21</v>
      </c>
      <c r="EH478">
        <v>0</v>
      </c>
      <c r="EI478" t="s">
        <v>3</v>
      </c>
      <c r="EJ478">
        <v>1</v>
      </c>
      <c r="EK478">
        <v>46001</v>
      </c>
      <c r="EL478" t="s">
        <v>449</v>
      </c>
      <c r="EM478" t="s">
        <v>450</v>
      </c>
      <c r="EO478" t="s">
        <v>3</v>
      </c>
      <c r="EQ478">
        <v>0</v>
      </c>
      <c r="ER478">
        <v>2.64</v>
      </c>
      <c r="ES478">
        <v>0</v>
      </c>
      <c r="ET478">
        <v>0</v>
      </c>
      <c r="EU478">
        <v>0</v>
      </c>
      <c r="EV478">
        <v>2.64</v>
      </c>
      <c r="EW478">
        <v>0.31</v>
      </c>
      <c r="EX478">
        <v>0</v>
      </c>
      <c r="EY478">
        <v>0</v>
      </c>
      <c r="FQ478">
        <v>0</v>
      </c>
      <c r="FR478">
        <f t="shared" si="423"/>
        <v>0</v>
      </c>
      <c r="FS478">
        <v>0</v>
      </c>
      <c r="FX478">
        <v>110</v>
      </c>
      <c r="FY478">
        <v>70</v>
      </c>
      <c r="GA478" t="s">
        <v>3</v>
      </c>
      <c r="GD478">
        <v>0</v>
      </c>
      <c r="GF478">
        <v>-187839852</v>
      </c>
      <c r="GG478">
        <v>1</v>
      </c>
      <c r="GH478">
        <v>1</v>
      </c>
      <c r="GI478">
        <v>4</v>
      </c>
      <c r="GJ478">
        <v>0</v>
      </c>
      <c r="GK478">
        <f>ROUND(R478*(R12)/100,2)</f>
        <v>0</v>
      </c>
      <c r="GL478">
        <f t="shared" si="424"/>
        <v>0</v>
      </c>
      <c r="GM478">
        <f t="shared" si="425"/>
        <v>-128.01</v>
      </c>
      <c r="GN478">
        <f t="shared" si="426"/>
        <v>-128.01</v>
      </c>
      <c r="GO478">
        <f t="shared" si="427"/>
        <v>0</v>
      </c>
      <c r="GP478">
        <f t="shared" si="428"/>
        <v>0</v>
      </c>
      <c r="GR478">
        <v>0</v>
      </c>
      <c r="GS478">
        <v>3</v>
      </c>
      <c r="GT478">
        <v>0</v>
      </c>
      <c r="GU478" t="s">
        <v>3</v>
      </c>
      <c r="GV478">
        <f t="shared" si="429"/>
        <v>0</v>
      </c>
      <c r="GW478">
        <v>1</v>
      </c>
      <c r="GX478">
        <f t="shared" si="430"/>
        <v>0</v>
      </c>
      <c r="HA478">
        <v>0</v>
      </c>
      <c r="HB478">
        <v>0</v>
      </c>
      <c r="IK478">
        <v>0</v>
      </c>
    </row>
    <row r="479" spans="1:245" x14ac:dyDescent="0.2">
      <c r="A479">
        <v>17</v>
      </c>
      <c r="B479">
        <v>1</v>
      </c>
      <c r="C479">
        <f>ROW(SmtRes!A1135)</f>
        <v>1135</v>
      </c>
      <c r="D479">
        <f>ROW(EtalonRes!A1081)</f>
        <v>1081</v>
      </c>
      <c r="E479" t="s">
        <v>756</v>
      </c>
      <c r="F479" t="s">
        <v>472</v>
      </c>
      <c r="G479" t="s">
        <v>473</v>
      </c>
      <c r="H479" t="s">
        <v>447</v>
      </c>
      <c r="I479">
        <f>ROUND(22/100,9)</f>
        <v>0.22</v>
      </c>
      <c r="J479">
        <v>0</v>
      </c>
      <c r="O479">
        <f t="shared" si="398"/>
        <v>585.42999999999995</v>
      </c>
      <c r="P479">
        <f t="shared" si="399"/>
        <v>307.37</v>
      </c>
      <c r="Q479">
        <f t="shared" si="400"/>
        <v>21.01</v>
      </c>
      <c r="R479">
        <f t="shared" si="401"/>
        <v>1.05</v>
      </c>
      <c r="S479">
        <f t="shared" si="402"/>
        <v>257.05</v>
      </c>
      <c r="T479">
        <f t="shared" si="403"/>
        <v>0</v>
      </c>
      <c r="U479">
        <f t="shared" si="404"/>
        <v>4.0733000000000006</v>
      </c>
      <c r="V479">
        <f t="shared" si="405"/>
        <v>1.375E-2</v>
      </c>
      <c r="W479">
        <f t="shared" si="406"/>
        <v>0</v>
      </c>
      <c r="X479">
        <f t="shared" si="407"/>
        <v>232.29</v>
      </c>
      <c r="Y479">
        <f t="shared" si="408"/>
        <v>219.39</v>
      </c>
      <c r="AA479">
        <v>39570879</v>
      </c>
      <c r="AB479">
        <f t="shared" si="409"/>
        <v>405.65</v>
      </c>
      <c r="AC479">
        <f t="shared" ref="AC479:AC498" si="433">ROUND((ES479),2)</f>
        <v>212.98</v>
      </c>
      <c r="AD479">
        <f>ROUND(((((ET479*1.25))-((EU479*1.25)))+AE479),2)</f>
        <v>14.56</v>
      </c>
      <c r="AE479">
        <f>ROUND(((EU479*1.25)),2)</f>
        <v>0.73</v>
      </c>
      <c r="AF479">
        <f>ROUND(((EV479*1.15)),2)</f>
        <v>178.11</v>
      </c>
      <c r="AG479">
        <f t="shared" si="410"/>
        <v>0</v>
      </c>
      <c r="AH479">
        <f>((EW479*1.15))</f>
        <v>18.515000000000001</v>
      </c>
      <c r="AI479">
        <f>((EX479*1.25))</f>
        <v>6.25E-2</v>
      </c>
      <c r="AJ479">
        <f t="shared" si="411"/>
        <v>0</v>
      </c>
      <c r="AK479">
        <v>379.5</v>
      </c>
      <c r="AL479">
        <v>212.98</v>
      </c>
      <c r="AM479">
        <v>11.64</v>
      </c>
      <c r="AN479">
        <v>0.57999999999999996</v>
      </c>
      <c r="AO479">
        <v>154.88</v>
      </c>
      <c r="AP479">
        <v>0</v>
      </c>
      <c r="AQ479">
        <v>16.100000000000001</v>
      </c>
      <c r="AR479">
        <v>0.05</v>
      </c>
      <c r="AS479">
        <v>0</v>
      </c>
      <c r="AT479">
        <v>90</v>
      </c>
      <c r="AU479">
        <v>85</v>
      </c>
      <c r="AV479">
        <v>1</v>
      </c>
      <c r="AW479">
        <v>1</v>
      </c>
      <c r="AZ479">
        <v>6.56</v>
      </c>
      <c r="BA479">
        <v>6.56</v>
      </c>
      <c r="BB479">
        <v>6.56</v>
      </c>
      <c r="BC479">
        <v>6.56</v>
      </c>
      <c r="BD479" t="s">
        <v>3</v>
      </c>
      <c r="BE479" t="s">
        <v>3</v>
      </c>
      <c r="BF479" t="s">
        <v>3</v>
      </c>
      <c r="BG479" t="s">
        <v>3</v>
      </c>
      <c r="BH479">
        <v>0</v>
      </c>
      <c r="BI479">
        <v>1</v>
      </c>
      <c r="BJ479" t="s">
        <v>474</v>
      </c>
      <c r="BM479">
        <v>9001</v>
      </c>
      <c r="BN479">
        <v>0</v>
      </c>
      <c r="BO479" t="s">
        <v>3</v>
      </c>
      <c r="BP479">
        <v>0</v>
      </c>
      <c r="BQ479">
        <v>2</v>
      </c>
      <c r="BR479">
        <v>0</v>
      </c>
      <c r="BS479">
        <v>6.56</v>
      </c>
      <c r="BT479">
        <v>1</v>
      </c>
      <c r="BU479">
        <v>1</v>
      </c>
      <c r="BV479">
        <v>1</v>
      </c>
      <c r="BW479">
        <v>1</v>
      </c>
      <c r="BX479">
        <v>1</v>
      </c>
      <c r="BY479" t="s">
        <v>3</v>
      </c>
      <c r="BZ479">
        <v>90</v>
      </c>
      <c r="CA479">
        <v>85</v>
      </c>
      <c r="CF479">
        <v>0</v>
      </c>
      <c r="CG479">
        <v>0</v>
      </c>
      <c r="CM479">
        <v>0</v>
      </c>
      <c r="CN479" t="s">
        <v>1633</v>
      </c>
      <c r="CO479">
        <v>0</v>
      </c>
      <c r="CP479">
        <f t="shared" si="412"/>
        <v>585.43000000000006</v>
      </c>
      <c r="CQ479">
        <f t="shared" si="413"/>
        <v>1397.1487999999999</v>
      </c>
      <c r="CR479">
        <f t="shared" si="414"/>
        <v>95.513599999999997</v>
      </c>
      <c r="CS479">
        <f t="shared" si="415"/>
        <v>4.7887999999999993</v>
      </c>
      <c r="CT479">
        <f t="shared" si="416"/>
        <v>1168.4015999999999</v>
      </c>
      <c r="CU479">
        <f t="shared" si="417"/>
        <v>0</v>
      </c>
      <c r="CV479">
        <f t="shared" si="418"/>
        <v>18.515000000000001</v>
      </c>
      <c r="CW479">
        <f t="shared" si="419"/>
        <v>6.25E-2</v>
      </c>
      <c r="CX479">
        <f t="shared" si="420"/>
        <v>0</v>
      </c>
      <c r="CY479">
        <f t="shared" si="421"/>
        <v>232.29000000000005</v>
      </c>
      <c r="CZ479">
        <f t="shared" si="422"/>
        <v>219.38500000000005</v>
      </c>
      <c r="DC479" t="s">
        <v>3</v>
      </c>
      <c r="DD479" t="s">
        <v>3</v>
      </c>
      <c r="DE479" t="s">
        <v>19</v>
      </c>
      <c r="DF479" t="s">
        <v>19</v>
      </c>
      <c r="DG479" t="s">
        <v>20</v>
      </c>
      <c r="DH479" t="s">
        <v>3</v>
      </c>
      <c r="DI479" t="s">
        <v>20</v>
      </c>
      <c r="DJ479" t="s">
        <v>19</v>
      </c>
      <c r="DK479" t="s">
        <v>3</v>
      </c>
      <c r="DL479" t="s">
        <v>3</v>
      </c>
      <c r="DM479" t="s">
        <v>3</v>
      </c>
      <c r="DN479">
        <v>0</v>
      </c>
      <c r="DO479">
        <v>0</v>
      </c>
      <c r="DP479">
        <v>1</v>
      </c>
      <c r="DQ479">
        <v>1</v>
      </c>
      <c r="DU479">
        <v>1013</v>
      </c>
      <c r="DV479" t="s">
        <v>447</v>
      </c>
      <c r="DW479" t="s">
        <v>447</v>
      </c>
      <c r="DX479">
        <v>1</v>
      </c>
      <c r="EE479">
        <v>39174502</v>
      </c>
      <c r="EF479">
        <v>2</v>
      </c>
      <c r="EG479" t="s">
        <v>21</v>
      </c>
      <c r="EH479">
        <v>0</v>
      </c>
      <c r="EI479" t="s">
        <v>3</v>
      </c>
      <c r="EJ479">
        <v>1</v>
      </c>
      <c r="EK479">
        <v>9001</v>
      </c>
      <c r="EL479" t="s">
        <v>475</v>
      </c>
      <c r="EM479" t="s">
        <v>476</v>
      </c>
      <c r="EO479" t="s">
        <v>24</v>
      </c>
      <c r="EQ479">
        <v>0</v>
      </c>
      <c r="ER479">
        <v>379.5</v>
      </c>
      <c r="ES479">
        <v>212.98</v>
      </c>
      <c r="ET479">
        <v>11.64</v>
      </c>
      <c r="EU479">
        <v>0.57999999999999996</v>
      </c>
      <c r="EV479">
        <v>154.88</v>
      </c>
      <c r="EW479">
        <v>16.100000000000001</v>
      </c>
      <c r="EX479">
        <v>0.05</v>
      </c>
      <c r="EY479">
        <v>0</v>
      </c>
      <c r="FQ479">
        <v>0</v>
      </c>
      <c r="FR479">
        <f t="shared" si="423"/>
        <v>0</v>
      </c>
      <c r="FS479">
        <v>0</v>
      </c>
      <c r="FX479">
        <v>90</v>
      </c>
      <c r="FY479">
        <v>85</v>
      </c>
      <c r="GA479" t="s">
        <v>3</v>
      </c>
      <c r="GD479">
        <v>0</v>
      </c>
      <c r="GF479">
        <v>755765521</v>
      </c>
      <c r="GG479">
        <v>1</v>
      </c>
      <c r="GH479">
        <v>1</v>
      </c>
      <c r="GI479">
        <v>4</v>
      </c>
      <c r="GJ479">
        <v>0</v>
      </c>
      <c r="GK479">
        <f>ROUND(R479*(R12)/100,2)</f>
        <v>0</v>
      </c>
      <c r="GL479">
        <f t="shared" si="424"/>
        <v>0</v>
      </c>
      <c r="GM479">
        <f t="shared" si="425"/>
        <v>1037.1099999999999</v>
      </c>
      <c r="GN479">
        <f t="shared" si="426"/>
        <v>1037.1099999999999</v>
      </c>
      <c r="GO479">
        <f t="shared" si="427"/>
        <v>0</v>
      </c>
      <c r="GP479">
        <f t="shared" si="428"/>
        <v>0</v>
      </c>
      <c r="GR479">
        <v>0</v>
      </c>
      <c r="GS479">
        <v>3</v>
      </c>
      <c r="GT479">
        <v>0</v>
      </c>
      <c r="GU479" t="s">
        <v>3</v>
      </c>
      <c r="GV479">
        <f t="shared" si="429"/>
        <v>0</v>
      </c>
      <c r="GW479">
        <v>1</v>
      </c>
      <c r="GX479">
        <f t="shared" si="430"/>
        <v>0</v>
      </c>
      <c r="HA479">
        <v>0</v>
      </c>
      <c r="HB479">
        <v>0</v>
      </c>
      <c r="IK479">
        <v>0</v>
      </c>
    </row>
    <row r="480" spans="1:245" x14ac:dyDescent="0.2">
      <c r="A480">
        <v>18</v>
      </c>
      <c r="B480">
        <v>1</v>
      </c>
      <c r="C480">
        <v>1131</v>
      </c>
      <c r="E480" t="s">
        <v>757</v>
      </c>
      <c r="F480" t="s">
        <v>478</v>
      </c>
      <c r="G480" t="s">
        <v>479</v>
      </c>
      <c r="H480" t="s">
        <v>35</v>
      </c>
      <c r="I480">
        <f>I479*J480</f>
        <v>22</v>
      </c>
      <c r="J480">
        <v>100</v>
      </c>
      <c r="O480">
        <f t="shared" si="398"/>
        <v>6132.16</v>
      </c>
      <c r="P480">
        <f t="shared" si="399"/>
        <v>6132.16</v>
      </c>
      <c r="Q480">
        <f t="shared" si="400"/>
        <v>0</v>
      </c>
      <c r="R480">
        <f t="shared" si="401"/>
        <v>0</v>
      </c>
      <c r="S480">
        <f t="shared" si="402"/>
        <v>0</v>
      </c>
      <c r="T480">
        <f t="shared" si="403"/>
        <v>0</v>
      </c>
      <c r="U480">
        <f t="shared" si="404"/>
        <v>0</v>
      </c>
      <c r="V480">
        <f t="shared" si="405"/>
        <v>0</v>
      </c>
      <c r="W480">
        <f t="shared" si="406"/>
        <v>0</v>
      </c>
      <c r="X480">
        <f t="shared" si="407"/>
        <v>0</v>
      </c>
      <c r="Y480">
        <f t="shared" si="408"/>
        <v>0</v>
      </c>
      <c r="AA480">
        <v>39570879</v>
      </c>
      <c r="AB480">
        <f t="shared" si="409"/>
        <v>42.49</v>
      </c>
      <c r="AC480">
        <f t="shared" si="433"/>
        <v>42.49</v>
      </c>
      <c r="AD480">
        <f>ROUND((((ET480)-(EU480))+AE480),2)</f>
        <v>0</v>
      </c>
      <c r="AE480">
        <f>ROUND((EU480),2)</f>
        <v>0</v>
      </c>
      <c r="AF480">
        <f>ROUND((EV480),2)</f>
        <v>0</v>
      </c>
      <c r="AG480">
        <f t="shared" si="410"/>
        <v>0</v>
      </c>
      <c r="AH480">
        <f>(EW480)</f>
        <v>0</v>
      </c>
      <c r="AI480">
        <f>(EX480)</f>
        <v>0</v>
      </c>
      <c r="AJ480">
        <f t="shared" si="411"/>
        <v>0</v>
      </c>
      <c r="AK480">
        <v>42.49</v>
      </c>
      <c r="AL480">
        <v>42.49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90</v>
      </c>
      <c r="AU480">
        <v>85</v>
      </c>
      <c r="AV480">
        <v>1</v>
      </c>
      <c r="AW480">
        <v>1</v>
      </c>
      <c r="AZ480">
        <v>6.56</v>
      </c>
      <c r="BA480">
        <v>1</v>
      </c>
      <c r="BB480">
        <v>1</v>
      </c>
      <c r="BC480">
        <v>6.56</v>
      </c>
      <c r="BD480" t="s">
        <v>3</v>
      </c>
      <c r="BE480" t="s">
        <v>3</v>
      </c>
      <c r="BF480" t="s">
        <v>3</v>
      </c>
      <c r="BG480" t="s">
        <v>3</v>
      </c>
      <c r="BH480">
        <v>3</v>
      </c>
      <c r="BI480">
        <v>1</v>
      </c>
      <c r="BJ480" t="s">
        <v>480</v>
      </c>
      <c r="BM480">
        <v>9001</v>
      </c>
      <c r="BN480">
        <v>0</v>
      </c>
      <c r="BO480" t="s">
        <v>3</v>
      </c>
      <c r="BP480">
        <v>0</v>
      </c>
      <c r="BQ480">
        <v>2</v>
      </c>
      <c r="BR480">
        <v>0</v>
      </c>
      <c r="BS480">
        <v>1</v>
      </c>
      <c r="BT480">
        <v>1</v>
      </c>
      <c r="BU480">
        <v>1</v>
      </c>
      <c r="BV480">
        <v>1</v>
      </c>
      <c r="BW480">
        <v>1</v>
      </c>
      <c r="BX480">
        <v>1</v>
      </c>
      <c r="BY480" t="s">
        <v>3</v>
      </c>
      <c r="BZ480">
        <v>90</v>
      </c>
      <c r="CA480">
        <v>85</v>
      </c>
      <c r="CF480">
        <v>0</v>
      </c>
      <c r="CG480">
        <v>0</v>
      </c>
      <c r="CM480">
        <v>0</v>
      </c>
      <c r="CN480" t="s">
        <v>3</v>
      </c>
      <c r="CO480">
        <v>0</v>
      </c>
      <c r="CP480">
        <f t="shared" si="412"/>
        <v>6132.16</v>
      </c>
      <c r="CQ480">
        <f t="shared" si="413"/>
        <v>278.73439999999999</v>
      </c>
      <c r="CR480">
        <f t="shared" si="414"/>
        <v>0</v>
      </c>
      <c r="CS480">
        <f t="shared" si="415"/>
        <v>0</v>
      </c>
      <c r="CT480">
        <f t="shared" si="416"/>
        <v>0</v>
      </c>
      <c r="CU480">
        <f t="shared" si="417"/>
        <v>0</v>
      </c>
      <c r="CV480">
        <f t="shared" si="418"/>
        <v>0</v>
      </c>
      <c r="CW480">
        <f t="shared" si="419"/>
        <v>0</v>
      </c>
      <c r="CX480">
        <f t="shared" si="420"/>
        <v>0</v>
      </c>
      <c r="CY480">
        <f t="shared" si="421"/>
        <v>0</v>
      </c>
      <c r="CZ480">
        <f t="shared" si="422"/>
        <v>0</v>
      </c>
      <c r="DC480" t="s">
        <v>3</v>
      </c>
      <c r="DD480" t="s">
        <v>3</v>
      </c>
      <c r="DE480" t="s">
        <v>3</v>
      </c>
      <c r="DF480" t="s">
        <v>3</v>
      </c>
      <c r="DG480" t="s">
        <v>3</v>
      </c>
      <c r="DH480" t="s">
        <v>3</v>
      </c>
      <c r="DI480" t="s">
        <v>3</v>
      </c>
      <c r="DJ480" t="s">
        <v>3</v>
      </c>
      <c r="DK480" t="s">
        <v>3</v>
      </c>
      <c r="DL480" t="s">
        <v>3</v>
      </c>
      <c r="DM480" t="s">
        <v>3</v>
      </c>
      <c r="DN480">
        <v>0</v>
      </c>
      <c r="DO480">
        <v>0</v>
      </c>
      <c r="DP480">
        <v>1</v>
      </c>
      <c r="DQ480">
        <v>1</v>
      </c>
      <c r="DU480">
        <v>1010</v>
      </c>
      <c r="DV480" t="s">
        <v>35</v>
      </c>
      <c r="DW480" t="s">
        <v>35</v>
      </c>
      <c r="DX480">
        <v>1</v>
      </c>
      <c r="EE480">
        <v>39174502</v>
      </c>
      <c r="EF480">
        <v>2</v>
      </c>
      <c r="EG480" t="s">
        <v>21</v>
      </c>
      <c r="EH480">
        <v>0</v>
      </c>
      <c r="EI480" t="s">
        <v>3</v>
      </c>
      <c r="EJ480">
        <v>1</v>
      </c>
      <c r="EK480">
        <v>9001</v>
      </c>
      <c r="EL480" t="s">
        <v>475</v>
      </c>
      <c r="EM480" t="s">
        <v>476</v>
      </c>
      <c r="EO480" t="s">
        <v>3</v>
      </c>
      <c r="EQ480">
        <v>0</v>
      </c>
      <c r="ER480">
        <v>42.49</v>
      </c>
      <c r="ES480">
        <v>42.49</v>
      </c>
      <c r="ET480">
        <v>0</v>
      </c>
      <c r="EU480">
        <v>0</v>
      </c>
      <c r="EV480">
        <v>0</v>
      </c>
      <c r="EW480">
        <v>0</v>
      </c>
      <c r="EX480">
        <v>0</v>
      </c>
      <c r="FQ480">
        <v>0</v>
      </c>
      <c r="FR480">
        <f t="shared" si="423"/>
        <v>0</v>
      </c>
      <c r="FS480">
        <v>0</v>
      </c>
      <c r="FX480">
        <v>90</v>
      </c>
      <c r="FY480">
        <v>85</v>
      </c>
      <c r="GA480" t="s">
        <v>3</v>
      </c>
      <c r="GD480">
        <v>0</v>
      </c>
      <c r="GF480">
        <v>1569382411</v>
      </c>
      <c r="GG480">
        <v>1</v>
      </c>
      <c r="GH480">
        <v>1</v>
      </c>
      <c r="GI480">
        <v>4</v>
      </c>
      <c r="GJ480">
        <v>0</v>
      </c>
      <c r="GK480">
        <f>ROUND(R480*(R12)/100,2)</f>
        <v>0</v>
      </c>
      <c r="GL480">
        <f t="shared" si="424"/>
        <v>0</v>
      </c>
      <c r="GM480">
        <f t="shared" si="425"/>
        <v>6132.16</v>
      </c>
      <c r="GN480">
        <f t="shared" si="426"/>
        <v>6132.16</v>
      </c>
      <c r="GO480">
        <f t="shared" si="427"/>
        <v>0</v>
      </c>
      <c r="GP480">
        <f t="shared" si="428"/>
        <v>0</v>
      </c>
      <c r="GR480">
        <v>0</v>
      </c>
      <c r="GS480">
        <v>3</v>
      </c>
      <c r="GT480">
        <v>0</v>
      </c>
      <c r="GU480" t="s">
        <v>3</v>
      </c>
      <c r="GV480">
        <f t="shared" si="429"/>
        <v>0</v>
      </c>
      <c r="GW480">
        <v>1</v>
      </c>
      <c r="GX480">
        <f t="shared" si="430"/>
        <v>0</v>
      </c>
      <c r="HA480">
        <v>0</v>
      </c>
      <c r="HB480">
        <v>0</v>
      </c>
      <c r="IK480">
        <v>0</v>
      </c>
    </row>
    <row r="481" spans="1:245" x14ac:dyDescent="0.2">
      <c r="A481">
        <v>18</v>
      </c>
      <c r="B481">
        <v>1</v>
      </c>
      <c r="C481">
        <v>1132</v>
      </c>
      <c r="E481" t="s">
        <v>758</v>
      </c>
      <c r="F481" t="s">
        <v>558</v>
      </c>
      <c r="G481" t="s">
        <v>559</v>
      </c>
      <c r="H481" t="s">
        <v>64</v>
      </c>
      <c r="I481">
        <f>I479*J481</f>
        <v>0</v>
      </c>
      <c r="J481">
        <v>0</v>
      </c>
      <c r="O481">
        <f t="shared" si="398"/>
        <v>0</v>
      </c>
      <c r="P481">
        <f t="shared" si="399"/>
        <v>0</v>
      </c>
      <c r="Q481">
        <f t="shared" si="400"/>
        <v>0</v>
      </c>
      <c r="R481">
        <f t="shared" si="401"/>
        <v>0</v>
      </c>
      <c r="S481">
        <f t="shared" si="402"/>
        <v>0</v>
      </c>
      <c r="T481">
        <f t="shared" si="403"/>
        <v>0</v>
      </c>
      <c r="U481">
        <f t="shared" si="404"/>
        <v>0</v>
      </c>
      <c r="V481">
        <f t="shared" si="405"/>
        <v>0</v>
      </c>
      <c r="W481">
        <f t="shared" si="406"/>
        <v>0</v>
      </c>
      <c r="X481">
        <f t="shared" si="407"/>
        <v>0</v>
      </c>
      <c r="Y481">
        <f t="shared" si="408"/>
        <v>0</v>
      </c>
      <c r="AA481">
        <v>39570879</v>
      </c>
      <c r="AB481">
        <f t="shared" si="409"/>
        <v>27595</v>
      </c>
      <c r="AC481">
        <f t="shared" si="433"/>
        <v>27595</v>
      </c>
      <c r="AD481">
        <f>ROUND((((ET481)-(EU481))+AE481),2)</f>
        <v>0</v>
      </c>
      <c r="AE481">
        <f>ROUND((EU481),2)</f>
        <v>0</v>
      </c>
      <c r="AF481">
        <f>ROUND((EV481),2)</f>
        <v>0</v>
      </c>
      <c r="AG481">
        <f t="shared" si="410"/>
        <v>0</v>
      </c>
      <c r="AH481">
        <f>(EW481)</f>
        <v>0</v>
      </c>
      <c r="AI481">
        <f>(EX481)</f>
        <v>0</v>
      </c>
      <c r="AJ481">
        <f t="shared" si="411"/>
        <v>0</v>
      </c>
      <c r="AK481">
        <v>27595</v>
      </c>
      <c r="AL481">
        <v>27595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90</v>
      </c>
      <c r="AU481">
        <v>85</v>
      </c>
      <c r="AV481">
        <v>1</v>
      </c>
      <c r="AW481">
        <v>1</v>
      </c>
      <c r="AZ481">
        <v>6.56</v>
      </c>
      <c r="BA481">
        <v>1</v>
      </c>
      <c r="BB481">
        <v>1</v>
      </c>
      <c r="BC481">
        <v>6.56</v>
      </c>
      <c r="BD481" t="s">
        <v>3</v>
      </c>
      <c r="BE481" t="s">
        <v>3</v>
      </c>
      <c r="BF481" t="s">
        <v>3</v>
      </c>
      <c r="BG481" t="s">
        <v>3</v>
      </c>
      <c r="BH481">
        <v>3</v>
      </c>
      <c r="BI481">
        <v>1</v>
      </c>
      <c r="BJ481" t="s">
        <v>560</v>
      </c>
      <c r="BM481">
        <v>9001</v>
      </c>
      <c r="BN481">
        <v>0</v>
      </c>
      <c r="BO481" t="s">
        <v>3</v>
      </c>
      <c r="BP481">
        <v>0</v>
      </c>
      <c r="BQ481">
        <v>2</v>
      </c>
      <c r="BR481">
        <v>0</v>
      </c>
      <c r="BS481">
        <v>1</v>
      </c>
      <c r="BT481">
        <v>1</v>
      </c>
      <c r="BU481">
        <v>1</v>
      </c>
      <c r="BV481">
        <v>1</v>
      </c>
      <c r="BW481">
        <v>1</v>
      </c>
      <c r="BX481">
        <v>1</v>
      </c>
      <c r="BY481" t="s">
        <v>3</v>
      </c>
      <c r="BZ481">
        <v>90</v>
      </c>
      <c r="CA481">
        <v>85</v>
      </c>
      <c r="CF481">
        <v>0</v>
      </c>
      <c r="CG481">
        <v>0</v>
      </c>
      <c r="CM481">
        <v>0</v>
      </c>
      <c r="CN481" t="s">
        <v>3</v>
      </c>
      <c r="CO481">
        <v>0</v>
      </c>
      <c r="CP481">
        <f t="shared" si="412"/>
        <v>0</v>
      </c>
      <c r="CQ481">
        <f t="shared" si="413"/>
        <v>181023.19999999998</v>
      </c>
      <c r="CR481">
        <f t="shared" si="414"/>
        <v>0</v>
      </c>
      <c r="CS481">
        <f t="shared" si="415"/>
        <v>0</v>
      </c>
      <c r="CT481">
        <f t="shared" si="416"/>
        <v>0</v>
      </c>
      <c r="CU481">
        <f t="shared" si="417"/>
        <v>0</v>
      </c>
      <c r="CV481">
        <f t="shared" si="418"/>
        <v>0</v>
      </c>
      <c r="CW481">
        <f t="shared" si="419"/>
        <v>0</v>
      </c>
      <c r="CX481">
        <f t="shared" si="420"/>
        <v>0</v>
      </c>
      <c r="CY481">
        <f t="shared" si="421"/>
        <v>0</v>
      </c>
      <c r="CZ481">
        <f t="shared" si="422"/>
        <v>0</v>
      </c>
      <c r="DC481" t="s">
        <v>3</v>
      </c>
      <c r="DD481" t="s">
        <v>3</v>
      </c>
      <c r="DE481" t="s">
        <v>3</v>
      </c>
      <c r="DF481" t="s">
        <v>3</v>
      </c>
      <c r="DG481" t="s">
        <v>3</v>
      </c>
      <c r="DH481" t="s">
        <v>3</v>
      </c>
      <c r="DI481" t="s">
        <v>3</v>
      </c>
      <c r="DJ481" t="s">
        <v>3</v>
      </c>
      <c r="DK481" t="s">
        <v>3</v>
      </c>
      <c r="DL481" t="s">
        <v>3</v>
      </c>
      <c r="DM481" t="s">
        <v>3</v>
      </c>
      <c r="DN481">
        <v>0</v>
      </c>
      <c r="DO481">
        <v>0</v>
      </c>
      <c r="DP481">
        <v>1</v>
      </c>
      <c r="DQ481">
        <v>1</v>
      </c>
      <c r="DU481">
        <v>1009</v>
      </c>
      <c r="DV481" t="s">
        <v>64</v>
      </c>
      <c r="DW481" t="s">
        <v>64</v>
      </c>
      <c r="DX481">
        <v>1000</v>
      </c>
      <c r="EE481">
        <v>39174502</v>
      </c>
      <c r="EF481">
        <v>2</v>
      </c>
      <c r="EG481" t="s">
        <v>21</v>
      </c>
      <c r="EH481">
        <v>0</v>
      </c>
      <c r="EI481" t="s">
        <v>3</v>
      </c>
      <c r="EJ481">
        <v>1</v>
      </c>
      <c r="EK481">
        <v>9001</v>
      </c>
      <c r="EL481" t="s">
        <v>475</v>
      </c>
      <c r="EM481" t="s">
        <v>476</v>
      </c>
      <c r="EO481" t="s">
        <v>3</v>
      </c>
      <c r="EQ481">
        <v>0</v>
      </c>
      <c r="ER481">
        <v>27595</v>
      </c>
      <c r="ES481">
        <v>27595</v>
      </c>
      <c r="ET481">
        <v>0</v>
      </c>
      <c r="EU481">
        <v>0</v>
      </c>
      <c r="EV481">
        <v>0</v>
      </c>
      <c r="EW481">
        <v>0</v>
      </c>
      <c r="EX481">
        <v>0</v>
      </c>
      <c r="FQ481">
        <v>0</v>
      </c>
      <c r="FR481">
        <f t="shared" si="423"/>
        <v>0</v>
      </c>
      <c r="FS481">
        <v>0</v>
      </c>
      <c r="FX481">
        <v>90</v>
      </c>
      <c r="FY481">
        <v>85</v>
      </c>
      <c r="GA481" t="s">
        <v>3</v>
      </c>
      <c r="GD481">
        <v>0</v>
      </c>
      <c r="GF481">
        <v>1878703063</v>
      </c>
      <c r="GG481">
        <v>1</v>
      </c>
      <c r="GH481">
        <v>1</v>
      </c>
      <c r="GI481">
        <v>4</v>
      </c>
      <c r="GJ481">
        <v>0</v>
      </c>
      <c r="GK481">
        <f>ROUND(R481*(R12)/100,2)</f>
        <v>0</v>
      </c>
      <c r="GL481">
        <f t="shared" si="424"/>
        <v>0</v>
      </c>
      <c r="GM481">
        <f t="shared" si="425"/>
        <v>0</v>
      </c>
      <c r="GN481">
        <f t="shared" si="426"/>
        <v>0</v>
      </c>
      <c r="GO481">
        <f t="shared" si="427"/>
        <v>0</v>
      </c>
      <c r="GP481">
        <f t="shared" si="428"/>
        <v>0</v>
      </c>
      <c r="GR481">
        <v>0</v>
      </c>
      <c r="GS481">
        <v>3</v>
      </c>
      <c r="GT481">
        <v>0</v>
      </c>
      <c r="GU481" t="s">
        <v>3</v>
      </c>
      <c r="GV481">
        <f t="shared" si="429"/>
        <v>0</v>
      </c>
      <c r="GW481">
        <v>1</v>
      </c>
      <c r="GX481">
        <f t="shared" si="430"/>
        <v>0</v>
      </c>
      <c r="HA481">
        <v>0</v>
      </c>
      <c r="HB481">
        <v>0</v>
      </c>
      <c r="IK481">
        <v>0</v>
      </c>
    </row>
    <row r="482" spans="1:245" x14ac:dyDescent="0.2">
      <c r="A482">
        <v>17</v>
      </c>
      <c r="B482">
        <v>1</v>
      </c>
      <c r="C482">
        <f>ROW(SmtRes!A1145)</f>
        <v>1145</v>
      </c>
      <c r="D482">
        <f>ROW(EtalonRes!A1089)</f>
        <v>1089</v>
      </c>
      <c r="E482" t="s">
        <v>759</v>
      </c>
      <c r="F482" t="s">
        <v>760</v>
      </c>
      <c r="G482" t="s">
        <v>761</v>
      </c>
      <c r="H482" t="s">
        <v>208</v>
      </c>
      <c r="I482">
        <f>ROUND(494/100,9)</f>
        <v>4.9400000000000004</v>
      </c>
      <c r="J482">
        <v>0</v>
      </c>
      <c r="O482">
        <f t="shared" si="398"/>
        <v>87351.78</v>
      </c>
      <c r="P482">
        <f t="shared" si="399"/>
        <v>82185.55</v>
      </c>
      <c r="Q482">
        <f t="shared" si="400"/>
        <v>234.62</v>
      </c>
      <c r="R482">
        <f t="shared" si="401"/>
        <v>40.18</v>
      </c>
      <c r="S482">
        <f t="shared" si="402"/>
        <v>4931.6099999999997</v>
      </c>
      <c r="T482">
        <f t="shared" si="403"/>
        <v>0</v>
      </c>
      <c r="U482">
        <f t="shared" si="404"/>
        <v>91.236859999999993</v>
      </c>
      <c r="V482">
        <f t="shared" si="405"/>
        <v>0.49400000000000005</v>
      </c>
      <c r="W482">
        <f t="shared" si="406"/>
        <v>0</v>
      </c>
      <c r="X482">
        <f t="shared" si="407"/>
        <v>4971.79</v>
      </c>
      <c r="Y482">
        <f t="shared" si="408"/>
        <v>3480.25</v>
      </c>
      <c r="AA482">
        <v>39570879</v>
      </c>
      <c r="AB482">
        <f t="shared" si="409"/>
        <v>2695.51</v>
      </c>
      <c r="AC482">
        <f t="shared" si="433"/>
        <v>2536.09</v>
      </c>
      <c r="AD482">
        <f>ROUND(((((ET482*1.25))-((EU482*1.25)))+AE482),2)</f>
        <v>7.24</v>
      </c>
      <c r="AE482">
        <f>ROUND(((EU482*1.25)),2)</f>
        <v>1.24</v>
      </c>
      <c r="AF482">
        <f>ROUND(((EV482*1.15)),2)</f>
        <v>152.18</v>
      </c>
      <c r="AG482">
        <f t="shared" si="410"/>
        <v>0</v>
      </c>
      <c r="AH482">
        <f>((EW482*1.15))</f>
        <v>18.468999999999998</v>
      </c>
      <c r="AI482">
        <f>((EX482*1.25))</f>
        <v>0.1</v>
      </c>
      <c r="AJ482">
        <f t="shared" si="411"/>
        <v>0</v>
      </c>
      <c r="AK482">
        <v>2674.21</v>
      </c>
      <c r="AL482">
        <v>2536.09</v>
      </c>
      <c r="AM482">
        <v>5.79</v>
      </c>
      <c r="AN482">
        <v>0.99</v>
      </c>
      <c r="AO482">
        <v>132.33000000000001</v>
      </c>
      <c r="AP482">
        <v>0</v>
      </c>
      <c r="AQ482">
        <v>16.059999999999999</v>
      </c>
      <c r="AR482">
        <v>0.08</v>
      </c>
      <c r="AS482">
        <v>0</v>
      </c>
      <c r="AT482">
        <v>100</v>
      </c>
      <c r="AU482">
        <v>70</v>
      </c>
      <c r="AV482">
        <v>1</v>
      </c>
      <c r="AW482">
        <v>1</v>
      </c>
      <c r="AZ482">
        <v>6.56</v>
      </c>
      <c r="BA482">
        <v>6.56</v>
      </c>
      <c r="BB482">
        <v>6.56</v>
      </c>
      <c r="BC482">
        <v>6.56</v>
      </c>
      <c r="BD482" t="s">
        <v>3</v>
      </c>
      <c r="BE482" t="s">
        <v>3</v>
      </c>
      <c r="BF482" t="s">
        <v>3</v>
      </c>
      <c r="BG482" t="s">
        <v>3</v>
      </c>
      <c r="BH482">
        <v>0</v>
      </c>
      <c r="BI482">
        <v>1</v>
      </c>
      <c r="BJ482" t="s">
        <v>762</v>
      </c>
      <c r="BM482">
        <v>26001</v>
      </c>
      <c r="BN482">
        <v>0</v>
      </c>
      <c r="BO482" t="s">
        <v>3</v>
      </c>
      <c r="BP482">
        <v>0</v>
      </c>
      <c r="BQ482">
        <v>2</v>
      </c>
      <c r="BR482">
        <v>0</v>
      </c>
      <c r="BS482">
        <v>6.56</v>
      </c>
      <c r="BT482">
        <v>1</v>
      </c>
      <c r="BU482">
        <v>1</v>
      </c>
      <c r="BV482">
        <v>1</v>
      </c>
      <c r="BW482">
        <v>1</v>
      </c>
      <c r="BX482">
        <v>1</v>
      </c>
      <c r="BY482" t="s">
        <v>3</v>
      </c>
      <c r="BZ482">
        <v>100</v>
      </c>
      <c r="CA482">
        <v>70</v>
      </c>
      <c r="CF482">
        <v>0</v>
      </c>
      <c r="CG482">
        <v>0</v>
      </c>
      <c r="CM482">
        <v>0</v>
      </c>
      <c r="CN482" t="s">
        <v>1633</v>
      </c>
      <c r="CO482">
        <v>0</v>
      </c>
      <c r="CP482">
        <f t="shared" si="412"/>
        <v>87351.78</v>
      </c>
      <c r="CQ482">
        <f t="shared" si="413"/>
        <v>16636.750400000001</v>
      </c>
      <c r="CR482">
        <f t="shared" si="414"/>
        <v>47.494399999999999</v>
      </c>
      <c r="CS482">
        <f t="shared" si="415"/>
        <v>8.1343999999999994</v>
      </c>
      <c r="CT482">
        <f t="shared" si="416"/>
        <v>998.30079999999998</v>
      </c>
      <c r="CU482">
        <f t="shared" si="417"/>
        <v>0</v>
      </c>
      <c r="CV482">
        <f t="shared" si="418"/>
        <v>18.468999999999998</v>
      </c>
      <c r="CW482">
        <f t="shared" si="419"/>
        <v>0.1</v>
      </c>
      <c r="CX482">
        <f t="shared" si="420"/>
        <v>0</v>
      </c>
      <c r="CY482">
        <f t="shared" si="421"/>
        <v>4971.79</v>
      </c>
      <c r="CZ482">
        <f t="shared" si="422"/>
        <v>3480.2529999999997</v>
      </c>
      <c r="DC482" t="s">
        <v>3</v>
      </c>
      <c r="DD482" t="s">
        <v>3</v>
      </c>
      <c r="DE482" t="s">
        <v>19</v>
      </c>
      <c r="DF482" t="s">
        <v>19</v>
      </c>
      <c r="DG482" t="s">
        <v>20</v>
      </c>
      <c r="DH482" t="s">
        <v>3</v>
      </c>
      <c r="DI482" t="s">
        <v>20</v>
      </c>
      <c r="DJ482" t="s">
        <v>19</v>
      </c>
      <c r="DK482" t="s">
        <v>3</v>
      </c>
      <c r="DL482" t="s">
        <v>3</v>
      </c>
      <c r="DM482" t="s">
        <v>3</v>
      </c>
      <c r="DN482">
        <v>0</v>
      </c>
      <c r="DO482">
        <v>0</v>
      </c>
      <c r="DP482">
        <v>1</v>
      </c>
      <c r="DQ482">
        <v>1</v>
      </c>
      <c r="DU482">
        <v>1005</v>
      </c>
      <c r="DV482" t="s">
        <v>208</v>
      </c>
      <c r="DW482" t="s">
        <v>208</v>
      </c>
      <c r="DX482">
        <v>100</v>
      </c>
      <c r="EE482">
        <v>39174543</v>
      </c>
      <c r="EF482">
        <v>2</v>
      </c>
      <c r="EG482" t="s">
        <v>21</v>
      </c>
      <c r="EH482">
        <v>0</v>
      </c>
      <c r="EI482" t="s">
        <v>3</v>
      </c>
      <c r="EJ482">
        <v>1</v>
      </c>
      <c r="EK482">
        <v>26001</v>
      </c>
      <c r="EL482" t="s">
        <v>175</v>
      </c>
      <c r="EM482" t="s">
        <v>176</v>
      </c>
      <c r="EO482" t="s">
        <v>24</v>
      </c>
      <c r="EQ482">
        <v>0</v>
      </c>
      <c r="ER482">
        <v>2674.21</v>
      </c>
      <c r="ES482">
        <v>2536.09</v>
      </c>
      <c r="ET482">
        <v>5.79</v>
      </c>
      <c r="EU482">
        <v>0.99</v>
      </c>
      <c r="EV482">
        <v>132.33000000000001</v>
      </c>
      <c r="EW482">
        <v>16.059999999999999</v>
      </c>
      <c r="EX482">
        <v>0.08</v>
      </c>
      <c r="EY482">
        <v>0</v>
      </c>
      <c r="FQ482">
        <v>0</v>
      </c>
      <c r="FR482">
        <f t="shared" si="423"/>
        <v>0</v>
      </c>
      <c r="FS482">
        <v>0</v>
      </c>
      <c r="FX482">
        <v>100</v>
      </c>
      <c r="FY482">
        <v>70</v>
      </c>
      <c r="GA482" t="s">
        <v>3</v>
      </c>
      <c r="GD482">
        <v>0</v>
      </c>
      <c r="GF482">
        <v>2054036034</v>
      </c>
      <c r="GG482">
        <v>1</v>
      </c>
      <c r="GH482">
        <v>1</v>
      </c>
      <c r="GI482">
        <v>4</v>
      </c>
      <c r="GJ482">
        <v>0</v>
      </c>
      <c r="GK482">
        <f>ROUND(R482*(R12)/100,2)</f>
        <v>0</v>
      </c>
      <c r="GL482">
        <f t="shared" si="424"/>
        <v>0</v>
      </c>
      <c r="GM482">
        <f t="shared" si="425"/>
        <v>95803.82</v>
      </c>
      <c r="GN482">
        <f t="shared" si="426"/>
        <v>95803.82</v>
      </c>
      <c r="GO482">
        <f t="shared" si="427"/>
        <v>0</v>
      </c>
      <c r="GP482">
        <f t="shared" si="428"/>
        <v>0</v>
      </c>
      <c r="GR482">
        <v>0</v>
      </c>
      <c r="GS482">
        <v>3</v>
      </c>
      <c r="GT482">
        <v>0</v>
      </c>
      <c r="GU482" t="s">
        <v>3</v>
      </c>
      <c r="GV482">
        <f t="shared" si="429"/>
        <v>0</v>
      </c>
      <c r="GW482">
        <v>1</v>
      </c>
      <c r="GX482">
        <f t="shared" si="430"/>
        <v>0</v>
      </c>
      <c r="HA482">
        <v>0</v>
      </c>
      <c r="HB482">
        <v>0</v>
      </c>
      <c r="IK482">
        <v>0</v>
      </c>
    </row>
    <row r="483" spans="1:245" x14ac:dyDescent="0.2">
      <c r="A483">
        <v>18</v>
      </c>
      <c r="B483">
        <v>1</v>
      </c>
      <c r="C483">
        <v>1142</v>
      </c>
      <c r="E483" t="s">
        <v>763</v>
      </c>
      <c r="F483" t="s">
        <v>764</v>
      </c>
      <c r="G483" t="s">
        <v>765</v>
      </c>
      <c r="H483" t="s">
        <v>766</v>
      </c>
      <c r="I483">
        <f>I482*J483</f>
        <v>423.4</v>
      </c>
      <c r="J483">
        <v>85.708502024291491</v>
      </c>
      <c r="O483">
        <f t="shared" si="398"/>
        <v>23275.48</v>
      </c>
      <c r="P483">
        <f t="shared" si="399"/>
        <v>23275.48</v>
      </c>
      <c r="Q483">
        <f t="shared" si="400"/>
        <v>0</v>
      </c>
      <c r="R483">
        <f t="shared" si="401"/>
        <v>0</v>
      </c>
      <c r="S483">
        <f t="shared" si="402"/>
        <v>0</v>
      </c>
      <c r="T483">
        <f t="shared" si="403"/>
        <v>0</v>
      </c>
      <c r="U483">
        <f t="shared" si="404"/>
        <v>0</v>
      </c>
      <c r="V483">
        <f t="shared" si="405"/>
        <v>0</v>
      </c>
      <c r="W483">
        <f t="shared" si="406"/>
        <v>0</v>
      </c>
      <c r="X483">
        <f t="shared" si="407"/>
        <v>0</v>
      </c>
      <c r="Y483">
        <f t="shared" si="408"/>
        <v>0</v>
      </c>
      <c r="AA483">
        <v>39570879</v>
      </c>
      <c r="AB483">
        <f t="shared" si="409"/>
        <v>8.3800000000000008</v>
      </c>
      <c r="AC483">
        <f t="shared" si="433"/>
        <v>8.3800000000000008</v>
      </c>
      <c r="AD483">
        <f>ROUND((((ET483)-(EU483))+AE483),2)</f>
        <v>0</v>
      </c>
      <c r="AE483">
        <f t="shared" ref="AE483:AF486" si="434">ROUND((EU483),2)</f>
        <v>0</v>
      </c>
      <c r="AF483">
        <f t="shared" si="434"/>
        <v>0</v>
      </c>
      <c r="AG483">
        <f t="shared" si="410"/>
        <v>0</v>
      </c>
      <c r="AH483">
        <f t="shared" ref="AH483:AI486" si="435">(EW483)</f>
        <v>0</v>
      </c>
      <c r="AI483">
        <f t="shared" si="435"/>
        <v>0</v>
      </c>
      <c r="AJ483">
        <f t="shared" si="411"/>
        <v>0</v>
      </c>
      <c r="AK483">
        <v>8.3800000000000008</v>
      </c>
      <c r="AL483">
        <v>8.3800000000000008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100</v>
      </c>
      <c r="AU483">
        <v>70</v>
      </c>
      <c r="AV483">
        <v>1</v>
      </c>
      <c r="AW483">
        <v>1</v>
      </c>
      <c r="AZ483">
        <v>6.56</v>
      </c>
      <c r="BA483">
        <v>1</v>
      </c>
      <c r="BB483">
        <v>1</v>
      </c>
      <c r="BC483">
        <v>6.56</v>
      </c>
      <c r="BD483" t="s">
        <v>3</v>
      </c>
      <c r="BE483" t="s">
        <v>3</v>
      </c>
      <c r="BF483" t="s">
        <v>3</v>
      </c>
      <c r="BG483" t="s">
        <v>3</v>
      </c>
      <c r="BH483">
        <v>3</v>
      </c>
      <c r="BI483">
        <v>1</v>
      </c>
      <c r="BJ483" t="s">
        <v>767</v>
      </c>
      <c r="BM483">
        <v>26001</v>
      </c>
      <c r="BN483">
        <v>0</v>
      </c>
      <c r="BO483" t="s">
        <v>3</v>
      </c>
      <c r="BP483">
        <v>0</v>
      </c>
      <c r="BQ483">
        <v>2</v>
      </c>
      <c r="BR483">
        <v>0</v>
      </c>
      <c r="BS483">
        <v>1</v>
      </c>
      <c r="BT483">
        <v>1</v>
      </c>
      <c r="BU483">
        <v>1</v>
      </c>
      <c r="BV483">
        <v>1</v>
      </c>
      <c r="BW483">
        <v>1</v>
      </c>
      <c r="BX483">
        <v>1</v>
      </c>
      <c r="BY483" t="s">
        <v>3</v>
      </c>
      <c r="BZ483">
        <v>100</v>
      </c>
      <c r="CA483">
        <v>70</v>
      </c>
      <c r="CF483">
        <v>0</v>
      </c>
      <c r="CG483">
        <v>0</v>
      </c>
      <c r="CM483">
        <v>0</v>
      </c>
      <c r="CN483" t="s">
        <v>3</v>
      </c>
      <c r="CO483">
        <v>0</v>
      </c>
      <c r="CP483">
        <f t="shared" si="412"/>
        <v>23275.48</v>
      </c>
      <c r="CQ483">
        <f t="shared" si="413"/>
        <v>54.972799999999999</v>
      </c>
      <c r="CR483">
        <f t="shared" si="414"/>
        <v>0</v>
      </c>
      <c r="CS483">
        <f t="shared" si="415"/>
        <v>0</v>
      </c>
      <c r="CT483">
        <f t="shared" si="416"/>
        <v>0</v>
      </c>
      <c r="CU483">
        <f t="shared" si="417"/>
        <v>0</v>
      </c>
      <c r="CV483">
        <f t="shared" si="418"/>
        <v>0</v>
      </c>
      <c r="CW483">
        <f t="shared" si="419"/>
        <v>0</v>
      </c>
      <c r="CX483">
        <f t="shared" si="420"/>
        <v>0</v>
      </c>
      <c r="CY483">
        <f t="shared" si="421"/>
        <v>0</v>
      </c>
      <c r="CZ483">
        <f t="shared" si="422"/>
        <v>0</v>
      </c>
      <c r="DC483" t="s">
        <v>3</v>
      </c>
      <c r="DD483" t="s">
        <v>3</v>
      </c>
      <c r="DE483" t="s">
        <v>3</v>
      </c>
      <c r="DF483" t="s">
        <v>3</v>
      </c>
      <c r="DG483" t="s">
        <v>3</v>
      </c>
      <c r="DH483" t="s">
        <v>3</v>
      </c>
      <c r="DI483" t="s">
        <v>3</v>
      </c>
      <c r="DJ483" t="s">
        <v>3</v>
      </c>
      <c r="DK483" t="s">
        <v>3</v>
      </c>
      <c r="DL483" t="s">
        <v>3</v>
      </c>
      <c r="DM483" t="s">
        <v>3</v>
      </c>
      <c r="DN483">
        <v>0</v>
      </c>
      <c r="DO483">
        <v>0</v>
      </c>
      <c r="DP483">
        <v>1</v>
      </c>
      <c r="DQ483">
        <v>1</v>
      </c>
      <c r="DU483">
        <v>1010</v>
      </c>
      <c r="DV483" t="s">
        <v>766</v>
      </c>
      <c r="DW483" t="s">
        <v>766</v>
      </c>
      <c r="DX483">
        <v>10</v>
      </c>
      <c r="EE483">
        <v>39174543</v>
      </c>
      <c r="EF483">
        <v>2</v>
      </c>
      <c r="EG483" t="s">
        <v>21</v>
      </c>
      <c r="EH483">
        <v>0</v>
      </c>
      <c r="EI483" t="s">
        <v>3</v>
      </c>
      <c r="EJ483">
        <v>1</v>
      </c>
      <c r="EK483">
        <v>26001</v>
      </c>
      <c r="EL483" t="s">
        <v>175</v>
      </c>
      <c r="EM483" t="s">
        <v>176</v>
      </c>
      <c r="EO483" t="s">
        <v>3</v>
      </c>
      <c r="EQ483">
        <v>0</v>
      </c>
      <c r="ER483">
        <v>8.3800000000000008</v>
      </c>
      <c r="ES483">
        <v>8.3800000000000008</v>
      </c>
      <c r="ET483">
        <v>0</v>
      </c>
      <c r="EU483">
        <v>0</v>
      </c>
      <c r="EV483">
        <v>0</v>
      </c>
      <c r="EW483">
        <v>0</v>
      </c>
      <c r="EX483">
        <v>0</v>
      </c>
      <c r="FQ483">
        <v>0</v>
      </c>
      <c r="FR483">
        <f t="shared" si="423"/>
        <v>0</v>
      </c>
      <c r="FS483">
        <v>0</v>
      </c>
      <c r="FX483">
        <v>100</v>
      </c>
      <c r="FY483">
        <v>70</v>
      </c>
      <c r="GA483" t="s">
        <v>3</v>
      </c>
      <c r="GD483">
        <v>0</v>
      </c>
      <c r="GF483">
        <v>1632376018</v>
      </c>
      <c r="GG483">
        <v>1</v>
      </c>
      <c r="GH483">
        <v>1</v>
      </c>
      <c r="GI483">
        <v>4</v>
      </c>
      <c r="GJ483">
        <v>0</v>
      </c>
      <c r="GK483">
        <f>ROUND(R483*(R12)/100,2)</f>
        <v>0</v>
      </c>
      <c r="GL483">
        <f t="shared" si="424"/>
        <v>0</v>
      </c>
      <c r="GM483">
        <f t="shared" si="425"/>
        <v>23275.48</v>
      </c>
      <c r="GN483">
        <f t="shared" si="426"/>
        <v>23275.48</v>
      </c>
      <c r="GO483">
        <f t="shared" si="427"/>
        <v>0</v>
      </c>
      <c r="GP483">
        <f t="shared" si="428"/>
        <v>0</v>
      </c>
      <c r="GR483">
        <v>0</v>
      </c>
      <c r="GS483">
        <v>3</v>
      </c>
      <c r="GT483">
        <v>0</v>
      </c>
      <c r="GU483" t="s">
        <v>3</v>
      </c>
      <c r="GV483">
        <f t="shared" si="429"/>
        <v>0</v>
      </c>
      <c r="GW483">
        <v>1</v>
      </c>
      <c r="GX483">
        <f t="shared" si="430"/>
        <v>0</v>
      </c>
      <c r="HA483">
        <v>0</v>
      </c>
      <c r="HB483">
        <v>0</v>
      </c>
      <c r="IK483">
        <v>0</v>
      </c>
    </row>
    <row r="484" spans="1:245" x14ac:dyDescent="0.2">
      <c r="A484">
        <v>18</v>
      </c>
      <c r="B484">
        <v>1</v>
      </c>
      <c r="C484">
        <v>1141</v>
      </c>
      <c r="E484" t="s">
        <v>768</v>
      </c>
      <c r="F484" t="s">
        <v>769</v>
      </c>
      <c r="G484" t="s">
        <v>770</v>
      </c>
      <c r="H484" t="s">
        <v>766</v>
      </c>
      <c r="I484">
        <f>I482*J484</f>
        <v>169.4</v>
      </c>
      <c r="J484">
        <v>34.291497975708502</v>
      </c>
      <c r="O484">
        <f t="shared" si="398"/>
        <v>7356.57</v>
      </c>
      <c r="P484">
        <f t="shared" si="399"/>
        <v>7356.57</v>
      </c>
      <c r="Q484">
        <f t="shared" si="400"/>
        <v>0</v>
      </c>
      <c r="R484">
        <f t="shared" si="401"/>
        <v>0</v>
      </c>
      <c r="S484">
        <f t="shared" si="402"/>
        <v>0</v>
      </c>
      <c r="T484">
        <f t="shared" si="403"/>
        <v>0</v>
      </c>
      <c r="U484">
        <f t="shared" si="404"/>
        <v>0</v>
      </c>
      <c r="V484">
        <f t="shared" si="405"/>
        <v>0</v>
      </c>
      <c r="W484">
        <f t="shared" si="406"/>
        <v>0</v>
      </c>
      <c r="X484">
        <f t="shared" si="407"/>
        <v>0</v>
      </c>
      <c r="Y484">
        <f t="shared" si="408"/>
        <v>0</v>
      </c>
      <c r="AA484">
        <v>39570879</v>
      </c>
      <c r="AB484">
        <f t="shared" si="409"/>
        <v>6.62</v>
      </c>
      <c r="AC484">
        <f t="shared" si="433"/>
        <v>6.62</v>
      </c>
      <c r="AD484">
        <f>ROUND((((ET484)-(EU484))+AE484),2)</f>
        <v>0</v>
      </c>
      <c r="AE484">
        <f t="shared" si="434"/>
        <v>0</v>
      </c>
      <c r="AF484">
        <f t="shared" si="434"/>
        <v>0</v>
      </c>
      <c r="AG484">
        <f t="shared" si="410"/>
        <v>0</v>
      </c>
      <c r="AH484">
        <f t="shared" si="435"/>
        <v>0</v>
      </c>
      <c r="AI484">
        <f t="shared" si="435"/>
        <v>0</v>
      </c>
      <c r="AJ484">
        <f t="shared" si="411"/>
        <v>0</v>
      </c>
      <c r="AK484">
        <v>6.62</v>
      </c>
      <c r="AL484">
        <v>6.62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100</v>
      </c>
      <c r="AU484">
        <v>70</v>
      </c>
      <c r="AV484">
        <v>1</v>
      </c>
      <c r="AW484">
        <v>1</v>
      </c>
      <c r="AZ484">
        <v>6.56</v>
      </c>
      <c r="BA484">
        <v>1</v>
      </c>
      <c r="BB484">
        <v>1</v>
      </c>
      <c r="BC484">
        <v>6.56</v>
      </c>
      <c r="BD484" t="s">
        <v>3</v>
      </c>
      <c r="BE484" t="s">
        <v>3</v>
      </c>
      <c r="BF484" t="s">
        <v>3</v>
      </c>
      <c r="BG484" t="s">
        <v>3</v>
      </c>
      <c r="BH484">
        <v>3</v>
      </c>
      <c r="BI484">
        <v>1</v>
      </c>
      <c r="BJ484" t="s">
        <v>771</v>
      </c>
      <c r="BM484">
        <v>26001</v>
      </c>
      <c r="BN484">
        <v>0</v>
      </c>
      <c r="BO484" t="s">
        <v>3</v>
      </c>
      <c r="BP484">
        <v>0</v>
      </c>
      <c r="BQ484">
        <v>2</v>
      </c>
      <c r="BR484">
        <v>0</v>
      </c>
      <c r="BS484">
        <v>1</v>
      </c>
      <c r="BT484">
        <v>1</v>
      </c>
      <c r="BU484">
        <v>1</v>
      </c>
      <c r="BV484">
        <v>1</v>
      </c>
      <c r="BW484">
        <v>1</v>
      </c>
      <c r="BX484">
        <v>1</v>
      </c>
      <c r="BY484" t="s">
        <v>3</v>
      </c>
      <c r="BZ484">
        <v>100</v>
      </c>
      <c r="CA484">
        <v>70</v>
      </c>
      <c r="CF484">
        <v>0</v>
      </c>
      <c r="CG484">
        <v>0</v>
      </c>
      <c r="CM484">
        <v>0</v>
      </c>
      <c r="CN484" t="s">
        <v>3</v>
      </c>
      <c r="CO484">
        <v>0</v>
      </c>
      <c r="CP484">
        <f t="shared" si="412"/>
        <v>7356.57</v>
      </c>
      <c r="CQ484">
        <f t="shared" si="413"/>
        <v>43.427199999999999</v>
      </c>
      <c r="CR484">
        <f t="shared" si="414"/>
        <v>0</v>
      </c>
      <c r="CS484">
        <f t="shared" si="415"/>
        <v>0</v>
      </c>
      <c r="CT484">
        <f t="shared" si="416"/>
        <v>0</v>
      </c>
      <c r="CU484">
        <f t="shared" si="417"/>
        <v>0</v>
      </c>
      <c r="CV484">
        <f t="shared" si="418"/>
        <v>0</v>
      </c>
      <c r="CW484">
        <f t="shared" si="419"/>
        <v>0</v>
      </c>
      <c r="CX484">
        <f t="shared" si="420"/>
        <v>0</v>
      </c>
      <c r="CY484">
        <f t="shared" si="421"/>
        <v>0</v>
      </c>
      <c r="CZ484">
        <f t="shared" si="422"/>
        <v>0</v>
      </c>
      <c r="DC484" t="s">
        <v>3</v>
      </c>
      <c r="DD484" t="s">
        <v>3</v>
      </c>
      <c r="DE484" t="s">
        <v>3</v>
      </c>
      <c r="DF484" t="s">
        <v>3</v>
      </c>
      <c r="DG484" t="s">
        <v>3</v>
      </c>
      <c r="DH484" t="s">
        <v>3</v>
      </c>
      <c r="DI484" t="s">
        <v>3</v>
      </c>
      <c r="DJ484" t="s">
        <v>3</v>
      </c>
      <c r="DK484" t="s">
        <v>3</v>
      </c>
      <c r="DL484" t="s">
        <v>3</v>
      </c>
      <c r="DM484" t="s">
        <v>3</v>
      </c>
      <c r="DN484">
        <v>0</v>
      </c>
      <c r="DO484">
        <v>0</v>
      </c>
      <c r="DP484">
        <v>1</v>
      </c>
      <c r="DQ484">
        <v>1</v>
      </c>
      <c r="DU484">
        <v>1010</v>
      </c>
      <c r="DV484" t="s">
        <v>766</v>
      </c>
      <c r="DW484" t="s">
        <v>766</v>
      </c>
      <c r="DX484">
        <v>10</v>
      </c>
      <c r="EE484">
        <v>39174543</v>
      </c>
      <c r="EF484">
        <v>2</v>
      </c>
      <c r="EG484" t="s">
        <v>21</v>
      </c>
      <c r="EH484">
        <v>0</v>
      </c>
      <c r="EI484" t="s">
        <v>3</v>
      </c>
      <c r="EJ484">
        <v>1</v>
      </c>
      <c r="EK484">
        <v>26001</v>
      </c>
      <c r="EL484" t="s">
        <v>175</v>
      </c>
      <c r="EM484" t="s">
        <v>176</v>
      </c>
      <c r="EO484" t="s">
        <v>3</v>
      </c>
      <c r="EQ484">
        <v>0</v>
      </c>
      <c r="ER484">
        <v>6.62</v>
      </c>
      <c r="ES484">
        <v>6.62</v>
      </c>
      <c r="ET484">
        <v>0</v>
      </c>
      <c r="EU484">
        <v>0</v>
      </c>
      <c r="EV484">
        <v>0</v>
      </c>
      <c r="EW484">
        <v>0</v>
      </c>
      <c r="EX484">
        <v>0</v>
      </c>
      <c r="FQ484">
        <v>0</v>
      </c>
      <c r="FR484">
        <f t="shared" si="423"/>
        <v>0</v>
      </c>
      <c r="FS484">
        <v>0</v>
      </c>
      <c r="FX484">
        <v>100</v>
      </c>
      <c r="FY484">
        <v>70</v>
      </c>
      <c r="GA484" t="s">
        <v>3</v>
      </c>
      <c r="GD484">
        <v>0</v>
      </c>
      <c r="GF484">
        <v>-101305441</v>
      </c>
      <c r="GG484">
        <v>1</v>
      </c>
      <c r="GH484">
        <v>1</v>
      </c>
      <c r="GI484">
        <v>4</v>
      </c>
      <c r="GJ484">
        <v>0</v>
      </c>
      <c r="GK484">
        <f>ROUND(R484*(R12)/100,2)</f>
        <v>0</v>
      </c>
      <c r="GL484">
        <f t="shared" si="424"/>
        <v>0</v>
      </c>
      <c r="GM484">
        <f t="shared" si="425"/>
        <v>7356.57</v>
      </c>
      <c r="GN484">
        <f t="shared" si="426"/>
        <v>7356.57</v>
      </c>
      <c r="GO484">
        <f t="shared" si="427"/>
        <v>0</v>
      </c>
      <c r="GP484">
        <f t="shared" si="428"/>
        <v>0</v>
      </c>
      <c r="GR484">
        <v>0</v>
      </c>
      <c r="GS484">
        <v>3</v>
      </c>
      <c r="GT484">
        <v>0</v>
      </c>
      <c r="GU484" t="s">
        <v>3</v>
      </c>
      <c r="GV484">
        <f t="shared" si="429"/>
        <v>0</v>
      </c>
      <c r="GW484">
        <v>1</v>
      </c>
      <c r="GX484">
        <f t="shared" si="430"/>
        <v>0</v>
      </c>
      <c r="HA484">
        <v>0</v>
      </c>
      <c r="HB484">
        <v>0</v>
      </c>
      <c r="IK484">
        <v>0</v>
      </c>
    </row>
    <row r="485" spans="1:245" x14ac:dyDescent="0.2">
      <c r="A485">
        <v>18</v>
      </c>
      <c r="B485">
        <v>1</v>
      </c>
      <c r="C485">
        <v>1143</v>
      </c>
      <c r="E485" t="s">
        <v>772</v>
      </c>
      <c r="F485" t="s">
        <v>773</v>
      </c>
      <c r="G485" t="s">
        <v>774</v>
      </c>
      <c r="H485" t="s">
        <v>73</v>
      </c>
      <c r="I485">
        <f>I482*J485</f>
        <v>49.4</v>
      </c>
      <c r="J485">
        <v>9.9999999999999982</v>
      </c>
      <c r="O485">
        <f t="shared" si="398"/>
        <v>94429.01</v>
      </c>
      <c r="P485">
        <f t="shared" si="399"/>
        <v>94429.01</v>
      </c>
      <c r="Q485">
        <f t="shared" si="400"/>
        <v>0</v>
      </c>
      <c r="R485">
        <f t="shared" si="401"/>
        <v>0</v>
      </c>
      <c r="S485">
        <f t="shared" si="402"/>
        <v>0</v>
      </c>
      <c r="T485">
        <f t="shared" si="403"/>
        <v>0</v>
      </c>
      <c r="U485">
        <f t="shared" si="404"/>
        <v>0</v>
      </c>
      <c r="V485">
        <f t="shared" si="405"/>
        <v>0</v>
      </c>
      <c r="W485">
        <f t="shared" si="406"/>
        <v>0</v>
      </c>
      <c r="X485">
        <f t="shared" si="407"/>
        <v>0</v>
      </c>
      <c r="Y485">
        <f t="shared" si="408"/>
        <v>0</v>
      </c>
      <c r="AA485">
        <v>39570879</v>
      </c>
      <c r="AB485">
        <f t="shared" si="409"/>
        <v>291.39</v>
      </c>
      <c r="AC485">
        <f t="shared" si="433"/>
        <v>291.39</v>
      </c>
      <c r="AD485">
        <f>ROUND((((ET485)-(EU485))+AE485),2)</f>
        <v>0</v>
      </c>
      <c r="AE485">
        <f t="shared" si="434"/>
        <v>0</v>
      </c>
      <c r="AF485">
        <f t="shared" si="434"/>
        <v>0</v>
      </c>
      <c r="AG485">
        <f t="shared" si="410"/>
        <v>0</v>
      </c>
      <c r="AH485">
        <f t="shared" si="435"/>
        <v>0</v>
      </c>
      <c r="AI485">
        <f t="shared" si="435"/>
        <v>0</v>
      </c>
      <c r="AJ485">
        <f t="shared" si="411"/>
        <v>0</v>
      </c>
      <c r="AK485">
        <v>291.39</v>
      </c>
      <c r="AL485">
        <v>291.39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100</v>
      </c>
      <c r="AU485">
        <v>70</v>
      </c>
      <c r="AV485">
        <v>1</v>
      </c>
      <c r="AW485">
        <v>1</v>
      </c>
      <c r="AZ485">
        <v>6.56</v>
      </c>
      <c r="BA485">
        <v>1</v>
      </c>
      <c r="BB485">
        <v>1</v>
      </c>
      <c r="BC485">
        <v>6.56</v>
      </c>
      <c r="BD485" t="s">
        <v>3</v>
      </c>
      <c r="BE485" t="s">
        <v>3</v>
      </c>
      <c r="BF485" t="s">
        <v>3</v>
      </c>
      <c r="BG485" t="s">
        <v>3</v>
      </c>
      <c r="BH485">
        <v>3</v>
      </c>
      <c r="BI485">
        <v>1</v>
      </c>
      <c r="BJ485" t="s">
        <v>775</v>
      </c>
      <c r="BM485">
        <v>26001</v>
      </c>
      <c r="BN485">
        <v>0</v>
      </c>
      <c r="BO485" t="s">
        <v>3</v>
      </c>
      <c r="BP485">
        <v>0</v>
      </c>
      <c r="BQ485">
        <v>2</v>
      </c>
      <c r="BR485">
        <v>0</v>
      </c>
      <c r="BS485">
        <v>1</v>
      </c>
      <c r="BT485">
        <v>1</v>
      </c>
      <c r="BU485">
        <v>1</v>
      </c>
      <c r="BV485">
        <v>1</v>
      </c>
      <c r="BW485">
        <v>1</v>
      </c>
      <c r="BX485">
        <v>1</v>
      </c>
      <c r="BY485" t="s">
        <v>3</v>
      </c>
      <c r="BZ485">
        <v>100</v>
      </c>
      <c r="CA485">
        <v>70</v>
      </c>
      <c r="CF485">
        <v>0</v>
      </c>
      <c r="CG485">
        <v>0</v>
      </c>
      <c r="CM485">
        <v>0</v>
      </c>
      <c r="CN485" t="s">
        <v>3</v>
      </c>
      <c r="CO485">
        <v>0</v>
      </c>
      <c r="CP485">
        <f t="shared" si="412"/>
        <v>94429.01</v>
      </c>
      <c r="CQ485">
        <f t="shared" si="413"/>
        <v>1911.5183999999997</v>
      </c>
      <c r="CR485">
        <f t="shared" si="414"/>
        <v>0</v>
      </c>
      <c r="CS485">
        <f t="shared" si="415"/>
        <v>0</v>
      </c>
      <c r="CT485">
        <f t="shared" si="416"/>
        <v>0</v>
      </c>
      <c r="CU485">
        <f t="shared" si="417"/>
        <v>0</v>
      </c>
      <c r="CV485">
        <f t="shared" si="418"/>
        <v>0</v>
      </c>
      <c r="CW485">
        <f t="shared" si="419"/>
        <v>0</v>
      </c>
      <c r="CX485">
        <f t="shared" si="420"/>
        <v>0</v>
      </c>
      <c r="CY485">
        <f t="shared" si="421"/>
        <v>0</v>
      </c>
      <c r="CZ485">
        <f t="shared" si="422"/>
        <v>0</v>
      </c>
      <c r="DC485" t="s">
        <v>3</v>
      </c>
      <c r="DD485" t="s">
        <v>3</v>
      </c>
      <c r="DE485" t="s">
        <v>3</v>
      </c>
      <c r="DF485" t="s">
        <v>3</v>
      </c>
      <c r="DG485" t="s">
        <v>3</v>
      </c>
      <c r="DH485" t="s">
        <v>3</v>
      </c>
      <c r="DI485" t="s">
        <v>3</v>
      </c>
      <c r="DJ485" t="s">
        <v>3</v>
      </c>
      <c r="DK485" t="s">
        <v>3</v>
      </c>
      <c r="DL485" t="s">
        <v>3</v>
      </c>
      <c r="DM485" t="s">
        <v>3</v>
      </c>
      <c r="DN485">
        <v>0</v>
      </c>
      <c r="DO485">
        <v>0</v>
      </c>
      <c r="DP485">
        <v>1</v>
      </c>
      <c r="DQ485">
        <v>1</v>
      </c>
      <c r="DU485">
        <v>1007</v>
      </c>
      <c r="DV485" t="s">
        <v>73</v>
      </c>
      <c r="DW485" t="s">
        <v>73</v>
      </c>
      <c r="DX485">
        <v>1</v>
      </c>
      <c r="EE485">
        <v>39174543</v>
      </c>
      <c r="EF485">
        <v>2</v>
      </c>
      <c r="EG485" t="s">
        <v>21</v>
      </c>
      <c r="EH485">
        <v>0</v>
      </c>
      <c r="EI485" t="s">
        <v>3</v>
      </c>
      <c r="EJ485">
        <v>1</v>
      </c>
      <c r="EK485">
        <v>26001</v>
      </c>
      <c r="EL485" t="s">
        <v>175</v>
      </c>
      <c r="EM485" t="s">
        <v>176</v>
      </c>
      <c r="EO485" t="s">
        <v>3</v>
      </c>
      <c r="EQ485">
        <v>0</v>
      </c>
      <c r="ER485">
        <v>291.39</v>
      </c>
      <c r="ES485">
        <v>291.39</v>
      </c>
      <c r="ET485">
        <v>0</v>
      </c>
      <c r="EU485">
        <v>0</v>
      </c>
      <c r="EV485">
        <v>0</v>
      </c>
      <c r="EW485">
        <v>0</v>
      </c>
      <c r="EX485">
        <v>0</v>
      </c>
      <c r="FQ485">
        <v>0</v>
      </c>
      <c r="FR485">
        <f t="shared" si="423"/>
        <v>0</v>
      </c>
      <c r="FS485">
        <v>0</v>
      </c>
      <c r="FX485">
        <v>100</v>
      </c>
      <c r="FY485">
        <v>70</v>
      </c>
      <c r="GA485" t="s">
        <v>3</v>
      </c>
      <c r="GD485">
        <v>0</v>
      </c>
      <c r="GF485">
        <v>-1258459697</v>
      </c>
      <c r="GG485">
        <v>1</v>
      </c>
      <c r="GH485">
        <v>1</v>
      </c>
      <c r="GI485">
        <v>4</v>
      </c>
      <c r="GJ485">
        <v>0</v>
      </c>
      <c r="GK485">
        <f>ROUND(R485*(R12)/100,2)</f>
        <v>0</v>
      </c>
      <c r="GL485">
        <f t="shared" si="424"/>
        <v>0</v>
      </c>
      <c r="GM485">
        <f t="shared" si="425"/>
        <v>94429.01</v>
      </c>
      <c r="GN485">
        <f t="shared" si="426"/>
        <v>94429.01</v>
      </c>
      <c r="GO485">
        <f t="shared" si="427"/>
        <v>0</v>
      </c>
      <c r="GP485">
        <f t="shared" si="428"/>
        <v>0</v>
      </c>
      <c r="GR485">
        <v>0</v>
      </c>
      <c r="GS485">
        <v>3</v>
      </c>
      <c r="GT485">
        <v>0</v>
      </c>
      <c r="GU485" t="s">
        <v>3</v>
      </c>
      <c r="GV485">
        <f t="shared" si="429"/>
        <v>0</v>
      </c>
      <c r="GW485">
        <v>1</v>
      </c>
      <c r="GX485">
        <f t="shared" si="430"/>
        <v>0</v>
      </c>
      <c r="HA485">
        <v>0</v>
      </c>
      <c r="HB485">
        <v>0</v>
      </c>
      <c r="IK485">
        <v>0</v>
      </c>
    </row>
    <row r="486" spans="1:245" x14ac:dyDescent="0.2">
      <c r="A486">
        <v>18</v>
      </c>
      <c r="B486">
        <v>1</v>
      </c>
      <c r="C486">
        <v>1144</v>
      </c>
      <c r="E486" t="s">
        <v>776</v>
      </c>
      <c r="F486" t="s">
        <v>773</v>
      </c>
      <c r="G486" t="s">
        <v>777</v>
      </c>
      <c r="H486" t="s">
        <v>73</v>
      </c>
      <c r="I486">
        <f>I482*J486</f>
        <v>14.82</v>
      </c>
      <c r="J486">
        <v>3</v>
      </c>
      <c r="O486">
        <f t="shared" si="398"/>
        <v>28328.7</v>
      </c>
      <c r="P486">
        <f t="shared" si="399"/>
        <v>28328.7</v>
      </c>
      <c r="Q486">
        <f t="shared" si="400"/>
        <v>0</v>
      </c>
      <c r="R486">
        <f t="shared" si="401"/>
        <v>0</v>
      </c>
      <c r="S486">
        <f t="shared" si="402"/>
        <v>0</v>
      </c>
      <c r="T486">
        <f t="shared" si="403"/>
        <v>0</v>
      </c>
      <c r="U486">
        <f t="shared" si="404"/>
        <v>0</v>
      </c>
      <c r="V486">
        <f t="shared" si="405"/>
        <v>0</v>
      </c>
      <c r="W486">
        <f t="shared" si="406"/>
        <v>0</v>
      </c>
      <c r="X486">
        <f t="shared" si="407"/>
        <v>0</v>
      </c>
      <c r="Y486">
        <f t="shared" si="408"/>
        <v>0</v>
      </c>
      <c r="AA486">
        <v>39570879</v>
      </c>
      <c r="AB486">
        <f t="shared" si="409"/>
        <v>291.39</v>
      </c>
      <c r="AC486">
        <f t="shared" si="433"/>
        <v>291.39</v>
      </c>
      <c r="AD486">
        <f>ROUND((((ET486)-(EU486))+AE486),2)</f>
        <v>0</v>
      </c>
      <c r="AE486">
        <f t="shared" si="434"/>
        <v>0</v>
      </c>
      <c r="AF486">
        <f t="shared" si="434"/>
        <v>0</v>
      </c>
      <c r="AG486">
        <f t="shared" si="410"/>
        <v>0</v>
      </c>
      <c r="AH486">
        <f t="shared" si="435"/>
        <v>0</v>
      </c>
      <c r="AI486">
        <f t="shared" si="435"/>
        <v>0</v>
      </c>
      <c r="AJ486">
        <f t="shared" si="411"/>
        <v>0</v>
      </c>
      <c r="AK486">
        <v>291.39</v>
      </c>
      <c r="AL486">
        <v>291.39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100</v>
      </c>
      <c r="AU486">
        <v>70</v>
      </c>
      <c r="AV486">
        <v>1</v>
      </c>
      <c r="AW486">
        <v>1</v>
      </c>
      <c r="AZ486">
        <v>6.56</v>
      </c>
      <c r="BA486">
        <v>1</v>
      </c>
      <c r="BB486">
        <v>1</v>
      </c>
      <c r="BC486">
        <v>6.56</v>
      </c>
      <c r="BD486" t="s">
        <v>3</v>
      </c>
      <c r="BE486" t="s">
        <v>3</v>
      </c>
      <c r="BF486" t="s">
        <v>3</v>
      </c>
      <c r="BG486" t="s">
        <v>3</v>
      </c>
      <c r="BH486">
        <v>3</v>
      </c>
      <c r="BI486">
        <v>1</v>
      </c>
      <c r="BJ486" t="s">
        <v>775</v>
      </c>
      <c r="BM486">
        <v>26001</v>
      </c>
      <c r="BN486">
        <v>0</v>
      </c>
      <c r="BO486" t="s">
        <v>3</v>
      </c>
      <c r="BP486">
        <v>0</v>
      </c>
      <c r="BQ486">
        <v>2</v>
      </c>
      <c r="BR486">
        <v>0</v>
      </c>
      <c r="BS486">
        <v>1</v>
      </c>
      <c r="BT486">
        <v>1</v>
      </c>
      <c r="BU486">
        <v>1</v>
      </c>
      <c r="BV486">
        <v>1</v>
      </c>
      <c r="BW486">
        <v>1</v>
      </c>
      <c r="BX486">
        <v>1</v>
      </c>
      <c r="BY486" t="s">
        <v>3</v>
      </c>
      <c r="BZ486">
        <v>100</v>
      </c>
      <c r="CA486">
        <v>70</v>
      </c>
      <c r="CF486">
        <v>0</v>
      </c>
      <c r="CG486">
        <v>0</v>
      </c>
      <c r="CM486">
        <v>0</v>
      </c>
      <c r="CN486" t="s">
        <v>3</v>
      </c>
      <c r="CO486">
        <v>0</v>
      </c>
      <c r="CP486">
        <f t="shared" si="412"/>
        <v>28328.7</v>
      </c>
      <c r="CQ486">
        <f t="shared" si="413"/>
        <v>1911.5183999999997</v>
      </c>
      <c r="CR486">
        <f t="shared" si="414"/>
        <v>0</v>
      </c>
      <c r="CS486">
        <f t="shared" si="415"/>
        <v>0</v>
      </c>
      <c r="CT486">
        <f t="shared" si="416"/>
        <v>0</v>
      </c>
      <c r="CU486">
        <f t="shared" si="417"/>
        <v>0</v>
      </c>
      <c r="CV486">
        <f t="shared" si="418"/>
        <v>0</v>
      </c>
      <c r="CW486">
        <f t="shared" si="419"/>
        <v>0</v>
      </c>
      <c r="CX486">
        <f t="shared" si="420"/>
        <v>0</v>
      </c>
      <c r="CY486">
        <f t="shared" si="421"/>
        <v>0</v>
      </c>
      <c r="CZ486">
        <f t="shared" si="422"/>
        <v>0</v>
      </c>
      <c r="DC486" t="s">
        <v>3</v>
      </c>
      <c r="DD486" t="s">
        <v>3</v>
      </c>
      <c r="DE486" t="s">
        <v>3</v>
      </c>
      <c r="DF486" t="s">
        <v>3</v>
      </c>
      <c r="DG486" t="s">
        <v>3</v>
      </c>
      <c r="DH486" t="s">
        <v>3</v>
      </c>
      <c r="DI486" t="s">
        <v>3</v>
      </c>
      <c r="DJ486" t="s">
        <v>3</v>
      </c>
      <c r="DK486" t="s">
        <v>3</v>
      </c>
      <c r="DL486" t="s">
        <v>3</v>
      </c>
      <c r="DM486" t="s">
        <v>3</v>
      </c>
      <c r="DN486">
        <v>0</v>
      </c>
      <c r="DO486">
        <v>0</v>
      </c>
      <c r="DP486">
        <v>1</v>
      </c>
      <c r="DQ486">
        <v>1</v>
      </c>
      <c r="DU486">
        <v>1007</v>
      </c>
      <c r="DV486" t="s">
        <v>73</v>
      </c>
      <c r="DW486" t="s">
        <v>73</v>
      </c>
      <c r="DX486">
        <v>1</v>
      </c>
      <c r="EE486">
        <v>39174543</v>
      </c>
      <c r="EF486">
        <v>2</v>
      </c>
      <c r="EG486" t="s">
        <v>21</v>
      </c>
      <c r="EH486">
        <v>0</v>
      </c>
      <c r="EI486" t="s">
        <v>3</v>
      </c>
      <c r="EJ486">
        <v>1</v>
      </c>
      <c r="EK486">
        <v>26001</v>
      </c>
      <c r="EL486" t="s">
        <v>175</v>
      </c>
      <c r="EM486" t="s">
        <v>176</v>
      </c>
      <c r="EO486" t="s">
        <v>3</v>
      </c>
      <c r="EQ486">
        <v>0</v>
      </c>
      <c r="ER486">
        <v>291.39</v>
      </c>
      <c r="ES486">
        <v>291.39</v>
      </c>
      <c r="ET486">
        <v>0</v>
      </c>
      <c r="EU486">
        <v>0</v>
      </c>
      <c r="EV486">
        <v>0</v>
      </c>
      <c r="EW486">
        <v>0</v>
      </c>
      <c r="EX486">
        <v>0</v>
      </c>
      <c r="FQ486">
        <v>0</v>
      </c>
      <c r="FR486">
        <f t="shared" si="423"/>
        <v>0</v>
      </c>
      <c r="FS486">
        <v>0</v>
      </c>
      <c r="FX486">
        <v>100</v>
      </c>
      <c r="FY486">
        <v>70</v>
      </c>
      <c r="GA486" t="s">
        <v>3</v>
      </c>
      <c r="GD486">
        <v>0</v>
      </c>
      <c r="GF486">
        <v>1420265220</v>
      </c>
      <c r="GG486">
        <v>1</v>
      </c>
      <c r="GH486">
        <v>1</v>
      </c>
      <c r="GI486">
        <v>4</v>
      </c>
      <c r="GJ486">
        <v>0</v>
      </c>
      <c r="GK486">
        <f>ROUND(R486*(R12)/100,2)</f>
        <v>0</v>
      </c>
      <c r="GL486">
        <f t="shared" si="424"/>
        <v>0</v>
      </c>
      <c r="GM486">
        <f t="shared" si="425"/>
        <v>28328.7</v>
      </c>
      <c r="GN486">
        <f t="shared" si="426"/>
        <v>28328.7</v>
      </c>
      <c r="GO486">
        <f t="shared" si="427"/>
        <v>0</v>
      </c>
      <c r="GP486">
        <f t="shared" si="428"/>
        <v>0</v>
      </c>
      <c r="GR486">
        <v>0</v>
      </c>
      <c r="GS486">
        <v>3</v>
      </c>
      <c r="GT486">
        <v>0</v>
      </c>
      <c r="GU486" t="s">
        <v>3</v>
      </c>
      <c r="GV486">
        <f t="shared" si="429"/>
        <v>0</v>
      </c>
      <c r="GW486">
        <v>1</v>
      </c>
      <c r="GX486">
        <f t="shared" si="430"/>
        <v>0</v>
      </c>
      <c r="HA486">
        <v>0</v>
      </c>
      <c r="HB486">
        <v>0</v>
      </c>
      <c r="IK486">
        <v>0</v>
      </c>
    </row>
    <row r="487" spans="1:245" x14ac:dyDescent="0.2">
      <c r="A487">
        <v>17</v>
      </c>
      <c r="B487">
        <v>1</v>
      </c>
      <c r="C487">
        <f>ROW(SmtRes!A1152)</f>
        <v>1152</v>
      </c>
      <c r="D487">
        <f>ROW(EtalonRes!A1095)</f>
        <v>1095</v>
      </c>
      <c r="E487" t="s">
        <v>778</v>
      </c>
      <c r="F487" t="s">
        <v>779</v>
      </c>
      <c r="G487" t="s">
        <v>780</v>
      </c>
      <c r="H487" t="s">
        <v>208</v>
      </c>
      <c r="I487">
        <f>ROUND(494/100,9)</f>
        <v>4.9400000000000004</v>
      </c>
      <c r="J487">
        <v>0</v>
      </c>
      <c r="O487">
        <f t="shared" si="398"/>
        <v>285831.58</v>
      </c>
      <c r="P487">
        <f t="shared" si="399"/>
        <v>253916.46</v>
      </c>
      <c r="Q487">
        <f t="shared" si="400"/>
        <v>665.63</v>
      </c>
      <c r="R487">
        <f t="shared" si="401"/>
        <v>117.64</v>
      </c>
      <c r="S487">
        <f t="shared" si="402"/>
        <v>31249.49</v>
      </c>
      <c r="T487">
        <f t="shared" si="403"/>
        <v>0</v>
      </c>
      <c r="U487">
        <f t="shared" si="404"/>
        <v>545.03513999999996</v>
      </c>
      <c r="V487">
        <f t="shared" si="405"/>
        <v>1.5437500000000002</v>
      </c>
      <c r="W487">
        <f t="shared" si="406"/>
        <v>0</v>
      </c>
      <c r="X487">
        <f t="shared" si="407"/>
        <v>31367.13</v>
      </c>
      <c r="Y487">
        <f t="shared" si="408"/>
        <v>21956.99</v>
      </c>
      <c r="AA487">
        <v>39570879</v>
      </c>
      <c r="AB487">
        <f t="shared" si="409"/>
        <v>8820.2199999999993</v>
      </c>
      <c r="AC487">
        <f t="shared" si="433"/>
        <v>7835.38</v>
      </c>
      <c r="AD487">
        <f>ROUND(((((ET487*1.25))-((EU487*1.25)))+AE487),2)</f>
        <v>20.54</v>
      </c>
      <c r="AE487">
        <f>ROUND(((EU487*1.25)),2)</f>
        <v>3.63</v>
      </c>
      <c r="AF487">
        <f>ROUND(((EV487*1.15)),2)</f>
        <v>964.3</v>
      </c>
      <c r="AG487">
        <f t="shared" si="410"/>
        <v>0</v>
      </c>
      <c r="AH487">
        <f>((EW487*1.15))</f>
        <v>110.33099999999999</v>
      </c>
      <c r="AI487">
        <f>((EX487*1.25))</f>
        <v>0.3125</v>
      </c>
      <c r="AJ487">
        <f t="shared" si="411"/>
        <v>0</v>
      </c>
      <c r="AK487">
        <v>8690.33</v>
      </c>
      <c r="AL487">
        <v>7835.38</v>
      </c>
      <c r="AM487">
        <v>16.43</v>
      </c>
      <c r="AN487">
        <v>2.9</v>
      </c>
      <c r="AO487">
        <v>838.52</v>
      </c>
      <c r="AP487">
        <v>0</v>
      </c>
      <c r="AQ487">
        <v>95.94</v>
      </c>
      <c r="AR487">
        <v>0.25</v>
      </c>
      <c r="AS487">
        <v>0</v>
      </c>
      <c r="AT487">
        <v>100</v>
      </c>
      <c r="AU487">
        <v>70</v>
      </c>
      <c r="AV487">
        <v>1</v>
      </c>
      <c r="AW487">
        <v>1</v>
      </c>
      <c r="AZ487">
        <v>6.56</v>
      </c>
      <c r="BA487">
        <v>6.56</v>
      </c>
      <c r="BB487">
        <v>6.56</v>
      </c>
      <c r="BC487">
        <v>6.56</v>
      </c>
      <c r="BD487" t="s">
        <v>3</v>
      </c>
      <c r="BE487" t="s">
        <v>3</v>
      </c>
      <c r="BF487" t="s">
        <v>3</v>
      </c>
      <c r="BG487" t="s">
        <v>3</v>
      </c>
      <c r="BH487">
        <v>0</v>
      </c>
      <c r="BI487">
        <v>1</v>
      </c>
      <c r="BJ487" t="s">
        <v>781</v>
      </c>
      <c r="BM487">
        <v>26001</v>
      </c>
      <c r="BN487">
        <v>0</v>
      </c>
      <c r="BO487" t="s">
        <v>3</v>
      </c>
      <c r="BP487">
        <v>0</v>
      </c>
      <c r="BQ487">
        <v>2</v>
      </c>
      <c r="BR487">
        <v>0</v>
      </c>
      <c r="BS487">
        <v>6.56</v>
      </c>
      <c r="BT487">
        <v>1</v>
      </c>
      <c r="BU487">
        <v>1</v>
      </c>
      <c r="BV487">
        <v>1</v>
      </c>
      <c r="BW487">
        <v>1</v>
      </c>
      <c r="BX487">
        <v>1</v>
      </c>
      <c r="BY487" t="s">
        <v>3</v>
      </c>
      <c r="BZ487">
        <v>100</v>
      </c>
      <c r="CA487">
        <v>70</v>
      </c>
      <c r="CF487">
        <v>0</v>
      </c>
      <c r="CG487">
        <v>0</v>
      </c>
      <c r="CM487">
        <v>0</v>
      </c>
      <c r="CN487" t="s">
        <v>1633</v>
      </c>
      <c r="CO487">
        <v>0</v>
      </c>
      <c r="CP487">
        <f t="shared" si="412"/>
        <v>285831.58</v>
      </c>
      <c r="CQ487">
        <f t="shared" si="413"/>
        <v>51400.092799999999</v>
      </c>
      <c r="CR487">
        <f t="shared" si="414"/>
        <v>134.74239999999998</v>
      </c>
      <c r="CS487">
        <f t="shared" si="415"/>
        <v>23.812799999999999</v>
      </c>
      <c r="CT487">
        <f t="shared" si="416"/>
        <v>6325.8079999999991</v>
      </c>
      <c r="CU487">
        <f t="shared" si="417"/>
        <v>0</v>
      </c>
      <c r="CV487">
        <f t="shared" si="418"/>
        <v>110.33099999999999</v>
      </c>
      <c r="CW487">
        <f t="shared" si="419"/>
        <v>0.3125</v>
      </c>
      <c r="CX487">
        <f t="shared" si="420"/>
        <v>0</v>
      </c>
      <c r="CY487">
        <f t="shared" si="421"/>
        <v>31367.13</v>
      </c>
      <c r="CZ487">
        <f t="shared" si="422"/>
        <v>21956.991000000002</v>
      </c>
      <c r="DC487" t="s">
        <v>3</v>
      </c>
      <c r="DD487" t="s">
        <v>3</v>
      </c>
      <c r="DE487" t="s">
        <v>19</v>
      </c>
      <c r="DF487" t="s">
        <v>19</v>
      </c>
      <c r="DG487" t="s">
        <v>20</v>
      </c>
      <c r="DH487" t="s">
        <v>3</v>
      </c>
      <c r="DI487" t="s">
        <v>20</v>
      </c>
      <c r="DJ487" t="s">
        <v>19</v>
      </c>
      <c r="DK487" t="s">
        <v>3</v>
      </c>
      <c r="DL487" t="s">
        <v>3</v>
      </c>
      <c r="DM487" t="s">
        <v>3</v>
      </c>
      <c r="DN487">
        <v>0</v>
      </c>
      <c r="DO487">
        <v>0</v>
      </c>
      <c r="DP487">
        <v>1</v>
      </c>
      <c r="DQ487">
        <v>1</v>
      </c>
      <c r="DU487">
        <v>1005</v>
      </c>
      <c r="DV487" t="s">
        <v>208</v>
      </c>
      <c r="DW487" t="s">
        <v>208</v>
      </c>
      <c r="DX487">
        <v>100</v>
      </c>
      <c r="EE487">
        <v>39174543</v>
      </c>
      <c r="EF487">
        <v>2</v>
      </c>
      <c r="EG487" t="s">
        <v>21</v>
      </c>
      <c r="EH487">
        <v>0</v>
      </c>
      <c r="EI487" t="s">
        <v>3</v>
      </c>
      <c r="EJ487">
        <v>1</v>
      </c>
      <c r="EK487">
        <v>26001</v>
      </c>
      <c r="EL487" t="s">
        <v>175</v>
      </c>
      <c r="EM487" t="s">
        <v>176</v>
      </c>
      <c r="EO487" t="s">
        <v>24</v>
      </c>
      <c r="EQ487">
        <v>0</v>
      </c>
      <c r="ER487">
        <v>8690.33</v>
      </c>
      <c r="ES487">
        <v>7835.38</v>
      </c>
      <c r="ET487">
        <v>16.43</v>
      </c>
      <c r="EU487">
        <v>2.9</v>
      </c>
      <c r="EV487">
        <v>838.52</v>
      </c>
      <c r="EW487">
        <v>95.94</v>
      </c>
      <c r="EX487">
        <v>0.25</v>
      </c>
      <c r="EY487">
        <v>0</v>
      </c>
      <c r="FQ487">
        <v>0</v>
      </c>
      <c r="FR487">
        <f t="shared" si="423"/>
        <v>0</v>
      </c>
      <c r="FS487">
        <v>0</v>
      </c>
      <c r="FX487">
        <v>100</v>
      </c>
      <c r="FY487">
        <v>70</v>
      </c>
      <c r="GA487" t="s">
        <v>3</v>
      </c>
      <c r="GD487">
        <v>0</v>
      </c>
      <c r="GF487">
        <v>-754677429</v>
      </c>
      <c r="GG487">
        <v>1</v>
      </c>
      <c r="GH487">
        <v>1</v>
      </c>
      <c r="GI487">
        <v>4</v>
      </c>
      <c r="GJ487">
        <v>0</v>
      </c>
      <c r="GK487">
        <f>ROUND(R487*(R12)/100,2)</f>
        <v>0</v>
      </c>
      <c r="GL487">
        <f t="shared" si="424"/>
        <v>0</v>
      </c>
      <c r="GM487">
        <f t="shared" si="425"/>
        <v>339155.7</v>
      </c>
      <c r="GN487">
        <f t="shared" si="426"/>
        <v>339155.7</v>
      </c>
      <c r="GO487">
        <f t="shared" si="427"/>
        <v>0</v>
      </c>
      <c r="GP487">
        <f t="shared" si="428"/>
        <v>0</v>
      </c>
      <c r="GR487">
        <v>0</v>
      </c>
      <c r="GS487">
        <v>3</v>
      </c>
      <c r="GT487">
        <v>0</v>
      </c>
      <c r="GU487" t="s">
        <v>3</v>
      </c>
      <c r="GV487">
        <f t="shared" si="429"/>
        <v>0</v>
      </c>
      <c r="GW487">
        <v>1</v>
      </c>
      <c r="GX487">
        <f t="shared" si="430"/>
        <v>0</v>
      </c>
      <c r="HA487">
        <v>0</v>
      </c>
      <c r="HB487">
        <v>0</v>
      </c>
      <c r="IK487">
        <v>0</v>
      </c>
    </row>
    <row r="488" spans="1:245" x14ac:dyDescent="0.2">
      <c r="A488">
        <v>18</v>
      </c>
      <c r="B488">
        <v>1</v>
      </c>
      <c r="C488">
        <v>1150</v>
      </c>
      <c r="E488" t="s">
        <v>782</v>
      </c>
      <c r="F488" t="s">
        <v>783</v>
      </c>
      <c r="G488" t="s">
        <v>784</v>
      </c>
      <c r="H488" t="s">
        <v>250</v>
      </c>
      <c r="I488">
        <f>I487*J488</f>
        <v>568.1</v>
      </c>
      <c r="J488">
        <v>115</v>
      </c>
      <c r="O488">
        <f t="shared" si="398"/>
        <v>0</v>
      </c>
      <c r="P488">
        <f t="shared" si="399"/>
        <v>0</v>
      </c>
      <c r="Q488">
        <f t="shared" si="400"/>
        <v>0</v>
      </c>
      <c r="R488">
        <f t="shared" si="401"/>
        <v>0</v>
      </c>
      <c r="S488">
        <f t="shared" si="402"/>
        <v>0</v>
      </c>
      <c r="T488">
        <f t="shared" si="403"/>
        <v>0</v>
      </c>
      <c r="U488">
        <f t="shared" si="404"/>
        <v>0</v>
      </c>
      <c r="V488">
        <f t="shared" si="405"/>
        <v>0</v>
      </c>
      <c r="W488">
        <f t="shared" si="406"/>
        <v>0</v>
      </c>
      <c r="X488">
        <f t="shared" si="407"/>
        <v>0</v>
      </c>
      <c r="Y488">
        <f t="shared" si="408"/>
        <v>0</v>
      </c>
      <c r="AA488">
        <v>39570879</v>
      </c>
      <c r="AB488">
        <f t="shared" si="409"/>
        <v>0</v>
      </c>
      <c r="AC488">
        <f t="shared" si="433"/>
        <v>0</v>
      </c>
      <c r="AD488">
        <f>ROUND((((ET488)-(EU488))+AE488),2)</f>
        <v>0</v>
      </c>
      <c r="AE488">
        <f t="shared" ref="AE488:AF490" si="436">ROUND((EU488),2)</f>
        <v>0</v>
      </c>
      <c r="AF488">
        <f t="shared" si="436"/>
        <v>0</v>
      </c>
      <c r="AG488">
        <f t="shared" si="410"/>
        <v>0</v>
      </c>
      <c r="AH488">
        <f t="shared" ref="AH488:AI490" si="437">(EW488)</f>
        <v>0</v>
      </c>
      <c r="AI488">
        <f t="shared" si="437"/>
        <v>0</v>
      </c>
      <c r="AJ488">
        <f t="shared" si="411"/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100</v>
      </c>
      <c r="AU488">
        <v>70</v>
      </c>
      <c r="AV488">
        <v>1</v>
      </c>
      <c r="AW488">
        <v>1</v>
      </c>
      <c r="AZ488">
        <v>6.56</v>
      </c>
      <c r="BA488">
        <v>1</v>
      </c>
      <c r="BB488">
        <v>1</v>
      </c>
      <c r="BC488">
        <v>6.56</v>
      </c>
      <c r="BD488" t="s">
        <v>3</v>
      </c>
      <c r="BE488" t="s">
        <v>3</v>
      </c>
      <c r="BF488" t="s">
        <v>3</v>
      </c>
      <c r="BG488" t="s">
        <v>3</v>
      </c>
      <c r="BH488">
        <v>3</v>
      </c>
      <c r="BI488">
        <v>1</v>
      </c>
      <c r="BJ488" t="s">
        <v>3</v>
      </c>
      <c r="BM488">
        <v>26001</v>
      </c>
      <c r="BN488">
        <v>0</v>
      </c>
      <c r="BO488" t="s">
        <v>3</v>
      </c>
      <c r="BP488">
        <v>0</v>
      </c>
      <c r="BQ488">
        <v>2</v>
      </c>
      <c r="BR488">
        <v>0</v>
      </c>
      <c r="BS488">
        <v>1</v>
      </c>
      <c r="BT488">
        <v>1</v>
      </c>
      <c r="BU488">
        <v>1</v>
      </c>
      <c r="BV488">
        <v>1</v>
      </c>
      <c r="BW488">
        <v>1</v>
      </c>
      <c r="BX488">
        <v>1</v>
      </c>
      <c r="BY488" t="s">
        <v>3</v>
      </c>
      <c r="BZ488">
        <v>100</v>
      </c>
      <c r="CA488">
        <v>70</v>
      </c>
      <c r="CF488">
        <v>0</v>
      </c>
      <c r="CG488">
        <v>0</v>
      </c>
      <c r="CM488">
        <v>0</v>
      </c>
      <c r="CN488" t="s">
        <v>3</v>
      </c>
      <c r="CO488">
        <v>0</v>
      </c>
      <c r="CP488">
        <f t="shared" si="412"/>
        <v>0</v>
      </c>
      <c r="CQ488">
        <f t="shared" si="413"/>
        <v>0</v>
      </c>
      <c r="CR488">
        <f t="shared" si="414"/>
        <v>0</v>
      </c>
      <c r="CS488">
        <f t="shared" si="415"/>
        <v>0</v>
      </c>
      <c r="CT488">
        <f t="shared" si="416"/>
        <v>0</v>
      </c>
      <c r="CU488">
        <f t="shared" si="417"/>
        <v>0</v>
      </c>
      <c r="CV488">
        <f t="shared" si="418"/>
        <v>0</v>
      </c>
      <c r="CW488">
        <f t="shared" si="419"/>
        <v>0</v>
      </c>
      <c r="CX488">
        <f t="shared" si="420"/>
        <v>0</v>
      </c>
      <c r="CY488">
        <f t="shared" si="421"/>
        <v>0</v>
      </c>
      <c r="CZ488">
        <f t="shared" si="422"/>
        <v>0</v>
      </c>
      <c r="DC488" t="s">
        <v>3</v>
      </c>
      <c r="DD488" t="s">
        <v>3</v>
      </c>
      <c r="DE488" t="s">
        <v>3</v>
      </c>
      <c r="DF488" t="s">
        <v>3</v>
      </c>
      <c r="DG488" t="s">
        <v>3</v>
      </c>
      <c r="DH488" t="s">
        <v>3</v>
      </c>
      <c r="DI488" t="s">
        <v>3</v>
      </c>
      <c r="DJ488" t="s">
        <v>3</v>
      </c>
      <c r="DK488" t="s">
        <v>3</v>
      </c>
      <c r="DL488" t="s">
        <v>3</v>
      </c>
      <c r="DM488" t="s">
        <v>3</v>
      </c>
      <c r="DN488">
        <v>0</v>
      </c>
      <c r="DO488">
        <v>0</v>
      </c>
      <c r="DP488">
        <v>1</v>
      </c>
      <c r="DQ488">
        <v>1</v>
      </c>
      <c r="DU488">
        <v>1005</v>
      </c>
      <c r="DV488" t="s">
        <v>250</v>
      </c>
      <c r="DW488" t="s">
        <v>250</v>
      </c>
      <c r="DX488">
        <v>1</v>
      </c>
      <c r="EE488">
        <v>39174543</v>
      </c>
      <c r="EF488">
        <v>2</v>
      </c>
      <c r="EG488" t="s">
        <v>21</v>
      </c>
      <c r="EH488">
        <v>0</v>
      </c>
      <c r="EI488" t="s">
        <v>3</v>
      </c>
      <c r="EJ488">
        <v>1</v>
      </c>
      <c r="EK488">
        <v>26001</v>
      </c>
      <c r="EL488" t="s">
        <v>175</v>
      </c>
      <c r="EM488" t="s">
        <v>176</v>
      </c>
      <c r="EO488" t="s">
        <v>3</v>
      </c>
      <c r="EQ488">
        <v>0</v>
      </c>
      <c r="ER488">
        <v>0</v>
      </c>
      <c r="ES488">
        <v>0</v>
      </c>
      <c r="ET488">
        <v>0</v>
      </c>
      <c r="EU488">
        <v>0</v>
      </c>
      <c r="EV488">
        <v>0</v>
      </c>
      <c r="EW488">
        <v>0</v>
      </c>
      <c r="EX488">
        <v>0</v>
      </c>
      <c r="FQ488">
        <v>0</v>
      </c>
      <c r="FR488">
        <f t="shared" si="423"/>
        <v>0</v>
      </c>
      <c r="FS488">
        <v>0</v>
      </c>
      <c r="FX488">
        <v>100</v>
      </c>
      <c r="FY488">
        <v>70</v>
      </c>
      <c r="GA488" t="s">
        <v>3</v>
      </c>
      <c r="GD488">
        <v>0</v>
      </c>
      <c r="GF488">
        <v>280678968</v>
      </c>
      <c r="GG488">
        <v>1</v>
      </c>
      <c r="GH488">
        <v>1</v>
      </c>
      <c r="GI488">
        <v>4</v>
      </c>
      <c r="GJ488">
        <v>0</v>
      </c>
      <c r="GK488">
        <f>ROUND(R488*(R12)/100,2)</f>
        <v>0</v>
      </c>
      <c r="GL488">
        <f t="shared" si="424"/>
        <v>0</v>
      </c>
      <c r="GM488">
        <f t="shared" si="425"/>
        <v>0</v>
      </c>
      <c r="GN488">
        <f t="shared" si="426"/>
        <v>0</v>
      </c>
      <c r="GO488">
        <f t="shared" si="427"/>
        <v>0</v>
      </c>
      <c r="GP488">
        <f t="shared" si="428"/>
        <v>0</v>
      </c>
      <c r="GR488">
        <v>0</v>
      </c>
      <c r="GS488">
        <v>3</v>
      </c>
      <c r="GT488">
        <v>0</v>
      </c>
      <c r="GU488" t="s">
        <v>3</v>
      </c>
      <c r="GV488">
        <f t="shared" si="429"/>
        <v>0</v>
      </c>
      <c r="GW488">
        <v>1</v>
      </c>
      <c r="GX488">
        <f t="shared" si="430"/>
        <v>0</v>
      </c>
      <c r="HA488">
        <v>0</v>
      </c>
      <c r="HB488">
        <v>0</v>
      </c>
      <c r="IK488">
        <v>0</v>
      </c>
    </row>
    <row r="489" spans="1:245" x14ac:dyDescent="0.2">
      <c r="A489">
        <v>18</v>
      </c>
      <c r="B489">
        <v>1</v>
      </c>
      <c r="C489">
        <v>1151</v>
      </c>
      <c r="E489" t="s">
        <v>785</v>
      </c>
      <c r="F489" t="s">
        <v>786</v>
      </c>
      <c r="G489" t="s">
        <v>787</v>
      </c>
      <c r="H489" t="s">
        <v>250</v>
      </c>
      <c r="I489">
        <f>I487*J489</f>
        <v>-1017.64</v>
      </c>
      <c r="J489">
        <v>-205.99999999999997</v>
      </c>
      <c r="O489">
        <f t="shared" si="398"/>
        <v>-226974.43</v>
      </c>
      <c r="P489">
        <f t="shared" si="399"/>
        <v>-226974.43</v>
      </c>
      <c r="Q489">
        <f t="shared" si="400"/>
        <v>0</v>
      </c>
      <c r="R489">
        <f t="shared" si="401"/>
        <v>0</v>
      </c>
      <c r="S489">
        <f t="shared" si="402"/>
        <v>0</v>
      </c>
      <c r="T489">
        <f t="shared" si="403"/>
        <v>0</v>
      </c>
      <c r="U489">
        <f t="shared" si="404"/>
        <v>0</v>
      </c>
      <c r="V489">
        <f t="shared" si="405"/>
        <v>0</v>
      </c>
      <c r="W489">
        <f t="shared" si="406"/>
        <v>0</v>
      </c>
      <c r="X489">
        <f t="shared" si="407"/>
        <v>0</v>
      </c>
      <c r="Y489">
        <f t="shared" si="408"/>
        <v>0</v>
      </c>
      <c r="AA489">
        <v>39570879</v>
      </c>
      <c r="AB489">
        <f t="shared" si="409"/>
        <v>34</v>
      </c>
      <c r="AC489">
        <f t="shared" si="433"/>
        <v>34</v>
      </c>
      <c r="AD489">
        <f>ROUND((((ET489)-(EU489))+AE489),2)</f>
        <v>0</v>
      </c>
      <c r="AE489">
        <f t="shared" si="436"/>
        <v>0</v>
      </c>
      <c r="AF489">
        <f t="shared" si="436"/>
        <v>0</v>
      </c>
      <c r="AG489">
        <f t="shared" si="410"/>
        <v>0</v>
      </c>
      <c r="AH489">
        <f t="shared" si="437"/>
        <v>0</v>
      </c>
      <c r="AI489">
        <f t="shared" si="437"/>
        <v>0</v>
      </c>
      <c r="AJ489">
        <f t="shared" si="411"/>
        <v>0</v>
      </c>
      <c r="AK489">
        <v>34</v>
      </c>
      <c r="AL489">
        <v>34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100</v>
      </c>
      <c r="AU489">
        <v>70</v>
      </c>
      <c r="AV489">
        <v>1</v>
      </c>
      <c r="AW489">
        <v>1</v>
      </c>
      <c r="AZ489">
        <v>6.56</v>
      </c>
      <c r="BA489">
        <v>1</v>
      </c>
      <c r="BB489">
        <v>1</v>
      </c>
      <c r="BC489">
        <v>6.56</v>
      </c>
      <c r="BD489" t="s">
        <v>3</v>
      </c>
      <c r="BE489" t="s">
        <v>3</v>
      </c>
      <c r="BF489" t="s">
        <v>3</v>
      </c>
      <c r="BG489" t="s">
        <v>3</v>
      </c>
      <c r="BH489">
        <v>3</v>
      </c>
      <c r="BI489">
        <v>1</v>
      </c>
      <c r="BJ489" t="s">
        <v>788</v>
      </c>
      <c r="BM489">
        <v>26001</v>
      </c>
      <c r="BN489">
        <v>0</v>
      </c>
      <c r="BO489" t="s">
        <v>3</v>
      </c>
      <c r="BP489">
        <v>0</v>
      </c>
      <c r="BQ489">
        <v>2</v>
      </c>
      <c r="BR489">
        <v>1</v>
      </c>
      <c r="BS489">
        <v>1</v>
      </c>
      <c r="BT489">
        <v>1</v>
      </c>
      <c r="BU489">
        <v>1</v>
      </c>
      <c r="BV489">
        <v>1</v>
      </c>
      <c r="BW489">
        <v>1</v>
      </c>
      <c r="BX489">
        <v>1</v>
      </c>
      <c r="BY489" t="s">
        <v>3</v>
      </c>
      <c r="BZ489">
        <v>100</v>
      </c>
      <c r="CA489">
        <v>70</v>
      </c>
      <c r="CF489">
        <v>0</v>
      </c>
      <c r="CG489">
        <v>0</v>
      </c>
      <c r="CM489">
        <v>0</v>
      </c>
      <c r="CN489" t="s">
        <v>3</v>
      </c>
      <c r="CO489">
        <v>0</v>
      </c>
      <c r="CP489">
        <f t="shared" si="412"/>
        <v>-226974.43</v>
      </c>
      <c r="CQ489">
        <f t="shared" si="413"/>
        <v>223.04</v>
      </c>
      <c r="CR489">
        <f t="shared" si="414"/>
        <v>0</v>
      </c>
      <c r="CS489">
        <f t="shared" si="415"/>
        <v>0</v>
      </c>
      <c r="CT489">
        <f t="shared" si="416"/>
        <v>0</v>
      </c>
      <c r="CU489">
        <f t="shared" si="417"/>
        <v>0</v>
      </c>
      <c r="CV489">
        <f t="shared" si="418"/>
        <v>0</v>
      </c>
      <c r="CW489">
        <f t="shared" si="419"/>
        <v>0</v>
      </c>
      <c r="CX489">
        <f t="shared" si="420"/>
        <v>0</v>
      </c>
      <c r="CY489">
        <f t="shared" si="421"/>
        <v>0</v>
      </c>
      <c r="CZ489">
        <f t="shared" si="422"/>
        <v>0</v>
      </c>
      <c r="DC489" t="s">
        <v>3</v>
      </c>
      <c r="DD489" t="s">
        <v>3</v>
      </c>
      <c r="DE489" t="s">
        <v>3</v>
      </c>
      <c r="DF489" t="s">
        <v>3</v>
      </c>
      <c r="DG489" t="s">
        <v>3</v>
      </c>
      <c r="DH489" t="s">
        <v>3</v>
      </c>
      <c r="DI489" t="s">
        <v>3</v>
      </c>
      <c r="DJ489" t="s">
        <v>3</v>
      </c>
      <c r="DK489" t="s">
        <v>3</v>
      </c>
      <c r="DL489" t="s">
        <v>3</v>
      </c>
      <c r="DM489" t="s">
        <v>3</v>
      </c>
      <c r="DN489">
        <v>0</v>
      </c>
      <c r="DO489">
        <v>0</v>
      </c>
      <c r="DP489">
        <v>1</v>
      </c>
      <c r="DQ489">
        <v>1</v>
      </c>
      <c r="DU489">
        <v>1005</v>
      </c>
      <c r="DV489" t="s">
        <v>250</v>
      </c>
      <c r="DW489" t="s">
        <v>250</v>
      </c>
      <c r="DX489">
        <v>1</v>
      </c>
      <c r="EE489">
        <v>39174543</v>
      </c>
      <c r="EF489">
        <v>2</v>
      </c>
      <c r="EG489" t="s">
        <v>21</v>
      </c>
      <c r="EH489">
        <v>0</v>
      </c>
      <c r="EI489" t="s">
        <v>3</v>
      </c>
      <c r="EJ489">
        <v>1</v>
      </c>
      <c r="EK489">
        <v>26001</v>
      </c>
      <c r="EL489" t="s">
        <v>175</v>
      </c>
      <c r="EM489" t="s">
        <v>176</v>
      </c>
      <c r="EO489" t="s">
        <v>3</v>
      </c>
      <c r="EQ489">
        <v>32768</v>
      </c>
      <c r="ER489">
        <v>34</v>
      </c>
      <c r="ES489">
        <v>34</v>
      </c>
      <c r="ET489">
        <v>0</v>
      </c>
      <c r="EU489">
        <v>0</v>
      </c>
      <c r="EV489">
        <v>0</v>
      </c>
      <c r="EW489">
        <v>0</v>
      </c>
      <c r="EX489">
        <v>0</v>
      </c>
      <c r="FQ489">
        <v>0</v>
      </c>
      <c r="FR489">
        <f t="shared" si="423"/>
        <v>0</v>
      </c>
      <c r="FS489">
        <v>0</v>
      </c>
      <c r="FX489">
        <v>100</v>
      </c>
      <c r="FY489">
        <v>70</v>
      </c>
      <c r="GA489" t="s">
        <v>3</v>
      </c>
      <c r="GD489">
        <v>0</v>
      </c>
      <c r="GF489">
        <v>126803696</v>
      </c>
      <c r="GG489">
        <v>1</v>
      </c>
      <c r="GH489">
        <v>1</v>
      </c>
      <c r="GI489">
        <v>4</v>
      </c>
      <c r="GJ489">
        <v>0</v>
      </c>
      <c r="GK489">
        <f>ROUND(R489*(R12)/100,2)</f>
        <v>0</v>
      </c>
      <c r="GL489">
        <f t="shared" si="424"/>
        <v>0</v>
      </c>
      <c r="GM489">
        <f t="shared" si="425"/>
        <v>-226974.43</v>
      </c>
      <c r="GN489">
        <f t="shared" si="426"/>
        <v>-226974.43</v>
      </c>
      <c r="GO489">
        <f t="shared" si="427"/>
        <v>0</v>
      </c>
      <c r="GP489">
        <f t="shared" si="428"/>
        <v>0</v>
      </c>
      <c r="GR489">
        <v>0</v>
      </c>
      <c r="GS489">
        <v>3</v>
      </c>
      <c r="GT489">
        <v>0</v>
      </c>
      <c r="GU489" t="s">
        <v>3</v>
      </c>
      <c r="GV489">
        <f t="shared" si="429"/>
        <v>0</v>
      </c>
      <c r="GW489">
        <v>1</v>
      </c>
      <c r="GX489">
        <f t="shared" si="430"/>
        <v>0</v>
      </c>
      <c r="HA489">
        <v>0</v>
      </c>
      <c r="HB489">
        <v>0</v>
      </c>
      <c r="IK489">
        <v>0</v>
      </c>
    </row>
    <row r="490" spans="1:245" x14ac:dyDescent="0.2">
      <c r="A490">
        <v>18</v>
      </c>
      <c r="B490">
        <v>1</v>
      </c>
      <c r="C490">
        <v>1152</v>
      </c>
      <c r="E490" t="s">
        <v>789</v>
      </c>
      <c r="F490" t="s">
        <v>790</v>
      </c>
      <c r="G490" t="s">
        <v>1691</v>
      </c>
      <c r="H490" t="s">
        <v>792</v>
      </c>
      <c r="I490">
        <f>I487*J490</f>
        <v>54.34</v>
      </c>
      <c r="J490">
        <v>11</v>
      </c>
      <c r="O490">
        <f t="shared" si="398"/>
        <v>90187.01</v>
      </c>
      <c r="P490">
        <f t="shared" si="399"/>
        <v>90187.01</v>
      </c>
      <c r="Q490">
        <f t="shared" si="400"/>
        <v>0</v>
      </c>
      <c r="R490">
        <f t="shared" si="401"/>
        <v>0</v>
      </c>
      <c r="S490">
        <f t="shared" si="402"/>
        <v>0</v>
      </c>
      <c r="T490">
        <f t="shared" si="403"/>
        <v>0</v>
      </c>
      <c r="U490">
        <f t="shared" si="404"/>
        <v>0</v>
      </c>
      <c r="V490">
        <f t="shared" si="405"/>
        <v>0</v>
      </c>
      <c r="W490">
        <f t="shared" si="406"/>
        <v>0</v>
      </c>
      <c r="X490">
        <f t="shared" si="407"/>
        <v>0</v>
      </c>
      <c r="Y490">
        <f t="shared" si="408"/>
        <v>0</v>
      </c>
      <c r="AA490">
        <v>39570879</v>
      </c>
      <c r="AB490">
        <f t="shared" si="409"/>
        <v>253</v>
      </c>
      <c r="AC490">
        <f t="shared" si="433"/>
        <v>253</v>
      </c>
      <c r="AD490">
        <f>ROUND((((ET490)-(EU490))+AE490),2)</f>
        <v>0</v>
      </c>
      <c r="AE490">
        <f t="shared" si="436"/>
        <v>0</v>
      </c>
      <c r="AF490">
        <f t="shared" si="436"/>
        <v>0</v>
      </c>
      <c r="AG490">
        <f t="shared" si="410"/>
        <v>0</v>
      </c>
      <c r="AH490">
        <f t="shared" si="437"/>
        <v>0</v>
      </c>
      <c r="AI490">
        <f t="shared" si="437"/>
        <v>0</v>
      </c>
      <c r="AJ490">
        <f t="shared" si="411"/>
        <v>0</v>
      </c>
      <c r="AK490">
        <v>253</v>
      </c>
      <c r="AL490">
        <v>253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100</v>
      </c>
      <c r="AU490">
        <v>70</v>
      </c>
      <c r="AV490">
        <v>1</v>
      </c>
      <c r="AW490">
        <v>1</v>
      </c>
      <c r="AZ490">
        <v>6.56</v>
      </c>
      <c r="BA490">
        <v>1</v>
      </c>
      <c r="BB490">
        <v>1</v>
      </c>
      <c r="BC490">
        <v>6.56</v>
      </c>
      <c r="BD490" t="s">
        <v>3</v>
      </c>
      <c r="BE490" t="s">
        <v>3</v>
      </c>
      <c r="BF490" t="s">
        <v>3</v>
      </c>
      <c r="BG490" t="s">
        <v>3</v>
      </c>
      <c r="BH490">
        <v>3</v>
      </c>
      <c r="BI490">
        <v>1</v>
      </c>
      <c r="BJ490" t="s">
        <v>793</v>
      </c>
      <c r="BM490">
        <v>26001</v>
      </c>
      <c r="BN490">
        <v>0</v>
      </c>
      <c r="BO490" t="s">
        <v>3</v>
      </c>
      <c r="BP490">
        <v>0</v>
      </c>
      <c r="BQ490">
        <v>2</v>
      </c>
      <c r="BR490">
        <v>0</v>
      </c>
      <c r="BS490">
        <v>1</v>
      </c>
      <c r="BT490">
        <v>1</v>
      </c>
      <c r="BU490">
        <v>1</v>
      </c>
      <c r="BV490">
        <v>1</v>
      </c>
      <c r="BW490">
        <v>1</v>
      </c>
      <c r="BX490">
        <v>1</v>
      </c>
      <c r="BY490" t="s">
        <v>3</v>
      </c>
      <c r="BZ490">
        <v>100</v>
      </c>
      <c r="CA490">
        <v>70</v>
      </c>
      <c r="CF490">
        <v>0</v>
      </c>
      <c r="CG490">
        <v>0</v>
      </c>
      <c r="CM490">
        <v>0</v>
      </c>
      <c r="CN490" t="s">
        <v>3</v>
      </c>
      <c r="CO490">
        <v>0</v>
      </c>
      <c r="CP490">
        <f t="shared" si="412"/>
        <v>90187.01</v>
      </c>
      <c r="CQ490">
        <f t="shared" si="413"/>
        <v>1659.6799999999998</v>
      </c>
      <c r="CR490">
        <f t="shared" si="414"/>
        <v>0</v>
      </c>
      <c r="CS490">
        <f t="shared" si="415"/>
        <v>0</v>
      </c>
      <c r="CT490">
        <f t="shared" si="416"/>
        <v>0</v>
      </c>
      <c r="CU490">
        <f t="shared" si="417"/>
        <v>0</v>
      </c>
      <c r="CV490">
        <f t="shared" si="418"/>
        <v>0</v>
      </c>
      <c r="CW490">
        <f t="shared" si="419"/>
        <v>0</v>
      </c>
      <c r="CX490">
        <f t="shared" si="420"/>
        <v>0</v>
      </c>
      <c r="CY490">
        <f t="shared" si="421"/>
        <v>0</v>
      </c>
      <c r="CZ490">
        <f t="shared" si="422"/>
        <v>0</v>
      </c>
      <c r="DC490" t="s">
        <v>3</v>
      </c>
      <c r="DD490" t="s">
        <v>3</v>
      </c>
      <c r="DE490" t="s">
        <v>3</v>
      </c>
      <c r="DF490" t="s">
        <v>3</v>
      </c>
      <c r="DG490" t="s">
        <v>3</v>
      </c>
      <c r="DH490" t="s">
        <v>3</v>
      </c>
      <c r="DI490" t="s">
        <v>3</v>
      </c>
      <c r="DJ490" t="s">
        <v>3</v>
      </c>
      <c r="DK490" t="s">
        <v>3</v>
      </c>
      <c r="DL490" t="s">
        <v>3</v>
      </c>
      <c r="DM490" t="s">
        <v>3</v>
      </c>
      <c r="DN490">
        <v>0</v>
      </c>
      <c r="DO490">
        <v>0</v>
      </c>
      <c r="DP490">
        <v>1</v>
      </c>
      <c r="DQ490">
        <v>1</v>
      </c>
      <c r="DU490">
        <v>1005</v>
      </c>
      <c r="DV490" t="s">
        <v>792</v>
      </c>
      <c r="DW490" t="s">
        <v>792</v>
      </c>
      <c r="DX490">
        <v>10</v>
      </c>
      <c r="EE490">
        <v>39174543</v>
      </c>
      <c r="EF490">
        <v>2</v>
      </c>
      <c r="EG490" t="s">
        <v>21</v>
      </c>
      <c r="EH490">
        <v>0</v>
      </c>
      <c r="EI490" t="s">
        <v>3</v>
      </c>
      <c r="EJ490">
        <v>1</v>
      </c>
      <c r="EK490">
        <v>26001</v>
      </c>
      <c r="EL490" t="s">
        <v>175</v>
      </c>
      <c r="EM490" t="s">
        <v>176</v>
      </c>
      <c r="EO490" t="s">
        <v>3</v>
      </c>
      <c r="EQ490">
        <v>0</v>
      </c>
      <c r="ER490">
        <v>253</v>
      </c>
      <c r="ES490">
        <v>253</v>
      </c>
      <c r="ET490">
        <v>0</v>
      </c>
      <c r="EU490">
        <v>0</v>
      </c>
      <c r="EV490">
        <v>0</v>
      </c>
      <c r="EW490">
        <v>0</v>
      </c>
      <c r="EX490">
        <v>0</v>
      </c>
      <c r="FQ490">
        <v>0</v>
      </c>
      <c r="FR490">
        <f t="shared" si="423"/>
        <v>0</v>
      </c>
      <c r="FS490">
        <v>0</v>
      </c>
      <c r="FX490">
        <v>100</v>
      </c>
      <c r="FY490">
        <v>70</v>
      </c>
      <c r="GA490" t="s">
        <v>3</v>
      </c>
      <c r="GD490">
        <v>0</v>
      </c>
      <c r="GF490">
        <v>615457062</v>
      </c>
      <c r="GG490">
        <v>1</v>
      </c>
      <c r="GH490">
        <v>1</v>
      </c>
      <c r="GI490">
        <v>4</v>
      </c>
      <c r="GJ490">
        <v>0</v>
      </c>
      <c r="GK490">
        <f>ROUND(R490*(R12)/100,2)</f>
        <v>0</v>
      </c>
      <c r="GL490">
        <f t="shared" si="424"/>
        <v>0</v>
      </c>
      <c r="GM490">
        <f t="shared" si="425"/>
        <v>90187.01</v>
      </c>
      <c r="GN490">
        <f t="shared" si="426"/>
        <v>90187.01</v>
      </c>
      <c r="GO490">
        <f t="shared" si="427"/>
        <v>0</v>
      </c>
      <c r="GP490">
        <f t="shared" si="428"/>
        <v>0</v>
      </c>
      <c r="GR490">
        <v>0</v>
      </c>
      <c r="GS490">
        <v>3</v>
      </c>
      <c r="GT490">
        <v>0</v>
      </c>
      <c r="GU490" t="s">
        <v>3</v>
      </c>
      <c r="GV490">
        <f t="shared" si="429"/>
        <v>0</v>
      </c>
      <c r="GW490">
        <v>1</v>
      </c>
      <c r="GX490">
        <f t="shared" si="430"/>
        <v>0</v>
      </c>
      <c r="HA490">
        <v>0</v>
      </c>
      <c r="HB490">
        <v>0</v>
      </c>
      <c r="IK490">
        <v>0</v>
      </c>
    </row>
    <row r="491" spans="1:245" x14ac:dyDescent="0.2">
      <c r="A491">
        <v>17</v>
      </c>
      <c r="B491">
        <v>1</v>
      </c>
      <c r="C491">
        <f>ROW(SmtRes!A1178)</f>
        <v>1178</v>
      </c>
      <c r="D491">
        <f>ROW(EtalonRes!A1120)</f>
        <v>1120</v>
      </c>
      <c r="E491" t="s">
        <v>794</v>
      </c>
      <c r="F491" t="s">
        <v>742</v>
      </c>
      <c r="G491" t="s">
        <v>743</v>
      </c>
      <c r="H491" t="s">
        <v>208</v>
      </c>
      <c r="I491">
        <f>ROUND(494/100,9)</f>
        <v>4.9400000000000004</v>
      </c>
      <c r="J491">
        <v>0</v>
      </c>
      <c r="O491">
        <f t="shared" si="398"/>
        <v>149207.82</v>
      </c>
      <c r="P491">
        <f t="shared" si="399"/>
        <v>46257.54</v>
      </c>
      <c r="Q491">
        <f t="shared" si="400"/>
        <v>57521.04</v>
      </c>
      <c r="R491">
        <f t="shared" si="401"/>
        <v>6494.57</v>
      </c>
      <c r="S491">
        <f t="shared" si="402"/>
        <v>45429.24</v>
      </c>
      <c r="T491">
        <f t="shared" si="403"/>
        <v>0</v>
      </c>
      <c r="U491">
        <f t="shared" si="404"/>
        <v>763.52640000000008</v>
      </c>
      <c r="V491">
        <f t="shared" si="405"/>
        <v>73.420750000000012</v>
      </c>
      <c r="W491">
        <f t="shared" si="406"/>
        <v>0</v>
      </c>
      <c r="X491">
        <f t="shared" si="407"/>
        <v>46731.43</v>
      </c>
      <c r="Y491">
        <f t="shared" si="408"/>
        <v>44135.24</v>
      </c>
      <c r="AA491">
        <v>39570879</v>
      </c>
      <c r="AB491">
        <f t="shared" si="409"/>
        <v>4604.2700000000004</v>
      </c>
      <c r="AC491">
        <f t="shared" si="433"/>
        <v>1427.42</v>
      </c>
      <c r="AD491">
        <f>ROUND(((((ET491*1.25))-((EU491*1.25)))+AE491),2)</f>
        <v>1774.99</v>
      </c>
      <c r="AE491">
        <f>ROUND(((EU491*1.25)),2)</f>
        <v>200.41</v>
      </c>
      <c r="AF491">
        <f>ROUND(((EV491*1.15)),2)</f>
        <v>1401.86</v>
      </c>
      <c r="AG491">
        <f t="shared" si="410"/>
        <v>0</v>
      </c>
      <c r="AH491">
        <f>((EW491*1.15))</f>
        <v>154.56</v>
      </c>
      <c r="AI491">
        <f>((EX491*1.25))</f>
        <v>14.862500000000001</v>
      </c>
      <c r="AJ491">
        <f t="shared" si="411"/>
        <v>0</v>
      </c>
      <c r="AK491">
        <v>4066.42</v>
      </c>
      <c r="AL491">
        <v>1427.42</v>
      </c>
      <c r="AM491">
        <v>1419.99</v>
      </c>
      <c r="AN491">
        <v>160.33000000000001</v>
      </c>
      <c r="AO491">
        <v>1219.01</v>
      </c>
      <c r="AP491">
        <v>0</v>
      </c>
      <c r="AQ491">
        <v>134.4</v>
      </c>
      <c r="AR491">
        <v>11.89</v>
      </c>
      <c r="AS491">
        <v>0</v>
      </c>
      <c r="AT491">
        <v>90</v>
      </c>
      <c r="AU491">
        <v>85</v>
      </c>
      <c r="AV491">
        <v>1</v>
      </c>
      <c r="AW491">
        <v>1</v>
      </c>
      <c r="AZ491">
        <v>6.56</v>
      </c>
      <c r="BA491">
        <v>6.56</v>
      </c>
      <c r="BB491">
        <v>6.56</v>
      </c>
      <c r="BC491">
        <v>6.56</v>
      </c>
      <c r="BD491" t="s">
        <v>3</v>
      </c>
      <c r="BE491" t="s">
        <v>3</v>
      </c>
      <c r="BF491" t="s">
        <v>3</v>
      </c>
      <c r="BG491" t="s">
        <v>3</v>
      </c>
      <c r="BH491">
        <v>0</v>
      </c>
      <c r="BI491">
        <v>1</v>
      </c>
      <c r="BJ491" t="s">
        <v>744</v>
      </c>
      <c r="BM491">
        <v>9001</v>
      </c>
      <c r="BN491">
        <v>0</v>
      </c>
      <c r="BO491" t="s">
        <v>3</v>
      </c>
      <c r="BP491">
        <v>0</v>
      </c>
      <c r="BQ491">
        <v>2</v>
      </c>
      <c r="BR491">
        <v>0</v>
      </c>
      <c r="BS491">
        <v>6.56</v>
      </c>
      <c r="BT491">
        <v>1</v>
      </c>
      <c r="BU491">
        <v>1</v>
      </c>
      <c r="BV491">
        <v>1</v>
      </c>
      <c r="BW491">
        <v>1</v>
      </c>
      <c r="BX491">
        <v>1</v>
      </c>
      <c r="BY491" t="s">
        <v>3</v>
      </c>
      <c r="BZ491">
        <v>90</v>
      </c>
      <c r="CA491">
        <v>85</v>
      </c>
      <c r="CF491">
        <v>0</v>
      </c>
      <c r="CG491">
        <v>0</v>
      </c>
      <c r="CM491">
        <v>0</v>
      </c>
      <c r="CN491" t="s">
        <v>1633</v>
      </c>
      <c r="CO491">
        <v>0</v>
      </c>
      <c r="CP491">
        <f t="shared" si="412"/>
        <v>149207.82</v>
      </c>
      <c r="CQ491">
        <f t="shared" si="413"/>
        <v>9363.8752000000004</v>
      </c>
      <c r="CR491">
        <f t="shared" si="414"/>
        <v>11643.9344</v>
      </c>
      <c r="CS491">
        <f t="shared" si="415"/>
        <v>1314.6895999999999</v>
      </c>
      <c r="CT491">
        <f t="shared" si="416"/>
        <v>9196.2015999999985</v>
      </c>
      <c r="CU491">
        <f t="shared" si="417"/>
        <v>0</v>
      </c>
      <c r="CV491">
        <f t="shared" si="418"/>
        <v>154.56</v>
      </c>
      <c r="CW491">
        <f t="shared" si="419"/>
        <v>14.862500000000001</v>
      </c>
      <c r="CX491">
        <f t="shared" si="420"/>
        <v>0</v>
      </c>
      <c r="CY491">
        <f t="shared" si="421"/>
        <v>46731.428999999996</v>
      </c>
      <c r="CZ491">
        <f t="shared" si="422"/>
        <v>44135.238499999999</v>
      </c>
      <c r="DC491" t="s">
        <v>3</v>
      </c>
      <c r="DD491" t="s">
        <v>3</v>
      </c>
      <c r="DE491" t="s">
        <v>19</v>
      </c>
      <c r="DF491" t="s">
        <v>19</v>
      </c>
      <c r="DG491" t="s">
        <v>20</v>
      </c>
      <c r="DH491" t="s">
        <v>3</v>
      </c>
      <c r="DI491" t="s">
        <v>20</v>
      </c>
      <c r="DJ491" t="s">
        <v>19</v>
      </c>
      <c r="DK491" t="s">
        <v>3</v>
      </c>
      <c r="DL491" t="s">
        <v>3</v>
      </c>
      <c r="DM491" t="s">
        <v>3</v>
      </c>
      <c r="DN491">
        <v>0</v>
      </c>
      <c r="DO491">
        <v>0</v>
      </c>
      <c r="DP491">
        <v>1</v>
      </c>
      <c r="DQ491">
        <v>1</v>
      </c>
      <c r="DU491">
        <v>1005</v>
      </c>
      <c r="DV491" t="s">
        <v>208</v>
      </c>
      <c r="DW491" t="s">
        <v>208</v>
      </c>
      <c r="DX491">
        <v>100</v>
      </c>
      <c r="EE491">
        <v>39174502</v>
      </c>
      <c r="EF491">
        <v>2</v>
      </c>
      <c r="EG491" t="s">
        <v>21</v>
      </c>
      <c r="EH491">
        <v>0</v>
      </c>
      <c r="EI491" t="s">
        <v>3</v>
      </c>
      <c r="EJ491">
        <v>1</v>
      </c>
      <c r="EK491">
        <v>9001</v>
      </c>
      <c r="EL491" t="s">
        <v>475</v>
      </c>
      <c r="EM491" t="s">
        <v>476</v>
      </c>
      <c r="EO491" t="s">
        <v>24</v>
      </c>
      <c r="EQ491">
        <v>0</v>
      </c>
      <c r="ER491">
        <v>4066.42</v>
      </c>
      <c r="ES491">
        <v>1427.42</v>
      </c>
      <c r="ET491">
        <v>1419.99</v>
      </c>
      <c r="EU491">
        <v>160.33000000000001</v>
      </c>
      <c r="EV491">
        <v>1219.01</v>
      </c>
      <c r="EW491">
        <v>134.4</v>
      </c>
      <c r="EX491">
        <v>11.89</v>
      </c>
      <c r="EY491">
        <v>0</v>
      </c>
      <c r="FQ491">
        <v>0</v>
      </c>
      <c r="FR491">
        <f t="shared" si="423"/>
        <v>0</v>
      </c>
      <c r="FS491">
        <v>0</v>
      </c>
      <c r="FX491">
        <v>90</v>
      </c>
      <c r="FY491">
        <v>85</v>
      </c>
      <c r="GA491" t="s">
        <v>3</v>
      </c>
      <c r="GD491">
        <v>0</v>
      </c>
      <c r="GF491">
        <v>890187471</v>
      </c>
      <c r="GG491">
        <v>1</v>
      </c>
      <c r="GH491">
        <v>1</v>
      </c>
      <c r="GI491">
        <v>4</v>
      </c>
      <c r="GJ491">
        <v>0</v>
      </c>
      <c r="GK491">
        <f>ROUND(R491*(R12)/100,2)</f>
        <v>0</v>
      </c>
      <c r="GL491">
        <f t="shared" si="424"/>
        <v>0</v>
      </c>
      <c r="GM491">
        <f t="shared" si="425"/>
        <v>240074.49</v>
      </c>
      <c r="GN491">
        <f t="shared" si="426"/>
        <v>240074.49</v>
      </c>
      <c r="GO491">
        <f t="shared" si="427"/>
        <v>0</v>
      </c>
      <c r="GP491">
        <f t="shared" si="428"/>
        <v>0</v>
      </c>
      <c r="GR491">
        <v>0</v>
      </c>
      <c r="GS491">
        <v>3</v>
      </c>
      <c r="GT491">
        <v>0</v>
      </c>
      <c r="GU491" t="s">
        <v>3</v>
      </c>
      <c r="GV491">
        <f t="shared" si="429"/>
        <v>0</v>
      </c>
      <c r="GW491">
        <v>1</v>
      </c>
      <c r="GX491">
        <f t="shared" si="430"/>
        <v>0</v>
      </c>
      <c r="HA491">
        <v>0</v>
      </c>
      <c r="HB491">
        <v>0</v>
      </c>
      <c r="IK491">
        <v>0</v>
      </c>
    </row>
    <row r="492" spans="1:245" x14ac:dyDescent="0.2">
      <c r="A492">
        <v>18</v>
      </c>
      <c r="B492">
        <v>1</v>
      </c>
      <c r="C492">
        <v>1167</v>
      </c>
      <c r="E492" t="s">
        <v>795</v>
      </c>
      <c r="F492" t="s">
        <v>796</v>
      </c>
      <c r="G492" t="s">
        <v>797</v>
      </c>
      <c r="H492" t="s">
        <v>250</v>
      </c>
      <c r="I492">
        <f>I491*J492</f>
        <v>493.99999999999994</v>
      </c>
      <c r="J492">
        <v>99.999999999999986</v>
      </c>
      <c r="O492">
        <f t="shared" si="398"/>
        <v>733292.02</v>
      </c>
      <c r="P492">
        <f t="shared" si="399"/>
        <v>733292.02</v>
      </c>
      <c r="Q492">
        <f t="shared" si="400"/>
        <v>0</v>
      </c>
      <c r="R492">
        <f t="shared" si="401"/>
        <v>0</v>
      </c>
      <c r="S492">
        <f t="shared" si="402"/>
        <v>0</v>
      </c>
      <c r="T492">
        <f t="shared" si="403"/>
        <v>0</v>
      </c>
      <c r="U492">
        <f t="shared" si="404"/>
        <v>0</v>
      </c>
      <c r="V492">
        <f t="shared" si="405"/>
        <v>0</v>
      </c>
      <c r="W492">
        <f t="shared" si="406"/>
        <v>0</v>
      </c>
      <c r="X492">
        <f t="shared" si="407"/>
        <v>0</v>
      </c>
      <c r="Y492">
        <f t="shared" si="408"/>
        <v>0</v>
      </c>
      <c r="AA492">
        <v>39570879</v>
      </c>
      <c r="AB492">
        <f t="shared" si="409"/>
        <v>226.28</v>
      </c>
      <c r="AC492">
        <f t="shared" si="433"/>
        <v>226.28</v>
      </c>
      <c r="AD492">
        <f>ROUND((((ET492)-(EU492))+AE492),2)</f>
        <v>0</v>
      </c>
      <c r="AE492">
        <f t="shared" ref="AE492:AF495" si="438">ROUND((EU492),2)</f>
        <v>0</v>
      </c>
      <c r="AF492">
        <f t="shared" si="438"/>
        <v>0</v>
      </c>
      <c r="AG492">
        <f t="shared" si="410"/>
        <v>0</v>
      </c>
      <c r="AH492">
        <f t="shared" ref="AH492:AI495" si="439">(EW492)</f>
        <v>0</v>
      </c>
      <c r="AI492">
        <f t="shared" si="439"/>
        <v>0</v>
      </c>
      <c r="AJ492">
        <f t="shared" si="411"/>
        <v>0</v>
      </c>
      <c r="AK492">
        <v>226.28</v>
      </c>
      <c r="AL492">
        <v>226.28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90</v>
      </c>
      <c r="AU492">
        <v>85</v>
      </c>
      <c r="AV492">
        <v>1</v>
      </c>
      <c r="AW492">
        <v>1</v>
      </c>
      <c r="AZ492">
        <v>6.56</v>
      </c>
      <c r="BA492">
        <v>1</v>
      </c>
      <c r="BB492">
        <v>1</v>
      </c>
      <c r="BC492">
        <v>6.56</v>
      </c>
      <c r="BD492" t="s">
        <v>3</v>
      </c>
      <c r="BE492" t="s">
        <v>3</v>
      </c>
      <c r="BF492" t="s">
        <v>3</v>
      </c>
      <c r="BG492" t="s">
        <v>3</v>
      </c>
      <c r="BH492">
        <v>3</v>
      </c>
      <c r="BI492">
        <v>1</v>
      </c>
      <c r="BJ492" t="s">
        <v>798</v>
      </c>
      <c r="BM492">
        <v>9001</v>
      </c>
      <c r="BN492">
        <v>0</v>
      </c>
      <c r="BO492" t="s">
        <v>3</v>
      </c>
      <c r="BP492">
        <v>0</v>
      </c>
      <c r="BQ492">
        <v>2</v>
      </c>
      <c r="BR492">
        <v>0</v>
      </c>
      <c r="BS492">
        <v>1</v>
      </c>
      <c r="BT492">
        <v>1</v>
      </c>
      <c r="BU492">
        <v>1</v>
      </c>
      <c r="BV492">
        <v>1</v>
      </c>
      <c r="BW492">
        <v>1</v>
      </c>
      <c r="BX492">
        <v>1</v>
      </c>
      <c r="BY492" t="s">
        <v>3</v>
      </c>
      <c r="BZ492">
        <v>90</v>
      </c>
      <c r="CA492">
        <v>85</v>
      </c>
      <c r="CF492">
        <v>0</v>
      </c>
      <c r="CG492">
        <v>0</v>
      </c>
      <c r="CM492">
        <v>0</v>
      </c>
      <c r="CN492" t="s">
        <v>3</v>
      </c>
      <c r="CO492">
        <v>0</v>
      </c>
      <c r="CP492">
        <f t="shared" si="412"/>
        <v>733292.02</v>
      </c>
      <c r="CQ492">
        <f t="shared" si="413"/>
        <v>1484.3968</v>
      </c>
      <c r="CR492">
        <f t="shared" si="414"/>
        <v>0</v>
      </c>
      <c r="CS492">
        <f t="shared" si="415"/>
        <v>0</v>
      </c>
      <c r="CT492">
        <f t="shared" si="416"/>
        <v>0</v>
      </c>
      <c r="CU492">
        <f t="shared" si="417"/>
        <v>0</v>
      </c>
      <c r="CV492">
        <f t="shared" si="418"/>
        <v>0</v>
      </c>
      <c r="CW492">
        <f t="shared" si="419"/>
        <v>0</v>
      </c>
      <c r="CX492">
        <f t="shared" si="420"/>
        <v>0</v>
      </c>
      <c r="CY492">
        <f t="shared" si="421"/>
        <v>0</v>
      </c>
      <c r="CZ492">
        <f t="shared" si="422"/>
        <v>0</v>
      </c>
      <c r="DC492" t="s">
        <v>3</v>
      </c>
      <c r="DD492" t="s">
        <v>3</v>
      </c>
      <c r="DE492" t="s">
        <v>3</v>
      </c>
      <c r="DF492" t="s">
        <v>3</v>
      </c>
      <c r="DG492" t="s">
        <v>3</v>
      </c>
      <c r="DH492" t="s">
        <v>3</v>
      </c>
      <c r="DI492" t="s">
        <v>3</v>
      </c>
      <c r="DJ492" t="s">
        <v>3</v>
      </c>
      <c r="DK492" t="s">
        <v>3</v>
      </c>
      <c r="DL492" t="s">
        <v>3</v>
      </c>
      <c r="DM492" t="s">
        <v>3</v>
      </c>
      <c r="DN492">
        <v>0</v>
      </c>
      <c r="DO492">
        <v>0</v>
      </c>
      <c r="DP492">
        <v>1</v>
      </c>
      <c r="DQ492">
        <v>1</v>
      </c>
      <c r="DU492">
        <v>1005</v>
      </c>
      <c r="DV492" t="s">
        <v>250</v>
      </c>
      <c r="DW492" t="s">
        <v>250</v>
      </c>
      <c r="DX492">
        <v>1</v>
      </c>
      <c r="EE492">
        <v>39174502</v>
      </c>
      <c r="EF492">
        <v>2</v>
      </c>
      <c r="EG492" t="s">
        <v>21</v>
      </c>
      <c r="EH492">
        <v>0</v>
      </c>
      <c r="EI492" t="s">
        <v>3</v>
      </c>
      <c r="EJ492">
        <v>1</v>
      </c>
      <c r="EK492">
        <v>9001</v>
      </c>
      <c r="EL492" t="s">
        <v>475</v>
      </c>
      <c r="EM492" t="s">
        <v>476</v>
      </c>
      <c r="EO492" t="s">
        <v>3</v>
      </c>
      <c r="EQ492">
        <v>0</v>
      </c>
      <c r="ER492">
        <v>226.28</v>
      </c>
      <c r="ES492">
        <v>226.28</v>
      </c>
      <c r="ET492">
        <v>0</v>
      </c>
      <c r="EU492">
        <v>0</v>
      </c>
      <c r="EV492">
        <v>0</v>
      </c>
      <c r="EW492">
        <v>0</v>
      </c>
      <c r="EX492">
        <v>0</v>
      </c>
      <c r="FQ492">
        <v>0</v>
      </c>
      <c r="FR492">
        <f t="shared" si="423"/>
        <v>0</v>
      </c>
      <c r="FS492">
        <v>0</v>
      </c>
      <c r="FX492">
        <v>90</v>
      </c>
      <c r="FY492">
        <v>85</v>
      </c>
      <c r="GA492" t="s">
        <v>3</v>
      </c>
      <c r="GD492">
        <v>0</v>
      </c>
      <c r="GF492">
        <v>1279903932</v>
      </c>
      <c r="GG492">
        <v>1</v>
      </c>
      <c r="GH492">
        <v>1</v>
      </c>
      <c r="GI492">
        <v>4</v>
      </c>
      <c r="GJ492">
        <v>0</v>
      </c>
      <c r="GK492">
        <f>ROUND(R492*(R12)/100,2)</f>
        <v>0</v>
      </c>
      <c r="GL492">
        <f t="shared" si="424"/>
        <v>0</v>
      </c>
      <c r="GM492">
        <f t="shared" si="425"/>
        <v>733292.02</v>
      </c>
      <c r="GN492">
        <f t="shared" si="426"/>
        <v>733292.02</v>
      </c>
      <c r="GO492">
        <f t="shared" si="427"/>
        <v>0</v>
      </c>
      <c r="GP492">
        <f t="shared" si="428"/>
        <v>0</v>
      </c>
      <c r="GR492">
        <v>0</v>
      </c>
      <c r="GS492">
        <v>3</v>
      </c>
      <c r="GT492">
        <v>0</v>
      </c>
      <c r="GU492" t="s">
        <v>3</v>
      </c>
      <c r="GV492">
        <f t="shared" si="429"/>
        <v>0</v>
      </c>
      <c r="GW492">
        <v>1</v>
      </c>
      <c r="GX492">
        <f t="shared" si="430"/>
        <v>0</v>
      </c>
      <c r="HA492">
        <v>0</v>
      </c>
      <c r="HB492">
        <v>0</v>
      </c>
      <c r="IK492">
        <v>0</v>
      </c>
    </row>
    <row r="493" spans="1:245" x14ac:dyDescent="0.2">
      <c r="A493">
        <v>18</v>
      </c>
      <c r="B493">
        <v>1</v>
      </c>
      <c r="C493">
        <v>1177</v>
      </c>
      <c r="E493" t="s">
        <v>799</v>
      </c>
      <c r="F493" t="s">
        <v>800</v>
      </c>
      <c r="G493" t="s">
        <v>801</v>
      </c>
      <c r="H493" t="s">
        <v>57</v>
      </c>
      <c r="I493">
        <f>I491*J493</f>
        <v>47</v>
      </c>
      <c r="J493">
        <v>9.5141700404858298</v>
      </c>
      <c r="O493">
        <f t="shared" si="398"/>
        <v>20114.8</v>
      </c>
      <c r="P493">
        <f t="shared" si="399"/>
        <v>20114.8</v>
      </c>
      <c r="Q493">
        <f t="shared" si="400"/>
        <v>0</v>
      </c>
      <c r="R493">
        <f t="shared" si="401"/>
        <v>0</v>
      </c>
      <c r="S493">
        <f t="shared" si="402"/>
        <v>0</v>
      </c>
      <c r="T493">
        <f t="shared" si="403"/>
        <v>0</v>
      </c>
      <c r="U493">
        <f t="shared" si="404"/>
        <v>0</v>
      </c>
      <c r="V493">
        <f t="shared" si="405"/>
        <v>0</v>
      </c>
      <c r="W493">
        <f t="shared" si="406"/>
        <v>0</v>
      </c>
      <c r="X493">
        <f t="shared" si="407"/>
        <v>0</v>
      </c>
      <c r="Y493">
        <f t="shared" si="408"/>
        <v>0</v>
      </c>
      <c r="AA493">
        <v>39570879</v>
      </c>
      <c r="AB493">
        <f t="shared" si="409"/>
        <v>65.239999999999995</v>
      </c>
      <c r="AC493">
        <f t="shared" si="433"/>
        <v>65.239999999999995</v>
      </c>
      <c r="AD493">
        <f>ROUND((((ET493)-(EU493))+AE493),2)</f>
        <v>0</v>
      </c>
      <c r="AE493">
        <f t="shared" si="438"/>
        <v>0</v>
      </c>
      <c r="AF493">
        <f t="shared" si="438"/>
        <v>0</v>
      </c>
      <c r="AG493">
        <f t="shared" si="410"/>
        <v>0</v>
      </c>
      <c r="AH493">
        <f t="shared" si="439"/>
        <v>0</v>
      </c>
      <c r="AI493">
        <f t="shared" si="439"/>
        <v>0</v>
      </c>
      <c r="AJ493">
        <f t="shared" si="411"/>
        <v>0</v>
      </c>
      <c r="AK493">
        <v>65.239999999999995</v>
      </c>
      <c r="AL493">
        <v>65.239999999999995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90</v>
      </c>
      <c r="AU493">
        <v>85</v>
      </c>
      <c r="AV493">
        <v>1</v>
      </c>
      <c r="AW493">
        <v>1</v>
      </c>
      <c r="AZ493">
        <v>6.56</v>
      </c>
      <c r="BA493">
        <v>1</v>
      </c>
      <c r="BB493">
        <v>1</v>
      </c>
      <c r="BC493">
        <v>6.56</v>
      </c>
      <c r="BD493" t="s">
        <v>3</v>
      </c>
      <c r="BE493" t="s">
        <v>3</v>
      </c>
      <c r="BF493" t="s">
        <v>3</v>
      </c>
      <c r="BG493" t="s">
        <v>3</v>
      </c>
      <c r="BH493">
        <v>3</v>
      </c>
      <c r="BI493">
        <v>1</v>
      </c>
      <c r="BJ493" t="s">
        <v>3</v>
      </c>
      <c r="BM493">
        <v>9001</v>
      </c>
      <c r="BN493">
        <v>0</v>
      </c>
      <c r="BO493" t="s">
        <v>3</v>
      </c>
      <c r="BP493">
        <v>0</v>
      </c>
      <c r="BQ493">
        <v>2</v>
      </c>
      <c r="BR493">
        <v>0</v>
      </c>
      <c r="BS493">
        <v>1</v>
      </c>
      <c r="BT493">
        <v>1</v>
      </c>
      <c r="BU493">
        <v>1</v>
      </c>
      <c r="BV493">
        <v>1</v>
      </c>
      <c r="BW493">
        <v>1</v>
      </c>
      <c r="BX493">
        <v>1</v>
      </c>
      <c r="BY493" t="s">
        <v>3</v>
      </c>
      <c r="BZ493">
        <v>90</v>
      </c>
      <c r="CA493">
        <v>85</v>
      </c>
      <c r="CF493">
        <v>0</v>
      </c>
      <c r="CG493">
        <v>0</v>
      </c>
      <c r="CM493">
        <v>0</v>
      </c>
      <c r="CN493" t="s">
        <v>3</v>
      </c>
      <c r="CO493">
        <v>0</v>
      </c>
      <c r="CP493">
        <f t="shared" si="412"/>
        <v>20114.8</v>
      </c>
      <c r="CQ493">
        <f t="shared" si="413"/>
        <v>427.97439999999995</v>
      </c>
      <c r="CR493">
        <f t="shared" si="414"/>
        <v>0</v>
      </c>
      <c r="CS493">
        <f t="shared" si="415"/>
        <v>0</v>
      </c>
      <c r="CT493">
        <f t="shared" si="416"/>
        <v>0</v>
      </c>
      <c r="CU493">
        <f t="shared" si="417"/>
        <v>0</v>
      </c>
      <c r="CV493">
        <f t="shared" si="418"/>
        <v>0</v>
      </c>
      <c r="CW493">
        <f t="shared" si="419"/>
        <v>0</v>
      </c>
      <c r="CX493">
        <f t="shared" si="420"/>
        <v>0</v>
      </c>
      <c r="CY493">
        <f t="shared" si="421"/>
        <v>0</v>
      </c>
      <c r="CZ493">
        <f t="shared" si="422"/>
        <v>0</v>
      </c>
      <c r="DC493" t="s">
        <v>3</v>
      </c>
      <c r="DD493" t="s">
        <v>3</v>
      </c>
      <c r="DE493" t="s">
        <v>3</v>
      </c>
      <c r="DF493" t="s">
        <v>3</v>
      </c>
      <c r="DG493" t="s">
        <v>3</v>
      </c>
      <c r="DH493" t="s">
        <v>3</v>
      </c>
      <c r="DI493" t="s">
        <v>3</v>
      </c>
      <c r="DJ493" t="s">
        <v>3</v>
      </c>
      <c r="DK493" t="s">
        <v>3</v>
      </c>
      <c r="DL493" t="s">
        <v>3</v>
      </c>
      <c r="DM493" t="s">
        <v>3</v>
      </c>
      <c r="DN493">
        <v>0</v>
      </c>
      <c r="DO493">
        <v>0</v>
      </c>
      <c r="DP493">
        <v>1</v>
      </c>
      <c r="DQ493">
        <v>1</v>
      </c>
      <c r="DU493">
        <v>1013</v>
      </c>
      <c r="DV493" t="s">
        <v>57</v>
      </c>
      <c r="DW493" t="s">
        <v>57</v>
      </c>
      <c r="DX493">
        <v>1</v>
      </c>
      <c r="EE493">
        <v>39174502</v>
      </c>
      <c r="EF493">
        <v>2</v>
      </c>
      <c r="EG493" t="s">
        <v>21</v>
      </c>
      <c r="EH493">
        <v>0</v>
      </c>
      <c r="EI493" t="s">
        <v>3</v>
      </c>
      <c r="EJ493">
        <v>1</v>
      </c>
      <c r="EK493">
        <v>9001</v>
      </c>
      <c r="EL493" t="s">
        <v>475</v>
      </c>
      <c r="EM493" t="s">
        <v>476</v>
      </c>
      <c r="EO493" t="s">
        <v>3</v>
      </c>
      <c r="EQ493">
        <v>0</v>
      </c>
      <c r="ER493">
        <v>65.239999999999995</v>
      </c>
      <c r="ES493">
        <v>65.239999999999995</v>
      </c>
      <c r="ET493">
        <v>0</v>
      </c>
      <c r="EU493">
        <v>0</v>
      </c>
      <c r="EV493">
        <v>0</v>
      </c>
      <c r="EW493">
        <v>0</v>
      </c>
      <c r="EX493">
        <v>0</v>
      </c>
      <c r="EZ493">
        <v>5</v>
      </c>
      <c r="FC493">
        <v>1</v>
      </c>
      <c r="FD493">
        <v>18</v>
      </c>
      <c r="FF493">
        <v>505</v>
      </c>
      <c r="FQ493">
        <v>0</v>
      </c>
      <c r="FR493">
        <f t="shared" si="423"/>
        <v>0</v>
      </c>
      <c r="FS493">
        <v>0</v>
      </c>
      <c r="FX493">
        <v>90</v>
      </c>
      <c r="FY493">
        <v>85</v>
      </c>
      <c r="GA493" t="s">
        <v>802</v>
      </c>
      <c r="GD493">
        <v>0</v>
      </c>
      <c r="GF493">
        <v>-1371406949</v>
      </c>
      <c r="GG493">
        <v>1</v>
      </c>
      <c r="GH493">
        <v>3</v>
      </c>
      <c r="GI493">
        <v>4</v>
      </c>
      <c r="GJ493">
        <v>0</v>
      </c>
      <c r="GK493">
        <f>ROUND(R493*(R12)/100,2)</f>
        <v>0</v>
      </c>
      <c r="GL493">
        <f t="shared" si="424"/>
        <v>0</v>
      </c>
      <c r="GM493">
        <f t="shared" si="425"/>
        <v>20114.8</v>
      </c>
      <c r="GN493">
        <f t="shared" si="426"/>
        <v>20114.8</v>
      </c>
      <c r="GO493">
        <f t="shared" si="427"/>
        <v>0</v>
      </c>
      <c r="GP493">
        <f t="shared" si="428"/>
        <v>0</v>
      </c>
      <c r="GR493">
        <v>1</v>
      </c>
      <c r="GS493">
        <v>1</v>
      </c>
      <c r="GT493">
        <v>0</v>
      </c>
      <c r="GU493" t="s">
        <v>3</v>
      </c>
      <c r="GV493">
        <f t="shared" si="429"/>
        <v>0</v>
      </c>
      <c r="GW493">
        <v>1</v>
      </c>
      <c r="GX493">
        <f t="shared" si="430"/>
        <v>0</v>
      </c>
      <c r="HA493">
        <v>0</v>
      </c>
      <c r="HB493">
        <v>0</v>
      </c>
      <c r="IK493">
        <v>0</v>
      </c>
    </row>
    <row r="494" spans="1:245" x14ac:dyDescent="0.2">
      <c r="A494">
        <v>18</v>
      </c>
      <c r="B494">
        <v>1</v>
      </c>
      <c r="C494">
        <v>1178</v>
      </c>
      <c r="E494" t="s">
        <v>803</v>
      </c>
      <c r="F494" t="s">
        <v>800</v>
      </c>
      <c r="G494" t="s">
        <v>804</v>
      </c>
      <c r="H494" t="s">
        <v>57</v>
      </c>
      <c r="I494">
        <f>I491*J494</f>
        <v>373</v>
      </c>
      <c r="J494">
        <v>75.506072874493924</v>
      </c>
      <c r="O494">
        <f t="shared" si="398"/>
        <v>285428.55</v>
      </c>
      <c r="P494">
        <f t="shared" si="399"/>
        <v>285428.55</v>
      </c>
      <c r="Q494">
        <f t="shared" si="400"/>
        <v>0</v>
      </c>
      <c r="R494">
        <f t="shared" si="401"/>
        <v>0</v>
      </c>
      <c r="S494">
        <f t="shared" si="402"/>
        <v>0</v>
      </c>
      <c r="T494">
        <f t="shared" si="403"/>
        <v>0</v>
      </c>
      <c r="U494">
        <f t="shared" si="404"/>
        <v>0</v>
      </c>
      <c r="V494">
        <f t="shared" si="405"/>
        <v>0</v>
      </c>
      <c r="W494">
        <f t="shared" si="406"/>
        <v>0</v>
      </c>
      <c r="X494">
        <f t="shared" si="407"/>
        <v>0</v>
      </c>
      <c r="Y494">
        <f t="shared" si="408"/>
        <v>0</v>
      </c>
      <c r="AA494">
        <v>39570879</v>
      </c>
      <c r="AB494">
        <f t="shared" si="409"/>
        <v>116.65</v>
      </c>
      <c r="AC494">
        <f t="shared" si="433"/>
        <v>116.65</v>
      </c>
      <c r="AD494">
        <f>ROUND((((ET494)-(EU494))+AE494),2)</f>
        <v>0</v>
      </c>
      <c r="AE494">
        <f t="shared" si="438"/>
        <v>0</v>
      </c>
      <c r="AF494">
        <f t="shared" si="438"/>
        <v>0</v>
      </c>
      <c r="AG494">
        <f t="shared" si="410"/>
        <v>0</v>
      </c>
      <c r="AH494">
        <f t="shared" si="439"/>
        <v>0</v>
      </c>
      <c r="AI494">
        <f t="shared" si="439"/>
        <v>0</v>
      </c>
      <c r="AJ494">
        <f t="shared" si="411"/>
        <v>0</v>
      </c>
      <c r="AK494">
        <v>116.65</v>
      </c>
      <c r="AL494">
        <v>116.65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90</v>
      </c>
      <c r="AU494">
        <v>85</v>
      </c>
      <c r="AV494">
        <v>1</v>
      </c>
      <c r="AW494">
        <v>1</v>
      </c>
      <c r="AZ494">
        <v>6.56</v>
      </c>
      <c r="BA494">
        <v>1</v>
      </c>
      <c r="BB494">
        <v>1</v>
      </c>
      <c r="BC494">
        <v>6.56</v>
      </c>
      <c r="BD494" t="s">
        <v>3</v>
      </c>
      <c r="BE494" t="s">
        <v>3</v>
      </c>
      <c r="BF494" t="s">
        <v>3</v>
      </c>
      <c r="BG494" t="s">
        <v>3</v>
      </c>
      <c r="BH494">
        <v>3</v>
      </c>
      <c r="BI494">
        <v>1</v>
      </c>
      <c r="BJ494" t="s">
        <v>3</v>
      </c>
      <c r="BM494">
        <v>9001</v>
      </c>
      <c r="BN494">
        <v>0</v>
      </c>
      <c r="BO494" t="s">
        <v>3</v>
      </c>
      <c r="BP494">
        <v>0</v>
      </c>
      <c r="BQ494">
        <v>2</v>
      </c>
      <c r="BR494">
        <v>0</v>
      </c>
      <c r="BS494">
        <v>1</v>
      </c>
      <c r="BT494">
        <v>1</v>
      </c>
      <c r="BU494">
        <v>1</v>
      </c>
      <c r="BV494">
        <v>1</v>
      </c>
      <c r="BW494">
        <v>1</v>
      </c>
      <c r="BX494">
        <v>1</v>
      </c>
      <c r="BY494" t="s">
        <v>3</v>
      </c>
      <c r="BZ494">
        <v>90</v>
      </c>
      <c r="CA494">
        <v>85</v>
      </c>
      <c r="CF494">
        <v>0</v>
      </c>
      <c r="CG494">
        <v>0</v>
      </c>
      <c r="CM494">
        <v>0</v>
      </c>
      <c r="CN494" t="s">
        <v>3</v>
      </c>
      <c r="CO494">
        <v>0</v>
      </c>
      <c r="CP494">
        <f t="shared" si="412"/>
        <v>285428.55</v>
      </c>
      <c r="CQ494">
        <f t="shared" si="413"/>
        <v>765.22400000000005</v>
      </c>
      <c r="CR494">
        <f t="shared" si="414"/>
        <v>0</v>
      </c>
      <c r="CS494">
        <f t="shared" si="415"/>
        <v>0</v>
      </c>
      <c r="CT494">
        <f t="shared" si="416"/>
        <v>0</v>
      </c>
      <c r="CU494">
        <f t="shared" si="417"/>
        <v>0</v>
      </c>
      <c r="CV494">
        <f t="shared" si="418"/>
        <v>0</v>
      </c>
      <c r="CW494">
        <f t="shared" si="419"/>
        <v>0</v>
      </c>
      <c r="CX494">
        <f t="shared" si="420"/>
        <v>0</v>
      </c>
      <c r="CY494">
        <f t="shared" si="421"/>
        <v>0</v>
      </c>
      <c r="CZ494">
        <f t="shared" si="422"/>
        <v>0</v>
      </c>
      <c r="DC494" t="s">
        <v>3</v>
      </c>
      <c r="DD494" t="s">
        <v>3</v>
      </c>
      <c r="DE494" t="s">
        <v>3</v>
      </c>
      <c r="DF494" t="s">
        <v>3</v>
      </c>
      <c r="DG494" t="s">
        <v>3</v>
      </c>
      <c r="DH494" t="s">
        <v>3</v>
      </c>
      <c r="DI494" t="s">
        <v>3</v>
      </c>
      <c r="DJ494" t="s">
        <v>3</v>
      </c>
      <c r="DK494" t="s">
        <v>3</v>
      </c>
      <c r="DL494" t="s">
        <v>3</v>
      </c>
      <c r="DM494" t="s">
        <v>3</v>
      </c>
      <c r="DN494">
        <v>0</v>
      </c>
      <c r="DO494">
        <v>0</v>
      </c>
      <c r="DP494">
        <v>1</v>
      </c>
      <c r="DQ494">
        <v>1</v>
      </c>
      <c r="DU494">
        <v>1013</v>
      </c>
      <c r="DV494" t="s">
        <v>57</v>
      </c>
      <c r="DW494" t="s">
        <v>57</v>
      </c>
      <c r="DX494">
        <v>1</v>
      </c>
      <c r="EE494">
        <v>39174502</v>
      </c>
      <c r="EF494">
        <v>2</v>
      </c>
      <c r="EG494" t="s">
        <v>21</v>
      </c>
      <c r="EH494">
        <v>0</v>
      </c>
      <c r="EI494" t="s">
        <v>3</v>
      </c>
      <c r="EJ494">
        <v>1</v>
      </c>
      <c r="EK494">
        <v>9001</v>
      </c>
      <c r="EL494" t="s">
        <v>475</v>
      </c>
      <c r="EM494" t="s">
        <v>476</v>
      </c>
      <c r="EO494" t="s">
        <v>3</v>
      </c>
      <c r="EQ494">
        <v>0</v>
      </c>
      <c r="ER494">
        <v>116.65</v>
      </c>
      <c r="ES494">
        <v>116.65</v>
      </c>
      <c r="ET494">
        <v>0</v>
      </c>
      <c r="EU494">
        <v>0</v>
      </c>
      <c r="EV494">
        <v>0</v>
      </c>
      <c r="EW494">
        <v>0</v>
      </c>
      <c r="EX494">
        <v>0</v>
      </c>
      <c r="EZ494">
        <v>5</v>
      </c>
      <c r="FC494">
        <v>1</v>
      </c>
      <c r="FD494">
        <v>18</v>
      </c>
      <c r="FF494">
        <v>903</v>
      </c>
      <c r="FQ494">
        <v>0</v>
      </c>
      <c r="FR494">
        <f t="shared" si="423"/>
        <v>0</v>
      </c>
      <c r="FS494">
        <v>0</v>
      </c>
      <c r="FX494">
        <v>90</v>
      </c>
      <c r="FY494">
        <v>85</v>
      </c>
      <c r="GA494" t="s">
        <v>805</v>
      </c>
      <c r="GD494">
        <v>0</v>
      </c>
      <c r="GF494">
        <v>-936291207</v>
      </c>
      <c r="GG494">
        <v>1</v>
      </c>
      <c r="GH494">
        <v>3</v>
      </c>
      <c r="GI494">
        <v>4</v>
      </c>
      <c r="GJ494">
        <v>0</v>
      </c>
      <c r="GK494">
        <f>ROUND(R494*(R12)/100,2)</f>
        <v>0</v>
      </c>
      <c r="GL494">
        <f t="shared" si="424"/>
        <v>0</v>
      </c>
      <c r="GM494">
        <f t="shared" si="425"/>
        <v>285428.55</v>
      </c>
      <c r="GN494">
        <f t="shared" si="426"/>
        <v>285428.55</v>
      </c>
      <c r="GO494">
        <f t="shared" si="427"/>
        <v>0</v>
      </c>
      <c r="GP494">
        <f t="shared" si="428"/>
        <v>0</v>
      </c>
      <c r="GR494">
        <v>1</v>
      </c>
      <c r="GS494">
        <v>1</v>
      </c>
      <c r="GT494">
        <v>0</v>
      </c>
      <c r="GU494" t="s">
        <v>3</v>
      </c>
      <c r="GV494">
        <f t="shared" si="429"/>
        <v>0</v>
      </c>
      <c r="GW494">
        <v>1</v>
      </c>
      <c r="GX494">
        <f t="shared" si="430"/>
        <v>0</v>
      </c>
      <c r="HA494">
        <v>0</v>
      </c>
      <c r="HB494">
        <v>0</v>
      </c>
      <c r="IK494">
        <v>0</v>
      </c>
    </row>
    <row r="495" spans="1:245" x14ac:dyDescent="0.2">
      <c r="A495">
        <v>18</v>
      </c>
      <c r="B495">
        <v>1</v>
      </c>
      <c r="C495">
        <v>1176</v>
      </c>
      <c r="E495" t="s">
        <v>806</v>
      </c>
      <c r="F495" t="s">
        <v>807</v>
      </c>
      <c r="G495" t="s">
        <v>808</v>
      </c>
      <c r="H495" t="s">
        <v>57</v>
      </c>
      <c r="I495">
        <f>I491*J495</f>
        <v>373</v>
      </c>
      <c r="J495">
        <v>75.506072874493924</v>
      </c>
      <c r="O495">
        <f t="shared" si="398"/>
        <v>25276.27</v>
      </c>
      <c r="P495">
        <f t="shared" si="399"/>
        <v>25276.27</v>
      </c>
      <c r="Q495">
        <f t="shared" si="400"/>
        <v>0</v>
      </c>
      <c r="R495">
        <f t="shared" si="401"/>
        <v>0</v>
      </c>
      <c r="S495">
        <f t="shared" si="402"/>
        <v>0</v>
      </c>
      <c r="T495">
        <f t="shared" si="403"/>
        <v>0</v>
      </c>
      <c r="U495">
        <f t="shared" si="404"/>
        <v>0</v>
      </c>
      <c r="V495">
        <f t="shared" si="405"/>
        <v>0</v>
      </c>
      <c r="W495">
        <f t="shared" si="406"/>
        <v>0</v>
      </c>
      <c r="X495">
        <f t="shared" si="407"/>
        <v>0</v>
      </c>
      <c r="Y495">
        <f t="shared" si="408"/>
        <v>0</v>
      </c>
      <c r="AA495">
        <v>39570879</v>
      </c>
      <c r="AB495">
        <f t="shared" si="409"/>
        <v>10.33</v>
      </c>
      <c r="AC495">
        <f t="shared" si="433"/>
        <v>10.33</v>
      </c>
      <c r="AD495">
        <f>ROUND((((ET495)-(EU495))+AE495),2)</f>
        <v>0</v>
      </c>
      <c r="AE495">
        <f t="shared" si="438"/>
        <v>0</v>
      </c>
      <c r="AF495">
        <f t="shared" si="438"/>
        <v>0</v>
      </c>
      <c r="AG495">
        <f t="shared" si="410"/>
        <v>0</v>
      </c>
      <c r="AH495">
        <f t="shared" si="439"/>
        <v>0</v>
      </c>
      <c r="AI495">
        <f t="shared" si="439"/>
        <v>0</v>
      </c>
      <c r="AJ495">
        <f t="shared" si="411"/>
        <v>0</v>
      </c>
      <c r="AK495">
        <v>10.33</v>
      </c>
      <c r="AL495">
        <v>10.33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90</v>
      </c>
      <c r="AU495">
        <v>85</v>
      </c>
      <c r="AV495">
        <v>1</v>
      </c>
      <c r="AW495">
        <v>1</v>
      </c>
      <c r="AZ495">
        <v>6.56</v>
      </c>
      <c r="BA495">
        <v>1</v>
      </c>
      <c r="BB495">
        <v>1</v>
      </c>
      <c r="BC495">
        <v>6.56</v>
      </c>
      <c r="BD495" t="s">
        <v>3</v>
      </c>
      <c r="BE495" t="s">
        <v>3</v>
      </c>
      <c r="BF495" t="s">
        <v>3</v>
      </c>
      <c r="BG495" t="s">
        <v>3</v>
      </c>
      <c r="BH495">
        <v>3</v>
      </c>
      <c r="BI495">
        <v>1</v>
      </c>
      <c r="BJ495" t="s">
        <v>3</v>
      </c>
      <c r="BM495">
        <v>9001</v>
      </c>
      <c r="BN495">
        <v>0</v>
      </c>
      <c r="BO495" t="s">
        <v>3</v>
      </c>
      <c r="BP495">
        <v>0</v>
      </c>
      <c r="BQ495">
        <v>2</v>
      </c>
      <c r="BR495">
        <v>0</v>
      </c>
      <c r="BS495">
        <v>1</v>
      </c>
      <c r="BT495">
        <v>1</v>
      </c>
      <c r="BU495">
        <v>1</v>
      </c>
      <c r="BV495">
        <v>1</v>
      </c>
      <c r="BW495">
        <v>1</v>
      </c>
      <c r="BX495">
        <v>1</v>
      </c>
      <c r="BY495" t="s">
        <v>3</v>
      </c>
      <c r="BZ495">
        <v>90</v>
      </c>
      <c r="CA495">
        <v>85</v>
      </c>
      <c r="CF495">
        <v>0</v>
      </c>
      <c r="CG495">
        <v>0</v>
      </c>
      <c r="CM495">
        <v>0</v>
      </c>
      <c r="CN495" t="s">
        <v>3</v>
      </c>
      <c r="CO495">
        <v>0</v>
      </c>
      <c r="CP495">
        <f t="shared" si="412"/>
        <v>25276.27</v>
      </c>
      <c r="CQ495">
        <f t="shared" si="413"/>
        <v>67.764799999999994</v>
      </c>
      <c r="CR495">
        <f t="shared" si="414"/>
        <v>0</v>
      </c>
      <c r="CS495">
        <f t="shared" si="415"/>
        <v>0</v>
      </c>
      <c r="CT495">
        <f t="shared" si="416"/>
        <v>0</v>
      </c>
      <c r="CU495">
        <f t="shared" si="417"/>
        <v>0</v>
      </c>
      <c r="CV495">
        <f t="shared" si="418"/>
        <v>0</v>
      </c>
      <c r="CW495">
        <f t="shared" si="419"/>
        <v>0</v>
      </c>
      <c r="CX495">
        <f t="shared" si="420"/>
        <v>0</v>
      </c>
      <c r="CY495">
        <f t="shared" si="421"/>
        <v>0</v>
      </c>
      <c r="CZ495">
        <f t="shared" si="422"/>
        <v>0</v>
      </c>
      <c r="DC495" t="s">
        <v>3</v>
      </c>
      <c r="DD495" t="s">
        <v>3</v>
      </c>
      <c r="DE495" t="s">
        <v>3</v>
      </c>
      <c r="DF495" t="s">
        <v>3</v>
      </c>
      <c r="DG495" t="s">
        <v>3</v>
      </c>
      <c r="DH495" t="s">
        <v>3</v>
      </c>
      <c r="DI495" t="s">
        <v>3</v>
      </c>
      <c r="DJ495" t="s">
        <v>3</v>
      </c>
      <c r="DK495" t="s">
        <v>3</v>
      </c>
      <c r="DL495" t="s">
        <v>3</v>
      </c>
      <c r="DM495" t="s">
        <v>3</v>
      </c>
      <c r="DN495">
        <v>0</v>
      </c>
      <c r="DO495">
        <v>0</v>
      </c>
      <c r="DP495">
        <v>1</v>
      </c>
      <c r="DQ495">
        <v>1</v>
      </c>
      <c r="DU495">
        <v>1013</v>
      </c>
      <c r="DV495" t="s">
        <v>57</v>
      </c>
      <c r="DW495" t="s">
        <v>57</v>
      </c>
      <c r="DX495">
        <v>1</v>
      </c>
      <c r="EE495">
        <v>39174502</v>
      </c>
      <c r="EF495">
        <v>2</v>
      </c>
      <c r="EG495" t="s">
        <v>21</v>
      </c>
      <c r="EH495">
        <v>0</v>
      </c>
      <c r="EI495" t="s">
        <v>3</v>
      </c>
      <c r="EJ495">
        <v>1</v>
      </c>
      <c r="EK495">
        <v>9001</v>
      </c>
      <c r="EL495" t="s">
        <v>475</v>
      </c>
      <c r="EM495" t="s">
        <v>476</v>
      </c>
      <c r="EO495" t="s">
        <v>3</v>
      </c>
      <c r="EQ495">
        <v>0</v>
      </c>
      <c r="ER495">
        <v>10.33</v>
      </c>
      <c r="ES495">
        <v>10.33</v>
      </c>
      <c r="ET495">
        <v>0</v>
      </c>
      <c r="EU495">
        <v>0</v>
      </c>
      <c r="EV495">
        <v>0</v>
      </c>
      <c r="EW495">
        <v>0</v>
      </c>
      <c r="EX495">
        <v>0</v>
      </c>
      <c r="EZ495">
        <v>5</v>
      </c>
      <c r="FC495">
        <v>1</v>
      </c>
      <c r="FD495">
        <v>18</v>
      </c>
      <c r="FF495">
        <v>80</v>
      </c>
      <c r="FQ495">
        <v>0</v>
      </c>
      <c r="FR495">
        <f t="shared" si="423"/>
        <v>0</v>
      </c>
      <c r="FS495">
        <v>0</v>
      </c>
      <c r="FX495">
        <v>90</v>
      </c>
      <c r="FY495">
        <v>85</v>
      </c>
      <c r="GA495" t="s">
        <v>809</v>
      </c>
      <c r="GD495">
        <v>0</v>
      </c>
      <c r="GF495">
        <v>766731741</v>
      </c>
      <c r="GG495">
        <v>1</v>
      </c>
      <c r="GH495">
        <v>3</v>
      </c>
      <c r="GI495">
        <v>4</v>
      </c>
      <c r="GJ495">
        <v>0</v>
      </c>
      <c r="GK495">
        <f>ROUND(R495*(R12)/100,2)</f>
        <v>0</v>
      </c>
      <c r="GL495">
        <f t="shared" si="424"/>
        <v>0</v>
      </c>
      <c r="GM495">
        <f t="shared" si="425"/>
        <v>25276.27</v>
      </c>
      <c r="GN495">
        <f t="shared" si="426"/>
        <v>25276.27</v>
      </c>
      <c r="GO495">
        <f t="shared" si="427"/>
        <v>0</v>
      </c>
      <c r="GP495">
        <f t="shared" si="428"/>
        <v>0</v>
      </c>
      <c r="GR495">
        <v>1</v>
      </c>
      <c r="GS495">
        <v>1</v>
      </c>
      <c r="GT495">
        <v>0</v>
      </c>
      <c r="GU495" t="s">
        <v>3</v>
      </c>
      <c r="GV495">
        <f t="shared" si="429"/>
        <v>0</v>
      </c>
      <c r="GW495">
        <v>1</v>
      </c>
      <c r="GX495">
        <f t="shared" si="430"/>
        <v>0</v>
      </c>
      <c r="HA495">
        <v>0</v>
      </c>
      <c r="HB495">
        <v>0</v>
      </c>
      <c r="IK495">
        <v>0</v>
      </c>
    </row>
    <row r="496" spans="1:245" x14ac:dyDescent="0.2">
      <c r="A496">
        <v>17</v>
      </c>
      <c r="B496">
        <v>1</v>
      </c>
      <c r="C496">
        <f>ROW(SmtRes!A1183)</f>
        <v>1183</v>
      </c>
      <c r="D496">
        <f>ROW(EtalonRes!A1126)</f>
        <v>1126</v>
      </c>
      <c r="E496" t="s">
        <v>810</v>
      </c>
      <c r="F496" t="s">
        <v>811</v>
      </c>
      <c r="G496" t="s">
        <v>812</v>
      </c>
      <c r="H496" t="s">
        <v>28</v>
      </c>
      <c r="I496">
        <f>ROUND(64/100,9)</f>
        <v>0.64</v>
      </c>
      <c r="J496">
        <v>0</v>
      </c>
      <c r="O496">
        <f t="shared" si="398"/>
        <v>591.42999999999995</v>
      </c>
      <c r="P496">
        <f t="shared" si="399"/>
        <v>0</v>
      </c>
      <c r="Q496">
        <f t="shared" si="400"/>
        <v>17.3</v>
      </c>
      <c r="R496">
        <f t="shared" si="401"/>
        <v>3.06</v>
      </c>
      <c r="S496">
        <f t="shared" si="402"/>
        <v>574.13</v>
      </c>
      <c r="T496">
        <f t="shared" si="403"/>
        <v>0</v>
      </c>
      <c r="U496">
        <f t="shared" si="404"/>
        <v>9.4207999999999998</v>
      </c>
      <c r="V496">
        <f t="shared" si="405"/>
        <v>0.04</v>
      </c>
      <c r="W496">
        <f t="shared" si="406"/>
        <v>0</v>
      </c>
      <c r="X496">
        <f t="shared" si="407"/>
        <v>519.47</v>
      </c>
      <c r="Y496">
        <f t="shared" si="408"/>
        <v>490.61</v>
      </c>
      <c r="AA496">
        <v>39570879</v>
      </c>
      <c r="AB496">
        <f t="shared" si="409"/>
        <v>140.87</v>
      </c>
      <c r="AC496">
        <f t="shared" si="433"/>
        <v>0</v>
      </c>
      <c r="AD496">
        <f>ROUND(((((ET496*1.25))-((EU496*1.25)))+AE496),2)</f>
        <v>4.12</v>
      </c>
      <c r="AE496">
        <f>ROUND(((EU496*1.25)),2)</f>
        <v>0.73</v>
      </c>
      <c r="AF496">
        <f>ROUND(((EV496*1.15)),2)</f>
        <v>136.75</v>
      </c>
      <c r="AG496">
        <f t="shared" si="410"/>
        <v>0</v>
      </c>
      <c r="AH496">
        <f>((EW496*1.15))</f>
        <v>14.719999999999999</v>
      </c>
      <c r="AI496">
        <f>((EX496*1.25))</f>
        <v>6.25E-2</v>
      </c>
      <c r="AJ496">
        <f t="shared" si="411"/>
        <v>0</v>
      </c>
      <c r="AK496">
        <v>122.2</v>
      </c>
      <c r="AL496">
        <v>0</v>
      </c>
      <c r="AM496">
        <v>3.29</v>
      </c>
      <c r="AN496">
        <v>0.57999999999999996</v>
      </c>
      <c r="AO496">
        <v>118.91</v>
      </c>
      <c r="AP496">
        <v>0</v>
      </c>
      <c r="AQ496">
        <v>12.8</v>
      </c>
      <c r="AR496">
        <v>0.05</v>
      </c>
      <c r="AS496">
        <v>0</v>
      </c>
      <c r="AT496">
        <v>90</v>
      </c>
      <c r="AU496">
        <v>85</v>
      </c>
      <c r="AV496">
        <v>1</v>
      </c>
      <c r="AW496">
        <v>1</v>
      </c>
      <c r="AZ496">
        <v>6.56</v>
      </c>
      <c r="BA496">
        <v>6.56</v>
      </c>
      <c r="BB496">
        <v>6.56</v>
      </c>
      <c r="BC496">
        <v>6.56</v>
      </c>
      <c r="BD496" t="s">
        <v>3</v>
      </c>
      <c r="BE496" t="s">
        <v>3</v>
      </c>
      <c r="BF496" t="s">
        <v>3</v>
      </c>
      <c r="BG496" t="s">
        <v>3</v>
      </c>
      <c r="BH496">
        <v>0</v>
      </c>
      <c r="BI496">
        <v>1</v>
      </c>
      <c r="BJ496" t="s">
        <v>813</v>
      </c>
      <c r="BM496">
        <v>9001</v>
      </c>
      <c r="BN496">
        <v>0</v>
      </c>
      <c r="BO496" t="s">
        <v>3</v>
      </c>
      <c r="BP496">
        <v>0</v>
      </c>
      <c r="BQ496">
        <v>2</v>
      </c>
      <c r="BR496">
        <v>0</v>
      </c>
      <c r="BS496">
        <v>6.56</v>
      </c>
      <c r="BT496">
        <v>1</v>
      </c>
      <c r="BU496">
        <v>1</v>
      </c>
      <c r="BV496">
        <v>1</v>
      </c>
      <c r="BW496">
        <v>1</v>
      </c>
      <c r="BX496">
        <v>1</v>
      </c>
      <c r="BY496" t="s">
        <v>3</v>
      </c>
      <c r="BZ496">
        <v>90</v>
      </c>
      <c r="CA496">
        <v>85</v>
      </c>
      <c r="CF496">
        <v>0</v>
      </c>
      <c r="CG496">
        <v>0</v>
      </c>
      <c r="CM496">
        <v>0</v>
      </c>
      <c r="CN496" t="s">
        <v>1633</v>
      </c>
      <c r="CO496">
        <v>0</v>
      </c>
      <c r="CP496">
        <f t="shared" si="412"/>
        <v>591.42999999999995</v>
      </c>
      <c r="CQ496">
        <f t="shared" si="413"/>
        <v>0</v>
      </c>
      <c r="CR496">
        <f t="shared" si="414"/>
        <v>27.027200000000001</v>
      </c>
      <c r="CS496">
        <f t="shared" si="415"/>
        <v>4.7887999999999993</v>
      </c>
      <c r="CT496">
        <f t="shared" si="416"/>
        <v>897.07999999999993</v>
      </c>
      <c r="CU496">
        <f t="shared" si="417"/>
        <v>0</v>
      </c>
      <c r="CV496">
        <f t="shared" si="418"/>
        <v>14.719999999999999</v>
      </c>
      <c r="CW496">
        <f t="shared" si="419"/>
        <v>6.25E-2</v>
      </c>
      <c r="CX496">
        <f t="shared" si="420"/>
        <v>0</v>
      </c>
      <c r="CY496">
        <f t="shared" si="421"/>
        <v>519.47099999999989</v>
      </c>
      <c r="CZ496">
        <f t="shared" si="422"/>
        <v>490.61149999999992</v>
      </c>
      <c r="DC496" t="s">
        <v>3</v>
      </c>
      <c r="DD496" t="s">
        <v>3</v>
      </c>
      <c r="DE496" t="s">
        <v>19</v>
      </c>
      <c r="DF496" t="s">
        <v>19</v>
      </c>
      <c r="DG496" t="s">
        <v>20</v>
      </c>
      <c r="DH496" t="s">
        <v>3</v>
      </c>
      <c r="DI496" t="s">
        <v>20</v>
      </c>
      <c r="DJ496" t="s">
        <v>19</v>
      </c>
      <c r="DK496" t="s">
        <v>3</v>
      </c>
      <c r="DL496" t="s">
        <v>3</v>
      </c>
      <c r="DM496" t="s">
        <v>3</v>
      </c>
      <c r="DN496">
        <v>0</v>
      </c>
      <c r="DO496">
        <v>0</v>
      </c>
      <c r="DP496">
        <v>1</v>
      </c>
      <c r="DQ496">
        <v>1</v>
      </c>
      <c r="DU496">
        <v>1003</v>
      </c>
      <c r="DV496" t="s">
        <v>28</v>
      </c>
      <c r="DW496" t="s">
        <v>28</v>
      </c>
      <c r="DX496">
        <v>100</v>
      </c>
      <c r="EE496">
        <v>39174502</v>
      </c>
      <c r="EF496">
        <v>2</v>
      </c>
      <c r="EG496" t="s">
        <v>21</v>
      </c>
      <c r="EH496">
        <v>0</v>
      </c>
      <c r="EI496" t="s">
        <v>3</v>
      </c>
      <c r="EJ496">
        <v>1</v>
      </c>
      <c r="EK496">
        <v>9001</v>
      </c>
      <c r="EL496" t="s">
        <v>475</v>
      </c>
      <c r="EM496" t="s">
        <v>476</v>
      </c>
      <c r="EO496" t="s">
        <v>24</v>
      </c>
      <c r="EQ496">
        <v>0</v>
      </c>
      <c r="ER496">
        <v>122.2</v>
      </c>
      <c r="ES496">
        <v>0</v>
      </c>
      <c r="ET496">
        <v>3.29</v>
      </c>
      <c r="EU496">
        <v>0.57999999999999996</v>
      </c>
      <c r="EV496">
        <v>118.91</v>
      </c>
      <c r="EW496">
        <v>12.8</v>
      </c>
      <c r="EX496">
        <v>0.05</v>
      </c>
      <c r="EY496">
        <v>0</v>
      </c>
      <c r="FQ496">
        <v>0</v>
      </c>
      <c r="FR496">
        <f t="shared" si="423"/>
        <v>0</v>
      </c>
      <c r="FS496">
        <v>0</v>
      </c>
      <c r="FX496">
        <v>90</v>
      </c>
      <c r="FY496">
        <v>85</v>
      </c>
      <c r="GA496" t="s">
        <v>3</v>
      </c>
      <c r="GD496">
        <v>0</v>
      </c>
      <c r="GF496">
        <v>-1468733713</v>
      </c>
      <c r="GG496">
        <v>1</v>
      </c>
      <c r="GH496">
        <v>1</v>
      </c>
      <c r="GI496">
        <v>4</v>
      </c>
      <c r="GJ496">
        <v>0</v>
      </c>
      <c r="GK496">
        <f>ROUND(R496*(R12)/100,2)</f>
        <v>0</v>
      </c>
      <c r="GL496">
        <f t="shared" si="424"/>
        <v>0</v>
      </c>
      <c r="GM496">
        <f t="shared" si="425"/>
        <v>1601.51</v>
      </c>
      <c r="GN496">
        <f t="shared" si="426"/>
        <v>1601.51</v>
      </c>
      <c r="GO496">
        <f t="shared" si="427"/>
        <v>0</v>
      </c>
      <c r="GP496">
        <f t="shared" si="428"/>
        <v>0</v>
      </c>
      <c r="GR496">
        <v>0</v>
      </c>
      <c r="GS496">
        <v>3</v>
      </c>
      <c r="GT496">
        <v>0</v>
      </c>
      <c r="GU496" t="s">
        <v>3</v>
      </c>
      <c r="GV496">
        <f t="shared" si="429"/>
        <v>0</v>
      </c>
      <c r="GW496">
        <v>1</v>
      </c>
      <c r="GX496">
        <f t="shared" si="430"/>
        <v>0</v>
      </c>
      <c r="HA496">
        <v>0</v>
      </c>
      <c r="HB496">
        <v>0</v>
      </c>
      <c r="IK496">
        <v>0</v>
      </c>
    </row>
    <row r="497" spans="1:245" x14ac:dyDescent="0.2">
      <c r="A497">
        <v>18</v>
      </c>
      <c r="B497">
        <v>1</v>
      </c>
      <c r="C497">
        <v>1182</v>
      </c>
      <c r="E497" t="s">
        <v>814</v>
      </c>
      <c r="F497" t="s">
        <v>815</v>
      </c>
      <c r="G497" t="s">
        <v>816</v>
      </c>
      <c r="H497" t="s">
        <v>57</v>
      </c>
      <c r="I497">
        <f>I496*J497</f>
        <v>11</v>
      </c>
      <c r="J497">
        <v>17.1875</v>
      </c>
      <c r="O497">
        <f t="shared" si="398"/>
        <v>4055.39</v>
      </c>
      <c r="P497">
        <f t="shared" si="399"/>
        <v>4055.39</v>
      </c>
      <c r="Q497">
        <f t="shared" si="400"/>
        <v>0</v>
      </c>
      <c r="R497">
        <f t="shared" si="401"/>
        <v>0</v>
      </c>
      <c r="S497">
        <f t="shared" si="402"/>
        <v>0</v>
      </c>
      <c r="T497">
        <f t="shared" si="403"/>
        <v>0</v>
      </c>
      <c r="U497">
        <f t="shared" si="404"/>
        <v>0</v>
      </c>
      <c r="V497">
        <f t="shared" si="405"/>
        <v>0</v>
      </c>
      <c r="W497">
        <f t="shared" si="406"/>
        <v>0</v>
      </c>
      <c r="X497">
        <f t="shared" si="407"/>
        <v>0</v>
      </c>
      <c r="Y497">
        <f t="shared" si="408"/>
        <v>0</v>
      </c>
      <c r="AA497">
        <v>39570879</v>
      </c>
      <c r="AB497">
        <f t="shared" si="409"/>
        <v>56.2</v>
      </c>
      <c r="AC497">
        <f t="shared" si="433"/>
        <v>56.2</v>
      </c>
      <c r="AD497">
        <f>ROUND((((ET497)-(EU497))+AE497),2)</f>
        <v>0</v>
      </c>
      <c r="AE497">
        <f>ROUND((EU497),2)</f>
        <v>0</v>
      </c>
      <c r="AF497">
        <f>ROUND((EV497),2)</f>
        <v>0</v>
      </c>
      <c r="AG497">
        <f t="shared" si="410"/>
        <v>0</v>
      </c>
      <c r="AH497">
        <f>(EW497)</f>
        <v>0</v>
      </c>
      <c r="AI497">
        <f>(EX497)</f>
        <v>0</v>
      </c>
      <c r="AJ497">
        <f t="shared" si="411"/>
        <v>0</v>
      </c>
      <c r="AK497">
        <v>56.2</v>
      </c>
      <c r="AL497">
        <v>56.2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90</v>
      </c>
      <c r="AU497">
        <v>85</v>
      </c>
      <c r="AV497">
        <v>1</v>
      </c>
      <c r="AW497">
        <v>1</v>
      </c>
      <c r="AZ497">
        <v>6.56</v>
      </c>
      <c r="BA497">
        <v>1</v>
      </c>
      <c r="BB497">
        <v>1</v>
      </c>
      <c r="BC497">
        <v>6.56</v>
      </c>
      <c r="BD497" t="s">
        <v>3</v>
      </c>
      <c r="BE497" t="s">
        <v>3</v>
      </c>
      <c r="BF497" t="s">
        <v>3</v>
      </c>
      <c r="BG497" t="s">
        <v>3</v>
      </c>
      <c r="BH497">
        <v>3</v>
      </c>
      <c r="BI497">
        <v>1</v>
      </c>
      <c r="BJ497" t="s">
        <v>3</v>
      </c>
      <c r="BM497">
        <v>9001</v>
      </c>
      <c r="BN497">
        <v>0</v>
      </c>
      <c r="BO497" t="s">
        <v>3</v>
      </c>
      <c r="BP497">
        <v>0</v>
      </c>
      <c r="BQ497">
        <v>2</v>
      </c>
      <c r="BR497">
        <v>0</v>
      </c>
      <c r="BS497">
        <v>1</v>
      </c>
      <c r="BT497">
        <v>1</v>
      </c>
      <c r="BU497">
        <v>1</v>
      </c>
      <c r="BV497">
        <v>1</v>
      </c>
      <c r="BW497">
        <v>1</v>
      </c>
      <c r="BX497">
        <v>1</v>
      </c>
      <c r="BY497" t="s">
        <v>3</v>
      </c>
      <c r="BZ497">
        <v>90</v>
      </c>
      <c r="CA497">
        <v>85</v>
      </c>
      <c r="CF497">
        <v>0</v>
      </c>
      <c r="CG497">
        <v>0</v>
      </c>
      <c r="CM497">
        <v>0</v>
      </c>
      <c r="CN497" t="s">
        <v>3</v>
      </c>
      <c r="CO497">
        <v>0</v>
      </c>
      <c r="CP497">
        <f t="shared" si="412"/>
        <v>4055.39</v>
      </c>
      <c r="CQ497">
        <f t="shared" si="413"/>
        <v>368.67199999999997</v>
      </c>
      <c r="CR497">
        <f t="shared" si="414"/>
        <v>0</v>
      </c>
      <c r="CS497">
        <f t="shared" si="415"/>
        <v>0</v>
      </c>
      <c r="CT497">
        <f t="shared" si="416"/>
        <v>0</v>
      </c>
      <c r="CU497">
        <f t="shared" si="417"/>
        <v>0</v>
      </c>
      <c r="CV497">
        <f t="shared" si="418"/>
        <v>0</v>
      </c>
      <c r="CW497">
        <f t="shared" si="419"/>
        <v>0</v>
      </c>
      <c r="CX497">
        <f t="shared" si="420"/>
        <v>0</v>
      </c>
      <c r="CY497">
        <f t="shared" si="421"/>
        <v>0</v>
      </c>
      <c r="CZ497">
        <f t="shared" si="422"/>
        <v>0</v>
      </c>
      <c r="DC497" t="s">
        <v>3</v>
      </c>
      <c r="DD497" t="s">
        <v>3</v>
      </c>
      <c r="DE497" t="s">
        <v>3</v>
      </c>
      <c r="DF497" t="s">
        <v>3</v>
      </c>
      <c r="DG497" t="s">
        <v>3</v>
      </c>
      <c r="DH497" t="s">
        <v>3</v>
      </c>
      <c r="DI497" t="s">
        <v>3</v>
      </c>
      <c r="DJ497" t="s">
        <v>3</v>
      </c>
      <c r="DK497" t="s">
        <v>3</v>
      </c>
      <c r="DL497" t="s">
        <v>3</v>
      </c>
      <c r="DM497" t="s">
        <v>3</v>
      </c>
      <c r="DN497">
        <v>0</v>
      </c>
      <c r="DO497">
        <v>0</v>
      </c>
      <c r="DP497">
        <v>1</v>
      </c>
      <c r="DQ497">
        <v>1</v>
      </c>
      <c r="DU497">
        <v>1013</v>
      </c>
      <c r="DV497" t="s">
        <v>57</v>
      </c>
      <c r="DW497" t="s">
        <v>57</v>
      </c>
      <c r="DX497">
        <v>1</v>
      </c>
      <c r="EE497">
        <v>39174502</v>
      </c>
      <c r="EF497">
        <v>2</v>
      </c>
      <c r="EG497" t="s">
        <v>21</v>
      </c>
      <c r="EH497">
        <v>0</v>
      </c>
      <c r="EI497" t="s">
        <v>3</v>
      </c>
      <c r="EJ497">
        <v>1</v>
      </c>
      <c r="EK497">
        <v>9001</v>
      </c>
      <c r="EL497" t="s">
        <v>475</v>
      </c>
      <c r="EM497" t="s">
        <v>476</v>
      </c>
      <c r="EO497" t="s">
        <v>3</v>
      </c>
      <c r="EQ497">
        <v>0</v>
      </c>
      <c r="ER497">
        <v>56.2</v>
      </c>
      <c r="ES497">
        <v>56.2</v>
      </c>
      <c r="ET497">
        <v>0</v>
      </c>
      <c r="EU497">
        <v>0</v>
      </c>
      <c r="EV497">
        <v>0</v>
      </c>
      <c r="EW497">
        <v>0</v>
      </c>
      <c r="EX497">
        <v>0</v>
      </c>
      <c r="EZ497">
        <v>5</v>
      </c>
      <c r="FC497">
        <v>1</v>
      </c>
      <c r="FD497">
        <v>18</v>
      </c>
      <c r="FF497">
        <v>435</v>
      </c>
      <c r="FQ497">
        <v>0</v>
      </c>
      <c r="FR497">
        <f t="shared" si="423"/>
        <v>0</v>
      </c>
      <c r="FS497">
        <v>0</v>
      </c>
      <c r="FX497">
        <v>90</v>
      </c>
      <c r="FY497">
        <v>85</v>
      </c>
      <c r="GA497" t="s">
        <v>817</v>
      </c>
      <c r="GD497">
        <v>0</v>
      </c>
      <c r="GF497">
        <v>-1167990435</v>
      </c>
      <c r="GG497">
        <v>1</v>
      </c>
      <c r="GH497">
        <v>3</v>
      </c>
      <c r="GI497">
        <v>4</v>
      </c>
      <c r="GJ497">
        <v>0</v>
      </c>
      <c r="GK497">
        <f>ROUND(R497*(R12)/100,2)</f>
        <v>0</v>
      </c>
      <c r="GL497">
        <f t="shared" si="424"/>
        <v>0</v>
      </c>
      <c r="GM497">
        <f t="shared" si="425"/>
        <v>4055.39</v>
      </c>
      <c r="GN497">
        <f t="shared" si="426"/>
        <v>4055.39</v>
      </c>
      <c r="GO497">
        <f t="shared" si="427"/>
        <v>0</v>
      </c>
      <c r="GP497">
        <f t="shared" si="428"/>
        <v>0</v>
      </c>
      <c r="GR497">
        <v>1</v>
      </c>
      <c r="GS497">
        <v>1</v>
      </c>
      <c r="GT497">
        <v>0</v>
      </c>
      <c r="GU497" t="s">
        <v>3</v>
      </c>
      <c r="GV497">
        <f t="shared" si="429"/>
        <v>0</v>
      </c>
      <c r="GW497">
        <v>1</v>
      </c>
      <c r="GX497">
        <f t="shared" si="430"/>
        <v>0</v>
      </c>
      <c r="HA497">
        <v>0</v>
      </c>
      <c r="HB497">
        <v>0</v>
      </c>
      <c r="IK497">
        <v>0</v>
      </c>
    </row>
    <row r="498" spans="1:245" x14ac:dyDescent="0.2">
      <c r="A498">
        <v>18</v>
      </c>
      <c r="B498">
        <v>1</v>
      </c>
      <c r="C498">
        <v>1183</v>
      </c>
      <c r="E498" t="s">
        <v>818</v>
      </c>
      <c r="F498" t="s">
        <v>815</v>
      </c>
      <c r="G498" t="s">
        <v>819</v>
      </c>
      <c r="H498" t="s">
        <v>57</v>
      </c>
      <c r="I498">
        <f>I496*J498</f>
        <v>11</v>
      </c>
      <c r="J498">
        <v>17.1875</v>
      </c>
      <c r="O498">
        <f t="shared" si="398"/>
        <v>2470.04</v>
      </c>
      <c r="P498">
        <f t="shared" si="399"/>
        <v>2470.04</v>
      </c>
      <c r="Q498">
        <f t="shared" si="400"/>
        <v>0</v>
      </c>
      <c r="R498">
        <f t="shared" si="401"/>
        <v>0</v>
      </c>
      <c r="S498">
        <f t="shared" si="402"/>
        <v>0</v>
      </c>
      <c r="T498">
        <f t="shared" si="403"/>
        <v>0</v>
      </c>
      <c r="U498">
        <f t="shared" si="404"/>
        <v>0</v>
      </c>
      <c r="V498">
        <f t="shared" si="405"/>
        <v>0</v>
      </c>
      <c r="W498">
        <f t="shared" si="406"/>
        <v>0</v>
      </c>
      <c r="X498">
        <f t="shared" si="407"/>
        <v>0</v>
      </c>
      <c r="Y498">
        <f t="shared" si="408"/>
        <v>0</v>
      </c>
      <c r="AA498">
        <v>39570879</v>
      </c>
      <c r="AB498">
        <f t="shared" si="409"/>
        <v>34.229999999999997</v>
      </c>
      <c r="AC498">
        <f t="shared" si="433"/>
        <v>34.229999999999997</v>
      </c>
      <c r="AD498">
        <f>ROUND((((ET498)-(EU498))+AE498),2)</f>
        <v>0</v>
      </c>
      <c r="AE498">
        <f>ROUND((EU498),2)</f>
        <v>0</v>
      </c>
      <c r="AF498">
        <f>ROUND((EV498),2)</f>
        <v>0</v>
      </c>
      <c r="AG498">
        <f t="shared" si="410"/>
        <v>0</v>
      </c>
      <c r="AH498">
        <f>(EW498)</f>
        <v>0</v>
      </c>
      <c r="AI498">
        <f>(EX498)</f>
        <v>0</v>
      </c>
      <c r="AJ498">
        <f t="shared" si="411"/>
        <v>0</v>
      </c>
      <c r="AK498">
        <v>34.229999999999997</v>
      </c>
      <c r="AL498">
        <v>34.229999999999997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90</v>
      </c>
      <c r="AU498">
        <v>85</v>
      </c>
      <c r="AV498">
        <v>1</v>
      </c>
      <c r="AW498">
        <v>1</v>
      </c>
      <c r="AZ498">
        <v>6.56</v>
      </c>
      <c r="BA498">
        <v>1</v>
      </c>
      <c r="BB498">
        <v>1</v>
      </c>
      <c r="BC498">
        <v>6.56</v>
      </c>
      <c r="BD498" t="s">
        <v>3</v>
      </c>
      <c r="BE498" t="s">
        <v>3</v>
      </c>
      <c r="BF498" t="s">
        <v>3</v>
      </c>
      <c r="BG498" t="s">
        <v>3</v>
      </c>
      <c r="BH498">
        <v>3</v>
      </c>
      <c r="BI498">
        <v>1</v>
      </c>
      <c r="BJ498" t="s">
        <v>3</v>
      </c>
      <c r="BM498">
        <v>9001</v>
      </c>
      <c r="BN498">
        <v>0</v>
      </c>
      <c r="BO498" t="s">
        <v>3</v>
      </c>
      <c r="BP498">
        <v>0</v>
      </c>
      <c r="BQ498">
        <v>2</v>
      </c>
      <c r="BR498">
        <v>0</v>
      </c>
      <c r="BS498">
        <v>1</v>
      </c>
      <c r="BT498">
        <v>1</v>
      </c>
      <c r="BU498">
        <v>1</v>
      </c>
      <c r="BV498">
        <v>1</v>
      </c>
      <c r="BW498">
        <v>1</v>
      </c>
      <c r="BX498">
        <v>1</v>
      </c>
      <c r="BY498" t="s">
        <v>3</v>
      </c>
      <c r="BZ498">
        <v>90</v>
      </c>
      <c r="CA498">
        <v>85</v>
      </c>
      <c r="CF498">
        <v>0</v>
      </c>
      <c r="CG498">
        <v>0</v>
      </c>
      <c r="CM498">
        <v>0</v>
      </c>
      <c r="CN498" t="s">
        <v>3</v>
      </c>
      <c r="CO498">
        <v>0</v>
      </c>
      <c r="CP498">
        <f t="shared" si="412"/>
        <v>2470.04</v>
      </c>
      <c r="CQ498">
        <f t="shared" si="413"/>
        <v>224.54879999999997</v>
      </c>
      <c r="CR498">
        <f t="shared" si="414"/>
        <v>0</v>
      </c>
      <c r="CS498">
        <f t="shared" si="415"/>
        <v>0</v>
      </c>
      <c r="CT498">
        <f t="shared" si="416"/>
        <v>0</v>
      </c>
      <c r="CU498">
        <f t="shared" si="417"/>
        <v>0</v>
      </c>
      <c r="CV498">
        <f t="shared" si="418"/>
        <v>0</v>
      </c>
      <c r="CW498">
        <f t="shared" si="419"/>
        <v>0</v>
      </c>
      <c r="CX498">
        <f t="shared" si="420"/>
        <v>0</v>
      </c>
      <c r="CY498">
        <f t="shared" si="421"/>
        <v>0</v>
      </c>
      <c r="CZ498">
        <f t="shared" si="422"/>
        <v>0</v>
      </c>
      <c r="DC498" t="s">
        <v>3</v>
      </c>
      <c r="DD498" t="s">
        <v>3</v>
      </c>
      <c r="DE498" t="s">
        <v>3</v>
      </c>
      <c r="DF498" t="s">
        <v>3</v>
      </c>
      <c r="DG498" t="s">
        <v>3</v>
      </c>
      <c r="DH498" t="s">
        <v>3</v>
      </c>
      <c r="DI498" t="s">
        <v>3</v>
      </c>
      <c r="DJ498" t="s">
        <v>3</v>
      </c>
      <c r="DK498" t="s">
        <v>3</v>
      </c>
      <c r="DL498" t="s">
        <v>3</v>
      </c>
      <c r="DM498" t="s">
        <v>3</v>
      </c>
      <c r="DN498">
        <v>0</v>
      </c>
      <c r="DO498">
        <v>0</v>
      </c>
      <c r="DP498">
        <v>1</v>
      </c>
      <c r="DQ498">
        <v>1</v>
      </c>
      <c r="DU498">
        <v>1013</v>
      </c>
      <c r="DV498" t="s">
        <v>57</v>
      </c>
      <c r="DW498" t="s">
        <v>57</v>
      </c>
      <c r="DX498">
        <v>1</v>
      </c>
      <c r="EE498">
        <v>39174502</v>
      </c>
      <c r="EF498">
        <v>2</v>
      </c>
      <c r="EG498" t="s">
        <v>21</v>
      </c>
      <c r="EH498">
        <v>0</v>
      </c>
      <c r="EI498" t="s">
        <v>3</v>
      </c>
      <c r="EJ498">
        <v>1</v>
      </c>
      <c r="EK498">
        <v>9001</v>
      </c>
      <c r="EL498" t="s">
        <v>475</v>
      </c>
      <c r="EM498" t="s">
        <v>476</v>
      </c>
      <c r="EO498" t="s">
        <v>3</v>
      </c>
      <c r="EQ498">
        <v>0</v>
      </c>
      <c r="ER498">
        <v>34.229999999999997</v>
      </c>
      <c r="ES498">
        <v>34.229999999999997</v>
      </c>
      <c r="ET498">
        <v>0</v>
      </c>
      <c r="EU498">
        <v>0</v>
      </c>
      <c r="EV498">
        <v>0</v>
      </c>
      <c r="EW498">
        <v>0</v>
      </c>
      <c r="EX498">
        <v>0</v>
      </c>
      <c r="EZ498">
        <v>5</v>
      </c>
      <c r="FC498">
        <v>1</v>
      </c>
      <c r="FD498">
        <v>18</v>
      </c>
      <c r="FF498">
        <v>265</v>
      </c>
      <c r="FQ498">
        <v>0</v>
      </c>
      <c r="FR498">
        <f t="shared" si="423"/>
        <v>0</v>
      </c>
      <c r="FS498">
        <v>0</v>
      </c>
      <c r="FX498">
        <v>90</v>
      </c>
      <c r="FY498">
        <v>85</v>
      </c>
      <c r="GA498" t="s">
        <v>820</v>
      </c>
      <c r="GD498">
        <v>0</v>
      </c>
      <c r="GF498">
        <v>-312019566</v>
      </c>
      <c r="GG498">
        <v>1</v>
      </c>
      <c r="GH498">
        <v>3</v>
      </c>
      <c r="GI498">
        <v>4</v>
      </c>
      <c r="GJ498">
        <v>0</v>
      </c>
      <c r="GK498">
        <f>ROUND(R498*(R12)/100,2)</f>
        <v>0</v>
      </c>
      <c r="GL498">
        <f t="shared" si="424"/>
        <v>0</v>
      </c>
      <c r="GM498">
        <f t="shared" si="425"/>
        <v>2470.04</v>
      </c>
      <c r="GN498">
        <f t="shared" si="426"/>
        <v>2470.04</v>
      </c>
      <c r="GO498">
        <f t="shared" si="427"/>
        <v>0</v>
      </c>
      <c r="GP498">
        <f t="shared" si="428"/>
        <v>0</v>
      </c>
      <c r="GR498">
        <v>1</v>
      </c>
      <c r="GS498">
        <v>1</v>
      </c>
      <c r="GT498">
        <v>0</v>
      </c>
      <c r="GU498" t="s">
        <v>3</v>
      </c>
      <c r="GV498">
        <f t="shared" si="429"/>
        <v>0</v>
      </c>
      <c r="GW498">
        <v>1</v>
      </c>
      <c r="GX498">
        <f t="shared" si="430"/>
        <v>0</v>
      </c>
      <c r="HA498">
        <v>0</v>
      </c>
      <c r="HB498">
        <v>0</v>
      </c>
      <c r="IK498">
        <v>0</v>
      </c>
    </row>
    <row r="500" spans="1:245" x14ac:dyDescent="0.2">
      <c r="A500" s="2">
        <v>51</v>
      </c>
      <c r="B500" s="2">
        <f>B470</f>
        <v>1</v>
      </c>
      <c r="C500" s="2">
        <f>A470</f>
        <v>5</v>
      </c>
      <c r="D500" s="2">
        <f>ROW(A470)</f>
        <v>470</v>
      </c>
      <c r="E500" s="2"/>
      <c r="F500" s="2" t="str">
        <f>IF(F470&lt;&gt;"",F470,"")</f>
        <v>Новый подраздел</v>
      </c>
      <c r="G500" s="2" t="str">
        <f>IF(G470&lt;&gt;"",G470,"")</f>
        <v>Ограждающие конструкции</v>
      </c>
      <c r="H500" s="2">
        <v>0</v>
      </c>
      <c r="I500" s="2"/>
      <c r="J500" s="2"/>
      <c r="K500" s="2"/>
      <c r="L500" s="2"/>
      <c r="M500" s="2"/>
      <c r="N500" s="2"/>
      <c r="O500" s="2">
        <f t="shared" ref="O500:T500" si="440">ROUND(AB500,2)</f>
        <v>2240582</v>
      </c>
      <c r="P500" s="2">
        <f t="shared" si="440"/>
        <v>1996683.13</v>
      </c>
      <c r="Q500" s="2">
        <f t="shared" si="440"/>
        <v>115980.64</v>
      </c>
      <c r="R500" s="2">
        <f t="shared" si="440"/>
        <v>13151.07</v>
      </c>
      <c r="S500" s="2">
        <f t="shared" si="440"/>
        <v>127918.23</v>
      </c>
      <c r="T500" s="2">
        <f t="shared" si="440"/>
        <v>0</v>
      </c>
      <c r="U500" s="2">
        <f>AH500</f>
        <v>2177.6659</v>
      </c>
      <c r="V500" s="2">
        <f>AI500</f>
        <v>148.93300000000002</v>
      </c>
      <c r="W500" s="2">
        <f>ROUND(AJ500,2)</f>
        <v>0</v>
      </c>
      <c r="X500" s="2">
        <f>ROUND(AK500,2)</f>
        <v>130605.75999999999</v>
      </c>
      <c r="Y500" s="2">
        <f>ROUND(AL500,2)</f>
        <v>114450.95</v>
      </c>
      <c r="Z500" s="2"/>
      <c r="AA500" s="2"/>
      <c r="AB500" s="2">
        <f>ROUND(SUMIF(AA474:AA498,"=39570879",O474:O498),2)</f>
        <v>2240582</v>
      </c>
      <c r="AC500" s="2">
        <f>ROUND(SUMIF(AA474:AA498,"=39570879",P474:P498),2)</f>
        <v>1996683.13</v>
      </c>
      <c r="AD500" s="2">
        <f>ROUND(SUMIF(AA474:AA498,"=39570879",Q474:Q498),2)</f>
        <v>115980.64</v>
      </c>
      <c r="AE500" s="2">
        <f>ROUND(SUMIF(AA474:AA498,"=39570879",R474:R498),2)</f>
        <v>13151.07</v>
      </c>
      <c r="AF500" s="2">
        <f>ROUND(SUMIF(AA474:AA498,"=39570879",S474:S498),2)</f>
        <v>127918.23</v>
      </c>
      <c r="AG500" s="2">
        <f>ROUND(SUMIF(AA474:AA498,"=39570879",T474:T498),2)</f>
        <v>0</v>
      </c>
      <c r="AH500" s="2">
        <f>SUMIF(AA474:AA498,"=39570879",U474:U498)</f>
        <v>2177.6659</v>
      </c>
      <c r="AI500" s="2">
        <f>SUMIF(AA474:AA498,"=39570879",V474:V498)</f>
        <v>148.93300000000002</v>
      </c>
      <c r="AJ500" s="2">
        <f>ROUND(SUMIF(AA474:AA498,"=39570879",W474:W498),2)</f>
        <v>0</v>
      </c>
      <c r="AK500" s="2">
        <f>ROUND(SUMIF(AA474:AA498,"=39570879",X474:X498),2)</f>
        <v>130605.75999999999</v>
      </c>
      <c r="AL500" s="2">
        <f>ROUND(SUMIF(AA474:AA498,"=39570879",Y474:Y498),2)</f>
        <v>114450.95</v>
      </c>
      <c r="AM500" s="2"/>
      <c r="AN500" s="2"/>
      <c r="AO500" s="2">
        <f t="shared" ref="AO500:BC500" si="441">ROUND(BX500,2)</f>
        <v>0</v>
      </c>
      <c r="AP500" s="2">
        <f t="shared" si="441"/>
        <v>0</v>
      </c>
      <c r="AQ500" s="2">
        <f t="shared" si="441"/>
        <v>0</v>
      </c>
      <c r="AR500" s="2">
        <f t="shared" si="441"/>
        <v>2485638.71</v>
      </c>
      <c r="AS500" s="2">
        <f t="shared" si="441"/>
        <v>2485638.71</v>
      </c>
      <c r="AT500" s="2">
        <f t="shared" si="441"/>
        <v>0</v>
      </c>
      <c r="AU500" s="2">
        <f t="shared" si="441"/>
        <v>0</v>
      </c>
      <c r="AV500" s="2">
        <f t="shared" si="441"/>
        <v>1996683.13</v>
      </c>
      <c r="AW500" s="2">
        <f t="shared" si="441"/>
        <v>1996683.13</v>
      </c>
      <c r="AX500" s="2">
        <f t="shared" si="441"/>
        <v>0</v>
      </c>
      <c r="AY500" s="2">
        <f t="shared" si="441"/>
        <v>1996683.13</v>
      </c>
      <c r="AZ500" s="2">
        <f t="shared" si="441"/>
        <v>0</v>
      </c>
      <c r="BA500" s="2">
        <f t="shared" si="441"/>
        <v>0</v>
      </c>
      <c r="BB500" s="2">
        <f t="shared" si="441"/>
        <v>0</v>
      </c>
      <c r="BC500" s="2">
        <f t="shared" si="441"/>
        <v>0</v>
      </c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>
        <f>ROUND(SUMIF(AA474:AA498,"=39570879",FQ474:FQ498),2)</f>
        <v>0</v>
      </c>
      <c r="BY500" s="2">
        <f>ROUND(SUMIF(AA474:AA498,"=39570879",FR474:FR498),2)</f>
        <v>0</v>
      </c>
      <c r="BZ500" s="2">
        <f>ROUND(SUMIF(AA474:AA498,"=39570879",GL474:GL498),2)</f>
        <v>0</v>
      </c>
      <c r="CA500" s="2">
        <f>ROUND(SUMIF(AA474:AA498,"=39570879",GM474:GM498),2)</f>
        <v>2485638.71</v>
      </c>
      <c r="CB500" s="2">
        <f>ROUND(SUMIF(AA474:AA498,"=39570879",GN474:GN498),2)</f>
        <v>2485638.71</v>
      </c>
      <c r="CC500" s="2">
        <f>ROUND(SUMIF(AA474:AA498,"=39570879",GO474:GO498),2)</f>
        <v>0</v>
      </c>
      <c r="CD500" s="2">
        <f>ROUND(SUMIF(AA474:AA498,"=39570879",GP474:GP498),2)</f>
        <v>0</v>
      </c>
      <c r="CE500" s="2">
        <f>AC500-BX500</f>
        <v>1996683.13</v>
      </c>
      <c r="CF500" s="2">
        <f>AC500-BY500</f>
        <v>1996683.13</v>
      </c>
      <c r="CG500" s="2">
        <f>BX500-BZ500</f>
        <v>0</v>
      </c>
      <c r="CH500" s="2">
        <f>AC500-BX500-BY500+BZ500</f>
        <v>1996683.13</v>
      </c>
      <c r="CI500" s="2">
        <f>BY500-BZ500</f>
        <v>0</v>
      </c>
      <c r="CJ500" s="2">
        <f>ROUND(SUMIF(AA474:AA498,"=39570879",GX474:GX498),2)</f>
        <v>0</v>
      </c>
      <c r="CK500" s="2">
        <f>ROUND(SUMIF(AA474:AA498,"=39570879",GY474:GY498),2)</f>
        <v>0</v>
      </c>
      <c r="CL500" s="2">
        <f>ROUND(SUMIF(AA474:AA498,"=39570879",GZ474:GZ498),2)</f>
        <v>0</v>
      </c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3"/>
      <c r="EF500" s="3"/>
      <c r="EG500" s="3"/>
      <c r="EH500" s="3"/>
      <c r="EI500" s="3"/>
      <c r="EJ500" s="3"/>
      <c r="EK500" s="3"/>
      <c r="EL500" s="3"/>
      <c r="EM500" s="3"/>
      <c r="EN500" s="3"/>
      <c r="EO500" s="3"/>
      <c r="EP500" s="3"/>
      <c r="EQ500" s="3"/>
      <c r="ER500" s="3"/>
      <c r="ES500" s="3"/>
      <c r="ET500" s="3"/>
      <c r="EU500" s="3"/>
      <c r="EV500" s="3"/>
      <c r="EW500" s="3"/>
      <c r="EX500" s="3"/>
      <c r="EY500" s="3"/>
      <c r="EZ500" s="3"/>
      <c r="FA500" s="3"/>
      <c r="FB500" s="3"/>
      <c r="FC500" s="3"/>
      <c r="FD500" s="3"/>
      <c r="FE500" s="3"/>
      <c r="FF500" s="3"/>
      <c r="FG500" s="3"/>
      <c r="FH500" s="3"/>
      <c r="FI500" s="3"/>
      <c r="FJ500" s="3"/>
      <c r="FK500" s="3"/>
      <c r="FL500" s="3"/>
      <c r="FM500" s="3"/>
      <c r="FN500" s="3"/>
      <c r="FO500" s="3"/>
      <c r="FP500" s="3"/>
      <c r="FQ500" s="3"/>
      <c r="FR500" s="3"/>
      <c r="FS500" s="3"/>
      <c r="FT500" s="3"/>
      <c r="FU500" s="3"/>
      <c r="FV500" s="3"/>
      <c r="FW500" s="3"/>
      <c r="FX500" s="3"/>
      <c r="FY500" s="3"/>
      <c r="FZ500" s="3"/>
      <c r="GA500" s="3"/>
      <c r="GB500" s="3"/>
      <c r="GC500" s="3"/>
      <c r="GD500" s="3"/>
      <c r="GE500" s="3"/>
      <c r="GF500" s="3"/>
      <c r="GG500" s="3"/>
      <c r="GH500" s="3"/>
      <c r="GI500" s="3"/>
      <c r="GJ500" s="3"/>
      <c r="GK500" s="3"/>
      <c r="GL500" s="3"/>
      <c r="GM500" s="3"/>
      <c r="GN500" s="3"/>
      <c r="GO500" s="3"/>
      <c r="GP500" s="3"/>
      <c r="GQ500" s="3"/>
      <c r="GR500" s="3"/>
      <c r="GS500" s="3"/>
      <c r="GT500" s="3"/>
      <c r="GU500" s="3"/>
      <c r="GV500" s="3"/>
      <c r="GW500" s="3"/>
      <c r="GX500" s="3">
        <v>0</v>
      </c>
    </row>
    <row r="502" spans="1:245" x14ac:dyDescent="0.2">
      <c r="A502" s="4">
        <v>50</v>
      </c>
      <c r="B502" s="4">
        <v>0</v>
      </c>
      <c r="C502" s="4">
        <v>0</v>
      </c>
      <c r="D502" s="4">
        <v>1</v>
      </c>
      <c r="E502" s="4">
        <v>201</v>
      </c>
      <c r="F502" s="4">
        <f>ROUND(Source!O500,O502)</f>
        <v>2240582</v>
      </c>
      <c r="G502" s="4" t="s">
        <v>390</v>
      </c>
      <c r="H502" s="4" t="s">
        <v>391</v>
      </c>
      <c r="I502" s="4"/>
      <c r="J502" s="4"/>
      <c r="K502" s="4">
        <v>201</v>
      </c>
      <c r="L502" s="4">
        <v>1</v>
      </c>
      <c r="M502" s="4">
        <v>3</v>
      </c>
      <c r="N502" s="4" t="s">
        <v>3</v>
      </c>
      <c r="O502" s="4">
        <v>2</v>
      </c>
      <c r="P502" s="4"/>
      <c r="Q502" s="4"/>
      <c r="R502" s="4"/>
      <c r="S502" s="4"/>
      <c r="T502" s="4"/>
      <c r="U502" s="4"/>
      <c r="V502" s="4"/>
      <c r="W502" s="4"/>
    </row>
    <row r="503" spans="1:245" x14ac:dyDescent="0.2">
      <c r="A503" s="4">
        <v>50</v>
      </c>
      <c r="B503" s="4">
        <v>0</v>
      </c>
      <c r="C503" s="4">
        <v>0</v>
      </c>
      <c r="D503" s="4">
        <v>1</v>
      </c>
      <c r="E503" s="4">
        <v>202</v>
      </c>
      <c r="F503" s="4">
        <f>ROUND(Source!P500,O503)</f>
        <v>1996683.13</v>
      </c>
      <c r="G503" s="4" t="s">
        <v>392</v>
      </c>
      <c r="H503" s="4" t="s">
        <v>393</v>
      </c>
      <c r="I503" s="4"/>
      <c r="J503" s="4"/>
      <c r="K503" s="4">
        <v>202</v>
      </c>
      <c r="L503" s="4">
        <v>2</v>
      </c>
      <c r="M503" s="4">
        <v>3</v>
      </c>
      <c r="N503" s="4" t="s">
        <v>3</v>
      </c>
      <c r="O503" s="4">
        <v>2</v>
      </c>
      <c r="P503" s="4"/>
      <c r="Q503" s="4"/>
      <c r="R503" s="4"/>
      <c r="S503" s="4"/>
      <c r="T503" s="4"/>
      <c r="U503" s="4"/>
      <c r="V503" s="4"/>
      <c r="W503" s="4"/>
    </row>
    <row r="504" spans="1:245" x14ac:dyDescent="0.2">
      <c r="A504" s="4">
        <v>50</v>
      </c>
      <c r="B504" s="4">
        <v>0</v>
      </c>
      <c r="C504" s="4">
        <v>0</v>
      </c>
      <c r="D504" s="4">
        <v>1</v>
      </c>
      <c r="E504" s="4">
        <v>222</v>
      </c>
      <c r="F504" s="4">
        <f>ROUND(Source!AO500,O504)</f>
        <v>0</v>
      </c>
      <c r="G504" s="4" t="s">
        <v>394</v>
      </c>
      <c r="H504" s="4" t="s">
        <v>395</v>
      </c>
      <c r="I504" s="4"/>
      <c r="J504" s="4"/>
      <c r="K504" s="4">
        <v>222</v>
      </c>
      <c r="L504" s="4">
        <v>3</v>
      </c>
      <c r="M504" s="4">
        <v>3</v>
      </c>
      <c r="N504" s="4" t="s">
        <v>3</v>
      </c>
      <c r="O504" s="4">
        <v>2</v>
      </c>
      <c r="P504" s="4"/>
      <c r="Q504" s="4"/>
      <c r="R504" s="4"/>
      <c r="S504" s="4"/>
      <c r="T504" s="4"/>
      <c r="U504" s="4"/>
      <c r="V504" s="4"/>
      <c r="W504" s="4"/>
    </row>
    <row r="505" spans="1:245" x14ac:dyDescent="0.2">
      <c r="A505" s="4">
        <v>50</v>
      </c>
      <c r="B505" s="4">
        <v>0</v>
      </c>
      <c r="C505" s="4">
        <v>0</v>
      </c>
      <c r="D505" s="4">
        <v>1</v>
      </c>
      <c r="E505" s="4">
        <v>225</v>
      </c>
      <c r="F505" s="4">
        <f>ROUND(Source!AV500,O505)</f>
        <v>1996683.13</v>
      </c>
      <c r="G505" s="4" t="s">
        <v>396</v>
      </c>
      <c r="H505" s="4" t="s">
        <v>397</v>
      </c>
      <c r="I505" s="4"/>
      <c r="J505" s="4"/>
      <c r="K505" s="4">
        <v>225</v>
      </c>
      <c r="L505" s="4">
        <v>4</v>
      </c>
      <c r="M505" s="4">
        <v>3</v>
      </c>
      <c r="N505" s="4" t="s">
        <v>3</v>
      </c>
      <c r="O505" s="4">
        <v>2</v>
      </c>
      <c r="P505" s="4"/>
      <c r="Q505" s="4"/>
      <c r="R505" s="4"/>
      <c r="S505" s="4"/>
      <c r="T505" s="4"/>
      <c r="U505" s="4"/>
      <c r="V505" s="4"/>
      <c r="W505" s="4"/>
    </row>
    <row r="506" spans="1:245" x14ac:dyDescent="0.2">
      <c r="A506" s="4">
        <v>50</v>
      </c>
      <c r="B506" s="4">
        <v>0</v>
      </c>
      <c r="C506" s="4">
        <v>0</v>
      </c>
      <c r="D506" s="4">
        <v>1</v>
      </c>
      <c r="E506" s="4">
        <v>226</v>
      </c>
      <c r="F506" s="4">
        <f>ROUND(Source!AW500,O506)</f>
        <v>1996683.13</v>
      </c>
      <c r="G506" s="4" t="s">
        <v>398</v>
      </c>
      <c r="H506" s="4" t="s">
        <v>399</v>
      </c>
      <c r="I506" s="4"/>
      <c r="J506" s="4"/>
      <c r="K506" s="4">
        <v>226</v>
      </c>
      <c r="L506" s="4">
        <v>5</v>
      </c>
      <c r="M506" s="4">
        <v>3</v>
      </c>
      <c r="N506" s="4" t="s">
        <v>3</v>
      </c>
      <c r="O506" s="4">
        <v>2</v>
      </c>
      <c r="P506" s="4"/>
      <c r="Q506" s="4"/>
      <c r="R506" s="4"/>
      <c r="S506" s="4"/>
      <c r="T506" s="4"/>
      <c r="U506" s="4"/>
      <c r="V506" s="4"/>
      <c r="W506" s="4"/>
    </row>
    <row r="507" spans="1:245" x14ac:dyDescent="0.2">
      <c r="A507" s="4">
        <v>50</v>
      </c>
      <c r="B507" s="4">
        <v>0</v>
      </c>
      <c r="C507" s="4">
        <v>0</v>
      </c>
      <c r="D507" s="4">
        <v>1</v>
      </c>
      <c r="E507" s="4">
        <v>227</v>
      </c>
      <c r="F507" s="4">
        <f>ROUND(Source!AX500,O507)</f>
        <v>0</v>
      </c>
      <c r="G507" s="4" t="s">
        <v>400</v>
      </c>
      <c r="H507" s="4" t="s">
        <v>401</v>
      </c>
      <c r="I507" s="4"/>
      <c r="J507" s="4"/>
      <c r="K507" s="4">
        <v>227</v>
      </c>
      <c r="L507" s="4">
        <v>6</v>
      </c>
      <c r="M507" s="4">
        <v>3</v>
      </c>
      <c r="N507" s="4" t="s">
        <v>3</v>
      </c>
      <c r="O507" s="4">
        <v>2</v>
      </c>
      <c r="P507" s="4"/>
      <c r="Q507" s="4"/>
      <c r="R507" s="4"/>
      <c r="S507" s="4"/>
      <c r="T507" s="4"/>
      <c r="U507" s="4"/>
      <c r="V507" s="4"/>
      <c r="W507" s="4"/>
    </row>
    <row r="508" spans="1:245" x14ac:dyDescent="0.2">
      <c r="A508" s="4">
        <v>50</v>
      </c>
      <c r="B508" s="4">
        <v>0</v>
      </c>
      <c r="C508" s="4">
        <v>0</v>
      </c>
      <c r="D508" s="4">
        <v>1</v>
      </c>
      <c r="E508" s="4">
        <v>228</v>
      </c>
      <c r="F508" s="4">
        <f>ROUND(Source!AY500,O508)</f>
        <v>1996683.13</v>
      </c>
      <c r="G508" s="4" t="s">
        <v>402</v>
      </c>
      <c r="H508" s="4" t="s">
        <v>403</v>
      </c>
      <c r="I508" s="4"/>
      <c r="J508" s="4"/>
      <c r="K508" s="4">
        <v>228</v>
      </c>
      <c r="L508" s="4">
        <v>7</v>
      </c>
      <c r="M508" s="4">
        <v>3</v>
      </c>
      <c r="N508" s="4" t="s">
        <v>3</v>
      </c>
      <c r="O508" s="4">
        <v>2</v>
      </c>
      <c r="P508" s="4"/>
      <c r="Q508" s="4"/>
      <c r="R508" s="4"/>
      <c r="S508" s="4"/>
      <c r="T508" s="4"/>
      <c r="U508" s="4"/>
      <c r="V508" s="4"/>
      <c r="W508" s="4"/>
    </row>
    <row r="509" spans="1:245" x14ac:dyDescent="0.2">
      <c r="A509" s="4">
        <v>50</v>
      </c>
      <c r="B509" s="4">
        <v>0</v>
      </c>
      <c r="C509" s="4">
        <v>0</v>
      </c>
      <c r="D509" s="4">
        <v>1</v>
      </c>
      <c r="E509" s="4">
        <v>216</v>
      </c>
      <c r="F509" s="4">
        <f>ROUND(Source!AP500,O509)</f>
        <v>0</v>
      </c>
      <c r="G509" s="4" t="s">
        <v>404</v>
      </c>
      <c r="H509" s="4" t="s">
        <v>405</v>
      </c>
      <c r="I509" s="4"/>
      <c r="J509" s="4"/>
      <c r="K509" s="4">
        <v>216</v>
      </c>
      <c r="L509" s="4">
        <v>8</v>
      </c>
      <c r="M509" s="4">
        <v>3</v>
      </c>
      <c r="N509" s="4" t="s">
        <v>3</v>
      </c>
      <c r="O509" s="4">
        <v>2</v>
      </c>
      <c r="P509" s="4"/>
      <c r="Q509" s="4"/>
      <c r="R509" s="4"/>
      <c r="S509" s="4"/>
      <c r="T509" s="4"/>
      <c r="U509" s="4"/>
      <c r="V509" s="4"/>
      <c r="W509" s="4"/>
    </row>
    <row r="510" spans="1:245" x14ac:dyDescent="0.2">
      <c r="A510" s="4">
        <v>50</v>
      </c>
      <c r="B510" s="4">
        <v>0</v>
      </c>
      <c r="C510" s="4">
        <v>0</v>
      </c>
      <c r="D510" s="4">
        <v>1</v>
      </c>
      <c r="E510" s="4">
        <v>223</v>
      </c>
      <c r="F510" s="4">
        <f>ROUND(Source!AQ500,O510)</f>
        <v>0</v>
      </c>
      <c r="G510" s="4" t="s">
        <v>406</v>
      </c>
      <c r="H510" s="4" t="s">
        <v>407</v>
      </c>
      <c r="I510" s="4"/>
      <c r="J510" s="4"/>
      <c r="K510" s="4">
        <v>223</v>
      </c>
      <c r="L510" s="4">
        <v>9</v>
      </c>
      <c r="M510" s="4">
        <v>3</v>
      </c>
      <c r="N510" s="4" t="s">
        <v>3</v>
      </c>
      <c r="O510" s="4">
        <v>2</v>
      </c>
      <c r="P510" s="4"/>
      <c r="Q510" s="4"/>
      <c r="R510" s="4"/>
      <c r="S510" s="4"/>
      <c r="T510" s="4"/>
      <c r="U510" s="4"/>
      <c r="V510" s="4"/>
      <c r="W510" s="4"/>
    </row>
    <row r="511" spans="1:245" x14ac:dyDescent="0.2">
      <c r="A511" s="4">
        <v>50</v>
      </c>
      <c r="B511" s="4">
        <v>0</v>
      </c>
      <c r="C511" s="4">
        <v>0</v>
      </c>
      <c r="D511" s="4">
        <v>1</v>
      </c>
      <c r="E511" s="4">
        <v>229</v>
      </c>
      <c r="F511" s="4">
        <f>ROUND(Source!AZ500,O511)</f>
        <v>0</v>
      </c>
      <c r="G511" s="4" t="s">
        <v>408</v>
      </c>
      <c r="H511" s="4" t="s">
        <v>409</v>
      </c>
      <c r="I511" s="4"/>
      <c r="J511" s="4"/>
      <c r="K511" s="4">
        <v>229</v>
      </c>
      <c r="L511" s="4">
        <v>10</v>
      </c>
      <c r="M511" s="4">
        <v>3</v>
      </c>
      <c r="N511" s="4" t="s">
        <v>3</v>
      </c>
      <c r="O511" s="4">
        <v>2</v>
      </c>
      <c r="P511" s="4"/>
      <c r="Q511" s="4"/>
      <c r="R511" s="4"/>
      <c r="S511" s="4"/>
      <c r="T511" s="4"/>
      <c r="U511" s="4"/>
      <c r="V511" s="4"/>
      <c r="W511" s="4"/>
    </row>
    <row r="512" spans="1:245" x14ac:dyDescent="0.2">
      <c r="A512" s="4">
        <v>50</v>
      </c>
      <c r="B512" s="4">
        <v>0</v>
      </c>
      <c r="C512" s="4">
        <v>0</v>
      </c>
      <c r="D512" s="4">
        <v>1</v>
      </c>
      <c r="E512" s="4">
        <v>203</v>
      </c>
      <c r="F512" s="4">
        <f>ROUND(Source!Q500,O512)</f>
        <v>115980.64</v>
      </c>
      <c r="G512" s="4" t="s">
        <v>410</v>
      </c>
      <c r="H512" s="4" t="s">
        <v>411</v>
      </c>
      <c r="I512" s="4"/>
      <c r="J512" s="4"/>
      <c r="K512" s="4">
        <v>203</v>
      </c>
      <c r="L512" s="4">
        <v>11</v>
      </c>
      <c r="M512" s="4">
        <v>3</v>
      </c>
      <c r="N512" s="4" t="s">
        <v>3</v>
      </c>
      <c r="O512" s="4">
        <v>2</v>
      </c>
      <c r="P512" s="4"/>
      <c r="Q512" s="4"/>
      <c r="R512" s="4"/>
      <c r="S512" s="4"/>
      <c r="T512" s="4"/>
      <c r="U512" s="4"/>
      <c r="V512" s="4"/>
      <c r="W512" s="4"/>
    </row>
    <row r="513" spans="1:23" x14ac:dyDescent="0.2">
      <c r="A513" s="4">
        <v>50</v>
      </c>
      <c r="B513" s="4">
        <v>0</v>
      </c>
      <c r="C513" s="4">
        <v>0</v>
      </c>
      <c r="D513" s="4">
        <v>1</v>
      </c>
      <c r="E513" s="4">
        <v>231</v>
      </c>
      <c r="F513" s="4">
        <f>ROUND(Source!BB500,O513)</f>
        <v>0</v>
      </c>
      <c r="G513" s="4" t="s">
        <v>412</v>
      </c>
      <c r="H513" s="4" t="s">
        <v>413</v>
      </c>
      <c r="I513" s="4"/>
      <c r="J513" s="4"/>
      <c r="K513" s="4">
        <v>231</v>
      </c>
      <c r="L513" s="4">
        <v>12</v>
      </c>
      <c r="M513" s="4">
        <v>3</v>
      </c>
      <c r="N513" s="4" t="s">
        <v>3</v>
      </c>
      <c r="O513" s="4">
        <v>2</v>
      </c>
      <c r="P513" s="4"/>
      <c r="Q513" s="4"/>
      <c r="R513" s="4"/>
      <c r="S513" s="4"/>
      <c r="T513" s="4"/>
      <c r="U513" s="4"/>
      <c r="V513" s="4"/>
      <c r="W513" s="4"/>
    </row>
    <row r="514" spans="1:23" x14ac:dyDescent="0.2">
      <c r="A514" s="4">
        <v>50</v>
      </c>
      <c r="B514" s="4">
        <v>0</v>
      </c>
      <c r="C514" s="4">
        <v>0</v>
      </c>
      <c r="D514" s="4">
        <v>1</v>
      </c>
      <c r="E514" s="4">
        <v>204</v>
      </c>
      <c r="F514" s="4">
        <f>ROUND(Source!R500,O514)</f>
        <v>13151.07</v>
      </c>
      <c r="G514" s="4" t="s">
        <v>414</v>
      </c>
      <c r="H514" s="4" t="s">
        <v>415</v>
      </c>
      <c r="I514" s="4"/>
      <c r="J514" s="4"/>
      <c r="K514" s="4">
        <v>204</v>
      </c>
      <c r="L514" s="4">
        <v>13</v>
      </c>
      <c r="M514" s="4">
        <v>3</v>
      </c>
      <c r="N514" s="4" t="s">
        <v>3</v>
      </c>
      <c r="O514" s="4">
        <v>2</v>
      </c>
      <c r="P514" s="4"/>
      <c r="Q514" s="4"/>
      <c r="R514" s="4"/>
      <c r="S514" s="4"/>
      <c r="T514" s="4"/>
      <c r="U514" s="4"/>
      <c r="V514" s="4"/>
      <c r="W514" s="4"/>
    </row>
    <row r="515" spans="1:23" x14ac:dyDescent="0.2">
      <c r="A515" s="4">
        <v>50</v>
      </c>
      <c r="B515" s="4">
        <v>0</v>
      </c>
      <c r="C515" s="4">
        <v>0</v>
      </c>
      <c r="D515" s="4">
        <v>1</v>
      </c>
      <c r="E515" s="4">
        <v>205</v>
      </c>
      <c r="F515" s="4">
        <f>ROUND(Source!S500,O515)</f>
        <v>127918.23</v>
      </c>
      <c r="G515" s="4" t="s">
        <v>416</v>
      </c>
      <c r="H515" s="4" t="s">
        <v>417</v>
      </c>
      <c r="I515" s="4"/>
      <c r="J515" s="4"/>
      <c r="K515" s="4">
        <v>205</v>
      </c>
      <c r="L515" s="4">
        <v>14</v>
      </c>
      <c r="M515" s="4">
        <v>3</v>
      </c>
      <c r="N515" s="4" t="s">
        <v>3</v>
      </c>
      <c r="O515" s="4">
        <v>2</v>
      </c>
      <c r="P515" s="4"/>
      <c r="Q515" s="4"/>
      <c r="R515" s="4"/>
      <c r="S515" s="4"/>
      <c r="T515" s="4"/>
      <c r="U515" s="4"/>
      <c r="V515" s="4"/>
      <c r="W515" s="4"/>
    </row>
    <row r="516" spans="1:23" x14ac:dyDescent="0.2">
      <c r="A516" s="4">
        <v>50</v>
      </c>
      <c r="B516" s="4">
        <v>0</v>
      </c>
      <c r="C516" s="4">
        <v>0</v>
      </c>
      <c r="D516" s="4">
        <v>1</v>
      </c>
      <c r="E516" s="4">
        <v>232</v>
      </c>
      <c r="F516" s="4">
        <f>ROUND(Source!BC500,O516)</f>
        <v>0</v>
      </c>
      <c r="G516" s="4" t="s">
        <v>418</v>
      </c>
      <c r="H516" s="4" t="s">
        <v>419</v>
      </c>
      <c r="I516" s="4"/>
      <c r="J516" s="4"/>
      <c r="K516" s="4">
        <v>232</v>
      </c>
      <c r="L516" s="4">
        <v>15</v>
      </c>
      <c r="M516" s="4">
        <v>3</v>
      </c>
      <c r="N516" s="4" t="s">
        <v>3</v>
      </c>
      <c r="O516" s="4">
        <v>2</v>
      </c>
      <c r="P516" s="4"/>
      <c r="Q516" s="4"/>
      <c r="R516" s="4"/>
      <c r="S516" s="4"/>
      <c r="T516" s="4"/>
      <c r="U516" s="4"/>
      <c r="V516" s="4"/>
      <c r="W516" s="4"/>
    </row>
    <row r="517" spans="1:23" x14ac:dyDescent="0.2">
      <c r="A517" s="4">
        <v>50</v>
      </c>
      <c r="B517" s="4">
        <v>0</v>
      </c>
      <c r="C517" s="4">
        <v>0</v>
      </c>
      <c r="D517" s="4">
        <v>1</v>
      </c>
      <c r="E517" s="4">
        <v>214</v>
      </c>
      <c r="F517" s="4">
        <f>ROUND(Source!AS500,O517)</f>
        <v>2485638.71</v>
      </c>
      <c r="G517" s="4" t="s">
        <v>420</v>
      </c>
      <c r="H517" s="4" t="s">
        <v>421</v>
      </c>
      <c r="I517" s="4"/>
      <c r="J517" s="4"/>
      <c r="K517" s="4">
        <v>214</v>
      </c>
      <c r="L517" s="4">
        <v>16</v>
      </c>
      <c r="M517" s="4">
        <v>3</v>
      </c>
      <c r="N517" s="4" t="s">
        <v>3</v>
      </c>
      <c r="O517" s="4">
        <v>2</v>
      </c>
      <c r="P517" s="4"/>
      <c r="Q517" s="4"/>
      <c r="R517" s="4"/>
      <c r="S517" s="4"/>
      <c r="T517" s="4"/>
      <c r="U517" s="4"/>
      <c r="V517" s="4"/>
      <c r="W517" s="4"/>
    </row>
    <row r="518" spans="1:23" x14ac:dyDescent="0.2">
      <c r="A518" s="4">
        <v>50</v>
      </c>
      <c r="B518" s="4">
        <v>0</v>
      </c>
      <c r="C518" s="4">
        <v>0</v>
      </c>
      <c r="D518" s="4">
        <v>1</v>
      </c>
      <c r="E518" s="4">
        <v>215</v>
      </c>
      <c r="F518" s="4">
        <f>ROUND(Source!AT500,O518)</f>
        <v>0</v>
      </c>
      <c r="G518" s="4" t="s">
        <v>422</v>
      </c>
      <c r="H518" s="4" t="s">
        <v>423</v>
      </c>
      <c r="I518" s="4"/>
      <c r="J518" s="4"/>
      <c r="K518" s="4">
        <v>215</v>
      </c>
      <c r="L518" s="4">
        <v>17</v>
      </c>
      <c r="M518" s="4">
        <v>3</v>
      </c>
      <c r="N518" s="4" t="s">
        <v>3</v>
      </c>
      <c r="O518" s="4">
        <v>2</v>
      </c>
      <c r="P518" s="4"/>
      <c r="Q518" s="4"/>
      <c r="R518" s="4"/>
      <c r="S518" s="4"/>
      <c r="T518" s="4"/>
      <c r="U518" s="4"/>
      <c r="V518" s="4"/>
      <c r="W518" s="4"/>
    </row>
    <row r="519" spans="1:23" x14ac:dyDescent="0.2">
      <c r="A519" s="4">
        <v>50</v>
      </c>
      <c r="B519" s="4">
        <v>0</v>
      </c>
      <c r="C519" s="4">
        <v>0</v>
      </c>
      <c r="D519" s="4">
        <v>1</v>
      </c>
      <c r="E519" s="4">
        <v>217</v>
      </c>
      <c r="F519" s="4">
        <f>ROUND(Source!AU500,O519)</f>
        <v>0</v>
      </c>
      <c r="G519" s="4" t="s">
        <v>424</v>
      </c>
      <c r="H519" s="4" t="s">
        <v>425</v>
      </c>
      <c r="I519" s="4"/>
      <c r="J519" s="4"/>
      <c r="K519" s="4">
        <v>217</v>
      </c>
      <c r="L519" s="4">
        <v>18</v>
      </c>
      <c r="M519" s="4">
        <v>3</v>
      </c>
      <c r="N519" s="4" t="s">
        <v>3</v>
      </c>
      <c r="O519" s="4">
        <v>2</v>
      </c>
      <c r="P519" s="4"/>
      <c r="Q519" s="4"/>
      <c r="R519" s="4"/>
      <c r="S519" s="4"/>
      <c r="T519" s="4"/>
      <c r="U519" s="4"/>
      <c r="V519" s="4"/>
      <c r="W519" s="4"/>
    </row>
    <row r="520" spans="1:23" x14ac:dyDescent="0.2">
      <c r="A520" s="4">
        <v>50</v>
      </c>
      <c r="B520" s="4">
        <v>0</v>
      </c>
      <c r="C520" s="4">
        <v>0</v>
      </c>
      <c r="D520" s="4">
        <v>1</v>
      </c>
      <c r="E520" s="4">
        <v>230</v>
      </c>
      <c r="F520" s="4">
        <f>ROUND(Source!BA500,O520)</f>
        <v>0</v>
      </c>
      <c r="G520" s="4" t="s">
        <v>426</v>
      </c>
      <c r="H520" s="4" t="s">
        <v>427</v>
      </c>
      <c r="I520" s="4"/>
      <c r="J520" s="4"/>
      <c r="K520" s="4">
        <v>230</v>
      </c>
      <c r="L520" s="4">
        <v>19</v>
      </c>
      <c r="M520" s="4">
        <v>3</v>
      </c>
      <c r="N520" s="4" t="s">
        <v>3</v>
      </c>
      <c r="O520" s="4">
        <v>2</v>
      </c>
      <c r="P520" s="4"/>
      <c r="Q520" s="4"/>
      <c r="R520" s="4"/>
      <c r="S520" s="4"/>
      <c r="T520" s="4"/>
      <c r="U520" s="4"/>
      <c r="V520" s="4"/>
      <c r="W520" s="4"/>
    </row>
    <row r="521" spans="1:23" x14ac:dyDescent="0.2">
      <c r="A521" s="4">
        <v>50</v>
      </c>
      <c r="B521" s="4">
        <v>0</v>
      </c>
      <c r="C521" s="4">
        <v>0</v>
      </c>
      <c r="D521" s="4">
        <v>1</v>
      </c>
      <c r="E521" s="4">
        <v>206</v>
      </c>
      <c r="F521" s="4">
        <f>ROUND(Source!T500,O521)</f>
        <v>0</v>
      </c>
      <c r="G521" s="4" t="s">
        <v>428</v>
      </c>
      <c r="H521" s="4" t="s">
        <v>429</v>
      </c>
      <c r="I521" s="4"/>
      <c r="J521" s="4"/>
      <c r="K521" s="4">
        <v>206</v>
      </c>
      <c r="L521" s="4">
        <v>20</v>
      </c>
      <c r="M521" s="4">
        <v>3</v>
      </c>
      <c r="N521" s="4" t="s">
        <v>3</v>
      </c>
      <c r="O521" s="4">
        <v>2</v>
      </c>
      <c r="P521" s="4"/>
      <c r="Q521" s="4"/>
      <c r="R521" s="4"/>
      <c r="S521" s="4"/>
      <c r="T521" s="4"/>
      <c r="U521" s="4"/>
      <c r="V521" s="4"/>
      <c r="W521" s="4"/>
    </row>
    <row r="522" spans="1:23" x14ac:dyDescent="0.2">
      <c r="A522" s="4">
        <v>50</v>
      </c>
      <c r="B522" s="4">
        <v>0</v>
      </c>
      <c r="C522" s="4">
        <v>0</v>
      </c>
      <c r="D522" s="4">
        <v>1</v>
      </c>
      <c r="E522" s="4">
        <v>207</v>
      </c>
      <c r="F522" s="4">
        <f>Source!U500</f>
        <v>2177.6659</v>
      </c>
      <c r="G522" s="4" t="s">
        <v>430</v>
      </c>
      <c r="H522" s="4" t="s">
        <v>431</v>
      </c>
      <c r="I522" s="4"/>
      <c r="J522" s="4"/>
      <c r="K522" s="4">
        <v>207</v>
      </c>
      <c r="L522" s="4">
        <v>21</v>
      </c>
      <c r="M522" s="4">
        <v>3</v>
      </c>
      <c r="N522" s="4" t="s">
        <v>3</v>
      </c>
      <c r="O522" s="4">
        <v>-1</v>
      </c>
      <c r="P522" s="4"/>
      <c r="Q522" s="4"/>
      <c r="R522" s="4"/>
      <c r="S522" s="4"/>
      <c r="T522" s="4"/>
      <c r="U522" s="4"/>
      <c r="V522" s="4"/>
      <c r="W522" s="4"/>
    </row>
    <row r="523" spans="1:23" x14ac:dyDescent="0.2">
      <c r="A523" s="4">
        <v>50</v>
      </c>
      <c r="B523" s="4">
        <v>0</v>
      </c>
      <c r="C523" s="4">
        <v>0</v>
      </c>
      <c r="D523" s="4">
        <v>1</v>
      </c>
      <c r="E523" s="4">
        <v>208</v>
      </c>
      <c r="F523" s="4">
        <f>Source!V500</f>
        <v>148.93300000000002</v>
      </c>
      <c r="G523" s="4" t="s">
        <v>432</v>
      </c>
      <c r="H523" s="4" t="s">
        <v>433</v>
      </c>
      <c r="I523" s="4"/>
      <c r="J523" s="4"/>
      <c r="K523" s="4">
        <v>208</v>
      </c>
      <c r="L523" s="4">
        <v>22</v>
      </c>
      <c r="M523" s="4">
        <v>3</v>
      </c>
      <c r="N523" s="4" t="s">
        <v>3</v>
      </c>
      <c r="O523" s="4">
        <v>-1</v>
      </c>
      <c r="P523" s="4"/>
      <c r="Q523" s="4"/>
      <c r="R523" s="4"/>
      <c r="S523" s="4"/>
      <c r="T523" s="4"/>
      <c r="U523" s="4"/>
      <c r="V523" s="4"/>
      <c r="W523" s="4"/>
    </row>
    <row r="524" spans="1:23" x14ac:dyDescent="0.2">
      <c r="A524" s="4">
        <v>50</v>
      </c>
      <c r="B524" s="4">
        <v>0</v>
      </c>
      <c r="C524" s="4">
        <v>0</v>
      </c>
      <c r="D524" s="4">
        <v>1</v>
      </c>
      <c r="E524" s="4">
        <v>209</v>
      </c>
      <c r="F524" s="4">
        <f>ROUND(Source!W500,O524)</f>
        <v>0</v>
      </c>
      <c r="G524" s="4" t="s">
        <v>434</v>
      </c>
      <c r="H524" s="4" t="s">
        <v>435</v>
      </c>
      <c r="I524" s="4"/>
      <c r="J524" s="4"/>
      <c r="K524" s="4">
        <v>209</v>
      </c>
      <c r="L524" s="4">
        <v>23</v>
      </c>
      <c r="M524" s="4">
        <v>3</v>
      </c>
      <c r="N524" s="4" t="s">
        <v>3</v>
      </c>
      <c r="O524" s="4">
        <v>2</v>
      </c>
      <c r="P524" s="4"/>
      <c r="Q524" s="4"/>
      <c r="R524" s="4"/>
      <c r="S524" s="4"/>
      <c r="T524" s="4"/>
      <c r="U524" s="4"/>
      <c r="V524" s="4"/>
      <c r="W524" s="4"/>
    </row>
    <row r="525" spans="1:23" x14ac:dyDescent="0.2">
      <c r="A525" s="4">
        <v>50</v>
      </c>
      <c r="B525" s="4">
        <v>0</v>
      </c>
      <c r="C525" s="4">
        <v>0</v>
      </c>
      <c r="D525" s="4">
        <v>1</v>
      </c>
      <c r="E525" s="4">
        <v>210</v>
      </c>
      <c r="F525" s="4">
        <f>ROUND(Source!X500,O525)</f>
        <v>130605.75999999999</v>
      </c>
      <c r="G525" s="4" t="s">
        <v>436</v>
      </c>
      <c r="H525" s="4" t="s">
        <v>437</v>
      </c>
      <c r="I525" s="4"/>
      <c r="J525" s="4"/>
      <c r="K525" s="4">
        <v>210</v>
      </c>
      <c r="L525" s="4">
        <v>24</v>
      </c>
      <c r="M525" s="4">
        <v>3</v>
      </c>
      <c r="N525" s="4" t="s">
        <v>3</v>
      </c>
      <c r="O525" s="4">
        <v>2</v>
      </c>
      <c r="P525" s="4"/>
      <c r="Q525" s="4"/>
      <c r="R525" s="4"/>
      <c r="S525" s="4"/>
      <c r="T525" s="4"/>
      <c r="U525" s="4"/>
      <c r="V525" s="4"/>
      <c r="W525" s="4"/>
    </row>
    <row r="526" spans="1:23" x14ac:dyDescent="0.2">
      <c r="A526" s="4">
        <v>50</v>
      </c>
      <c r="B526" s="4">
        <v>0</v>
      </c>
      <c r="C526" s="4">
        <v>0</v>
      </c>
      <c r="D526" s="4">
        <v>1</v>
      </c>
      <c r="E526" s="4">
        <v>211</v>
      </c>
      <c r="F526" s="4">
        <f>ROUND(Source!Y500,O526)</f>
        <v>114450.95</v>
      </c>
      <c r="G526" s="4" t="s">
        <v>438</v>
      </c>
      <c r="H526" s="4" t="s">
        <v>439</v>
      </c>
      <c r="I526" s="4"/>
      <c r="J526" s="4"/>
      <c r="K526" s="4">
        <v>211</v>
      </c>
      <c r="L526" s="4">
        <v>25</v>
      </c>
      <c r="M526" s="4">
        <v>3</v>
      </c>
      <c r="N526" s="4" t="s">
        <v>3</v>
      </c>
      <c r="O526" s="4">
        <v>2</v>
      </c>
      <c r="P526" s="4"/>
      <c r="Q526" s="4"/>
      <c r="R526" s="4"/>
      <c r="S526" s="4"/>
      <c r="T526" s="4"/>
      <c r="U526" s="4"/>
      <c r="V526" s="4"/>
      <c r="W526" s="4"/>
    </row>
    <row r="527" spans="1:23" x14ac:dyDescent="0.2">
      <c r="A527" s="4">
        <v>50</v>
      </c>
      <c r="B527" s="4">
        <v>0</v>
      </c>
      <c r="C527" s="4">
        <v>0</v>
      </c>
      <c r="D527" s="4">
        <v>1</v>
      </c>
      <c r="E527" s="4">
        <v>224</v>
      </c>
      <c r="F527" s="4">
        <f>ROUND(Source!AR500,O527)</f>
        <v>2485638.71</v>
      </c>
      <c r="G527" s="4" t="s">
        <v>440</v>
      </c>
      <c r="H527" s="4" t="s">
        <v>441</v>
      </c>
      <c r="I527" s="4"/>
      <c r="J527" s="4"/>
      <c r="K527" s="4">
        <v>224</v>
      </c>
      <c r="L527" s="4">
        <v>26</v>
      </c>
      <c r="M527" s="4">
        <v>3</v>
      </c>
      <c r="N527" s="4" t="s">
        <v>3</v>
      </c>
      <c r="O527" s="4">
        <v>2</v>
      </c>
      <c r="P527" s="4"/>
      <c r="Q527" s="4"/>
      <c r="R527" s="4"/>
      <c r="S527" s="4"/>
      <c r="T527" s="4"/>
      <c r="U527" s="4"/>
      <c r="V527" s="4"/>
      <c r="W527" s="4"/>
    </row>
    <row r="529" spans="1:245" x14ac:dyDescent="0.2">
      <c r="A529" s="1">
        <v>5</v>
      </c>
      <c r="B529" s="1">
        <v>1</v>
      </c>
      <c r="C529" s="1"/>
      <c r="D529" s="1">
        <f>ROW(A538)</f>
        <v>538</v>
      </c>
      <c r="E529" s="1"/>
      <c r="F529" s="1" t="s">
        <v>545</v>
      </c>
      <c r="G529" s="1" t="s">
        <v>821</v>
      </c>
      <c r="H529" s="1" t="s">
        <v>3</v>
      </c>
      <c r="I529" s="1">
        <v>0</v>
      </c>
      <c r="J529" s="1"/>
      <c r="K529" s="1">
        <v>0</v>
      </c>
      <c r="L529" s="1"/>
      <c r="M529" s="1"/>
      <c r="N529" s="1"/>
      <c r="O529" s="1"/>
      <c r="P529" s="1"/>
      <c r="Q529" s="1"/>
      <c r="R529" s="1"/>
      <c r="S529" s="1"/>
      <c r="T529" s="1"/>
      <c r="U529" s="1" t="s">
        <v>3</v>
      </c>
      <c r="V529" s="1">
        <v>0</v>
      </c>
      <c r="W529" s="1"/>
      <c r="X529" s="1"/>
      <c r="Y529" s="1"/>
      <c r="Z529" s="1"/>
      <c r="AA529" s="1"/>
      <c r="AB529" s="1" t="s">
        <v>3</v>
      </c>
      <c r="AC529" s="1" t="s">
        <v>3</v>
      </c>
      <c r="AD529" s="1" t="s">
        <v>3</v>
      </c>
      <c r="AE529" s="1" t="s">
        <v>3</v>
      </c>
      <c r="AF529" s="1" t="s">
        <v>3</v>
      </c>
      <c r="AG529" s="1" t="s">
        <v>3</v>
      </c>
      <c r="AH529" s="1"/>
      <c r="AI529" s="1"/>
      <c r="AJ529" s="1"/>
      <c r="AK529" s="1"/>
      <c r="AL529" s="1"/>
      <c r="AM529" s="1"/>
      <c r="AN529" s="1"/>
      <c r="AO529" s="1"/>
      <c r="AP529" s="1" t="s">
        <v>3</v>
      </c>
      <c r="AQ529" s="1" t="s">
        <v>3</v>
      </c>
      <c r="AR529" s="1" t="s">
        <v>3</v>
      </c>
      <c r="AS529" s="1"/>
      <c r="AT529" s="1"/>
      <c r="AU529" s="1"/>
      <c r="AV529" s="1"/>
      <c r="AW529" s="1"/>
      <c r="AX529" s="1"/>
      <c r="AY529" s="1"/>
      <c r="AZ529" s="1" t="s">
        <v>3</v>
      </c>
      <c r="BA529" s="1"/>
      <c r="BB529" s="1" t="s">
        <v>3</v>
      </c>
      <c r="BC529" s="1" t="s">
        <v>3</v>
      </c>
      <c r="BD529" s="1" t="s">
        <v>3</v>
      </c>
      <c r="BE529" s="1" t="s">
        <v>3</v>
      </c>
      <c r="BF529" s="1" t="s">
        <v>3</v>
      </c>
      <c r="BG529" s="1" t="s">
        <v>3</v>
      </c>
      <c r="BH529" s="1" t="s">
        <v>3</v>
      </c>
      <c r="BI529" s="1" t="s">
        <v>3</v>
      </c>
      <c r="BJ529" s="1" t="s">
        <v>3</v>
      </c>
      <c r="BK529" s="1" t="s">
        <v>3</v>
      </c>
      <c r="BL529" s="1" t="s">
        <v>3</v>
      </c>
      <c r="BM529" s="1" t="s">
        <v>3</v>
      </c>
      <c r="BN529" s="1" t="s">
        <v>3</v>
      </c>
      <c r="BO529" s="1" t="s">
        <v>3</v>
      </c>
      <c r="BP529" s="1" t="s">
        <v>3</v>
      </c>
      <c r="BQ529" s="1"/>
      <c r="BR529" s="1"/>
      <c r="BS529" s="1"/>
      <c r="BT529" s="1"/>
      <c r="BU529" s="1"/>
      <c r="BV529" s="1"/>
      <c r="BW529" s="1"/>
      <c r="BX529" s="1">
        <v>0</v>
      </c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>
        <v>0</v>
      </c>
    </row>
    <row r="531" spans="1:245" x14ac:dyDescent="0.2">
      <c r="A531" s="2">
        <v>52</v>
      </c>
      <c r="B531" s="2">
        <f t="shared" ref="B531:G531" si="442">B538</f>
        <v>1</v>
      </c>
      <c r="C531" s="2">
        <f t="shared" si="442"/>
        <v>5</v>
      </c>
      <c r="D531" s="2">
        <f t="shared" si="442"/>
        <v>529</v>
      </c>
      <c r="E531" s="2">
        <f t="shared" si="442"/>
        <v>0</v>
      </c>
      <c r="F531" s="2" t="str">
        <f t="shared" si="442"/>
        <v>Новый подраздел</v>
      </c>
      <c r="G531" s="2" t="str">
        <f t="shared" si="442"/>
        <v>Наплавляемая кровля</v>
      </c>
      <c r="H531" s="2"/>
      <c r="I531" s="2"/>
      <c r="J531" s="2"/>
      <c r="K531" s="2"/>
      <c r="L531" s="2"/>
      <c r="M531" s="2"/>
      <c r="N531" s="2"/>
      <c r="O531" s="2">
        <f t="shared" ref="O531:AT531" si="443">O538</f>
        <v>4607.2</v>
      </c>
      <c r="P531" s="2">
        <f t="shared" si="443"/>
        <v>1911.18</v>
      </c>
      <c r="Q531" s="2">
        <f t="shared" si="443"/>
        <v>132.74</v>
      </c>
      <c r="R531" s="2">
        <f t="shared" si="443"/>
        <v>7.77</v>
      </c>
      <c r="S531" s="2">
        <f t="shared" si="443"/>
        <v>2563.2800000000002</v>
      </c>
      <c r="T531" s="2">
        <f t="shared" si="443"/>
        <v>0</v>
      </c>
      <c r="U531" s="2">
        <f t="shared" si="443"/>
        <v>43.791270000000004</v>
      </c>
      <c r="V531" s="2">
        <f t="shared" si="443"/>
        <v>9.1696399999999997E-2</v>
      </c>
      <c r="W531" s="2">
        <f t="shared" si="443"/>
        <v>0</v>
      </c>
      <c r="X531" s="2">
        <f t="shared" si="443"/>
        <v>3005.89</v>
      </c>
      <c r="Y531" s="2">
        <f t="shared" si="443"/>
        <v>1671.18</v>
      </c>
      <c r="Z531" s="2">
        <f t="shared" si="443"/>
        <v>0</v>
      </c>
      <c r="AA531" s="2">
        <f t="shared" si="443"/>
        <v>0</v>
      </c>
      <c r="AB531" s="2">
        <f t="shared" si="443"/>
        <v>4607.2</v>
      </c>
      <c r="AC531" s="2">
        <f t="shared" si="443"/>
        <v>1911.18</v>
      </c>
      <c r="AD531" s="2">
        <f t="shared" si="443"/>
        <v>132.74</v>
      </c>
      <c r="AE531" s="2">
        <f t="shared" si="443"/>
        <v>7.77</v>
      </c>
      <c r="AF531" s="2">
        <f t="shared" si="443"/>
        <v>2563.2800000000002</v>
      </c>
      <c r="AG531" s="2">
        <f t="shared" si="443"/>
        <v>0</v>
      </c>
      <c r="AH531" s="2">
        <f t="shared" si="443"/>
        <v>43.791270000000004</v>
      </c>
      <c r="AI531" s="2">
        <f t="shared" si="443"/>
        <v>9.1696399999999997E-2</v>
      </c>
      <c r="AJ531" s="2">
        <f t="shared" si="443"/>
        <v>0</v>
      </c>
      <c r="AK531" s="2">
        <f t="shared" si="443"/>
        <v>3005.89</v>
      </c>
      <c r="AL531" s="2">
        <f t="shared" si="443"/>
        <v>1671.18</v>
      </c>
      <c r="AM531" s="2">
        <f t="shared" si="443"/>
        <v>0</v>
      </c>
      <c r="AN531" s="2">
        <f t="shared" si="443"/>
        <v>0</v>
      </c>
      <c r="AO531" s="2">
        <f t="shared" si="443"/>
        <v>0</v>
      </c>
      <c r="AP531" s="2">
        <f t="shared" si="443"/>
        <v>0</v>
      </c>
      <c r="AQ531" s="2">
        <f t="shared" si="443"/>
        <v>0</v>
      </c>
      <c r="AR531" s="2">
        <f t="shared" si="443"/>
        <v>9284.27</v>
      </c>
      <c r="AS531" s="2">
        <f t="shared" si="443"/>
        <v>9284.27</v>
      </c>
      <c r="AT531" s="2">
        <f t="shared" si="443"/>
        <v>0</v>
      </c>
      <c r="AU531" s="2">
        <f t="shared" ref="AU531:BZ531" si="444">AU538</f>
        <v>0</v>
      </c>
      <c r="AV531" s="2">
        <f t="shared" si="444"/>
        <v>1911.18</v>
      </c>
      <c r="AW531" s="2">
        <f t="shared" si="444"/>
        <v>1911.18</v>
      </c>
      <c r="AX531" s="2">
        <f t="shared" si="444"/>
        <v>0</v>
      </c>
      <c r="AY531" s="2">
        <f t="shared" si="444"/>
        <v>1911.18</v>
      </c>
      <c r="AZ531" s="2">
        <f t="shared" si="444"/>
        <v>0</v>
      </c>
      <c r="BA531" s="2">
        <f t="shared" si="444"/>
        <v>0</v>
      </c>
      <c r="BB531" s="2">
        <f t="shared" si="444"/>
        <v>0</v>
      </c>
      <c r="BC531" s="2">
        <f t="shared" si="444"/>
        <v>0</v>
      </c>
      <c r="BD531" s="2">
        <f t="shared" si="444"/>
        <v>0</v>
      </c>
      <c r="BE531" s="2">
        <f t="shared" si="444"/>
        <v>0</v>
      </c>
      <c r="BF531" s="2">
        <f t="shared" si="444"/>
        <v>0</v>
      </c>
      <c r="BG531" s="2">
        <f t="shared" si="444"/>
        <v>0</v>
      </c>
      <c r="BH531" s="2">
        <f t="shared" si="444"/>
        <v>0</v>
      </c>
      <c r="BI531" s="2">
        <f t="shared" si="444"/>
        <v>0</v>
      </c>
      <c r="BJ531" s="2">
        <f t="shared" si="444"/>
        <v>0</v>
      </c>
      <c r="BK531" s="2">
        <f t="shared" si="444"/>
        <v>0</v>
      </c>
      <c r="BL531" s="2">
        <f t="shared" si="444"/>
        <v>0</v>
      </c>
      <c r="BM531" s="2">
        <f t="shared" si="444"/>
        <v>0</v>
      </c>
      <c r="BN531" s="2">
        <f t="shared" si="444"/>
        <v>0</v>
      </c>
      <c r="BO531" s="2">
        <f t="shared" si="444"/>
        <v>0</v>
      </c>
      <c r="BP531" s="2">
        <f t="shared" si="444"/>
        <v>0</v>
      </c>
      <c r="BQ531" s="2">
        <f t="shared" si="444"/>
        <v>0</v>
      </c>
      <c r="BR531" s="2">
        <f t="shared" si="444"/>
        <v>0</v>
      </c>
      <c r="BS531" s="2">
        <f t="shared" si="444"/>
        <v>0</v>
      </c>
      <c r="BT531" s="2">
        <f t="shared" si="444"/>
        <v>0</v>
      </c>
      <c r="BU531" s="2">
        <f t="shared" si="444"/>
        <v>0</v>
      </c>
      <c r="BV531" s="2">
        <f t="shared" si="444"/>
        <v>0</v>
      </c>
      <c r="BW531" s="2">
        <f t="shared" si="444"/>
        <v>0</v>
      </c>
      <c r="BX531" s="2">
        <f t="shared" si="444"/>
        <v>0</v>
      </c>
      <c r="BY531" s="2">
        <f t="shared" si="444"/>
        <v>0</v>
      </c>
      <c r="BZ531" s="2">
        <f t="shared" si="444"/>
        <v>0</v>
      </c>
      <c r="CA531" s="2">
        <f t="shared" ref="CA531:DF531" si="445">CA538</f>
        <v>9284.27</v>
      </c>
      <c r="CB531" s="2">
        <f t="shared" si="445"/>
        <v>9284.27</v>
      </c>
      <c r="CC531" s="2">
        <f t="shared" si="445"/>
        <v>0</v>
      </c>
      <c r="CD531" s="2">
        <f t="shared" si="445"/>
        <v>0</v>
      </c>
      <c r="CE531" s="2">
        <f t="shared" si="445"/>
        <v>1911.18</v>
      </c>
      <c r="CF531" s="2">
        <f t="shared" si="445"/>
        <v>1911.18</v>
      </c>
      <c r="CG531" s="2">
        <f t="shared" si="445"/>
        <v>0</v>
      </c>
      <c r="CH531" s="2">
        <f t="shared" si="445"/>
        <v>1911.18</v>
      </c>
      <c r="CI531" s="2">
        <f t="shared" si="445"/>
        <v>0</v>
      </c>
      <c r="CJ531" s="2">
        <f t="shared" si="445"/>
        <v>0</v>
      </c>
      <c r="CK531" s="2">
        <f t="shared" si="445"/>
        <v>0</v>
      </c>
      <c r="CL531" s="2">
        <f t="shared" si="445"/>
        <v>0</v>
      </c>
      <c r="CM531" s="2">
        <f t="shared" si="445"/>
        <v>0</v>
      </c>
      <c r="CN531" s="2">
        <f t="shared" si="445"/>
        <v>0</v>
      </c>
      <c r="CO531" s="2">
        <f t="shared" si="445"/>
        <v>0</v>
      </c>
      <c r="CP531" s="2">
        <f t="shared" si="445"/>
        <v>0</v>
      </c>
      <c r="CQ531" s="2">
        <f t="shared" si="445"/>
        <v>0</v>
      </c>
      <c r="CR531" s="2">
        <f t="shared" si="445"/>
        <v>0</v>
      </c>
      <c r="CS531" s="2">
        <f t="shared" si="445"/>
        <v>0</v>
      </c>
      <c r="CT531" s="2">
        <f t="shared" si="445"/>
        <v>0</v>
      </c>
      <c r="CU531" s="2">
        <f t="shared" si="445"/>
        <v>0</v>
      </c>
      <c r="CV531" s="2">
        <f t="shared" si="445"/>
        <v>0</v>
      </c>
      <c r="CW531" s="2">
        <f t="shared" si="445"/>
        <v>0</v>
      </c>
      <c r="CX531" s="2">
        <f t="shared" si="445"/>
        <v>0</v>
      </c>
      <c r="CY531" s="2">
        <f t="shared" si="445"/>
        <v>0</v>
      </c>
      <c r="CZ531" s="2">
        <f t="shared" si="445"/>
        <v>0</v>
      </c>
      <c r="DA531" s="2">
        <f t="shared" si="445"/>
        <v>0</v>
      </c>
      <c r="DB531" s="2">
        <f t="shared" si="445"/>
        <v>0</v>
      </c>
      <c r="DC531" s="2">
        <f t="shared" si="445"/>
        <v>0</v>
      </c>
      <c r="DD531" s="2">
        <f t="shared" si="445"/>
        <v>0</v>
      </c>
      <c r="DE531" s="2">
        <f t="shared" si="445"/>
        <v>0</v>
      </c>
      <c r="DF531" s="2">
        <f t="shared" si="445"/>
        <v>0</v>
      </c>
      <c r="DG531" s="3">
        <f t="shared" ref="DG531:EL531" si="446">DG538</f>
        <v>0</v>
      </c>
      <c r="DH531" s="3">
        <f t="shared" si="446"/>
        <v>0</v>
      </c>
      <c r="DI531" s="3">
        <f t="shared" si="446"/>
        <v>0</v>
      </c>
      <c r="DJ531" s="3">
        <f t="shared" si="446"/>
        <v>0</v>
      </c>
      <c r="DK531" s="3">
        <f t="shared" si="446"/>
        <v>0</v>
      </c>
      <c r="DL531" s="3">
        <f t="shared" si="446"/>
        <v>0</v>
      </c>
      <c r="DM531" s="3">
        <f t="shared" si="446"/>
        <v>0</v>
      </c>
      <c r="DN531" s="3">
        <f t="shared" si="446"/>
        <v>0</v>
      </c>
      <c r="DO531" s="3">
        <f t="shared" si="446"/>
        <v>0</v>
      </c>
      <c r="DP531" s="3">
        <f t="shared" si="446"/>
        <v>0</v>
      </c>
      <c r="DQ531" s="3">
        <f t="shared" si="446"/>
        <v>0</v>
      </c>
      <c r="DR531" s="3">
        <f t="shared" si="446"/>
        <v>0</v>
      </c>
      <c r="DS531" s="3">
        <f t="shared" si="446"/>
        <v>0</v>
      </c>
      <c r="DT531" s="3">
        <f t="shared" si="446"/>
        <v>0</v>
      </c>
      <c r="DU531" s="3">
        <f t="shared" si="446"/>
        <v>0</v>
      </c>
      <c r="DV531" s="3">
        <f t="shared" si="446"/>
        <v>0</v>
      </c>
      <c r="DW531" s="3">
        <f t="shared" si="446"/>
        <v>0</v>
      </c>
      <c r="DX531" s="3">
        <f t="shared" si="446"/>
        <v>0</v>
      </c>
      <c r="DY531" s="3">
        <f t="shared" si="446"/>
        <v>0</v>
      </c>
      <c r="DZ531" s="3">
        <f t="shared" si="446"/>
        <v>0</v>
      </c>
      <c r="EA531" s="3">
        <f t="shared" si="446"/>
        <v>0</v>
      </c>
      <c r="EB531" s="3">
        <f t="shared" si="446"/>
        <v>0</v>
      </c>
      <c r="EC531" s="3">
        <f t="shared" si="446"/>
        <v>0</v>
      </c>
      <c r="ED531" s="3">
        <f t="shared" si="446"/>
        <v>0</v>
      </c>
      <c r="EE531" s="3">
        <f t="shared" si="446"/>
        <v>0</v>
      </c>
      <c r="EF531" s="3">
        <f t="shared" si="446"/>
        <v>0</v>
      </c>
      <c r="EG531" s="3">
        <f t="shared" si="446"/>
        <v>0</v>
      </c>
      <c r="EH531" s="3">
        <f t="shared" si="446"/>
        <v>0</v>
      </c>
      <c r="EI531" s="3">
        <f t="shared" si="446"/>
        <v>0</v>
      </c>
      <c r="EJ531" s="3">
        <f t="shared" si="446"/>
        <v>0</v>
      </c>
      <c r="EK531" s="3">
        <f t="shared" si="446"/>
        <v>0</v>
      </c>
      <c r="EL531" s="3">
        <f t="shared" si="446"/>
        <v>0</v>
      </c>
      <c r="EM531" s="3">
        <f t="shared" ref="EM531:FR531" si="447">EM538</f>
        <v>0</v>
      </c>
      <c r="EN531" s="3">
        <f t="shared" si="447"/>
        <v>0</v>
      </c>
      <c r="EO531" s="3">
        <f t="shared" si="447"/>
        <v>0</v>
      </c>
      <c r="EP531" s="3">
        <f t="shared" si="447"/>
        <v>0</v>
      </c>
      <c r="EQ531" s="3">
        <f t="shared" si="447"/>
        <v>0</v>
      </c>
      <c r="ER531" s="3">
        <f t="shared" si="447"/>
        <v>0</v>
      </c>
      <c r="ES531" s="3">
        <f t="shared" si="447"/>
        <v>0</v>
      </c>
      <c r="ET531" s="3">
        <f t="shared" si="447"/>
        <v>0</v>
      </c>
      <c r="EU531" s="3">
        <f t="shared" si="447"/>
        <v>0</v>
      </c>
      <c r="EV531" s="3">
        <f t="shared" si="447"/>
        <v>0</v>
      </c>
      <c r="EW531" s="3">
        <f t="shared" si="447"/>
        <v>0</v>
      </c>
      <c r="EX531" s="3">
        <f t="shared" si="447"/>
        <v>0</v>
      </c>
      <c r="EY531" s="3">
        <f t="shared" si="447"/>
        <v>0</v>
      </c>
      <c r="EZ531" s="3">
        <f t="shared" si="447"/>
        <v>0</v>
      </c>
      <c r="FA531" s="3">
        <f t="shared" si="447"/>
        <v>0</v>
      </c>
      <c r="FB531" s="3">
        <f t="shared" si="447"/>
        <v>0</v>
      </c>
      <c r="FC531" s="3">
        <f t="shared" si="447"/>
        <v>0</v>
      </c>
      <c r="FD531" s="3">
        <f t="shared" si="447"/>
        <v>0</v>
      </c>
      <c r="FE531" s="3">
        <f t="shared" si="447"/>
        <v>0</v>
      </c>
      <c r="FF531" s="3">
        <f t="shared" si="447"/>
        <v>0</v>
      </c>
      <c r="FG531" s="3">
        <f t="shared" si="447"/>
        <v>0</v>
      </c>
      <c r="FH531" s="3">
        <f t="shared" si="447"/>
        <v>0</v>
      </c>
      <c r="FI531" s="3">
        <f t="shared" si="447"/>
        <v>0</v>
      </c>
      <c r="FJ531" s="3">
        <f t="shared" si="447"/>
        <v>0</v>
      </c>
      <c r="FK531" s="3">
        <f t="shared" si="447"/>
        <v>0</v>
      </c>
      <c r="FL531" s="3">
        <f t="shared" si="447"/>
        <v>0</v>
      </c>
      <c r="FM531" s="3">
        <f t="shared" si="447"/>
        <v>0</v>
      </c>
      <c r="FN531" s="3">
        <f t="shared" si="447"/>
        <v>0</v>
      </c>
      <c r="FO531" s="3">
        <f t="shared" si="447"/>
        <v>0</v>
      </c>
      <c r="FP531" s="3">
        <f t="shared" si="447"/>
        <v>0</v>
      </c>
      <c r="FQ531" s="3">
        <f t="shared" si="447"/>
        <v>0</v>
      </c>
      <c r="FR531" s="3">
        <f t="shared" si="447"/>
        <v>0</v>
      </c>
      <c r="FS531" s="3">
        <f t="shared" ref="FS531:GX531" si="448">FS538</f>
        <v>0</v>
      </c>
      <c r="FT531" s="3">
        <f t="shared" si="448"/>
        <v>0</v>
      </c>
      <c r="FU531" s="3">
        <f t="shared" si="448"/>
        <v>0</v>
      </c>
      <c r="FV531" s="3">
        <f t="shared" si="448"/>
        <v>0</v>
      </c>
      <c r="FW531" s="3">
        <f t="shared" si="448"/>
        <v>0</v>
      </c>
      <c r="FX531" s="3">
        <f t="shared" si="448"/>
        <v>0</v>
      </c>
      <c r="FY531" s="3">
        <f t="shared" si="448"/>
        <v>0</v>
      </c>
      <c r="FZ531" s="3">
        <f t="shared" si="448"/>
        <v>0</v>
      </c>
      <c r="GA531" s="3">
        <f t="shared" si="448"/>
        <v>0</v>
      </c>
      <c r="GB531" s="3">
        <f t="shared" si="448"/>
        <v>0</v>
      </c>
      <c r="GC531" s="3">
        <f t="shared" si="448"/>
        <v>0</v>
      </c>
      <c r="GD531" s="3">
        <f t="shared" si="448"/>
        <v>0</v>
      </c>
      <c r="GE531" s="3">
        <f t="shared" si="448"/>
        <v>0</v>
      </c>
      <c r="GF531" s="3">
        <f t="shared" si="448"/>
        <v>0</v>
      </c>
      <c r="GG531" s="3">
        <f t="shared" si="448"/>
        <v>0</v>
      </c>
      <c r="GH531" s="3">
        <f t="shared" si="448"/>
        <v>0</v>
      </c>
      <c r="GI531" s="3">
        <f t="shared" si="448"/>
        <v>0</v>
      </c>
      <c r="GJ531" s="3">
        <f t="shared" si="448"/>
        <v>0</v>
      </c>
      <c r="GK531" s="3">
        <f t="shared" si="448"/>
        <v>0</v>
      </c>
      <c r="GL531" s="3">
        <f t="shared" si="448"/>
        <v>0</v>
      </c>
      <c r="GM531" s="3">
        <f t="shared" si="448"/>
        <v>0</v>
      </c>
      <c r="GN531" s="3">
        <f t="shared" si="448"/>
        <v>0</v>
      </c>
      <c r="GO531" s="3">
        <f t="shared" si="448"/>
        <v>0</v>
      </c>
      <c r="GP531" s="3">
        <f t="shared" si="448"/>
        <v>0</v>
      </c>
      <c r="GQ531" s="3">
        <f t="shared" si="448"/>
        <v>0</v>
      </c>
      <c r="GR531" s="3">
        <f t="shared" si="448"/>
        <v>0</v>
      </c>
      <c r="GS531" s="3">
        <f t="shared" si="448"/>
        <v>0</v>
      </c>
      <c r="GT531" s="3">
        <f t="shared" si="448"/>
        <v>0</v>
      </c>
      <c r="GU531" s="3">
        <f t="shared" si="448"/>
        <v>0</v>
      </c>
      <c r="GV531" s="3">
        <f t="shared" si="448"/>
        <v>0</v>
      </c>
      <c r="GW531" s="3">
        <f t="shared" si="448"/>
        <v>0</v>
      </c>
      <c r="GX531" s="3">
        <f t="shared" si="448"/>
        <v>0</v>
      </c>
    </row>
    <row r="533" spans="1:245" x14ac:dyDescent="0.2">
      <c r="A533">
        <v>17</v>
      </c>
      <c r="B533">
        <v>1</v>
      </c>
      <c r="C533">
        <f>ROW(SmtRes!A1190)</f>
        <v>1190</v>
      </c>
      <c r="D533">
        <f>ROW(EtalonRes!A1133)</f>
        <v>1133</v>
      </c>
      <c r="E533" t="s">
        <v>822</v>
      </c>
      <c r="F533" t="s">
        <v>823</v>
      </c>
      <c r="G533" t="s">
        <v>824</v>
      </c>
      <c r="H533" t="s">
        <v>208</v>
      </c>
      <c r="I533">
        <f>ROUND(24.72/100,9)</f>
        <v>0.2472</v>
      </c>
      <c r="J533">
        <v>0</v>
      </c>
      <c r="O533">
        <f>ROUND(CP533,2)</f>
        <v>957.07</v>
      </c>
      <c r="P533">
        <f>ROUND(CQ533*I533,2)</f>
        <v>0</v>
      </c>
      <c r="Q533">
        <f>ROUND(CR533*I533,2)</f>
        <v>21.29</v>
      </c>
      <c r="R533">
        <f>ROUND(CS533*I533,2)</f>
        <v>3.42</v>
      </c>
      <c r="S533">
        <f>ROUND(CT533*I533,2)</f>
        <v>935.78</v>
      </c>
      <c r="T533">
        <f>ROUND(CU533*I533,2)</f>
        <v>0</v>
      </c>
      <c r="U533">
        <f>CV533*I533</f>
        <v>16.72308</v>
      </c>
      <c r="V533">
        <f>CW533*I533</f>
        <v>4.0046400000000003E-2</v>
      </c>
      <c r="W533">
        <f>ROUND(CX533*I533,2)</f>
        <v>0</v>
      </c>
      <c r="X533">
        <f t="shared" ref="X533:Y536" si="449">ROUND(CY533,2)</f>
        <v>1127.04</v>
      </c>
      <c r="Y533">
        <f t="shared" si="449"/>
        <v>610.48</v>
      </c>
      <c r="AA533">
        <v>39570879</v>
      </c>
      <c r="AB533">
        <f>ROUND((AC533+AD533+AF533),2)</f>
        <v>590.19000000000005</v>
      </c>
      <c r="AC533">
        <f>ROUND(((ES533*0)),2)</f>
        <v>0</v>
      </c>
      <c r="AD533">
        <f>ROUND(((((ET533*0.6))-((EU533*0.6)))+AE533),2)</f>
        <v>13.13</v>
      </c>
      <c r="AE533">
        <f>ROUND(((EU533*0.6)),2)</f>
        <v>2.11</v>
      </c>
      <c r="AF533">
        <f>ROUND(((EV533*0.6)),2)</f>
        <v>577.05999999999995</v>
      </c>
      <c r="AG533">
        <f>ROUND((AP533),2)</f>
        <v>0</v>
      </c>
      <c r="AH533">
        <f>((EW533*0.6))</f>
        <v>67.649999999999991</v>
      </c>
      <c r="AI533">
        <f>((EX533*0.6))</f>
        <v>0.16200000000000001</v>
      </c>
      <c r="AJ533">
        <f>ROUND((AS533),2)</f>
        <v>0</v>
      </c>
      <c r="AK533">
        <v>9874.2199999999993</v>
      </c>
      <c r="AL533">
        <v>8890.58</v>
      </c>
      <c r="AM533">
        <v>21.88</v>
      </c>
      <c r="AN533">
        <v>3.51</v>
      </c>
      <c r="AO533">
        <v>961.76</v>
      </c>
      <c r="AP533">
        <v>0</v>
      </c>
      <c r="AQ533">
        <v>112.75</v>
      </c>
      <c r="AR533">
        <v>0.27</v>
      </c>
      <c r="AS533">
        <v>0</v>
      </c>
      <c r="AT533">
        <v>120</v>
      </c>
      <c r="AU533">
        <v>65</v>
      </c>
      <c r="AV533">
        <v>1</v>
      </c>
      <c r="AW533">
        <v>1</v>
      </c>
      <c r="AZ533">
        <v>6.56</v>
      </c>
      <c r="BA533">
        <v>6.56</v>
      </c>
      <c r="BB533">
        <v>6.56</v>
      </c>
      <c r="BC533">
        <v>6.56</v>
      </c>
      <c r="BD533" t="s">
        <v>3</v>
      </c>
      <c r="BE533" t="s">
        <v>3</v>
      </c>
      <c r="BF533" t="s">
        <v>3</v>
      </c>
      <c r="BG533" t="s">
        <v>3</v>
      </c>
      <c r="BH533">
        <v>0</v>
      </c>
      <c r="BI533">
        <v>1</v>
      </c>
      <c r="BJ533" t="s">
        <v>825</v>
      </c>
      <c r="BM533">
        <v>12001</v>
      </c>
      <c r="BN533">
        <v>0</v>
      </c>
      <c r="BO533" t="s">
        <v>3</v>
      </c>
      <c r="BP533">
        <v>0</v>
      </c>
      <c r="BQ533">
        <v>2</v>
      </c>
      <c r="BR533">
        <v>0</v>
      </c>
      <c r="BS533">
        <v>6.56</v>
      </c>
      <c r="BT533">
        <v>1</v>
      </c>
      <c r="BU533">
        <v>1</v>
      </c>
      <c r="BV533">
        <v>1</v>
      </c>
      <c r="BW533">
        <v>1</v>
      </c>
      <c r="BX533">
        <v>1</v>
      </c>
      <c r="BY533" t="s">
        <v>3</v>
      </c>
      <c r="BZ533">
        <v>120</v>
      </c>
      <c r="CA533">
        <v>65</v>
      </c>
      <c r="CF533">
        <v>0</v>
      </c>
      <c r="CG533">
        <v>0</v>
      </c>
      <c r="CM533">
        <v>0</v>
      </c>
      <c r="CN533" t="s">
        <v>1635</v>
      </c>
      <c r="CO533">
        <v>0</v>
      </c>
      <c r="CP533">
        <f>(P533+Q533+S533)</f>
        <v>957.06999999999994</v>
      </c>
      <c r="CQ533">
        <f>AC533*BC533</f>
        <v>0</v>
      </c>
      <c r="CR533">
        <f>AD533*BB533</f>
        <v>86.132800000000003</v>
      </c>
      <c r="CS533">
        <f>AE533*BS533</f>
        <v>13.841599999999998</v>
      </c>
      <c r="CT533">
        <f>AF533*BA533</f>
        <v>3785.5135999999993</v>
      </c>
      <c r="CU533">
        <f t="shared" ref="CU533:CX536" si="450">AG533</f>
        <v>0</v>
      </c>
      <c r="CV533">
        <f t="shared" si="450"/>
        <v>67.649999999999991</v>
      </c>
      <c r="CW533">
        <f t="shared" si="450"/>
        <v>0.16200000000000001</v>
      </c>
      <c r="CX533">
        <f t="shared" si="450"/>
        <v>0</v>
      </c>
      <c r="CY533">
        <f>(((S533+R533)*AT533)/100)</f>
        <v>1127.04</v>
      </c>
      <c r="CZ533">
        <f>(((S533+R533)*AU533)/100)</f>
        <v>610.4799999999999</v>
      </c>
      <c r="DC533" t="s">
        <v>3</v>
      </c>
      <c r="DD533" t="s">
        <v>826</v>
      </c>
      <c r="DE533" t="s">
        <v>827</v>
      </c>
      <c r="DF533" t="s">
        <v>827</v>
      </c>
      <c r="DG533" t="s">
        <v>827</v>
      </c>
      <c r="DH533" t="s">
        <v>3</v>
      </c>
      <c r="DI533" t="s">
        <v>827</v>
      </c>
      <c r="DJ533" t="s">
        <v>827</v>
      </c>
      <c r="DK533" t="s">
        <v>3</v>
      </c>
      <c r="DL533" t="s">
        <v>3</v>
      </c>
      <c r="DM533" t="s">
        <v>3</v>
      </c>
      <c r="DN533">
        <v>0</v>
      </c>
      <c r="DO533">
        <v>0</v>
      </c>
      <c r="DP533">
        <v>1</v>
      </c>
      <c r="DQ533">
        <v>1</v>
      </c>
      <c r="DU533">
        <v>1005</v>
      </c>
      <c r="DV533" t="s">
        <v>208</v>
      </c>
      <c r="DW533" t="s">
        <v>208</v>
      </c>
      <c r="DX533">
        <v>100</v>
      </c>
      <c r="EE533">
        <v>39174505</v>
      </c>
      <c r="EF533">
        <v>2</v>
      </c>
      <c r="EG533" t="s">
        <v>21</v>
      </c>
      <c r="EH533">
        <v>0</v>
      </c>
      <c r="EI533" t="s">
        <v>3</v>
      </c>
      <c r="EJ533">
        <v>1</v>
      </c>
      <c r="EK533">
        <v>12001</v>
      </c>
      <c r="EL533" t="s">
        <v>622</v>
      </c>
      <c r="EM533" t="s">
        <v>623</v>
      </c>
      <c r="EO533" t="s">
        <v>828</v>
      </c>
      <c r="EQ533">
        <v>0</v>
      </c>
      <c r="ER533">
        <v>9874.2199999999993</v>
      </c>
      <c r="ES533">
        <v>8890.58</v>
      </c>
      <c r="ET533">
        <v>21.88</v>
      </c>
      <c r="EU533">
        <v>3.51</v>
      </c>
      <c r="EV533">
        <v>961.76</v>
      </c>
      <c r="EW533">
        <v>112.75</v>
      </c>
      <c r="EX533">
        <v>0.27</v>
      </c>
      <c r="EY533">
        <v>0</v>
      </c>
      <c r="FQ533">
        <v>0</v>
      </c>
      <c r="FR533">
        <f>ROUND(IF(AND(BH533=3,BI533=3),P533,0),2)</f>
        <v>0</v>
      </c>
      <c r="FS533">
        <v>0</v>
      </c>
      <c r="FX533">
        <v>120</v>
      </c>
      <c r="FY533">
        <v>65</v>
      </c>
      <c r="GA533" t="s">
        <v>3</v>
      </c>
      <c r="GD533">
        <v>0</v>
      </c>
      <c r="GF533">
        <v>-912481867</v>
      </c>
      <c r="GG533">
        <v>1</v>
      </c>
      <c r="GH533">
        <v>1</v>
      </c>
      <c r="GI533">
        <v>4</v>
      </c>
      <c r="GJ533">
        <v>0</v>
      </c>
      <c r="GK533">
        <f>ROUND(R533*(R12)/100,2)</f>
        <v>0</v>
      </c>
      <c r="GL533">
        <f>ROUND(IF(AND(BH533=3,BI533=3,FS533&lt;&gt;0),P533,0),2)</f>
        <v>0</v>
      </c>
      <c r="GM533">
        <f>ROUND(O533+X533+Y533+GK533,2)+GX533</f>
        <v>2694.59</v>
      </c>
      <c r="GN533">
        <f>IF(OR(BI533=0,BI533=1),ROUND(O533+X533+Y533+GK533,2),0)</f>
        <v>2694.59</v>
      </c>
      <c r="GO533">
        <f>IF(BI533=2,ROUND(O533+X533+Y533+GK533,2),0)</f>
        <v>0</v>
      </c>
      <c r="GP533">
        <f>IF(BI533=4,ROUND(O533+X533+Y533+GK533,2)+GX533,0)</f>
        <v>0</v>
      </c>
      <c r="GR533">
        <v>0</v>
      </c>
      <c r="GS533">
        <v>3</v>
      </c>
      <c r="GT533">
        <v>0</v>
      </c>
      <c r="GU533" t="s">
        <v>3</v>
      </c>
      <c r="GV533">
        <f>ROUND(GT533,2)</f>
        <v>0</v>
      </c>
      <c r="GW533">
        <v>1</v>
      </c>
      <c r="GX533">
        <f>ROUND(GV533*GW533*I533,2)</f>
        <v>0</v>
      </c>
      <c r="HA533">
        <v>0</v>
      </c>
      <c r="HB533">
        <v>0</v>
      </c>
      <c r="IK533">
        <v>0</v>
      </c>
    </row>
    <row r="534" spans="1:245" x14ac:dyDescent="0.2">
      <c r="A534">
        <v>17</v>
      </c>
      <c r="B534">
        <v>1</v>
      </c>
      <c r="C534">
        <f>ROW(SmtRes!A1197)</f>
        <v>1197</v>
      </c>
      <c r="D534">
        <f>ROW(EtalonRes!A1142)</f>
        <v>1142</v>
      </c>
      <c r="E534" t="s">
        <v>829</v>
      </c>
      <c r="F534" t="s">
        <v>830</v>
      </c>
      <c r="G534" t="s">
        <v>831</v>
      </c>
      <c r="H534" t="s">
        <v>28</v>
      </c>
      <c r="I534">
        <f>ROUND(30/100,9)</f>
        <v>0.3</v>
      </c>
      <c r="J534">
        <v>0</v>
      </c>
      <c r="O534">
        <f>ROUND(CP534,2)</f>
        <v>1520.36</v>
      </c>
      <c r="P534">
        <f>ROUND(CQ534*I534,2)</f>
        <v>0</v>
      </c>
      <c r="Q534">
        <f>ROUND(CR534*I534,2)</f>
        <v>105.76</v>
      </c>
      <c r="R534">
        <f>ROUND(CS534*I534,2)</f>
        <v>2.74</v>
      </c>
      <c r="S534">
        <f>ROUND(CT534*I534,2)</f>
        <v>1414.6</v>
      </c>
      <c r="T534">
        <f>ROUND(CU534*I534,2)</f>
        <v>0</v>
      </c>
      <c r="U534">
        <f>CV534*I534</f>
        <v>23.490000000000002</v>
      </c>
      <c r="V534">
        <f>CW534*I534</f>
        <v>3.2399999999999998E-2</v>
      </c>
      <c r="W534">
        <f>ROUND(CX534*I534,2)</f>
        <v>0</v>
      </c>
      <c r="X534">
        <f t="shared" si="449"/>
        <v>1700.81</v>
      </c>
      <c r="Y534">
        <f t="shared" si="449"/>
        <v>921.27</v>
      </c>
      <c r="AA534">
        <v>39570879</v>
      </c>
      <c r="AB534">
        <f>ROUND((AC534+AD534+AF534),2)</f>
        <v>772.54</v>
      </c>
      <c r="AC534">
        <f>ROUND(((ES534*0)),2)</f>
        <v>0</v>
      </c>
      <c r="AD534">
        <f>ROUND(((((ET534*0.3))-((EU534*0.3)))+AE534),2)</f>
        <v>53.74</v>
      </c>
      <c r="AE534">
        <f>ROUND(((EU534*0.3)),2)</f>
        <v>1.39</v>
      </c>
      <c r="AF534">
        <f>ROUND(((EV534*3)),2)</f>
        <v>718.8</v>
      </c>
      <c r="AG534">
        <f>ROUND((AP534),2)</f>
        <v>0</v>
      </c>
      <c r="AH534">
        <f>((EW534*3))</f>
        <v>78.300000000000011</v>
      </c>
      <c r="AI534">
        <f>((EX534*0.3))</f>
        <v>0.108</v>
      </c>
      <c r="AJ534">
        <f>ROUND((AS534),2)</f>
        <v>0</v>
      </c>
      <c r="AK534">
        <v>2469.6799999999998</v>
      </c>
      <c r="AL534">
        <v>2050.9499999999998</v>
      </c>
      <c r="AM534">
        <v>179.13</v>
      </c>
      <c r="AN534">
        <v>4.6399999999999997</v>
      </c>
      <c r="AO534">
        <v>239.6</v>
      </c>
      <c r="AP534">
        <v>0</v>
      </c>
      <c r="AQ534">
        <v>26.1</v>
      </c>
      <c r="AR534">
        <v>0.36</v>
      </c>
      <c r="AS534">
        <v>0</v>
      </c>
      <c r="AT534">
        <v>120</v>
      </c>
      <c r="AU534">
        <v>65</v>
      </c>
      <c r="AV534">
        <v>1</v>
      </c>
      <c r="AW534">
        <v>1</v>
      </c>
      <c r="AZ534">
        <v>6.56</v>
      </c>
      <c r="BA534">
        <v>6.56</v>
      </c>
      <c r="BB534">
        <v>6.56</v>
      </c>
      <c r="BC534">
        <v>6.56</v>
      </c>
      <c r="BD534" t="s">
        <v>3</v>
      </c>
      <c r="BE534" t="s">
        <v>3</v>
      </c>
      <c r="BF534" t="s">
        <v>3</v>
      </c>
      <c r="BG534" t="s">
        <v>3</v>
      </c>
      <c r="BH534">
        <v>0</v>
      </c>
      <c r="BI534">
        <v>1</v>
      </c>
      <c r="BJ534" t="s">
        <v>832</v>
      </c>
      <c r="BM534">
        <v>12001</v>
      </c>
      <c r="BN534">
        <v>0</v>
      </c>
      <c r="BO534" t="s">
        <v>3</v>
      </c>
      <c r="BP534">
        <v>0</v>
      </c>
      <c r="BQ534">
        <v>2</v>
      </c>
      <c r="BR534">
        <v>0</v>
      </c>
      <c r="BS534">
        <v>6.56</v>
      </c>
      <c r="BT534">
        <v>1</v>
      </c>
      <c r="BU534">
        <v>1</v>
      </c>
      <c r="BV534">
        <v>1</v>
      </c>
      <c r="BW534">
        <v>1</v>
      </c>
      <c r="BX534">
        <v>1</v>
      </c>
      <c r="BY534" t="s">
        <v>3</v>
      </c>
      <c r="BZ534">
        <v>120</v>
      </c>
      <c r="CA534">
        <v>65</v>
      </c>
      <c r="CF534">
        <v>0</v>
      </c>
      <c r="CG534">
        <v>0</v>
      </c>
      <c r="CM534">
        <v>0</v>
      </c>
      <c r="CN534" t="s">
        <v>1636</v>
      </c>
      <c r="CO534">
        <v>0</v>
      </c>
      <c r="CP534">
        <f>(P534+Q534+S534)</f>
        <v>1520.36</v>
      </c>
      <c r="CQ534">
        <f>AC534*BC534</f>
        <v>0</v>
      </c>
      <c r="CR534">
        <f>AD534*BB534</f>
        <v>352.53440000000001</v>
      </c>
      <c r="CS534">
        <f>AE534*BS534</f>
        <v>9.1183999999999994</v>
      </c>
      <c r="CT534">
        <f>AF534*BA534</f>
        <v>4715.3279999999995</v>
      </c>
      <c r="CU534">
        <f t="shared" si="450"/>
        <v>0</v>
      </c>
      <c r="CV534">
        <f t="shared" si="450"/>
        <v>78.300000000000011</v>
      </c>
      <c r="CW534">
        <f t="shared" si="450"/>
        <v>0.108</v>
      </c>
      <c r="CX534">
        <f t="shared" si="450"/>
        <v>0</v>
      </c>
      <c r="CY534">
        <f>(((S534+R534)*AT534)/100)</f>
        <v>1700.808</v>
      </c>
      <c r="CZ534">
        <f>(((S534+R534)*AU534)/100)</f>
        <v>921.27099999999996</v>
      </c>
      <c r="DC534" t="s">
        <v>3</v>
      </c>
      <c r="DD534" t="s">
        <v>826</v>
      </c>
      <c r="DE534" t="s">
        <v>833</v>
      </c>
      <c r="DF534" t="s">
        <v>833</v>
      </c>
      <c r="DG534" t="s">
        <v>834</v>
      </c>
      <c r="DH534" t="s">
        <v>3</v>
      </c>
      <c r="DI534" t="s">
        <v>834</v>
      </c>
      <c r="DJ534" t="s">
        <v>833</v>
      </c>
      <c r="DK534" t="s">
        <v>3</v>
      </c>
      <c r="DL534" t="s">
        <v>3</v>
      </c>
      <c r="DM534" t="s">
        <v>3</v>
      </c>
      <c r="DN534">
        <v>0</v>
      </c>
      <c r="DO534">
        <v>0</v>
      </c>
      <c r="DP534">
        <v>1</v>
      </c>
      <c r="DQ534">
        <v>1</v>
      </c>
      <c r="DU534">
        <v>1003</v>
      </c>
      <c r="DV534" t="s">
        <v>28</v>
      </c>
      <c r="DW534" t="s">
        <v>28</v>
      </c>
      <c r="DX534">
        <v>100</v>
      </c>
      <c r="EE534">
        <v>39174505</v>
      </c>
      <c r="EF534">
        <v>2</v>
      </c>
      <c r="EG534" t="s">
        <v>21</v>
      </c>
      <c r="EH534">
        <v>0</v>
      </c>
      <c r="EI534" t="s">
        <v>3</v>
      </c>
      <c r="EJ534">
        <v>1</v>
      </c>
      <c r="EK534">
        <v>12001</v>
      </c>
      <c r="EL534" t="s">
        <v>622</v>
      </c>
      <c r="EM534" t="s">
        <v>623</v>
      </c>
      <c r="EO534" t="s">
        <v>835</v>
      </c>
      <c r="EQ534">
        <v>0</v>
      </c>
      <c r="ER534">
        <v>2469.6799999999998</v>
      </c>
      <c r="ES534">
        <v>2050.9499999999998</v>
      </c>
      <c r="ET534">
        <v>179.13</v>
      </c>
      <c r="EU534">
        <v>4.6399999999999997</v>
      </c>
      <c r="EV534">
        <v>239.6</v>
      </c>
      <c r="EW534">
        <v>26.1</v>
      </c>
      <c r="EX534">
        <v>0.36</v>
      </c>
      <c r="EY534">
        <v>0</v>
      </c>
      <c r="FQ534">
        <v>0</v>
      </c>
      <c r="FR534">
        <f>ROUND(IF(AND(BH534=3,BI534=3),P534,0),2)</f>
        <v>0</v>
      </c>
      <c r="FS534">
        <v>0</v>
      </c>
      <c r="FX534">
        <v>120</v>
      </c>
      <c r="FY534">
        <v>65</v>
      </c>
      <c r="GA534" t="s">
        <v>3</v>
      </c>
      <c r="GD534">
        <v>0</v>
      </c>
      <c r="GF534">
        <v>1219067725</v>
      </c>
      <c r="GG534">
        <v>1</v>
      </c>
      <c r="GH534">
        <v>1</v>
      </c>
      <c r="GI534">
        <v>4</v>
      </c>
      <c r="GJ534">
        <v>0</v>
      </c>
      <c r="GK534">
        <f>ROUND(R534*(R12)/100,2)</f>
        <v>0</v>
      </c>
      <c r="GL534">
        <f>ROUND(IF(AND(BH534=3,BI534=3,FS534&lt;&gt;0),P534,0),2)</f>
        <v>0</v>
      </c>
      <c r="GM534">
        <f>ROUND(O534+X534+Y534+GK534,2)+GX534</f>
        <v>4142.4399999999996</v>
      </c>
      <c r="GN534">
        <f>IF(OR(BI534=0,BI534=1),ROUND(O534+X534+Y534+GK534,2),0)</f>
        <v>4142.4399999999996</v>
      </c>
      <c r="GO534">
        <f>IF(BI534=2,ROUND(O534+X534+Y534+GK534,2),0)</f>
        <v>0</v>
      </c>
      <c r="GP534">
        <f>IF(BI534=4,ROUND(O534+X534+Y534+GK534,2)+GX534,0)</f>
        <v>0</v>
      </c>
      <c r="GR534">
        <v>0</v>
      </c>
      <c r="GS534">
        <v>3</v>
      </c>
      <c r="GT534">
        <v>0</v>
      </c>
      <c r="GU534" t="s">
        <v>3</v>
      </c>
      <c r="GV534">
        <f>ROUND(GT534,2)</f>
        <v>0</v>
      </c>
      <c r="GW534">
        <v>1</v>
      </c>
      <c r="GX534">
        <f>ROUND(GV534*GW534*I534,2)</f>
        <v>0</v>
      </c>
      <c r="HA534">
        <v>0</v>
      </c>
      <c r="HB534">
        <v>0</v>
      </c>
      <c r="IK534">
        <v>0</v>
      </c>
    </row>
    <row r="535" spans="1:245" x14ac:dyDescent="0.2">
      <c r="A535">
        <v>17</v>
      </c>
      <c r="B535">
        <v>1</v>
      </c>
      <c r="C535">
        <f>ROW(SmtRes!A1205)</f>
        <v>1205</v>
      </c>
      <c r="D535">
        <f>ROW(EtalonRes!A1154)</f>
        <v>1154</v>
      </c>
      <c r="E535" t="s">
        <v>836</v>
      </c>
      <c r="F535" t="s">
        <v>837</v>
      </c>
      <c r="G535" t="s">
        <v>838</v>
      </c>
      <c r="H535" t="s">
        <v>208</v>
      </c>
      <c r="I535">
        <f>ROUND(7.7/100,9)</f>
        <v>7.6999999999999999E-2</v>
      </c>
      <c r="J535">
        <v>0</v>
      </c>
      <c r="O535">
        <f>ROUND(CP535,2)</f>
        <v>441.68</v>
      </c>
      <c r="P535">
        <f>ROUND(CQ535*I535,2)</f>
        <v>223.09</v>
      </c>
      <c r="Q535">
        <f>ROUND(CR535*I535,2)</f>
        <v>5.69</v>
      </c>
      <c r="R535">
        <f>ROUND(CS535*I535,2)</f>
        <v>1.61</v>
      </c>
      <c r="S535">
        <f>ROUND(CT535*I535,2)</f>
        <v>212.9</v>
      </c>
      <c r="T535">
        <f>ROUND(CU535*I535,2)</f>
        <v>0</v>
      </c>
      <c r="U535">
        <f>CV535*I535</f>
        <v>3.5781899999999998</v>
      </c>
      <c r="V535">
        <f>CW535*I535</f>
        <v>1.925E-2</v>
      </c>
      <c r="W535">
        <f>ROUND(CX535*I535,2)</f>
        <v>0</v>
      </c>
      <c r="X535">
        <f t="shared" si="449"/>
        <v>178.04</v>
      </c>
      <c r="Y535">
        <f t="shared" si="449"/>
        <v>139.43</v>
      </c>
      <c r="AA535">
        <v>39570879</v>
      </c>
      <c r="AB535">
        <f>ROUND((AC535+AD535+AF535),2)</f>
        <v>874.39</v>
      </c>
      <c r="AC535">
        <f>ROUND((ES535),2)</f>
        <v>441.65</v>
      </c>
      <c r="AD535">
        <f>ROUND((((ET535)-(EU535))+AE535),2)</f>
        <v>11.26</v>
      </c>
      <c r="AE535">
        <f>ROUND((EU535),2)</f>
        <v>3.19</v>
      </c>
      <c r="AF535">
        <f>ROUND((EV535),2)</f>
        <v>421.48</v>
      </c>
      <c r="AG535">
        <f>ROUND((AP535),2)</f>
        <v>0</v>
      </c>
      <c r="AH535">
        <f>(EW535)</f>
        <v>46.47</v>
      </c>
      <c r="AI535">
        <f>(EX535)</f>
        <v>0.25</v>
      </c>
      <c r="AJ535">
        <f>ROUND((AS535),2)</f>
        <v>0</v>
      </c>
      <c r="AK535">
        <v>874.39</v>
      </c>
      <c r="AL535">
        <v>441.65</v>
      </c>
      <c r="AM535">
        <v>11.26</v>
      </c>
      <c r="AN535">
        <v>3.19</v>
      </c>
      <c r="AO535">
        <v>421.48</v>
      </c>
      <c r="AP535">
        <v>0</v>
      </c>
      <c r="AQ535">
        <v>46.47</v>
      </c>
      <c r="AR535">
        <v>0.25</v>
      </c>
      <c r="AS535">
        <v>0</v>
      </c>
      <c r="AT535">
        <v>83</v>
      </c>
      <c r="AU535">
        <v>65</v>
      </c>
      <c r="AV535">
        <v>1</v>
      </c>
      <c r="AW535">
        <v>1</v>
      </c>
      <c r="AZ535">
        <v>6.56</v>
      </c>
      <c r="BA535">
        <v>6.56</v>
      </c>
      <c r="BB535">
        <v>6.56</v>
      </c>
      <c r="BC535">
        <v>6.56</v>
      </c>
      <c r="BD535" t="s">
        <v>3</v>
      </c>
      <c r="BE535" t="s">
        <v>3</v>
      </c>
      <c r="BF535" t="s">
        <v>3</v>
      </c>
      <c r="BG535" t="s">
        <v>3</v>
      </c>
      <c r="BH535">
        <v>0</v>
      </c>
      <c r="BI535">
        <v>1</v>
      </c>
      <c r="BJ535" t="s">
        <v>839</v>
      </c>
      <c r="BM535">
        <v>58001</v>
      </c>
      <c r="BN535">
        <v>0</v>
      </c>
      <c r="BO535" t="s">
        <v>3</v>
      </c>
      <c r="BP535">
        <v>0</v>
      </c>
      <c r="BQ535">
        <v>6</v>
      </c>
      <c r="BR535">
        <v>0</v>
      </c>
      <c r="BS535">
        <v>6.56</v>
      </c>
      <c r="BT535">
        <v>1</v>
      </c>
      <c r="BU535">
        <v>1</v>
      </c>
      <c r="BV535">
        <v>1</v>
      </c>
      <c r="BW535">
        <v>1</v>
      </c>
      <c r="BX535">
        <v>1</v>
      </c>
      <c r="BY535" t="s">
        <v>3</v>
      </c>
      <c r="BZ535">
        <v>83</v>
      </c>
      <c r="CA535">
        <v>65</v>
      </c>
      <c r="CF535">
        <v>0</v>
      </c>
      <c r="CG535">
        <v>0</v>
      </c>
      <c r="CM535">
        <v>0</v>
      </c>
      <c r="CN535" t="s">
        <v>3</v>
      </c>
      <c r="CO535">
        <v>0</v>
      </c>
      <c r="CP535">
        <f>(P535+Q535+S535)</f>
        <v>441.68</v>
      </c>
      <c r="CQ535">
        <f>AC535*BC535</f>
        <v>2897.2239999999997</v>
      </c>
      <c r="CR535">
        <f>AD535*BB535</f>
        <v>73.865600000000001</v>
      </c>
      <c r="CS535">
        <f>AE535*BS535</f>
        <v>20.926399999999997</v>
      </c>
      <c r="CT535">
        <f>AF535*BA535</f>
        <v>2764.9088000000002</v>
      </c>
      <c r="CU535">
        <f t="shared" si="450"/>
        <v>0</v>
      </c>
      <c r="CV535">
        <f t="shared" si="450"/>
        <v>46.47</v>
      </c>
      <c r="CW535">
        <f t="shared" si="450"/>
        <v>0.25</v>
      </c>
      <c r="CX535">
        <f t="shared" si="450"/>
        <v>0</v>
      </c>
      <c r="CY535">
        <f>(((S535+R535)*AT535)/100)</f>
        <v>178.04330000000002</v>
      </c>
      <c r="CZ535">
        <f>(((S535+R535)*AU535)/100)</f>
        <v>139.43150000000003</v>
      </c>
      <c r="DC535" t="s">
        <v>3</v>
      </c>
      <c r="DD535" t="s">
        <v>3</v>
      </c>
      <c r="DE535" t="s">
        <v>3</v>
      </c>
      <c r="DF535" t="s">
        <v>3</v>
      </c>
      <c r="DG535" t="s">
        <v>3</v>
      </c>
      <c r="DH535" t="s">
        <v>3</v>
      </c>
      <c r="DI535" t="s">
        <v>3</v>
      </c>
      <c r="DJ535" t="s">
        <v>3</v>
      </c>
      <c r="DK535" t="s">
        <v>3</v>
      </c>
      <c r="DL535" t="s">
        <v>3</v>
      </c>
      <c r="DM535" t="s">
        <v>3</v>
      </c>
      <c r="DN535">
        <v>0</v>
      </c>
      <c r="DO535">
        <v>0</v>
      </c>
      <c r="DP535">
        <v>1</v>
      </c>
      <c r="DQ535">
        <v>1</v>
      </c>
      <c r="DU535">
        <v>1005</v>
      </c>
      <c r="DV535" t="s">
        <v>208</v>
      </c>
      <c r="DW535" t="s">
        <v>208</v>
      </c>
      <c r="DX535">
        <v>100</v>
      </c>
      <c r="EE535">
        <v>39174583</v>
      </c>
      <c r="EF535">
        <v>6</v>
      </c>
      <c r="EG535" t="s">
        <v>337</v>
      </c>
      <c r="EH535">
        <v>0</v>
      </c>
      <c r="EI535" t="s">
        <v>3</v>
      </c>
      <c r="EJ535">
        <v>1</v>
      </c>
      <c r="EK535">
        <v>58001</v>
      </c>
      <c r="EL535" t="s">
        <v>840</v>
      </c>
      <c r="EM535" t="s">
        <v>841</v>
      </c>
      <c r="EO535" t="s">
        <v>3</v>
      </c>
      <c r="EQ535">
        <v>0</v>
      </c>
      <c r="ER535">
        <v>874.39</v>
      </c>
      <c r="ES535">
        <v>441.65</v>
      </c>
      <c r="ET535">
        <v>11.26</v>
      </c>
      <c r="EU535">
        <v>3.19</v>
      </c>
      <c r="EV535">
        <v>421.48</v>
      </c>
      <c r="EW535">
        <v>46.47</v>
      </c>
      <c r="EX535">
        <v>0.25</v>
      </c>
      <c r="EY535">
        <v>0</v>
      </c>
      <c r="FQ535">
        <v>0</v>
      </c>
      <c r="FR535">
        <f>ROUND(IF(AND(BH535=3,BI535=3),P535,0),2)</f>
        <v>0</v>
      </c>
      <c r="FS535">
        <v>0</v>
      </c>
      <c r="FX535">
        <v>83</v>
      </c>
      <c r="FY535">
        <v>65</v>
      </c>
      <c r="GA535" t="s">
        <v>3</v>
      </c>
      <c r="GD535">
        <v>0</v>
      </c>
      <c r="GF535">
        <v>1789286576</v>
      </c>
      <c r="GG535">
        <v>1</v>
      </c>
      <c r="GH535">
        <v>1</v>
      </c>
      <c r="GI535">
        <v>4</v>
      </c>
      <c r="GJ535">
        <v>0</v>
      </c>
      <c r="GK535">
        <f>ROUND(R535*(R12)/100,2)</f>
        <v>0</v>
      </c>
      <c r="GL535">
        <f>ROUND(IF(AND(BH535=3,BI535=3,FS535&lt;&gt;0),P535,0),2)</f>
        <v>0</v>
      </c>
      <c r="GM535">
        <f>ROUND(O535+X535+Y535+GK535,2)+GX535</f>
        <v>759.15</v>
      </c>
      <c r="GN535">
        <f>IF(OR(BI535=0,BI535=1),ROUND(O535+X535+Y535+GK535,2),0)</f>
        <v>759.15</v>
      </c>
      <c r="GO535">
        <f>IF(BI535=2,ROUND(O535+X535+Y535+GK535,2),0)</f>
        <v>0</v>
      </c>
      <c r="GP535">
        <f>IF(BI535=4,ROUND(O535+X535+Y535+GK535,2)+GX535,0)</f>
        <v>0</v>
      </c>
      <c r="GR535">
        <v>0</v>
      </c>
      <c r="GS535">
        <v>3</v>
      </c>
      <c r="GT535">
        <v>0</v>
      </c>
      <c r="GU535" t="s">
        <v>3</v>
      </c>
      <c r="GV535">
        <f>ROUND(GT535,2)</f>
        <v>0</v>
      </c>
      <c r="GW535">
        <v>1</v>
      </c>
      <c r="GX535">
        <f>ROUND(GV535*GW535*I535,2)</f>
        <v>0</v>
      </c>
      <c r="HA535">
        <v>0</v>
      </c>
      <c r="HB535">
        <v>0</v>
      </c>
      <c r="IK535">
        <v>0</v>
      </c>
    </row>
    <row r="536" spans="1:245" x14ac:dyDescent="0.2">
      <c r="A536">
        <v>18</v>
      </c>
      <c r="B536">
        <v>1</v>
      </c>
      <c r="C536">
        <v>1205</v>
      </c>
      <c r="E536" t="s">
        <v>842</v>
      </c>
      <c r="F536" t="s">
        <v>248</v>
      </c>
      <c r="G536" t="s">
        <v>249</v>
      </c>
      <c r="H536" t="s">
        <v>250</v>
      </c>
      <c r="I536">
        <f>I535*J536</f>
        <v>10.318</v>
      </c>
      <c r="J536">
        <v>134</v>
      </c>
      <c r="O536">
        <f>ROUND(CP536,2)</f>
        <v>1688.09</v>
      </c>
      <c r="P536">
        <f>ROUND(CQ536*I536,2)</f>
        <v>1688.09</v>
      </c>
      <c r="Q536">
        <f>ROUND(CR536*I536,2)</f>
        <v>0</v>
      </c>
      <c r="R536">
        <f>ROUND(CS536*I536,2)</f>
        <v>0</v>
      </c>
      <c r="S536">
        <f>ROUND(CT536*I536,2)</f>
        <v>0</v>
      </c>
      <c r="T536">
        <f>ROUND(CU536*I536,2)</f>
        <v>0</v>
      </c>
      <c r="U536">
        <f>CV536*I536</f>
        <v>0</v>
      </c>
      <c r="V536">
        <f>CW536*I536</f>
        <v>0</v>
      </c>
      <c r="W536">
        <f>ROUND(CX536*I536,2)</f>
        <v>0</v>
      </c>
      <c r="X536">
        <f t="shared" si="449"/>
        <v>0</v>
      </c>
      <c r="Y536">
        <f t="shared" si="449"/>
        <v>0</v>
      </c>
      <c r="AA536">
        <v>39570879</v>
      </c>
      <c r="AB536">
        <f>ROUND((AC536+AD536+AF536),2)</f>
        <v>24.94</v>
      </c>
      <c r="AC536">
        <f>ROUND((ES536),2)</f>
        <v>24.94</v>
      </c>
      <c r="AD536">
        <f>ROUND((((ET536)-(EU536))+AE536),2)</f>
        <v>0</v>
      </c>
      <c r="AE536">
        <f>ROUND((EU536),2)</f>
        <v>0</v>
      </c>
      <c r="AF536">
        <f>ROUND((EV536),2)</f>
        <v>0</v>
      </c>
      <c r="AG536">
        <f>ROUND((AP536),2)</f>
        <v>0</v>
      </c>
      <c r="AH536">
        <f>(EW536)</f>
        <v>0</v>
      </c>
      <c r="AI536">
        <f>(EX536)</f>
        <v>0</v>
      </c>
      <c r="AJ536">
        <f>ROUND((AS536),2)</f>
        <v>0</v>
      </c>
      <c r="AK536">
        <v>24.94</v>
      </c>
      <c r="AL536">
        <v>24.94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83</v>
      </c>
      <c r="AU536">
        <v>65</v>
      </c>
      <c r="AV536">
        <v>1</v>
      </c>
      <c r="AW536">
        <v>1</v>
      </c>
      <c r="AZ536">
        <v>6.56</v>
      </c>
      <c r="BA536">
        <v>1</v>
      </c>
      <c r="BB536">
        <v>1</v>
      </c>
      <c r="BC536">
        <v>6.56</v>
      </c>
      <c r="BD536" t="s">
        <v>3</v>
      </c>
      <c r="BE536" t="s">
        <v>3</v>
      </c>
      <c r="BF536" t="s">
        <v>3</v>
      </c>
      <c r="BG536" t="s">
        <v>3</v>
      </c>
      <c r="BH536">
        <v>3</v>
      </c>
      <c r="BI536">
        <v>1</v>
      </c>
      <c r="BJ536" t="s">
        <v>251</v>
      </c>
      <c r="BM536">
        <v>58001</v>
      </c>
      <c r="BN536">
        <v>0</v>
      </c>
      <c r="BO536" t="s">
        <v>3</v>
      </c>
      <c r="BP536">
        <v>0</v>
      </c>
      <c r="BQ536">
        <v>6</v>
      </c>
      <c r="BR536">
        <v>0</v>
      </c>
      <c r="BS536">
        <v>1</v>
      </c>
      <c r="BT536">
        <v>1</v>
      </c>
      <c r="BU536">
        <v>1</v>
      </c>
      <c r="BV536">
        <v>1</v>
      </c>
      <c r="BW536">
        <v>1</v>
      </c>
      <c r="BX536">
        <v>1</v>
      </c>
      <c r="BY536" t="s">
        <v>3</v>
      </c>
      <c r="BZ536">
        <v>83</v>
      </c>
      <c r="CA536">
        <v>65</v>
      </c>
      <c r="CF536">
        <v>0</v>
      </c>
      <c r="CG536">
        <v>0</v>
      </c>
      <c r="CM536">
        <v>0</v>
      </c>
      <c r="CN536" t="s">
        <v>3</v>
      </c>
      <c r="CO536">
        <v>0</v>
      </c>
      <c r="CP536">
        <f>(P536+Q536+S536)</f>
        <v>1688.09</v>
      </c>
      <c r="CQ536">
        <f>AC536*BC536</f>
        <v>163.60640000000001</v>
      </c>
      <c r="CR536">
        <f>AD536*BB536</f>
        <v>0</v>
      </c>
      <c r="CS536">
        <f>AE536*BS536</f>
        <v>0</v>
      </c>
      <c r="CT536">
        <f>AF536*BA536</f>
        <v>0</v>
      </c>
      <c r="CU536">
        <f t="shared" si="450"/>
        <v>0</v>
      </c>
      <c r="CV536">
        <f t="shared" si="450"/>
        <v>0</v>
      </c>
      <c r="CW536">
        <f t="shared" si="450"/>
        <v>0</v>
      </c>
      <c r="CX536">
        <f t="shared" si="450"/>
        <v>0</v>
      </c>
      <c r="CY536">
        <f>(((S536+R536)*AT536)/100)</f>
        <v>0</v>
      </c>
      <c r="CZ536">
        <f>(((S536+R536)*AU536)/100)</f>
        <v>0</v>
      </c>
      <c r="DC536" t="s">
        <v>3</v>
      </c>
      <c r="DD536" t="s">
        <v>3</v>
      </c>
      <c r="DE536" t="s">
        <v>3</v>
      </c>
      <c r="DF536" t="s">
        <v>3</v>
      </c>
      <c r="DG536" t="s">
        <v>3</v>
      </c>
      <c r="DH536" t="s">
        <v>3</v>
      </c>
      <c r="DI536" t="s">
        <v>3</v>
      </c>
      <c r="DJ536" t="s">
        <v>3</v>
      </c>
      <c r="DK536" t="s">
        <v>3</v>
      </c>
      <c r="DL536" t="s">
        <v>3</v>
      </c>
      <c r="DM536" t="s">
        <v>3</v>
      </c>
      <c r="DN536">
        <v>0</v>
      </c>
      <c r="DO536">
        <v>0</v>
      </c>
      <c r="DP536">
        <v>1</v>
      </c>
      <c r="DQ536">
        <v>1</v>
      </c>
      <c r="DU536">
        <v>1005</v>
      </c>
      <c r="DV536" t="s">
        <v>250</v>
      </c>
      <c r="DW536" t="s">
        <v>250</v>
      </c>
      <c r="DX536">
        <v>1</v>
      </c>
      <c r="EE536">
        <v>39174583</v>
      </c>
      <c r="EF536">
        <v>6</v>
      </c>
      <c r="EG536" t="s">
        <v>337</v>
      </c>
      <c r="EH536">
        <v>0</v>
      </c>
      <c r="EI536" t="s">
        <v>3</v>
      </c>
      <c r="EJ536">
        <v>1</v>
      </c>
      <c r="EK536">
        <v>58001</v>
      </c>
      <c r="EL536" t="s">
        <v>840</v>
      </c>
      <c r="EM536" t="s">
        <v>841</v>
      </c>
      <c r="EO536" t="s">
        <v>3</v>
      </c>
      <c r="EQ536">
        <v>0</v>
      </c>
      <c r="ER536">
        <v>24.94</v>
      </c>
      <c r="ES536">
        <v>24.94</v>
      </c>
      <c r="ET536">
        <v>0</v>
      </c>
      <c r="EU536">
        <v>0</v>
      </c>
      <c r="EV536">
        <v>0</v>
      </c>
      <c r="EW536">
        <v>0</v>
      </c>
      <c r="EX536">
        <v>0</v>
      </c>
      <c r="FQ536">
        <v>0</v>
      </c>
      <c r="FR536">
        <f>ROUND(IF(AND(BH536=3,BI536=3),P536,0),2)</f>
        <v>0</v>
      </c>
      <c r="FS536">
        <v>0</v>
      </c>
      <c r="FX536">
        <v>83</v>
      </c>
      <c r="FY536">
        <v>65</v>
      </c>
      <c r="GA536" t="s">
        <v>3</v>
      </c>
      <c r="GD536">
        <v>0</v>
      </c>
      <c r="GF536">
        <v>254055933</v>
      </c>
      <c r="GG536">
        <v>1</v>
      </c>
      <c r="GH536">
        <v>1</v>
      </c>
      <c r="GI536">
        <v>4</v>
      </c>
      <c r="GJ536">
        <v>0</v>
      </c>
      <c r="GK536">
        <f>ROUND(R536*(R12)/100,2)</f>
        <v>0</v>
      </c>
      <c r="GL536">
        <f>ROUND(IF(AND(BH536=3,BI536=3,FS536&lt;&gt;0),P536,0),2)</f>
        <v>0</v>
      </c>
      <c r="GM536">
        <f>ROUND(O536+X536+Y536+GK536,2)+GX536</f>
        <v>1688.09</v>
      </c>
      <c r="GN536">
        <f>IF(OR(BI536=0,BI536=1),ROUND(O536+X536+Y536+GK536,2),0)</f>
        <v>1688.09</v>
      </c>
      <c r="GO536">
        <f>IF(BI536=2,ROUND(O536+X536+Y536+GK536,2),0)</f>
        <v>0</v>
      </c>
      <c r="GP536">
        <f>IF(BI536=4,ROUND(O536+X536+Y536+GK536,2)+GX536,0)</f>
        <v>0</v>
      </c>
      <c r="GR536">
        <v>0</v>
      </c>
      <c r="GS536">
        <v>3</v>
      </c>
      <c r="GT536">
        <v>0</v>
      </c>
      <c r="GU536" t="s">
        <v>3</v>
      </c>
      <c r="GV536">
        <f>ROUND(GT536,2)</f>
        <v>0</v>
      </c>
      <c r="GW536">
        <v>1</v>
      </c>
      <c r="GX536">
        <f>ROUND(GV536*GW536*I536,2)</f>
        <v>0</v>
      </c>
      <c r="HA536">
        <v>0</v>
      </c>
      <c r="HB536">
        <v>0</v>
      </c>
      <c r="IK536">
        <v>0</v>
      </c>
    </row>
    <row r="538" spans="1:245" x14ac:dyDescent="0.2">
      <c r="A538" s="2">
        <v>51</v>
      </c>
      <c r="B538" s="2">
        <f>B529</f>
        <v>1</v>
      </c>
      <c r="C538" s="2">
        <f>A529</f>
        <v>5</v>
      </c>
      <c r="D538" s="2">
        <f>ROW(A529)</f>
        <v>529</v>
      </c>
      <c r="E538" s="2"/>
      <c r="F538" s="2" t="str">
        <f>IF(F529&lt;&gt;"",F529,"")</f>
        <v>Новый подраздел</v>
      </c>
      <c r="G538" s="2" t="str">
        <f>IF(G529&lt;&gt;"",G529,"")</f>
        <v>Наплавляемая кровля</v>
      </c>
      <c r="H538" s="2">
        <v>0</v>
      </c>
      <c r="I538" s="2"/>
      <c r="J538" s="2"/>
      <c r="K538" s="2"/>
      <c r="L538" s="2"/>
      <c r="M538" s="2"/>
      <c r="N538" s="2"/>
      <c r="O538" s="2">
        <f t="shared" ref="O538:T538" si="451">ROUND(AB538,2)</f>
        <v>4607.2</v>
      </c>
      <c r="P538" s="2">
        <f t="shared" si="451"/>
        <v>1911.18</v>
      </c>
      <c r="Q538" s="2">
        <f t="shared" si="451"/>
        <v>132.74</v>
      </c>
      <c r="R538" s="2">
        <f t="shared" si="451"/>
        <v>7.77</v>
      </c>
      <c r="S538" s="2">
        <f t="shared" si="451"/>
        <v>2563.2800000000002</v>
      </c>
      <c r="T538" s="2">
        <f t="shared" si="451"/>
        <v>0</v>
      </c>
      <c r="U538" s="2">
        <f>AH538</f>
        <v>43.791270000000004</v>
      </c>
      <c r="V538" s="2">
        <f>AI538</f>
        <v>9.1696399999999997E-2</v>
      </c>
      <c r="W538" s="2">
        <f>ROUND(AJ538,2)</f>
        <v>0</v>
      </c>
      <c r="X538" s="2">
        <f>ROUND(AK538,2)</f>
        <v>3005.89</v>
      </c>
      <c r="Y538" s="2">
        <f>ROUND(AL538,2)</f>
        <v>1671.18</v>
      </c>
      <c r="Z538" s="2"/>
      <c r="AA538" s="2"/>
      <c r="AB538" s="2">
        <f>ROUND(SUMIF(AA533:AA536,"=39570879",O533:O536),2)</f>
        <v>4607.2</v>
      </c>
      <c r="AC538" s="2">
        <f>ROUND(SUMIF(AA533:AA536,"=39570879",P533:P536),2)</f>
        <v>1911.18</v>
      </c>
      <c r="AD538" s="2">
        <f>ROUND(SUMIF(AA533:AA536,"=39570879",Q533:Q536),2)</f>
        <v>132.74</v>
      </c>
      <c r="AE538" s="2">
        <f>ROUND(SUMIF(AA533:AA536,"=39570879",R533:R536),2)</f>
        <v>7.77</v>
      </c>
      <c r="AF538" s="2">
        <f>ROUND(SUMIF(AA533:AA536,"=39570879",S533:S536),2)</f>
        <v>2563.2800000000002</v>
      </c>
      <c r="AG538" s="2">
        <f>ROUND(SUMIF(AA533:AA536,"=39570879",T533:T536),2)</f>
        <v>0</v>
      </c>
      <c r="AH538" s="2">
        <f>SUMIF(AA533:AA536,"=39570879",U533:U536)</f>
        <v>43.791270000000004</v>
      </c>
      <c r="AI538" s="2">
        <f>SUMIF(AA533:AA536,"=39570879",V533:V536)</f>
        <v>9.1696399999999997E-2</v>
      </c>
      <c r="AJ538" s="2">
        <f>ROUND(SUMIF(AA533:AA536,"=39570879",W533:W536),2)</f>
        <v>0</v>
      </c>
      <c r="AK538" s="2">
        <f>ROUND(SUMIF(AA533:AA536,"=39570879",X533:X536),2)</f>
        <v>3005.89</v>
      </c>
      <c r="AL538" s="2">
        <f>ROUND(SUMIF(AA533:AA536,"=39570879",Y533:Y536),2)</f>
        <v>1671.18</v>
      </c>
      <c r="AM538" s="2"/>
      <c r="AN538" s="2"/>
      <c r="AO538" s="2">
        <f t="shared" ref="AO538:BC538" si="452">ROUND(BX538,2)</f>
        <v>0</v>
      </c>
      <c r="AP538" s="2">
        <f t="shared" si="452"/>
        <v>0</v>
      </c>
      <c r="AQ538" s="2">
        <f t="shared" si="452"/>
        <v>0</v>
      </c>
      <c r="AR538" s="2">
        <f t="shared" si="452"/>
        <v>9284.27</v>
      </c>
      <c r="AS538" s="2">
        <f t="shared" si="452"/>
        <v>9284.27</v>
      </c>
      <c r="AT538" s="2">
        <f t="shared" si="452"/>
        <v>0</v>
      </c>
      <c r="AU538" s="2">
        <f t="shared" si="452"/>
        <v>0</v>
      </c>
      <c r="AV538" s="2">
        <f t="shared" si="452"/>
        <v>1911.18</v>
      </c>
      <c r="AW538" s="2">
        <f t="shared" si="452"/>
        <v>1911.18</v>
      </c>
      <c r="AX538" s="2">
        <f t="shared" si="452"/>
        <v>0</v>
      </c>
      <c r="AY538" s="2">
        <f t="shared" si="452"/>
        <v>1911.18</v>
      </c>
      <c r="AZ538" s="2">
        <f t="shared" si="452"/>
        <v>0</v>
      </c>
      <c r="BA538" s="2">
        <f t="shared" si="452"/>
        <v>0</v>
      </c>
      <c r="BB538" s="2">
        <f t="shared" si="452"/>
        <v>0</v>
      </c>
      <c r="BC538" s="2">
        <f t="shared" si="452"/>
        <v>0</v>
      </c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>
        <f>ROUND(SUMIF(AA533:AA536,"=39570879",FQ533:FQ536),2)</f>
        <v>0</v>
      </c>
      <c r="BY538" s="2">
        <f>ROUND(SUMIF(AA533:AA536,"=39570879",FR533:FR536),2)</f>
        <v>0</v>
      </c>
      <c r="BZ538" s="2">
        <f>ROUND(SUMIF(AA533:AA536,"=39570879",GL533:GL536),2)</f>
        <v>0</v>
      </c>
      <c r="CA538" s="2">
        <f>ROUND(SUMIF(AA533:AA536,"=39570879",GM533:GM536),2)</f>
        <v>9284.27</v>
      </c>
      <c r="CB538" s="2">
        <f>ROUND(SUMIF(AA533:AA536,"=39570879",GN533:GN536),2)</f>
        <v>9284.27</v>
      </c>
      <c r="CC538" s="2">
        <f>ROUND(SUMIF(AA533:AA536,"=39570879",GO533:GO536),2)</f>
        <v>0</v>
      </c>
      <c r="CD538" s="2">
        <f>ROUND(SUMIF(AA533:AA536,"=39570879",GP533:GP536),2)</f>
        <v>0</v>
      </c>
      <c r="CE538" s="2">
        <f>AC538-BX538</f>
        <v>1911.18</v>
      </c>
      <c r="CF538" s="2">
        <f>AC538-BY538</f>
        <v>1911.18</v>
      </c>
      <c r="CG538" s="2">
        <f>BX538-BZ538</f>
        <v>0</v>
      </c>
      <c r="CH538" s="2">
        <f>AC538-BX538-BY538+BZ538</f>
        <v>1911.18</v>
      </c>
      <c r="CI538" s="2">
        <f>BY538-BZ538</f>
        <v>0</v>
      </c>
      <c r="CJ538" s="2">
        <f>ROUND(SUMIF(AA533:AA536,"=39570879",GX533:GX536),2)</f>
        <v>0</v>
      </c>
      <c r="CK538" s="2">
        <f>ROUND(SUMIF(AA533:AA536,"=39570879",GY533:GY536),2)</f>
        <v>0</v>
      </c>
      <c r="CL538" s="2">
        <f>ROUND(SUMIF(AA533:AA536,"=39570879",GZ533:GZ536),2)</f>
        <v>0</v>
      </c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  <c r="EB538" s="3"/>
      <c r="EC538" s="3"/>
      <c r="ED538" s="3"/>
      <c r="EE538" s="3"/>
      <c r="EF538" s="3"/>
      <c r="EG538" s="3"/>
      <c r="EH538" s="3"/>
      <c r="EI538" s="3"/>
      <c r="EJ538" s="3"/>
      <c r="EK538" s="3"/>
      <c r="EL538" s="3"/>
      <c r="EM538" s="3"/>
      <c r="EN538" s="3"/>
      <c r="EO538" s="3"/>
      <c r="EP538" s="3"/>
      <c r="EQ538" s="3"/>
      <c r="ER538" s="3"/>
      <c r="ES538" s="3"/>
      <c r="ET538" s="3"/>
      <c r="EU538" s="3"/>
      <c r="EV538" s="3"/>
      <c r="EW538" s="3"/>
      <c r="EX538" s="3"/>
      <c r="EY538" s="3"/>
      <c r="EZ538" s="3"/>
      <c r="FA538" s="3"/>
      <c r="FB538" s="3"/>
      <c r="FC538" s="3"/>
      <c r="FD538" s="3"/>
      <c r="FE538" s="3"/>
      <c r="FF538" s="3"/>
      <c r="FG538" s="3"/>
      <c r="FH538" s="3"/>
      <c r="FI538" s="3"/>
      <c r="FJ538" s="3"/>
      <c r="FK538" s="3"/>
      <c r="FL538" s="3"/>
      <c r="FM538" s="3"/>
      <c r="FN538" s="3"/>
      <c r="FO538" s="3"/>
      <c r="FP538" s="3"/>
      <c r="FQ538" s="3"/>
      <c r="FR538" s="3"/>
      <c r="FS538" s="3"/>
      <c r="FT538" s="3"/>
      <c r="FU538" s="3"/>
      <c r="FV538" s="3"/>
      <c r="FW538" s="3"/>
      <c r="FX538" s="3"/>
      <c r="FY538" s="3"/>
      <c r="FZ538" s="3"/>
      <c r="GA538" s="3"/>
      <c r="GB538" s="3"/>
      <c r="GC538" s="3"/>
      <c r="GD538" s="3"/>
      <c r="GE538" s="3"/>
      <c r="GF538" s="3"/>
      <c r="GG538" s="3"/>
      <c r="GH538" s="3"/>
      <c r="GI538" s="3"/>
      <c r="GJ538" s="3"/>
      <c r="GK538" s="3"/>
      <c r="GL538" s="3"/>
      <c r="GM538" s="3"/>
      <c r="GN538" s="3"/>
      <c r="GO538" s="3"/>
      <c r="GP538" s="3"/>
      <c r="GQ538" s="3"/>
      <c r="GR538" s="3"/>
      <c r="GS538" s="3"/>
      <c r="GT538" s="3"/>
      <c r="GU538" s="3"/>
      <c r="GV538" s="3"/>
      <c r="GW538" s="3"/>
      <c r="GX538" s="3">
        <v>0</v>
      </c>
    </row>
    <row r="540" spans="1:245" x14ac:dyDescent="0.2">
      <c r="A540" s="4">
        <v>50</v>
      </c>
      <c r="B540" s="4">
        <v>0</v>
      </c>
      <c r="C540" s="4">
        <v>0</v>
      </c>
      <c r="D540" s="4">
        <v>1</v>
      </c>
      <c r="E540" s="4">
        <v>201</v>
      </c>
      <c r="F540" s="4">
        <f>ROUND(Source!O538,O540)</f>
        <v>4607.2</v>
      </c>
      <c r="G540" s="4" t="s">
        <v>390</v>
      </c>
      <c r="H540" s="4" t="s">
        <v>391</v>
      </c>
      <c r="I540" s="4"/>
      <c r="J540" s="4"/>
      <c r="K540" s="4">
        <v>201</v>
      </c>
      <c r="L540" s="4">
        <v>1</v>
      </c>
      <c r="M540" s="4">
        <v>3</v>
      </c>
      <c r="N540" s="4" t="s">
        <v>3</v>
      </c>
      <c r="O540" s="4">
        <v>2</v>
      </c>
      <c r="P540" s="4"/>
      <c r="Q540" s="4"/>
      <c r="R540" s="4"/>
      <c r="S540" s="4"/>
      <c r="T540" s="4"/>
      <c r="U540" s="4"/>
      <c r="V540" s="4"/>
      <c r="W540" s="4"/>
    </row>
    <row r="541" spans="1:245" x14ac:dyDescent="0.2">
      <c r="A541" s="4">
        <v>50</v>
      </c>
      <c r="B541" s="4">
        <v>0</v>
      </c>
      <c r="C541" s="4">
        <v>0</v>
      </c>
      <c r="D541" s="4">
        <v>1</v>
      </c>
      <c r="E541" s="4">
        <v>202</v>
      </c>
      <c r="F541" s="4">
        <f>ROUND(Source!P538,O541)</f>
        <v>1911.18</v>
      </c>
      <c r="G541" s="4" t="s">
        <v>392</v>
      </c>
      <c r="H541" s="4" t="s">
        <v>393</v>
      </c>
      <c r="I541" s="4"/>
      <c r="J541" s="4"/>
      <c r="K541" s="4">
        <v>202</v>
      </c>
      <c r="L541" s="4">
        <v>2</v>
      </c>
      <c r="M541" s="4">
        <v>3</v>
      </c>
      <c r="N541" s="4" t="s">
        <v>3</v>
      </c>
      <c r="O541" s="4">
        <v>2</v>
      </c>
      <c r="P541" s="4"/>
      <c r="Q541" s="4"/>
      <c r="R541" s="4"/>
      <c r="S541" s="4"/>
      <c r="T541" s="4"/>
      <c r="U541" s="4"/>
      <c r="V541" s="4"/>
      <c r="W541" s="4"/>
    </row>
    <row r="542" spans="1:245" x14ac:dyDescent="0.2">
      <c r="A542" s="4">
        <v>50</v>
      </c>
      <c r="B542" s="4">
        <v>0</v>
      </c>
      <c r="C542" s="4">
        <v>0</v>
      </c>
      <c r="D542" s="4">
        <v>1</v>
      </c>
      <c r="E542" s="4">
        <v>222</v>
      </c>
      <c r="F542" s="4">
        <f>ROUND(Source!AO538,O542)</f>
        <v>0</v>
      </c>
      <c r="G542" s="4" t="s">
        <v>394</v>
      </c>
      <c r="H542" s="4" t="s">
        <v>395</v>
      </c>
      <c r="I542" s="4"/>
      <c r="J542" s="4"/>
      <c r="K542" s="4">
        <v>222</v>
      </c>
      <c r="L542" s="4">
        <v>3</v>
      </c>
      <c r="M542" s="4">
        <v>3</v>
      </c>
      <c r="N542" s="4" t="s">
        <v>3</v>
      </c>
      <c r="O542" s="4">
        <v>2</v>
      </c>
      <c r="P542" s="4"/>
      <c r="Q542" s="4"/>
      <c r="R542" s="4"/>
      <c r="S542" s="4"/>
      <c r="T542" s="4"/>
      <c r="U542" s="4"/>
      <c r="V542" s="4"/>
      <c r="W542" s="4"/>
    </row>
    <row r="543" spans="1:245" x14ac:dyDescent="0.2">
      <c r="A543" s="4">
        <v>50</v>
      </c>
      <c r="B543" s="4">
        <v>0</v>
      </c>
      <c r="C543" s="4">
        <v>0</v>
      </c>
      <c r="D543" s="4">
        <v>1</v>
      </c>
      <c r="E543" s="4">
        <v>225</v>
      </c>
      <c r="F543" s="4">
        <f>ROUND(Source!AV538,O543)</f>
        <v>1911.18</v>
      </c>
      <c r="G543" s="4" t="s">
        <v>396</v>
      </c>
      <c r="H543" s="4" t="s">
        <v>397</v>
      </c>
      <c r="I543" s="4"/>
      <c r="J543" s="4"/>
      <c r="K543" s="4">
        <v>225</v>
      </c>
      <c r="L543" s="4">
        <v>4</v>
      </c>
      <c r="M543" s="4">
        <v>3</v>
      </c>
      <c r="N543" s="4" t="s">
        <v>3</v>
      </c>
      <c r="O543" s="4">
        <v>2</v>
      </c>
      <c r="P543" s="4"/>
      <c r="Q543" s="4"/>
      <c r="R543" s="4"/>
      <c r="S543" s="4"/>
      <c r="T543" s="4"/>
      <c r="U543" s="4"/>
      <c r="V543" s="4"/>
      <c r="W543" s="4"/>
    </row>
    <row r="544" spans="1:245" x14ac:dyDescent="0.2">
      <c r="A544" s="4">
        <v>50</v>
      </c>
      <c r="B544" s="4">
        <v>0</v>
      </c>
      <c r="C544" s="4">
        <v>0</v>
      </c>
      <c r="D544" s="4">
        <v>1</v>
      </c>
      <c r="E544" s="4">
        <v>226</v>
      </c>
      <c r="F544" s="4">
        <f>ROUND(Source!AW538,O544)</f>
        <v>1911.18</v>
      </c>
      <c r="G544" s="4" t="s">
        <v>398</v>
      </c>
      <c r="H544" s="4" t="s">
        <v>399</v>
      </c>
      <c r="I544" s="4"/>
      <c r="J544" s="4"/>
      <c r="K544" s="4">
        <v>226</v>
      </c>
      <c r="L544" s="4">
        <v>5</v>
      </c>
      <c r="M544" s="4">
        <v>3</v>
      </c>
      <c r="N544" s="4" t="s">
        <v>3</v>
      </c>
      <c r="O544" s="4">
        <v>2</v>
      </c>
      <c r="P544" s="4"/>
      <c r="Q544" s="4"/>
      <c r="R544" s="4"/>
      <c r="S544" s="4"/>
      <c r="T544" s="4"/>
      <c r="U544" s="4"/>
      <c r="V544" s="4"/>
      <c r="W544" s="4"/>
    </row>
    <row r="545" spans="1:23" x14ac:dyDescent="0.2">
      <c r="A545" s="4">
        <v>50</v>
      </c>
      <c r="B545" s="4">
        <v>0</v>
      </c>
      <c r="C545" s="4">
        <v>0</v>
      </c>
      <c r="D545" s="4">
        <v>1</v>
      </c>
      <c r="E545" s="4">
        <v>227</v>
      </c>
      <c r="F545" s="4">
        <f>ROUND(Source!AX538,O545)</f>
        <v>0</v>
      </c>
      <c r="G545" s="4" t="s">
        <v>400</v>
      </c>
      <c r="H545" s="4" t="s">
        <v>401</v>
      </c>
      <c r="I545" s="4"/>
      <c r="J545" s="4"/>
      <c r="K545" s="4">
        <v>227</v>
      </c>
      <c r="L545" s="4">
        <v>6</v>
      </c>
      <c r="M545" s="4">
        <v>3</v>
      </c>
      <c r="N545" s="4" t="s">
        <v>3</v>
      </c>
      <c r="O545" s="4">
        <v>2</v>
      </c>
      <c r="P545" s="4"/>
      <c r="Q545" s="4"/>
      <c r="R545" s="4"/>
      <c r="S545" s="4"/>
      <c r="T545" s="4"/>
      <c r="U545" s="4"/>
      <c r="V545" s="4"/>
      <c r="W545" s="4"/>
    </row>
    <row r="546" spans="1:23" x14ac:dyDescent="0.2">
      <c r="A546" s="4">
        <v>50</v>
      </c>
      <c r="B546" s="4">
        <v>0</v>
      </c>
      <c r="C546" s="4">
        <v>0</v>
      </c>
      <c r="D546" s="4">
        <v>1</v>
      </c>
      <c r="E546" s="4">
        <v>228</v>
      </c>
      <c r="F546" s="4">
        <f>ROUND(Source!AY538,O546)</f>
        <v>1911.18</v>
      </c>
      <c r="G546" s="4" t="s">
        <v>402</v>
      </c>
      <c r="H546" s="4" t="s">
        <v>403</v>
      </c>
      <c r="I546" s="4"/>
      <c r="J546" s="4"/>
      <c r="K546" s="4">
        <v>228</v>
      </c>
      <c r="L546" s="4">
        <v>7</v>
      </c>
      <c r="M546" s="4">
        <v>3</v>
      </c>
      <c r="N546" s="4" t="s">
        <v>3</v>
      </c>
      <c r="O546" s="4">
        <v>2</v>
      </c>
      <c r="P546" s="4"/>
      <c r="Q546" s="4"/>
      <c r="R546" s="4"/>
      <c r="S546" s="4"/>
      <c r="T546" s="4"/>
      <c r="U546" s="4"/>
      <c r="V546" s="4"/>
      <c r="W546" s="4"/>
    </row>
    <row r="547" spans="1:23" x14ac:dyDescent="0.2">
      <c r="A547" s="4">
        <v>50</v>
      </c>
      <c r="B547" s="4">
        <v>0</v>
      </c>
      <c r="C547" s="4">
        <v>0</v>
      </c>
      <c r="D547" s="4">
        <v>1</v>
      </c>
      <c r="E547" s="4">
        <v>216</v>
      </c>
      <c r="F547" s="4">
        <f>ROUND(Source!AP538,O547)</f>
        <v>0</v>
      </c>
      <c r="G547" s="4" t="s">
        <v>404</v>
      </c>
      <c r="H547" s="4" t="s">
        <v>405</v>
      </c>
      <c r="I547" s="4"/>
      <c r="J547" s="4"/>
      <c r="K547" s="4">
        <v>216</v>
      </c>
      <c r="L547" s="4">
        <v>8</v>
      </c>
      <c r="M547" s="4">
        <v>3</v>
      </c>
      <c r="N547" s="4" t="s">
        <v>3</v>
      </c>
      <c r="O547" s="4">
        <v>2</v>
      </c>
      <c r="P547" s="4"/>
      <c r="Q547" s="4"/>
      <c r="R547" s="4"/>
      <c r="S547" s="4"/>
      <c r="T547" s="4"/>
      <c r="U547" s="4"/>
      <c r="V547" s="4"/>
      <c r="W547" s="4"/>
    </row>
    <row r="548" spans="1:23" x14ac:dyDescent="0.2">
      <c r="A548" s="4">
        <v>50</v>
      </c>
      <c r="B548" s="4">
        <v>0</v>
      </c>
      <c r="C548" s="4">
        <v>0</v>
      </c>
      <c r="D548" s="4">
        <v>1</v>
      </c>
      <c r="E548" s="4">
        <v>223</v>
      </c>
      <c r="F548" s="4">
        <f>ROUND(Source!AQ538,O548)</f>
        <v>0</v>
      </c>
      <c r="G548" s="4" t="s">
        <v>406</v>
      </c>
      <c r="H548" s="4" t="s">
        <v>407</v>
      </c>
      <c r="I548" s="4"/>
      <c r="J548" s="4"/>
      <c r="K548" s="4">
        <v>223</v>
      </c>
      <c r="L548" s="4">
        <v>9</v>
      </c>
      <c r="M548" s="4">
        <v>3</v>
      </c>
      <c r="N548" s="4" t="s">
        <v>3</v>
      </c>
      <c r="O548" s="4">
        <v>2</v>
      </c>
      <c r="P548" s="4"/>
      <c r="Q548" s="4"/>
      <c r="R548" s="4"/>
      <c r="S548" s="4"/>
      <c r="T548" s="4"/>
      <c r="U548" s="4"/>
      <c r="V548" s="4"/>
      <c r="W548" s="4"/>
    </row>
    <row r="549" spans="1:23" x14ac:dyDescent="0.2">
      <c r="A549" s="4">
        <v>50</v>
      </c>
      <c r="B549" s="4">
        <v>0</v>
      </c>
      <c r="C549" s="4">
        <v>0</v>
      </c>
      <c r="D549" s="4">
        <v>1</v>
      </c>
      <c r="E549" s="4">
        <v>229</v>
      </c>
      <c r="F549" s="4">
        <f>ROUND(Source!AZ538,O549)</f>
        <v>0</v>
      </c>
      <c r="G549" s="4" t="s">
        <v>408</v>
      </c>
      <c r="H549" s="4" t="s">
        <v>409</v>
      </c>
      <c r="I549" s="4"/>
      <c r="J549" s="4"/>
      <c r="K549" s="4">
        <v>229</v>
      </c>
      <c r="L549" s="4">
        <v>10</v>
      </c>
      <c r="M549" s="4">
        <v>3</v>
      </c>
      <c r="N549" s="4" t="s">
        <v>3</v>
      </c>
      <c r="O549" s="4">
        <v>2</v>
      </c>
      <c r="P549" s="4"/>
      <c r="Q549" s="4"/>
      <c r="R549" s="4"/>
      <c r="S549" s="4"/>
      <c r="T549" s="4"/>
      <c r="U549" s="4"/>
      <c r="V549" s="4"/>
      <c r="W549" s="4"/>
    </row>
    <row r="550" spans="1:23" x14ac:dyDescent="0.2">
      <c r="A550" s="4">
        <v>50</v>
      </c>
      <c r="B550" s="4">
        <v>0</v>
      </c>
      <c r="C550" s="4">
        <v>0</v>
      </c>
      <c r="D550" s="4">
        <v>1</v>
      </c>
      <c r="E550" s="4">
        <v>203</v>
      </c>
      <c r="F550" s="4">
        <f>ROUND(Source!Q538,O550)</f>
        <v>132.74</v>
      </c>
      <c r="G550" s="4" t="s">
        <v>410</v>
      </c>
      <c r="H550" s="4" t="s">
        <v>411</v>
      </c>
      <c r="I550" s="4"/>
      <c r="J550" s="4"/>
      <c r="K550" s="4">
        <v>203</v>
      </c>
      <c r="L550" s="4">
        <v>11</v>
      </c>
      <c r="M550" s="4">
        <v>3</v>
      </c>
      <c r="N550" s="4" t="s">
        <v>3</v>
      </c>
      <c r="O550" s="4">
        <v>2</v>
      </c>
      <c r="P550" s="4"/>
      <c r="Q550" s="4"/>
      <c r="R550" s="4"/>
      <c r="S550" s="4"/>
      <c r="T550" s="4"/>
      <c r="U550" s="4"/>
      <c r="V550" s="4"/>
      <c r="W550" s="4"/>
    </row>
    <row r="551" spans="1:23" x14ac:dyDescent="0.2">
      <c r="A551" s="4">
        <v>50</v>
      </c>
      <c r="B551" s="4">
        <v>0</v>
      </c>
      <c r="C551" s="4">
        <v>0</v>
      </c>
      <c r="D551" s="4">
        <v>1</v>
      </c>
      <c r="E551" s="4">
        <v>231</v>
      </c>
      <c r="F551" s="4">
        <f>ROUND(Source!BB538,O551)</f>
        <v>0</v>
      </c>
      <c r="G551" s="4" t="s">
        <v>412</v>
      </c>
      <c r="H551" s="4" t="s">
        <v>413</v>
      </c>
      <c r="I551" s="4"/>
      <c r="J551" s="4"/>
      <c r="K551" s="4">
        <v>231</v>
      </c>
      <c r="L551" s="4">
        <v>12</v>
      </c>
      <c r="M551" s="4">
        <v>3</v>
      </c>
      <c r="N551" s="4" t="s">
        <v>3</v>
      </c>
      <c r="O551" s="4">
        <v>2</v>
      </c>
      <c r="P551" s="4"/>
      <c r="Q551" s="4"/>
      <c r="R551" s="4"/>
      <c r="S551" s="4"/>
      <c r="T551" s="4"/>
      <c r="U551" s="4"/>
      <c r="V551" s="4"/>
      <c r="W551" s="4"/>
    </row>
    <row r="552" spans="1:23" x14ac:dyDescent="0.2">
      <c r="A552" s="4">
        <v>50</v>
      </c>
      <c r="B552" s="4">
        <v>0</v>
      </c>
      <c r="C552" s="4">
        <v>0</v>
      </c>
      <c r="D552" s="4">
        <v>1</v>
      </c>
      <c r="E552" s="4">
        <v>204</v>
      </c>
      <c r="F552" s="4">
        <f>ROUND(Source!R538,O552)</f>
        <v>7.77</v>
      </c>
      <c r="G552" s="4" t="s">
        <v>414</v>
      </c>
      <c r="H552" s="4" t="s">
        <v>415</v>
      </c>
      <c r="I552" s="4"/>
      <c r="J552" s="4"/>
      <c r="K552" s="4">
        <v>204</v>
      </c>
      <c r="L552" s="4">
        <v>13</v>
      </c>
      <c r="M552" s="4">
        <v>3</v>
      </c>
      <c r="N552" s="4" t="s">
        <v>3</v>
      </c>
      <c r="O552" s="4">
        <v>2</v>
      </c>
      <c r="P552" s="4"/>
      <c r="Q552" s="4"/>
      <c r="R552" s="4"/>
      <c r="S552" s="4"/>
      <c r="T552" s="4"/>
      <c r="U552" s="4"/>
      <c r="V552" s="4"/>
      <c r="W552" s="4"/>
    </row>
    <row r="553" spans="1:23" x14ac:dyDescent="0.2">
      <c r="A553" s="4">
        <v>50</v>
      </c>
      <c r="B553" s="4">
        <v>0</v>
      </c>
      <c r="C553" s="4">
        <v>0</v>
      </c>
      <c r="D553" s="4">
        <v>1</v>
      </c>
      <c r="E553" s="4">
        <v>205</v>
      </c>
      <c r="F553" s="4">
        <f>ROUND(Source!S538,O553)</f>
        <v>2563.2800000000002</v>
      </c>
      <c r="G553" s="4" t="s">
        <v>416</v>
      </c>
      <c r="H553" s="4" t="s">
        <v>417</v>
      </c>
      <c r="I553" s="4"/>
      <c r="J553" s="4"/>
      <c r="K553" s="4">
        <v>205</v>
      </c>
      <c r="L553" s="4">
        <v>14</v>
      </c>
      <c r="M553" s="4">
        <v>3</v>
      </c>
      <c r="N553" s="4" t="s">
        <v>3</v>
      </c>
      <c r="O553" s="4">
        <v>2</v>
      </c>
      <c r="P553" s="4"/>
      <c r="Q553" s="4"/>
      <c r="R553" s="4"/>
      <c r="S553" s="4"/>
      <c r="T553" s="4"/>
      <c r="U553" s="4"/>
      <c r="V553" s="4"/>
      <c r="W553" s="4"/>
    </row>
    <row r="554" spans="1:23" x14ac:dyDescent="0.2">
      <c r="A554" s="4">
        <v>50</v>
      </c>
      <c r="B554" s="4">
        <v>0</v>
      </c>
      <c r="C554" s="4">
        <v>0</v>
      </c>
      <c r="D554" s="4">
        <v>1</v>
      </c>
      <c r="E554" s="4">
        <v>232</v>
      </c>
      <c r="F554" s="4">
        <f>ROUND(Source!BC538,O554)</f>
        <v>0</v>
      </c>
      <c r="G554" s="4" t="s">
        <v>418</v>
      </c>
      <c r="H554" s="4" t="s">
        <v>419</v>
      </c>
      <c r="I554" s="4"/>
      <c r="J554" s="4"/>
      <c r="K554" s="4">
        <v>232</v>
      </c>
      <c r="L554" s="4">
        <v>15</v>
      </c>
      <c r="M554" s="4">
        <v>3</v>
      </c>
      <c r="N554" s="4" t="s">
        <v>3</v>
      </c>
      <c r="O554" s="4">
        <v>2</v>
      </c>
      <c r="P554" s="4"/>
      <c r="Q554" s="4"/>
      <c r="R554" s="4"/>
      <c r="S554" s="4"/>
      <c r="T554" s="4"/>
      <c r="U554" s="4"/>
      <c r="V554" s="4"/>
      <c r="W554" s="4"/>
    </row>
    <row r="555" spans="1:23" x14ac:dyDescent="0.2">
      <c r="A555" s="4">
        <v>50</v>
      </c>
      <c r="B555" s="4">
        <v>0</v>
      </c>
      <c r="C555" s="4">
        <v>0</v>
      </c>
      <c r="D555" s="4">
        <v>1</v>
      </c>
      <c r="E555" s="4">
        <v>214</v>
      </c>
      <c r="F555" s="4">
        <f>ROUND(Source!AS538,O555)</f>
        <v>9284.27</v>
      </c>
      <c r="G555" s="4" t="s">
        <v>420</v>
      </c>
      <c r="H555" s="4" t="s">
        <v>421</v>
      </c>
      <c r="I555" s="4"/>
      <c r="J555" s="4"/>
      <c r="K555" s="4">
        <v>214</v>
      </c>
      <c r="L555" s="4">
        <v>16</v>
      </c>
      <c r="M555" s="4">
        <v>3</v>
      </c>
      <c r="N555" s="4" t="s">
        <v>3</v>
      </c>
      <c r="O555" s="4">
        <v>2</v>
      </c>
      <c r="P555" s="4"/>
      <c r="Q555" s="4"/>
      <c r="R555" s="4"/>
      <c r="S555" s="4"/>
      <c r="T555" s="4"/>
      <c r="U555" s="4"/>
      <c r="V555" s="4"/>
      <c r="W555" s="4"/>
    </row>
    <row r="556" spans="1:23" x14ac:dyDescent="0.2">
      <c r="A556" s="4">
        <v>50</v>
      </c>
      <c r="B556" s="4">
        <v>0</v>
      </c>
      <c r="C556" s="4">
        <v>0</v>
      </c>
      <c r="D556" s="4">
        <v>1</v>
      </c>
      <c r="E556" s="4">
        <v>215</v>
      </c>
      <c r="F556" s="4">
        <f>ROUND(Source!AT538,O556)</f>
        <v>0</v>
      </c>
      <c r="G556" s="4" t="s">
        <v>422</v>
      </c>
      <c r="H556" s="4" t="s">
        <v>423</v>
      </c>
      <c r="I556" s="4"/>
      <c r="J556" s="4"/>
      <c r="K556" s="4">
        <v>215</v>
      </c>
      <c r="L556" s="4">
        <v>17</v>
      </c>
      <c r="M556" s="4">
        <v>3</v>
      </c>
      <c r="N556" s="4" t="s">
        <v>3</v>
      </c>
      <c r="O556" s="4">
        <v>2</v>
      </c>
      <c r="P556" s="4"/>
      <c r="Q556" s="4"/>
      <c r="R556" s="4"/>
      <c r="S556" s="4"/>
      <c r="T556" s="4"/>
      <c r="U556" s="4"/>
      <c r="V556" s="4"/>
      <c r="W556" s="4"/>
    </row>
    <row r="557" spans="1:23" x14ac:dyDescent="0.2">
      <c r="A557" s="4">
        <v>50</v>
      </c>
      <c r="B557" s="4">
        <v>0</v>
      </c>
      <c r="C557" s="4">
        <v>0</v>
      </c>
      <c r="D557" s="4">
        <v>1</v>
      </c>
      <c r="E557" s="4">
        <v>217</v>
      </c>
      <c r="F557" s="4">
        <f>ROUND(Source!AU538,O557)</f>
        <v>0</v>
      </c>
      <c r="G557" s="4" t="s">
        <v>424</v>
      </c>
      <c r="H557" s="4" t="s">
        <v>425</v>
      </c>
      <c r="I557" s="4"/>
      <c r="J557" s="4"/>
      <c r="K557" s="4">
        <v>217</v>
      </c>
      <c r="L557" s="4">
        <v>18</v>
      </c>
      <c r="M557" s="4">
        <v>3</v>
      </c>
      <c r="N557" s="4" t="s">
        <v>3</v>
      </c>
      <c r="O557" s="4">
        <v>2</v>
      </c>
      <c r="P557" s="4"/>
      <c r="Q557" s="4"/>
      <c r="R557" s="4"/>
      <c r="S557" s="4"/>
      <c r="T557" s="4"/>
      <c r="U557" s="4"/>
      <c r="V557" s="4"/>
      <c r="W557" s="4"/>
    </row>
    <row r="558" spans="1:23" x14ac:dyDescent="0.2">
      <c r="A558" s="4">
        <v>50</v>
      </c>
      <c r="B558" s="4">
        <v>0</v>
      </c>
      <c r="C558" s="4">
        <v>0</v>
      </c>
      <c r="D558" s="4">
        <v>1</v>
      </c>
      <c r="E558" s="4">
        <v>230</v>
      </c>
      <c r="F558" s="4">
        <f>ROUND(Source!BA538,O558)</f>
        <v>0</v>
      </c>
      <c r="G558" s="4" t="s">
        <v>426</v>
      </c>
      <c r="H558" s="4" t="s">
        <v>427</v>
      </c>
      <c r="I558" s="4"/>
      <c r="J558" s="4"/>
      <c r="K558" s="4">
        <v>230</v>
      </c>
      <c r="L558" s="4">
        <v>19</v>
      </c>
      <c r="M558" s="4">
        <v>3</v>
      </c>
      <c r="N558" s="4" t="s">
        <v>3</v>
      </c>
      <c r="O558" s="4">
        <v>2</v>
      </c>
      <c r="P558" s="4"/>
      <c r="Q558" s="4"/>
      <c r="R558" s="4"/>
      <c r="S558" s="4"/>
      <c r="T558" s="4"/>
      <c r="U558" s="4"/>
      <c r="V558" s="4"/>
      <c r="W558" s="4"/>
    </row>
    <row r="559" spans="1:23" x14ac:dyDescent="0.2">
      <c r="A559" s="4">
        <v>50</v>
      </c>
      <c r="B559" s="4">
        <v>0</v>
      </c>
      <c r="C559" s="4">
        <v>0</v>
      </c>
      <c r="D559" s="4">
        <v>1</v>
      </c>
      <c r="E559" s="4">
        <v>206</v>
      </c>
      <c r="F559" s="4">
        <f>ROUND(Source!T538,O559)</f>
        <v>0</v>
      </c>
      <c r="G559" s="4" t="s">
        <v>428</v>
      </c>
      <c r="H559" s="4" t="s">
        <v>429</v>
      </c>
      <c r="I559" s="4"/>
      <c r="J559" s="4"/>
      <c r="K559" s="4">
        <v>206</v>
      </c>
      <c r="L559" s="4">
        <v>20</v>
      </c>
      <c r="M559" s="4">
        <v>3</v>
      </c>
      <c r="N559" s="4" t="s">
        <v>3</v>
      </c>
      <c r="O559" s="4">
        <v>2</v>
      </c>
      <c r="P559" s="4"/>
      <c r="Q559" s="4"/>
      <c r="R559" s="4"/>
      <c r="S559" s="4"/>
      <c r="T559" s="4"/>
      <c r="U559" s="4"/>
      <c r="V559" s="4"/>
      <c r="W559" s="4"/>
    </row>
    <row r="560" spans="1:23" x14ac:dyDescent="0.2">
      <c r="A560" s="4">
        <v>50</v>
      </c>
      <c r="B560" s="4">
        <v>0</v>
      </c>
      <c r="C560" s="4">
        <v>0</v>
      </c>
      <c r="D560" s="4">
        <v>1</v>
      </c>
      <c r="E560" s="4">
        <v>207</v>
      </c>
      <c r="F560" s="4">
        <f>Source!U538</f>
        <v>43.791270000000004</v>
      </c>
      <c r="G560" s="4" t="s">
        <v>430</v>
      </c>
      <c r="H560" s="4" t="s">
        <v>431</v>
      </c>
      <c r="I560" s="4"/>
      <c r="J560" s="4"/>
      <c r="K560" s="4">
        <v>207</v>
      </c>
      <c r="L560" s="4">
        <v>21</v>
      </c>
      <c r="M560" s="4">
        <v>3</v>
      </c>
      <c r="N560" s="4" t="s">
        <v>3</v>
      </c>
      <c r="O560" s="4">
        <v>-1</v>
      </c>
      <c r="P560" s="4"/>
      <c r="Q560" s="4"/>
      <c r="R560" s="4"/>
      <c r="S560" s="4"/>
      <c r="T560" s="4"/>
      <c r="U560" s="4"/>
      <c r="V560" s="4"/>
      <c r="W560" s="4"/>
    </row>
    <row r="561" spans="1:245" x14ac:dyDescent="0.2">
      <c r="A561" s="4">
        <v>50</v>
      </c>
      <c r="B561" s="4">
        <v>0</v>
      </c>
      <c r="C561" s="4">
        <v>0</v>
      </c>
      <c r="D561" s="4">
        <v>1</v>
      </c>
      <c r="E561" s="4">
        <v>208</v>
      </c>
      <c r="F561" s="4">
        <f>Source!V538</f>
        <v>9.1696399999999997E-2</v>
      </c>
      <c r="G561" s="4" t="s">
        <v>432</v>
      </c>
      <c r="H561" s="4" t="s">
        <v>433</v>
      </c>
      <c r="I561" s="4"/>
      <c r="J561" s="4"/>
      <c r="K561" s="4">
        <v>208</v>
      </c>
      <c r="L561" s="4">
        <v>22</v>
      </c>
      <c r="M561" s="4">
        <v>3</v>
      </c>
      <c r="N561" s="4" t="s">
        <v>3</v>
      </c>
      <c r="O561" s="4">
        <v>-1</v>
      </c>
      <c r="P561" s="4"/>
      <c r="Q561" s="4"/>
      <c r="R561" s="4"/>
      <c r="S561" s="4"/>
      <c r="T561" s="4"/>
      <c r="U561" s="4"/>
      <c r="V561" s="4"/>
      <c r="W561" s="4"/>
    </row>
    <row r="562" spans="1:245" x14ac:dyDescent="0.2">
      <c r="A562" s="4">
        <v>50</v>
      </c>
      <c r="B562" s="4">
        <v>0</v>
      </c>
      <c r="C562" s="4">
        <v>0</v>
      </c>
      <c r="D562" s="4">
        <v>1</v>
      </c>
      <c r="E562" s="4">
        <v>209</v>
      </c>
      <c r="F562" s="4">
        <f>ROUND(Source!W538,O562)</f>
        <v>0</v>
      </c>
      <c r="G562" s="4" t="s">
        <v>434</v>
      </c>
      <c r="H562" s="4" t="s">
        <v>435</v>
      </c>
      <c r="I562" s="4"/>
      <c r="J562" s="4"/>
      <c r="K562" s="4">
        <v>209</v>
      </c>
      <c r="L562" s="4">
        <v>23</v>
      </c>
      <c r="M562" s="4">
        <v>3</v>
      </c>
      <c r="N562" s="4" t="s">
        <v>3</v>
      </c>
      <c r="O562" s="4">
        <v>2</v>
      </c>
      <c r="P562" s="4"/>
      <c r="Q562" s="4"/>
      <c r="R562" s="4"/>
      <c r="S562" s="4"/>
      <c r="T562" s="4"/>
      <c r="U562" s="4"/>
      <c r="V562" s="4"/>
      <c r="W562" s="4"/>
    </row>
    <row r="563" spans="1:245" x14ac:dyDescent="0.2">
      <c r="A563" s="4">
        <v>50</v>
      </c>
      <c r="B563" s="4">
        <v>0</v>
      </c>
      <c r="C563" s="4">
        <v>0</v>
      </c>
      <c r="D563" s="4">
        <v>1</v>
      </c>
      <c r="E563" s="4">
        <v>210</v>
      </c>
      <c r="F563" s="4">
        <f>ROUND(Source!X538,O563)</f>
        <v>3005.89</v>
      </c>
      <c r="G563" s="4" t="s">
        <v>436</v>
      </c>
      <c r="H563" s="4" t="s">
        <v>437</v>
      </c>
      <c r="I563" s="4"/>
      <c r="J563" s="4"/>
      <c r="K563" s="4">
        <v>210</v>
      </c>
      <c r="L563" s="4">
        <v>24</v>
      </c>
      <c r="M563" s="4">
        <v>3</v>
      </c>
      <c r="N563" s="4" t="s">
        <v>3</v>
      </c>
      <c r="O563" s="4">
        <v>2</v>
      </c>
      <c r="P563" s="4"/>
      <c r="Q563" s="4"/>
      <c r="R563" s="4"/>
      <c r="S563" s="4"/>
      <c r="T563" s="4"/>
      <c r="U563" s="4"/>
      <c r="V563" s="4"/>
      <c r="W563" s="4"/>
    </row>
    <row r="564" spans="1:245" x14ac:dyDescent="0.2">
      <c r="A564" s="4">
        <v>50</v>
      </c>
      <c r="B564" s="4">
        <v>0</v>
      </c>
      <c r="C564" s="4">
        <v>0</v>
      </c>
      <c r="D564" s="4">
        <v>1</v>
      </c>
      <c r="E564" s="4">
        <v>211</v>
      </c>
      <c r="F564" s="4">
        <f>ROUND(Source!Y538,O564)</f>
        <v>1671.18</v>
      </c>
      <c r="G564" s="4" t="s">
        <v>438</v>
      </c>
      <c r="H564" s="4" t="s">
        <v>439</v>
      </c>
      <c r="I564" s="4"/>
      <c r="J564" s="4"/>
      <c r="K564" s="4">
        <v>211</v>
      </c>
      <c r="L564" s="4">
        <v>25</v>
      </c>
      <c r="M564" s="4">
        <v>3</v>
      </c>
      <c r="N564" s="4" t="s">
        <v>3</v>
      </c>
      <c r="O564" s="4">
        <v>2</v>
      </c>
      <c r="P564" s="4"/>
      <c r="Q564" s="4"/>
      <c r="R564" s="4"/>
      <c r="S564" s="4"/>
      <c r="T564" s="4"/>
      <c r="U564" s="4"/>
      <c r="V564" s="4"/>
      <c r="W564" s="4"/>
    </row>
    <row r="565" spans="1:245" x14ac:dyDescent="0.2">
      <c r="A565" s="4">
        <v>50</v>
      </c>
      <c r="B565" s="4">
        <v>0</v>
      </c>
      <c r="C565" s="4">
        <v>0</v>
      </c>
      <c r="D565" s="4">
        <v>1</v>
      </c>
      <c r="E565" s="4">
        <v>224</v>
      </c>
      <c r="F565" s="4">
        <f>ROUND(Source!AR538,O565)</f>
        <v>9284.27</v>
      </c>
      <c r="G565" s="4" t="s">
        <v>440</v>
      </c>
      <c r="H565" s="4" t="s">
        <v>441</v>
      </c>
      <c r="I565" s="4"/>
      <c r="J565" s="4"/>
      <c r="K565" s="4">
        <v>224</v>
      </c>
      <c r="L565" s="4">
        <v>26</v>
      </c>
      <c r="M565" s="4">
        <v>3</v>
      </c>
      <c r="N565" s="4" t="s">
        <v>3</v>
      </c>
      <c r="O565" s="4">
        <v>2</v>
      </c>
      <c r="P565" s="4"/>
      <c r="Q565" s="4"/>
      <c r="R565" s="4"/>
      <c r="S565" s="4"/>
      <c r="T565" s="4"/>
      <c r="U565" s="4"/>
      <c r="V565" s="4"/>
      <c r="W565" s="4"/>
    </row>
    <row r="567" spans="1:245" x14ac:dyDescent="0.2">
      <c r="A567" s="1">
        <v>5</v>
      </c>
      <c r="B567" s="1">
        <v>1</v>
      </c>
      <c r="C567" s="1"/>
      <c r="D567" s="1">
        <f>ROW(A590)</f>
        <v>590</v>
      </c>
      <c r="E567" s="1"/>
      <c r="F567" s="1" t="s">
        <v>545</v>
      </c>
      <c r="G567" s="1" t="s">
        <v>843</v>
      </c>
      <c r="H567" s="1" t="s">
        <v>3</v>
      </c>
      <c r="I567" s="1">
        <v>0</v>
      </c>
      <c r="J567" s="1"/>
      <c r="K567" s="1">
        <v>0</v>
      </c>
      <c r="L567" s="1"/>
      <c r="M567" s="1"/>
      <c r="N567" s="1"/>
      <c r="O567" s="1"/>
      <c r="P567" s="1"/>
      <c r="Q567" s="1"/>
      <c r="R567" s="1"/>
      <c r="S567" s="1"/>
      <c r="T567" s="1"/>
      <c r="U567" s="1" t="s">
        <v>3</v>
      </c>
      <c r="V567" s="1">
        <v>0</v>
      </c>
      <c r="W567" s="1"/>
      <c r="X567" s="1"/>
      <c r="Y567" s="1"/>
      <c r="Z567" s="1"/>
      <c r="AA567" s="1"/>
      <c r="AB567" s="1" t="s">
        <v>3</v>
      </c>
      <c r="AC567" s="1" t="s">
        <v>3</v>
      </c>
      <c r="AD567" s="1" t="s">
        <v>3</v>
      </c>
      <c r="AE567" s="1" t="s">
        <v>3</v>
      </c>
      <c r="AF567" s="1" t="s">
        <v>3</v>
      </c>
      <c r="AG567" s="1" t="s">
        <v>3</v>
      </c>
      <c r="AH567" s="1"/>
      <c r="AI567" s="1"/>
      <c r="AJ567" s="1"/>
      <c r="AK567" s="1"/>
      <c r="AL567" s="1"/>
      <c r="AM567" s="1"/>
      <c r="AN567" s="1"/>
      <c r="AO567" s="1"/>
      <c r="AP567" s="1" t="s">
        <v>3</v>
      </c>
      <c r="AQ567" s="1" t="s">
        <v>3</v>
      </c>
      <c r="AR567" s="1" t="s">
        <v>3</v>
      </c>
      <c r="AS567" s="1"/>
      <c r="AT567" s="1"/>
      <c r="AU567" s="1"/>
      <c r="AV567" s="1"/>
      <c r="AW567" s="1"/>
      <c r="AX567" s="1"/>
      <c r="AY567" s="1"/>
      <c r="AZ567" s="1" t="s">
        <v>3</v>
      </c>
      <c r="BA567" s="1"/>
      <c r="BB567" s="1" t="s">
        <v>3</v>
      </c>
      <c r="BC567" s="1" t="s">
        <v>3</v>
      </c>
      <c r="BD567" s="1" t="s">
        <v>3</v>
      </c>
      <c r="BE567" s="1" t="s">
        <v>3</v>
      </c>
      <c r="BF567" s="1" t="s">
        <v>3</v>
      </c>
      <c r="BG567" s="1" t="s">
        <v>3</v>
      </c>
      <c r="BH567" s="1" t="s">
        <v>3</v>
      </c>
      <c r="BI567" s="1" t="s">
        <v>3</v>
      </c>
      <c r="BJ567" s="1" t="s">
        <v>3</v>
      </c>
      <c r="BK567" s="1" t="s">
        <v>3</v>
      </c>
      <c r="BL567" s="1" t="s">
        <v>3</v>
      </c>
      <c r="BM567" s="1" t="s">
        <v>3</v>
      </c>
      <c r="BN567" s="1" t="s">
        <v>3</v>
      </c>
      <c r="BO567" s="1" t="s">
        <v>3</v>
      </c>
      <c r="BP567" s="1" t="s">
        <v>3</v>
      </c>
      <c r="BQ567" s="1"/>
      <c r="BR567" s="1"/>
      <c r="BS567" s="1"/>
      <c r="BT567" s="1"/>
      <c r="BU567" s="1"/>
      <c r="BV567" s="1"/>
      <c r="BW567" s="1"/>
      <c r="BX567" s="1">
        <v>0</v>
      </c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>
        <v>0</v>
      </c>
    </row>
    <row r="569" spans="1:245" x14ac:dyDescent="0.2">
      <c r="A569" s="2">
        <v>52</v>
      </c>
      <c r="B569" s="2">
        <f t="shared" ref="B569:G569" si="453">B590</f>
        <v>1</v>
      </c>
      <c r="C569" s="2">
        <f t="shared" si="453"/>
        <v>5</v>
      </c>
      <c r="D569" s="2">
        <f t="shared" si="453"/>
        <v>567</v>
      </c>
      <c r="E569" s="2">
        <f t="shared" si="453"/>
        <v>0</v>
      </c>
      <c r="F569" s="2" t="str">
        <f t="shared" si="453"/>
        <v>Новый подраздел</v>
      </c>
      <c r="G569" s="2" t="str">
        <f t="shared" si="453"/>
        <v>Устройство кровли из сандвич-панелей</v>
      </c>
      <c r="H569" s="2"/>
      <c r="I569" s="2"/>
      <c r="J569" s="2"/>
      <c r="K569" s="2"/>
      <c r="L569" s="2"/>
      <c r="M569" s="2"/>
      <c r="N569" s="2"/>
      <c r="O569" s="2">
        <f t="shared" ref="O569:AT569" si="454">O590</f>
        <v>550147.5</v>
      </c>
      <c r="P569" s="2">
        <f t="shared" si="454"/>
        <v>527948.28</v>
      </c>
      <c r="Q569" s="2">
        <f t="shared" si="454"/>
        <v>9824.92</v>
      </c>
      <c r="R569" s="2">
        <f t="shared" si="454"/>
        <v>954.21</v>
      </c>
      <c r="S569" s="2">
        <f t="shared" si="454"/>
        <v>12374.3</v>
      </c>
      <c r="T569" s="2">
        <f t="shared" si="454"/>
        <v>0</v>
      </c>
      <c r="U569" s="2">
        <f t="shared" si="454"/>
        <v>206.81135399999999</v>
      </c>
      <c r="V569" s="2">
        <f t="shared" si="454"/>
        <v>10.7151</v>
      </c>
      <c r="W569" s="2">
        <f t="shared" si="454"/>
        <v>0</v>
      </c>
      <c r="X569" s="2">
        <f t="shared" si="454"/>
        <v>14288.04</v>
      </c>
      <c r="Y569" s="2">
        <f t="shared" si="454"/>
        <v>9800.98</v>
      </c>
      <c r="Z569" s="2">
        <f t="shared" si="454"/>
        <v>0</v>
      </c>
      <c r="AA569" s="2">
        <f t="shared" si="454"/>
        <v>0</v>
      </c>
      <c r="AB569" s="2">
        <f t="shared" si="454"/>
        <v>550147.5</v>
      </c>
      <c r="AC569" s="2">
        <f t="shared" si="454"/>
        <v>527948.28</v>
      </c>
      <c r="AD569" s="2">
        <f t="shared" si="454"/>
        <v>9824.92</v>
      </c>
      <c r="AE569" s="2">
        <f t="shared" si="454"/>
        <v>954.21</v>
      </c>
      <c r="AF569" s="2">
        <f t="shared" si="454"/>
        <v>12374.3</v>
      </c>
      <c r="AG569" s="2">
        <f t="shared" si="454"/>
        <v>0</v>
      </c>
      <c r="AH569" s="2">
        <f t="shared" si="454"/>
        <v>206.81135399999999</v>
      </c>
      <c r="AI569" s="2">
        <f t="shared" si="454"/>
        <v>10.7151</v>
      </c>
      <c r="AJ569" s="2">
        <f t="shared" si="454"/>
        <v>0</v>
      </c>
      <c r="AK569" s="2">
        <f t="shared" si="454"/>
        <v>14288.04</v>
      </c>
      <c r="AL569" s="2">
        <f t="shared" si="454"/>
        <v>9800.98</v>
      </c>
      <c r="AM569" s="2">
        <f t="shared" si="454"/>
        <v>0</v>
      </c>
      <c r="AN569" s="2">
        <f t="shared" si="454"/>
        <v>0</v>
      </c>
      <c r="AO569" s="2">
        <f t="shared" si="454"/>
        <v>0</v>
      </c>
      <c r="AP569" s="2">
        <f t="shared" si="454"/>
        <v>0</v>
      </c>
      <c r="AQ569" s="2">
        <f t="shared" si="454"/>
        <v>0</v>
      </c>
      <c r="AR569" s="2">
        <f t="shared" si="454"/>
        <v>574236.52</v>
      </c>
      <c r="AS569" s="2">
        <f t="shared" si="454"/>
        <v>574236.52</v>
      </c>
      <c r="AT569" s="2">
        <f t="shared" si="454"/>
        <v>0</v>
      </c>
      <c r="AU569" s="2">
        <f t="shared" ref="AU569:BZ569" si="455">AU590</f>
        <v>0</v>
      </c>
      <c r="AV569" s="2">
        <f t="shared" si="455"/>
        <v>527948.28</v>
      </c>
      <c r="AW569" s="2">
        <f t="shared" si="455"/>
        <v>527948.28</v>
      </c>
      <c r="AX569" s="2">
        <f t="shared" si="455"/>
        <v>0</v>
      </c>
      <c r="AY569" s="2">
        <f t="shared" si="455"/>
        <v>527948.28</v>
      </c>
      <c r="AZ569" s="2">
        <f t="shared" si="455"/>
        <v>0</v>
      </c>
      <c r="BA569" s="2">
        <f t="shared" si="455"/>
        <v>0</v>
      </c>
      <c r="BB569" s="2">
        <f t="shared" si="455"/>
        <v>0</v>
      </c>
      <c r="BC569" s="2">
        <f t="shared" si="455"/>
        <v>0</v>
      </c>
      <c r="BD569" s="2">
        <f t="shared" si="455"/>
        <v>0</v>
      </c>
      <c r="BE569" s="2">
        <f t="shared" si="455"/>
        <v>0</v>
      </c>
      <c r="BF569" s="2">
        <f t="shared" si="455"/>
        <v>0</v>
      </c>
      <c r="BG569" s="2">
        <f t="shared" si="455"/>
        <v>0</v>
      </c>
      <c r="BH569" s="2">
        <f t="shared" si="455"/>
        <v>0</v>
      </c>
      <c r="BI569" s="2">
        <f t="shared" si="455"/>
        <v>0</v>
      </c>
      <c r="BJ569" s="2">
        <f t="shared" si="455"/>
        <v>0</v>
      </c>
      <c r="BK569" s="2">
        <f t="shared" si="455"/>
        <v>0</v>
      </c>
      <c r="BL569" s="2">
        <f t="shared" si="455"/>
        <v>0</v>
      </c>
      <c r="BM569" s="2">
        <f t="shared" si="455"/>
        <v>0</v>
      </c>
      <c r="BN569" s="2">
        <f t="shared" si="455"/>
        <v>0</v>
      </c>
      <c r="BO569" s="2">
        <f t="shared" si="455"/>
        <v>0</v>
      </c>
      <c r="BP569" s="2">
        <f t="shared" si="455"/>
        <v>0</v>
      </c>
      <c r="BQ569" s="2">
        <f t="shared" si="455"/>
        <v>0</v>
      </c>
      <c r="BR569" s="2">
        <f t="shared" si="455"/>
        <v>0</v>
      </c>
      <c r="BS569" s="2">
        <f t="shared" si="455"/>
        <v>0</v>
      </c>
      <c r="BT569" s="2">
        <f t="shared" si="455"/>
        <v>0</v>
      </c>
      <c r="BU569" s="2">
        <f t="shared" si="455"/>
        <v>0</v>
      </c>
      <c r="BV569" s="2">
        <f t="shared" si="455"/>
        <v>0</v>
      </c>
      <c r="BW569" s="2">
        <f t="shared" si="455"/>
        <v>0</v>
      </c>
      <c r="BX569" s="2">
        <f t="shared" si="455"/>
        <v>0</v>
      </c>
      <c r="BY569" s="2">
        <f t="shared" si="455"/>
        <v>0</v>
      </c>
      <c r="BZ569" s="2">
        <f t="shared" si="455"/>
        <v>0</v>
      </c>
      <c r="CA569" s="2">
        <f t="shared" ref="CA569:DF569" si="456">CA590</f>
        <v>574236.52</v>
      </c>
      <c r="CB569" s="2">
        <f t="shared" si="456"/>
        <v>574236.52</v>
      </c>
      <c r="CC569" s="2">
        <f t="shared" si="456"/>
        <v>0</v>
      </c>
      <c r="CD569" s="2">
        <f t="shared" si="456"/>
        <v>0</v>
      </c>
      <c r="CE569" s="2">
        <f t="shared" si="456"/>
        <v>527948.28</v>
      </c>
      <c r="CF569" s="2">
        <f t="shared" si="456"/>
        <v>527948.28</v>
      </c>
      <c r="CG569" s="2">
        <f t="shared" si="456"/>
        <v>0</v>
      </c>
      <c r="CH569" s="2">
        <f t="shared" si="456"/>
        <v>527948.28</v>
      </c>
      <c r="CI569" s="2">
        <f t="shared" si="456"/>
        <v>0</v>
      </c>
      <c r="CJ569" s="2">
        <f t="shared" si="456"/>
        <v>0</v>
      </c>
      <c r="CK569" s="2">
        <f t="shared" si="456"/>
        <v>0</v>
      </c>
      <c r="CL569" s="2">
        <f t="shared" si="456"/>
        <v>0</v>
      </c>
      <c r="CM569" s="2">
        <f t="shared" si="456"/>
        <v>0</v>
      </c>
      <c r="CN569" s="2">
        <f t="shared" si="456"/>
        <v>0</v>
      </c>
      <c r="CO569" s="2">
        <f t="shared" si="456"/>
        <v>0</v>
      </c>
      <c r="CP569" s="2">
        <f t="shared" si="456"/>
        <v>0</v>
      </c>
      <c r="CQ569" s="2">
        <f t="shared" si="456"/>
        <v>0</v>
      </c>
      <c r="CR569" s="2">
        <f t="shared" si="456"/>
        <v>0</v>
      </c>
      <c r="CS569" s="2">
        <f t="shared" si="456"/>
        <v>0</v>
      </c>
      <c r="CT569" s="2">
        <f t="shared" si="456"/>
        <v>0</v>
      </c>
      <c r="CU569" s="2">
        <f t="shared" si="456"/>
        <v>0</v>
      </c>
      <c r="CV569" s="2">
        <f t="shared" si="456"/>
        <v>0</v>
      </c>
      <c r="CW569" s="2">
        <f t="shared" si="456"/>
        <v>0</v>
      </c>
      <c r="CX569" s="2">
        <f t="shared" si="456"/>
        <v>0</v>
      </c>
      <c r="CY569" s="2">
        <f t="shared" si="456"/>
        <v>0</v>
      </c>
      <c r="CZ569" s="2">
        <f t="shared" si="456"/>
        <v>0</v>
      </c>
      <c r="DA569" s="2">
        <f t="shared" si="456"/>
        <v>0</v>
      </c>
      <c r="DB569" s="2">
        <f t="shared" si="456"/>
        <v>0</v>
      </c>
      <c r="DC569" s="2">
        <f t="shared" si="456"/>
        <v>0</v>
      </c>
      <c r="DD569" s="2">
        <f t="shared" si="456"/>
        <v>0</v>
      </c>
      <c r="DE569" s="2">
        <f t="shared" si="456"/>
        <v>0</v>
      </c>
      <c r="DF569" s="2">
        <f t="shared" si="456"/>
        <v>0</v>
      </c>
      <c r="DG569" s="3">
        <f t="shared" ref="DG569:EL569" si="457">DG590</f>
        <v>0</v>
      </c>
      <c r="DH569" s="3">
        <f t="shared" si="457"/>
        <v>0</v>
      </c>
      <c r="DI569" s="3">
        <f t="shared" si="457"/>
        <v>0</v>
      </c>
      <c r="DJ569" s="3">
        <f t="shared" si="457"/>
        <v>0</v>
      </c>
      <c r="DK569" s="3">
        <f t="shared" si="457"/>
        <v>0</v>
      </c>
      <c r="DL569" s="3">
        <f t="shared" si="457"/>
        <v>0</v>
      </c>
      <c r="DM569" s="3">
        <f t="shared" si="457"/>
        <v>0</v>
      </c>
      <c r="DN569" s="3">
        <f t="shared" si="457"/>
        <v>0</v>
      </c>
      <c r="DO569" s="3">
        <f t="shared" si="457"/>
        <v>0</v>
      </c>
      <c r="DP569" s="3">
        <f t="shared" si="457"/>
        <v>0</v>
      </c>
      <c r="DQ569" s="3">
        <f t="shared" si="457"/>
        <v>0</v>
      </c>
      <c r="DR569" s="3">
        <f t="shared" si="457"/>
        <v>0</v>
      </c>
      <c r="DS569" s="3">
        <f t="shared" si="457"/>
        <v>0</v>
      </c>
      <c r="DT569" s="3">
        <f t="shared" si="457"/>
        <v>0</v>
      </c>
      <c r="DU569" s="3">
        <f t="shared" si="457"/>
        <v>0</v>
      </c>
      <c r="DV569" s="3">
        <f t="shared" si="457"/>
        <v>0</v>
      </c>
      <c r="DW569" s="3">
        <f t="shared" si="457"/>
        <v>0</v>
      </c>
      <c r="DX569" s="3">
        <f t="shared" si="457"/>
        <v>0</v>
      </c>
      <c r="DY569" s="3">
        <f t="shared" si="457"/>
        <v>0</v>
      </c>
      <c r="DZ569" s="3">
        <f t="shared" si="457"/>
        <v>0</v>
      </c>
      <c r="EA569" s="3">
        <f t="shared" si="457"/>
        <v>0</v>
      </c>
      <c r="EB569" s="3">
        <f t="shared" si="457"/>
        <v>0</v>
      </c>
      <c r="EC569" s="3">
        <f t="shared" si="457"/>
        <v>0</v>
      </c>
      <c r="ED569" s="3">
        <f t="shared" si="457"/>
        <v>0</v>
      </c>
      <c r="EE569" s="3">
        <f t="shared" si="457"/>
        <v>0</v>
      </c>
      <c r="EF569" s="3">
        <f t="shared" si="457"/>
        <v>0</v>
      </c>
      <c r="EG569" s="3">
        <f t="shared" si="457"/>
        <v>0</v>
      </c>
      <c r="EH569" s="3">
        <f t="shared" si="457"/>
        <v>0</v>
      </c>
      <c r="EI569" s="3">
        <f t="shared" si="457"/>
        <v>0</v>
      </c>
      <c r="EJ569" s="3">
        <f t="shared" si="457"/>
        <v>0</v>
      </c>
      <c r="EK569" s="3">
        <f t="shared" si="457"/>
        <v>0</v>
      </c>
      <c r="EL569" s="3">
        <f t="shared" si="457"/>
        <v>0</v>
      </c>
      <c r="EM569" s="3">
        <f t="shared" ref="EM569:FR569" si="458">EM590</f>
        <v>0</v>
      </c>
      <c r="EN569" s="3">
        <f t="shared" si="458"/>
        <v>0</v>
      </c>
      <c r="EO569" s="3">
        <f t="shared" si="458"/>
        <v>0</v>
      </c>
      <c r="EP569" s="3">
        <f t="shared" si="458"/>
        <v>0</v>
      </c>
      <c r="EQ569" s="3">
        <f t="shared" si="458"/>
        <v>0</v>
      </c>
      <c r="ER569" s="3">
        <f t="shared" si="458"/>
        <v>0</v>
      </c>
      <c r="ES569" s="3">
        <f t="shared" si="458"/>
        <v>0</v>
      </c>
      <c r="ET569" s="3">
        <f t="shared" si="458"/>
        <v>0</v>
      </c>
      <c r="EU569" s="3">
        <f t="shared" si="458"/>
        <v>0</v>
      </c>
      <c r="EV569" s="3">
        <f t="shared" si="458"/>
        <v>0</v>
      </c>
      <c r="EW569" s="3">
        <f t="shared" si="458"/>
        <v>0</v>
      </c>
      <c r="EX569" s="3">
        <f t="shared" si="458"/>
        <v>0</v>
      </c>
      <c r="EY569" s="3">
        <f t="shared" si="458"/>
        <v>0</v>
      </c>
      <c r="EZ569" s="3">
        <f t="shared" si="458"/>
        <v>0</v>
      </c>
      <c r="FA569" s="3">
        <f t="shared" si="458"/>
        <v>0</v>
      </c>
      <c r="FB569" s="3">
        <f t="shared" si="458"/>
        <v>0</v>
      </c>
      <c r="FC569" s="3">
        <f t="shared" si="458"/>
        <v>0</v>
      </c>
      <c r="FD569" s="3">
        <f t="shared" si="458"/>
        <v>0</v>
      </c>
      <c r="FE569" s="3">
        <f t="shared" si="458"/>
        <v>0</v>
      </c>
      <c r="FF569" s="3">
        <f t="shared" si="458"/>
        <v>0</v>
      </c>
      <c r="FG569" s="3">
        <f t="shared" si="458"/>
        <v>0</v>
      </c>
      <c r="FH569" s="3">
        <f t="shared" si="458"/>
        <v>0</v>
      </c>
      <c r="FI569" s="3">
        <f t="shared" si="458"/>
        <v>0</v>
      </c>
      <c r="FJ569" s="3">
        <f t="shared" si="458"/>
        <v>0</v>
      </c>
      <c r="FK569" s="3">
        <f t="shared" si="458"/>
        <v>0</v>
      </c>
      <c r="FL569" s="3">
        <f t="shared" si="458"/>
        <v>0</v>
      </c>
      <c r="FM569" s="3">
        <f t="shared" si="458"/>
        <v>0</v>
      </c>
      <c r="FN569" s="3">
        <f t="shared" si="458"/>
        <v>0</v>
      </c>
      <c r="FO569" s="3">
        <f t="shared" si="458"/>
        <v>0</v>
      </c>
      <c r="FP569" s="3">
        <f t="shared" si="458"/>
        <v>0</v>
      </c>
      <c r="FQ569" s="3">
        <f t="shared" si="458"/>
        <v>0</v>
      </c>
      <c r="FR569" s="3">
        <f t="shared" si="458"/>
        <v>0</v>
      </c>
      <c r="FS569" s="3">
        <f t="shared" ref="FS569:GX569" si="459">FS590</f>
        <v>0</v>
      </c>
      <c r="FT569" s="3">
        <f t="shared" si="459"/>
        <v>0</v>
      </c>
      <c r="FU569" s="3">
        <f t="shared" si="459"/>
        <v>0</v>
      </c>
      <c r="FV569" s="3">
        <f t="shared" si="459"/>
        <v>0</v>
      </c>
      <c r="FW569" s="3">
        <f t="shared" si="459"/>
        <v>0</v>
      </c>
      <c r="FX569" s="3">
        <f t="shared" si="459"/>
        <v>0</v>
      </c>
      <c r="FY569" s="3">
        <f t="shared" si="459"/>
        <v>0</v>
      </c>
      <c r="FZ569" s="3">
        <f t="shared" si="459"/>
        <v>0</v>
      </c>
      <c r="GA569" s="3">
        <f t="shared" si="459"/>
        <v>0</v>
      </c>
      <c r="GB569" s="3">
        <f t="shared" si="459"/>
        <v>0</v>
      </c>
      <c r="GC569" s="3">
        <f t="shared" si="459"/>
        <v>0</v>
      </c>
      <c r="GD569" s="3">
        <f t="shared" si="459"/>
        <v>0</v>
      </c>
      <c r="GE569" s="3">
        <f t="shared" si="459"/>
        <v>0</v>
      </c>
      <c r="GF569" s="3">
        <f t="shared" si="459"/>
        <v>0</v>
      </c>
      <c r="GG569" s="3">
        <f t="shared" si="459"/>
        <v>0</v>
      </c>
      <c r="GH569" s="3">
        <f t="shared" si="459"/>
        <v>0</v>
      </c>
      <c r="GI569" s="3">
        <f t="shared" si="459"/>
        <v>0</v>
      </c>
      <c r="GJ569" s="3">
        <f t="shared" si="459"/>
        <v>0</v>
      </c>
      <c r="GK569" s="3">
        <f t="shared" si="459"/>
        <v>0</v>
      </c>
      <c r="GL569" s="3">
        <f t="shared" si="459"/>
        <v>0</v>
      </c>
      <c r="GM569" s="3">
        <f t="shared" si="459"/>
        <v>0</v>
      </c>
      <c r="GN569" s="3">
        <f t="shared" si="459"/>
        <v>0</v>
      </c>
      <c r="GO569" s="3">
        <f t="shared" si="459"/>
        <v>0</v>
      </c>
      <c r="GP569" s="3">
        <f t="shared" si="459"/>
        <v>0</v>
      </c>
      <c r="GQ569" s="3">
        <f t="shared" si="459"/>
        <v>0</v>
      </c>
      <c r="GR569" s="3">
        <f t="shared" si="459"/>
        <v>0</v>
      </c>
      <c r="GS569" s="3">
        <f t="shared" si="459"/>
        <v>0</v>
      </c>
      <c r="GT569" s="3">
        <f t="shared" si="459"/>
        <v>0</v>
      </c>
      <c r="GU569" s="3">
        <f t="shared" si="459"/>
        <v>0</v>
      </c>
      <c r="GV569" s="3">
        <f t="shared" si="459"/>
        <v>0</v>
      </c>
      <c r="GW569" s="3">
        <f t="shared" si="459"/>
        <v>0</v>
      </c>
      <c r="GX569" s="3">
        <f t="shared" si="459"/>
        <v>0</v>
      </c>
    </row>
    <row r="571" spans="1:245" x14ac:dyDescent="0.2">
      <c r="A571">
        <v>17</v>
      </c>
      <c r="B571">
        <v>1</v>
      </c>
      <c r="C571">
        <f>ROW(SmtRes!A1229)</f>
        <v>1229</v>
      </c>
      <c r="D571">
        <f>ROW(EtalonRes!A1178)</f>
        <v>1178</v>
      </c>
      <c r="E571" t="s">
        <v>844</v>
      </c>
      <c r="F571" t="s">
        <v>845</v>
      </c>
      <c r="G571" t="s">
        <v>846</v>
      </c>
      <c r="H571" t="s">
        <v>208</v>
      </c>
      <c r="I571">
        <f>ROUND(90/100,9)</f>
        <v>0.9</v>
      </c>
      <c r="J571">
        <v>0</v>
      </c>
      <c r="O571">
        <f t="shared" ref="O571:O588" si="460">ROUND(CP571,2)</f>
        <v>16902.2</v>
      </c>
      <c r="P571">
        <f t="shared" ref="P571:P588" si="461">ROUND(CQ571*I571,2)</f>
        <v>10978.96</v>
      </c>
      <c r="Q571">
        <f t="shared" ref="Q571:Q588" si="462">ROUND(CR571*I571,2)</f>
        <v>3484.36</v>
      </c>
      <c r="R571">
        <f t="shared" ref="R571:R588" si="463">ROUND(CS571*I571,2)</f>
        <v>377.92</v>
      </c>
      <c r="S571">
        <f t="shared" ref="S571:S588" si="464">ROUND(CT571*I571,2)</f>
        <v>2438.88</v>
      </c>
      <c r="T571">
        <f t="shared" ref="T571:T588" si="465">ROUND(CU571*I571,2)</f>
        <v>0</v>
      </c>
      <c r="U571">
        <f t="shared" ref="U571:U588" si="466">CV571*I571</f>
        <v>42.538499999999999</v>
      </c>
      <c r="V571">
        <f t="shared" ref="V571:V588" si="467">CW571*I571</f>
        <v>4.2862499999999999</v>
      </c>
      <c r="W571">
        <f t="shared" ref="W571:W588" si="468">ROUND(CX571*I571,2)</f>
        <v>0</v>
      </c>
      <c r="X571">
        <f t="shared" ref="X571:X588" si="469">ROUND(CY571,2)</f>
        <v>2535.12</v>
      </c>
      <c r="Y571">
        <f t="shared" ref="Y571:Y588" si="470">ROUND(CZ571,2)</f>
        <v>2394.2800000000002</v>
      </c>
      <c r="AA571">
        <v>39570879</v>
      </c>
      <c r="AB571">
        <f t="shared" ref="AB571:AB588" si="471">ROUND((AC571+AD571+AF571),2)</f>
        <v>2862.84</v>
      </c>
      <c r="AC571">
        <f t="shared" ref="AC571:AC588" si="472">ROUND((ES571),2)</f>
        <v>1859.58</v>
      </c>
      <c r="AD571">
        <f>ROUND(((((ET571*1.25))-((EU571*1.25)))+AE571),2)</f>
        <v>590.16999999999996</v>
      </c>
      <c r="AE571">
        <f>ROUND(((EU571*1.25)),2)</f>
        <v>64.010000000000005</v>
      </c>
      <c r="AF571">
        <f>ROUND(((EV571*1.15)),2)</f>
        <v>413.09</v>
      </c>
      <c r="AG571">
        <f t="shared" ref="AG571:AG588" si="473">ROUND((AP571),2)</f>
        <v>0</v>
      </c>
      <c r="AH571">
        <f>((EW571*1.15))</f>
        <v>47.265000000000001</v>
      </c>
      <c r="AI571">
        <f>((EX571*1.25))</f>
        <v>4.7625000000000002</v>
      </c>
      <c r="AJ571">
        <f t="shared" ref="AJ571:AJ588" si="474">ROUND((AS571),2)</f>
        <v>0</v>
      </c>
      <c r="AK571">
        <v>2690.93</v>
      </c>
      <c r="AL571">
        <v>1859.58</v>
      </c>
      <c r="AM571">
        <v>472.14</v>
      </c>
      <c r="AN571">
        <v>51.21</v>
      </c>
      <c r="AO571">
        <v>359.21</v>
      </c>
      <c r="AP571">
        <v>0</v>
      </c>
      <c r="AQ571">
        <v>41.1</v>
      </c>
      <c r="AR571">
        <v>3.81</v>
      </c>
      <c r="AS571">
        <v>0</v>
      </c>
      <c r="AT571">
        <v>90</v>
      </c>
      <c r="AU571">
        <v>85</v>
      </c>
      <c r="AV571">
        <v>1</v>
      </c>
      <c r="AW571">
        <v>1</v>
      </c>
      <c r="AZ571">
        <v>6.56</v>
      </c>
      <c r="BA571">
        <v>6.56</v>
      </c>
      <c r="BB571">
        <v>6.56</v>
      </c>
      <c r="BC571">
        <v>6.56</v>
      </c>
      <c r="BD571" t="s">
        <v>3</v>
      </c>
      <c r="BE571" t="s">
        <v>3</v>
      </c>
      <c r="BF571" t="s">
        <v>3</v>
      </c>
      <c r="BG571" t="s">
        <v>3</v>
      </c>
      <c r="BH571">
        <v>0</v>
      </c>
      <c r="BI571">
        <v>1</v>
      </c>
      <c r="BJ571" t="s">
        <v>847</v>
      </c>
      <c r="BM571">
        <v>9001</v>
      </c>
      <c r="BN571">
        <v>0</v>
      </c>
      <c r="BO571" t="s">
        <v>3</v>
      </c>
      <c r="BP571">
        <v>0</v>
      </c>
      <c r="BQ571">
        <v>2</v>
      </c>
      <c r="BR571">
        <v>0</v>
      </c>
      <c r="BS571">
        <v>6.56</v>
      </c>
      <c r="BT571">
        <v>1</v>
      </c>
      <c r="BU571">
        <v>1</v>
      </c>
      <c r="BV571">
        <v>1</v>
      </c>
      <c r="BW571">
        <v>1</v>
      </c>
      <c r="BX571">
        <v>1</v>
      </c>
      <c r="BY571" t="s">
        <v>3</v>
      </c>
      <c r="BZ571">
        <v>90</v>
      </c>
      <c r="CA571">
        <v>85</v>
      </c>
      <c r="CF571">
        <v>0</v>
      </c>
      <c r="CG571">
        <v>0</v>
      </c>
      <c r="CM571">
        <v>0</v>
      </c>
      <c r="CN571" t="s">
        <v>1633</v>
      </c>
      <c r="CO571">
        <v>0</v>
      </c>
      <c r="CP571">
        <f t="shared" ref="CP571:CP588" si="475">(P571+Q571+S571)</f>
        <v>16902.2</v>
      </c>
      <c r="CQ571">
        <f t="shared" ref="CQ571:CQ588" si="476">AC571*BC571</f>
        <v>12198.844799999999</v>
      </c>
      <c r="CR571">
        <f t="shared" ref="CR571:CR588" si="477">AD571*BB571</f>
        <v>3871.5151999999994</v>
      </c>
      <c r="CS571">
        <f t="shared" ref="CS571:CS588" si="478">AE571*BS571</f>
        <v>419.90559999999999</v>
      </c>
      <c r="CT571">
        <f t="shared" ref="CT571:CT588" si="479">AF571*BA571</f>
        <v>2709.8703999999998</v>
      </c>
      <c r="CU571">
        <f t="shared" ref="CU571:CU588" si="480">AG571</f>
        <v>0</v>
      </c>
      <c r="CV571">
        <f t="shared" ref="CV571:CV588" si="481">AH571</f>
        <v>47.265000000000001</v>
      </c>
      <c r="CW571">
        <f t="shared" ref="CW571:CW588" si="482">AI571</f>
        <v>4.7625000000000002</v>
      </c>
      <c r="CX571">
        <f t="shared" ref="CX571:CX588" si="483">AJ571</f>
        <v>0</v>
      </c>
      <c r="CY571">
        <f t="shared" ref="CY571:CY588" si="484">(((S571+R571)*AT571)/100)</f>
        <v>2535.1200000000003</v>
      </c>
      <c r="CZ571">
        <f t="shared" ref="CZ571:CZ588" si="485">(((S571+R571)*AU571)/100)</f>
        <v>2394.2800000000002</v>
      </c>
      <c r="DC571" t="s">
        <v>3</v>
      </c>
      <c r="DD571" t="s">
        <v>3</v>
      </c>
      <c r="DE571" t="s">
        <v>19</v>
      </c>
      <c r="DF571" t="s">
        <v>19</v>
      </c>
      <c r="DG571" t="s">
        <v>20</v>
      </c>
      <c r="DH571" t="s">
        <v>3</v>
      </c>
      <c r="DI571" t="s">
        <v>20</v>
      </c>
      <c r="DJ571" t="s">
        <v>19</v>
      </c>
      <c r="DK571" t="s">
        <v>3</v>
      </c>
      <c r="DL571" t="s">
        <v>3</v>
      </c>
      <c r="DM571" t="s">
        <v>3</v>
      </c>
      <c r="DN571">
        <v>0</v>
      </c>
      <c r="DO571">
        <v>0</v>
      </c>
      <c r="DP571">
        <v>1</v>
      </c>
      <c r="DQ571">
        <v>1</v>
      </c>
      <c r="DU571">
        <v>1005</v>
      </c>
      <c r="DV571" t="s">
        <v>208</v>
      </c>
      <c r="DW571" t="s">
        <v>208</v>
      </c>
      <c r="DX571">
        <v>100</v>
      </c>
      <c r="EE571">
        <v>39174502</v>
      </c>
      <c r="EF571">
        <v>2</v>
      </c>
      <c r="EG571" t="s">
        <v>21</v>
      </c>
      <c r="EH571">
        <v>0</v>
      </c>
      <c r="EI571" t="s">
        <v>3</v>
      </c>
      <c r="EJ571">
        <v>1</v>
      </c>
      <c r="EK571">
        <v>9001</v>
      </c>
      <c r="EL571" t="s">
        <v>475</v>
      </c>
      <c r="EM571" t="s">
        <v>476</v>
      </c>
      <c r="EO571" t="s">
        <v>24</v>
      </c>
      <c r="EQ571">
        <v>0</v>
      </c>
      <c r="ER571">
        <v>2690.93</v>
      </c>
      <c r="ES571">
        <v>1859.58</v>
      </c>
      <c r="ET571">
        <v>472.14</v>
      </c>
      <c r="EU571">
        <v>51.21</v>
      </c>
      <c r="EV571">
        <v>359.21</v>
      </c>
      <c r="EW571">
        <v>41.1</v>
      </c>
      <c r="EX571">
        <v>3.81</v>
      </c>
      <c r="EY571">
        <v>0</v>
      </c>
      <c r="FQ571">
        <v>0</v>
      </c>
      <c r="FR571">
        <f t="shared" ref="FR571:FR588" si="486">ROUND(IF(AND(BH571=3,BI571=3),P571,0),2)</f>
        <v>0</v>
      </c>
      <c r="FS571">
        <v>0</v>
      </c>
      <c r="FX571">
        <v>90</v>
      </c>
      <c r="FY571">
        <v>85</v>
      </c>
      <c r="GA571" t="s">
        <v>3</v>
      </c>
      <c r="GD571">
        <v>0</v>
      </c>
      <c r="GF571">
        <v>-1140391997</v>
      </c>
      <c r="GG571">
        <v>1</v>
      </c>
      <c r="GH571">
        <v>1</v>
      </c>
      <c r="GI571">
        <v>4</v>
      </c>
      <c r="GJ571">
        <v>0</v>
      </c>
      <c r="GK571">
        <f>ROUND(R571*(R12)/100,2)</f>
        <v>0</v>
      </c>
      <c r="GL571">
        <f t="shared" ref="GL571:GL588" si="487">ROUND(IF(AND(BH571=3,BI571=3,FS571&lt;&gt;0),P571,0),2)</f>
        <v>0</v>
      </c>
      <c r="GM571">
        <f t="shared" ref="GM571:GM588" si="488">ROUND(O571+X571+Y571+GK571,2)+GX571</f>
        <v>21831.599999999999</v>
      </c>
      <c r="GN571">
        <f t="shared" ref="GN571:GN588" si="489">IF(OR(BI571=0,BI571=1),ROUND(O571+X571+Y571+GK571,2),0)</f>
        <v>21831.599999999999</v>
      </c>
      <c r="GO571">
        <f t="shared" ref="GO571:GO588" si="490">IF(BI571=2,ROUND(O571+X571+Y571+GK571,2),0)</f>
        <v>0</v>
      </c>
      <c r="GP571">
        <f t="shared" ref="GP571:GP588" si="491">IF(BI571=4,ROUND(O571+X571+Y571+GK571,2)+GX571,0)</f>
        <v>0</v>
      </c>
      <c r="GR571">
        <v>0</v>
      </c>
      <c r="GS571">
        <v>3</v>
      </c>
      <c r="GT571">
        <v>0</v>
      </c>
      <c r="GU571" t="s">
        <v>3</v>
      </c>
      <c r="GV571">
        <f t="shared" ref="GV571:GV588" si="492">ROUND(GT571,2)</f>
        <v>0</v>
      </c>
      <c r="GW571">
        <v>1</v>
      </c>
      <c r="GX571">
        <f t="shared" ref="GX571:GX588" si="493">ROUND(GV571*GW571*I571,2)</f>
        <v>0</v>
      </c>
      <c r="HA571">
        <v>0</v>
      </c>
      <c r="HB571">
        <v>0</v>
      </c>
      <c r="IK571">
        <v>0</v>
      </c>
    </row>
    <row r="572" spans="1:245" x14ac:dyDescent="0.2">
      <c r="A572">
        <v>18</v>
      </c>
      <c r="B572">
        <v>1</v>
      </c>
      <c r="C572">
        <v>1220</v>
      </c>
      <c r="E572" t="s">
        <v>848</v>
      </c>
      <c r="F572" t="s">
        <v>849</v>
      </c>
      <c r="G572" t="s">
        <v>850</v>
      </c>
      <c r="H572" t="s">
        <v>250</v>
      </c>
      <c r="I572">
        <f>I571*J572</f>
        <v>90</v>
      </c>
      <c r="J572">
        <v>100</v>
      </c>
      <c r="O572">
        <f t="shared" si="460"/>
        <v>201668.83</v>
      </c>
      <c r="P572">
        <f t="shared" si="461"/>
        <v>201668.83</v>
      </c>
      <c r="Q572">
        <f t="shared" si="462"/>
        <v>0</v>
      </c>
      <c r="R572">
        <f t="shared" si="463"/>
        <v>0</v>
      </c>
      <c r="S572">
        <f t="shared" si="464"/>
        <v>0</v>
      </c>
      <c r="T572">
        <f t="shared" si="465"/>
        <v>0</v>
      </c>
      <c r="U572">
        <f t="shared" si="466"/>
        <v>0</v>
      </c>
      <c r="V572">
        <f t="shared" si="467"/>
        <v>0</v>
      </c>
      <c r="W572">
        <f t="shared" si="468"/>
        <v>0</v>
      </c>
      <c r="X572">
        <f t="shared" si="469"/>
        <v>0</v>
      </c>
      <c r="Y572">
        <f t="shared" si="470"/>
        <v>0</v>
      </c>
      <c r="AA572">
        <v>39570879</v>
      </c>
      <c r="AB572">
        <f t="shared" si="471"/>
        <v>341.58</v>
      </c>
      <c r="AC572">
        <f t="shared" si="472"/>
        <v>341.58</v>
      </c>
      <c r="AD572">
        <f>ROUND((((ET572)-(EU572))+AE572),2)</f>
        <v>0</v>
      </c>
      <c r="AE572">
        <f t="shared" ref="AE572:AF574" si="494">ROUND((EU572),2)</f>
        <v>0</v>
      </c>
      <c r="AF572">
        <f t="shared" si="494"/>
        <v>0</v>
      </c>
      <c r="AG572">
        <f t="shared" si="473"/>
        <v>0</v>
      </c>
      <c r="AH572">
        <f t="shared" ref="AH572:AI574" si="495">(EW572)</f>
        <v>0</v>
      </c>
      <c r="AI572">
        <f t="shared" si="495"/>
        <v>0</v>
      </c>
      <c r="AJ572">
        <f t="shared" si="474"/>
        <v>0</v>
      </c>
      <c r="AK572">
        <v>341.58</v>
      </c>
      <c r="AL572">
        <v>341.58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90</v>
      </c>
      <c r="AU572">
        <v>85</v>
      </c>
      <c r="AV572">
        <v>1</v>
      </c>
      <c r="AW572">
        <v>1</v>
      </c>
      <c r="AZ572">
        <v>6.56</v>
      </c>
      <c r="BA572">
        <v>1</v>
      </c>
      <c r="BB572">
        <v>1</v>
      </c>
      <c r="BC572">
        <v>6.56</v>
      </c>
      <c r="BD572" t="s">
        <v>3</v>
      </c>
      <c r="BE572" t="s">
        <v>3</v>
      </c>
      <c r="BF572" t="s">
        <v>3</v>
      </c>
      <c r="BG572" t="s">
        <v>3</v>
      </c>
      <c r="BH572">
        <v>3</v>
      </c>
      <c r="BI572">
        <v>1</v>
      </c>
      <c r="BJ572" t="s">
        <v>851</v>
      </c>
      <c r="BM572">
        <v>9001</v>
      </c>
      <c r="BN572">
        <v>0</v>
      </c>
      <c r="BO572" t="s">
        <v>3</v>
      </c>
      <c r="BP572">
        <v>0</v>
      </c>
      <c r="BQ572">
        <v>2</v>
      </c>
      <c r="BR572">
        <v>0</v>
      </c>
      <c r="BS572">
        <v>1</v>
      </c>
      <c r="BT572">
        <v>1</v>
      </c>
      <c r="BU572">
        <v>1</v>
      </c>
      <c r="BV572">
        <v>1</v>
      </c>
      <c r="BW572">
        <v>1</v>
      </c>
      <c r="BX572">
        <v>1</v>
      </c>
      <c r="BY572" t="s">
        <v>3</v>
      </c>
      <c r="BZ572">
        <v>90</v>
      </c>
      <c r="CA572">
        <v>85</v>
      </c>
      <c r="CF572">
        <v>0</v>
      </c>
      <c r="CG572">
        <v>0</v>
      </c>
      <c r="CM572">
        <v>0</v>
      </c>
      <c r="CN572" t="s">
        <v>3</v>
      </c>
      <c r="CO572">
        <v>0</v>
      </c>
      <c r="CP572">
        <f t="shared" si="475"/>
        <v>201668.83</v>
      </c>
      <c r="CQ572">
        <f t="shared" si="476"/>
        <v>2240.7647999999999</v>
      </c>
      <c r="CR572">
        <f t="shared" si="477"/>
        <v>0</v>
      </c>
      <c r="CS572">
        <f t="shared" si="478"/>
        <v>0</v>
      </c>
      <c r="CT572">
        <f t="shared" si="479"/>
        <v>0</v>
      </c>
      <c r="CU572">
        <f t="shared" si="480"/>
        <v>0</v>
      </c>
      <c r="CV572">
        <f t="shared" si="481"/>
        <v>0</v>
      </c>
      <c r="CW572">
        <f t="shared" si="482"/>
        <v>0</v>
      </c>
      <c r="CX572">
        <f t="shared" si="483"/>
        <v>0</v>
      </c>
      <c r="CY572">
        <f t="shared" si="484"/>
        <v>0</v>
      </c>
      <c r="CZ572">
        <f t="shared" si="485"/>
        <v>0</v>
      </c>
      <c r="DC572" t="s">
        <v>3</v>
      </c>
      <c r="DD572" t="s">
        <v>3</v>
      </c>
      <c r="DE572" t="s">
        <v>3</v>
      </c>
      <c r="DF572" t="s">
        <v>3</v>
      </c>
      <c r="DG572" t="s">
        <v>3</v>
      </c>
      <c r="DH572" t="s">
        <v>3</v>
      </c>
      <c r="DI572" t="s">
        <v>3</v>
      </c>
      <c r="DJ572" t="s">
        <v>3</v>
      </c>
      <c r="DK572" t="s">
        <v>3</v>
      </c>
      <c r="DL572" t="s">
        <v>3</v>
      </c>
      <c r="DM572" t="s">
        <v>3</v>
      </c>
      <c r="DN572">
        <v>0</v>
      </c>
      <c r="DO572">
        <v>0</v>
      </c>
      <c r="DP572">
        <v>1</v>
      </c>
      <c r="DQ572">
        <v>1</v>
      </c>
      <c r="DU572">
        <v>1005</v>
      </c>
      <c r="DV572" t="s">
        <v>250</v>
      </c>
      <c r="DW572" t="s">
        <v>250</v>
      </c>
      <c r="DX572">
        <v>1</v>
      </c>
      <c r="EE572">
        <v>39174502</v>
      </c>
      <c r="EF572">
        <v>2</v>
      </c>
      <c r="EG572" t="s">
        <v>21</v>
      </c>
      <c r="EH572">
        <v>0</v>
      </c>
      <c r="EI572" t="s">
        <v>3</v>
      </c>
      <c r="EJ572">
        <v>1</v>
      </c>
      <c r="EK572">
        <v>9001</v>
      </c>
      <c r="EL572" t="s">
        <v>475</v>
      </c>
      <c r="EM572" t="s">
        <v>476</v>
      </c>
      <c r="EO572" t="s">
        <v>3</v>
      </c>
      <c r="EQ572">
        <v>0</v>
      </c>
      <c r="ER572">
        <v>341.58</v>
      </c>
      <c r="ES572">
        <v>341.58</v>
      </c>
      <c r="ET572">
        <v>0</v>
      </c>
      <c r="EU572">
        <v>0</v>
      </c>
      <c r="EV572">
        <v>0</v>
      </c>
      <c r="EW572">
        <v>0</v>
      </c>
      <c r="EX572">
        <v>0</v>
      </c>
      <c r="FQ572">
        <v>0</v>
      </c>
      <c r="FR572">
        <f t="shared" si="486"/>
        <v>0</v>
      </c>
      <c r="FS572">
        <v>0</v>
      </c>
      <c r="FX572">
        <v>90</v>
      </c>
      <c r="FY572">
        <v>85</v>
      </c>
      <c r="GA572" t="s">
        <v>3</v>
      </c>
      <c r="GD572">
        <v>0</v>
      </c>
      <c r="GF572">
        <v>1054847568</v>
      </c>
      <c r="GG572">
        <v>1</v>
      </c>
      <c r="GH572">
        <v>1</v>
      </c>
      <c r="GI572">
        <v>4</v>
      </c>
      <c r="GJ572">
        <v>0</v>
      </c>
      <c r="GK572">
        <f>ROUND(R572*(R12)/100,2)</f>
        <v>0</v>
      </c>
      <c r="GL572">
        <f t="shared" si="487"/>
        <v>0</v>
      </c>
      <c r="GM572">
        <f t="shared" si="488"/>
        <v>201668.83</v>
      </c>
      <c r="GN572">
        <f t="shared" si="489"/>
        <v>201668.83</v>
      </c>
      <c r="GO572">
        <f t="shared" si="490"/>
        <v>0</v>
      </c>
      <c r="GP572">
        <f t="shared" si="491"/>
        <v>0</v>
      </c>
      <c r="GR572">
        <v>0</v>
      </c>
      <c r="GS572">
        <v>3</v>
      </c>
      <c r="GT572">
        <v>0</v>
      </c>
      <c r="GU572" t="s">
        <v>3</v>
      </c>
      <c r="GV572">
        <f t="shared" si="492"/>
        <v>0</v>
      </c>
      <c r="GW572">
        <v>1</v>
      </c>
      <c r="GX572">
        <f t="shared" si="493"/>
        <v>0</v>
      </c>
      <c r="HA572">
        <v>0</v>
      </c>
      <c r="HB572">
        <v>0</v>
      </c>
      <c r="IK572">
        <v>0</v>
      </c>
    </row>
    <row r="573" spans="1:245" x14ac:dyDescent="0.2">
      <c r="A573">
        <v>18</v>
      </c>
      <c r="B573">
        <v>1</v>
      </c>
      <c r="C573">
        <v>1218</v>
      </c>
      <c r="E573" t="s">
        <v>852</v>
      </c>
      <c r="F573" t="s">
        <v>750</v>
      </c>
      <c r="G573" t="s">
        <v>751</v>
      </c>
      <c r="H573" t="s">
        <v>52</v>
      </c>
      <c r="I573">
        <f>I571*J573</f>
        <v>123.38</v>
      </c>
      <c r="J573">
        <v>137.08888888888887</v>
      </c>
      <c r="O573">
        <f t="shared" si="460"/>
        <v>12472.43</v>
      </c>
      <c r="P573">
        <f t="shared" si="461"/>
        <v>12472.43</v>
      </c>
      <c r="Q573">
        <f t="shared" si="462"/>
        <v>0</v>
      </c>
      <c r="R573">
        <f t="shared" si="463"/>
        <v>0</v>
      </c>
      <c r="S573">
        <f t="shared" si="464"/>
        <v>0</v>
      </c>
      <c r="T573">
        <f t="shared" si="465"/>
        <v>0</v>
      </c>
      <c r="U573">
        <f t="shared" si="466"/>
        <v>0</v>
      </c>
      <c r="V573">
        <f t="shared" si="467"/>
        <v>0</v>
      </c>
      <c r="W573">
        <f t="shared" si="468"/>
        <v>0</v>
      </c>
      <c r="X573">
        <f t="shared" si="469"/>
        <v>0</v>
      </c>
      <c r="Y573">
        <f t="shared" si="470"/>
        <v>0</v>
      </c>
      <c r="AA573">
        <v>39570879</v>
      </c>
      <c r="AB573">
        <f t="shared" si="471"/>
        <v>15.41</v>
      </c>
      <c r="AC573">
        <f t="shared" si="472"/>
        <v>15.41</v>
      </c>
      <c r="AD573">
        <f>ROUND((((ET573)-(EU573))+AE573),2)</f>
        <v>0</v>
      </c>
      <c r="AE573">
        <f t="shared" si="494"/>
        <v>0</v>
      </c>
      <c r="AF573">
        <f t="shared" si="494"/>
        <v>0</v>
      </c>
      <c r="AG573">
        <f t="shared" si="473"/>
        <v>0</v>
      </c>
      <c r="AH573">
        <f t="shared" si="495"/>
        <v>0</v>
      </c>
      <c r="AI573">
        <f t="shared" si="495"/>
        <v>0</v>
      </c>
      <c r="AJ573">
        <f t="shared" si="474"/>
        <v>0</v>
      </c>
      <c r="AK573">
        <v>15.41</v>
      </c>
      <c r="AL573">
        <v>15.41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90</v>
      </c>
      <c r="AU573">
        <v>85</v>
      </c>
      <c r="AV573">
        <v>1</v>
      </c>
      <c r="AW573">
        <v>1</v>
      </c>
      <c r="AZ573">
        <v>6.56</v>
      </c>
      <c r="BA573">
        <v>1</v>
      </c>
      <c r="BB573">
        <v>1</v>
      </c>
      <c r="BC573">
        <v>6.56</v>
      </c>
      <c r="BD573" t="s">
        <v>3</v>
      </c>
      <c r="BE573" t="s">
        <v>3</v>
      </c>
      <c r="BF573" t="s">
        <v>3</v>
      </c>
      <c r="BG573" t="s">
        <v>3</v>
      </c>
      <c r="BH573">
        <v>3</v>
      </c>
      <c r="BI573">
        <v>1</v>
      </c>
      <c r="BJ573" t="s">
        <v>752</v>
      </c>
      <c r="BM573">
        <v>9001</v>
      </c>
      <c r="BN573">
        <v>0</v>
      </c>
      <c r="BO573" t="s">
        <v>3</v>
      </c>
      <c r="BP573">
        <v>0</v>
      </c>
      <c r="BQ573">
        <v>2</v>
      </c>
      <c r="BR573">
        <v>0</v>
      </c>
      <c r="BS573">
        <v>1</v>
      </c>
      <c r="BT573">
        <v>1</v>
      </c>
      <c r="BU573">
        <v>1</v>
      </c>
      <c r="BV573">
        <v>1</v>
      </c>
      <c r="BW573">
        <v>1</v>
      </c>
      <c r="BX573">
        <v>1</v>
      </c>
      <c r="BY573" t="s">
        <v>3</v>
      </c>
      <c r="BZ573">
        <v>90</v>
      </c>
      <c r="CA573">
        <v>85</v>
      </c>
      <c r="CF573">
        <v>0</v>
      </c>
      <c r="CG573">
        <v>0</v>
      </c>
      <c r="CM573">
        <v>0</v>
      </c>
      <c r="CN573" t="s">
        <v>3</v>
      </c>
      <c r="CO573">
        <v>0</v>
      </c>
      <c r="CP573">
        <f t="shared" si="475"/>
        <v>12472.43</v>
      </c>
      <c r="CQ573">
        <f t="shared" si="476"/>
        <v>101.08959999999999</v>
      </c>
      <c r="CR573">
        <f t="shared" si="477"/>
        <v>0</v>
      </c>
      <c r="CS573">
        <f t="shared" si="478"/>
        <v>0</v>
      </c>
      <c r="CT573">
        <f t="shared" si="479"/>
        <v>0</v>
      </c>
      <c r="CU573">
        <f t="shared" si="480"/>
        <v>0</v>
      </c>
      <c r="CV573">
        <f t="shared" si="481"/>
        <v>0</v>
      </c>
      <c r="CW573">
        <f t="shared" si="482"/>
        <v>0</v>
      </c>
      <c r="CX573">
        <f t="shared" si="483"/>
        <v>0</v>
      </c>
      <c r="CY573">
        <f t="shared" si="484"/>
        <v>0</v>
      </c>
      <c r="CZ573">
        <f t="shared" si="485"/>
        <v>0</v>
      </c>
      <c r="DC573" t="s">
        <v>3</v>
      </c>
      <c r="DD573" t="s">
        <v>3</v>
      </c>
      <c r="DE573" t="s">
        <v>3</v>
      </c>
      <c r="DF573" t="s">
        <v>3</v>
      </c>
      <c r="DG573" t="s">
        <v>3</v>
      </c>
      <c r="DH573" t="s">
        <v>3</v>
      </c>
      <c r="DI573" t="s">
        <v>3</v>
      </c>
      <c r="DJ573" t="s">
        <v>3</v>
      </c>
      <c r="DK573" t="s">
        <v>3</v>
      </c>
      <c r="DL573" t="s">
        <v>3</v>
      </c>
      <c r="DM573" t="s">
        <v>3</v>
      </c>
      <c r="DN573">
        <v>0</v>
      </c>
      <c r="DO573">
        <v>0</v>
      </c>
      <c r="DP573">
        <v>1</v>
      </c>
      <c r="DQ573">
        <v>1</v>
      </c>
      <c r="DU573">
        <v>1003</v>
      </c>
      <c r="DV573" t="s">
        <v>52</v>
      </c>
      <c r="DW573" t="s">
        <v>52</v>
      </c>
      <c r="DX573">
        <v>1</v>
      </c>
      <c r="EE573">
        <v>39174502</v>
      </c>
      <c r="EF573">
        <v>2</v>
      </c>
      <c r="EG573" t="s">
        <v>21</v>
      </c>
      <c r="EH573">
        <v>0</v>
      </c>
      <c r="EI573" t="s">
        <v>3</v>
      </c>
      <c r="EJ573">
        <v>1</v>
      </c>
      <c r="EK573">
        <v>9001</v>
      </c>
      <c r="EL573" t="s">
        <v>475</v>
      </c>
      <c r="EM573" t="s">
        <v>476</v>
      </c>
      <c r="EO573" t="s">
        <v>3</v>
      </c>
      <c r="EQ573">
        <v>0</v>
      </c>
      <c r="ER573">
        <v>15.41</v>
      </c>
      <c r="ES573">
        <v>15.41</v>
      </c>
      <c r="ET573">
        <v>0</v>
      </c>
      <c r="EU573">
        <v>0</v>
      </c>
      <c r="EV573">
        <v>0</v>
      </c>
      <c r="EW573">
        <v>0</v>
      </c>
      <c r="EX573">
        <v>0</v>
      </c>
      <c r="FQ573">
        <v>0</v>
      </c>
      <c r="FR573">
        <f t="shared" si="486"/>
        <v>0</v>
      </c>
      <c r="FS573">
        <v>0</v>
      </c>
      <c r="FX573">
        <v>90</v>
      </c>
      <c r="FY573">
        <v>85</v>
      </c>
      <c r="GA573" t="s">
        <v>3</v>
      </c>
      <c r="GD573">
        <v>0</v>
      </c>
      <c r="GF573">
        <v>-1679800855</v>
      </c>
      <c r="GG573">
        <v>1</v>
      </c>
      <c r="GH573">
        <v>1</v>
      </c>
      <c r="GI573">
        <v>4</v>
      </c>
      <c r="GJ573">
        <v>0</v>
      </c>
      <c r="GK573">
        <f>ROUND(R573*(R12)/100,2)</f>
        <v>0</v>
      </c>
      <c r="GL573">
        <f t="shared" si="487"/>
        <v>0</v>
      </c>
      <c r="GM573">
        <f t="shared" si="488"/>
        <v>12472.43</v>
      </c>
      <c r="GN573">
        <f t="shared" si="489"/>
        <v>12472.43</v>
      </c>
      <c r="GO573">
        <f t="shared" si="490"/>
        <v>0</v>
      </c>
      <c r="GP573">
        <f t="shared" si="491"/>
        <v>0</v>
      </c>
      <c r="GR573">
        <v>0</v>
      </c>
      <c r="GS573">
        <v>3</v>
      </c>
      <c r="GT573">
        <v>0</v>
      </c>
      <c r="GU573" t="s">
        <v>3</v>
      </c>
      <c r="GV573">
        <f t="shared" si="492"/>
        <v>0</v>
      </c>
      <c r="GW573">
        <v>1</v>
      </c>
      <c r="GX573">
        <f t="shared" si="493"/>
        <v>0</v>
      </c>
      <c r="HA573">
        <v>0</v>
      </c>
      <c r="HB573">
        <v>0</v>
      </c>
      <c r="IK573">
        <v>0</v>
      </c>
    </row>
    <row r="574" spans="1:245" x14ac:dyDescent="0.2">
      <c r="A574">
        <v>18</v>
      </c>
      <c r="B574">
        <v>1</v>
      </c>
      <c r="C574">
        <v>1226</v>
      </c>
      <c r="E574" t="s">
        <v>853</v>
      </c>
      <c r="F574" t="s">
        <v>773</v>
      </c>
      <c r="G574" t="s">
        <v>854</v>
      </c>
      <c r="H574" t="s">
        <v>73</v>
      </c>
      <c r="I574">
        <f>I571*J574</f>
        <v>9</v>
      </c>
      <c r="J574">
        <v>10</v>
      </c>
      <c r="O574">
        <f t="shared" si="460"/>
        <v>17203.669999999998</v>
      </c>
      <c r="P574">
        <f t="shared" si="461"/>
        <v>17203.669999999998</v>
      </c>
      <c r="Q574">
        <f t="shared" si="462"/>
        <v>0</v>
      </c>
      <c r="R574">
        <f t="shared" si="463"/>
        <v>0</v>
      </c>
      <c r="S574">
        <f t="shared" si="464"/>
        <v>0</v>
      </c>
      <c r="T574">
        <f t="shared" si="465"/>
        <v>0</v>
      </c>
      <c r="U574">
        <f t="shared" si="466"/>
        <v>0</v>
      </c>
      <c r="V574">
        <f t="shared" si="467"/>
        <v>0</v>
      </c>
      <c r="W574">
        <f t="shared" si="468"/>
        <v>0</v>
      </c>
      <c r="X574">
        <f t="shared" si="469"/>
        <v>0</v>
      </c>
      <c r="Y574">
        <f t="shared" si="470"/>
        <v>0</v>
      </c>
      <c r="AA574">
        <v>39570879</v>
      </c>
      <c r="AB574">
        <f t="shared" si="471"/>
        <v>291.39</v>
      </c>
      <c r="AC574">
        <f t="shared" si="472"/>
        <v>291.39</v>
      </c>
      <c r="AD574">
        <f>ROUND((((ET574)-(EU574))+AE574),2)</f>
        <v>0</v>
      </c>
      <c r="AE574">
        <f t="shared" si="494"/>
        <v>0</v>
      </c>
      <c r="AF574">
        <f t="shared" si="494"/>
        <v>0</v>
      </c>
      <c r="AG574">
        <f t="shared" si="473"/>
        <v>0</v>
      </c>
      <c r="AH574">
        <f t="shared" si="495"/>
        <v>0</v>
      </c>
      <c r="AI574">
        <f t="shared" si="495"/>
        <v>0</v>
      </c>
      <c r="AJ574">
        <f t="shared" si="474"/>
        <v>0</v>
      </c>
      <c r="AK574">
        <v>291.39</v>
      </c>
      <c r="AL574">
        <v>291.39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100</v>
      </c>
      <c r="AU574">
        <v>70</v>
      </c>
      <c r="AV574">
        <v>1</v>
      </c>
      <c r="AW574">
        <v>1</v>
      </c>
      <c r="AZ574">
        <v>6.56</v>
      </c>
      <c r="BA574">
        <v>1</v>
      </c>
      <c r="BB574">
        <v>1</v>
      </c>
      <c r="BC574">
        <v>6.56</v>
      </c>
      <c r="BD574" t="s">
        <v>3</v>
      </c>
      <c r="BE574" t="s">
        <v>3</v>
      </c>
      <c r="BF574" t="s">
        <v>3</v>
      </c>
      <c r="BG574" t="s">
        <v>3</v>
      </c>
      <c r="BH574">
        <v>3</v>
      </c>
      <c r="BI574">
        <v>1</v>
      </c>
      <c r="BJ574" t="s">
        <v>775</v>
      </c>
      <c r="BM574">
        <v>26001</v>
      </c>
      <c r="BN574">
        <v>0</v>
      </c>
      <c r="BO574" t="s">
        <v>3</v>
      </c>
      <c r="BP574">
        <v>0</v>
      </c>
      <c r="BQ574">
        <v>2</v>
      </c>
      <c r="BR574">
        <v>0</v>
      </c>
      <c r="BS574">
        <v>1</v>
      </c>
      <c r="BT574">
        <v>1</v>
      </c>
      <c r="BU574">
        <v>1</v>
      </c>
      <c r="BV574">
        <v>1</v>
      </c>
      <c r="BW574">
        <v>1</v>
      </c>
      <c r="BX574">
        <v>1</v>
      </c>
      <c r="BY574" t="s">
        <v>3</v>
      </c>
      <c r="BZ574">
        <v>100</v>
      </c>
      <c r="CA574">
        <v>70</v>
      </c>
      <c r="CF574">
        <v>0</v>
      </c>
      <c r="CG574">
        <v>0</v>
      </c>
      <c r="CM574">
        <v>0</v>
      </c>
      <c r="CN574" t="s">
        <v>3</v>
      </c>
      <c r="CO574">
        <v>0</v>
      </c>
      <c r="CP574">
        <f t="shared" si="475"/>
        <v>17203.669999999998</v>
      </c>
      <c r="CQ574">
        <f t="shared" si="476"/>
        <v>1911.5183999999997</v>
      </c>
      <c r="CR574">
        <f t="shared" si="477"/>
        <v>0</v>
      </c>
      <c r="CS574">
        <f t="shared" si="478"/>
        <v>0</v>
      </c>
      <c r="CT574">
        <f t="shared" si="479"/>
        <v>0</v>
      </c>
      <c r="CU574">
        <f t="shared" si="480"/>
        <v>0</v>
      </c>
      <c r="CV574">
        <f t="shared" si="481"/>
        <v>0</v>
      </c>
      <c r="CW574">
        <f t="shared" si="482"/>
        <v>0</v>
      </c>
      <c r="CX574">
        <f t="shared" si="483"/>
        <v>0</v>
      </c>
      <c r="CY574">
        <f t="shared" si="484"/>
        <v>0</v>
      </c>
      <c r="CZ574">
        <f t="shared" si="485"/>
        <v>0</v>
      </c>
      <c r="DC574" t="s">
        <v>3</v>
      </c>
      <c r="DD574" t="s">
        <v>3</v>
      </c>
      <c r="DE574" t="s">
        <v>3</v>
      </c>
      <c r="DF574" t="s">
        <v>3</v>
      </c>
      <c r="DG574" t="s">
        <v>3</v>
      </c>
      <c r="DH574" t="s">
        <v>3</v>
      </c>
      <c r="DI574" t="s">
        <v>3</v>
      </c>
      <c r="DJ574" t="s">
        <v>3</v>
      </c>
      <c r="DK574" t="s">
        <v>3</v>
      </c>
      <c r="DL574" t="s">
        <v>3</v>
      </c>
      <c r="DM574" t="s">
        <v>3</v>
      </c>
      <c r="DN574">
        <v>0</v>
      </c>
      <c r="DO574">
        <v>0</v>
      </c>
      <c r="DP574">
        <v>1</v>
      </c>
      <c r="DQ574">
        <v>1</v>
      </c>
      <c r="DU574">
        <v>1007</v>
      </c>
      <c r="DV574" t="s">
        <v>73</v>
      </c>
      <c r="DW574" t="s">
        <v>73</v>
      </c>
      <c r="DX574">
        <v>1</v>
      </c>
      <c r="EE574">
        <v>39174543</v>
      </c>
      <c r="EF574">
        <v>2</v>
      </c>
      <c r="EG574" t="s">
        <v>21</v>
      </c>
      <c r="EH574">
        <v>0</v>
      </c>
      <c r="EI574" t="s">
        <v>3</v>
      </c>
      <c r="EJ574">
        <v>1</v>
      </c>
      <c r="EK574">
        <v>26001</v>
      </c>
      <c r="EL574" t="s">
        <v>175</v>
      </c>
      <c r="EM574" t="s">
        <v>176</v>
      </c>
      <c r="EO574" t="s">
        <v>3</v>
      </c>
      <c r="EQ574">
        <v>0</v>
      </c>
      <c r="ER574">
        <v>291.39</v>
      </c>
      <c r="ES574">
        <v>291.39</v>
      </c>
      <c r="ET574">
        <v>0</v>
      </c>
      <c r="EU574">
        <v>0</v>
      </c>
      <c r="EV574">
        <v>0</v>
      </c>
      <c r="EW574">
        <v>0</v>
      </c>
      <c r="EX574">
        <v>0</v>
      </c>
      <c r="FQ574">
        <v>0</v>
      </c>
      <c r="FR574">
        <f t="shared" si="486"/>
        <v>0</v>
      </c>
      <c r="FS574">
        <v>0</v>
      </c>
      <c r="FX574">
        <v>100</v>
      </c>
      <c r="FY574">
        <v>70</v>
      </c>
      <c r="GA574" t="s">
        <v>3</v>
      </c>
      <c r="GD574">
        <v>0</v>
      </c>
      <c r="GF574">
        <v>-818095201</v>
      </c>
      <c r="GG574">
        <v>1</v>
      </c>
      <c r="GH574">
        <v>1</v>
      </c>
      <c r="GI574">
        <v>4</v>
      </c>
      <c r="GJ574">
        <v>0</v>
      </c>
      <c r="GK574">
        <f>ROUND(R574*(R12)/100,2)</f>
        <v>0</v>
      </c>
      <c r="GL574">
        <f t="shared" si="487"/>
        <v>0</v>
      </c>
      <c r="GM574">
        <f t="shared" si="488"/>
        <v>17203.669999999998</v>
      </c>
      <c r="GN574">
        <f t="shared" si="489"/>
        <v>17203.669999999998</v>
      </c>
      <c r="GO574">
        <f t="shared" si="490"/>
        <v>0</v>
      </c>
      <c r="GP574">
        <f t="shared" si="491"/>
        <v>0</v>
      </c>
      <c r="GR574">
        <v>0</v>
      </c>
      <c r="GS574">
        <v>3</v>
      </c>
      <c r="GT574">
        <v>0</v>
      </c>
      <c r="GU574" t="s">
        <v>3</v>
      </c>
      <c r="GV574">
        <f t="shared" si="492"/>
        <v>0</v>
      </c>
      <c r="GW574">
        <v>1</v>
      </c>
      <c r="GX574">
        <f t="shared" si="493"/>
        <v>0</v>
      </c>
      <c r="HA574">
        <v>0</v>
      </c>
      <c r="HB574">
        <v>0</v>
      </c>
      <c r="IK574">
        <v>0</v>
      </c>
    </row>
    <row r="575" spans="1:245" x14ac:dyDescent="0.2">
      <c r="A575">
        <v>17</v>
      </c>
      <c r="B575">
        <v>1</v>
      </c>
      <c r="C575">
        <f>ROW(SmtRes!A1238)</f>
        <v>1238</v>
      </c>
      <c r="D575">
        <f>ROW(EtalonRes!A1186)</f>
        <v>1186</v>
      </c>
      <c r="E575" t="s">
        <v>855</v>
      </c>
      <c r="F575" t="s">
        <v>856</v>
      </c>
      <c r="G575" t="s">
        <v>857</v>
      </c>
      <c r="H575" t="s">
        <v>208</v>
      </c>
      <c r="I575">
        <f>ROUND(90/100,9)</f>
        <v>0.9</v>
      </c>
      <c r="J575">
        <v>0</v>
      </c>
      <c r="O575">
        <f t="shared" si="460"/>
        <v>7189.24</v>
      </c>
      <c r="P575">
        <f t="shared" si="461"/>
        <v>4022.93</v>
      </c>
      <c r="Q575">
        <f t="shared" si="462"/>
        <v>889.61</v>
      </c>
      <c r="R575">
        <f t="shared" si="463"/>
        <v>78.819999999999993</v>
      </c>
      <c r="S575">
        <f t="shared" si="464"/>
        <v>2276.6999999999998</v>
      </c>
      <c r="T575">
        <f t="shared" si="465"/>
        <v>0</v>
      </c>
      <c r="U575">
        <f t="shared" si="466"/>
        <v>36.494099999999996</v>
      </c>
      <c r="V575">
        <f t="shared" si="467"/>
        <v>0.93374999999999986</v>
      </c>
      <c r="W575">
        <f t="shared" si="468"/>
        <v>0</v>
      </c>
      <c r="X575">
        <f t="shared" si="469"/>
        <v>2826.62</v>
      </c>
      <c r="Y575">
        <f t="shared" si="470"/>
        <v>1531.09</v>
      </c>
      <c r="AA575">
        <v>39570879</v>
      </c>
      <c r="AB575">
        <f t="shared" si="471"/>
        <v>1217.69</v>
      </c>
      <c r="AC575">
        <f t="shared" si="472"/>
        <v>681.39</v>
      </c>
      <c r="AD575">
        <f>ROUND(((((ET575*1.25))-((EU575*1.25)))+AE575),2)</f>
        <v>150.68</v>
      </c>
      <c r="AE575">
        <f>ROUND(((EU575*1.25)),2)</f>
        <v>13.35</v>
      </c>
      <c r="AF575">
        <f>ROUND(((EV575*1.15)),2)</f>
        <v>385.62</v>
      </c>
      <c r="AG575">
        <f t="shared" si="473"/>
        <v>0</v>
      </c>
      <c r="AH575">
        <f>((EW575*1.15))</f>
        <v>40.548999999999992</v>
      </c>
      <c r="AI575">
        <f>((EX575*1.25))</f>
        <v>1.0374999999999999</v>
      </c>
      <c r="AJ575">
        <f t="shared" si="474"/>
        <v>0</v>
      </c>
      <c r="AK575">
        <v>1137.25</v>
      </c>
      <c r="AL575">
        <v>681.39</v>
      </c>
      <c r="AM575">
        <v>120.54</v>
      </c>
      <c r="AN575">
        <v>10.68</v>
      </c>
      <c r="AO575">
        <v>335.32</v>
      </c>
      <c r="AP575">
        <v>0</v>
      </c>
      <c r="AQ575">
        <v>35.26</v>
      </c>
      <c r="AR575">
        <v>0.83</v>
      </c>
      <c r="AS575">
        <v>0</v>
      </c>
      <c r="AT575">
        <v>120</v>
      </c>
      <c r="AU575">
        <v>65</v>
      </c>
      <c r="AV575">
        <v>1</v>
      </c>
      <c r="AW575">
        <v>1</v>
      </c>
      <c r="AZ575">
        <v>6.56</v>
      </c>
      <c r="BA575">
        <v>6.56</v>
      </c>
      <c r="BB575">
        <v>6.56</v>
      </c>
      <c r="BC575">
        <v>6.56</v>
      </c>
      <c r="BD575" t="s">
        <v>3</v>
      </c>
      <c r="BE575" t="s">
        <v>3</v>
      </c>
      <c r="BF575" t="s">
        <v>3</v>
      </c>
      <c r="BG575" t="s">
        <v>3</v>
      </c>
      <c r="BH575">
        <v>0</v>
      </c>
      <c r="BI575">
        <v>1</v>
      </c>
      <c r="BJ575" t="s">
        <v>858</v>
      </c>
      <c r="BM575">
        <v>12001</v>
      </c>
      <c r="BN575">
        <v>0</v>
      </c>
      <c r="BO575" t="s">
        <v>3</v>
      </c>
      <c r="BP575">
        <v>0</v>
      </c>
      <c r="BQ575">
        <v>2</v>
      </c>
      <c r="BR575">
        <v>0</v>
      </c>
      <c r="BS575">
        <v>6.56</v>
      </c>
      <c r="BT575">
        <v>1</v>
      </c>
      <c r="BU575">
        <v>1</v>
      </c>
      <c r="BV575">
        <v>1</v>
      </c>
      <c r="BW575">
        <v>1</v>
      </c>
      <c r="BX575">
        <v>1</v>
      </c>
      <c r="BY575" t="s">
        <v>3</v>
      </c>
      <c r="BZ575">
        <v>120</v>
      </c>
      <c r="CA575">
        <v>65</v>
      </c>
      <c r="CF575">
        <v>0</v>
      </c>
      <c r="CG575">
        <v>0</v>
      </c>
      <c r="CM575">
        <v>0</v>
      </c>
      <c r="CN575" t="s">
        <v>1633</v>
      </c>
      <c r="CO575">
        <v>0</v>
      </c>
      <c r="CP575">
        <f t="shared" si="475"/>
        <v>7189.24</v>
      </c>
      <c r="CQ575">
        <f t="shared" si="476"/>
        <v>4469.9183999999996</v>
      </c>
      <c r="CR575">
        <f t="shared" si="477"/>
        <v>988.46079999999995</v>
      </c>
      <c r="CS575">
        <f t="shared" si="478"/>
        <v>87.575999999999993</v>
      </c>
      <c r="CT575">
        <f t="shared" si="479"/>
        <v>2529.6671999999999</v>
      </c>
      <c r="CU575">
        <f t="shared" si="480"/>
        <v>0</v>
      </c>
      <c r="CV575">
        <f t="shared" si="481"/>
        <v>40.548999999999992</v>
      </c>
      <c r="CW575">
        <f t="shared" si="482"/>
        <v>1.0374999999999999</v>
      </c>
      <c r="CX575">
        <f t="shared" si="483"/>
        <v>0</v>
      </c>
      <c r="CY575">
        <f t="shared" si="484"/>
        <v>2826.6240000000003</v>
      </c>
      <c r="CZ575">
        <f t="shared" si="485"/>
        <v>1531.088</v>
      </c>
      <c r="DC575" t="s">
        <v>3</v>
      </c>
      <c r="DD575" t="s">
        <v>3</v>
      </c>
      <c r="DE575" t="s">
        <v>19</v>
      </c>
      <c r="DF575" t="s">
        <v>19</v>
      </c>
      <c r="DG575" t="s">
        <v>20</v>
      </c>
      <c r="DH575" t="s">
        <v>3</v>
      </c>
      <c r="DI575" t="s">
        <v>20</v>
      </c>
      <c r="DJ575" t="s">
        <v>19</v>
      </c>
      <c r="DK575" t="s">
        <v>3</v>
      </c>
      <c r="DL575" t="s">
        <v>3</v>
      </c>
      <c r="DM575" t="s">
        <v>3</v>
      </c>
      <c r="DN575">
        <v>0</v>
      </c>
      <c r="DO575">
        <v>0</v>
      </c>
      <c r="DP575">
        <v>1</v>
      </c>
      <c r="DQ575">
        <v>1</v>
      </c>
      <c r="DU575">
        <v>1005</v>
      </c>
      <c r="DV575" t="s">
        <v>208</v>
      </c>
      <c r="DW575" t="s">
        <v>208</v>
      </c>
      <c r="DX575">
        <v>100</v>
      </c>
      <c r="EE575">
        <v>39174505</v>
      </c>
      <c r="EF575">
        <v>2</v>
      </c>
      <c r="EG575" t="s">
        <v>21</v>
      </c>
      <c r="EH575">
        <v>0</v>
      </c>
      <c r="EI575" t="s">
        <v>3</v>
      </c>
      <c r="EJ575">
        <v>1</v>
      </c>
      <c r="EK575">
        <v>12001</v>
      </c>
      <c r="EL575" t="s">
        <v>622</v>
      </c>
      <c r="EM575" t="s">
        <v>623</v>
      </c>
      <c r="EO575" t="s">
        <v>24</v>
      </c>
      <c r="EQ575">
        <v>0</v>
      </c>
      <c r="ER575">
        <v>1137.25</v>
      </c>
      <c r="ES575">
        <v>681.39</v>
      </c>
      <c r="ET575">
        <v>120.54</v>
      </c>
      <c r="EU575">
        <v>10.68</v>
      </c>
      <c r="EV575">
        <v>335.32</v>
      </c>
      <c r="EW575">
        <v>35.26</v>
      </c>
      <c r="EX575">
        <v>0.83</v>
      </c>
      <c r="EY575">
        <v>0</v>
      </c>
      <c r="FQ575">
        <v>0</v>
      </c>
      <c r="FR575">
        <f t="shared" si="486"/>
        <v>0</v>
      </c>
      <c r="FS575">
        <v>0</v>
      </c>
      <c r="FX575">
        <v>120</v>
      </c>
      <c r="FY575">
        <v>65</v>
      </c>
      <c r="GA575" t="s">
        <v>3</v>
      </c>
      <c r="GD575">
        <v>0</v>
      </c>
      <c r="GF575">
        <v>-297958665</v>
      </c>
      <c r="GG575">
        <v>1</v>
      </c>
      <c r="GH575">
        <v>1</v>
      </c>
      <c r="GI575">
        <v>4</v>
      </c>
      <c r="GJ575">
        <v>0</v>
      </c>
      <c r="GK575">
        <f>ROUND(R575*(R12)/100,2)</f>
        <v>0</v>
      </c>
      <c r="GL575">
        <f t="shared" si="487"/>
        <v>0</v>
      </c>
      <c r="GM575">
        <f t="shared" si="488"/>
        <v>11546.95</v>
      </c>
      <c r="GN575">
        <f t="shared" si="489"/>
        <v>11546.95</v>
      </c>
      <c r="GO575">
        <f t="shared" si="490"/>
        <v>0</v>
      </c>
      <c r="GP575">
        <f t="shared" si="491"/>
        <v>0</v>
      </c>
      <c r="GR575">
        <v>0</v>
      </c>
      <c r="GS575">
        <v>3</v>
      </c>
      <c r="GT575">
        <v>0</v>
      </c>
      <c r="GU575" t="s">
        <v>3</v>
      </c>
      <c r="GV575">
        <f t="shared" si="492"/>
        <v>0</v>
      </c>
      <c r="GW575">
        <v>1</v>
      </c>
      <c r="GX575">
        <f t="shared" si="493"/>
        <v>0</v>
      </c>
      <c r="HA575">
        <v>0</v>
      </c>
      <c r="HB575">
        <v>0</v>
      </c>
      <c r="IK575">
        <v>0</v>
      </c>
    </row>
    <row r="576" spans="1:245" x14ac:dyDescent="0.2">
      <c r="A576">
        <v>18</v>
      </c>
      <c r="B576">
        <v>1</v>
      </c>
      <c r="C576">
        <v>1238</v>
      </c>
      <c r="E576" t="s">
        <v>859</v>
      </c>
      <c r="F576" t="s">
        <v>860</v>
      </c>
      <c r="G576" t="s">
        <v>861</v>
      </c>
      <c r="H576" t="s">
        <v>250</v>
      </c>
      <c r="I576">
        <f>I575*J576</f>
        <v>92.7</v>
      </c>
      <c r="J576">
        <v>103</v>
      </c>
      <c r="O576">
        <f t="shared" si="460"/>
        <v>0</v>
      </c>
      <c r="P576">
        <f t="shared" si="461"/>
        <v>0</v>
      </c>
      <c r="Q576">
        <f t="shared" si="462"/>
        <v>0</v>
      </c>
      <c r="R576">
        <f t="shared" si="463"/>
        <v>0</v>
      </c>
      <c r="S576">
        <f t="shared" si="464"/>
        <v>0</v>
      </c>
      <c r="T576">
        <f t="shared" si="465"/>
        <v>0</v>
      </c>
      <c r="U576">
        <f t="shared" si="466"/>
        <v>0</v>
      </c>
      <c r="V576">
        <f t="shared" si="467"/>
        <v>0</v>
      </c>
      <c r="W576">
        <f t="shared" si="468"/>
        <v>0</v>
      </c>
      <c r="X576">
        <f t="shared" si="469"/>
        <v>0</v>
      </c>
      <c r="Y576">
        <f t="shared" si="470"/>
        <v>0</v>
      </c>
      <c r="AA576">
        <v>39570879</v>
      </c>
      <c r="AB576">
        <f t="shared" si="471"/>
        <v>0</v>
      </c>
      <c r="AC576">
        <f t="shared" si="472"/>
        <v>0</v>
      </c>
      <c r="AD576">
        <f>ROUND((((ET576)-(EU576))+AE576),2)</f>
        <v>0</v>
      </c>
      <c r="AE576">
        <f>ROUND((EU576),2)</f>
        <v>0</v>
      </c>
      <c r="AF576">
        <f>ROUND((EV576),2)</f>
        <v>0</v>
      </c>
      <c r="AG576">
        <f t="shared" si="473"/>
        <v>0</v>
      </c>
      <c r="AH576">
        <f>(EW576)</f>
        <v>0</v>
      </c>
      <c r="AI576">
        <f>(EX576)</f>
        <v>0</v>
      </c>
      <c r="AJ576">
        <f t="shared" si="474"/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120</v>
      </c>
      <c r="AU576">
        <v>65</v>
      </c>
      <c r="AV576">
        <v>1</v>
      </c>
      <c r="AW576">
        <v>1</v>
      </c>
      <c r="AZ576">
        <v>6.56</v>
      </c>
      <c r="BA576">
        <v>1</v>
      </c>
      <c r="BB576">
        <v>1</v>
      </c>
      <c r="BC576">
        <v>6.56</v>
      </c>
      <c r="BD576" t="s">
        <v>3</v>
      </c>
      <c r="BE576" t="s">
        <v>3</v>
      </c>
      <c r="BF576" t="s">
        <v>3</v>
      </c>
      <c r="BG576" t="s">
        <v>3</v>
      </c>
      <c r="BH576">
        <v>3</v>
      </c>
      <c r="BI576">
        <v>1</v>
      </c>
      <c r="BJ576" t="s">
        <v>3</v>
      </c>
      <c r="BM576">
        <v>12001</v>
      </c>
      <c r="BN576">
        <v>0</v>
      </c>
      <c r="BO576" t="s">
        <v>3</v>
      </c>
      <c r="BP576">
        <v>0</v>
      </c>
      <c r="BQ576">
        <v>2</v>
      </c>
      <c r="BR576">
        <v>0</v>
      </c>
      <c r="BS576">
        <v>1</v>
      </c>
      <c r="BT576">
        <v>1</v>
      </c>
      <c r="BU576">
        <v>1</v>
      </c>
      <c r="BV576">
        <v>1</v>
      </c>
      <c r="BW576">
        <v>1</v>
      </c>
      <c r="BX576">
        <v>1</v>
      </c>
      <c r="BY576" t="s">
        <v>3</v>
      </c>
      <c r="BZ576">
        <v>120</v>
      </c>
      <c r="CA576">
        <v>65</v>
      </c>
      <c r="CF576">
        <v>0</v>
      </c>
      <c r="CG576">
        <v>0</v>
      </c>
      <c r="CM576">
        <v>0</v>
      </c>
      <c r="CN576" t="s">
        <v>3</v>
      </c>
      <c r="CO576">
        <v>0</v>
      </c>
      <c r="CP576">
        <f t="shared" si="475"/>
        <v>0</v>
      </c>
      <c r="CQ576">
        <f t="shared" si="476"/>
        <v>0</v>
      </c>
      <c r="CR576">
        <f t="shared" si="477"/>
        <v>0</v>
      </c>
      <c r="CS576">
        <f t="shared" si="478"/>
        <v>0</v>
      </c>
      <c r="CT576">
        <f t="shared" si="479"/>
        <v>0</v>
      </c>
      <c r="CU576">
        <f t="shared" si="480"/>
        <v>0</v>
      </c>
      <c r="CV576">
        <f t="shared" si="481"/>
        <v>0</v>
      </c>
      <c r="CW576">
        <f t="shared" si="482"/>
        <v>0</v>
      </c>
      <c r="CX576">
        <f t="shared" si="483"/>
        <v>0</v>
      </c>
      <c r="CY576">
        <f t="shared" si="484"/>
        <v>0</v>
      </c>
      <c r="CZ576">
        <f t="shared" si="485"/>
        <v>0</v>
      </c>
      <c r="DC576" t="s">
        <v>3</v>
      </c>
      <c r="DD576" t="s">
        <v>3</v>
      </c>
      <c r="DE576" t="s">
        <v>3</v>
      </c>
      <c r="DF576" t="s">
        <v>3</v>
      </c>
      <c r="DG576" t="s">
        <v>3</v>
      </c>
      <c r="DH576" t="s">
        <v>3</v>
      </c>
      <c r="DI576" t="s">
        <v>3</v>
      </c>
      <c r="DJ576" t="s">
        <v>3</v>
      </c>
      <c r="DK576" t="s">
        <v>3</v>
      </c>
      <c r="DL576" t="s">
        <v>3</v>
      </c>
      <c r="DM576" t="s">
        <v>3</v>
      </c>
      <c r="DN576">
        <v>0</v>
      </c>
      <c r="DO576">
        <v>0</v>
      </c>
      <c r="DP576">
        <v>1</v>
      </c>
      <c r="DQ576">
        <v>1</v>
      </c>
      <c r="DU576">
        <v>1005</v>
      </c>
      <c r="DV576" t="s">
        <v>250</v>
      </c>
      <c r="DW576" t="s">
        <v>250</v>
      </c>
      <c r="DX576">
        <v>1</v>
      </c>
      <c r="EE576">
        <v>39174505</v>
      </c>
      <c r="EF576">
        <v>2</v>
      </c>
      <c r="EG576" t="s">
        <v>21</v>
      </c>
      <c r="EH576">
        <v>0</v>
      </c>
      <c r="EI576" t="s">
        <v>3</v>
      </c>
      <c r="EJ576">
        <v>1</v>
      </c>
      <c r="EK576">
        <v>12001</v>
      </c>
      <c r="EL576" t="s">
        <v>622</v>
      </c>
      <c r="EM576" t="s">
        <v>623</v>
      </c>
      <c r="EO576" t="s">
        <v>3</v>
      </c>
      <c r="EQ576">
        <v>0</v>
      </c>
      <c r="ER576">
        <v>0</v>
      </c>
      <c r="ES576">
        <v>0</v>
      </c>
      <c r="ET576">
        <v>0</v>
      </c>
      <c r="EU576">
        <v>0</v>
      </c>
      <c r="EV576">
        <v>0</v>
      </c>
      <c r="EW576">
        <v>0</v>
      </c>
      <c r="EX576">
        <v>0</v>
      </c>
      <c r="FQ576">
        <v>0</v>
      </c>
      <c r="FR576">
        <f t="shared" si="486"/>
        <v>0</v>
      </c>
      <c r="FS576">
        <v>0</v>
      </c>
      <c r="FX576">
        <v>120</v>
      </c>
      <c r="FY576">
        <v>65</v>
      </c>
      <c r="GA576" t="s">
        <v>3</v>
      </c>
      <c r="GD576">
        <v>0</v>
      </c>
      <c r="GF576">
        <v>845400045</v>
      </c>
      <c r="GG576">
        <v>1</v>
      </c>
      <c r="GH576">
        <v>1</v>
      </c>
      <c r="GI576">
        <v>4</v>
      </c>
      <c r="GJ576">
        <v>0</v>
      </c>
      <c r="GK576">
        <f>ROUND(R576*(R12)/100,2)</f>
        <v>0</v>
      </c>
      <c r="GL576">
        <f t="shared" si="487"/>
        <v>0</v>
      </c>
      <c r="GM576">
        <f t="shared" si="488"/>
        <v>0</v>
      </c>
      <c r="GN576">
        <f t="shared" si="489"/>
        <v>0</v>
      </c>
      <c r="GO576">
        <f t="shared" si="490"/>
        <v>0</v>
      </c>
      <c r="GP576">
        <f t="shared" si="491"/>
        <v>0</v>
      </c>
      <c r="GR576">
        <v>0</v>
      </c>
      <c r="GS576">
        <v>3</v>
      </c>
      <c r="GT576">
        <v>0</v>
      </c>
      <c r="GU576" t="s">
        <v>3</v>
      </c>
      <c r="GV576">
        <f t="shared" si="492"/>
        <v>0</v>
      </c>
      <c r="GW576">
        <v>1</v>
      </c>
      <c r="GX576">
        <f t="shared" si="493"/>
        <v>0</v>
      </c>
      <c r="HA576">
        <v>0</v>
      </c>
      <c r="HB576">
        <v>0</v>
      </c>
      <c r="IK576">
        <v>0</v>
      </c>
    </row>
    <row r="577" spans="1:245" x14ac:dyDescent="0.2">
      <c r="A577">
        <v>18</v>
      </c>
      <c r="B577">
        <v>1</v>
      </c>
      <c r="C577">
        <v>1237</v>
      </c>
      <c r="E577" t="s">
        <v>862</v>
      </c>
      <c r="F577" t="s">
        <v>773</v>
      </c>
      <c r="G577" t="s">
        <v>854</v>
      </c>
      <c r="H577" t="s">
        <v>73</v>
      </c>
      <c r="I577">
        <f>I575*J577</f>
        <v>4.5</v>
      </c>
      <c r="J577">
        <v>5</v>
      </c>
      <c r="O577">
        <f t="shared" si="460"/>
        <v>8601.83</v>
      </c>
      <c r="P577">
        <f t="shared" si="461"/>
        <v>8601.83</v>
      </c>
      <c r="Q577">
        <f t="shared" si="462"/>
        <v>0</v>
      </c>
      <c r="R577">
        <f t="shared" si="463"/>
        <v>0</v>
      </c>
      <c r="S577">
        <f t="shared" si="464"/>
        <v>0</v>
      </c>
      <c r="T577">
        <f t="shared" si="465"/>
        <v>0</v>
      </c>
      <c r="U577">
        <f t="shared" si="466"/>
        <v>0</v>
      </c>
      <c r="V577">
        <f t="shared" si="467"/>
        <v>0</v>
      </c>
      <c r="W577">
        <f t="shared" si="468"/>
        <v>0</v>
      </c>
      <c r="X577">
        <f t="shared" si="469"/>
        <v>0</v>
      </c>
      <c r="Y577">
        <f t="shared" si="470"/>
        <v>0</v>
      </c>
      <c r="AA577">
        <v>39570879</v>
      </c>
      <c r="AB577">
        <f t="shared" si="471"/>
        <v>291.39</v>
      </c>
      <c r="AC577">
        <f t="shared" si="472"/>
        <v>291.39</v>
      </c>
      <c r="AD577">
        <f>ROUND((((ET577)-(EU577))+AE577),2)</f>
        <v>0</v>
      </c>
      <c r="AE577">
        <f>ROUND((EU577),2)</f>
        <v>0</v>
      </c>
      <c r="AF577">
        <f>ROUND((EV577),2)</f>
        <v>0</v>
      </c>
      <c r="AG577">
        <f t="shared" si="473"/>
        <v>0</v>
      </c>
      <c r="AH577">
        <f>(EW577)</f>
        <v>0</v>
      </c>
      <c r="AI577">
        <f>(EX577)</f>
        <v>0</v>
      </c>
      <c r="AJ577">
        <f t="shared" si="474"/>
        <v>0</v>
      </c>
      <c r="AK577">
        <v>291.39</v>
      </c>
      <c r="AL577">
        <v>291.39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100</v>
      </c>
      <c r="AU577">
        <v>70</v>
      </c>
      <c r="AV577">
        <v>1</v>
      </c>
      <c r="AW577">
        <v>1</v>
      </c>
      <c r="AZ577">
        <v>6.56</v>
      </c>
      <c r="BA577">
        <v>1</v>
      </c>
      <c r="BB577">
        <v>1</v>
      </c>
      <c r="BC577">
        <v>6.56</v>
      </c>
      <c r="BD577" t="s">
        <v>3</v>
      </c>
      <c r="BE577" t="s">
        <v>3</v>
      </c>
      <c r="BF577" t="s">
        <v>3</v>
      </c>
      <c r="BG577" t="s">
        <v>3</v>
      </c>
      <c r="BH577">
        <v>3</v>
      </c>
      <c r="BI577">
        <v>1</v>
      </c>
      <c r="BJ577" t="s">
        <v>775</v>
      </c>
      <c r="BM577">
        <v>26001</v>
      </c>
      <c r="BN577">
        <v>0</v>
      </c>
      <c r="BO577" t="s">
        <v>3</v>
      </c>
      <c r="BP577">
        <v>0</v>
      </c>
      <c r="BQ577">
        <v>2</v>
      </c>
      <c r="BR577">
        <v>0</v>
      </c>
      <c r="BS577">
        <v>1</v>
      </c>
      <c r="BT577">
        <v>1</v>
      </c>
      <c r="BU577">
        <v>1</v>
      </c>
      <c r="BV577">
        <v>1</v>
      </c>
      <c r="BW577">
        <v>1</v>
      </c>
      <c r="BX577">
        <v>1</v>
      </c>
      <c r="BY577" t="s">
        <v>3</v>
      </c>
      <c r="BZ577">
        <v>100</v>
      </c>
      <c r="CA577">
        <v>70</v>
      </c>
      <c r="CF577">
        <v>0</v>
      </c>
      <c r="CG577">
        <v>0</v>
      </c>
      <c r="CM577">
        <v>0</v>
      </c>
      <c r="CN577" t="s">
        <v>3</v>
      </c>
      <c r="CO577">
        <v>0</v>
      </c>
      <c r="CP577">
        <f t="shared" si="475"/>
        <v>8601.83</v>
      </c>
      <c r="CQ577">
        <f t="shared" si="476"/>
        <v>1911.5183999999997</v>
      </c>
      <c r="CR577">
        <f t="shared" si="477"/>
        <v>0</v>
      </c>
      <c r="CS577">
        <f t="shared" si="478"/>
        <v>0</v>
      </c>
      <c r="CT577">
        <f t="shared" si="479"/>
        <v>0</v>
      </c>
      <c r="CU577">
        <f t="shared" si="480"/>
        <v>0</v>
      </c>
      <c r="CV577">
        <f t="shared" si="481"/>
        <v>0</v>
      </c>
      <c r="CW577">
        <f t="shared" si="482"/>
        <v>0</v>
      </c>
      <c r="CX577">
        <f t="shared" si="483"/>
        <v>0</v>
      </c>
      <c r="CY577">
        <f t="shared" si="484"/>
        <v>0</v>
      </c>
      <c r="CZ577">
        <f t="shared" si="485"/>
        <v>0</v>
      </c>
      <c r="DC577" t="s">
        <v>3</v>
      </c>
      <c r="DD577" t="s">
        <v>3</v>
      </c>
      <c r="DE577" t="s">
        <v>3</v>
      </c>
      <c r="DF577" t="s">
        <v>3</v>
      </c>
      <c r="DG577" t="s">
        <v>3</v>
      </c>
      <c r="DH577" t="s">
        <v>3</v>
      </c>
      <c r="DI577" t="s">
        <v>3</v>
      </c>
      <c r="DJ577" t="s">
        <v>3</v>
      </c>
      <c r="DK577" t="s">
        <v>3</v>
      </c>
      <c r="DL577" t="s">
        <v>3</v>
      </c>
      <c r="DM577" t="s">
        <v>3</v>
      </c>
      <c r="DN577">
        <v>0</v>
      </c>
      <c r="DO577">
        <v>0</v>
      </c>
      <c r="DP577">
        <v>1</v>
      </c>
      <c r="DQ577">
        <v>1</v>
      </c>
      <c r="DU577">
        <v>1007</v>
      </c>
      <c r="DV577" t="s">
        <v>73</v>
      </c>
      <c r="DW577" t="s">
        <v>73</v>
      </c>
      <c r="DX577">
        <v>1</v>
      </c>
      <c r="EE577">
        <v>39174543</v>
      </c>
      <c r="EF577">
        <v>2</v>
      </c>
      <c r="EG577" t="s">
        <v>21</v>
      </c>
      <c r="EH577">
        <v>0</v>
      </c>
      <c r="EI577" t="s">
        <v>3</v>
      </c>
      <c r="EJ577">
        <v>1</v>
      </c>
      <c r="EK577">
        <v>26001</v>
      </c>
      <c r="EL577" t="s">
        <v>175</v>
      </c>
      <c r="EM577" t="s">
        <v>176</v>
      </c>
      <c r="EO577" t="s">
        <v>3</v>
      </c>
      <c r="EQ577">
        <v>0</v>
      </c>
      <c r="ER577">
        <v>291.39</v>
      </c>
      <c r="ES577">
        <v>291.39</v>
      </c>
      <c r="ET577">
        <v>0</v>
      </c>
      <c r="EU577">
        <v>0</v>
      </c>
      <c r="EV577">
        <v>0</v>
      </c>
      <c r="EW577">
        <v>0</v>
      </c>
      <c r="EX577">
        <v>0</v>
      </c>
      <c r="FQ577">
        <v>0</v>
      </c>
      <c r="FR577">
        <f t="shared" si="486"/>
        <v>0</v>
      </c>
      <c r="FS577">
        <v>0</v>
      </c>
      <c r="FX577">
        <v>100</v>
      </c>
      <c r="FY577">
        <v>70</v>
      </c>
      <c r="GA577" t="s">
        <v>3</v>
      </c>
      <c r="GD577">
        <v>0</v>
      </c>
      <c r="GF577">
        <v>-818095201</v>
      </c>
      <c r="GG577">
        <v>1</v>
      </c>
      <c r="GH577">
        <v>1</v>
      </c>
      <c r="GI577">
        <v>4</v>
      </c>
      <c r="GJ577">
        <v>0</v>
      </c>
      <c r="GK577">
        <f>ROUND(R577*(R12)/100,2)</f>
        <v>0</v>
      </c>
      <c r="GL577">
        <f t="shared" si="487"/>
        <v>0</v>
      </c>
      <c r="GM577">
        <f t="shared" si="488"/>
        <v>8601.83</v>
      </c>
      <c r="GN577">
        <f t="shared" si="489"/>
        <v>8601.83</v>
      </c>
      <c r="GO577">
        <f t="shared" si="490"/>
        <v>0</v>
      </c>
      <c r="GP577">
        <f t="shared" si="491"/>
        <v>0</v>
      </c>
      <c r="GR577">
        <v>0</v>
      </c>
      <c r="GS577">
        <v>3</v>
      </c>
      <c r="GT577">
        <v>0</v>
      </c>
      <c r="GU577" t="s">
        <v>3</v>
      </c>
      <c r="GV577">
        <f t="shared" si="492"/>
        <v>0</v>
      </c>
      <c r="GW577">
        <v>1</v>
      </c>
      <c r="GX577">
        <f t="shared" si="493"/>
        <v>0</v>
      </c>
      <c r="HA577">
        <v>0</v>
      </c>
      <c r="HB577">
        <v>0</v>
      </c>
      <c r="IK577">
        <v>0</v>
      </c>
    </row>
    <row r="578" spans="1:245" x14ac:dyDescent="0.2">
      <c r="A578">
        <v>17</v>
      </c>
      <c r="B578">
        <v>1</v>
      </c>
      <c r="C578">
        <f>ROW(SmtRes!A1247)</f>
        <v>1247</v>
      </c>
      <c r="D578">
        <f>ROW(EtalonRes!A1194)</f>
        <v>1194</v>
      </c>
      <c r="E578" t="s">
        <v>863</v>
      </c>
      <c r="F578" t="s">
        <v>864</v>
      </c>
      <c r="G578" t="s">
        <v>865</v>
      </c>
      <c r="H578" t="s">
        <v>208</v>
      </c>
      <c r="I578">
        <f>ROUND(90/100,9)</f>
        <v>0.9</v>
      </c>
      <c r="J578">
        <v>0</v>
      </c>
      <c r="O578">
        <f t="shared" si="460"/>
        <v>5714.43</v>
      </c>
      <c r="P578">
        <f t="shared" si="461"/>
        <v>5027.26</v>
      </c>
      <c r="Q578">
        <f t="shared" si="462"/>
        <v>221.93</v>
      </c>
      <c r="R578">
        <f t="shared" si="463"/>
        <v>19.84</v>
      </c>
      <c r="S578">
        <f t="shared" si="464"/>
        <v>465.24</v>
      </c>
      <c r="T578">
        <f t="shared" si="465"/>
        <v>0</v>
      </c>
      <c r="U578">
        <f t="shared" si="466"/>
        <v>8.1143999999999998</v>
      </c>
      <c r="V578">
        <f t="shared" si="467"/>
        <v>0.23625000000000002</v>
      </c>
      <c r="W578">
        <f t="shared" si="468"/>
        <v>0</v>
      </c>
      <c r="X578">
        <f t="shared" si="469"/>
        <v>582.1</v>
      </c>
      <c r="Y578">
        <f t="shared" si="470"/>
        <v>315.3</v>
      </c>
      <c r="AA578">
        <v>39570879</v>
      </c>
      <c r="AB578">
        <f t="shared" si="471"/>
        <v>967.89</v>
      </c>
      <c r="AC578">
        <f t="shared" si="472"/>
        <v>851.5</v>
      </c>
      <c r="AD578">
        <f>ROUND(((((ET578*1.25))-((EU578*1.25)))+AE578),2)</f>
        <v>37.590000000000003</v>
      </c>
      <c r="AE578">
        <f>ROUND(((EU578*1.25)),2)</f>
        <v>3.36</v>
      </c>
      <c r="AF578">
        <f>ROUND(((EV578*1.15)),2)</f>
        <v>78.8</v>
      </c>
      <c r="AG578">
        <f t="shared" si="473"/>
        <v>0</v>
      </c>
      <c r="AH578">
        <f>((EW578*1.15))</f>
        <v>9.016</v>
      </c>
      <c r="AI578">
        <f>((EX578*1.25))</f>
        <v>0.26250000000000001</v>
      </c>
      <c r="AJ578">
        <f t="shared" si="474"/>
        <v>0</v>
      </c>
      <c r="AK578">
        <v>950.09</v>
      </c>
      <c r="AL578">
        <v>851.5</v>
      </c>
      <c r="AM578">
        <v>30.07</v>
      </c>
      <c r="AN578">
        <v>2.69</v>
      </c>
      <c r="AO578">
        <v>68.52</v>
      </c>
      <c r="AP578">
        <v>0</v>
      </c>
      <c r="AQ578">
        <v>7.84</v>
      </c>
      <c r="AR578">
        <v>0.21</v>
      </c>
      <c r="AS578">
        <v>0</v>
      </c>
      <c r="AT578">
        <v>120</v>
      </c>
      <c r="AU578">
        <v>65</v>
      </c>
      <c r="AV578">
        <v>1</v>
      </c>
      <c r="AW578">
        <v>1</v>
      </c>
      <c r="AZ578">
        <v>6.56</v>
      </c>
      <c r="BA578">
        <v>6.56</v>
      </c>
      <c r="BB578">
        <v>6.56</v>
      </c>
      <c r="BC578">
        <v>6.56</v>
      </c>
      <c r="BD578" t="s">
        <v>3</v>
      </c>
      <c r="BE578" t="s">
        <v>3</v>
      </c>
      <c r="BF578" t="s">
        <v>3</v>
      </c>
      <c r="BG578" t="s">
        <v>3</v>
      </c>
      <c r="BH578">
        <v>0</v>
      </c>
      <c r="BI578">
        <v>1</v>
      </c>
      <c r="BJ578" t="s">
        <v>866</v>
      </c>
      <c r="BM578">
        <v>12001</v>
      </c>
      <c r="BN578">
        <v>0</v>
      </c>
      <c r="BO578" t="s">
        <v>3</v>
      </c>
      <c r="BP578">
        <v>0</v>
      </c>
      <c r="BQ578">
        <v>2</v>
      </c>
      <c r="BR578">
        <v>0</v>
      </c>
      <c r="BS578">
        <v>6.56</v>
      </c>
      <c r="BT578">
        <v>1</v>
      </c>
      <c r="BU578">
        <v>1</v>
      </c>
      <c r="BV578">
        <v>1</v>
      </c>
      <c r="BW578">
        <v>1</v>
      </c>
      <c r="BX578">
        <v>1</v>
      </c>
      <c r="BY578" t="s">
        <v>3</v>
      </c>
      <c r="BZ578">
        <v>120</v>
      </c>
      <c r="CA578">
        <v>65</v>
      </c>
      <c r="CF578">
        <v>0</v>
      </c>
      <c r="CG578">
        <v>0</v>
      </c>
      <c r="CM578">
        <v>0</v>
      </c>
      <c r="CN578" t="s">
        <v>1633</v>
      </c>
      <c r="CO578">
        <v>0</v>
      </c>
      <c r="CP578">
        <f t="shared" si="475"/>
        <v>5714.43</v>
      </c>
      <c r="CQ578">
        <f t="shared" si="476"/>
        <v>5585.8399999999992</v>
      </c>
      <c r="CR578">
        <f t="shared" si="477"/>
        <v>246.59040000000002</v>
      </c>
      <c r="CS578">
        <f t="shared" si="478"/>
        <v>22.041599999999999</v>
      </c>
      <c r="CT578">
        <f t="shared" si="479"/>
        <v>516.928</v>
      </c>
      <c r="CU578">
        <f t="shared" si="480"/>
        <v>0</v>
      </c>
      <c r="CV578">
        <f t="shared" si="481"/>
        <v>9.016</v>
      </c>
      <c r="CW578">
        <f t="shared" si="482"/>
        <v>0.26250000000000001</v>
      </c>
      <c r="CX578">
        <f t="shared" si="483"/>
        <v>0</v>
      </c>
      <c r="CY578">
        <f t="shared" si="484"/>
        <v>582.096</v>
      </c>
      <c r="CZ578">
        <f t="shared" si="485"/>
        <v>315.30200000000002</v>
      </c>
      <c r="DC578" t="s">
        <v>3</v>
      </c>
      <c r="DD578" t="s">
        <v>3</v>
      </c>
      <c r="DE578" t="s">
        <v>19</v>
      </c>
      <c r="DF578" t="s">
        <v>19</v>
      </c>
      <c r="DG578" t="s">
        <v>20</v>
      </c>
      <c r="DH578" t="s">
        <v>3</v>
      </c>
      <c r="DI578" t="s">
        <v>20</v>
      </c>
      <c r="DJ578" t="s">
        <v>19</v>
      </c>
      <c r="DK578" t="s">
        <v>3</v>
      </c>
      <c r="DL578" t="s">
        <v>3</v>
      </c>
      <c r="DM578" t="s">
        <v>3</v>
      </c>
      <c r="DN578">
        <v>0</v>
      </c>
      <c r="DO578">
        <v>0</v>
      </c>
      <c r="DP578">
        <v>1</v>
      </c>
      <c r="DQ578">
        <v>1</v>
      </c>
      <c r="DU578">
        <v>1005</v>
      </c>
      <c r="DV578" t="s">
        <v>208</v>
      </c>
      <c r="DW578" t="s">
        <v>208</v>
      </c>
      <c r="DX578">
        <v>100</v>
      </c>
      <c r="EE578">
        <v>39174505</v>
      </c>
      <c r="EF578">
        <v>2</v>
      </c>
      <c r="EG578" t="s">
        <v>21</v>
      </c>
      <c r="EH578">
        <v>0</v>
      </c>
      <c r="EI578" t="s">
        <v>3</v>
      </c>
      <c r="EJ578">
        <v>1</v>
      </c>
      <c r="EK578">
        <v>12001</v>
      </c>
      <c r="EL578" t="s">
        <v>622</v>
      </c>
      <c r="EM578" t="s">
        <v>623</v>
      </c>
      <c r="EO578" t="s">
        <v>24</v>
      </c>
      <c r="EQ578">
        <v>0</v>
      </c>
      <c r="ER578">
        <v>950.09</v>
      </c>
      <c r="ES578">
        <v>851.5</v>
      </c>
      <c r="ET578">
        <v>30.07</v>
      </c>
      <c r="EU578">
        <v>2.69</v>
      </c>
      <c r="EV578">
        <v>68.52</v>
      </c>
      <c r="EW578">
        <v>7.84</v>
      </c>
      <c r="EX578">
        <v>0.21</v>
      </c>
      <c r="EY578">
        <v>0</v>
      </c>
      <c r="FQ578">
        <v>0</v>
      </c>
      <c r="FR578">
        <f t="shared" si="486"/>
        <v>0</v>
      </c>
      <c r="FS578">
        <v>0</v>
      </c>
      <c r="FX578">
        <v>120</v>
      </c>
      <c r="FY578">
        <v>65</v>
      </c>
      <c r="GA578" t="s">
        <v>3</v>
      </c>
      <c r="GD578">
        <v>0</v>
      </c>
      <c r="GF578">
        <v>-778886916</v>
      </c>
      <c r="GG578">
        <v>1</v>
      </c>
      <c r="GH578">
        <v>1</v>
      </c>
      <c r="GI578">
        <v>4</v>
      </c>
      <c r="GJ578">
        <v>0</v>
      </c>
      <c r="GK578">
        <f>ROUND(R578*(R12)/100,2)</f>
        <v>0</v>
      </c>
      <c r="GL578">
        <f t="shared" si="487"/>
        <v>0</v>
      </c>
      <c r="GM578">
        <f t="shared" si="488"/>
        <v>6611.83</v>
      </c>
      <c r="GN578">
        <f t="shared" si="489"/>
        <v>6611.83</v>
      </c>
      <c r="GO578">
        <f t="shared" si="490"/>
        <v>0</v>
      </c>
      <c r="GP578">
        <f t="shared" si="491"/>
        <v>0</v>
      </c>
      <c r="GR578">
        <v>0</v>
      </c>
      <c r="GS578">
        <v>3</v>
      </c>
      <c r="GT578">
        <v>0</v>
      </c>
      <c r="GU578" t="s">
        <v>3</v>
      </c>
      <c r="GV578">
        <f t="shared" si="492"/>
        <v>0</v>
      </c>
      <c r="GW578">
        <v>1</v>
      </c>
      <c r="GX578">
        <f t="shared" si="493"/>
        <v>0</v>
      </c>
      <c r="HA578">
        <v>0</v>
      </c>
      <c r="HB578">
        <v>0</v>
      </c>
      <c r="IK578">
        <v>0</v>
      </c>
    </row>
    <row r="579" spans="1:245" x14ac:dyDescent="0.2">
      <c r="A579">
        <v>18</v>
      </c>
      <c r="B579">
        <v>1</v>
      </c>
      <c r="C579">
        <v>1246</v>
      </c>
      <c r="E579" t="s">
        <v>867</v>
      </c>
      <c r="F579" t="s">
        <v>868</v>
      </c>
      <c r="G579" t="s">
        <v>869</v>
      </c>
      <c r="H579" t="s">
        <v>250</v>
      </c>
      <c r="I579">
        <f>I578*J579</f>
        <v>-99</v>
      </c>
      <c r="J579">
        <v>-110</v>
      </c>
      <c r="O579">
        <f t="shared" si="460"/>
        <v>-4026.53</v>
      </c>
      <c r="P579">
        <f t="shared" si="461"/>
        <v>-4026.53</v>
      </c>
      <c r="Q579">
        <f t="shared" si="462"/>
        <v>0</v>
      </c>
      <c r="R579">
        <f t="shared" si="463"/>
        <v>0</v>
      </c>
      <c r="S579">
        <f t="shared" si="464"/>
        <v>0</v>
      </c>
      <c r="T579">
        <f t="shared" si="465"/>
        <v>0</v>
      </c>
      <c r="U579">
        <f t="shared" si="466"/>
        <v>0</v>
      </c>
      <c r="V579">
        <f t="shared" si="467"/>
        <v>0</v>
      </c>
      <c r="W579">
        <f t="shared" si="468"/>
        <v>0</v>
      </c>
      <c r="X579">
        <f t="shared" si="469"/>
        <v>0</v>
      </c>
      <c r="Y579">
        <f t="shared" si="470"/>
        <v>0</v>
      </c>
      <c r="AA579">
        <v>39570879</v>
      </c>
      <c r="AB579">
        <f t="shared" si="471"/>
        <v>6.2</v>
      </c>
      <c r="AC579">
        <f t="shared" si="472"/>
        <v>6.2</v>
      </c>
      <c r="AD579">
        <f>ROUND((((ET579)-(EU579))+AE579),2)</f>
        <v>0</v>
      </c>
      <c r="AE579">
        <f>ROUND((EU579),2)</f>
        <v>0</v>
      </c>
      <c r="AF579">
        <f>ROUND((EV579),2)</f>
        <v>0</v>
      </c>
      <c r="AG579">
        <f t="shared" si="473"/>
        <v>0</v>
      </c>
      <c r="AH579">
        <f>(EW579)</f>
        <v>0</v>
      </c>
      <c r="AI579">
        <f>(EX579)</f>
        <v>0</v>
      </c>
      <c r="AJ579">
        <f t="shared" si="474"/>
        <v>0</v>
      </c>
      <c r="AK579">
        <v>6.2</v>
      </c>
      <c r="AL579">
        <v>6.2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120</v>
      </c>
      <c r="AU579">
        <v>65</v>
      </c>
      <c r="AV579">
        <v>1</v>
      </c>
      <c r="AW579">
        <v>1</v>
      </c>
      <c r="AZ579">
        <v>6.56</v>
      </c>
      <c r="BA579">
        <v>1</v>
      </c>
      <c r="BB579">
        <v>1</v>
      </c>
      <c r="BC579">
        <v>6.56</v>
      </c>
      <c r="BD579" t="s">
        <v>3</v>
      </c>
      <c r="BE579" t="s">
        <v>3</v>
      </c>
      <c r="BF579" t="s">
        <v>3</v>
      </c>
      <c r="BG579" t="s">
        <v>3</v>
      </c>
      <c r="BH579">
        <v>3</v>
      </c>
      <c r="BI579">
        <v>1</v>
      </c>
      <c r="BJ579" t="s">
        <v>870</v>
      </c>
      <c r="BM579">
        <v>12001</v>
      </c>
      <c r="BN579">
        <v>0</v>
      </c>
      <c r="BO579" t="s">
        <v>3</v>
      </c>
      <c r="BP579">
        <v>0</v>
      </c>
      <c r="BQ579">
        <v>2</v>
      </c>
      <c r="BR579">
        <v>1</v>
      </c>
      <c r="BS579">
        <v>1</v>
      </c>
      <c r="BT579">
        <v>1</v>
      </c>
      <c r="BU579">
        <v>1</v>
      </c>
      <c r="BV579">
        <v>1</v>
      </c>
      <c r="BW579">
        <v>1</v>
      </c>
      <c r="BX579">
        <v>1</v>
      </c>
      <c r="BY579" t="s">
        <v>3</v>
      </c>
      <c r="BZ579">
        <v>120</v>
      </c>
      <c r="CA579">
        <v>65</v>
      </c>
      <c r="CF579">
        <v>0</v>
      </c>
      <c r="CG579">
        <v>0</v>
      </c>
      <c r="CM579">
        <v>0</v>
      </c>
      <c r="CN579" t="s">
        <v>3</v>
      </c>
      <c r="CO579">
        <v>0</v>
      </c>
      <c r="CP579">
        <f t="shared" si="475"/>
        <v>-4026.53</v>
      </c>
      <c r="CQ579">
        <f t="shared" si="476"/>
        <v>40.671999999999997</v>
      </c>
      <c r="CR579">
        <f t="shared" si="477"/>
        <v>0</v>
      </c>
      <c r="CS579">
        <f t="shared" si="478"/>
        <v>0</v>
      </c>
      <c r="CT579">
        <f t="shared" si="479"/>
        <v>0</v>
      </c>
      <c r="CU579">
        <f t="shared" si="480"/>
        <v>0</v>
      </c>
      <c r="CV579">
        <f t="shared" si="481"/>
        <v>0</v>
      </c>
      <c r="CW579">
        <f t="shared" si="482"/>
        <v>0</v>
      </c>
      <c r="CX579">
        <f t="shared" si="483"/>
        <v>0</v>
      </c>
      <c r="CY579">
        <f t="shared" si="484"/>
        <v>0</v>
      </c>
      <c r="CZ579">
        <f t="shared" si="485"/>
        <v>0</v>
      </c>
      <c r="DC579" t="s">
        <v>3</v>
      </c>
      <c r="DD579" t="s">
        <v>3</v>
      </c>
      <c r="DE579" t="s">
        <v>3</v>
      </c>
      <c r="DF579" t="s">
        <v>3</v>
      </c>
      <c r="DG579" t="s">
        <v>3</v>
      </c>
      <c r="DH579" t="s">
        <v>3</v>
      </c>
      <c r="DI579" t="s">
        <v>3</v>
      </c>
      <c r="DJ579" t="s">
        <v>3</v>
      </c>
      <c r="DK579" t="s">
        <v>3</v>
      </c>
      <c r="DL579" t="s">
        <v>3</v>
      </c>
      <c r="DM579" t="s">
        <v>3</v>
      </c>
      <c r="DN579">
        <v>0</v>
      </c>
      <c r="DO579">
        <v>0</v>
      </c>
      <c r="DP579">
        <v>1</v>
      </c>
      <c r="DQ579">
        <v>1</v>
      </c>
      <c r="DU579">
        <v>1005</v>
      </c>
      <c r="DV579" t="s">
        <v>250</v>
      </c>
      <c r="DW579" t="s">
        <v>250</v>
      </c>
      <c r="DX579">
        <v>1</v>
      </c>
      <c r="EE579">
        <v>39174505</v>
      </c>
      <c r="EF579">
        <v>2</v>
      </c>
      <c r="EG579" t="s">
        <v>21</v>
      </c>
      <c r="EH579">
        <v>0</v>
      </c>
      <c r="EI579" t="s">
        <v>3</v>
      </c>
      <c r="EJ579">
        <v>1</v>
      </c>
      <c r="EK579">
        <v>12001</v>
      </c>
      <c r="EL579" t="s">
        <v>622</v>
      </c>
      <c r="EM579" t="s">
        <v>623</v>
      </c>
      <c r="EO579" t="s">
        <v>3</v>
      </c>
      <c r="EQ579">
        <v>32768</v>
      </c>
      <c r="ER579">
        <v>6.2</v>
      </c>
      <c r="ES579">
        <v>6.2</v>
      </c>
      <c r="ET579">
        <v>0</v>
      </c>
      <c r="EU579">
        <v>0</v>
      </c>
      <c r="EV579">
        <v>0</v>
      </c>
      <c r="EW579">
        <v>0</v>
      </c>
      <c r="EX579">
        <v>0</v>
      </c>
      <c r="FQ579">
        <v>0</v>
      </c>
      <c r="FR579">
        <f t="shared" si="486"/>
        <v>0</v>
      </c>
      <c r="FS579">
        <v>0</v>
      </c>
      <c r="FX579">
        <v>120</v>
      </c>
      <c r="FY579">
        <v>65</v>
      </c>
      <c r="GA579" t="s">
        <v>3</v>
      </c>
      <c r="GD579">
        <v>0</v>
      </c>
      <c r="GF579">
        <v>1865700532</v>
      </c>
      <c r="GG579">
        <v>1</v>
      </c>
      <c r="GH579">
        <v>1</v>
      </c>
      <c r="GI579">
        <v>4</v>
      </c>
      <c r="GJ579">
        <v>0</v>
      </c>
      <c r="GK579">
        <f>ROUND(R579*(R12)/100,2)</f>
        <v>0</v>
      </c>
      <c r="GL579">
        <f t="shared" si="487"/>
        <v>0</v>
      </c>
      <c r="GM579">
        <f t="shared" si="488"/>
        <v>-4026.53</v>
      </c>
      <c r="GN579">
        <f t="shared" si="489"/>
        <v>-4026.53</v>
      </c>
      <c r="GO579">
        <f t="shared" si="490"/>
        <v>0</v>
      </c>
      <c r="GP579">
        <f t="shared" si="491"/>
        <v>0</v>
      </c>
      <c r="GR579">
        <v>0</v>
      </c>
      <c r="GS579">
        <v>3</v>
      </c>
      <c r="GT579">
        <v>0</v>
      </c>
      <c r="GU579" t="s">
        <v>3</v>
      </c>
      <c r="GV579">
        <f t="shared" si="492"/>
        <v>0</v>
      </c>
      <c r="GW579">
        <v>1</v>
      </c>
      <c r="GX579">
        <f t="shared" si="493"/>
        <v>0</v>
      </c>
      <c r="HA579">
        <v>0</v>
      </c>
      <c r="HB579">
        <v>0</v>
      </c>
      <c r="IK579">
        <v>0</v>
      </c>
    </row>
    <row r="580" spans="1:245" x14ac:dyDescent="0.2">
      <c r="A580">
        <v>18</v>
      </c>
      <c r="B580">
        <v>1</v>
      </c>
      <c r="C580">
        <v>1247</v>
      </c>
      <c r="E580" t="s">
        <v>871</v>
      </c>
      <c r="F580" t="s">
        <v>872</v>
      </c>
      <c r="G580" t="s">
        <v>1692</v>
      </c>
      <c r="H580" t="s">
        <v>250</v>
      </c>
      <c r="I580">
        <f>I578*J580</f>
        <v>99</v>
      </c>
      <c r="J580">
        <v>110</v>
      </c>
      <c r="O580">
        <f t="shared" si="460"/>
        <v>229596.52</v>
      </c>
      <c r="P580">
        <f t="shared" si="461"/>
        <v>229596.52</v>
      </c>
      <c r="Q580">
        <f t="shared" si="462"/>
        <v>0</v>
      </c>
      <c r="R580">
        <f t="shared" si="463"/>
        <v>0</v>
      </c>
      <c r="S580">
        <f t="shared" si="464"/>
        <v>0</v>
      </c>
      <c r="T580">
        <f t="shared" si="465"/>
        <v>0</v>
      </c>
      <c r="U580">
        <f t="shared" si="466"/>
        <v>0</v>
      </c>
      <c r="V580">
        <f t="shared" si="467"/>
        <v>0</v>
      </c>
      <c r="W580">
        <f t="shared" si="468"/>
        <v>0</v>
      </c>
      <c r="X580">
        <f t="shared" si="469"/>
        <v>0</v>
      </c>
      <c r="Y580">
        <f t="shared" si="470"/>
        <v>0</v>
      </c>
      <c r="AA580">
        <v>39570879</v>
      </c>
      <c r="AB580">
        <f t="shared" si="471"/>
        <v>353.53</v>
      </c>
      <c r="AC580">
        <f t="shared" si="472"/>
        <v>353.53</v>
      </c>
      <c r="AD580">
        <f>ROUND((((ET580)-(EU580))+AE580),2)</f>
        <v>0</v>
      </c>
      <c r="AE580">
        <f>ROUND((EU580),2)</f>
        <v>0</v>
      </c>
      <c r="AF580">
        <f>ROUND((EV580),2)</f>
        <v>0</v>
      </c>
      <c r="AG580">
        <f t="shared" si="473"/>
        <v>0</v>
      </c>
      <c r="AH580">
        <f>(EW580)</f>
        <v>0</v>
      </c>
      <c r="AI580">
        <f>(EX580)</f>
        <v>0</v>
      </c>
      <c r="AJ580">
        <f t="shared" si="474"/>
        <v>0</v>
      </c>
      <c r="AK580">
        <v>353.53</v>
      </c>
      <c r="AL580">
        <v>353.53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120</v>
      </c>
      <c r="AU580">
        <v>65</v>
      </c>
      <c r="AV580">
        <v>1</v>
      </c>
      <c r="AW580">
        <v>1</v>
      </c>
      <c r="AZ580">
        <v>6.56</v>
      </c>
      <c r="BA580">
        <v>1</v>
      </c>
      <c r="BB580">
        <v>1</v>
      </c>
      <c r="BC580">
        <v>6.56</v>
      </c>
      <c r="BD580" t="s">
        <v>3</v>
      </c>
      <c r="BE580" t="s">
        <v>3</v>
      </c>
      <c r="BF580" t="s">
        <v>3</v>
      </c>
      <c r="BG580" t="s">
        <v>3</v>
      </c>
      <c r="BH580">
        <v>3</v>
      </c>
      <c r="BI580">
        <v>1</v>
      </c>
      <c r="BJ580" t="s">
        <v>874</v>
      </c>
      <c r="BM580">
        <v>12001</v>
      </c>
      <c r="BN580">
        <v>0</v>
      </c>
      <c r="BO580" t="s">
        <v>3</v>
      </c>
      <c r="BP580">
        <v>0</v>
      </c>
      <c r="BQ580">
        <v>2</v>
      </c>
      <c r="BR580">
        <v>0</v>
      </c>
      <c r="BS580">
        <v>1</v>
      </c>
      <c r="BT580">
        <v>1</v>
      </c>
      <c r="BU580">
        <v>1</v>
      </c>
      <c r="BV580">
        <v>1</v>
      </c>
      <c r="BW580">
        <v>1</v>
      </c>
      <c r="BX580">
        <v>1</v>
      </c>
      <c r="BY580" t="s">
        <v>3</v>
      </c>
      <c r="BZ580">
        <v>120</v>
      </c>
      <c r="CA580">
        <v>65</v>
      </c>
      <c r="CF580">
        <v>0</v>
      </c>
      <c r="CG580">
        <v>0</v>
      </c>
      <c r="CM580">
        <v>0</v>
      </c>
      <c r="CN580" t="s">
        <v>3</v>
      </c>
      <c r="CO580">
        <v>0</v>
      </c>
      <c r="CP580">
        <f t="shared" si="475"/>
        <v>229596.52</v>
      </c>
      <c r="CQ580">
        <f t="shared" si="476"/>
        <v>2319.1567999999997</v>
      </c>
      <c r="CR580">
        <f t="shared" si="477"/>
        <v>0</v>
      </c>
      <c r="CS580">
        <f t="shared" si="478"/>
        <v>0</v>
      </c>
      <c r="CT580">
        <f t="shared" si="479"/>
        <v>0</v>
      </c>
      <c r="CU580">
        <f t="shared" si="480"/>
        <v>0</v>
      </c>
      <c r="CV580">
        <f t="shared" si="481"/>
        <v>0</v>
      </c>
      <c r="CW580">
        <f t="shared" si="482"/>
        <v>0</v>
      </c>
      <c r="CX580">
        <f t="shared" si="483"/>
        <v>0</v>
      </c>
      <c r="CY580">
        <f t="shared" si="484"/>
        <v>0</v>
      </c>
      <c r="CZ580">
        <f t="shared" si="485"/>
        <v>0</v>
      </c>
      <c r="DC580" t="s">
        <v>3</v>
      </c>
      <c r="DD580" t="s">
        <v>3</v>
      </c>
      <c r="DE580" t="s">
        <v>3</v>
      </c>
      <c r="DF580" t="s">
        <v>3</v>
      </c>
      <c r="DG580" t="s">
        <v>3</v>
      </c>
      <c r="DH580" t="s">
        <v>3</v>
      </c>
      <c r="DI580" t="s">
        <v>3</v>
      </c>
      <c r="DJ580" t="s">
        <v>3</v>
      </c>
      <c r="DK580" t="s">
        <v>3</v>
      </c>
      <c r="DL580" t="s">
        <v>3</v>
      </c>
      <c r="DM580" t="s">
        <v>3</v>
      </c>
      <c r="DN580">
        <v>0</v>
      </c>
      <c r="DO580">
        <v>0</v>
      </c>
      <c r="DP580">
        <v>1</v>
      </c>
      <c r="DQ580">
        <v>1</v>
      </c>
      <c r="DU580">
        <v>1005</v>
      </c>
      <c r="DV580" t="s">
        <v>250</v>
      </c>
      <c r="DW580" t="s">
        <v>250</v>
      </c>
      <c r="DX580">
        <v>1</v>
      </c>
      <c r="EE580">
        <v>39174505</v>
      </c>
      <c r="EF580">
        <v>2</v>
      </c>
      <c r="EG580" t="s">
        <v>21</v>
      </c>
      <c r="EH580">
        <v>0</v>
      </c>
      <c r="EI580" t="s">
        <v>3</v>
      </c>
      <c r="EJ580">
        <v>1</v>
      </c>
      <c r="EK580">
        <v>12001</v>
      </c>
      <c r="EL580" t="s">
        <v>622</v>
      </c>
      <c r="EM580" t="s">
        <v>623</v>
      </c>
      <c r="EO580" t="s">
        <v>3</v>
      </c>
      <c r="EQ580">
        <v>0</v>
      </c>
      <c r="ER580">
        <v>353.53</v>
      </c>
      <c r="ES580">
        <v>353.53</v>
      </c>
      <c r="ET580">
        <v>0</v>
      </c>
      <c r="EU580">
        <v>0</v>
      </c>
      <c r="EV580">
        <v>0</v>
      </c>
      <c r="EW580">
        <v>0</v>
      </c>
      <c r="EX580">
        <v>0</v>
      </c>
      <c r="FQ580">
        <v>0</v>
      </c>
      <c r="FR580">
        <f t="shared" si="486"/>
        <v>0</v>
      </c>
      <c r="FS580">
        <v>0</v>
      </c>
      <c r="FX580">
        <v>120</v>
      </c>
      <c r="FY580">
        <v>65</v>
      </c>
      <c r="GA580" t="s">
        <v>3</v>
      </c>
      <c r="GD580">
        <v>0</v>
      </c>
      <c r="GF580">
        <v>1007202671</v>
      </c>
      <c r="GG580">
        <v>1</v>
      </c>
      <c r="GH580">
        <v>1</v>
      </c>
      <c r="GI580">
        <v>4</v>
      </c>
      <c r="GJ580">
        <v>0</v>
      </c>
      <c r="GK580">
        <f>ROUND(R580*(R12)/100,2)</f>
        <v>0</v>
      </c>
      <c r="GL580">
        <f t="shared" si="487"/>
        <v>0</v>
      </c>
      <c r="GM580">
        <f t="shared" si="488"/>
        <v>229596.52</v>
      </c>
      <c r="GN580">
        <f t="shared" si="489"/>
        <v>229596.52</v>
      </c>
      <c r="GO580">
        <f t="shared" si="490"/>
        <v>0</v>
      </c>
      <c r="GP580">
        <f t="shared" si="491"/>
        <v>0</v>
      </c>
      <c r="GR580">
        <v>0</v>
      </c>
      <c r="GS580">
        <v>3</v>
      </c>
      <c r="GT580">
        <v>0</v>
      </c>
      <c r="GU580" t="s">
        <v>3</v>
      </c>
      <c r="GV580">
        <f t="shared" si="492"/>
        <v>0</v>
      </c>
      <c r="GW580">
        <v>1</v>
      </c>
      <c r="GX580">
        <f t="shared" si="493"/>
        <v>0</v>
      </c>
      <c r="HA580">
        <v>0</v>
      </c>
      <c r="HB580">
        <v>0</v>
      </c>
      <c r="IK580">
        <v>0</v>
      </c>
    </row>
    <row r="581" spans="1:245" x14ac:dyDescent="0.2">
      <c r="A581">
        <v>17</v>
      </c>
      <c r="B581">
        <v>1</v>
      </c>
      <c r="C581">
        <f>ROW(SmtRes!A1257)</f>
        <v>1257</v>
      </c>
      <c r="D581">
        <f>ROW(EtalonRes!A1201)</f>
        <v>1201</v>
      </c>
      <c r="E581" t="s">
        <v>875</v>
      </c>
      <c r="F581" t="s">
        <v>876</v>
      </c>
      <c r="G581" t="s">
        <v>877</v>
      </c>
      <c r="H581" t="s">
        <v>208</v>
      </c>
      <c r="I581">
        <f>ROUND(90/100,9)</f>
        <v>0.9</v>
      </c>
      <c r="J581">
        <v>0</v>
      </c>
      <c r="O581">
        <f t="shared" si="460"/>
        <v>60105.03</v>
      </c>
      <c r="P581">
        <f t="shared" si="461"/>
        <v>54933.89</v>
      </c>
      <c r="Q581">
        <f t="shared" si="462"/>
        <v>433.65</v>
      </c>
      <c r="R581">
        <f t="shared" si="463"/>
        <v>63.17</v>
      </c>
      <c r="S581">
        <f t="shared" si="464"/>
        <v>4737.49</v>
      </c>
      <c r="T581">
        <f t="shared" si="465"/>
        <v>0</v>
      </c>
      <c r="U581">
        <f t="shared" si="466"/>
        <v>76.82804999999999</v>
      </c>
      <c r="V581">
        <f t="shared" si="467"/>
        <v>0.77625</v>
      </c>
      <c r="W581">
        <f t="shared" si="468"/>
        <v>0</v>
      </c>
      <c r="X581">
        <f t="shared" si="469"/>
        <v>5760.79</v>
      </c>
      <c r="Y581">
        <f t="shared" si="470"/>
        <v>3120.43</v>
      </c>
      <c r="AA581">
        <v>39570879</v>
      </c>
      <c r="AB581">
        <f t="shared" si="471"/>
        <v>10180.39</v>
      </c>
      <c r="AC581">
        <f t="shared" si="472"/>
        <v>9304.52</v>
      </c>
      <c r="AD581">
        <f>ROUND(((((ET581*1.25))-((EU581*1.25)))+AE581),2)</f>
        <v>73.45</v>
      </c>
      <c r="AE581">
        <f>ROUND(((EU581*1.25)),2)</f>
        <v>10.7</v>
      </c>
      <c r="AF581">
        <f>ROUND(((EV581*1.15)),2)</f>
        <v>802.42</v>
      </c>
      <c r="AG581">
        <f t="shared" si="473"/>
        <v>0</v>
      </c>
      <c r="AH581">
        <f>((EW581*1.15))</f>
        <v>85.364499999999992</v>
      </c>
      <c r="AI581">
        <f>((EX581*1.25))</f>
        <v>0.86249999999999993</v>
      </c>
      <c r="AJ581">
        <f t="shared" si="474"/>
        <v>0</v>
      </c>
      <c r="AK581">
        <v>10061.040000000001</v>
      </c>
      <c r="AL581">
        <v>9304.52</v>
      </c>
      <c r="AM581">
        <v>58.76</v>
      </c>
      <c r="AN581">
        <v>8.56</v>
      </c>
      <c r="AO581">
        <v>697.76</v>
      </c>
      <c r="AP581">
        <v>0</v>
      </c>
      <c r="AQ581">
        <v>74.23</v>
      </c>
      <c r="AR581">
        <v>0.69</v>
      </c>
      <c r="AS581">
        <v>0</v>
      </c>
      <c r="AT581">
        <v>120</v>
      </c>
      <c r="AU581">
        <v>65</v>
      </c>
      <c r="AV581">
        <v>1</v>
      </c>
      <c r="AW581">
        <v>1</v>
      </c>
      <c r="AZ581">
        <v>6.56</v>
      </c>
      <c r="BA581">
        <v>6.56</v>
      </c>
      <c r="BB581">
        <v>6.56</v>
      </c>
      <c r="BC581">
        <v>6.56</v>
      </c>
      <c r="BD581" t="s">
        <v>3</v>
      </c>
      <c r="BE581" t="s">
        <v>3</v>
      </c>
      <c r="BF581" t="s">
        <v>3</v>
      </c>
      <c r="BG581" t="s">
        <v>3</v>
      </c>
      <c r="BH581">
        <v>0</v>
      </c>
      <c r="BI581">
        <v>1</v>
      </c>
      <c r="BJ581" t="s">
        <v>878</v>
      </c>
      <c r="BM581">
        <v>12001</v>
      </c>
      <c r="BN581">
        <v>0</v>
      </c>
      <c r="BO581" t="s">
        <v>3</v>
      </c>
      <c r="BP581">
        <v>0</v>
      </c>
      <c r="BQ581">
        <v>2</v>
      </c>
      <c r="BR581">
        <v>0</v>
      </c>
      <c r="BS581">
        <v>6.56</v>
      </c>
      <c r="BT581">
        <v>1</v>
      </c>
      <c r="BU581">
        <v>1</v>
      </c>
      <c r="BV581">
        <v>1</v>
      </c>
      <c r="BW581">
        <v>1</v>
      </c>
      <c r="BX581">
        <v>1</v>
      </c>
      <c r="BY581" t="s">
        <v>3</v>
      </c>
      <c r="BZ581">
        <v>120</v>
      </c>
      <c r="CA581">
        <v>65</v>
      </c>
      <c r="CF581">
        <v>0</v>
      </c>
      <c r="CG581">
        <v>0</v>
      </c>
      <c r="CM581">
        <v>0</v>
      </c>
      <c r="CN581" t="s">
        <v>1633</v>
      </c>
      <c r="CO581">
        <v>0</v>
      </c>
      <c r="CP581">
        <f t="shared" si="475"/>
        <v>60105.03</v>
      </c>
      <c r="CQ581">
        <f t="shared" si="476"/>
        <v>61037.6512</v>
      </c>
      <c r="CR581">
        <f t="shared" si="477"/>
        <v>481.83199999999999</v>
      </c>
      <c r="CS581">
        <f t="shared" si="478"/>
        <v>70.191999999999993</v>
      </c>
      <c r="CT581">
        <f t="shared" si="479"/>
        <v>5263.8751999999995</v>
      </c>
      <c r="CU581">
        <f t="shared" si="480"/>
        <v>0</v>
      </c>
      <c r="CV581">
        <f t="shared" si="481"/>
        <v>85.364499999999992</v>
      </c>
      <c r="CW581">
        <f t="shared" si="482"/>
        <v>0.86249999999999993</v>
      </c>
      <c r="CX581">
        <f t="shared" si="483"/>
        <v>0</v>
      </c>
      <c r="CY581">
        <f t="shared" si="484"/>
        <v>5760.7919999999995</v>
      </c>
      <c r="CZ581">
        <f t="shared" si="485"/>
        <v>3120.4289999999996</v>
      </c>
      <c r="DC581" t="s">
        <v>3</v>
      </c>
      <c r="DD581" t="s">
        <v>3</v>
      </c>
      <c r="DE581" t="s">
        <v>19</v>
      </c>
      <c r="DF581" t="s">
        <v>19</v>
      </c>
      <c r="DG581" t="s">
        <v>20</v>
      </c>
      <c r="DH581" t="s">
        <v>3</v>
      </c>
      <c r="DI581" t="s">
        <v>20</v>
      </c>
      <c r="DJ581" t="s">
        <v>19</v>
      </c>
      <c r="DK581" t="s">
        <v>3</v>
      </c>
      <c r="DL581" t="s">
        <v>3</v>
      </c>
      <c r="DM581" t="s">
        <v>3</v>
      </c>
      <c r="DN581">
        <v>0</v>
      </c>
      <c r="DO581">
        <v>0</v>
      </c>
      <c r="DP581">
        <v>1</v>
      </c>
      <c r="DQ581">
        <v>1</v>
      </c>
      <c r="DU581">
        <v>1005</v>
      </c>
      <c r="DV581" t="s">
        <v>208</v>
      </c>
      <c r="DW581" t="s">
        <v>208</v>
      </c>
      <c r="DX581">
        <v>100</v>
      </c>
      <c r="EE581">
        <v>39174505</v>
      </c>
      <c r="EF581">
        <v>2</v>
      </c>
      <c r="EG581" t="s">
        <v>21</v>
      </c>
      <c r="EH581">
        <v>0</v>
      </c>
      <c r="EI581" t="s">
        <v>3</v>
      </c>
      <c r="EJ581">
        <v>1</v>
      </c>
      <c r="EK581">
        <v>12001</v>
      </c>
      <c r="EL581" t="s">
        <v>622</v>
      </c>
      <c r="EM581" t="s">
        <v>623</v>
      </c>
      <c r="EO581" t="s">
        <v>24</v>
      </c>
      <c r="EQ581">
        <v>0</v>
      </c>
      <c r="ER581">
        <v>10061.040000000001</v>
      </c>
      <c r="ES581">
        <v>9304.52</v>
      </c>
      <c r="ET581">
        <v>58.76</v>
      </c>
      <c r="EU581">
        <v>8.56</v>
      </c>
      <c r="EV581">
        <v>697.76</v>
      </c>
      <c r="EW581">
        <v>74.23</v>
      </c>
      <c r="EX581">
        <v>0.69</v>
      </c>
      <c r="EY581">
        <v>0</v>
      </c>
      <c r="FQ581">
        <v>0</v>
      </c>
      <c r="FR581">
        <f t="shared" si="486"/>
        <v>0</v>
      </c>
      <c r="FS581">
        <v>0</v>
      </c>
      <c r="FX581">
        <v>120</v>
      </c>
      <c r="FY581">
        <v>65</v>
      </c>
      <c r="GA581" t="s">
        <v>3</v>
      </c>
      <c r="GD581">
        <v>0</v>
      </c>
      <c r="GF581">
        <v>855459194</v>
      </c>
      <c r="GG581">
        <v>1</v>
      </c>
      <c r="GH581">
        <v>1</v>
      </c>
      <c r="GI581">
        <v>4</v>
      </c>
      <c r="GJ581">
        <v>0</v>
      </c>
      <c r="GK581">
        <f>ROUND(R581*(R12)/100,2)</f>
        <v>0</v>
      </c>
      <c r="GL581">
        <f t="shared" si="487"/>
        <v>0</v>
      </c>
      <c r="GM581">
        <f t="shared" si="488"/>
        <v>68986.25</v>
      </c>
      <c r="GN581">
        <f t="shared" si="489"/>
        <v>68986.25</v>
      </c>
      <c r="GO581">
        <f t="shared" si="490"/>
        <v>0</v>
      </c>
      <c r="GP581">
        <f t="shared" si="491"/>
        <v>0</v>
      </c>
      <c r="GR581">
        <v>0</v>
      </c>
      <c r="GS581">
        <v>3</v>
      </c>
      <c r="GT581">
        <v>0</v>
      </c>
      <c r="GU581" t="s">
        <v>3</v>
      </c>
      <c r="GV581">
        <f t="shared" si="492"/>
        <v>0</v>
      </c>
      <c r="GW581">
        <v>1</v>
      </c>
      <c r="GX581">
        <f t="shared" si="493"/>
        <v>0</v>
      </c>
      <c r="HA581">
        <v>0</v>
      </c>
      <c r="HB581">
        <v>0</v>
      </c>
      <c r="IK581">
        <v>0</v>
      </c>
    </row>
    <row r="582" spans="1:245" x14ac:dyDescent="0.2">
      <c r="A582">
        <v>18</v>
      </c>
      <c r="B582">
        <v>1</v>
      </c>
      <c r="C582">
        <v>1253</v>
      </c>
      <c r="E582" t="s">
        <v>879</v>
      </c>
      <c r="F582" t="s">
        <v>880</v>
      </c>
      <c r="G582" t="s">
        <v>881</v>
      </c>
      <c r="H582" t="s">
        <v>882</v>
      </c>
      <c r="I582">
        <f>I581*J582</f>
        <v>-243</v>
      </c>
      <c r="J582">
        <v>-270</v>
      </c>
      <c r="O582">
        <f t="shared" si="460"/>
        <v>-45399.4</v>
      </c>
      <c r="P582">
        <f t="shared" si="461"/>
        <v>-45399.4</v>
      </c>
      <c r="Q582">
        <f t="shared" si="462"/>
        <v>0</v>
      </c>
      <c r="R582">
        <f t="shared" si="463"/>
        <v>0</v>
      </c>
      <c r="S582">
        <f t="shared" si="464"/>
        <v>0</v>
      </c>
      <c r="T582">
        <f t="shared" si="465"/>
        <v>0</v>
      </c>
      <c r="U582">
        <f t="shared" si="466"/>
        <v>0</v>
      </c>
      <c r="V582">
        <f t="shared" si="467"/>
        <v>0</v>
      </c>
      <c r="W582">
        <f t="shared" si="468"/>
        <v>0</v>
      </c>
      <c r="X582">
        <f t="shared" si="469"/>
        <v>0</v>
      </c>
      <c r="Y582">
        <f t="shared" si="470"/>
        <v>0</v>
      </c>
      <c r="AA582">
        <v>39570879</v>
      </c>
      <c r="AB582">
        <f t="shared" si="471"/>
        <v>28.48</v>
      </c>
      <c r="AC582">
        <f t="shared" si="472"/>
        <v>28.48</v>
      </c>
      <c r="AD582">
        <f>ROUND((((ET582)-(EU582))+AE582),2)</f>
        <v>0</v>
      </c>
      <c r="AE582">
        <f t="shared" ref="AE582:AF586" si="496">ROUND((EU582),2)</f>
        <v>0</v>
      </c>
      <c r="AF582">
        <f t="shared" si="496"/>
        <v>0</v>
      </c>
      <c r="AG582">
        <f t="shared" si="473"/>
        <v>0</v>
      </c>
      <c r="AH582">
        <f t="shared" ref="AH582:AI586" si="497">(EW582)</f>
        <v>0</v>
      </c>
      <c r="AI582">
        <f t="shared" si="497"/>
        <v>0</v>
      </c>
      <c r="AJ582">
        <f t="shared" si="474"/>
        <v>0</v>
      </c>
      <c r="AK582">
        <v>28.48</v>
      </c>
      <c r="AL582">
        <v>28.48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120</v>
      </c>
      <c r="AU582">
        <v>65</v>
      </c>
      <c r="AV582">
        <v>1</v>
      </c>
      <c r="AW582">
        <v>1</v>
      </c>
      <c r="AZ582">
        <v>6.56</v>
      </c>
      <c r="BA582">
        <v>1</v>
      </c>
      <c r="BB582">
        <v>1</v>
      </c>
      <c r="BC582">
        <v>6.56</v>
      </c>
      <c r="BD582" t="s">
        <v>3</v>
      </c>
      <c r="BE582" t="s">
        <v>3</v>
      </c>
      <c r="BF582" t="s">
        <v>3</v>
      </c>
      <c r="BG582" t="s">
        <v>3</v>
      </c>
      <c r="BH582">
        <v>3</v>
      </c>
      <c r="BI582">
        <v>1</v>
      </c>
      <c r="BJ582" t="s">
        <v>883</v>
      </c>
      <c r="BM582">
        <v>12001</v>
      </c>
      <c r="BN582">
        <v>0</v>
      </c>
      <c r="BO582" t="s">
        <v>3</v>
      </c>
      <c r="BP582">
        <v>0</v>
      </c>
      <c r="BQ582">
        <v>2</v>
      </c>
      <c r="BR582">
        <v>1</v>
      </c>
      <c r="BS582">
        <v>1</v>
      </c>
      <c r="BT582">
        <v>1</v>
      </c>
      <c r="BU582">
        <v>1</v>
      </c>
      <c r="BV582">
        <v>1</v>
      </c>
      <c r="BW582">
        <v>1</v>
      </c>
      <c r="BX582">
        <v>1</v>
      </c>
      <c r="BY582" t="s">
        <v>3</v>
      </c>
      <c r="BZ582">
        <v>120</v>
      </c>
      <c r="CA582">
        <v>65</v>
      </c>
      <c r="CF582">
        <v>0</v>
      </c>
      <c r="CG582">
        <v>0</v>
      </c>
      <c r="CM582">
        <v>0</v>
      </c>
      <c r="CN582" t="s">
        <v>3</v>
      </c>
      <c r="CO582">
        <v>0</v>
      </c>
      <c r="CP582">
        <f t="shared" si="475"/>
        <v>-45399.4</v>
      </c>
      <c r="CQ582">
        <f t="shared" si="476"/>
        <v>186.8288</v>
      </c>
      <c r="CR582">
        <f t="shared" si="477"/>
        <v>0</v>
      </c>
      <c r="CS582">
        <f t="shared" si="478"/>
        <v>0</v>
      </c>
      <c r="CT582">
        <f t="shared" si="479"/>
        <v>0</v>
      </c>
      <c r="CU582">
        <f t="shared" si="480"/>
        <v>0</v>
      </c>
      <c r="CV582">
        <f t="shared" si="481"/>
        <v>0</v>
      </c>
      <c r="CW582">
        <f t="shared" si="482"/>
        <v>0</v>
      </c>
      <c r="CX582">
        <f t="shared" si="483"/>
        <v>0</v>
      </c>
      <c r="CY582">
        <f t="shared" si="484"/>
        <v>0</v>
      </c>
      <c r="CZ582">
        <f t="shared" si="485"/>
        <v>0</v>
      </c>
      <c r="DC582" t="s">
        <v>3</v>
      </c>
      <c r="DD582" t="s">
        <v>3</v>
      </c>
      <c r="DE582" t="s">
        <v>3</v>
      </c>
      <c r="DF582" t="s">
        <v>3</v>
      </c>
      <c r="DG582" t="s">
        <v>3</v>
      </c>
      <c r="DH582" t="s">
        <v>3</v>
      </c>
      <c r="DI582" t="s">
        <v>3</v>
      </c>
      <c r="DJ582" t="s">
        <v>3</v>
      </c>
      <c r="DK582" t="s">
        <v>3</v>
      </c>
      <c r="DL582" t="s">
        <v>3</v>
      </c>
      <c r="DM582" t="s">
        <v>3</v>
      </c>
      <c r="DN582">
        <v>0</v>
      </c>
      <c r="DO582">
        <v>0</v>
      </c>
      <c r="DP582">
        <v>1</v>
      </c>
      <c r="DQ582">
        <v>1</v>
      </c>
      <c r="DU582">
        <v>1013</v>
      </c>
      <c r="DV582" t="s">
        <v>882</v>
      </c>
      <c r="DW582" t="s">
        <v>882</v>
      </c>
      <c r="DX582">
        <v>1</v>
      </c>
      <c r="EE582">
        <v>39174505</v>
      </c>
      <c r="EF582">
        <v>2</v>
      </c>
      <c r="EG582" t="s">
        <v>21</v>
      </c>
      <c r="EH582">
        <v>0</v>
      </c>
      <c r="EI582" t="s">
        <v>3</v>
      </c>
      <c r="EJ582">
        <v>1</v>
      </c>
      <c r="EK582">
        <v>12001</v>
      </c>
      <c r="EL582" t="s">
        <v>622</v>
      </c>
      <c r="EM582" t="s">
        <v>623</v>
      </c>
      <c r="EO582" t="s">
        <v>3</v>
      </c>
      <c r="EQ582">
        <v>32768</v>
      </c>
      <c r="ER582">
        <v>28.48</v>
      </c>
      <c r="ES582">
        <v>28.48</v>
      </c>
      <c r="ET582">
        <v>0</v>
      </c>
      <c r="EU582">
        <v>0</v>
      </c>
      <c r="EV582">
        <v>0</v>
      </c>
      <c r="EW582">
        <v>0</v>
      </c>
      <c r="EX582">
        <v>0</v>
      </c>
      <c r="FQ582">
        <v>0</v>
      </c>
      <c r="FR582">
        <f t="shared" si="486"/>
        <v>0</v>
      </c>
      <c r="FS582">
        <v>0</v>
      </c>
      <c r="FX582">
        <v>120</v>
      </c>
      <c r="FY582">
        <v>65</v>
      </c>
      <c r="GA582" t="s">
        <v>3</v>
      </c>
      <c r="GD582">
        <v>0</v>
      </c>
      <c r="GF582">
        <v>1606528818</v>
      </c>
      <c r="GG582">
        <v>1</v>
      </c>
      <c r="GH582">
        <v>1</v>
      </c>
      <c r="GI582">
        <v>4</v>
      </c>
      <c r="GJ582">
        <v>0</v>
      </c>
      <c r="GK582">
        <f>ROUND(R582*(R12)/100,2)</f>
        <v>0</v>
      </c>
      <c r="GL582">
        <f t="shared" si="487"/>
        <v>0</v>
      </c>
      <c r="GM582">
        <f t="shared" si="488"/>
        <v>-45399.4</v>
      </c>
      <c r="GN582">
        <f t="shared" si="489"/>
        <v>-45399.4</v>
      </c>
      <c r="GO582">
        <f t="shared" si="490"/>
        <v>0</v>
      </c>
      <c r="GP582">
        <f t="shared" si="491"/>
        <v>0</v>
      </c>
      <c r="GR582">
        <v>0</v>
      </c>
      <c r="GS582">
        <v>3</v>
      </c>
      <c r="GT582">
        <v>0</v>
      </c>
      <c r="GU582" t="s">
        <v>3</v>
      </c>
      <c r="GV582">
        <f t="shared" si="492"/>
        <v>0</v>
      </c>
      <c r="GW582">
        <v>1</v>
      </c>
      <c r="GX582">
        <f t="shared" si="493"/>
        <v>0</v>
      </c>
      <c r="HA582">
        <v>0</v>
      </c>
      <c r="HB582">
        <v>0</v>
      </c>
      <c r="IK582">
        <v>0</v>
      </c>
    </row>
    <row r="583" spans="1:245" x14ac:dyDescent="0.2">
      <c r="A583">
        <v>18</v>
      </c>
      <c r="B583">
        <v>1</v>
      </c>
      <c r="C583">
        <v>1254</v>
      </c>
      <c r="E583" t="s">
        <v>884</v>
      </c>
      <c r="F583" t="s">
        <v>885</v>
      </c>
      <c r="G583" t="s">
        <v>886</v>
      </c>
      <c r="H583" t="s">
        <v>250</v>
      </c>
      <c r="I583">
        <f>I581*J583</f>
        <v>-104.4</v>
      </c>
      <c r="J583">
        <v>-116</v>
      </c>
      <c r="O583">
        <f t="shared" si="460"/>
        <v>-8471.77</v>
      </c>
      <c r="P583">
        <f t="shared" si="461"/>
        <v>-8471.77</v>
      </c>
      <c r="Q583">
        <f t="shared" si="462"/>
        <v>0</v>
      </c>
      <c r="R583">
        <f t="shared" si="463"/>
        <v>0</v>
      </c>
      <c r="S583">
        <f t="shared" si="464"/>
        <v>0</v>
      </c>
      <c r="T583">
        <f t="shared" si="465"/>
        <v>0</v>
      </c>
      <c r="U583">
        <f t="shared" si="466"/>
        <v>0</v>
      </c>
      <c r="V583">
        <f t="shared" si="467"/>
        <v>0</v>
      </c>
      <c r="W583">
        <f t="shared" si="468"/>
        <v>0</v>
      </c>
      <c r="X583">
        <f t="shared" si="469"/>
        <v>0</v>
      </c>
      <c r="Y583">
        <f t="shared" si="470"/>
        <v>0</v>
      </c>
      <c r="AA583">
        <v>39570879</v>
      </c>
      <c r="AB583">
        <f t="shared" si="471"/>
        <v>12.37</v>
      </c>
      <c r="AC583">
        <f t="shared" si="472"/>
        <v>12.37</v>
      </c>
      <c r="AD583">
        <f>ROUND((((ET583)-(EU583))+AE583),2)</f>
        <v>0</v>
      </c>
      <c r="AE583">
        <f t="shared" si="496"/>
        <v>0</v>
      </c>
      <c r="AF583">
        <f t="shared" si="496"/>
        <v>0</v>
      </c>
      <c r="AG583">
        <f t="shared" si="473"/>
        <v>0</v>
      </c>
      <c r="AH583">
        <f t="shared" si="497"/>
        <v>0</v>
      </c>
      <c r="AI583">
        <f t="shared" si="497"/>
        <v>0</v>
      </c>
      <c r="AJ583">
        <f t="shared" si="474"/>
        <v>0</v>
      </c>
      <c r="AK583">
        <v>12.37</v>
      </c>
      <c r="AL583">
        <v>12.37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120</v>
      </c>
      <c r="AU583">
        <v>65</v>
      </c>
      <c r="AV583">
        <v>1</v>
      </c>
      <c r="AW583">
        <v>1</v>
      </c>
      <c r="AZ583">
        <v>6.56</v>
      </c>
      <c r="BA583">
        <v>1</v>
      </c>
      <c r="BB583">
        <v>1</v>
      </c>
      <c r="BC583">
        <v>6.56</v>
      </c>
      <c r="BD583" t="s">
        <v>3</v>
      </c>
      <c r="BE583" t="s">
        <v>3</v>
      </c>
      <c r="BF583" t="s">
        <v>3</v>
      </c>
      <c r="BG583" t="s">
        <v>3</v>
      </c>
      <c r="BH583">
        <v>3</v>
      </c>
      <c r="BI583">
        <v>1</v>
      </c>
      <c r="BJ583" t="s">
        <v>887</v>
      </c>
      <c r="BM583">
        <v>12001</v>
      </c>
      <c r="BN583">
        <v>0</v>
      </c>
      <c r="BO583" t="s">
        <v>3</v>
      </c>
      <c r="BP583">
        <v>0</v>
      </c>
      <c r="BQ583">
        <v>2</v>
      </c>
      <c r="BR583">
        <v>1</v>
      </c>
      <c r="BS583">
        <v>1</v>
      </c>
      <c r="BT583">
        <v>1</v>
      </c>
      <c r="BU583">
        <v>1</v>
      </c>
      <c r="BV583">
        <v>1</v>
      </c>
      <c r="BW583">
        <v>1</v>
      </c>
      <c r="BX583">
        <v>1</v>
      </c>
      <c r="BY583" t="s">
        <v>3</v>
      </c>
      <c r="BZ583">
        <v>120</v>
      </c>
      <c r="CA583">
        <v>65</v>
      </c>
      <c r="CF583">
        <v>0</v>
      </c>
      <c r="CG583">
        <v>0</v>
      </c>
      <c r="CM583">
        <v>0</v>
      </c>
      <c r="CN583" t="s">
        <v>3</v>
      </c>
      <c r="CO583">
        <v>0</v>
      </c>
      <c r="CP583">
        <f t="shared" si="475"/>
        <v>-8471.77</v>
      </c>
      <c r="CQ583">
        <f t="shared" si="476"/>
        <v>81.147199999999984</v>
      </c>
      <c r="CR583">
        <f t="shared" si="477"/>
        <v>0</v>
      </c>
      <c r="CS583">
        <f t="shared" si="478"/>
        <v>0</v>
      </c>
      <c r="CT583">
        <f t="shared" si="479"/>
        <v>0</v>
      </c>
      <c r="CU583">
        <f t="shared" si="480"/>
        <v>0</v>
      </c>
      <c r="CV583">
        <f t="shared" si="481"/>
        <v>0</v>
      </c>
      <c r="CW583">
        <f t="shared" si="482"/>
        <v>0</v>
      </c>
      <c r="CX583">
        <f t="shared" si="483"/>
        <v>0</v>
      </c>
      <c r="CY583">
        <f t="shared" si="484"/>
        <v>0</v>
      </c>
      <c r="CZ583">
        <f t="shared" si="485"/>
        <v>0</v>
      </c>
      <c r="DC583" t="s">
        <v>3</v>
      </c>
      <c r="DD583" t="s">
        <v>3</v>
      </c>
      <c r="DE583" t="s">
        <v>3</v>
      </c>
      <c r="DF583" t="s">
        <v>3</v>
      </c>
      <c r="DG583" t="s">
        <v>3</v>
      </c>
      <c r="DH583" t="s">
        <v>3</v>
      </c>
      <c r="DI583" t="s">
        <v>3</v>
      </c>
      <c r="DJ583" t="s">
        <v>3</v>
      </c>
      <c r="DK583" t="s">
        <v>3</v>
      </c>
      <c r="DL583" t="s">
        <v>3</v>
      </c>
      <c r="DM583" t="s">
        <v>3</v>
      </c>
      <c r="DN583">
        <v>0</v>
      </c>
      <c r="DO583">
        <v>0</v>
      </c>
      <c r="DP583">
        <v>1</v>
      </c>
      <c r="DQ583">
        <v>1</v>
      </c>
      <c r="DU583">
        <v>1005</v>
      </c>
      <c r="DV583" t="s">
        <v>250</v>
      </c>
      <c r="DW583" t="s">
        <v>250</v>
      </c>
      <c r="DX583">
        <v>1</v>
      </c>
      <c r="EE583">
        <v>39174505</v>
      </c>
      <c r="EF583">
        <v>2</v>
      </c>
      <c r="EG583" t="s">
        <v>21</v>
      </c>
      <c r="EH583">
        <v>0</v>
      </c>
      <c r="EI583" t="s">
        <v>3</v>
      </c>
      <c r="EJ583">
        <v>1</v>
      </c>
      <c r="EK583">
        <v>12001</v>
      </c>
      <c r="EL583" t="s">
        <v>622</v>
      </c>
      <c r="EM583" t="s">
        <v>623</v>
      </c>
      <c r="EO583" t="s">
        <v>3</v>
      </c>
      <c r="EQ583">
        <v>32768</v>
      </c>
      <c r="ER583">
        <v>12.37</v>
      </c>
      <c r="ES583">
        <v>12.37</v>
      </c>
      <c r="ET583">
        <v>0</v>
      </c>
      <c r="EU583">
        <v>0</v>
      </c>
      <c r="EV583">
        <v>0</v>
      </c>
      <c r="EW583">
        <v>0</v>
      </c>
      <c r="EX583">
        <v>0</v>
      </c>
      <c r="FQ583">
        <v>0</v>
      </c>
      <c r="FR583">
        <f t="shared" si="486"/>
        <v>0</v>
      </c>
      <c r="FS583">
        <v>0</v>
      </c>
      <c r="FX583">
        <v>120</v>
      </c>
      <c r="FY583">
        <v>65</v>
      </c>
      <c r="GA583" t="s">
        <v>3</v>
      </c>
      <c r="GD583">
        <v>0</v>
      </c>
      <c r="GF583">
        <v>213052973</v>
      </c>
      <c r="GG583">
        <v>1</v>
      </c>
      <c r="GH583">
        <v>1</v>
      </c>
      <c r="GI583">
        <v>4</v>
      </c>
      <c r="GJ583">
        <v>0</v>
      </c>
      <c r="GK583">
        <f>ROUND(R583*(R12)/100,2)</f>
        <v>0</v>
      </c>
      <c r="GL583">
        <f t="shared" si="487"/>
        <v>0</v>
      </c>
      <c r="GM583">
        <f t="shared" si="488"/>
        <v>-8471.77</v>
      </c>
      <c r="GN583">
        <f t="shared" si="489"/>
        <v>-8471.77</v>
      </c>
      <c r="GO583">
        <f t="shared" si="490"/>
        <v>0</v>
      </c>
      <c r="GP583">
        <f t="shared" si="491"/>
        <v>0</v>
      </c>
      <c r="GR583">
        <v>0</v>
      </c>
      <c r="GS583">
        <v>3</v>
      </c>
      <c r="GT583">
        <v>0</v>
      </c>
      <c r="GU583" t="s">
        <v>3</v>
      </c>
      <c r="GV583">
        <f t="shared" si="492"/>
        <v>0</v>
      </c>
      <c r="GW583">
        <v>1</v>
      </c>
      <c r="GX583">
        <f t="shared" si="493"/>
        <v>0</v>
      </c>
      <c r="HA583">
        <v>0</v>
      </c>
      <c r="HB583">
        <v>0</v>
      </c>
      <c r="IK583">
        <v>0</v>
      </c>
    </row>
    <row r="584" spans="1:245" x14ac:dyDescent="0.2">
      <c r="A584">
        <v>18</v>
      </c>
      <c r="B584">
        <v>1</v>
      </c>
      <c r="C584">
        <v>1255</v>
      </c>
      <c r="E584" t="s">
        <v>888</v>
      </c>
      <c r="F584" t="s">
        <v>815</v>
      </c>
      <c r="G584" t="s">
        <v>889</v>
      </c>
      <c r="H584" t="s">
        <v>57</v>
      </c>
      <c r="I584">
        <f>I581*J584</f>
        <v>11</v>
      </c>
      <c r="J584">
        <v>12.222222222222221</v>
      </c>
      <c r="O584">
        <f t="shared" si="460"/>
        <v>0</v>
      </c>
      <c r="P584">
        <f t="shared" si="461"/>
        <v>0</v>
      </c>
      <c r="Q584">
        <f t="shared" si="462"/>
        <v>0</v>
      </c>
      <c r="R584">
        <f t="shared" si="463"/>
        <v>0</v>
      </c>
      <c r="S584">
        <f t="shared" si="464"/>
        <v>0</v>
      </c>
      <c r="T584">
        <f t="shared" si="465"/>
        <v>0</v>
      </c>
      <c r="U584">
        <f t="shared" si="466"/>
        <v>0</v>
      </c>
      <c r="V584">
        <f t="shared" si="467"/>
        <v>0</v>
      </c>
      <c r="W584">
        <f t="shared" si="468"/>
        <v>0</v>
      </c>
      <c r="X584">
        <f t="shared" si="469"/>
        <v>0</v>
      </c>
      <c r="Y584">
        <f t="shared" si="470"/>
        <v>0</v>
      </c>
      <c r="AA584">
        <v>39570879</v>
      </c>
      <c r="AB584">
        <f t="shared" si="471"/>
        <v>0</v>
      </c>
      <c r="AC584">
        <f t="shared" si="472"/>
        <v>0</v>
      </c>
      <c r="AD584">
        <f>ROUND((((ET584)-(EU584))+AE584),2)</f>
        <v>0</v>
      </c>
      <c r="AE584">
        <f t="shared" si="496"/>
        <v>0</v>
      </c>
      <c r="AF584">
        <f t="shared" si="496"/>
        <v>0</v>
      </c>
      <c r="AG584">
        <f t="shared" si="473"/>
        <v>0</v>
      </c>
      <c r="AH584">
        <f t="shared" si="497"/>
        <v>0</v>
      </c>
      <c r="AI584">
        <f t="shared" si="497"/>
        <v>0</v>
      </c>
      <c r="AJ584">
        <f t="shared" si="474"/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120</v>
      </c>
      <c r="AU584">
        <v>65</v>
      </c>
      <c r="AV584">
        <v>1</v>
      </c>
      <c r="AW584">
        <v>1</v>
      </c>
      <c r="AZ584">
        <v>6.56</v>
      </c>
      <c r="BA584">
        <v>1</v>
      </c>
      <c r="BB584">
        <v>1</v>
      </c>
      <c r="BC584">
        <v>6.56</v>
      </c>
      <c r="BD584" t="s">
        <v>3</v>
      </c>
      <c r="BE584" t="s">
        <v>3</v>
      </c>
      <c r="BF584" t="s">
        <v>3</v>
      </c>
      <c r="BG584" t="s">
        <v>3</v>
      </c>
      <c r="BH584">
        <v>3</v>
      </c>
      <c r="BI584">
        <v>1</v>
      </c>
      <c r="BJ584" t="s">
        <v>3</v>
      </c>
      <c r="BM584">
        <v>12001</v>
      </c>
      <c r="BN584">
        <v>0</v>
      </c>
      <c r="BO584" t="s">
        <v>3</v>
      </c>
      <c r="BP584">
        <v>0</v>
      </c>
      <c r="BQ584">
        <v>2</v>
      </c>
      <c r="BR584">
        <v>0</v>
      </c>
      <c r="BS584">
        <v>1</v>
      </c>
      <c r="BT584">
        <v>1</v>
      </c>
      <c r="BU584">
        <v>1</v>
      </c>
      <c r="BV584">
        <v>1</v>
      </c>
      <c r="BW584">
        <v>1</v>
      </c>
      <c r="BX584">
        <v>1</v>
      </c>
      <c r="BY584" t="s">
        <v>3</v>
      </c>
      <c r="BZ584">
        <v>120</v>
      </c>
      <c r="CA584">
        <v>65</v>
      </c>
      <c r="CF584">
        <v>0</v>
      </c>
      <c r="CG584">
        <v>0</v>
      </c>
      <c r="CM584">
        <v>0</v>
      </c>
      <c r="CN584" t="s">
        <v>3</v>
      </c>
      <c r="CO584">
        <v>0</v>
      </c>
      <c r="CP584">
        <f t="shared" si="475"/>
        <v>0</v>
      </c>
      <c r="CQ584">
        <f t="shared" si="476"/>
        <v>0</v>
      </c>
      <c r="CR584">
        <f t="shared" si="477"/>
        <v>0</v>
      </c>
      <c r="CS584">
        <f t="shared" si="478"/>
        <v>0</v>
      </c>
      <c r="CT584">
        <f t="shared" si="479"/>
        <v>0</v>
      </c>
      <c r="CU584">
        <f t="shared" si="480"/>
        <v>0</v>
      </c>
      <c r="CV584">
        <f t="shared" si="481"/>
        <v>0</v>
      </c>
      <c r="CW584">
        <f t="shared" si="482"/>
        <v>0</v>
      </c>
      <c r="CX584">
        <f t="shared" si="483"/>
        <v>0</v>
      </c>
      <c r="CY584">
        <f t="shared" si="484"/>
        <v>0</v>
      </c>
      <c r="CZ584">
        <f t="shared" si="485"/>
        <v>0</v>
      </c>
      <c r="DC584" t="s">
        <v>3</v>
      </c>
      <c r="DD584" t="s">
        <v>3</v>
      </c>
      <c r="DE584" t="s">
        <v>3</v>
      </c>
      <c r="DF584" t="s">
        <v>3</v>
      </c>
      <c r="DG584" t="s">
        <v>3</v>
      </c>
      <c r="DH584" t="s">
        <v>3</v>
      </c>
      <c r="DI584" t="s">
        <v>3</v>
      </c>
      <c r="DJ584" t="s">
        <v>3</v>
      </c>
      <c r="DK584" t="s">
        <v>3</v>
      </c>
      <c r="DL584" t="s">
        <v>3</v>
      </c>
      <c r="DM584" t="s">
        <v>3</v>
      </c>
      <c r="DN584">
        <v>0</v>
      </c>
      <c r="DO584">
        <v>0</v>
      </c>
      <c r="DP584">
        <v>1</v>
      </c>
      <c r="DQ584">
        <v>1</v>
      </c>
      <c r="DU584">
        <v>1013</v>
      </c>
      <c r="DV584" t="s">
        <v>57</v>
      </c>
      <c r="DW584" t="s">
        <v>57</v>
      </c>
      <c r="DX584">
        <v>1</v>
      </c>
      <c r="EE584">
        <v>39174505</v>
      </c>
      <c r="EF584">
        <v>2</v>
      </c>
      <c r="EG584" t="s">
        <v>21</v>
      </c>
      <c r="EH584">
        <v>0</v>
      </c>
      <c r="EI584" t="s">
        <v>3</v>
      </c>
      <c r="EJ584">
        <v>1</v>
      </c>
      <c r="EK584">
        <v>12001</v>
      </c>
      <c r="EL584" t="s">
        <v>622</v>
      </c>
      <c r="EM584" t="s">
        <v>623</v>
      </c>
      <c r="EO584" t="s">
        <v>3</v>
      </c>
      <c r="EQ584">
        <v>0</v>
      </c>
      <c r="ER584">
        <v>0</v>
      </c>
      <c r="ES584">
        <v>0</v>
      </c>
      <c r="ET584">
        <v>0</v>
      </c>
      <c r="EU584">
        <v>0</v>
      </c>
      <c r="EV584">
        <v>0</v>
      </c>
      <c r="EW584">
        <v>0</v>
      </c>
      <c r="EX584">
        <v>0</v>
      </c>
      <c r="FQ584">
        <v>0</v>
      </c>
      <c r="FR584">
        <f t="shared" si="486"/>
        <v>0</v>
      </c>
      <c r="FS584">
        <v>0</v>
      </c>
      <c r="FX584">
        <v>120</v>
      </c>
      <c r="FY584">
        <v>65</v>
      </c>
      <c r="GA584" t="s">
        <v>3</v>
      </c>
      <c r="GD584">
        <v>0</v>
      </c>
      <c r="GF584">
        <v>2035077033</v>
      </c>
      <c r="GG584">
        <v>1</v>
      </c>
      <c r="GH584">
        <v>0</v>
      </c>
      <c r="GI584">
        <v>4</v>
      </c>
      <c r="GJ584">
        <v>0</v>
      </c>
      <c r="GK584">
        <f>ROUND(R584*(R12)/100,2)</f>
        <v>0</v>
      </c>
      <c r="GL584">
        <f t="shared" si="487"/>
        <v>0</v>
      </c>
      <c r="GM584">
        <f t="shared" si="488"/>
        <v>0</v>
      </c>
      <c r="GN584">
        <f t="shared" si="489"/>
        <v>0</v>
      </c>
      <c r="GO584">
        <f t="shared" si="490"/>
        <v>0</v>
      </c>
      <c r="GP584">
        <f t="shared" si="491"/>
        <v>0</v>
      </c>
      <c r="GR584">
        <v>0</v>
      </c>
      <c r="GS584">
        <v>3</v>
      </c>
      <c r="GT584">
        <v>0</v>
      </c>
      <c r="GU584" t="s">
        <v>3</v>
      </c>
      <c r="GV584">
        <f t="shared" si="492"/>
        <v>0</v>
      </c>
      <c r="GW584">
        <v>1</v>
      </c>
      <c r="GX584">
        <f t="shared" si="493"/>
        <v>0</v>
      </c>
      <c r="HA584">
        <v>0</v>
      </c>
      <c r="HB584">
        <v>0</v>
      </c>
      <c r="IK584">
        <v>0</v>
      </c>
    </row>
    <row r="585" spans="1:245" x14ac:dyDescent="0.2">
      <c r="A585">
        <v>18</v>
      </c>
      <c r="B585">
        <v>1</v>
      </c>
      <c r="C585">
        <v>1257</v>
      </c>
      <c r="E585" t="s">
        <v>890</v>
      </c>
      <c r="F585" t="s">
        <v>891</v>
      </c>
      <c r="G585" t="s">
        <v>892</v>
      </c>
      <c r="H585" t="s">
        <v>57</v>
      </c>
      <c r="I585">
        <f>I581*J585</f>
        <v>42</v>
      </c>
      <c r="J585">
        <v>46.666666666666664</v>
      </c>
      <c r="O585">
        <f t="shared" si="460"/>
        <v>0</v>
      </c>
      <c r="P585">
        <f t="shared" si="461"/>
        <v>0</v>
      </c>
      <c r="Q585">
        <f t="shared" si="462"/>
        <v>0</v>
      </c>
      <c r="R585">
        <f t="shared" si="463"/>
        <v>0</v>
      </c>
      <c r="S585">
        <f t="shared" si="464"/>
        <v>0</v>
      </c>
      <c r="T585">
        <f t="shared" si="465"/>
        <v>0</v>
      </c>
      <c r="U585">
        <f t="shared" si="466"/>
        <v>0</v>
      </c>
      <c r="V585">
        <f t="shared" si="467"/>
        <v>0</v>
      </c>
      <c r="W585">
        <f t="shared" si="468"/>
        <v>0</v>
      </c>
      <c r="X585">
        <f t="shared" si="469"/>
        <v>0</v>
      </c>
      <c r="Y585">
        <f t="shared" si="470"/>
        <v>0</v>
      </c>
      <c r="AA585">
        <v>39570879</v>
      </c>
      <c r="AB585">
        <f t="shared" si="471"/>
        <v>0</v>
      </c>
      <c r="AC585">
        <f t="shared" si="472"/>
        <v>0</v>
      </c>
      <c r="AD585">
        <f>ROUND((((ET585)-(EU585))+AE585),2)</f>
        <v>0</v>
      </c>
      <c r="AE585">
        <f t="shared" si="496"/>
        <v>0</v>
      </c>
      <c r="AF585">
        <f t="shared" si="496"/>
        <v>0</v>
      </c>
      <c r="AG585">
        <f t="shared" si="473"/>
        <v>0</v>
      </c>
      <c r="AH585">
        <f t="shared" si="497"/>
        <v>0</v>
      </c>
      <c r="AI585">
        <f t="shared" si="497"/>
        <v>0</v>
      </c>
      <c r="AJ585">
        <f t="shared" si="474"/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120</v>
      </c>
      <c r="AU585">
        <v>65</v>
      </c>
      <c r="AV585">
        <v>1</v>
      </c>
      <c r="AW585">
        <v>1</v>
      </c>
      <c r="AZ585">
        <v>6.56</v>
      </c>
      <c r="BA585">
        <v>1</v>
      </c>
      <c r="BB585">
        <v>1</v>
      </c>
      <c r="BC585">
        <v>6.56</v>
      </c>
      <c r="BD585" t="s">
        <v>3</v>
      </c>
      <c r="BE585" t="s">
        <v>3</v>
      </c>
      <c r="BF585" t="s">
        <v>3</v>
      </c>
      <c r="BG585" t="s">
        <v>3</v>
      </c>
      <c r="BH585">
        <v>3</v>
      </c>
      <c r="BI585">
        <v>1</v>
      </c>
      <c r="BJ585" t="s">
        <v>3</v>
      </c>
      <c r="BM585">
        <v>12001</v>
      </c>
      <c r="BN585">
        <v>0</v>
      </c>
      <c r="BO585" t="s">
        <v>3</v>
      </c>
      <c r="BP585">
        <v>0</v>
      </c>
      <c r="BQ585">
        <v>2</v>
      </c>
      <c r="BR585">
        <v>0</v>
      </c>
      <c r="BS585">
        <v>1</v>
      </c>
      <c r="BT585">
        <v>1</v>
      </c>
      <c r="BU585">
        <v>1</v>
      </c>
      <c r="BV585">
        <v>1</v>
      </c>
      <c r="BW585">
        <v>1</v>
      </c>
      <c r="BX585">
        <v>1</v>
      </c>
      <c r="BY585" t="s">
        <v>3</v>
      </c>
      <c r="BZ585">
        <v>120</v>
      </c>
      <c r="CA585">
        <v>65</v>
      </c>
      <c r="CF585">
        <v>0</v>
      </c>
      <c r="CG585">
        <v>0</v>
      </c>
      <c r="CM585">
        <v>0</v>
      </c>
      <c r="CN585" t="s">
        <v>3</v>
      </c>
      <c r="CO585">
        <v>0</v>
      </c>
      <c r="CP585">
        <f t="shared" si="475"/>
        <v>0</v>
      </c>
      <c r="CQ585">
        <f t="shared" si="476"/>
        <v>0</v>
      </c>
      <c r="CR585">
        <f t="shared" si="477"/>
        <v>0</v>
      </c>
      <c r="CS585">
        <f t="shared" si="478"/>
        <v>0</v>
      </c>
      <c r="CT585">
        <f t="shared" si="479"/>
        <v>0</v>
      </c>
      <c r="CU585">
        <f t="shared" si="480"/>
        <v>0</v>
      </c>
      <c r="CV585">
        <f t="shared" si="481"/>
        <v>0</v>
      </c>
      <c r="CW585">
        <f t="shared" si="482"/>
        <v>0</v>
      </c>
      <c r="CX585">
        <f t="shared" si="483"/>
        <v>0</v>
      </c>
      <c r="CY585">
        <f t="shared" si="484"/>
        <v>0</v>
      </c>
      <c r="CZ585">
        <f t="shared" si="485"/>
        <v>0</v>
      </c>
      <c r="DC585" t="s">
        <v>3</v>
      </c>
      <c r="DD585" t="s">
        <v>3</v>
      </c>
      <c r="DE585" t="s">
        <v>3</v>
      </c>
      <c r="DF585" t="s">
        <v>3</v>
      </c>
      <c r="DG585" t="s">
        <v>3</v>
      </c>
      <c r="DH585" t="s">
        <v>3</v>
      </c>
      <c r="DI585" t="s">
        <v>3</v>
      </c>
      <c r="DJ585" t="s">
        <v>3</v>
      </c>
      <c r="DK585" t="s">
        <v>3</v>
      </c>
      <c r="DL585" t="s">
        <v>3</v>
      </c>
      <c r="DM585" t="s">
        <v>3</v>
      </c>
      <c r="DN585">
        <v>0</v>
      </c>
      <c r="DO585">
        <v>0</v>
      </c>
      <c r="DP585">
        <v>1</v>
      </c>
      <c r="DQ585">
        <v>1</v>
      </c>
      <c r="DU585">
        <v>1013</v>
      </c>
      <c r="DV585" t="s">
        <v>57</v>
      </c>
      <c r="DW585" t="s">
        <v>57</v>
      </c>
      <c r="DX585">
        <v>1</v>
      </c>
      <c r="EE585">
        <v>39174505</v>
      </c>
      <c r="EF585">
        <v>2</v>
      </c>
      <c r="EG585" t="s">
        <v>21</v>
      </c>
      <c r="EH585">
        <v>0</v>
      </c>
      <c r="EI585" t="s">
        <v>3</v>
      </c>
      <c r="EJ585">
        <v>1</v>
      </c>
      <c r="EK585">
        <v>12001</v>
      </c>
      <c r="EL585" t="s">
        <v>622</v>
      </c>
      <c r="EM585" t="s">
        <v>623</v>
      </c>
      <c r="EO585" t="s">
        <v>3</v>
      </c>
      <c r="EQ585">
        <v>0</v>
      </c>
      <c r="ER585">
        <v>0</v>
      </c>
      <c r="ES585">
        <v>0</v>
      </c>
      <c r="ET585">
        <v>0</v>
      </c>
      <c r="EU585">
        <v>0</v>
      </c>
      <c r="EV585">
        <v>0</v>
      </c>
      <c r="EW585">
        <v>0</v>
      </c>
      <c r="EX585">
        <v>0</v>
      </c>
      <c r="FQ585">
        <v>0</v>
      </c>
      <c r="FR585">
        <f t="shared" si="486"/>
        <v>0</v>
      </c>
      <c r="FS585">
        <v>0</v>
      </c>
      <c r="FX585">
        <v>120</v>
      </c>
      <c r="FY585">
        <v>65</v>
      </c>
      <c r="GA585" t="s">
        <v>3</v>
      </c>
      <c r="GD585">
        <v>0</v>
      </c>
      <c r="GF585">
        <v>2077190772</v>
      </c>
      <c r="GG585">
        <v>1</v>
      </c>
      <c r="GH585">
        <v>0</v>
      </c>
      <c r="GI585">
        <v>4</v>
      </c>
      <c r="GJ585">
        <v>0</v>
      </c>
      <c r="GK585">
        <f>ROUND(R585*(R12)/100,2)</f>
        <v>0</v>
      </c>
      <c r="GL585">
        <f t="shared" si="487"/>
        <v>0</v>
      </c>
      <c r="GM585">
        <f t="shared" si="488"/>
        <v>0</v>
      </c>
      <c r="GN585">
        <f t="shared" si="489"/>
        <v>0</v>
      </c>
      <c r="GO585">
        <f t="shared" si="490"/>
        <v>0</v>
      </c>
      <c r="GP585">
        <f t="shared" si="491"/>
        <v>0</v>
      </c>
      <c r="GR585">
        <v>0</v>
      </c>
      <c r="GS585">
        <v>3</v>
      </c>
      <c r="GT585">
        <v>0</v>
      </c>
      <c r="GU585" t="s">
        <v>3</v>
      </c>
      <c r="GV585">
        <f t="shared" si="492"/>
        <v>0</v>
      </c>
      <c r="GW585">
        <v>1</v>
      </c>
      <c r="GX585">
        <f t="shared" si="493"/>
        <v>0</v>
      </c>
      <c r="HA585">
        <v>0</v>
      </c>
      <c r="HB585">
        <v>0</v>
      </c>
      <c r="IK585">
        <v>0</v>
      </c>
    </row>
    <row r="586" spans="1:245" x14ac:dyDescent="0.2">
      <c r="A586">
        <v>18</v>
      </c>
      <c r="B586">
        <v>1</v>
      </c>
      <c r="C586">
        <v>1256</v>
      </c>
      <c r="E586" t="s">
        <v>893</v>
      </c>
      <c r="F586" t="s">
        <v>815</v>
      </c>
      <c r="G586" t="s">
        <v>894</v>
      </c>
      <c r="H586" t="s">
        <v>57</v>
      </c>
      <c r="I586">
        <f>I581*J586</f>
        <v>11</v>
      </c>
      <c r="J586">
        <v>12.222222222222221</v>
      </c>
      <c r="O586">
        <f t="shared" si="460"/>
        <v>0</v>
      </c>
      <c r="P586">
        <f t="shared" si="461"/>
        <v>0</v>
      </c>
      <c r="Q586">
        <f t="shared" si="462"/>
        <v>0</v>
      </c>
      <c r="R586">
        <f t="shared" si="463"/>
        <v>0</v>
      </c>
      <c r="S586">
        <f t="shared" si="464"/>
        <v>0</v>
      </c>
      <c r="T586">
        <f t="shared" si="465"/>
        <v>0</v>
      </c>
      <c r="U586">
        <f t="shared" si="466"/>
        <v>0</v>
      </c>
      <c r="V586">
        <f t="shared" si="467"/>
        <v>0</v>
      </c>
      <c r="W586">
        <f t="shared" si="468"/>
        <v>0</v>
      </c>
      <c r="X586">
        <f t="shared" si="469"/>
        <v>0</v>
      </c>
      <c r="Y586">
        <f t="shared" si="470"/>
        <v>0</v>
      </c>
      <c r="AA586">
        <v>39570879</v>
      </c>
      <c r="AB586">
        <f t="shared" si="471"/>
        <v>0</v>
      </c>
      <c r="AC586">
        <f t="shared" si="472"/>
        <v>0</v>
      </c>
      <c r="AD586">
        <f>ROUND((((ET586)-(EU586))+AE586),2)</f>
        <v>0</v>
      </c>
      <c r="AE586">
        <f t="shared" si="496"/>
        <v>0</v>
      </c>
      <c r="AF586">
        <f t="shared" si="496"/>
        <v>0</v>
      </c>
      <c r="AG586">
        <f t="shared" si="473"/>
        <v>0</v>
      </c>
      <c r="AH586">
        <f t="shared" si="497"/>
        <v>0</v>
      </c>
      <c r="AI586">
        <f t="shared" si="497"/>
        <v>0</v>
      </c>
      <c r="AJ586">
        <f t="shared" si="474"/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120</v>
      </c>
      <c r="AU586">
        <v>65</v>
      </c>
      <c r="AV586">
        <v>1</v>
      </c>
      <c r="AW586">
        <v>1</v>
      </c>
      <c r="AZ586">
        <v>6.56</v>
      </c>
      <c r="BA586">
        <v>1</v>
      </c>
      <c r="BB586">
        <v>1</v>
      </c>
      <c r="BC586">
        <v>6.56</v>
      </c>
      <c r="BD586" t="s">
        <v>3</v>
      </c>
      <c r="BE586" t="s">
        <v>3</v>
      </c>
      <c r="BF586" t="s">
        <v>3</v>
      </c>
      <c r="BG586" t="s">
        <v>3</v>
      </c>
      <c r="BH586">
        <v>3</v>
      </c>
      <c r="BI586">
        <v>1</v>
      </c>
      <c r="BJ586" t="s">
        <v>3</v>
      </c>
      <c r="BM586">
        <v>12001</v>
      </c>
      <c r="BN586">
        <v>0</v>
      </c>
      <c r="BO586" t="s">
        <v>3</v>
      </c>
      <c r="BP586">
        <v>0</v>
      </c>
      <c r="BQ586">
        <v>2</v>
      </c>
      <c r="BR586">
        <v>0</v>
      </c>
      <c r="BS586">
        <v>1</v>
      </c>
      <c r="BT586">
        <v>1</v>
      </c>
      <c r="BU586">
        <v>1</v>
      </c>
      <c r="BV586">
        <v>1</v>
      </c>
      <c r="BW586">
        <v>1</v>
      </c>
      <c r="BX586">
        <v>1</v>
      </c>
      <c r="BY586" t="s">
        <v>3</v>
      </c>
      <c r="BZ586">
        <v>120</v>
      </c>
      <c r="CA586">
        <v>65</v>
      </c>
      <c r="CF586">
        <v>0</v>
      </c>
      <c r="CG586">
        <v>0</v>
      </c>
      <c r="CM586">
        <v>0</v>
      </c>
      <c r="CN586" t="s">
        <v>3</v>
      </c>
      <c r="CO586">
        <v>0</v>
      </c>
      <c r="CP586">
        <f t="shared" si="475"/>
        <v>0</v>
      </c>
      <c r="CQ586">
        <f t="shared" si="476"/>
        <v>0</v>
      </c>
      <c r="CR586">
        <f t="shared" si="477"/>
        <v>0</v>
      </c>
      <c r="CS586">
        <f t="shared" si="478"/>
        <v>0</v>
      </c>
      <c r="CT586">
        <f t="shared" si="479"/>
        <v>0</v>
      </c>
      <c r="CU586">
        <f t="shared" si="480"/>
        <v>0</v>
      </c>
      <c r="CV586">
        <f t="shared" si="481"/>
        <v>0</v>
      </c>
      <c r="CW586">
        <f t="shared" si="482"/>
        <v>0</v>
      </c>
      <c r="CX586">
        <f t="shared" si="483"/>
        <v>0</v>
      </c>
      <c r="CY586">
        <f t="shared" si="484"/>
        <v>0</v>
      </c>
      <c r="CZ586">
        <f t="shared" si="485"/>
        <v>0</v>
      </c>
      <c r="DC586" t="s">
        <v>3</v>
      </c>
      <c r="DD586" t="s">
        <v>3</v>
      </c>
      <c r="DE586" t="s">
        <v>3</v>
      </c>
      <c r="DF586" t="s">
        <v>3</v>
      </c>
      <c r="DG586" t="s">
        <v>3</v>
      </c>
      <c r="DH586" t="s">
        <v>3</v>
      </c>
      <c r="DI586" t="s">
        <v>3</v>
      </c>
      <c r="DJ586" t="s">
        <v>3</v>
      </c>
      <c r="DK586" t="s">
        <v>3</v>
      </c>
      <c r="DL586" t="s">
        <v>3</v>
      </c>
      <c r="DM586" t="s">
        <v>3</v>
      </c>
      <c r="DN586">
        <v>0</v>
      </c>
      <c r="DO586">
        <v>0</v>
      </c>
      <c r="DP586">
        <v>1</v>
      </c>
      <c r="DQ586">
        <v>1</v>
      </c>
      <c r="DU586">
        <v>1013</v>
      </c>
      <c r="DV586" t="s">
        <v>57</v>
      </c>
      <c r="DW586" t="s">
        <v>57</v>
      </c>
      <c r="DX586">
        <v>1</v>
      </c>
      <c r="EE586">
        <v>39174505</v>
      </c>
      <c r="EF586">
        <v>2</v>
      </c>
      <c r="EG586" t="s">
        <v>21</v>
      </c>
      <c r="EH586">
        <v>0</v>
      </c>
      <c r="EI586" t="s">
        <v>3</v>
      </c>
      <c r="EJ586">
        <v>1</v>
      </c>
      <c r="EK586">
        <v>12001</v>
      </c>
      <c r="EL586" t="s">
        <v>622</v>
      </c>
      <c r="EM586" t="s">
        <v>623</v>
      </c>
      <c r="EO586" t="s">
        <v>3</v>
      </c>
      <c r="EQ586">
        <v>0</v>
      </c>
      <c r="ER586">
        <v>0</v>
      </c>
      <c r="ES586">
        <v>0</v>
      </c>
      <c r="ET586">
        <v>0</v>
      </c>
      <c r="EU586">
        <v>0</v>
      </c>
      <c r="EV586">
        <v>0</v>
      </c>
      <c r="EW586">
        <v>0</v>
      </c>
      <c r="EX586">
        <v>0</v>
      </c>
      <c r="FQ586">
        <v>0</v>
      </c>
      <c r="FR586">
        <f t="shared" si="486"/>
        <v>0</v>
      </c>
      <c r="FS586">
        <v>0</v>
      </c>
      <c r="FX586">
        <v>120</v>
      </c>
      <c r="FY586">
        <v>65</v>
      </c>
      <c r="GA586" t="s">
        <v>3</v>
      </c>
      <c r="GD586">
        <v>0</v>
      </c>
      <c r="GF586">
        <v>162418712</v>
      </c>
      <c r="GG586">
        <v>1</v>
      </c>
      <c r="GH586">
        <v>0</v>
      </c>
      <c r="GI586">
        <v>4</v>
      </c>
      <c r="GJ586">
        <v>0</v>
      </c>
      <c r="GK586">
        <f>ROUND(R586*(R12)/100,2)</f>
        <v>0</v>
      </c>
      <c r="GL586">
        <f t="shared" si="487"/>
        <v>0</v>
      </c>
      <c r="GM586">
        <f t="shared" si="488"/>
        <v>0</v>
      </c>
      <c r="GN586">
        <f t="shared" si="489"/>
        <v>0</v>
      </c>
      <c r="GO586">
        <f t="shared" si="490"/>
        <v>0</v>
      </c>
      <c r="GP586">
        <f t="shared" si="491"/>
        <v>0</v>
      </c>
      <c r="GR586">
        <v>0</v>
      </c>
      <c r="GS586">
        <v>3</v>
      </c>
      <c r="GT586">
        <v>0</v>
      </c>
      <c r="GU586" t="s">
        <v>3</v>
      </c>
      <c r="GV586">
        <f t="shared" si="492"/>
        <v>0</v>
      </c>
      <c r="GW586">
        <v>1</v>
      </c>
      <c r="GX586">
        <f t="shared" si="493"/>
        <v>0</v>
      </c>
      <c r="HA586">
        <v>0</v>
      </c>
      <c r="HB586">
        <v>0</v>
      </c>
      <c r="IK586">
        <v>0</v>
      </c>
    </row>
    <row r="587" spans="1:245" x14ac:dyDescent="0.2">
      <c r="A587">
        <v>17</v>
      </c>
      <c r="B587">
        <v>1</v>
      </c>
      <c r="C587">
        <f>ROW(SmtRes!A1279)</f>
        <v>1279</v>
      </c>
      <c r="D587">
        <f>ROW(EtalonRes!A1224)</f>
        <v>1224</v>
      </c>
      <c r="E587" t="s">
        <v>895</v>
      </c>
      <c r="F587" t="s">
        <v>896</v>
      </c>
      <c r="G587" t="s">
        <v>897</v>
      </c>
      <c r="H587" t="s">
        <v>208</v>
      </c>
      <c r="I587">
        <f>ROUND(96.4/100,9)</f>
        <v>0.96399999999999997</v>
      </c>
      <c r="J587">
        <v>0</v>
      </c>
      <c r="O587">
        <f t="shared" si="460"/>
        <v>8235.41</v>
      </c>
      <c r="P587">
        <f t="shared" si="461"/>
        <v>984.05</v>
      </c>
      <c r="Q587">
        <f t="shared" si="462"/>
        <v>4795.37</v>
      </c>
      <c r="R587">
        <f t="shared" si="463"/>
        <v>414.46</v>
      </c>
      <c r="S587">
        <f t="shared" si="464"/>
        <v>2455.9899999999998</v>
      </c>
      <c r="T587">
        <f t="shared" si="465"/>
        <v>0</v>
      </c>
      <c r="U587">
        <f t="shared" si="466"/>
        <v>42.836303999999998</v>
      </c>
      <c r="V587">
        <f t="shared" si="467"/>
        <v>4.4826000000000006</v>
      </c>
      <c r="W587">
        <f t="shared" si="468"/>
        <v>0</v>
      </c>
      <c r="X587">
        <f t="shared" si="469"/>
        <v>2583.41</v>
      </c>
      <c r="Y587">
        <f t="shared" si="470"/>
        <v>2439.88</v>
      </c>
      <c r="AA587">
        <v>39570879</v>
      </c>
      <c r="AB587">
        <f t="shared" si="471"/>
        <v>1302.28</v>
      </c>
      <c r="AC587">
        <f t="shared" si="472"/>
        <v>155.61000000000001</v>
      </c>
      <c r="AD587">
        <f>ROUND(((((ET587*1.25))-((EU587*1.25)))+AE587),2)</f>
        <v>758.3</v>
      </c>
      <c r="AE587">
        <f>ROUND(((EU587*1.25)),2)</f>
        <v>65.540000000000006</v>
      </c>
      <c r="AF587">
        <f>ROUND(((EV587*1.15)),2)</f>
        <v>388.37</v>
      </c>
      <c r="AG587">
        <f t="shared" si="473"/>
        <v>0</v>
      </c>
      <c r="AH587">
        <f>((EW587*1.15))</f>
        <v>44.436</v>
      </c>
      <c r="AI587">
        <f>((EX587*1.25))</f>
        <v>4.6500000000000004</v>
      </c>
      <c r="AJ587">
        <f t="shared" si="474"/>
        <v>0</v>
      </c>
      <c r="AK587">
        <v>1099.96</v>
      </c>
      <c r="AL587">
        <v>155.61000000000001</v>
      </c>
      <c r="AM587">
        <v>606.64</v>
      </c>
      <c r="AN587">
        <v>52.43</v>
      </c>
      <c r="AO587">
        <v>337.71</v>
      </c>
      <c r="AP587">
        <v>0</v>
      </c>
      <c r="AQ587">
        <v>38.64</v>
      </c>
      <c r="AR587">
        <v>3.72</v>
      </c>
      <c r="AS587">
        <v>0</v>
      </c>
      <c r="AT587">
        <v>90</v>
      </c>
      <c r="AU587">
        <v>85</v>
      </c>
      <c r="AV587">
        <v>1</v>
      </c>
      <c r="AW587">
        <v>1</v>
      </c>
      <c r="AZ587">
        <v>6.56</v>
      </c>
      <c r="BA587">
        <v>6.56</v>
      </c>
      <c r="BB587">
        <v>6.56</v>
      </c>
      <c r="BC587">
        <v>6.56</v>
      </c>
      <c r="BD587" t="s">
        <v>3</v>
      </c>
      <c r="BE587" t="s">
        <v>3</v>
      </c>
      <c r="BF587" t="s">
        <v>3</v>
      </c>
      <c r="BG587" t="s">
        <v>3</v>
      </c>
      <c r="BH587">
        <v>0</v>
      </c>
      <c r="BI587">
        <v>1</v>
      </c>
      <c r="BJ587" t="s">
        <v>898</v>
      </c>
      <c r="BM587">
        <v>9001</v>
      </c>
      <c r="BN587">
        <v>0</v>
      </c>
      <c r="BO587" t="s">
        <v>3</v>
      </c>
      <c r="BP587">
        <v>0</v>
      </c>
      <c r="BQ587">
        <v>2</v>
      </c>
      <c r="BR587">
        <v>0</v>
      </c>
      <c r="BS587">
        <v>6.56</v>
      </c>
      <c r="BT587">
        <v>1</v>
      </c>
      <c r="BU587">
        <v>1</v>
      </c>
      <c r="BV587">
        <v>1</v>
      </c>
      <c r="BW587">
        <v>1</v>
      </c>
      <c r="BX587">
        <v>1</v>
      </c>
      <c r="BY587" t="s">
        <v>3</v>
      </c>
      <c r="BZ587">
        <v>90</v>
      </c>
      <c r="CA587">
        <v>85</v>
      </c>
      <c r="CF587">
        <v>0</v>
      </c>
      <c r="CG587">
        <v>0</v>
      </c>
      <c r="CM587">
        <v>0</v>
      </c>
      <c r="CN587" t="s">
        <v>1633</v>
      </c>
      <c r="CO587">
        <v>0</v>
      </c>
      <c r="CP587">
        <f t="shared" si="475"/>
        <v>8235.41</v>
      </c>
      <c r="CQ587">
        <f t="shared" si="476"/>
        <v>1020.8016</v>
      </c>
      <c r="CR587">
        <f t="shared" si="477"/>
        <v>4974.4479999999994</v>
      </c>
      <c r="CS587">
        <f t="shared" si="478"/>
        <v>429.94240000000002</v>
      </c>
      <c r="CT587">
        <f t="shared" si="479"/>
        <v>2547.7071999999998</v>
      </c>
      <c r="CU587">
        <f t="shared" si="480"/>
        <v>0</v>
      </c>
      <c r="CV587">
        <f t="shared" si="481"/>
        <v>44.436</v>
      </c>
      <c r="CW587">
        <f t="shared" si="482"/>
        <v>4.6500000000000004</v>
      </c>
      <c r="CX587">
        <f t="shared" si="483"/>
        <v>0</v>
      </c>
      <c r="CY587">
        <f t="shared" si="484"/>
        <v>2583.4049999999997</v>
      </c>
      <c r="CZ587">
        <f t="shared" si="485"/>
        <v>2439.8824999999997</v>
      </c>
      <c r="DC587" t="s">
        <v>3</v>
      </c>
      <c r="DD587" t="s">
        <v>3</v>
      </c>
      <c r="DE587" t="s">
        <v>19</v>
      </c>
      <c r="DF587" t="s">
        <v>19</v>
      </c>
      <c r="DG587" t="s">
        <v>20</v>
      </c>
      <c r="DH587" t="s">
        <v>3</v>
      </c>
      <c r="DI587" t="s">
        <v>20</v>
      </c>
      <c r="DJ587" t="s">
        <v>19</v>
      </c>
      <c r="DK587" t="s">
        <v>3</v>
      </c>
      <c r="DL587" t="s">
        <v>3</v>
      </c>
      <c r="DM587" t="s">
        <v>3</v>
      </c>
      <c r="DN587">
        <v>0</v>
      </c>
      <c r="DO587">
        <v>0</v>
      </c>
      <c r="DP587">
        <v>1</v>
      </c>
      <c r="DQ587">
        <v>1</v>
      </c>
      <c r="DU587">
        <v>1005</v>
      </c>
      <c r="DV587" t="s">
        <v>208</v>
      </c>
      <c r="DW587" t="s">
        <v>208</v>
      </c>
      <c r="DX587">
        <v>100</v>
      </c>
      <c r="EE587">
        <v>39174502</v>
      </c>
      <c r="EF587">
        <v>2</v>
      </c>
      <c r="EG587" t="s">
        <v>21</v>
      </c>
      <c r="EH587">
        <v>0</v>
      </c>
      <c r="EI587" t="s">
        <v>3</v>
      </c>
      <c r="EJ587">
        <v>1</v>
      </c>
      <c r="EK587">
        <v>9001</v>
      </c>
      <c r="EL587" t="s">
        <v>475</v>
      </c>
      <c r="EM587" t="s">
        <v>476</v>
      </c>
      <c r="EO587" t="s">
        <v>24</v>
      </c>
      <c r="EQ587">
        <v>0</v>
      </c>
      <c r="ER587">
        <v>1099.96</v>
      </c>
      <c r="ES587">
        <v>155.61000000000001</v>
      </c>
      <c r="ET587">
        <v>606.64</v>
      </c>
      <c r="EU587">
        <v>52.43</v>
      </c>
      <c r="EV587">
        <v>337.71</v>
      </c>
      <c r="EW587">
        <v>38.64</v>
      </c>
      <c r="EX587">
        <v>3.72</v>
      </c>
      <c r="EY587">
        <v>0</v>
      </c>
      <c r="FQ587">
        <v>0</v>
      </c>
      <c r="FR587">
        <f t="shared" si="486"/>
        <v>0</v>
      </c>
      <c r="FS587">
        <v>0</v>
      </c>
      <c r="FX587">
        <v>90</v>
      </c>
      <c r="FY587">
        <v>85</v>
      </c>
      <c r="GA587" t="s">
        <v>3</v>
      </c>
      <c r="GD587">
        <v>0</v>
      </c>
      <c r="GF587">
        <v>1460233321</v>
      </c>
      <c r="GG587">
        <v>1</v>
      </c>
      <c r="GH587">
        <v>1</v>
      </c>
      <c r="GI587">
        <v>4</v>
      </c>
      <c r="GJ587">
        <v>0</v>
      </c>
      <c r="GK587">
        <f>ROUND(R587*(R12)/100,2)</f>
        <v>0</v>
      </c>
      <c r="GL587">
        <f t="shared" si="487"/>
        <v>0</v>
      </c>
      <c r="GM587">
        <f t="shared" si="488"/>
        <v>13258.7</v>
      </c>
      <c r="GN587">
        <f t="shared" si="489"/>
        <v>13258.7</v>
      </c>
      <c r="GO587">
        <f t="shared" si="490"/>
        <v>0</v>
      </c>
      <c r="GP587">
        <f t="shared" si="491"/>
        <v>0</v>
      </c>
      <c r="GR587">
        <v>0</v>
      </c>
      <c r="GS587">
        <v>3</v>
      </c>
      <c r="GT587">
        <v>0</v>
      </c>
      <c r="GU587" t="s">
        <v>3</v>
      </c>
      <c r="GV587">
        <f t="shared" si="492"/>
        <v>0</v>
      </c>
      <c r="GW587">
        <v>1</v>
      </c>
      <c r="GX587">
        <f t="shared" si="493"/>
        <v>0</v>
      </c>
      <c r="HA587">
        <v>0</v>
      </c>
      <c r="HB587">
        <v>0</v>
      </c>
      <c r="IK587">
        <v>0</v>
      </c>
    </row>
    <row r="588" spans="1:245" x14ac:dyDescent="0.2">
      <c r="A588">
        <v>18</v>
      </c>
      <c r="B588">
        <v>1</v>
      </c>
      <c r="C588">
        <v>1275</v>
      </c>
      <c r="E588" t="s">
        <v>899</v>
      </c>
      <c r="F588" t="s">
        <v>900</v>
      </c>
      <c r="G588" t="s">
        <v>901</v>
      </c>
      <c r="H588" t="s">
        <v>64</v>
      </c>
      <c r="I588">
        <f>I587*J588</f>
        <v>0.52056000000000002</v>
      </c>
      <c r="J588">
        <v>0.54</v>
      </c>
      <c r="O588">
        <f t="shared" si="460"/>
        <v>40355.61</v>
      </c>
      <c r="P588">
        <f t="shared" si="461"/>
        <v>40355.61</v>
      </c>
      <c r="Q588">
        <f t="shared" si="462"/>
        <v>0</v>
      </c>
      <c r="R588">
        <f t="shared" si="463"/>
        <v>0</v>
      </c>
      <c r="S588">
        <f t="shared" si="464"/>
        <v>0</v>
      </c>
      <c r="T588">
        <f t="shared" si="465"/>
        <v>0</v>
      </c>
      <c r="U588">
        <f t="shared" si="466"/>
        <v>0</v>
      </c>
      <c r="V588">
        <f t="shared" si="467"/>
        <v>0</v>
      </c>
      <c r="W588">
        <f t="shared" si="468"/>
        <v>0</v>
      </c>
      <c r="X588">
        <f t="shared" si="469"/>
        <v>0</v>
      </c>
      <c r="Y588">
        <f t="shared" si="470"/>
        <v>0</v>
      </c>
      <c r="AA588">
        <v>39570879</v>
      </c>
      <c r="AB588">
        <f t="shared" si="471"/>
        <v>11817.6</v>
      </c>
      <c r="AC588">
        <f t="shared" si="472"/>
        <v>11817.6</v>
      </c>
      <c r="AD588">
        <f>ROUND((((ET588)-(EU588))+AE588),2)</f>
        <v>0</v>
      </c>
      <c r="AE588">
        <f>ROUND((EU588),2)</f>
        <v>0</v>
      </c>
      <c r="AF588">
        <f>ROUND((EV588),2)</f>
        <v>0</v>
      </c>
      <c r="AG588">
        <f t="shared" si="473"/>
        <v>0</v>
      </c>
      <c r="AH588">
        <f>(EW588)</f>
        <v>0</v>
      </c>
      <c r="AI588">
        <f>(EX588)</f>
        <v>0</v>
      </c>
      <c r="AJ588">
        <f t="shared" si="474"/>
        <v>0</v>
      </c>
      <c r="AK588">
        <v>11817.6</v>
      </c>
      <c r="AL588">
        <v>11817.6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90</v>
      </c>
      <c r="AU588">
        <v>85</v>
      </c>
      <c r="AV588">
        <v>1</v>
      </c>
      <c r="AW588">
        <v>1</v>
      </c>
      <c r="AZ588">
        <v>6.56</v>
      </c>
      <c r="BA588">
        <v>1</v>
      </c>
      <c r="BB588">
        <v>1</v>
      </c>
      <c r="BC588">
        <v>6.56</v>
      </c>
      <c r="BD588" t="s">
        <v>3</v>
      </c>
      <c r="BE588" t="s">
        <v>3</v>
      </c>
      <c r="BF588" t="s">
        <v>3</v>
      </c>
      <c r="BG588" t="s">
        <v>3</v>
      </c>
      <c r="BH588">
        <v>3</v>
      </c>
      <c r="BI588">
        <v>1</v>
      </c>
      <c r="BJ588" t="s">
        <v>902</v>
      </c>
      <c r="BM588">
        <v>9001</v>
      </c>
      <c r="BN588">
        <v>0</v>
      </c>
      <c r="BO588" t="s">
        <v>3</v>
      </c>
      <c r="BP588">
        <v>0</v>
      </c>
      <c r="BQ588">
        <v>2</v>
      </c>
      <c r="BR588">
        <v>0</v>
      </c>
      <c r="BS588">
        <v>1</v>
      </c>
      <c r="BT588">
        <v>1</v>
      </c>
      <c r="BU588">
        <v>1</v>
      </c>
      <c r="BV588">
        <v>1</v>
      </c>
      <c r="BW588">
        <v>1</v>
      </c>
      <c r="BX588">
        <v>1</v>
      </c>
      <c r="BY588" t="s">
        <v>3</v>
      </c>
      <c r="BZ588">
        <v>90</v>
      </c>
      <c r="CA588">
        <v>85</v>
      </c>
      <c r="CF588">
        <v>0</v>
      </c>
      <c r="CG588">
        <v>0</v>
      </c>
      <c r="CM588">
        <v>0</v>
      </c>
      <c r="CN588" t="s">
        <v>3</v>
      </c>
      <c r="CO588">
        <v>0</v>
      </c>
      <c r="CP588">
        <f t="shared" si="475"/>
        <v>40355.61</v>
      </c>
      <c r="CQ588">
        <f t="shared" si="476"/>
        <v>77523.455999999991</v>
      </c>
      <c r="CR588">
        <f t="shared" si="477"/>
        <v>0</v>
      </c>
      <c r="CS588">
        <f t="shared" si="478"/>
        <v>0</v>
      </c>
      <c r="CT588">
        <f t="shared" si="479"/>
        <v>0</v>
      </c>
      <c r="CU588">
        <f t="shared" si="480"/>
        <v>0</v>
      </c>
      <c r="CV588">
        <f t="shared" si="481"/>
        <v>0</v>
      </c>
      <c r="CW588">
        <f t="shared" si="482"/>
        <v>0</v>
      </c>
      <c r="CX588">
        <f t="shared" si="483"/>
        <v>0</v>
      </c>
      <c r="CY588">
        <f t="shared" si="484"/>
        <v>0</v>
      </c>
      <c r="CZ588">
        <f t="shared" si="485"/>
        <v>0</v>
      </c>
      <c r="DC588" t="s">
        <v>3</v>
      </c>
      <c r="DD588" t="s">
        <v>3</v>
      </c>
      <c r="DE588" t="s">
        <v>3</v>
      </c>
      <c r="DF588" t="s">
        <v>3</v>
      </c>
      <c r="DG588" t="s">
        <v>3</v>
      </c>
      <c r="DH588" t="s">
        <v>3</v>
      </c>
      <c r="DI588" t="s">
        <v>3</v>
      </c>
      <c r="DJ588" t="s">
        <v>3</v>
      </c>
      <c r="DK588" t="s">
        <v>3</v>
      </c>
      <c r="DL588" t="s">
        <v>3</v>
      </c>
      <c r="DM588" t="s">
        <v>3</v>
      </c>
      <c r="DN588">
        <v>0</v>
      </c>
      <c r="DO588">
        <v>0</v>
      </c>
      <c r="DP588">
        <v>1</v>
      </c>
      <c r="DQ588">
        <v>1</v>
      </c>
      <c r="DU588">
        <v>1009</v>
      </c>
      <c r="DV588" t="s">
        <v>64</v>
      </c>
      <c r="DW588" t="s">
        <v>64</v>
      </c>
      <c r="DX588">
        <v>1000</v>
      </c>
      <c r="EE588">
        <v>39174502</v>
      </c>
      <c r="EF588">
        <v>2</v>
      </c>
      <c r="EG588" t="s">
        <v>21</v>
      </c>
      <c r="EH588">
        <v>0</v>
      </c>
      <c r="EI588" t="s">
        <v>3</v>
      </c>
      <c r="EJ588">
        <v>1</v>
      </c>
      <c r="EK588">
        <v>9001</v>
      </c>
      <c r="EL588" t="s">
        <v>475</v>
      </c>
      <c r="EM588" t="s">
        <v>476</v>
      </c>
      <c r="EO588" t="s">
        <v>3</v>
      </c>
      <c r="EQ588">
        <v>0</v>
      </c>
      <c r="ER588">
        <v>11817.6</v>
      </c>
      <c r="ES588">
        <v>11817.6</v>
      </c>
      <c r="ET588">
        <v>0</v>
      </c>
      <c r="EU588">
        <v>0</v>
      </c>
      <c r="EV588">
        <v>0</v>
      </c>
      <c r="EW588">
        <v>0</v>
      </c>
      <c r="EX588">
        <v>0</v>
      </c>
      <c r="FQ588">
        <v>0</v>
      </c>
      <c r="FR588">
        <f t="shared" si="486"/>
        <v>0</v>
      </c>
      <c r="FS588">
        <v>0</v>
      </c>
      <c r="FX588">
        <v>90</v>
      </c>
      <c r="FY588">
        <v>85</v>
      </c>
      <c r="GA588" t="s">
        <v>3</v>
      </c>
      <c r="GD588">
        <v>0</v>
      </c>
      <c r="GF588">
        <v>1384204306</v>
      </c>
      <c r="GG588">
        <v>1</v>
      </c>
      <c r="GH588">
        <v>1</v>
      </c>
      <c r="GI588">
        <v>4</v>
      </c>
      <c r="GJ588">
        <v>0</v>
      </c>
      <c r="GK588">
        <f>ROUND(R588*(R12)/100,2)</f>
        <v>0</v>
      </c>
      <c r="GL588">
        <f t="shared" si="487"/>
        <v>0</v>
      </c>
      <c r="GM588">
        <f t="shared" si="488"/>
        <v>40355.61</v>
      </c>
      <c r="GN588">
        <f t="shared" si="489"/>
        <v>40355.61</v>
      </c>
      <c r="GO588">
        <f t="shared" si="490"/>
        <v>0</v>
      </c>
      <c r="GP588">
        <f t="shared" si="491"/>
        <v>0</v>
      </c>
      <c r="GR588">
        <v>0</v>
      </c>
      <c r="GS588">
        <v>3</v>
      </c>
      <c r="GT588">
        <v>0</v>
      </c>
      <c r="GU588" t="s">
        <v>3</v>
      </c>
      <c r="GV588">
        <f t="shared" si="492"/>
        <v>0</v>
      </c>
      <c r="GW588">
        <v>1</v>
      </c>
      <c r="GX588">
        <f t="shared" si="493"/>
        <v>0</v>
      </c>
      <c r="HA588">
        <v>0</v>
      </c>
      <c r="HB588">
        <v>0</v>
      </c>
      <c r="IK588">
        <v>0</v>
      </c>
    </row>
    <row r="590" spans="1:245" x14ac:dyDescent="0.2">
      <c r="A590" s="2">
        <v>51</v>
      </c>
      <c r="B590" s="2">
        <f>B567</f>
        <v>1</v>
      </c>
      <c r="C590" s="2">
        <f>A567</f>
        <v>5</v>
      </c>
      <c r="D590" s="2">
        <f>ROW(A567)</f>
        <v>567</v>
      </c>
      <c r="E590" s="2"/>
      <c r="F590" s="2" t="str">
        <f>IF(F567&lt;&gt;"",F567,"")</f>
        <v>Новый подраздел</v>
      </c>
      <c r="G590" s="2" t="str">
        <f>IF(G567&lt;&gt;"",G567,"")</f>
        <v>Устройство кровли из сандвич-панелей</v>
      </c>
      <c r="H590" s="2">
        <v>0</v>
      </c>
      <c r="I590" s="2"/>
      <c r="J590" s="2"/>
      <c r="K590" s="2"/>
      <c r="L590" s="2"/>
      <c r="M590" s="2"/>
      <c r="N590" s="2"/>
      <c r="O590" s="2">
        <f t="shared" ref="O590:T590" si="498">ROUND(AB590,2)</f>
        <v>550147.5</v>
      </c>
      <c r="P590" s="2">
        <f t="shared" si="498"/>
        <v>527948.28</v>
      </c>
      <c r="Q590" s="2">
        <f t="shared" si="498"/>
        <v>9824.92</v>
      </c>
      <c r="R590" s="2">
        <f t="shared" si="498"/>
        <v>954.21</v>
      </c>
      <c r="S590" s="2">
        <f t="shared" si="498"/>
        <v>12374.3</v>
      </c>
      <c r="T590" s="2">
        <f t="shared" si="498"/>
        <v>0</v>
      </c>
      <c r="U590" s="2">
        <f>AH590</f>
        <v>206.81135399999999</v>
      </c>
      <c r="V590" s="2">
        <f>AI590</f>
        <v>10.7151</v>
      </c>
      <c r="W590" s="2">
        <f>ROUND(AJ590,2)</f>
        <v>0</v>
      </c>
      <c r="X590" s="2">
        <f>ROUND(AK590,2)</f>
        <v>14288.04</v>
      </c>
      <c r="Y590" s="2">
        <f>ROUND(AL590,2)</f>
        <v>9800.98</v>
      </c>
      <c r="Z590" s="2"/>
      <c r="AA590" s="2"/>
      <c r="AB590" s="2">
        <f>ROUND(SUMIF(AA571:AA588,"=39570879",O571:O588),2)</f>
        <v>550147.5</v>
      </c>
      <c r="AC590" s="2">
        <f>ROUND(SUMIF(AA571:AA588,"=39570879",P571:P588),2)</f>
        <v>527948.28</v>
      </c>
      <c r="AD590" s="2">
        <f>ROUND(SUMIF(AA571:AA588,"=39570879",Q571:Q588),2)</f>
        <v>9824.92</v>
      </c>
      <c r="AE590" s="2">
        <f>ROUND(SUMIF(AA571:AA588,"=39570879",R571:R588),2)</f>
        <v>954.21</v>
      </c>
      <c r="AF590" s="2">
        <f>ROUND(SUMIF(AA571:AA588,"=39570879",S571:S588),2)</f>
        <v>12374.3</v>
      </c>
      <c r="AG590" s="2">
        <f>ROUND(SUMIF(AA571:AA588,"=39570879",T571:T588),2)</f>
        <v>0</v>
      </c>
      <c r="AH590" s="2">
        <f>SUMIF(AA571:AA588,"=39570879",U571:U588)</f>
        <v>206.81135399999999</v>
      </c>
      <c r="AI590" s="2">
        <f>SUMIF(AA571:AA588,"=39570879",V571:V588)</f>
        <v>10.7151</v>
      </c>
      <c r="AJ590" s="2">
        <f>ROUND(SUMIF(AA571:AA588,"=39570879",W571:W588),2)</f>
        <v>0</v>
      </c>
      <c r="AK590" s="2">
        <f>ROUND(SUMIF(AA571:AA588,"=39570879",X571:X588),2)</f>
        <v>14288.04</v>
      </c>
      <c r="AL590" s="2">
        <f>ROUND(SUMIF(AA571:AA588,"=39570879",Y571:Y588),2)</f>
        <v>9800.98</v>
      </c>
      <c r="AM590" s="2"/>
      <c r="AN590" s="2"/>
      <c r="AO590" s="2">
        <f t="shared" ref="AO590:BC590" si="499">ROUND(BX590,2)</f>
        <v>0</v>
      </c>
      <c r="AP590" s="2">
        <f t="shared" si="499"/>
        <v>0</v>
      </c>
      <c r="AQ590" s="2">
        <f t="shared" si="499"/>
        <v>0</v>
      </c>
      <c r="AR590" s="2">
        <f t="shared" si="499"/>
        <v>574236.52</v>
      </c>
      <c r="AS590" s="2">
        <f t="shared" si="499"/>
        <v>574236.52</v>
      </c>
      <c r="AT590" s="2">
        <f t="shared" si="499"/>
        <v>0</v>
      </c>
      <c r="AU590" s="2">
        <f t="shared" si="499"/>
        <v>0</v>
      </c>
      <c r="AV590" s="2">
        <f t="shared" si="499"/>
        <v>527948.28</v>
      </c>
      <c r="AW590" s="2">
        <f t="shared" si="499"/>
        <v>527948.28</v>
      </c>
      <c r="AX590" s="2">
        <f t="shared" si="499"/>
        <v>0</v>
      </c>
      <c r="AY590" s="2">
        <f t="shared" si="499"/>
        <v>527948.28</v>
      </c>
      <c r="AZ590" s="2">
        <f t="shared" si="499"/>
        <v>0</v>
      </c>
      <c r="BA590" s="2">
        <f t="shared" si="499"/>
        <v>0</v>
      </c>
      <c r="BB590" s="2">
        <f t="shared" si="499"/>
        <v>0</v>
      </c>
      <c r="BC590" s="2">
        <f t="shared" si="499"/>
        <v>0</v>
      </c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>
        <f>ROUND(SUMIF(AA571:AA588,"=39570879",FQ571:FQ588),2)</f>
        <v>0</v>
      </c>
      <c r="BY590" s="2">
        <f>ROUND(SUMIF(AA571:AA588,"=39570879",FR571:FR588),2)</f>
        <v>0</v>
      </c>
      <c r="BZ590" s="2">
        <f>ROUND(SUMIF(AA571:AA588,"=39570879",GL571:GL588),2)</f>
        <v>0</v>
      </c>
      <c r="CA590" s="2">
        <f>ROUND(SUMIF(AA571:AA588,"=39570879",GM571:GM588),2)</f>
        <v>574236.52</v>
      </c>
      <c r="CB590" s="2">
        <f>ROUND(SUMIF(AA571:AA588,"=39570879",GN571:GN588),2)</f>
        <v>574236.52</v>
      </c>
      <c r="CC590" s="2">
        <f>ROUND(SUMIF(AA571:AA588,"=39570879",GO571:GO588),2)</f>
        <v>0</v>
      </c>
      <c r="CD590" s="2">
        <f>ROUND(SUMIF(AA571:AA588,"=39570879",GP571:GP588),2)</f>
        <v>0</v>
      </c>
      <c r="CE590" s="2">
        <f>AC590-BX590</f>
        <v>527948.28</v>
      </c>
      <c r="CF590" s="2">
        <f>AC590-BY590</f>
        <v>527948.28</v>
      </c>
      <c r="CG590" s="2">
        <f>BX590-BZ590</f>
        <v>0</v>
      </c>
      <c r="CH590" s="2">
        <f>AC590-BX590-BY590+BZ590</f>
        <v>527948.28</v>
      </c>
      <c r="CI590" s="2">
        <f>BY590-BZ590</f>
        <v>0</v>
      </c>
      <c r="CJ590" s="2">
        <f>ROUND(SUMIF(AA571:AA588,"=39570879",GX571:GX588),2)</f>
        <v>0</v>
      </c>
      <c r="CK590" s="2">
        <f>ROUND(SUMIF(AA571:AA588,"=39570879",GY571:GY588),2)</f>
        <v>0</v>
      </c>
      <c r="CL590" s="2">
        <f>ROUND(SUMIF(AA571:AA588,"=39570879",GZ571:GZ588),2)</f>
        <v>0</v>
      </c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  <c r="EB590" s="3"/>
      <c r="EC590" s="3"/>
      <c r="ED590" s="3"/>
      <c r="EE590" s="3"/>
      <c r="EF590" s="3"/>
      <c r="EG590" s="3"/>
      <c r="EH590" s="3"/>
      <c r="EI590" s="3"/>
      <c r="EJ590" s="3"/>
      <c r="EK590" s="3"/>
      <c r="EL590" s="3"/>
      <c r="EM590" s="3"/>
      <c r="EN590" s="3"/>
      <c r="EO590" s="3"/>
      <c r="EP590" s="3"/>
      <c r="EQ590" s="3"/>
      <c r="ER590" s="3"/>
      <c r="ES590" s="3"/>
      <c r="ET590" s="3"/>
      <c r="EU590" s="3"/>
      <c r="EV590" s="3"/>
      <c r="EW590" s="3"/>
      <c r="EX590" s="3"/>
      <c r="EY590" s="3"/>
      <c r="EZ590" s="3"/>
      <c r="FA590" s="3"/>
      <c r="FB590" s="3"/>
      <c r="FC590" s="3"/>
      <c r="FD590" s="3"/>
      <c r="FE590" s="3"/>
      <c r="FF590" s="3"/>
      <c r="FG590" s="3"/>
      <c r="FH590" s="3"/>
      <c r="FI590" s="3"/>
      <c r="FJ590" s="3"/>
      <c r="FK590" s="3"/>
      <c r="FL590" s="3"/>
      <c r="FM590" s="3"/>
      <c r="FN590" s="3"/>
      <c r="FO590" s="3"/>
      <c r="FP590" s="3"/>
      <c r="FQ590" s="3"/>
      <c r="FR590" s="3"/>
      <c r="FS590" s="3"/>
      <c r="FT590" s="3"/>
      <c r="FU590" s="3"/>
      <c r="FV590" s="3"/>
      <c r="FW590" s="3"/>
      <c r="FX590" s="3"/>
      <c r="FY590" s="3"/>
      <c r="FZ590" s="3"/>
      <c r="GA590" s="3"/>
      <c r="GB590" s="3"/>
      <c r="GC590" s="3"/>
      <c r="GD590" s="3"/>
      <c r="GE590" s="3"/>
      <c r="GF590" s="3"/>
      <c r="GG590" s="3"/>
      <c r="GH590" s="3"/>
      <c r="GI590" s="3"/>
      <c r="GJ590" s="3"/>
      <c r="GK590" s="3"/>
      <c r="GL590" s="3"/>
      <c r="GM590" s="3"/>
      <c r="GN590" s="3"/>
      <c r="GO590" s="3"/>
      <c r="GP590" s="3"/>
      <c r="GQ590" s="3"/>
      <c r="GR590" s="3"/>
      <c r="GS590" s="3"/>
      <c r="GT590" s="3"/>
      <c r="GU590" s="3"/>
      <c r="GV590" s="3"/>
      <c r="GW590" s="3"/>
      <c r="GX590" s="3">
        <v>0</v>
      </c>
    </row>
    <row r="592" spans="1:245" x14ac:dyDescent="0.2">
      <c r="A592" s="4">
        <v>50</v>
      </c>
      <c r="B592" s="4">
        <v>0</v>
      </c>
      <c r="C592" s="4">
        <v>0</v>
      </c>
      <c r="D592" s="4">
        <v>1</v>
      </c>
      <c r="E592" s="4">
        <v>201</v>
      </c>
      <c r="F592" s="4">
        <f>ROUND(Source!O590,O592)</f>
        <v>550147.5</v>
      </c>
      <c r="G592" s="4" t="s">
        <v>390</v>
      </c>
      <c r="H592" s="4" t="s">
        <v>391</v>
      </c>
      <c r="I592" s="4"/>
      <c r="J592" s="4"/>
      <c r="K592" s="4">
        <v>201</v>
      </c>
      <c r="L592" s="4">
        <v>1</v>
      </c>
      <c r="M592" s="4">
        <v>3</v>
      </c>
      <c r="N592" s="4" t="s">
        <v>3</v>
      </c>
      <c r="O592" s="4">
        <v>2</v>
      </c>
      <c r="P592" s="4"/>
      <c r="Q592" s="4"/>
      <c r="R592" s="4"/>
      <c r="S592" s="4"/>
      <c r="T592" s="4"/>
      <c r="U592" s="4"/>
      <c r="V592" s="4"/>
      <c r="W592" s="4"/>
    </row>
    <row r="593" spans="1:23" x14ac:dyDescent="0.2">
      <c r="A593" s="4">
        <v>50</v>
      </c>
      <c r="B593" s="4">
        <v>0</v>
      </c>
      <c r="C593" s="4">
        <v>0</v>
      </c>
      <c r="D593" s="4">
        <v>1</v>
      </c>
      <c r="E593" s="4">
        <v>202</v>
      </c>
      <c r="F593" s="4">
        <f>ROUND(Source!P590,O593)</f>
        <v>527948.28</v>
      </c>
      <c r="G593" s="4" t="s">
        <v>392</v>
      </c>
      <c r="H593" s="4" t="s">
        <v>393</v>
      </c>
      <c r="I593" s="4"/>
      <c r="J593" s="4"/>
      <c r="K593" s="4">
        <v>202</v>
      </c>
      <c r="L593" s="4">
        <v>2</v>
      </c>
      <c r="M593" s="4">
        <v>3</v>
      </c>
      <c r="N593" s="4" t="s">
        <v>3</v>
      </c>
      <c r="O593" s="4">
        <v>2</v>
      </c>
      <c r="P593" s="4"/>
      <c r="Q593" s="4"/>
      <c r="R593" s="4"/>
      <c r="S593" s="4"/>
      <c r="T593" s="4"/>
      <c r="U593" s="4"/>
      <c r="V593" s="4"/>
      <c r="W593" s="4"/>
    </row>
    <row r="594" spans="1:23" x14ac:dyDescent="0.2">
      <c r="A594" s="4">
        <v>50</v>
      </c>
      <c r="B594" s="4">
        <v>0</v>
      </c>
      <c r="C594" s="4">
        <v>0</v>
      </c>
      <c r="D594" s="4">
        <v>1</v>
      </c>
      <c r="E594" s="4">
        <v>222</v>
      </c>
      <c r="F594" s="4">
        <f>ROUND(Source!AO590,O594)</f>
        <v>0</v>
      </c>
      <c r="G594" s="4" t="s">
        <v>394</v>
      </c>
      <c r="H594" s="4" t="s">
        <v>395</v>
      </c>
      <c r="I594" s="4"/>
      <c r="J594" s="4"/>
      <c r="K594" s="4">
        <v>222</v>
      </c>
      <c r="L594" s="4">
        <v>3</v>
      </c>
      <c r="M594" s="4">
        <v>3</v>
      </c>
      <c r="N594" s="4" t="s">
        <v>3</v>
      </c>
      <c r="O594" s="4">
        <v>2</v>
      </c>
      <c r="P594" s="4"/>
      <c r="Q594" s="4"/>
      <c r="R594" s="4"/>
      <c r="S594" s="4"/>
      <c r="T594" s="4"/>
      <c r="U594" s="4"/>
      <c r="V594" s="4"/>
      <c r="W594" s="4"/>
    </row>
    <row r="595" spans="1:23" x14ac:dyDescent="0.2">
      <c r="A595" s="4">
        <v>50</v>
      </c>
      <c r="B595" s="4">
        <v>0</v>
      </c>
      <c r="C595" s="4">
        <v>0</v>
      </c>
      <c r="D595" s="4">
        <v>1</v>
      </c>
      <c r="E595" s="4">
        <v>225</v>
      </c>
      <c r="F595" s="4">
        <f>ROUND(Source!AV590,O595)</f>
        <v>527948.28</v>
      </c>
      <c r="G595" s="4" t="s">
        <v>396</v>
      </c>
      <c r="H595" s="4" t="s">
        <v>397</v>
      </c>
      <c r="I595" s="4"/>
      <c r="J595" s="4"/>
      <c r="K595" s="4">
        <v>225</v>
      </c>
      <c r="L595" s="4">
        <v>4</v>
      </c>
      <c r="M595" s="4">
        <v>3</v>
      </c>
      <c r="N595" s="4" t="s">
        <v>3</v>
      </c>
      <c r="O595" s="4">
        <v>2</v>
      </c>
      <c r="P595" s="4"/>
      <c r="Q595" s="4"/>
      <c r="R595" s="4"/>
      <c r="S595" s="4"/>
      <c r="T595" s="4"/>
      <c r="U595" s="4"/>
      <c r="V595" s="4"/>
      <c r="W595" s="4"/>
    </row>
    <row r="596" spans="1:23" x14ac:dyDescent="0.2">
      <c r="A596" s="4">
        <v>50</v>
      </c>
      <c r="B596" s="4">
        <v>0</v>
      </c>
      <c r="C596" s="4">
        <v>0</v>
      </c>
      <c r="D596" s="4">
        <v>1</v>
      </c>
      <c r="E596" s="4">
        <v>226</v>
      </c>
      <c r="F596" s="4">
        <f>ROUND(Source!AW590,O596)</f>
        <v>527948.28</v>
      </c>
      <c r="G596" s="4" t="s">
        <v>398</v>
      </c>
      <c r="H596" s="4" t="s">
        <v>399</v>
      </c>
      <c r="I596" s="4"/>
      <c r="J596" s="4"/>
      <c r="K596" s="4">
        <v>226</v>
      </c>
      <c r="L596" s="4">
        <v>5</v>
      </c>
      <c r="M596" s="4">
        <v>3</v>
      </c>
      <c r="N596" s="4" t="s">
        <v>3</v>
      </c>
      <c r="O596" s="4">
        <v>2</v>
      </c>
      <c r="P596" s="4"/>
      <c r="Q596" s="4"/>
      <c r="R596" s="4"/>
      <c r="S596" s="4"/>
      <c r="T596" s="4"/>
      <c r="U596" s="4"/>
      <c r="V596" s="4"/>
      <c r="W596" s="4"/>
    </row>
    <row r="597" spans="1:23" x14ac:dyDescent="0.2">
      <c r="A597" s="4">
        <v>50</v>
      </c>
      <c r="B597" s="4">
        <v>0</v>
      </c>
      <c r="C597" s="4">
        <v>0</v>
      </c>
      <c r="D597" s="4">
        <v>1</v>
      </c>
      <c r="E597" s="4">
        <v>227</v>
      </c>
      <c r="F597" s="4">
        <f>ROUND(Source!AX590,O597)</f>
        <v>0</v>
      </c>
      <c r="G597" s="4" t="s">
        <v>400</v>
      </c>
      <c r="H597" s="4" t="s">
        <v>401</v>
      </c>
      <c r="I597" s="4"/>
      <c r="J597" s="4"/>
      <c r="K597" s="4">
        <v>227</v>
      </c>
      <c r="L597" s="4">
        <v>6</v>
      </c>
      <c r="M597" s="4">
        <v>3</v>
      </c>
      <c r="N597" s="4" t="s">
        <v>3</v>
      </c>
      <c r="O597" s="4">
        <v>2</v>
      </c>
      <c r="P597" s="4"/>
      <c r="Q597" s="4"/>
      <c r="R597" s="4"/>
      <c r="S597" s="4"/>
      <c r="T597" s="4"/>
      <c r="U597" s="4"/>
      <c r="V597" s="4"/>
      <c r="W597" s="4"/>
    </row>
    <row r="598" spans="1:23" x14ac:dyDescent="0.2">
      <c r="A598" s="4">
        <v>50</v>
      </c>
      <c r="B598" s="4">
        <v>0</v>
      </c>
      <c r="C598" s="4">
        <v>0</v>
      </c>
      <c r="D598" s="4">
        <v>1</v>
      </c>
      <c r="E598" s="4">
        <v>228</v>
      </c>
      <c r="F598" s="4">
        <f>ROUND(Source!AY590,O598)</f>
        <v>527948.28</v>
      </c>
      <c r="G598" s="4" t="s">
        <v>402</v>
      </c>
      <c r="H598" s="4" t="s">
        <v>403</v>
      </c>
      <c r="I598" s="4"/>
      <c r="J598" s="4"/>
      <c r="K598" s="4">
        <v>228</v>
      </c>
      <c r="L598" s="4">
        <v>7</v>
      </c>
      <c r="M598" s="4">
        <v>3</v>
      </c>
      <c r="N598" s="4" t="s">
        <v>3</v>
      </c>
      <c r="O598" s="4">
        <v>2</v>
      </c>
      <c r="P598" s="4"/>
      <c r="Q598" s="4"/>
      <c r="R598" s="4"/>
      <c r="S598" s="4"/>
      <c r="T598" s="4"/>
      <c r="U598" s="4"/>
      <c r="V598" s="4"/>
      <c r="W598" s="4"/>
    </row>
    <row r="599" spans="1:23" x14ac:dyDescent="0.2">
      <c r="A599" s="4">
        <v>50</v>
      </c>
      <c r="B599" s="4">
        <v>0</v>
      </c>
      <c r="C599" s="4">
        <v>0</v>
      </c>
      <c r="D599" s="4">
        <v>1</v>
      </c>
      <c r="E599" s="4">
        <v>216</v>
      </c>
      <c r="F599" s="4">
        <f>ROUND(Source!AP590,O599)</f>
        <v>0</v>
      </c>
      <c r="G599" s="4" t="s">
        <v>404</v>
      </c>
      <c r="H599" s="4" t="s">
        <v>405</v>
      </c>
      <c r="I599" s="4"/>
      <c r="J599" s="4"/>
      <c r="K599" s="4">
        <v>216</v>
      </c>
      <c r="L599" s="4">
        <v>8</v>
      </c>
      <c r="M599" s="4">
        <v>3</v>
      </c>
      <c r="N599" s="4" t="s">
        <v>3</v>
      </c>
      <c r="O599" s="4">
        <v>2</v>
      </c>
      <c r="P599" s="4"/>
      <c r="Q599" s="4"/>
      <c r="R599" s="4"/>
      <c r="S599" s="4"/>
      <c r="T599" s="4"/>
      <c r="U599" s="4"/>
      <c r="V599" s="4"/>
      <c r="W599" s="4"/>
    </row>
    <row r="600" spans="1:23" x14ac:dyDescent="0.2">
      <c r="A600" s="4">
        <v>50</v>
      </c>
      <c r="B600" s="4">
        <v>0</v>
      </c>
      <c r="C600" s="4">
        <v>0</v>
      </c>
      <c r="D600" s="4">
        <v>1</v>
      </c>
      <c r="E600" s="4">
        <v>223</v>
      </c>
      <c r="F600" s="4">
        <f>ROUND(Source!AQ590,O600)</f>
        <v>0</v>
      </c>
      <c r="G600" s="4" t="s">
        <v>406</v>
      </c>
      <c r="H600" s="4" t="s">
        <v>407</v>
      </c>
      <c r="I600" s="4"/>
      <c r="J600" s="4"/>
      <c r="K600" s="4">
        <v>223</v>
      </c>
      <c r="L600" s="4">
        <v>9</v>
      </c>
      <c r="M600" s="4">
        <v>3</v>
      </c>
      <c r="N600" s="4" t="s">
        <v>3</v>
      </c>
      <c r="O600" s="4">
        <v>2</v>
      </c>
      <c r="P600" s="4"/>
      <c r="Q600" s="4"/>
      <c r="R600" s="4"/>
      <c r="S600" s="4"/>
      <c r="T600" s="4"/>
      <c r="U600" s="4"/>
      <c r="V600" s="4"/>
      <c r="W600" s="4"/>
    </row>
    <row r="601" spans="1:23" x14ac:dyDescent="0.2">
      <c r="A601" s="4">
        <v>50</v>
      </c>
      <c r="B601" s="4">
        <v>0</v>
      </c>
      <c r="C601" s="4">
        <v>0</v>
      </c>
      <c r="D601" s="4">
        <v>1</v>
      </c>
      <c r="E601" s="4">
        <v>229</v>
      </c>
      <c r="F601" s="4">
        <f>ROUND(Source!AZ590,O601)</f>
        <v>0</v>
      </c>
      <c r="G601" s="4" t="s">
        <v>408</v>
      </c>
      <c r="H601" s="4" t="s">
        <v>409</v>
      </c>
      <c r="I601" s="4"/>
      <c r="J601" s="4"/>
      <c r="K601" s="4">
        <v>229</v>
      </c>
      <c r="L601" s="4">
        <v>10</v>
      </c>
      <c r="M601" s="4">
        <v>3</v>
      </c>
      <c r="N601" s="4" t="s">
        <v>3</v>
      </c>
      <c r="O601" s="4">
        <v>2</v>
      </c>
      <c r="P601" s="4"/>
      <c r="Q601" s="4"/>
      <c r="R601" s="4"/>
      <c r="S601" s="4"/>
      <c r="T601" s="4"/>
      <c r="U601" s="4"/>
      <c r="V601" s="4"/>
      <c r="W601" s="4"/>
    </row>
    <row r="602" spans="1:23" x14ac:dyDescent="0.2">
      <c r="A602" s="4">
        <v>50</v>
      </c>
      <c r="B602" s="4">
        <v>0</v>
      </c>
      <c r="C602" s="4">
        <v>0</v>
      </c>
      <c r="D602" s="4">
        <v>1</v>
      </c>
      <c r="E602" s="4">
        <v>203</v>
      </c>
      <c r="F602" s="4">
        <f>ROUND(Source!Q590,O602)</f>
        <v>9824.92</v>
      </c>
      <c r="G602" s="4" t="s">
        <v>410</v>
      </c>
      <c r="H602" s="4" t="s">
        <v>411</v>
      </c>
      <c r="I602" s="4"/>
      <c r="J602" s="4"/>
      <c r="K602" s="4">
        <v>203</v>
      </c>
      <c r="L602" s="4">
        <v>11</v>
      </c>
      <c r="M602" s="4">
        <v>3</v>
      </c>
      <c r="N602" s="4" t="s">
        <v>3</v>
      </c>
      <c r="O602" s="4">
        <v>2</v>
      </c>
      <c r="P602" s="4"/>
      <c r="Q602" s="4"/>
      <c r="R602" s="4"/>
      <c r="S602" s="4"/>
      <c r="T602" s="4"/>
      <c r="U602" s="4"/>
      <c r="V602" s="4"/>
      <c r="W602" s="4"/>
    </row>
    <row r="603" spans="1:23" x14ac:dyDescent="0.2">
      <c r="A603" s="4">
        <v>50</v>
      </c>
      <c r="B603" s="4">
        <v>0</v>
      </c>
      <c r="C603" s="4">
        <v>0</v>
      </c>
      <c r="D603" s="4">
        <v>1</v>
      </c>
      <c r="E603" s="4">
        <v>231</v>
      </c>
      <c r="F603" s="4">
        <f>ROUND(Source!BB590,O603)</f>
        <v>0</v>
      </c>
      <c r="G603" s="4" t="s">
        <v>412</v>
      </c>
      <c r="H603" s="4" t="s">
        <v>413</v>
      </c>
      <c r="I603" s="4"/>
      <c r="J603" s="4"/>
      <c r="K603" s="4">
        <v>231</v>
      </c>
      <c r="L603" s="4">
        <v>12</v>
      </c>
      <c r="M603" s="4">
        <v>3</v>
      </c>
      <c r="N603" s="4" t="s">
        <v>3</v>
      </c>
      <c r="O603" s="4">
        <v>2</v>
      </c>
      <c r="P603" s="4"/>
      <c r="Q603" s="4"/>
      <c r="R603" s="4"/>
      <c r="S603" s="4"/>
      <c r="T603" s="4"/>
      <c r="U603" s="4"/>
      <c r="V603" s="4"/>
      <c r="W603" s="4"/>
    </row>
    <row r="604" spans="1:23" x14ac:dyDescent="0.2">
      <c r="A604" s="4">
        <v>50</v>
      </c>
      <c r="B604" s="4">
        <v>0</v>
      </c>
      <c r="C604" s="4">
        <v>0</v>
      </c>
      <c r="D604" s="4">
        <v>1</v>
      </c>
      <c r="E604" s="4">
        <v>204</v>
      </c>
      <c r="F604" s="4">
        <f>ROUND(Source!R590,O604)</f>
        <v>954.21</v>
      </c>
      <c r="G604" s="4" t="s">
        <v>414</v>
      </c>
      <c r="H604" s="4" t="s">
        <v>415</v>
      </c>
      <c r="I604" s="4"/>
      <c r="J604" s="4"/>
      <c r="K604" s="4">
        <v>204</v>
      </c>
      <c r="L604" s="4">
        <v>13</v>
      </c>
      <c r="M604" s="4">
        <v>3</v>
      </c>
      <c r="N604" s="4" t="s">
        <v>3</v>
      </c>
      <c r="O604" s="4">
        <v>2</v>
      </c>
      <c r="P604" s="4"/>
      <c r="Q604" s="4"/>
      <c r="R604" s="4"/>
      <c r="S604" s="4"/>
      <c r="T604" s="4"/>
      <c r="U604" s="4"/>
      <c r="V604" s="4"/>
      <c r="W604" s="4"/>
    </row>
    <row r="605" spans="1:23" x14ac:dyDescent="0.2">
      <c r="A605" s="4">
        <v>50</v>
      </c>
      <c r="B605" s="4">
        <v>0</v>
      </c>
      <c r="C605" s="4">
        <v>0</v>
      </c>
      <c r="D605" s="4">
        <v>1</v>
      </c>
      <c r="E605" s="4">
        <v>205</v>
      </c>
      <c r="F605" s="4">
        <f>ROUND(Source!S590,O605)</f>
        <v>12374.3</v>
      </c>
      <c r="G605" s="4" t="s">
        <v>416</v>
      </c>
      <c r="H605" s="4" t="s">
        <v>417</v>
      </c>
      <c r="I605" s="4"/>
      <c r="J605" s="4"/>
      <c r="K605" s="4">
        <v>205</v>
      </c>
      <c r="L605" s="4">
        <v>14</v>
      </c>
      <c r="M605" s="4">
        <v>3</v>
      </c>
      <c r="N605" s="4" t="s">
        <v>3</v>
      </c>
      <c r="O605" s="4">
        <v>2</v>
      </c>
      <c r="P605" s="4"/>
      <c r="Q605" s="4"/>
      <c r="R605" s="4"/>
      <c r="S605" s="4"/>
      <c r="T605" s="4"/>
      <c r="U605" s="4"/>
      <c r="V605" s="4"/>
      <c r="W605" s="4"/>
    </row>
    <row r="606" spans="1:23" x14ac:dyDescent="0.2">
      <c r="A606" s="4">
        <v>50</v>
      </c>
      <c r="B606" s="4">
        <v>0</v>
      </c>
      <c r="C606" s="4">
        <v>0</v>
      </c>
      <c r="D606" s="4">
        <v>1</v>
      </c>
      <c r="E606" s="4">
        <v>232</v>
      </c>
      <c r="F606" s="4">
        <f>ROUND(Source!BC590,O606)</f>
        <v>0</v>
      </c>
      <c r="G606" s="4" t="s">
        <v>418</v>
      </c>
      <c r="H606" s="4" t="s">
        <v>419</v>
      </c>
      <c r="I606" s="4"/>
      <c r="J606" s="4"/>
      <c r="K606" s="4">
        <v>232</v>
      </c>
      <c r="L606" s="4">
        <v>15</v>
      </c>
      <c r="M606" s="4">
        <v>3</v>
      </c>
      <c r="N606" s="4" t="s">
        <v>3</v>
      </c>
      <c r="O606" s="4">
        <v>2</v>
      </c>
      <c r="P606" s="4"/>
      <c r="Q606" s="4"/>
      <c r="R606" s="4"/>
      <c r="S606" s="4"/>
      <c r="T606" s="4"/>
      <c r="U606" s="4"/>
      <c r="V606" s="4"/>
      <c r="W606" s="4"/>
    </row>
    <row r="607" spans="1:23" x14ac:dyDescent="0.2">
      <c r="A607" s="4">
        <v>50</v>
      </c>
      <c r="B607" s="4">
        <v>0</v>
      </c>
      <c r="C607" s="4">
        <v>0</v>
      </c>
      <c r="D607" s="4">
        <v>1</v>
      </c>
      <c r="E607" s="4">
        <v>214</v>
      </c>
      <c r="F607" s="4">
        <f>ROUND(Source!AS590,O607)</f>
        <v>574236.52</v>
      </c>
      <c r="G607" s="4" t="s">
        <v>420</v>
      </c>
      <c r="H607" s="4" t="s">
        <v>421</v>
      </c>
      <c r="I607" s="4"/>
      <c r="J607" s="4"/>
      <c r="K607" s="4">
        <v>214</v>
      </c>
      <c r="L607" s="4">
        <v>16</v>
      </c>
      <c r="M607" s="4">
        <v>3</v>
      </c>
      <c r="N607" s="4" t="s">
        <v>3</v>
      </c>
      <c r="O607" s="4">
        <v>2</v>
      </c>
      <c r="P607" s="4"/>
      <c r="Q607" s="4"/>
      <c r="R607" s="4"/>
      <c r="S607" s="4"/>
      <c r="T607" s="4"/>
      <c r="U607" s="4"/>
      <c r="V607" s="4"/>
      <c r="W607" s="4"/>
    </row>
    <row r="608" spans="1:23" x14ac:dyDescent="0.2">
      <c r="A608" s="4">
        <v>50</v>
      </c>
      <c r="B608" s="4">
        <v>0</v>
      </c>
      <c r="C608" s="4">
        <v>0</v>
      </c>
      <c r="D608" s="4">
        <v>1</v>
      </c>
      <c r="E608" s="4">
        <v>215</v>
      </c>
      <c r="F608" s="4">
        <f>ROUND(Source!AT590,O608)</f>
        <v>0</v>
      </c>
      <c r="G608" s="4" t="s">
        <v>422</v>
      </c>
      <c r="H608" s="4" t="s">
        <v>423</v>
      </c>
      <c r="I608" s="4"/>
      <c r="J608" s="4"/>
      <c r="K608" s="4">
        <v>215</v>
      </c>
      <c r="L608" s="4">
        <v>17</v>
      </c>
      <c r="M608" s="4">
        <v>3</v>
      </c>
      <c r="N608" s="4" t="s">
        <v>3</v>
      </c>
      <c r="O608" s="4">
        <v>2</v>
      </c>
      <c r="P608" s="4"/>
      <c r="Q608" s="4"/>
      <c r="R608" s="4"/>
      <c r="S608" s="4"/>
      <c r="T608" s="4"/>
      <c r="U608" s="4"/>
      <c r="V608" s="4"/>
      <c r="W608" s="4"/>
    </row>
    <row r="609" spans="1:245" x14ac:dyDescent="0.2">
      <c r="A609" s="4">
        <v>50</v>
      </c>
      <c r="B609" s="4">
        <v>0</v>
      </c>
      <c r="C609" s="4">
        <v>0</v>
      </c>
      <c r="D609" s="4">
        <v>1</v>
      </c>
      <c r="E609" s="4">
        <v>217</v>
      </c>
      <c r="F609" s="4">
        <f>ROUND(Source!AU590,O609)</f>
        <v>0</v>
      </c>
      <c r="G609" s="4" t="s">
        <v>424</v>
      </c>
      <c r="H609" s="4" t="s">
        <v>425</v>
      </c>
      <c r="I609" s="4"/>
      <c r="J609" s="4"/>
      <c r="K609" s="4">
        <v>217</v>
      </c>
      <c r="L609" s="4">
        <v>18</v>
      </c>
      <c r="M609" s="4">
        <v>3</v>
      </c>
      <c r="N609" s="4" t="s">
        <v>3</v>
      </c>
      <c r="O609" s="4">
        <v>2</v>
      </c>
      <c r="P609" s="4"/>
      <c r="Q609" s="4"/>
      <c r="R609" s="4"/>
      <c r="S609" s="4"/>
      <c r="T609" s="4"/>
      <c r="U609" s="4"/>
      <c r="V609" s="4"/>
      <c r="W609" s="4"/>
    </row>
    <row r="610" spans="1:245" x14ac:dyDescent="0.2">
      <c r="A610" s="4">
        <v>50</v>
      </c>
      <c r="B610" s="4">
        <v>0</v>
      </c>
      <c r="C610" s="4">
        <v>0</v>
      </c>
      <c r="D610" s="4">
        <v>1</v>
      </c>
      <c r="E610" s="4">
        <v>230</v>
      </c>
      <c r="F610" s="4">
        <f>ROUND(Source!BA590,O610)</f>
        <v>0</v>
      </c>
      <c r="G610" s="4" t="s">
        <v>426</v>
      </c>
      <c r="H610" s="4" t="s">
        <v>427</v>
      </c>
      <c r="I610" s="4"/>
      <c r="J610" s="4"/>
      <c r="K610" s="4">
        <v>230</v>
      </c>
      <c r="L610" s="4">
        <v>19</v>
      </c>
      <c r="M610" s="4">
        <v>3</v>
      </c>
      <c r="N610" s="4" t="s">
        <v>3</v>
      </c>
      <c r="O610" s="4">
        <v>2</v>
      </c>
      <c r="P610" s="4"/>
      <c r="Q610" s="4"/>
      <c r="R610" s="4"/>
      <c r="S610" s="4"/>
      <c r="T610" s="4"/>
      <c r="U610" s="4"/>
      <c r="V610" s="4"/>
      <c r="W610" s="4"/>
    </row>
    <row r="611" spans="1:245" x14ac:dyDescent="0.2">
      <c r="A611" s="4">
        <v>50</v>
      </c>
      <c r="B611" s="4">
        <v>0</v>
      </c>
      <c r="C611" s="4">
        <v>0</v>
      </c>
      <c r="D611" s="4">
        <v>1</v>
      </c>
      <c r="E611" s="4">
        <v>206</v>
      </c>
      <c r="F611" s="4">
        <f>ROUND(Source!T590,O611)</f>
        <v>0</v>
      </c>
      <c r="G611" s="4" t="s">
        <v>428</v>
      </c>
      <c r="H611" s="4" t="s">
        <v>429</v>
      </c>
      <c r="I611" s="4"/>
      <c r="J611" s="4"/>
      <c r="K611" s="4">
        <v>206</v>
      </c>
      <c r="L611" s="4">
        <v>20</v>
      </c>
      <c r="M611" s="4">
        <v>3</v>
      </c>
      <c r="N611" s="4" t="s">
        <v>3</v>
      </c>
      <c r="O611" s="4">
        <v>2</v>
      </c>
      <c r="P611" s="4"/>
      <c r="Q611" s="4"/>
      <c r="R611" s="4"/>
      <c r="S611" s="4"/>
      <c r="T611" s="4"/>
      <c r="U611" s="4"/>
      <c r="V611" s="4"/>
      <c r="W611" s="4"/>
    </row>
    <row r="612" spans="1:245" x14ac:dyDescent="0.2">
      <c r="A612" s="4">
        <v>50</v>
      </c>
      <c r="B612" s="4">
        <v>0</v>
      </c>
      <c r="C612" s="4">
        <v>0</v>
      </c>
      <c r="D612" s="4">
        <v>1</v>
      </c>
      <c r="E612" s="4">
        <v>207</v>
      </c>
      <c r="F612" s="4">
        <f>Source!U590</f>
        <v>206.81135399999999</v>
      </c>
      <c r="G612" s="4" t="s">
        <v>430</v>
      </c>
      <c r="H612" s="4" t="s">
        <v>431</v>
      </c>
      <c r="I612" s="4"/>
      <c r="J612" s="4"/>
      <c r="K612" s="4">
        <v>207</v>
      </c>
      <c r="L612" s="4">
        <v>21</v>
      </c>
      <c r="M612" s="4">
        <v>3</v>
      </c>
      <c r="N612" s="4" t="s">
        <v>3</v>
      </c>
      <c r="O612" s="4">
        <v>-1</v>
      </c>
      <c r="P612" s="4"/>
      <c r="Q612" s="4"/>
      <c r="R612" s="4"/>
      <c r="S612" s="4"/>
      <c r="T612" s="4"/>
      <c r="U612" s="4"/>
      <c r="V612" s="4"/>
      <c r="W612" s="4"/>
    </row>
    <row r="613" spans="1:245" x14ac:dyDescent="0.2">
      <c r="A613" s="4">
        <v>50</v>
      </c>
      <c r="B613" s="4">
        <v>0</v>
      </c>
      <c r="C613" s="4">
        <v>0</v>
      </c>
      <c r="D613" s="4">
        <v>1</v>
      </c>
      <c r="E613" s="4">
        <v>208</v>
      </c>
      <c r="F613" s="4">
        <f>Source!V590</f>
        <v>10.7151</v>
      </c>
      <c r="G613" s="4" t="s">
        <v>432</v>
      </c>
      <c r="H613" s="4" t="s">
        <v>433</v>
      </c>
      <c r="I613" s="4"/>
      <c r="J613" s="4"/>
      <c r="K613" s="4">
        <v>208</v>
      </c>
      <c r="L613" s="4">
        <v>22</v>
      </c>
      <c r="M613" s="4">
        <v>3</v>
      </c>
      <c r="N613" s="4" t="s">
        <v>3</v>
      </c>
      <c r="O613" s="4">
        <v>-1</v>
      </c>
      <c r="P613" s="4"/>
      <c r="Q613" s="4"/>
      <c r="R613" s="4"/>
      <c r="S613" s="4"/>
      <c r="T613" s="4"/>
      <c r="U613" s="4"/>
      <c r="V613" s="4"/>
      <c r="W613" s="4"/>
    </row>
    <row r="614" spans="1:245" x14ac:dyDescent="0.2">
      <c r="A614" s="4">
        <v>50</v>
      </c>
      <c r="B614" s="4">
        <v>0</v>
      </c>
      <c r="C614" s="4">
        <v>0</v>
      </c>
      <c r="D614" s="4">
        <v>1</v>
      </c>
      <c r="E614" s="4">
        <v>209</v>
      </c>
      <c r="F614" s="4">
        <f>ROUND(Source!W590,O614)</f>
        <v>0</v>
      </c>
      <c r="G614" s="4" t="s">
        <v>434</v>
      </c>
      <c r="H614" s="4" t="s">
        <v>435</v>
      </c>
      <c r="I614" s="4"/>
      <c r="J614" s="4"/>
      <c r="K614" s="4">
        <v>209</v>
      </c>
      <c r="L614" s="4">
        <v>23</v>
      </c>
      <c r="M614" s="4">
        <v>3</v>
      </c>
      <c r="N614" s="4" t="s">
        <v>3</v>
      </c>
      <c r="O614" s="4">
        <v>2</v>
      </c>
      <c r="P614" s="4"/>
      <c r="Q614" s="4"/>
      <c r="R614" s="4"/>
      <c r="S614" s="4"/>
      <c r="T614" s="4"/>
      <c r="U614" s="4"/>
      <c r="V614" s="4"/>
      <c r="W614" s="4"/>
    </row>
    <row r="615" spans="1:245" x14ac:dyDescent="0.2">
      <c r="A615" s="4">
        <v>50</v>
      </c>
      <c r="B615" s="4">
        <v>0</v>
      </c>
      <c r="C615" s="4">
        <v>0</v>
      </c>
      <c r="D615" s="4">
        <v>1</v>
      </c>
      <c r="E615" s="4">
        <v>210</v>
      </c>
      <c r="F615" s="4">
        <f>ROUND(Source!X590,O615)</f>
        <v>14288.04</v>
      </c>
      <c r="G615" s="4" t="s">
        <v>436</v>
      </c>
      <c r="H615" s="4" t="s">
        <v>437</v>
      </c>
      <c r="I615" s="4"/>
      <c r="J615" s="4"/>
      <c r="K615" s="4">
        <v>210</v>
      </c>
      <c r="L615" s="4">
        <v>24</v>
      </c>
      <c r="M615" s="4">
        <v>3</v>
      </c>
      <c r="N615" s="4" t="s">
        <v>3</v>
      </c>
      <c r="O615" s="4">
        <v>2</v>
      </c>
      <c r="P615" s="4"/>
      <c r="Q615" s="4"/>
      <c r="R615" s="4"/>
      <c r="S615" s="4"/>
      <c r="T615" s="4"/>
      <c r="U615" s="4"/>
      <c r="V615" s="4"/>
      <c r="W615" s="4"/>
    </row>
    <row r="616" spans="1:245" x14ac:dyDescent="0.2">
      <c r="A616" s="4">
        <v>50</v>
      </c>
      <c r="B616" s="4">
        <v>0</v>
      </c>
      <c r="C616" s="4">
        <v>0</v>
      </c>
      <c r="D616" s="4">
        <v>1</v>
      </c>
      <c r="E616" s="4">
        <v>211</v>
      </c>
      <c r="F616" s="4">
        <f>ROUND(Source!Y590,O616)</f>
        <v>9800.98</v>
      </c>
      <c r="G616" s="4" t="s">
        <v>438</v>
      </c>
      <c r="H616" s="4" t="s">
        <v>439</v>
      </c>
      <c r="I616" s="4"/>
      <c r="J616" s="4"/>
      <c r="K616" s="4">
        <v>211</v>
      </c>
      <c r="L616" s="4">
        <v>25</v>
      </c>
      <c r="M616" s="4">
        <v>3</v>
      </c>
      <c r="N616" s="4" t="s">
        <v>3</v>
      </c>
      <c r="O616" s="4">
        <v>2</v>
      </c>
      <c r="P616" s="4"/>
      <c r="Q616" s="4"/>
      <c r="R616" s="4"/>
      <c r="S616" s="4"/>
      <c r="T616" s="4"/>
      <c r="U616" s="4"/>
      <c r="V616" s="4"/>
      <c r="W616" s="4"/>
    </row>
    <row r="617" spans="1:245" x14ac:dyDescent="0.2">
      <c r="A617" s="4">
        <v>50</v>
      </c>
      <c r="B617" s="4">
        <v>0</v>
      </c>
      <c r="C617" s="4">
        <v>0</v>
      </c>
      <c r="D617" s="4">
        <v>1</v>
      </c>
      <c r="E617" s="4">
        <v>224</v>
      </c>
      <c r="F617" s="4">
        <f>ROUND(Source!AR590,O617)</f>
        <v>574236.52</v>
      </c>
      <c r="G617" s="4" t="s">
        <v>440</v>
      </c>
      <c r="H617" s="4" t="s">
        <v>441</v>
      </c>
      <c r="I617" s="4"/>
      <c r="J617" s="4"/>
      <c r="K617" s="4">
        <v>224</v>
      </c>
      <c r="L617" s="4">
        <v>26</v>
      </c>
      <c r="M617" s="4">
        <v>3</v>
      </c>
      <c r="N617" s="4" t="s">
        <v>3</v>
      </c>
      <c r="O617" s="4">
        <v>2</v>
      </c>
      <c r="P617" s="4"/>
      <c r="Q617" s="4"/>
      <c r="R617" s="4"/>
      <c r="S617" s="4"/>
      <c r="T617" s="4"/>
      <c r="U617" s="4"/>
      <c r="V617" s="4"/>
      <c r="W617" s="4"/>
    </row>
    <row r="619" spans="1:245" x14ac:dyDescent="0.2">
      <c r="A619" s="1">
        <v>5</v>
      </c>
      <c r="B619" s="1">
        <v>1</v>
      </c>
      <c r="C619" s="1"/>
      <c r="D619" s="1">
        <f>ROW(A640)</f>
        <v>640</v>
      </c>
      <c r="E619" s="1"/>
      <c r="F619" s="1" t="s">
        <v>545</v>
      </c>
      <c r="G619" s="1" t="s">
        <v>903</v>
      </c>
      <c r="H619" s="1" t="s">
        <v>3</v>
      </c>
      <c r="I619" s="1">
        <v>0</v>
      </c>
      <c r="J619" s="1"/>
      <c r="K619" s="1">
        <v>0</v>
      </c>
      <c r="L619" s="1"/>
      <c r="M619" s="1"/>
      <c r="N619" s="1"/>
      <c r="O619" s="1"/>
      <c r="P619" s="1"/>
      <c r="Q619" s="1"/>
      <c r="R619" s="1"/>
      <c r="S619" s="1"/>
      <c r="T619" s="1"/>
      <c r="U619" s="1" t="s">
        <v>3</v>
      </c>
      <c r="V619" s="1">
        <v>0</v>
      </c>
      <c r="W619" s="1"/>
      <c r="X619" s="1"/>
      <c r="Y619" s="1"/>
      <c r="Z619" s="1"/>
      <c r="AA619" s="1"/>
      <c r="AB619" s="1" t="s">
        <v>3</v>
      </c>
      <c r="AC619" s="1" t="s">
        <v>3</v>
      </c>
      <c r="AD619" s="1" t="s">
        <v>3</v>
      </c>
      <c r="AE619" s="1" t="s">
        <v>3</v>
      </c>
      <c r="AF619" s="1" t="s">
        <v>3</v>
      </c>
      <c r="AG619" s="1" t="s">
        <v>3</v>
      </c>
      <c r="AH619" s="1"/>
      <c r="AI619" s="1"/>
      <c r="AJ619" s="1"/>
      <c r="AK619" s="1"/>
      <c r="AL619" s="1"/>
      <c r="AM619" s="1"/>
      <c r="AN619" s="1"/>
      <c r="AO619" s="1"/>
      <c r="AP619" s="1" t="s">
        <v>3</v>
      </c>
      <c r="AQ619" s="1" t="s">
        <v>3</v>
      </c>
      <c r="AR619" s="1" t="s">
        <v>3</v>
      </c>
      <c r="AS619" s="1"/>
      <c r="AT619" s="1"/>
      <c r="AU619" s="1"/>
      <c r="AV619" s="1"/>
      <c r="AW619" s="1"/>
      <c r="AX619" s="1"/>
      <c r="AY619" s="1"/>
      <c r="AZ619" s="1" t="s">
        <v>3</v>
      </c>
      <c r="BA619" s="1"/>
      <c r="BB619" s="1" t="s">
        <v>3</v>
      </c>
      <c r="BC619" s="1" t="s">
        <v>3</v>
      </c>
      <c r="BD619" s="1" t="s">
        <v>3</v>
      </c>
      <c r="BE619" s="1" t="s">
        <v>3</v>
      </c>
      <c r="BF619" s="1" t="s">
        <v>3</v>
      </c>
      <c r="BG619" s="1" t="s">
        <v>3</v>
      </c>
      <c r="BH619" s="1" t="s">
        <v>3</v>
      </c>
      <c r="BI619" s="1" t="s">
        <v>3</v>
      </c>
      <c r="BJ619" s="1" t="s">
        <v>3</v>
      </c>
      <c r="BK619" s="1" t="s">
        <v>3</v>
      </c>
      <c r="BL619" s="1" t="s">
        <v>3</v>
      </c>
      <c r="BM619" s="1" t="s">
        <v>3</v>
      </c>
      <c r="BN619" s="1" t="s">
        <v>3</v>
      </c>
      <c r="BO619" s="1" t="s">
        <v>3</v>
      </c>
      <c r="BP619" s="1" t="s">
        <v>3</v>
      </c>
      <c r="BQ619" s="1"/>
      <c r="BR619" s="1"/>
      <c r="BS619" s="1"/>
      <c r="BT619" s="1"/>
      <c r="BU619" s="1"/>
      <c r="BV619" s="1"/>
      <c r="BW619" s="1"/>
      <c r="BX619" s="1">
        <v>0</v>
      </c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>
        <v>0</v>
      </c>
    </row>
    <row r="621" spans="1:245" x14ac:dyDescent="0.2">
      <c r="A621" s="2">
        <v>52</v>
      </c>
      <c r="B621" s="2">
        <f t="shared" ref="B621:G621" si="500">B640</f>
        <v>1</v>
      </c>
      <c r="C621" s="2">
        <f t="shared" si="500"/>
        <v>5</v>
      </c>
      <c r="D621" s="2">
        <f t="shared" si="500"/>
        <v>619</v>
      </c>
      <c r="E621" s="2">
        <f t="shared" si="500"/>
        <v>0</v>
      </c>
      <c r="F621" s="2" t="str">
        <f t="shared" si="500"/>
        <v>Новый подраздел</v>
      </c>
      <c r="G621" s="2" t="str">
        <f t="shared" si="500"/>
        <v>Устройство водостока и снегозадержателя</v>
      </c>
      <c r="H621" s="2"/>
      <c r="I621" s="2"/>
      <c r="J621" s="2"/>
      <c r="K621" s="2"/>
      <c r="L621" s="2"/>
      <c r="M621" s="2"/>
      <c r="N621" s="2"/>
      <c r="O621" s="2">
        <f t="shared" ref="O621:AT621" si="501">O640</f>
        <v>79723.3</v>
      </c>
      <c r="P621" s="2">
        <f t="shared" si="501"/>
        <v>76269.94</v>
      </c>
      <c r="Q621" s="2">
        <f t="shared" si="501"/>
        <v>901.63</v>
      </c>
      <c r="R621" s="2">
        <f t="shared" si="501"/>
        <v>129.91</v>
      </c>
      <c r="S621" s="2">
        <f t="shared" si="501"/>
        <v>2551.73</v>
      </c>
      <c r="T621" s="2">
        <f t="shared" si="501"/>
        <v>0</v>
      </c>
      <c r="U621" s="2">
        <f t="shared" si="501"/>
        <v>45.466507499999999</v>
      </c>
      <c r="V621" s="2">
        <f t="shared" si="501"/>
        <v>1.5396424999999998</v>
      </c>
      <c r="W621" s="2">
        <f t="shared" si="501"/>
        <v>0</v>
      </c>
      <c r="X621" s="2">
        <f t="shared" si="501"/>
        <v>3217.97</v>
      </c>
      <c r="Y621" s="2">
        <f t="shared" si="501"/>
        <v>1743.07</v>
      </c>
      <c r="Z621" s="2">
        <f t="shared" si="501"/>
        <v>0</v>
      </c>
      <c r="AA621" s="2">
        <f t="shared" si="501"/>
        <v>0</v>
      </c>
      <c r="AB621" s="2">
        <f t="shared" si="501"/>
        <v>79723.3</v>
      </c>
      <c r="AC621" s="2">
        <f t="shared" si="501"/>
        <v>76269.94</v>
      </c>
      <c r="AD621" s="2">
        <f t="shared" si="501"/>
        <v>901.63</v>
      </c>
      <c r="AE621" s="2">
        <f t="shared" si="501"/>
        <v>129.91</v>
      </c>
      <c r="AF621" s="2">
        <f t="shared" si="501"/>
        <v>2551.73</v>
      </c>
      <c r="AG621" s="2">
        <f t="shared" si="501"/>
        <v>0</v>
      </c>
      <c r="AH621" s="2">
        <f t="shared" si="501"/>
        <v>45.466507499999999</v>
      </c>
      <c r="AI621" s="2">
        <f t="shared" si="501"/>
        <v>1.5396424999999998</v>
      </c>
      <c r="AJ621" s="2">
        <f t="shared" si="501"/>
        <v>0</v>
      </c>
      <c r="AK621" s="2">
        <f t="shared" si="501"/>
        <v>3217.97</v>
      </c>
      <c r="AL621" s="2">
        <f t="shared" si="501"/>
        <v>1743.07</v>
      </c>
      <c r="AM621" s="2">
        <f t="shared" si="501"/>
        <v>0</v>
      </c>
      <c r="AN621" s="2">
        <f t="shared" si="501"/>
        <v>0</v>
      </c>
      <c r="AO621" s="2">
        <f t="shared" si="501"/>
        <v>0</v>
      </c>
      <c r="AP621" s="2">
        <f t="shared" si="501"/>
        <v>0</v>
      </c>
      <c r="AQ621" s="2">
        <f t="shared" si="501"/>
        <v>0</v>
      </c>
      <c r="AR621" s="2">
        <f t="shared" si="501"/>
        <v>84684.34</v>
      </c>
      <c r="AS621" s="2">
        <f t="shared" si="501"/>
        <v>84684.34</v>
      </c>
      <c r="AT621" s="2">
        <f t="shared" si="501"/>
        <v>0</v>
      </c>
      <c r="AU621" s="2">
        <f t="shared" ref="AU621:BZ621" si="502">AU640</f>
        <v>0</v>
      </c>
      <c r="AV621" s="2">
        <f t="shared" si="502"/>
        <v>76269.94</v>
      </c>
      <c r="AW621" s="2">
        <f t="shared" si="502"/>
        <v>76269.94</v>
      </c>
      <c r="AX621" s="2">
        <f t="shared" si="502"/>
        <v>0</v>
      </c>
      <c r="AY621" s="2">
        <f t="shared" si="502"/>
        <v>76269.94</v>
      </c>
      <c r="AZ621" s="2">
        <f t="shared" si="502"/>
        <v>0</v>
      </c>
      <c r="BA621" s="2">
        <f t="shared" si="502"/>
        <v>0</v>
      </c>
      <c r="BB621" s="2">
        <f t="shared" si="502"/>
        <v>0</v>
      </c>
      <c r="BC621" s="2">
        <f t="shared" si="502"/>
        <v>0</v>
      </c>
      <c r="BD621" s="2">
        <f t="shared" si="502"/>
        <v>0</v>
      </c>
      <c r="BE621" s="2">
        <f t="shared" si="502"/>
        <v>0</v>
      </c>
      <c r="BF621" s="2">
        <f t="shared" si="502"/>
        <v>0</v>
      </c>
      <c r="BG621" s="2">
        <f t="shared" si="502"/>
        <v>0</v>
      </c>
      <c r="BH621" s="2">
        <f t="shared" si="502"/>
        <v>0</v>
      </c>
      <c r="BI621" s="2">
        <f t="shared" si="502"/>
        <v>0</v>
      </c>
      <c r="BJ621" s="2">
        <f t="shared" si="502"/>
        <v>0</v>
      </c>
      <c r="BK621" s="2">
        <f t="shared" si="502"/>
        <v>0</v>
      </c>
      <c r="BL621" s="2">
        <f t="shared" si="502"/>
        <v>0</v>
      </c>
      <c r="BM621" s="2">
        <f t="shared" si="502"/>
        <v>0</v>
      </c>
      <c r="BN621" s="2">
        <f t="shared" si="502"/>
        <v>0</v>
      </c>
      <c r="BO621" s="2">
        <f t="shared" si="502"/>
        <v>0</v>
      </c>
      <c r="BP621" s="2">
        <f t="shared" si="502"/>
        <v>0</v>
      </c>
      <c r="BQ621" s="2">
        <f t="shared" si="502"/>
        <v>0</v>
      </c>
      <c r="BR621" s="2">
        <f t="shared" si="502"/>
        <v>0</v>
      </c>
      <c r="BS621" s="2">
        <f t="shared" si="502"/>
        <v>0</v>
      </c>
      <c r="BT621" s="2">
        <f t="shared" si="502"/>
        <v>0</v>
      </c>
      <c r="BU621" s="2">
        <f t="shared" si="502"/>
        <v>0</v>
      </c>
      <c r="BV621" s="2">
        <f t="shared" si="502"/>
        <v>0</v>
      </c>
      <c r="BW621" s="2">
        <f t="shared" si="502"/>
        <v>0</v>
      </c>
      <c r="BX621" s="2">
        <f t="shared" si="502"/>
        <v>0</v>
      </c>
      <c r="BY621" s="2">
        <f t="shared" si="502"/>
        <v>0</v>
      </c>
      <c r="BZ621" s="2">
        <f t="shared" si="502"/>
        <v>0</v>
      </c>
      <c r="CA621" s="2">
        <f t="shared" ref="CA621:DF621" si="503">CA640</f>
        <v>84684.34</v>
      </c>
      <c r="CB621" s="2">
        <f t="shared" si="503"/>
        <v>84684.34</v>
      </c>
      <c r="CC621" s="2">
        <f t="shared" si="503"/>
        <v>0</v>
      </c>
      <c r="CD621" s="2">
        <f t="shared" si="503"/>
        <v>0</v>
      </c>
      <c r="CE621" s="2">
        <f t="shared" si="503"/>
        <v>76269.94</v>
      </c>
      <c r="CF621" s="2">
        <f t="shared" si="503"/>
        <v>76269.94</v>
      </c>
      <c r="CG621" s="2">
        <f t="shared" si="503"/>
        <v>0</v>
      </c>
      <c r="CH621" s="2">
        <f t="shared" si="503"/>
        <v>76269.94</v>
      </c>
      <c r="CI621" s="2">
        <f t="shared" si="503"/>
        <v>0</v>
      </c>
      <c r="CJ621" s="2">
        <f t="shared" si="503"/>
        <v>0</v>
      </c>
      <c r="CK621" s="2">
        <f t="shared" si="503"/>
        <v>0</v>
      </c>
      <c r="CL621" s="2">
        <f t="shared" si="503"/>
        <v>0</v>
      </c>
      <c r="CM621" s="2">
        <f t="shared" si="503"/>
        <v>0</v>
      </c>
      <c r="CN621" s="2">
        <f t="shared" si="503"/>
        <v>0</v>
      </c>
      <c r="CO621" s="2">
        <f t="shared" si="503"/>
        <v>0</v>
      </c>
      <c r="CP621" s="2">
        <f t="shared" si="503"/>
        <v>0</v>
      </c>
      <c r="CQ621" s="2">
        <f t="shared" si="503"/>
        <v>0</v>
      </c>
      <c r="CR621" s="2">
        <f t="shared" si="503"/>
        <v>0</v>
      </c>
      <c r="CS621" s="2">
        <f t="shared" si="503"/>
        <v>0</v>
      </c>
      <c r="CT621" s="2">
        <f t="shared" si="503"/>
        <v>0</v>
      </c>
      <c r="CU621" s="2">
        <f t="shared" si="503"/>
        <v>0</v>
      </c>
      <c r="CV621" s="2">
        <f t="shared" si="503"/>
        <v>0</v>
      </c>
      <c r="CW621" s="2">
        <f t="shared" si="503"/>
        <v>0</v>
      </c>
      <c r="CX621" s="2">
        <f t="shared" si="503"/>
        <v>0</v>
      </c>
      <c r="CY621" s="2">
        <f t="shared" si="503"/>
        <v>0</v>
      </c>
      <c r="CZ621" s="2">
        <f t="shared" si="503"/>
        <v>0</v>
      </c>
      <c r="DA621" s="2">
        <f t="shared" si="503"/>
        <v>0</v>
      </c>
      <c r="DB621" s="2">
        <f t="shared" si="503"/>
        <v>0</v>
      </c>
      <c r="DC621" s="2">
        <f t="shared" si="503"/>
        <v>0</v>
      </c>
      <c r="DD621" s="2">
        <f t="shared" si="503"/>
        <v>0</v>
      </c>
      <c r="DE621" s="2">
        <f t="shared" si="503"/>
        <v>0</v>
      </c>
      <c r="DF621" s="2">
        <f t="shared" si="503"/>
        <v>0</v>
      </c>
      <c r="DG621" s="3">
        <f t="shared" ref="DG621:EL621" si="504">DG640</f>
        <v>0</v>
      </c>
      <c r="DH621" s="3">
        <f t="shared" si="504"/>
        <v>0</v>
      </c>
      <c r="DI621" s="3">
        <f t="shared" si="504"/>
        <v>0</v>
      </c>
      <c r="DJ621" s="3">
        <f t="shared" si="504"/>
        <v>0</v>
      </c>
      <c r="DK621" s="3">
        <f t="shared" si="504"/>
        <v>0</v>
      </c>
      <c r="DL621" s="3">
        <f t="shared" si="504"/>
        <v>0</v>
      </c>
      <c r="DM621" s="3">
        <f t="shared" si="504"/>
        <v>0</v>
      </c>
      <c r="DN621" s="3">
        <f t="shared" si="504"/>
        <v>0</v>
      </c>
      <c r="DO621" s="3">
        <f t="shared" si="504"/>
        <v>0</v>
      </c>
      <c r="DP621" s="3">
        <f t="shared" si="504"/>
        <v>0</v>
      </c>
      <c r="DQ621" s="3">
        <f t="shared" si="504"/>
        <v>0</v>
      </c>
      <c r="DR621" s="3">
        <f t="shared" si="504"/>
        <v>0</v>
      </c>
      <c r="DS621" s="3">
        <f t="shared" si="504"/>
        <v>0</v>
      </c>
      <c r="DT621" s="3">
        <f t="shared" si="504"/>
        <v>0</v>
      </c>
      <c r="DU621" s="3">
        <f t="shared" si="504"/>
        <v>0</v>
      </c>
      <c r="DV621" s="3">
        <f t="shared" si="504"/>
        <v>0</v>
      </c>
      <c r="DW621" s="3">
        <f t="shared" si="504"/>
        <v>0</v>
      </c>
      <c r="DX621" s="3">
        <f t="shared" si="504"/>
        <v>0</v>
      </c>
      <c r="DY621" s="3">
        <f t="shared" si="504"/>
        <v>0</v>
      </c>
      <c r="DZ621" s="3">
        <f t="shared" si="504"/>
        <v>0</v>
      </c>
      <c r="EA621" s="3">
        <f t="shared" si="504"/>
        <v>0</v>
      </c>
      <c r="EB621" s="3">
        <f t="shared" si="504"/>
        <v>0</v>
      </c>
      <c r="EC621" s="3">
        <f t="shared" si="504"/>
        <v>0</v>
      </c>
      <c r="ED621" s="3">
        <f t="shared" si="504"/>
        <v>0</v>
      </c>
      <c r="EE621" s="3">
        <f t="shared" si="504"/>
        <v>0</v>
      </c>
      <c r="EF621" s="3">
        <f t="shared" si="504"/>
        <v>0</v>
      </c>
      <c r="EG621" s="3">
        <f t="shared" si="504"/>
        <v>0</v>
      </c>
      <c r="EH621" s="3">
        <f t="shared" si="504"/>
        <v>0</v>
      </c>
      <c r="EI621" s="3">
        <f t="shared" si="504"/>
        <v>0</v>
      </c>
      <c r="EJ621" s="3">
        <f t="shared" si="504"/>
        <v>0</v>
      </c>
      <c r="EK621" s="3">
        <f t="shared" si="504"/>
        <v>0</v>
      </c>
      <c r="EL621" s="3">
        <f t="shared" si="504"/>
        <v>0</v>
      </c>
      <c r="EM621" s="3">
        <f t="shared" ref="EM621:FR621" si="505">EM640</f>
        <v>0</v>
      </c>
      <c r="EN621" s="3">
        <f t="shared" si="505"/>
        <v>0</v>
      </c>
      <c r="EO621" s="3">
        <f t="shared" si="505"/>
        <v>0</v>
      </c>
      <c r="EP621" s="3">
        <f t="shared" si="505"/>
        <v>0</v>
      </c>
      <c r="EQ621" s="3">
        <f t="shared" si="505"/>
        <v>0</v>
      </c>
      <c r="ER621" s="3">
        <f t="shared" si="505"/>
        <v>0</v>
      </c>
      <c r="ES621" s="3">
        <f t="shared" si="505"/>
        <v>0</v>
      </c>
      <c r="ET621" s="3">
        <f t="shared" si="505"/>
        <v>0</v>
      </c>
      <c r="EU621" s="3">
        <f t="shared" si="505"/>
        <v>0</v>
      </c>
      <c r="EV621" s="3">
        <f t="shared" si="505"/>
        <v>0</v>
      </c>
      <c r="EW621" s="3">
        <f t="shared" si="505"/>
        <v>0</v>
      </c>
      <c r="EX621" s="3">
        <f t="shared" si="505"/>
        <v>0</v>
      </c>
      <c r="EY621" s="3">
        <f t="shared" si="505"/>
        <v>0</v>
      </c>
      <c r="EZ621" s="3">
        <f t="shared" si="505"/>
        <v>0</v>
      </c>
      <c r="FA621" s="3">
        <f t="shared" si="505"/>
        <v>0</v>
      </c>
      <c r="FB621" s="3">
        <f t="shared" si="505"/>
        <v>0</v>
      </c>
      <c r="FC621" s="3">
        <f t="shared" si="505"/>
        <v>0</v>
      </c>
      <c r="FD621" s="3">
        <f t="shared" si="505"/>
        <v>0</v>
      </c>
      <c r="FE621" s="3">
        <f t="shared" si="505"/>
        <v>0</v>
      </c>
      <c r="FF621" s="3">
        <f t="shared" si="505"/>
        <v>0</v>
      </c>
      <c r="FG621" s="3">
        <f t="shared" si="505"/>
        <v>0</v>
      </c>
      <c r="FH621" s="3">
        <f t="shared" si="505"/>
        <v>0</v>
      </c>
      <c r="FI621" s="3">
        <f t="shared" si="505"/>
        <v>0</v>
      </c>
      <c r="FJ621" s="3">
        <f t="shared" si="505"/>
        <v>0</v>
      </c>
      <c r="FK621" s="3">
        <f t="shared" si="505"/>
        <v>0</v>
      </c>
      <c r="FL621" s="3">
        <f t="shared" si="505"/>
        <v>0</v>
      </c>
      <c r="FM621" s="3">
        <f t="shared" si="505"/>
        <v>0</v>
      </c>
      <c r="FN621" s="3">
        <f t="shared" si="505"/>
        <v>0</v>
      </c>
      <c r="FO621" s="3">
        <f t="shared" si="505"/>
        <v>0</v>
      </c>
      <c r="FP621" s="3">
        <f t="shared" si="505"/>
        <v>0</v>
      </c>
      <c r="FQ621" s="3">
        <f t="shared" si="505"/>
        <v>0</v>
      </c>
      <c r="FR621" s="3">
        <f t="shared" si="505"/>
        <v>0</v>
      </c>
      <c r="FS621" s="3">
        <f t="shared" ref="FS621:GX621" si="506">FS640</f>
        <v>0</v>
      </c>
      <c r="FT621" s="3">
        <f t="shared" si="506"/>
        <v>0</v>
      </c>
      <c r="FU621" s="3">
        <f t="shared" si="506"/>
        <v>0</v>
      </c>
      <c r="FV621" s="3">
        <f t="shared" si="506"/>
        <v>0</v>
      </c>
      <c r="FW621" s="3">
        <f t="shared" si="506"/>
        <v>0</v>
      </c>
      <c r="FX621" s="3">
        <f t="shared" si="506"/>
        <v>0</v>
      </c>
      <c r="FY621" s="3">
        <f t="shared" si="506"/>
        <v>0</v>
      </c>
      <c r="FZ621" s="3">
        <f t="shared" si="506"/>
        <v>0</v>
      </c>
      <c r="GA621" s="3">
        <f t="shared" si="506"/>
        <v>0</v>
      </c>
      <c r="GB621" s="3">
        <f t="shared" si="506"/>
        <v>0</v>
      </c>
      <c r="GC621" s="3">
        <f t="shared" si="506"/>
        <v>0</v>
      </c>
      <c r="GD621" s="3">
        <f t="shared" si="506"/>
        <v>0</v>
      </c>
      <c r="GE621" s="3">
        <f t="shared" si="506"/>
        <v>0</v>
      </c>
      <c r="GF621" s="3">
        <f t="shared" si="506"/>
        <v>0</v>
      </c>
      <c r="GG621" s="3">
        <f t="shared" si="506"/>
        <v>0</v>
      </c>
      <c r="GH621" s="3">
        <f t="shared" si="506"/>
        <v>0</v>
      </c>
      <c r="GI621" s="3">
        <f t="shared" si="506"/>
        <v>0</v>
      </c>
      <c r="GJ621" s="3">
        <f t="shared" si="506"/>
        <v>0</v>
      </c>
      <c r="GK621" s="3">
        <f t="shared" si="506"/>
        <v>0</v>
      </c>
      <c r="GL621" s="3">
        <f t="shared" si="506"/>
        <v>0</v>
      </c>
      <c r="GM621" s="3">
        <f t="shared" si="506"/>
        <v>0</v>
      </c>
      <c r="GN621" s="3">
        <f t="shared" si="506"/>
        <v>0</v>
      </c>
      <c r="GO621" s="3">
        <f t="shared" si="506"/>
        <v>0</v>
      </c>
      <c r="GP621" s="3">
        <f t="shared" si="506"/>
        <v>0</v>
      </c>
      <c r="GQ621" s="3">
        <f t="shared" si="506"/>
        <v>0</v>
      </c>
      <c r="GR621" s="3">
        <f t="shared" si="506"/>
        <v>0</v>
      </c>
      <c r="GS621" s="3">
        <f t="shared" si="506"/>
        <v>0</v>
      </c>
      <c r="GT621" s="3">
        <f t="shared" si="506"/>
        <v>0</v>
      </c>
      <c r="GU621" s="3">
        <f t="shared" si="506"/>
        <v>0</v>
      </c>
      <c r="GV621" s="3">
        <f t="shared" si="506"/>
        <v>0</v>
      </c>
      <c r="GW621" s="3">
        <f t="shared" si="506"/>
        <v>0</v>
      </c>
      <c r="GX621" s="3">
        <f t="shared" si="506"/>
        <v>0</v>
      </c>
    </row>
    <row r="623" spans="1:245" x14ac:dyDescent="0.2">
      <c r="A623">
        <v>17</v>
      </c>
      <c r="B623">
        <v>1</v>
      </c>
      <c r="C623">
        <f>ROW(SmtRes!A1290)</f>
        <v>1290</v>
      </c>
      <c r="D623">
        <f>ROW(EtalonRes!A1232)</f>
        <v>1232</v>
      </c>
      <c r="E623" t="s">
        <v>904</v>
      </c>
      <c r="F623" t="s">
        <v>905</v>
      </c>
      <c r="G623" t="s">
        <v>906</v>
      </c>
      <c r="H623" t="s">
        <v>28</v>
      </c>
      <c r="I623">
        <f>ROUND(32/100,9)</f>
        <v>0.32</v>
      </c>
      <c r="J623">
        <v>0</v>
      </c>
      <c r="O623">
        <f t="shared" ref="O623:O638" si="507">ROUND(CP623,2)</f>
        <v>14254.43</v>
      </c>
      <c r="P623">
        <f t="shared" ref="P623:P638" si="508">ROUND(CQ623*I623,2)</f>
        <v>13552.5</v>
      </c>
      <c r="Q623">
        <f t="shared" ref="Q623:Q638" si="509">ROUND(CR623*I623,2)</f>
        <v>55.12</v>
      </c>
      <c r="R623">
        <f t="shared" ref="R623:R638" si="510">ROUND(CS623*I623,2)</f>
        <v>8.42</v>
      </c>
      <c r="S623">
        <f t="shared" ref="S623:S638" si="511">ROUND(CT623*I623,2)</f>
        <v>646.80999999999995</v>
      </c>
      <c r="T623">
        <f t="shared" ref="T623:T638" si="512">ROUND(CU623*I623,2)</f>
        <v>0</v>
      </c>
      <c r="U623">
        <f t="shared" ref="U623:U638" si="513">CV623*I623</f>
        <v>11.55888</v>
      </c>
      <c r="V623">
        <f t="shared" ref="V623:V638" si="514">CW623*I623</f>
        <v>0.1</v>
      </c>
      <c r="W623">
        <f t="shared" ref="W623:W638" si="515">ROUND(CX623*I623,2)</f>
        <v>0</v>
      </c>
      <c r="X623">
        <f t="shared" ref="X623:X638" si="516">ROUND(CY623,2)</f>
        <v>786.28</v>
      </c>
      <c r="Y623">
        <f t="shared" ref="Y623:Y638" si="517">ROUND(CZ623,2)</f>
        <v>425.9</v>
      </c>
      <c r="AA623">
        <v>39570879</v>
      </c>
      <c r="AB623">
        <f t="shared" ref="AB623:AB638" si="518">ROUND((AC623+AD623+AF623),2)</f>
        <v>6790.41</v>
      </c>
      <c r="AC623">
        <f t="shared" ref="AC623:AC638" si="519">ROUND((ES623),2)</f>
        <v>6456.03</v>
      </c>
      <c r="AD623">
        <f>ROUND(((((ET623*1.25))-((EU623*1.25)))+AE623),2)</f>
        <v>26.26</v>
      </c>
      <c r="AE623">
        <f>ROUND(((EU623*1.25)),2)</f>
        <v>4.01</v>
      </c>
      <c r="AF623">
        <f>ROUND(((EV623*1.15)),2)</f>
        <v>308.12</v>
      </c>
      <c r="AG623">
        <f t="shared" ref="AG623:AG638" si="520">ROUND((AP623),2)</f>
        <v>0</v>
      </c>
      <c r="AH623">
        <f>((EW623*1.15))</f>
        <v>36.121499999999997</v>
      </c>
      <c r="AI623">
        <f>((EX623*1.25))</f>
        <v>0.3125</v>
      </c>
      <c r="AJ623">
        <f t="shared" ref="AJ623:AJ638" si="521">ROUND((AS623),2)</f>
        <v>0</v>
      </c>
      <c r="AK623">
        <v>6744.97</v>
      </c>
      <c r="AL623">
        <v>6456.03</v>
      </c>
      <c r="AM623">
        <v>21.01</v>
      </c>
      <c r="AN623">
        <v>3.21</v>
      </c>
      <c r="AO623">
        <v>267.93</v>
      </c>
      <c r="AP623">
        <v>0</v>
      </c>
      <c r="AQ623">
        <v>31.41</v>
      </c>
      <c r="AR623">
        <v>0.25</v>
      </c>
      <c r="AS623">
        <v>0</v>
      </c>
      <c r="AT623">
        <v>120</v>
      </c>
      <c r="AU623">
        <v>65</v>
      </c>
      <c r="AV623">
        <v>1</v>
      </c>
      <c r="AW623">
        <v>1</v>
      </c>
      <c r="AZ623">
        <v>6.56</v>
      </c>
      <c r="BA623">
        <v>6.56</v>
      </c>
      <c r="BB623">
        <v>6.56</v>
      </c>
      <c r="BC623">
        <v>6.56</v>
      </c>
      <c r="BD623" t="s">
        <v>3</v>
      </c>
      <c r="BE623" t="s">
        <v>3</v>
      </c>
      <c r="BF623" t="s">
        <v>3</v>
      </c>
      <c r="BG623" t="s">
        <v>3</v>
      </c>
      <c r="BH623">
        <v>0</v>
      </c>
      <c r="BI623">
        <v>1</v>
      </c>
      <c r="BJ623" t="s">
        <v>907</v>
      </c>
      <c r="BM623">
        <v>12001</v>
      </c>
      <c r="BN623">
        <v>0</v>
      </c>
      <c r="BO623" t="s">
        <v>3</v>
      </c>
      <c r="BP623">
        <v>0</v>
      </c>
      <c r="BQ623">
        <v>2</v>
      </c>
      <c r="BR623">
        <v>0</v>
      </c>
      <c r="BS623">
        <v>6.56</v>
      </c>
      <c r="BT623">
        <v>1</v>
      </c>
      <c r="BU623">
        <v>1</v>
      </c>
      <c r="BV623">
        <v>1</v>
      </c>
      <c r="BW623">
        <v>1</v>
      </c>
      <c r="BX623">
        <v>1</v>
      </c>
      <c r="BY623" t="s">
        <v>3</v>
      </c>
      <c r="BZ623">
        <v>120</v>
      </c>
      <c r="CA623">
        <v>65</v>
      </c>
      <c r="CF623">
        <v>0</v>
      </c>
      <c r="CG623">
        <v>0</v>
      </c>
      <c r="CM623">
        <v>0</v>
      </c>
      <c r="CN623" t="s">
        <v>1633</v>
      </c>
      <c r="CO623">
        <v>0</v>
      </c>
      <c r="CP623">
        <f t="shared" ref="CP623:CP638" si="522">(P623+Q623+S623)</f>
        <v>14254.43</v>
      </c>
      <c r="CQ623">
        <f t="shared" ref="CQ623:CQ638" si="523">AC623*BC623</f>
        <v>42351.556799999998</v>
      </c>
      <c r="CR623">
        <f t="shared" ref="CR623:CR638" si="524">AD623*BB623</f>
        <v>172.26560000000001</v>
      </c>
      <c r="CS623">
        <f t="shared" ref="CS623:CS638" si="525">AE623*BS623</f>
        <v>26.305599999999998</v>
      </c>
      <c r="CT623">
        <f t="shared" ref="CT623:CT638" si="526">AF623*BA623</f>
        <v>2021.2672</v>
      </c>
      <c r="CU623">
        <f t="shared" ref="CU623:CU638" si="527">AG623</f>
        <v>0</v>
      </c>
      <c r="CV623">
        <f t="shared" ref="CV623:CV638" si="528">AH623</f>
        <v>36.121499999999997</v>
      </c>
      <c r="CW623">
        <f t="shared" ref="CW623:CW638" si="529">AI623</f>
        <v>0.3125</v>
      </c>
      <c r="CX623">
        <f t="shared" ref="CX623:CX638" si="530">AJ623</f>
        <v>0</v>
      </c>
      <c r="CY623">
        <f t="shared" ref="CY623:CY638" si="531">(((S623+R623)*AT623)/100)</f>
        <v>786.27599999999995</v>
      </c>
      <c r="CZ623">
        <f t="shared" ref="CZ623:CZ638" si="532">(((S623+R623)*AU623)/100)</f>
        <v>425.89949999999999</v>
      </c>
      <c r="DC623" t="s">
        <v>3</v>
      </c>
      <c r="DD623" t="s">
        <v>3</v>
      </c>
      <c r="DE623" t="s">
        <v>19</v>
      </c>
      <c r="DF623" t="s">
        <v>19</v>
      </c>
      <c r="DG623" t="s">
        <v>20</v>
      </c>
      <c r="DH623" t="s">
        <v>3</v>
      </c>
      <c r="DI623" t="s">
        <v>20</v>
      </c>
      <c r="DJ623" t="s">
        <v>19</v>
      </c>
      <c r="DK623" t="s">
        <v>3</v>
      </c>
      <c r="DL623" t="s">
        <v>3</v>
      </c>
      <c r="DM623" t="s">
        <v>3</v>
      </c>
      <c r="DN623">
        <v>0</v>
      </c>
      <c r="DO623">
        <v>0</v>
      </c>
      <c r="DP623">
        <v>1</v>
      </c>
      <c r="DQ623">
        <v>1</v>
      </c>
      <c r="DU623">
        <v>1003</v>
      </c>
      <c r="DV623" t="s">
        <v>28</v>
      </c>
      <c r="DW623" t="s">
        <v>28</v>
      </c>
      <c r="DX623">
        <v>100</v>
      </c>
      <c r="EE623">
        <v>39174505</v>
      </c>
      <c r="EF623">
        <v>2</v>
      </c>
      <c r="EG623" t="s">
        <v>21</v>
      </c>
      <c r="EH623">
        <v>0</v>
      </c>
      <c r="EI623" t="s">
        <v>3</v>
      </c>
      <c r="EJ623">
        <v>1</v>
      </c>
      <c r="EK623">
        <v>12001</v>
      </c>
      <c r="EL623" t="s">
        <v>622</v>
      </c>
      <c r="EM623" t="s">
        <v>623</v>
      </c>
      <c r="EO623" t="s">
        <v>24</v>
      </c>
      <c r="EQ623">
        <v>0</v>
      </c>
      <c r="ER623">
        <v>6744.97</v>
      </c>
      <c r="ES623">
        <v>6456.03</v>
      </c>
      <c r="ET623">
        <v>21.01</v>
      </c>
      <c r="EU623">
        <v>3.21</v>
      </c>
      <c r="EV623">
        <v>267.93</v>
      </c>
      <c r="EW623">
        <v>31.41</v>
      </c>
      <c r="EX623">
        <v>0.25</v>
      </c>
      <c r="EY623">
        <v>0</v>
      </c>
      <c r="FQ623">
        <v>0</v>
      </c>
      <c r="FR623">
        <f t="shared" ref="FR623:FR638" si="533">ROUND(IF(AND(BH623=3,BI623=3),P623,0),2)</f>
        <v>0</v>
      </c>
      <c r="FS623">
        <v>0</v>
      </c>
      <c r="FX623">
        <v>120</v>
      </c>
      <c r="FY623">
        <v>65</v>
      </c>
      <c r="GA623" t="s">
        <v>3</v>
      </c>
      <c r="GD623">
        <v>0</v>
      </c>
      <c r="GF623">
        <v>1344871351</v>
      </c>
      <c r="GG623">
        <v>1</v>
      </c>
      <c r="GH623">
        <v>1</v>
      </c>
      <c r="GI623">
        <v>4</v>
      </c>
      <c r="GJ623">
        <v>0</v>
      </c>
      <c r="GK623">
        <f>ROUND(R623*(R12)/100,2)</f>
        <v>0</v>
      </c>
      <c r="GL623">
        <f t="shared" ref="GL623:GL638" si="534">ROUND(IF(AND(BH623=3,BI623=3,FS623&lt;&gt;0),P623,0),2)</f>
        <v>0</v>
      </c>
      <c r="GM623">
        <f t="shared" ref="GM623:GM638" si="535">ROUND(O623+X623+Y623+GK623,2)+GX623</f>
        <v>15466.61</v>
      </c>
      <c r="GN623">
        <f t="shared" ref="GN623:GN638" si="536">IF(OR(BI623=0,BI623=1),ROUND(O623+X623+Y623+GK623,2),0)</f>
        <v>15466.61</v>
      </c>
      <c r="GO623">
        <f t="shared" ref="GO623:GO638" si="537">IF(BI623=2,ROUND(O623+X623+Y623+GK623,2),0)</f>
        <v>0</v>
      </c>
      <c r="GP623">
        <f t="shared" ref="GP623:GP638" si="538">IF(BI623=4,ROUND(O623+X623+Y623+GK623,2)+GX623,0)</f>
        <v>0</v>
      </c>
      <c r="GR623">
        <v>0</v>
      </c>
      <c r="GS623">
        <v>3</v>
      </c>
      <c r="GT623">
        <v>0</v>
      </c>
      <c r="GU623" t="s">
        <v>3</v>
      </c>
      <c r="GV623">
        <f t="shared" ref="GV623:GV638" si="539">ROUND(GT623,2)</f>
        <v>0</v>
      </c>
      <c r="GW623">
        <v>1</v>
      </c>
      <c r="GX623">
        <f t="shared" ref="GX623:GX638" si="540">ROUND(GV623*GW623*I623,2)</f>
        <v>0</v>
      </c>
      <c r="HA623">
        <v>0</v>
      </c>
      <c r="HB623">
        <v>0</v>
      </c>
      <c r="IK623">
        <v>0</v>
      </c>
    </row>
    <row r="624" spans="1:245" x14ac:dyDescent="0.2">
      <c r="A624">
        <v>18</v>
      </c>
      <c r="B624">
        <v>1</v>
      </c>
      <c r="C624">
        <v>1288</v>
      </c>
      <c r="E624" t="s">
        <v>908</v>
      </c>
      <c r="F624" t="s">
        <v>815</v>
      </c>
      <c r="G624" t="s">
        <v>909</v>
      </c>
      <c r="H624" t="s">
        <v>52</v>
      </c>
      <c r="I624">
        <f>I623*J624</f>
        <v>32.32</v>
      </c>
      <c r="J624">
        <v>101</v>
      </c>
      <c r="O624">
        <f t="shared" si="507"/>
        <v>8400.2000000000007</v>
      </c>
      <c r="P624">
        <f t="shared" si="508"/>
        <v>8400.2000000000007</v>
      </c>
      <c r="Q624">
        <f t="shared" si="509"/>
        <v>0</v>
      </c>
      <c r="R624">
        <f t="shared" si="510"/>
        <v>0</v>
      </c>
      <c r="S624">
        <f t="shared" si="511"/>
        <v>0</v>
      </c>
      <c r="T624">
        <f t="shared" si="512"/>
        <v>0</v>
      </c>
      <c r="U624">
        <f t="shared" si="513"/>
        <v>0</v>
      </c>
      <c r="V624">
        <f t="shared" si="514"/>
        <v>0</v>
      </c>
      <c r="W624">
        <f t="shared" si="515"/>
        <v>0</v>
      </c>
      <c r="X624">
        <f t="shared" si="516"/>
        <v>0</v>
      </c>
      <c r="Y624">
        <f t="shared" si="517"/>
        <v>0</v>
      </c>
      <c r="AA624">
        <v>39570879</v>
      </c>
      <c r="AB624">
        <f t="shared" si="518"/>
        <v>39.619999999999997</v>
      </c>
      <c r="AC624">
        <f t="shared" si="519"/>
        <v>39.619999999999997</v>
      </c>
      <c r="AD624">
        <f>ROUND((((ET624)-(EU624))+AE624),2)</f>
        <v>0</v>
      </c>
      <c r="AE624">
        <f t="shared" ref="AE624:AF627" si="541">ROUND((EU624),2)</f>
        <v>0</v>
      </c>
      <c r="AF624">
        <f t="shared" si="541"/>
        <v>0</v>
      </c>
      <c r="AG624">
        <f t="shared" si="520"/>
        <v>0</v>
      </c>
      <c r="AH624">
        <f t="shared" ref="AH624:AI627" si="542">(EW624)</f>
        <v>0</v>
      </c>
      <c r="AI624">
        <f t="shared" si="542"/>
        <v>0</v>
      </c>
      <c r="AJ624">
        <f t="shared" si="521"/>
        <v>0</v>
      </c>
      <c r="AK624">
        <v>39.619999999999997</v>
      </c>
      <c r="AL624">
        <v>39.619999999999997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120</v>
      </c>
      <c r="AU624">
        <v>65</v>
      </c>
      <c r="AV624">
        <v>1</v>
      </c>
      <c r="AW624">
        <v>1</v>
      </c>
      <c r="AZ624">
        <v>6.56</v>
      </c>
      <c r="BA624">
        <v>1</v>
      </c>
      <c r="BB624">
        <v>1</v>
      </c>
      <c r="BC624">
        <v>6.56</v>
      </c>
      <c r="BD624" t="s">
        <v>3</v>
      </c>
      <c r="BE624" t="s">
        <v>3</v>
      </c>
      <c r="BF624" t="s">
        <v>3</v>
      </c>
      <c r="BG624" t="s">
        <v>3</v>
      </c>
      <c r="BH624">
        <v>3</v>
      </c>
      <c r="BI624">
        <v>1</v>
      </c>
      <c r="BJ624" t="s">
        <v>3</v>
      </c>
      <c r="BM624">
        <v>12001</v>
      </c>
      <c r="BN624">
        <v>0</v>
      </c>
      <c r="BO624" t="s">
        <v>3</v>
      </c>
      <c r="BP624">
        <v>0</v>
      </c>
      <c r="BQ624">
        <v>2</v>
      </c>
      <c r="BR624">
        <v>0</v>
      </c>
      <c r="BS624">
        <v>1</v>
      </c>
      <c r="BT624">
        <v>1</v>
      </c>
      <c r="BU624">
        <v>1</v>
      </c>
      <c r="BV624">
        <v>1</v>
      </c>
      <c r="BW624">
        <v>1</v>
      </c>
      <c r="BX624">
        <v>1</v>
      </c>
      <c r="BY624" t="s">
        <v>3</v>
      </c>
      <c r="BZ624">
        <v>120</v>
      </c>
      <c r="CA624">
        <v>65</v>
      </c>
      <c r="CF624">
        <v>0</v>
      </c>
      <c r="CG624">
        <v>0</v>
      </c>
      <c r="CM624">
        <v>0</v>
      </c>
      <c r="CN624" t="s">
        <v>3</v>
      </c>
      <c r="CO624">
        <v>0</v>
      </c>
      <c r="CP624">
        <f t="shared" si="522"/>
        <v>8400.2000000000007</v>
      </c>
      <c r="CQ624">
        <f t="shared" si="523"/>
        <v>259.90719999999999</v>
      </c>
      <c r="CR624">
        <f t="shared" si="524"/>
        <v>0</v>
      </c>
      <c r="CS624">
        <f t="shared" si="525"/>
        <v>0</v>
      </c>
      <c r="CT624">
        <f t="shared" si="526"/>
        <v>0</v>
      </c>
      <c r="CU624">
        <f t="shared" si="527"/>
        <v>0</v>
      </c>
      <c r="CV624">
        <f t="shared" si="528"/>
        <v>0</v>
      </c>
      <c r="CW624">
        <f t="shared" si="529"/>
        <v>0</v>
      </c>
      <c r="CX624">
        <f t="shared" si="530"/>
        <v>0</v>
      </c>
      <c r="CY624">
        <f t="shared" si="531"/>
        <v>0</v>
      </c>
      <c r="CZ624">
        <f t="shared" si="532"/>
        <v>0</v>
      </c>
      <c r="DC624" t="s">
        <v>3</v>
      </c>
      <c r="DD624" t="s">
        <v>3</v>
      </c>
      <c r="DE624" t="s">
        <v>3</v>
      </c>
      <c r="DF624" t="s">
        <v>3</v>
      </c>
      <c r="DG624" t="s">
        <v>3</v>
      </c>
      <c r="DH624" t="s">
        <v>3</v>
      </c>
      <c r="DI624" t="s">
        <v>3</v>
      </c>
      <c r="DJ624" t="s">
        <v>3</v>
      </c>
      <c r="DK624" t="s">
        <v>3</v>
      </c>
      <c r="DL624" t="s">
        <v>3</v>
      </c>
      <c r="DM624" t="s">
        <v>3</v>
      </c>
      <c r="DN624">
        <v>0</v>
      </c>
      <c r="DO624">
        <v>0</v>
      </c>
      <c r="DP624">
        <v>1</v>
      </c>
      <c r="DQ624">
        <v>1</v>
      </c>
      <c r="DU624">
        <v>1003</v>
      </c>
      <c r="DV624" t="s">
        <v>52</v>
      </c>
      <c r="DW624" t="s">
        <v>52</v>
      </c>
      <c r="DX624">
        <v>1</v>
      </c>
      <c r="EE624">
        <v>39174505</v>
      </c>
      <c r="EF624">
        <v>2</v>
      </c>
      <c r="EG624" t="s">
        <v>21</v>
      </c>
      <c r="EH624">
        <v>0</v>
      </c>
      <c r="EI624" t="s">
        <v>3</v>
      </c>
      <c r="EJ624">
        <v>1</v>
      </c>
      <c r="EK624">
        <v>12001</v>
      </c>
      <c r="EL624" t="s">
        <v>622</v>
      </c>
      <c r="EM624" t="s">
        <v>623</v>
      </c>
      <c r="EO624" t="s">
        <v>3</v>
      </c>
      <c r="EQ624">
        <v>0</v>
      </c>
      <c r="ER624">
        <v>39.619999999999997</v>
      </c>
      <c r="ES624">
        <v>39.619999999999997</v>
      </c>
      <c r="ET624">
        <v>0</v>
      </c>
      <c r="EU624">
        <v>0</v>
      </c>
      <c r="EV624">
        <v>0</v>
      </c>
      <c r="EW624">
        <v>0</v>
      </c>
      <c r="EX624">
        <v>0</v>
      </c>
      <c r="EZ624">
        <v>5</v>
      </c>
      <c r="FC624">
        <v>1</v>
      </c>
      <c r="FD624">
        <v>18</v>
      </c>
      <c r="FF624">
        <v>306.67</v>
      </c>
      <c r="FQ624">
        <v>0</v>
      </c>
      <c r="FR624">
        <f t="shared" si="533"/>
        <v>0</v>
      </c>
      <c r="FS624">
        <v>0</v>
      </c>
      <c r="FX624">
        <v>120</v>
      </c>
      <c r="FY624">
        <v>65</v>
      </c>
      <c r="GA624" t="s">
        <v>910</v>
      </c>
      <c r="GD624">
        <v>0</v>
      </c>
      <c r="GF624">
        <v>649722663</v>
      </c>
      <c r="GG624">
        <v>1</v>
      </c>
      <c r="GH624">
        <v>3</v>
      </c>
      <c r="GI624">
        <v>4</v>
      </c>
      <c r="GJ624">
        <v>0</v>
      </c>
      <c r="GK624">
        <f>ROUND(R624*(R12)/100,2)</f>
        <v>0</v>
      </c>
      <c r="GL624">
        <f t="shared" si="534"/>
        <v>0</v>
      </c>
      <c r="GM624">
        <f t="shared" si="535"/>
        <v>8400.2000000000007</v>
      </c>
      <c r="GN624">
        <f t="shared" si="536"/>
        <v>8400.2000000000007</v>
      </c>
      <c r="GO624">
        <f t="shared" si="537"/>
        <v>0</v>
      </c>
      <c r="GP624">
        <f t="shared" si="538"/>
        <v>0</v>
      </c>
      <c r="GR624">
        <v>1</v>
      </c>
      <c r="GS624">
        <v>1</v>
      </c>
      <c r="GT624">
        <v>0</v>
      </c>
      <c r="GU624" t="s">
        <v>3</v>
      </c>
      <c r="GV624">
        <f t="shared" si="539"/>
        <v>0</v>
      </c>
      <c r="GW624">
        <v>1</v>
      </c>
      <c r="GX624">
        <f t="shared" si="540"/>
        <v>0</v>
      </c>
      <c r="HA624">
        <v>0</v>
      </c>
      <c r="HB624">
        <v>0</v>
      </c>
      <c r="IK624">
        <v>0</v>
      </c>
    </row>
    <row r="625" spans="1:245" x14ac:dyDescent="0.2">
      <c r="A625">
        <v>18</v>
      </c>
      <c r="B625">
        <v>1</v>
      </c>
      <c r="C625">
        <v>1290</v>
      </c>
      <c r="E625" t="s">
        <v>911</v>
      </c>
      <c r="F625" t="s">
        <v>815</v>
      </c>
      <c r="G625" t="s">
        <v>912</v>
      </c>
      <c r="H625" t="s">
        <v>57</v>
      </c>
      <c r="I625">
        <f>I623*J625</f>
        <v>2</v>
      </c>
      <c r="J625">
        <v>6.25</v>
      </c>
      <c r="O625">
        <f t="shared" si="507"/>
        <v>1415.25</v>
      </c>
      <c r="P625">
        <f t="shared" si="508"/>
        <v>1415.25</v>
      </c>
      <c r="Q625">
        <f t="shared" si="509"/>
        <v>0</v>
      </c>
      <c r="R625">
        <f t="shared" si="510"/>
        <v>0</v>
      </c>
      <c r="S625">
        <f t="shared" si="511"/>
        <v>0</v>
      </c>
      <c r="T625">
        <f t="shared" si="512"/>
        <v>0</v>
      </c>
      <c r="U625">
        <f t="shared" si="513"/>
        <v>0</v>
      </c>
      <c r="V625">
        <f t="shared" si="514"/>
        <v>0</v>
      </c>
      <c r="W625">
        <f t="shared" si="515"/>
        <v>0</v>
      </c>
      <c r="X625">
        <f t="shared" si="516"/>
        <v>0</v>
      </c>
      <c r="Y625">
        <f t="shared" si="517"/>
        <v>0</v>
      </c>
      <c r="AA625">
        <v>39570879</v>
      </c>
      <c r="AB625">
        <f t="shared" si="518"/>
        <v>107.87</v>
      </c>
      <c r="AC625">
        <f t="shared" si="519"/>
        <v>107.87</v>
      </c>
      <c r="AD625">
        <f>ROUND((((ET625)-(EU625))+AE625),2)</f>
        <v>0</v>
      </c>
      <c r="AE625">
        <f t="shared" si="541"/>
        <v>0</v>
      </c>
      <c r="AF625">
        <f t="shared" si="541"/>
        <v>0</v>
      </c>
      <c r="AG625">
        <f t="shared" si="520"/>
        <v>0</v>
      </c>
      <c r="AH625">
        <f t="shared" si="542"/>
        <v>0</v>
      </c>
      <c r="AI625">
        <f t="shared" si="542"/>
        <v>0</v>
      </c>
      <c r="AJ625">
        <f t="shared" si="521"/>
        <v>0</v>
      </c>
      <c r="AK625">
        <v>107.87</v>
      </c>
      <c r="AL625">
        <v>107.87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120</v>
      </c>
      <c r="AU625">
        <v>65</v>
      </c>
      <c r="AV625">
        <v>1</v>
      </c>
      <c r="AW625">
        <v>1</v>
      </c>
      <c r="AZ625">
        <v>6.56</v>
      </c>
      <c r="BA625">
        <v>1</v>
      </c>
      <c r="BB625">
        <v>1</v>
      </c>
      <c r="BC625">
        <v>6.56</v>
      </c>
      <c r="BD625" t="s">
        <v>3</v>
      </c>
      <c r="BE625" t="s">
        <v>3</v>
      </c>
      <c r="BF625" t="s">
        <v>3</v>
      </c>
      <c r="BG625" t="s">
        <v>3</v>
      </c>
      <c r="BH625">
        <v>3</v>
      </c>
      <c r="BI625">
        <v>1</v>
      </c>
      <c r="BJ625" t="s">
        <v>3</v>
      </c>
      <c r="BM625">
        <v>12001</v>
      </c>
      <c r="BN625">
        <v>0</v>
      </c>
      <c r="BO625" t="s">
        <v>3</v>
      </c>
      <c r="BP625">
        <v>0</v>
      </c>
      <c r="BQ625">
        <v>2</v>
      </c>
      <c r="BR625">
        <v>0</v>
      </c>
      <c r="BS625">
        <v>1</v>
      </c>
      <c r="BT625">
        <v>1</v>
      </c>
      <c r="BU625">
        <v>1</v>
      </c>
      <c r="BV625">
        <v>1</v>
      </c>
      <c r="BW625">
        <v>1</v>
      </c>
      <c r="BX625">
        <v>1</v>
      </c>
      <c r="BY625" t="s">
        <v>3</v>
      </c>
      <c r="BZ625">
        <v>120</v>
      </c>
      <c r="CA625">
        <v>65</v>
      </c>
      <c r="CF625">
        <v>0</v>
      </c>
      <c r="CG625">
        <v>0</v>
      </c>
      <c r="CM625">
        <v>0</v>
      </c>
      <c r="CN625" t="s">
        <v>3</v>
      </c>
      <c r="CO625">
        <v>0</v>
      </c>
      <c r="CP625">
        <f t="shared" si="522"/>
        <v>1415.25</v>
      </c>
      <c r="CQ625">
        <f t="shared" si="523"/>
        <v>707.62720000000002</v>
      </c>
      <c r="CR625">
        <f t="shared" si="524"/>
        <v>0</v>
      </c>
      <c r="CS625">
        <f t="shared" si="525"/>
        <v>0</v>
      </c>
      <c r="CT625">
        <f t="shared" si="526"/>
        <v>0</v>
      </c>
      <c r="CU625">
        <f t="shared" si="527"/>
        <v>0</v>
      </c>
      <c r="CV625">
        <f t="shared" si="528"/>
        <v>0</v>
      </c>
      <c r="CW625">
        <f t="shared" si="529"/>
        <v>0</v>
      </c>
      <c r="CX625">
        <f t="shared" si="530"/>
        <v>0</v>
      </c>
      <c r="CY625">
        <f t="shared" si="531"/>
        <v>0</v>
      </c>
      <c r="CZ625">
        <f t="shared" si="532"/>
        <v>0</v>
      </c>
      <c r="DC625" t="s">
        <v>3</v>
      </c>
      <c r="DD625" t="s">
        <v>3</v>
      </c>
      <c r="DE625" t="s">
        <v>3</v>
      </c>
      <c r="DF625" t="s">
        <v>3</v>
      </c>
      <c r="DG625" t="s">
        <v>3</v>
      </c>
      <c r="DH625" t="s">
        <v>3</v>
      </c>
      <c r="DI625" t="s">
        <v>3</v>
      </c>
      <c r="DJ625" t="s">
        <v>3</v>
      </c>
      <c r="DK625" t="s">
        <v>3</v>
      </c>
      <c r="DL625" t="s">
        <v>3</v>
      </c>
      <c r="DM625" t="s">
        <v>3</v>
      </c>
      <c r="DN625">
        <v>0</v>
      </c>
      <c r="DO625">
        <v>0</v>
      </c>
      <c r="DP625">
        <v>1</v>
      </c>
      <c r="DQ625">
        <v>1</v>
      </c>
      <c r="DU625">
        <v>1013</v>
      </c>
      <c r="DV625" t="s">
        <v>57</v>
      </c>
      <c r="DW625" t="s">
        <v>57</v>
      </c>
      <c r="DX625">
        <v>1</v>
      </c>
      <c r="EE625">
        <v>39174505</v>
      </c>
      <c r="EF625">
        <v>2</v>
      </c>
      <c r="EG625" t="s">
        <v>21</v>
      </c>
      <c r="EH625">
        <v>0</v>
      </c>
      <c r="EI625" t="s">
        <v>3</v>
      </c>
      <c r="EJ625">
        <v>1</v>
      </c>
      <c r="EK625">
        <v>12001</v>
      </c>
      <c r="EL625" t="s">
        <v>622</v>
      </c>
      <c r="EM625" t="s">
        <v>623</v>
      </c>
      <c r="EO625" t="s">
        <v>3</v>
      </c>
      <c r="EQ625">
        <v>0</v>
      </c>
      <c r="ER625">
        <v>107.87</v>
      </c>
      <c r="ES625">
        <v>107.87</v>
      </c>
      <c r="ET625">
        <v>0</v>
      </c>
      <c r="EU625">
        <v>0</v>
      </c>
      <c r="EV625">
        <v>0</v>
      </c>
      <c r="EW625">
        <v>0</v>
      </c>
      <c r="EX625">
        <v>0</v>
      </c>
      <c r="EZ625">
        <v>5</v>
      </c>
      <c r="FC625">
        <v>1</v>
      </c>
      <c r="FD625">
        <v>18</v>
      </c>
      <c r="FF625">
        <v>835</v>
      </c>
      <c r="FQ625">
        <v>0</v>
      </c>
      <c r="FR625">
        <f t="shared" si="533"/>
        <v>0</v>
      </c>
      <c r="FS625">
        <v>0</v>
      </c>
      <c r="FX625">
        <v>120</v>
      </c>
      <c r="FY625">
        <v>65</v>
      </c>
      <c r="GA625" t="s">
        <v>913</v>
      </c>
      <c r="GD625">
        <v>0</v>
      </c>
      <c r="GF625">
        <v>673115014</v>
      </c>
      <c r="GG625">
        <v>1</v>
      </c>
      <c r="GH625">
        <v>3</v>
      </c>
      <c r="GI625">
        <v>4</v>
      </c>
      <c r="GJ625">
        <v>0</v>
      </c>
      <c r="GK625">
        <f>ROUND(R625*(R12)/100,2)</f>
        <v>0</v>
      </c>
      <c r="GL625">
        <f t="shared" si="534"/>
        <v>0</v>
      </c>
      <c r="GM625">
        <f t="shared" si="535"/>
        <v>1415.25</v>
      </c>
      <c r="GN625">
        <f t="shared" si="536"/>
        <v>1415.25</v>
      </c>
      <c r="GO625">
        <f t="shared" si="537"/>
        <v>0</v>
      </c>
      <c r="GP625">
        <f t="shared" si="538"/>
        <v>0</v>
      </c>
      <c r="GR625">
        <v>1</v>
      </c>
      <c r="GS625">
        <v>1</v>
      </c>
      <c r="GT625">
        <v>0</v>
      </c>
      <c r="GU625" t="s">
        <v>3</v>
      </c>
      <c r="GV625">
        <f t="shared" si="539"/>
        <v>0</v>
      </c>
      <c r="GW625">
        <v>1</v>
      </c>
      <c r="GX625">
        <f t="shared" si="540"/>
        <v>0</v>
      </c>
      <c r="HA625">
        <v>0</v>
      </c>
      <c r="HB625">
        <v>0</v>
      </c>
      <c r="IK625">
        <v>0</v>
      </c>
    </row>
    <row r="626" spans="1:245" x14ac:dyDescent="0.2">
      <c r="A626">
        <v>18</v>
      </c>
      <c r="B626">
        <v>1</v>
      </c>
      <c r="C626">
        <v>1289</v>
      </c>
      <c r="E626" t="s">
        <v>914</v>
      </c>
      <c r="F626" t="s">
        <v>815</v>
      </c>
      <c r="G626" t="s">
        <v>915</v>
      </c>
      <c r="H626" t="s">
        <v>57</v>
      </c>
      <c r="I626">
        <f>I623*J626</f>
        <v>80</v>
      </c>
      <c r="J626">
        <v>250</v>
      </c>
      <c r="O626">
        <f t="shared" si="507"/>
        <v>9493.6299999999992</v>
      </c>
      <c r="P626">
        <f t="shared" si="508"/>
        <v>9493.6299999999992</v>
      </c>
      <c r="Q626">
        <f t="shared" si="509"/>
        <v>0</v>
      </c>
      <c r="R626">
        <f t="shared" si="510"/>
        <v>0</v>
      </c>
      <c r="S626">
        <f t="shared" si="511"/>
        <v>0</v>
      </c>
      <c r="T626">
        <f t="shared" si="512"/>
        <v>0</v>
      </c>
      <c r="U626">
        <f t="shared" si="513"/>
        <v>0</v>
      </c>
      <c r="V626">
        <f t="shared" si="514"/>
        <v>0</v>
      </c>
      <c r="W626">
        <f t="shared" si="515"/>
        <v>0</v>
      </c>
      <c r="X626">
        <f t="shared" si="516"/>
        <v>0</v>
      </c>
      <c r="Y626">
        <f t="shared" si="517"/>
        <v>0</v>
      </c>
      <c r="AA626">
        <v>39570879</v>
      </c>
      <c r="AB626">
        <f t="shared" si="518"/>
        <v>18.09</v>
      </c>
      <c r="AC626">
        <f t="shared" si="519"/>
        <v>18.09</v>
      </c>
      <c r="AD626">
        <f>ROUND((((ET626)-(EU626))+AE626),2)</f>
        <v>0</v>
      </c>
      <c r="AE626">
        <f t="shared" si="541"/>
        <v>0</v>
      </c>
      <c r="AF626">
        <f t="shared" si="541"/>
        <v>0</v>
      </c>
      <c r="AG626">
        <f t="shared" si="520"/>
        <v>0</v>
      </c>
      <c r="AH626">
        <f t="shared" si="542"/>
        <v>0</v>
      </c>
      <c r="AI626">
        <f t="shared" si="542"/>
        <v>0</v>
      </c>
      <c r="AJ626">
        <f t="shared" si="521"/>
        <v>0</v>
      </c>
      <c r="AK626">
        <v>18.09</v>
      </c>
      <c r="AL626">
        <v>18.09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120</v>
      </c>
      <c r="AU626">
        <v>65</v>
      </c>
      <c r="AV626">
        <v>1</v>
      </c>
      <c r="AW626">
        <v>1</v>
      </c>
      <c r="AZ626">
        <v>6.56</v>
      </c>
      <c r="BA626">
        <v>1</v>
      </c>
      <c r="BB626">
        <v>1</v>
      </c>
      <c r="BC626">
        <v>6.56</v>
      </c>
      <c r="BD626" t="s">
        <v>3</v>
      </c>
      <c r="BE626" t="s">
        <v>3</v>
      </c>
      <c r="BF626" t="s">
        <v>3</v>
      </c>
      <c r="BG626" t="s">
        <v>3</v>
      </c>
      <c r="BH626">
        <v>3</v>
      </c>
      <c r="BI626">
        <v>1</v>
      </c>
      <c r="BJ626" t="s">
        <v>3</v>
      </c>
      <c r="BM626">
        <v>12001</v>
      </c>
      <c r="BN626">
        <v>0</v>
      </c>
      <c r="BO626" t="s">
        <v>3</v>
      </c>
      <c r="BP626">
        <v>0</v>
      </c>
      <c r="BQ626">
        <v>2</v>
      </c>
      <c r="BR626">
        <v>0</v>
      </c>
      <c r="BS626">
        <v>1</v>
      </c>
      <c r="BT626">
        <v>1</v>
      </c>
      <c r="BU626">
        <v>1</v>
      </c>
      <c r="BV626">
        <v>1</v>
      </c>
      <c r="BW626">
        <v>1</v>
      </c>
      <c r="BX626">
        <v>1</v>
      </c>
      <c r="BY626" t="s">
        <v>3</v>
      </c>
      <c r="BZ626">
        <v>120</v>
      </c>
      <c r="CA626">
        <v>65</v>
      </c>
      <c r="CF626">
        <v>0</v>
      </c>
      <c r="CG626">
        <v>0</v>
      </c>
      <c r="CM626">
        <v>0</v>
      </c>
      <c r="CN626" t="s">
        <v>3</v>
      </c>
      <c r="CO626">
        <v>0</v>
      </c>
      <c r="CP626">
        <f t="shared" si="522"/>
        <v>9493.6299999999992</v>
      </c>
      <c r="CQ626">
        <f t="shared" si="523"/>
        <v>118.67039999999999</v>
      </c>
      <c r="CR626">
        <f t="shared" si="524"/>
        <v>0</v>
      </c>
      <c r="CS626">
        <f t="shared" si="525"/>
        <v>0</v>
      </c>
      <c r="CT626">
        <f t="shared" si="526"/>
        <v>0</v>
      </c>
      <c r="CU626">
        <f t="shared" si="527"/>
        <v>0</v>
      </c>
      <c r="CV626">
        <f t="shared" si="528"/>
        <v>0</v>
      </c>
      <c r="CW626">
        <f t="shared" si="529"/>
        <v>0</v>
      </c>
      <c r="CX626">
        <f t="shared" si="530"/>
        <v>0</v>
      </c>
      <c r="CY626">
        <f t="shared" si="531"/>
        <v>0</v>
      </c>
      <c r="CZ626">
        <f t="shared" si="532"/>
        <v>0</v>
      </c>
      <c r="DC626" t="s">
        <v>3</v>
      </c>
      <c r="DD626" t="s">
        <v>3</v>
      </c>
      <c r="DE626" t="s">
        <v>3</v>
      </c>
      <c r="DF626" t="s">
        <v>3</v>
      </c>
      <c r="DG626" t="s">
        <v>3</v>
      </c>
      <c r="DH626" t="s">
        <v>3</v>
      </c>
      <c r="DI626" t="s">
        <v>3</v>
      </c>
      <c r="DJ626" t="s">
        <v>3</v>
      </c>
      <c r="DK626" t="s">
        <v>3</v>
      </c>
      <c r="DL626" t="s">
        <v>3</v>
      </c>
      <c r="DM626" t="s">
        <v>3</v>
      </c>
      <c r="DN626">
        <v>0</v>
      </c>
      <c r="DO626">
        <v>0</v>
      </c>
      <c r="DP626">
        <v>1</v>
      </c>
      <c r="DQ626">
        <v>1</v>
      </c>
      <c r="DU626">
        <v>1013</v>
      </c>
      <c r="DV626" t="s">
        <v>57</v>
      </c>
      <c r="DW626" t="s">
        <v>57</v>
      </c>
      <c r="DX626">
        <v>1</v>
      </c>
      <c r="EE626">
        <v>39174505</v>
      </c>
      <c r="EF626">
        <v>2</v>
      </c>
      <c r="EG626" t="s">
        <v>21</v>
      </c>
      <c r="EH626">
        <v>0</v>
      </c>
      <c r="EI626" t="s">
        <v>3</v>
      </c>
      <c r="EJ626">
        <v>1</v>
      </c>
      <c r="EK626">
        <v>12001</v>
      </c>
      <c r="EL626" t="s">
        <v>622</v>
      </c>
      <c r="EM626" t="s">
        <v>623</v>
      </c>
      <c r="EO626" t="s">
        <v>3</v>
      </c>
      <c r="EQ626">
        <v>0</v>
      </c>
      <c r="ER626">
        <v>18.09</v>
      </c>
      <c r="ES626">
        <v>18.09</v>
      </c>
      <c r="ET626">
        <v>0</v>
      </c>
      <c r="EU626">
        <v>0</v>
      </c>
      <c r="EV626">
        <v>0</v>
      </c>
      <c r="EW626">
        <v>0</v>
      </c>
      <c r="EX626">
        <v>0</v>
      </c>
      <c r="EZ626">
        <v>5</v>
      </c>
      <c r="FC626">
        <v>1</v>
      </c>
      <c r="FD626">
        <v>18</v>
      </c>
      <c r="FF626">
        <v>140</v>
      </c>
      <c r="FQ626">
        <v>0</v>
      </c>
      <c r="FR626">
        <f t="shared" si="533"/>
        <v>0</v>
      </c>
      <c r="FS626">
        <v>0</v>
      </c>
      <c r="FX626">
        <v>120</v>
      </c>
      <c r="FY626">
        <v>65</v>
      </c>
      <c r="GA626" t="s">
        <v>916</v>
      </c>
      <c r="GD626">
        <v>0</v>
      </c>
      <c r="GF626">
        <v>1378238269</v>
      </c>
      <c r="GG626">
        <v>1</v>
      </c>
      <c r="GH626">
        <v>3</v>
      </c>
      <c r="GI626">
        <v>4</v>
      </c>
      <c r="GJ626">
        <v>0</v>
      </c>
      <c r="GK626">
        <f>ROUND(R626*(R12)/100,2)</f>
        <v>0</v>
      </c>
      <c r="GL626">
        <f t="shared" si="534"/>
        <v>0</v>
      </c>
      <c r="GM626">
        <f t="shared" si="535"/>
        <v>9493.6299999999992</v>
      </c>
      <c r="GN626">
        <f t="shared" si="536"/>
        <v>9493.6299999999992</v>
      </c>
      <c r="GO626">
        <f t="shared" si="537"/>
        <v>0</v>
      </c>
      <c r="GP626">
        <f t="shared" si="538"/>
        <v>0</v>
      </c>
      <c r="GR626">
        <v>1</v>
      </c>
      <c r="GS626">
        <v>1</v>
      </c>
      <c r="GT626">
        <v>0</v>
      </c>
      <c r="GU626" t="s">
        <v>3</v>
      </c>
      <c r="GV626">
        <f t="shared" si="539"/>
        <v>0</v>
      </c>
      <c r="GW626">
        <v>1</v>
      </c>
      <c r="GX626">
        <f t="shared" si="540"/>
        <v>0</v>
      </c>
      <c r="HA626">
        <v>0</v>
      </c>
      <c r="HB626">
        <v>0</v>
      </c>
      <c r="IK626">
        <v>0</v>
      </c>
    </row>
    <row r="627" spans="1:245" x14ac:dyDescent="0.2">
      <c r="A627">
        <v>18</v>
      </c>
      <c r="B627">
        <v>1</v>
      </c>
      <c r="C627">
        <v>1287</v>
      </c>
      <c r="E627" t="s">
        <v>917</v>
      </c>
      <c r="F627" t="s">
        <v>918</v>
      </c>
      <c r="G627" t="s">
        <v>919</v>
      </c>
      <c r="H627" t="s">
        <v>64</v>
      </c>
      <c r="I627">
        <f>I623*J627</f>
        <v>-0.14463999999999999</v>
      </c>
      <c r="J627">
        <v>-0.45199999999999996</v>
      </c>
      <c r="O627">
        <f t="shared" si="507"/>
        <v>-10626.99</v>
      </c>
      <c r="P627">
        <f t="shared" si="508"/>
        <v>-10626.99</v>
      </c>
      <c r="Q627">
        <f t="shared" si="509"/>
        <v>0</v>
      </c>
      <c r="R627">
        <f t="shared" si="510"/>
        <v>0</v>
      </c>
      <c r="S627">
        <f t="shared" si="511"/>
        <v>0</v>
      </c>
      <c r="T627">
        <f t="shared" si="512"/>
        <v>0</v>
      </c>
      <c r="U627">
        <f t="shared" si="513"/>
        <v>0</v>
      </c>
      <c r="V627">
        <f t="shared" si="514"/>
        <v>0</v>
      </c>
      <c r="W627">
        <f t="shared" si="515"/>
        <v>0</v>
      </c>
      <c r="X627">
        <f t="shared" si="516"/>
        <v>0</v>
      </c>
      <c r="Y627">
        <f t="shared" si="517"/>
        <v>0</v>
      </c>
      <c r="AA627">
        <v>39570879</v>
      </c>
      <c r="AB627">
        <f t="shared" si="518"/>
        <v>11200</v>
      </c>
      <c r="AC627">
        <f t="shared" si="519"/>
        <v>11200</v>
      </c>
      <c r="AD627">
        <f>ROUND((((ET627)-(EU627))+AE627),2)</f>
        <v>0</v>
      </c>
      <c r="AE627">
        <f t="shared" si="541"/>
        <v>0</v>
      </c>
      <c r="AF627">
        <f t="shared" si="541"/>
        <v>0</v>
      </c>
      <c r="AG627">
        <f t="shared" si="520"/>
        <v>0</v>
      </c>
      <c r="AH627">
        <f t="shared" si="542"/>
        <v>0</v>
      </c>
      <c r="AI627">
        <f t="shared" si="542"/>
        <v>0</v>
      </c>
      <c r="AJ627">
        <f t="shared" si="521"/>
        <v>0</v>
      </c>
      <c r="AK627">
        <v>11200</v>
      </c>
      <c r="AL627">
        <v>11200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120</v>
      </c>
      <c r="AU627">
        <v>65</v>
      </c>
      <c r="AV627">
        <v>1</v>
      </c>
      <c r="AW627">
        <v>1</v>
      </c>
      <c r="AZ627">
        <v>6.56</v>
      </c>
      <c r="BA627">
        <v>1</v>
      </c>
      <c r="BB627">
        <v>1</v>
      </c>
      <c r="BC627">
        <v>6.56</v>
      </c>
      <c r="BD627" t="s">
        <v>3</v>
      </c>
      <c r="BE627" t="s">
        <v>3</v>
      </c>
      <c r="BF627" t="s">
        <v>3</v>
      </c>
      <c r="BG627" t="s">
        <v>3</v>
      </c>
      <c r="BH627">
        <v>3</v>
      </c>
      <c r="BI627">
        <v>1</v>
      </c>
      <c r="BJ627" t="s">
        <v>920</v>
      </c>
      <c r="BM627">
        <v>12001</v>
      </c>
      <c r="BN627">
        <v>0</v>
      </c>
      <c r="BO627" t="s">
        <v>3</v>
      </c>
      <c r="BP627">
        <v>0</v>
      </c>
      <c r="BQ627">
        <v>2</v>
      </c>
      <c r="BR627">
        <v>1</v>
      </c>
      <c r="BS627">
        <v>1</v>
      </c>
      <c r="BT627">
        <v>1</v>
      </c>
      <c r="BU627">
        <v>1</v>
      </c>
      <c r="BV627">
        <v>1</v>
      </c>
      <c r="BW627">
        <v>1</v>
      </c>
      <c r="BX627">
        <v>1</v>
      </c>
      <c r="BY627" t="s">
        <v>3</v>
      </c>
      <c r="BZ627">
        <v>120</v>
      </c>
      <c r="CA627">
        <v>65</v>
      </c>
      <c r="CF627">
        <v>0</v>
      </c>
      <c r="CG627">
        <v>0</v>
      </c>
      <c r="CM627">
        <v>0</v>
      </c>
      <c r="CN627" t="s">
        <v>3</v>
      </c>
      <c r="CO627">
        <v>0</v>
      </c>
      <c r="CP627">
        <f t="shared" si="522"/>
        <v>-10626.99</v>
      </c>
      <c r="CQ627">
        <f t="shared" si="523"/>
        <v>73472</v>
      </c>
      <c r="CR627">
        <f t="shared" si="524"/>
        <v>0</v>
      </c>
      <c r="CS627">
        <f t="shared" si="525"/>
        <v>0</v>
      </c>
      <c r="CT627">
        <f t="shared" si="526"/>
        <v>0</v>
      </c>
      <c r="CU627">
        <f t="shared" si="527"/>
        <v>0</v>
      </c>
      <c r="CV627">
        <f t="shared" si="528"/>
        <v>0</v>
      </c>
      <c r="CW627">
        <f t="shared" si="529"/>
        <v>0</v>
      </c>
      <c r="CX627">
        <f t="shared" si="530"/>
        <v>0</v>
      </c>
      <c r="CY627">
        <f t="shared" si="531"/>
        <v>0</v>
      </c>
      <c r="CZ627">
        <f t="shared" si="532"/>
        <v>0</v>
      </c>
      <c r="DC627" t="s">
        <v>3</v>
      </c>
      <c r="DD627" t="s">
        <v>3</v>
      </c>
      <c r="DE627" t="s">
        <v>3</v>
      </c>
      <c r="DF627" t="s">
        <v>3</v>
      </c>
      <c r="DG627" t="s">
        <v>3</v>
      </c>
      <c r="DH627" t="s">
        <v>3</v>
      </c>
      <c r="DI627" t="s">
        <v>3</v>
      </c>
      <c r="DJ627" t="s">
        <v>3</v>
      </c>
      <c r="DK627" t="s">
        <v>3</v>
      </c>
      <c r="DL627" t="s">
        <v>3</v>
      </c>
      <c r="DM627" t="s">
        <v>3</v>
      </c>
      <c r="DN627">
        <v>0</v>
      </c>
      <c r="DO627">
        <v>0</v>
      </c>
      <c r="DP627">
        <v>1</v>
      </c>
      <c r="DQ627">
        <v>1</v>
      </c>
      <c r="DU627">
        <v>1009</v>
      </c>
      <c r="DV627" t="s">
        <v>64</v>
      </c>
      <c r="DW627" t="s">
        <v>64</v>
      </c>
      <c r="DX627">
        <v>1000</v>
      </c>
      <c r="EE627">
        <v>39174505</v>
      </c>
      <c r="EF627">
        <v>2</v>
      </c>
      <c r="EG627" t="s">
        <v>21</v>
      </c>
      <c r="EH627">
        <v>0</v>
      </c>
      <c r="EI627" t="s">
        <v>3</v>
      </c>
      <c r="EJ627">
        <v>1</v>
      </c>
      <c r="EK627">
        <v>12001</v>
      </c>
      <c r="EL627" t="s">
        <v>622</v>
      </c>
      <c r="EM627" t="s">
        <v>623</v>
      </c>
      <c r="EO627" t="s">
        <v>3</v>
      </c>
      <c r="EQ627">
        <v>32768</v>
      </c>
      <c r="ER627">
        <v>11200</v>
      </c>
      <c r="ES627">
        <v>11200</v>
      </c>
      <c r="ET627">
        <v>0</v>
      </c>
      <c r="EU627">
        <v>0</v>
      </c>
      <c r="EV627">
        <v>0</v>
      </c>
      <c r="EW627">
        <v>0</v>
      </c>
      <c r="EX627">
        <v>0</v>
      </c>
      <c r="FQ627">
        <v>0</v>
      </c>
      <c r="FR627">
        <f t="shared" si="533"/>
        <v>0</v>
      </c>
      <c r="FS627">
        <v>0</v>
      </c>
      <c r="FX627">
        <v>120</v>
      </c>
      <c r="FY627">
        <v>65</v>
      </c>
      <c r="GA627" t="s">
        <v>3</v>
      </c>
      <c r="GD627">
        <v>0</v>
      </c>
      <c r="GF627">
        <v>-272931147</v>
      </c>
      <c r="GG627">
        <v>1</v>
      </c>
      <c r="GH627">
        <v>1</v>
      </c>
      <c r="GI627">
        <v>4</v>
      </c>
      <c r="GJ627">
        <v>0</v>
      </c>
      <c r="GK627">
        <f>ROUND(R627*(R12)/100,2)</f>
        <v>0</v>
      </c>
      <c r="GL627">
        <f t="shared" si="534"/>
        <v>0</v>
      </c>
      <c r="GM627">
        <f t="shared" si="535"/>
        <v>-10626.99</v>
      </c>
      <c r="GN627">
        <f t="shared" si="536"/>
        <v>-10626.99</v>
      </c>
      <c r="GO627">
        <f t="shared" si="537"/>
        <v>0</v>
      </c>
      <c r="GP627">
        <f t="shared" si="538"/>
        <v>0</v>
      </c>
      <c r="GR627">
        <v>0</v>
      </c>
      <c r="GS627">
        <v>3</v>
      </c>
      <c r="GT627">
        <v>0</v>
      </c>
      <c r="GU627" t="s">
        <v>3</v>
      </c>
      <c r="GV627">
        <f t="shared" si="539"/>
        <v>0</v>
      </c>
      <c r="GW627">
        <v>1</v>
      </c>
      <c r="GX627">
        <f t="shared" si="540"/>
        <v>0</v>
      </c>
      <c r="HA627">
        <v>0</v>
      </c>
      <c r="HB627">
        <v>0</v>
      </c>
      <c r="IK627">
        <v>0</v>
      </c>
    </row>
    <row r="628" spans="1:245" x14ac:dyDescent="0.2">
      <c r="A628">
        <v>17</v>
      </c>
      <c r="B628">
        <v>1</v>
      </c>
      <c r="C628">
        <f>ROW(SmtRes!A1305)</f>
        <v>1305</v>
      </c>
      <c r="D628">
        <f>ROW(EtalonRes!A1244)</f>
        <v>1244</v>
      </c>
      <c r="E628" t="s">
        <v>921</v>
      </c>
      <c r="F628" t="s">
        <v>922</v>
      </c>
      <c r="G628" t="s">
        <v>923</v>
      </c>
      <c r="H628" t="s">
        <v>28</v>
      </c>
      <c r="I628">
        <f>ROUND(32.06/100,9)</f>
        <v>0.3206</v>
      </c>
      <c r="J628">
        <v>0</v>
      </c>
      <c r="O628">
        <f t="shared" si="507"/>
        <v>40182.97</v>
      </c>
      <c r="P628">
        <f t="shared" si="508"/>
        <v>37716.86</v>
      </c>
      <c r="Q628">
        <f t="shared" si="509"/>
        <v>717.65</v>
      </c>
      <c r="R628">
        <f t="shared" si="510"/>
        <v>107.85</v>
      </c>
      <c r="S628">
        <f t="shared" si="511"/>
        <v>1748.46</v>
      </c>
      <c r="T628">
        <f t="shared" si="512"/>
        <v>0</v>
      </c>
      <c r="U628">
        <f t="shared" si="513"/>
        <v>31.246477499999997</v>
      </c>
      <c r="V628">
        <f t="shared" si="514"/>
        <v>1.2783924999999998</v>
      </c>
      <c r="W628">
        <f t="shared" si="515"/>
        <v>0</v>
      </c>
      <c r="X628">
        <f t="shared" si="516"/>
        <v>2227.5700000000002</v>
      </c>
      <c r="Y628">
        <f t="shared" si="517"/>
        <v>1206.5999999999999</v>
      </c>
      <c r="AA628">
        <v>39570879</v>
      </c>
      <c r="AB628">
        <f t="shared" si="518"/>
        <v>19106.22</v>
      </c>
      <c r="AC628">
        <f t="shared" si="519"/>
        <v>17933.63</v>
      </c>
      <c r="AD628">
        <f>ROUND(((((ET628*1.25))-((EU628*1.25)))+AE628),2)</f>
        <v>341.23</v>
      </c>
      <c r="AE628">
        <f>ROUND(((EU628*1.25)),2)</f>
        <v>51.28</v>
      </c>
      <c r="AF628">
        <f>ROUND(((EV628*1.15)),2)</f>
        <v>831.36</v>
      </c>
      <c r="AG628">
        <f t="shared" si="520"/>
        <v>0</v>
      </c>
      <c r="AH628">
        <f>((EW628*1.15))</f>
        <v>97.462499999999991</v>
      </c>
      <c r="AI628">
        <f>((EX628*1.25))</f>
        <v>3.9874999999999998</v>
      </c>
      <c r="AJ628">
        <f t="shared" si="521"/>
        <v>0</v>
      </c>
      <c r="AK628">
        <v>18929.53</v>
      </c>
      <c r="AL628">
        <v>17933.63</v>
      </c>
      <c r="AM628">
        <v>272.98</v>
      </c>
      <c r="AN628">
        <v>41.02</v>
      </c>
      <c r="AO628">
        <v>722.92</v>
      </c>
      <c r="AP628">
        <v>0</v>
      </c>
      <c r="AQ628">
        <v>84.75</v>
      </c>
      <c r="AR628">
        <v>3.19</v>
      </c>
      <c r="AS628">
        <v>0</v>
      </c>
      <c r="AT628">
        <v>120</v>
      </c>
      <c r="AU628">
        <v>65</v>
      </c>
      <c r="AV628">
        <v>1</v>
      </c>
      <c r="AW628">
        <v>1</v>
      </c>
      <c r="AZ628">
        <v>6.56</v>
      </c>
      <c r="BA628">
        <v>6.56</v>
      </c>
      <c r="BB628">
        <v>6.56</v>
      </c>
      <c r="BC628">
        <v>6.56</v>
      </c>
      <c r="BD628" t="s">
        <v>3</v>
      </c>
      <c r="BE628" t="s">
        <v>3</v>
      </c>
      <c r="BF628" t="s">
        <v>3</v>
      </c>
      <c r="BG628" t="s">
        <v>3</v>
      </c>
      <c r="BH628">
        <v>0</v>
      </c>
      <c r="BI628">
        <v>1</v>
      </c>
      <c r="BJ628" t="s">
        <v>924</v>
      </c>
      <c r="BM628">
        <v>12001</v>
      </c>
      <c r="BN628">
        <v>0</v>
      </c>
      <c r="BO628" t="s">
        <v>3</v>
      </c>
      <c r="BP628">
        <v>0</v>
      </c>
      <c r="BQ628">
        <v>2</v>
      </c>
      <c r="BR628">
        <v>0</v>
      </c>
      <c r="BS628">
        <v>6.56</v>
      </c>
      <c r="BT628">
        <v>1</v>
      </c>
      <c r="BU628">
        <v>1</v>
      </c>
      <c r="BV628">
        <v>1</v>
      </c>
      <c r="BW628">
        <v>1</v>
      </c>
      <c r="BX628">
        <v>1</v>
      </c>
      <c r="BY628" t="s">
        <v>3</v>
      </c>
      <c r="BZ628">
        <v>120</v>
      </c>
      <c r="CA628">
        <v>65</v>
      </c>
      <c r="CF628">
        <v>0</v>
      </c>
      <c r="CG628">
        <v>0</v>
      </c>
      <c r="CM628">
        <v>0</v>
      </c>
      <c r="CN628" t="s">
        <v>1633</v>
      </c>
      <c r="CO628">
        <v>0</v>
      </c>
      <c r="CP628">
        <f t="shared" si="522"/>
        <v>40182.97</v>
      </c>
      <c r="CQ628">
        <f t="shared" si="523"/>
        <v>117644.6128</v>
      </c>
      <c r="CR628">
        <f t="shared" si="524"/>
        <v>2238.4688000000001</v>
      </c>
      <c r="CS628">
        <f t="shared" si="525"/>
        <v>336.39679999999998</v>
      </c>
      <c r="CT628">
        <f t="shared" si="526"/>
        <v>5453.7215999999999</v>
      </c>
      <c r="CU628">
        <f t="shared" si="527"/>
        <v>0</v>
      </c>
      <c r="CV628">
        <f t="shared" si="528"/>
        <v>97.462499999999991</v>
      </c>
      <c r="CW628">
        <f t="shared" si="529"/>
        <v>3.9874999999999998</v>
      </c>
      <c r="CX628">
        <f t="shared" si="530"/>
        <v>0</v>
      </c>
      <c r="CY628">
        <f t="shared" si="531"/>
        <v>2227.5719999999997</v>
      </c>
      <c r="CZ628">
        <f t="shared" si="532"/>
        <v>1206.6015</v>
      </c>
      <c r="DC628" t="s">
        <v>3</v>
      </c>
      <c r="DD628" t="s">
        <v>3</v>
      </c>
      <c r="DE628" t="s">
        <v>19</v>
      </c>
      <c r="DF628" t="s">
        <v>19</v>
      </c>
      <c r="DG628" t="s">
        <v>20</v>
      </c>
      <c r="DH628" t="s">
        <v>3</v>
      </c>
      <c r="DI628" t="s">
        <v>20</v>
      </c>
      <c r="DJ628" t="s">
        <v>19</v>
      </c>
      <c r="DK628" t="s">
        <v>3</v>
      </c>
      <c r="DL628" t="s">
        <v>3</v>
      </c>
      <c r="DM628" t="s">
        <v>3</v>
      </c>
      <c r="DN628">
        <v>0</v>
      </c>
      <c r="DO628">
        <v>0</v>
      </c>
      <c r="DP628">
        <v>1</v>
      </c>
      <c r="DQ628">
        <v>1</v>
      </c>
      <c r="DU628">
        <v>1003</v>
      </c>
      <c r="DV628" t="s">
        <v>28</v>
      </c>
      <c r="DW628" t="s">
        <v>28</v>
      </c>
      <c r="DX628">
        <v>100</v>
      </c>
      <c r="EE628">
        <v>39174505</v>
      </c>
      <c r="EF628">
        <v>2</v>
      </c>
      <c r="EG628" t="s">
        <v>21</v>
      </c>
      <c r="EH628">
        <v>0</v>
      </c>
      <c r="EI628" t="s">
        <v>3</v>
      </c>
      <c r="EJ628">
        <v>1</v>
      </c>
      <c r="EK628">
        <v>12001</v>
      </c>
      <c r="EL628" t="s">
        <v>622</v>
      </c>
      <c r="EM628" t="s">
        <v>623</v>
      </c>
      <c r="EO628" t="s">
        <v>24</v>
      </c>
      <c r="EQ628">
        <v>0</v>
      </c>
      <c r="ER628">
        <v>18929.53</v>
      </c>
      <c r="ES628">
        <v>17933.63</v>
      </c>
      <c r="ET628">
        <v>272.98</v>
      </c>
      <c r="EU628">
        <v>41.02</v>
      </c>
      <c r="EV628">
        <v>722.92</v>
      </c>
      <c r="EW628">
        <v>84.75</v>
      </c>
      <c r="EX628">
        <v>3.19</v>
      </c>
      <c r="EY628">
        <v>0</v>
      </c>
      <c r="FQ628">
        <v>0</v>
      </c>
      <c r="FR628">
        <f t="shared" si="533"/>
        <v>0</v>
      </c>
      <c r="FS628">
        <v>0</v>
      </c>
      <c r="FX628">
        <v>120</v>
      </c>
      <c r="FY628">
        <v>65</v>
      </c>
      <c r="GA628" t="s">
        <v>3</v>
      </c>
      <c r="GD628">
        <v>0</v>
      </c>
      <c r="GF628">
        <v>-636269161</v>
      </c>
      <c r="GG628">
        <v>1</v>
      </c>
      <c r="GH628">
        <v>1</v>
      </c>
      <c r="GI628">
        <v>4</v>
      </c>
      <c r="GJ628">
        <v>0</v>
      </c>
      <c r="GK628">
        <f>ROUND(R628*(R12)/100,2)</f>
        <v>0</v>
      </c>
      <c r="GL628">
        <f t="shared" si="534"/>
        <v>0</v>
      </c>
      <c r="GM628">
        <f t="shared" si="535"/>
        <v>43617.14</v>
      </c>
      <c r="GN628">
        <f t="shared" si="536"/>
        <v>43617.14</v>
      </c>
      <c r="GO628">
        <f t="shared" si="537"/>
        <v>0</v>
      </c>
      <c r="GP628">
        <f t="shared" si="538"/>
        <v>0</v>
      </c>
      <c r="GR628">
        <v>0</v>
      </c>
      <c r="GS628">
        <v>3</v>
      </c>
      <c r="GT628">
        <v>0</v>
      </c>
      <c r="GU628" t="s">
        <v>3</v>
      </c>
      <c r="GV628">
        <f t="shared" si="539"/>
        <v>0</v>
      </c>
      <c r="GW628">
        <v>1</v>
      </c>
      <c r="GX628">
        <f t="shared" si="540"/>
        <v>0</v>
      </c>
      <c r="HA628">
        <v>0</v>
      </c>
      <c r="HB628">
        <v>0</v>
      </c>
      <c r="IK628">
        <v>0</v>
      </c>
    </row>
    <row r="629" spans="1:245" x14ac:dyDescent="0.2">
      <c r="A629">
        <v>18</v>
      </c>
      <c r="B629">
        <v>1</v>
      </c>
      <c r="C629">
        <v>1299</v>
      </c>
      <c r="E629" t="s">
        <v>925</v>
      </c>
      <c r="F629" t="s">
        <v>918</v>
      </c>
      <c r="G629" t="s">
        <v>919</v>
      </c>
      <c r="H629" t="s">
        <v>64</v>
      </c>
      <c r="I629">
        <f>I628*J629</f>
        <v>-0.35586600000000002</v>
      </c>
      <c r="J629">
        <v>-1.1100000000000001</v>
      </c>
      <c r="O629">
        <f t="shared" si="507"/>
        <v>-26146.19</v>
      </c>
      <c r="P629">
        <f t="shared" si="508"/>
        <v>-26146.19</v>
      </c>
      <c r="Q629">
        <f t="shared" si="509"/>
        <v>0</v>
      </c>
      <c r="R629">
        <f t="shared" si="510"/>
        <v>0</v>
      </c>
      <c r="S629">
        <f t="shared" si="511"/>
        <v>0</v>
      </c>
      <c r="T629">
        <f t="shared" si="512"/>
        <v>0</v>
      </c>
      <c r="U629">
        <f t="shared" si="513"/>
        <v>0</v>
      </c>
      <c r="V629">
        <f t="shared" si="514"/>
        <v>0</v>
      </c>
      <c r="W629">
        <f t="shared" si="515"/>
        <v>0</v>
      </c>
      <c r="X629">
        <f t="shared" si="516"/>
        <v>0</v>
      </c>
      <c r="Y629">
        <f t="shared" si="517"/>
        <v>0</v>
      </c>
      <c r="AA629">
        <v>39570879</v>
      </c>
      <c r="AB629">
        <f t="shared" si="518"/>
        <v>11200</v>
      </c>
      <c r="AC629">
        <f t="shared" si="519"/>
        <v>11200</v>
      </c>
      <c r="AD629">
        <f t="shared" ref="AD629:AD635" si="543">ROUND((((ET629)-(EU629))+AE629),2)</f>
        <v>0</v>
      </c>
      <c r="AE629">
        <f t="shared" ref="AE629:AF635" si="544">ROUND((EU629),2)</f>
        <v>0</v>
      </c>
      <c r="AF629">
        <f t="shared" si="544"/>
        <v>0</v>
      </c>
      <c r="AG629">
        <f t="shared" si="520"/>
        <v>0</v>
      </c>
      <c r="AH629">
        <f t="shared" ref="AH629:AI635" si="545">(EW629)</f>
        <v>0</v>
      </c>
      <c r="AI629">
        <f t="shared" si="545"/>
        <v>0</v>
      </c>
      <c r="AJ629">
        <f t="shared" si="521"/>
        <v>0</v>
      </c>
      <c r="AK629">
        <v>11200</v>
      </c>
      <c r="AL629">
        <v>11200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120</v>
      </c>
      <c r="AU629">
        <v>65</v>
      </c>
      <c r="AV629">
        <v>1</v>
      </c>
      <c r="AW629">
        <v>1</v>
      </c>
      <c r="AZ629">
        <v>6.56</v>
      </c>
      <c r="BA629">
        <v>1</v>
      </c>
      <c r="BB629">
        <v>1</v>
      </c>
      <c r="BC629">
        <v>6.56</v>
      </c>
      <c r="BD629" t="s">
        <v>3</v>
      </c>
      <c r="BE629" t="s">
        <v>3</v>
      </c>
      <c r="BF629" t="s">
        <v>3</v>
      </c>
      <c r="BG629" t="s">
        <v>3</v>
      </c>
      <c r="BH629">
        <v>3</v>
      </c>
      <c r="BI629">
        <v>1</v>
      </c>
      <c r="BJ629" t="s">
        <v>920</v>
      </c>
      <c r="BM629">
        <v>12001</v>
      </c>
      <c r="BN629">
        <v>0</v>
      </c>
      <c r="BO629" t="s">
        <v>3</v>
      </c>
      <c r="BP629">
        <v>0</v>
      </c>
      <c r="BQ629">
        <v>2</v>
      </c>
      <c r="BR629">
        <v>1</v>
      </c>
      <c r="BS629">
        <v>1</v>
      </c>
      <c r="BT629">
        <v>1</v>
      </c>
      <c r="BU629">
        <v>1</v>
      </c>
      <c r="BV629">
        <v>1</v>
      </c>
      <c r="BW629">
        <v>1</v>
      </c>
      <c r="BX629">
        <v>1</v>
      </c>
      <c r="BY629" t="s">
        <v>3</v>
      </c>
      <c r="BZ629">
        <v>120</v>
      </c>
      <c r="CA629">
        <v>65</v>
      </c>
      <c r="CF629">
        <v>0</v>
      </c>
      <c r="CG629">
        <v>0</v>
      </c>
      <c r="CM629">
        <v>0</v>
      </c>
      <c r="CN629" t="s">
        <v>3</v>
      </c>
      <c r="CO629">
        <v>0</v>
      </c>
      <c r="CP629">
        <f t="shared" si="522"/>
        <v>-26146.19</v>
      </c>
      <c r="CQ629">
        <f t="shared" si="523"/>
        <v>73472</v>
      </c>
      <c r="CR629">
        <f t="shared" si="524"/>
        <v>0</v>
      </c>
      <c r="CS629">
        <f t="shared" si="525"/>
        <v>0</v>
      </c>
      <c r="CT629">
        <f t="shared" si="526"/>
        <v>0</v>
      </c>
      <c r="CU629">
        <f t="shared" si="527"/>
        <v>0</v>
      </c>
      <c r="CV629">
        <f t="shared" si="528"/>
        <v>0</v>
      </c>
      <c r="CW629">
        <f t="shared" si="529"/>
        <v>0</v>
      </c>
      <c r="CX629">
        <f t="shared" si="530"/>
        <v>0</v>
      </c>
      <c r="CY629">
        <f t="shared" si="531"/>
        <v>0</v>
      </c>
      <c r="CZ629">
        <f t="shared" si="532"/>
        <v>0</v>
      </c>
      <c r="DC629" t="s">
        <v>3</v>
      </c>
      <c r="DD629" t="s">
        <v>3</v>
      </c>
      <c r="DE629" t="s">
        <v>3</v>
      </c>
      <c r="DF629" t="s">
        <v>3</v>
      </c>
      <c r="DG629" t="s">
        <v>3</v>
      </c>
      <c r="DH629" t="s">
        <v>3</v>
      </c>
      <c r="DI629" t="s">
        <v>3</v>
      </c>
      <c r="DJ629" t="s">
        <v>3</v>
      </c>
      <c r="DK629" t="s">
        <v>3</v>
      </c>
      <c r="DL629" t="s">
        <v>3</v>
      </c>
      <c r="DM629" t="s">
        <v>3</v>
      </c>
      <c r="DN629">
        <v>0</v>
      </c>
      <c r="DO629">
        <v>0</v>
      </c>
      <c r="DP629">
        <v>1</v>
      </c>
      <c r="DQ629">
        <v>1</v>
      </c>
      <c r="DU629">
        <v>1009</v>
      </c>
      <c r="DV629" t="s">
        <v>64</v>
      </c>
      <c r="DW629" t="s">
        <v>64</v>
      </c>
      <c r="DX629">
        <v>1000</v>
      </c>
      <c r="EE629">
        <v>39174505</v>
      </c>
      <c r="EF629">
        <v>2</v>
      </c>
      <c r="EG629" t="s">
        <v>21</v>
      </c>
      <c r="EH629">
        <v>0</v>
      </c>
      <c r="EI629" t="s">
        <v>3</v>
      </c>
      <c r="EJ629">
        <v>1</v>
      </c>
      <c r="EK629">
        <v>12001</v>
      </c>
      <c r="EL629" t="s">
        <v>622</v>
      </c>
      <c r="EM629" t="s">
        <v>623</v>
      </c>
      <c r="EO629" t="s">
        <v>3</v>
      </c>
      <c r="EQ629">
        <v>32768</v>
      </c>
      <c r="ER629">
        <v>11200</v>
      </c>
      <c r="ES629">
        <v>11200</v>
      </c>
      <c r="ET629">
        <v>0</v>
      </c>
      <c r="EU629">
        <v>0</v>
      </c>
      <c r="EV629">
        <v>0</v>
      </c>
      <c r="EW629">
        <v>0</v>
      </c>
      <c r="EX629">
        <v>0</v>
      </c>
      <c r="FQ629">
        <v>0</v>
      </c>
      <c r="FR629">
        <f t="shared" si="533"/>
        <v>0</v>
      </c>
      <c r="FS629">
        <v>0</v>
      </c>
      <c r="FX629">
        <v>120</v>
      </c>
      <c r="FY629">
        <v>65</v>
      </c>
      <c r="GA629" t="s">
        <v>3</v>
      </c>
      <c r="GD629">
        <v>0</v>
      </c>
      <c r="GF629">
        <v>-272931147</v>
      </c>
      <c r="GG629">
        <v>1</v>
      </c>
      <c r="GH629">
        <v>1</v>
      </c>
      <c r="GI629">
        <v>4</v>
      </c>
      <c r="GJ629">
        <v>0</v>
      </c>
      <c r="GK629">
        <f>ROUND(R629*(R12)/100,2)</f>
        <v>0</v>
      </c>
      <c r="GL629">
        <f t="shared" si="534"/>
        <v>0</v>
      </c>
      <c r="GM629">
        <f t="shared" si="535"/>
        <v>-26146.19</v>
      </c>
      <c r="GN629">
        <f t="shared" si="536"/>
        <v>-26146.19</v>
      </c>
      <c r="GO629">
        <f t="shared" si="537"/>
        <v>0</v>
      </c>
      <c r="GP629">
        <f t="shared" si="538"/>
        <v>0</v>
      </c>
      <c r="GR629">
        <v>0</v>
      </c>
      <c r="GS629">
        <v>3</v>
      </c>
      <c r="GT629">
        <v>0</v>
      </c>
      <c r="GU629" t="s">
        <v>3</v>
      </c>
      <c r="GV629">
        <f t="shared" si="539"/>
        <v>0</v>
      </c>
      <c r="GW629">
        <v>1</v>
      </c>
      <c r="GX629">
        <f t="shared" si="540"/>
        <v>0</v>
      </c>
      <c r="HA629">
        <v>0</v>
      </c>
      <c r="HB629">
        <v>0</v>
      </c>
      <c r="IK629">
        <v>0</v>
      </c>
    </row>
    <row r="630" spans="1:245" x14ac:dyDescent="0.2">
      <c r="A630">
        <v>18</v>
      </c>
      <c r="B630">
        <v>1</v>
      </c>
      <c r="C630">
        <v>1303</v>
      </c>
      <c r="E630" t="s">
        <v>926</v>
      </c>
      <c r="F630" t="s">
        <v>927</v>
      </c>
      <c r="G630" t="s">
        <v>928</v>
      </c>
      <c r="H630" t="s">
        <v>52</v>
      </c>
      <c r="I630">
        <f>I628*J630</f>
        <v>32.34854</v>
      </c>
      <c r="J630">
        <v>100.9</v>
      </c>
      <c r="O630">
        <f t="shared" si="507"/>
        <v>12061.81</v>
      </c>
      <c r="P630">
        <f t="shared" si="508"/>
        <v>12061.81</v>
      </c>
      <c r="Q630">
        <f t="shared" si="509"/>
        <v>0</v>
      </c>
      <c r="R630">
        <f t="shared" si="510"/>
        <v>0</v>
      </c>
      <c r="S630">
        <f t="shared" si="511"/>
        <v>0</v>
      </c>
      <c r="T630">
        <f t="shared" si="512"/>
        <v>0</v>
      </c>
      <c r="U630">
        <f t="shared" si="513"/>
        <v>0</v>
      </c>
      <c r="V630">
        <f t="shared" si="514"/>
        <v>0</v>
      </c>
      <c r="W630">
        <f t="shared" si="515"/>
        <v>0</v>
      </c>
      <c r="X630">
        <f t="shared" si="516"/>
        <v>0</v>
      </c>
      <c r="Y630">
        <f t="shared" si="517"/>
        <v>0</v>
      </c>
      <c r="AA630">
        <v>39570879</v>
      </c>
      <c r="AB630">
        <f t="shared" si="518"/>
        <v>56.84</v>
      </c>
      <c r="AC630">
        <f t="shared" si="519"/>
        <v>56.84</v>
      </c>
      <c r="AD630">
        <f t="shared" si="543"/>
        <v>0</v>
      </c>
      <c r="AE630">
        <f t="shared" si="544"/>
        <v>0</v>
      </c>
      <c r="AF630">
        <f t="shared" si="544"/>
        <v>0</v>
      </c>
      <c r="AG630">
        <f t="shared" si="520"/>
        <v>0</v>
      </c>
      <c r="AH630">
        <f t="shared" si="545"/>
        <v>0</v>
      </c>
      <c r="AI630">
        <f t="shared" si="545"/>
        <v>0</v>
      </c>
      <c r="AJ630">
        <f t="shared" si="521"/>
        <v>0</v>
      </c>
      <c r="AK630">
        <v>56.84</v>
      </c>
      <c r="AL630">
        <v>56.84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120</v>
      </c>
      <c r="AU630">
        <v>65</v>
      </c>
      <c r="AV630">
        <v>1</v>
      </c>
      <c r="AW630">
        <v>1</v>
      </c>
      <c r="AZ630">
        <v>6.56</v>
      </c>
      <c r="BA630">
        <v>1</v>
      </c>
      <c r="BB630">
        <v>1</v>
      </c>
      <c r="BC630">
        <v>6.56</v>
      </c>
      <c r="BD630" t="s">
        <v>3</v>
      </c>
      <c r="BE630" t="s">
        <v>3</v>
      </c>
      <c r="BF630" t="s">
        <v>3</v>
      </c>
      <c r="BG630" t="s">
        <v>3</v>
      </c>
      <c r="BH630">
        <v>3</v>
      </c>
      <c r="BI630">
        <v>1</v>
      </c>
      <c r="BJ630" t="s">
        <v>3</v>
      </c>
      <c r="BM630">
        <v>12001</v>
      </c>
      <c r="BN630">
        <v>0</v>
      </c>
      <c r="BO630" t="s">
        <v>3</v>
      </c>
      <c r="BP630">
        <v>0</v>
      </c>
      <c r="BQ630">
        <v>2</v>
      </c>
      <c r="BR630">
        <v>0</v>
      </c>
      <c r="BS630">
        <v>1</v>
      </c>
      <c r="BT630">
        <v>1</v>
      </c>
      <c r="BU630">
        <v>1</v>
      </c>
      <c r="BV630">
        <v>1</v>
      </c>
      <c r="BW630">
        <v>1</v>
      </c>
      <c r="BX630">
        <v>1</v>
      </c>
      <c r="BY630" t="s">
        <v>3</v>
      </c>
      <c r="BZ630">
        <v>120</v>
      </c>
      <c r="CA630">
        <v>65</v>
      </c>
      <c r="CF630">
        <v>0</v>
      </c>
      <c r="CG630">
        <v>0</v>
      </c>
      <c r="CM630">
        <v>0</v>
      </c>
      <c r="CN630" t="s">
        <v>3</v>
      </c>
      <c r="CO630">
        <v>0</v>
      </c>
      <c r="CP630">
        <f t="shared" si="522"/>
        <v>12061.81</v>
      </c>
      <c r="CQ630">
        <f t="shared" si="523"/>
        <v>372.87040000000002</v>
      </c>
      <c r="CR630">
        <f t="shared" si="524"/>
        <v>0</v>
      </c>
      <c r="CS630">
        <f t="shared" si="525"/>
        <v>0</v>
      </c>
      <c r="CT630">
        <f t="shared" si="526"/>
        <v>0</v>
      </c>
      <c r="CU630">
        <f t="shared" si="527"/>
        <v>0</v>
      </c>
      <c r="CV630">
        <f t="shared" si="528"/>
        <v>0</v>
      </c>
      <c r="CW630">
        <f t="shared" si="529"/>
        <v>0</v>
      </c>
      <c r="CX630">
        <f t="shared" si="530"/>
        <v>0</v>
      </c>
      <c r="CY630">
        <f t="shared" si="531"/>
        <v>0</v>
      </c>
      <c r="CZ630">
        <f t="shared" si="532"/>
        <v>0</v>
      </c>
      <c r="DC630" t="s">
        <v>3</v>
      </c>
      <c r="DD630" t="s">
        <v>3</v>
      </c>
      <c r="DE630" t="s">
        <v>3</v>
      </c>
      <c r="DF630" t="s">
        <v>3</v>
      </c>
      <c r="DG630" t="s">
        <v>3</v>
      </c>
      <c r="DH630" t="s">
        <v>3</v>
      </c>
      <c r="DI630" t="s">
        <v>3</v>
      </c>
      <c r="DJ630" t="s">
        <v>3</v>
      </c>
      <c r="DK630" t="s">
        <v>3</v>
      </c>
      <c r="DL630" t="s">
        <v>3</v>
      </c>
      <c r="DM630" t="s">
        <v>3</v>
      </c>
      <c r="DN630">
        <v>0</v>
      </c>
      <c r="DO630">
        <v>0</v>
      </c>
      <c r="DP630">
        <v>1</v>
      </c>
      <c r="DQ630">
        <v>1</v>
      </c>
      <c r="DU630">
        <v>1003</v>
      </c>
      <c r="DV630" t="s">
        <v>52</v>
      </c>
      <c r="DW630" t="s">
        <v>52</v>
      </c>
      <c r="DX630">
        <v>1</v>
      </c>
      <c r="EE630">
        <v>39174505</v>
      </c>
      <c r="EF630">
        <v>2</v>
      </c>
      <c r="EG630" t="s">
        <v>21</v>
      </c>
      <c r="EH630">
        <v>0</v>
      </c>
      <c r="EI630" t="s">
        <v>3</v>
      </c>
      <c r="EJ630">
        <v>1</v>
      </c>
      <c r="EK630">
        <v>12001</v>
      </c>
      <c r="EL630" t="s">
        <v>622</v>
      </c>
      <c r="EM630" t="s">
        <v>623</v>
      </c>
      <c r="EO630" t="s">
        <v>3</v>
      </c>
      <c r="EQ630">
        <v>0</v>
      </c>
      <c r="ER630">
        <v>56.84</v>
      </c>
      <c r="ES630">
        <v>56.84</v>
      </c>
      <c r="ET630">
        <v>0</v>
      </c>
      <c r="EU630">
        <v>0</v>
      </c>
      <c r="EV630">
        <v>0</v>
      </c>
      <c r="EW630">
        <v>0</v>
      </c>
      <c r="EX630">
        <v>0</v>
      </c>
      <c r="EZ630">
        <v>5</v>
      </c>
      <c r="FC630">
        <v>1</v>
      </c>
      <c r="FD630">
        <v>18</v>
      </c>
      <c r="FF630">
        <v>440</v>
      </c>
      <c r="FQ630">
        <v>0</v>
      </c>
      <c r="FR630">
        <f t="shared" si="533"/>
        <v>0</v>
      </c>
      <c r="FS630">
        <v>0</v>
      </c>
      <c r="FX630">
        <v>120</v>
      </c>
      <c r="FY630">
        <v>65</v>
      </c>
      <c r="GA630" t="s">
        <v>929</v>
      </c>
      <c r="GD630">
        <v>0</v>
      </c>
      <c r="GF630">
        <v>-611116472</v>
      </c>
      <c r="GG630">
        <v>1</v>
      </c>
      <c r="GH630">
        <v>3</v>
      </c>
      <c r="GI630">
        <v>4</v>
      </c>
      <c r="GJ630">
        <v>0</v>
      </c>
      <c r="GK630">
        <f>ROUND(R630*(R12)/100,2)</f>
        <v>0</v>
      </c>
      <c r="GL630">
        <f t="shared" si="534"/>
        <v>0</v>
      </c>
      <c r="GM630">
        <f t="shared" si="535"/>
        <v>12061.81</v>
      </c>
      <c r="GN630">
        <f t="shared" si="536"/>
        <v>12061.81</v>
      </c>
      <c r="GO630">
        <f t="shared" si="537"/>
        <v>0</v>
      </c>
      <c r="GP630">
        <f t="shared" si="538"/>
        <v>0</v>
      </c>
      <c r="GR630">
        <v>1</v>
      </c>
      <c r="GS630">
        <v>1</v>
      </c>
      <c r="GT630">
        <v>0</v>
      </c>
      <c r="GU630" t="s">
        <v>3</v>
      </c>
      <c r="GV630">
        <f t="shared" si="539"/>
        <v>0</v>
      </c>
      <c r="GW630">
        <v>1</v>
      </c>
      <c r="GX630">
        <f t="shared" si="540"/>
        <v>0</v>
      </c>
      <c r="HA630">
        <v>0</v>
      </c>
      <c r="HB630">
        <v>0</v>
      </c>
      <c r="IK630">
        <v>0</v>
      </c>
    </row>
    <row r="631" spans="1:245" x14ac:dyDescent="0.2">
      <c r="A631">
        <v>18</v>
      </c>
      <c r="B631">
        <v>1</v>
      </c>
      <c r="C631">
        <v>1304</v>
      </c>
      <c r="E631" t="s">
        <v>930</v>
      </c>
      <c r="F631" t="s">
        <v>815</v>
      </c>
      <c r="G631" t="s">
        <v>931</v>
      </c>
      <c r="H631" t="s">
        <v>57</v>
      </c>
      <c r="I631">
        <f>I628*J631</f>
        <v>2</v>
      </c>
      <c r="J631">
        <v>6.238303181534623</v>
      </c>
      <c r="O631">
        <f t="shared" si="507"/>
        <v>660.99</v>
      </c>
      <c r="P631">
        <f t="shared" si="508"/>
        <v>660.99</v>
      </c>
      <c r="Q631">
        <f t="shared" si="509"/>
        <v>0</v>
      </c>
      <c r="R631">
        <f t="shared" si="510"/>
        <v>0</v>
      </c>
      <c r="S631">
        <f t="shared" si="511"/>
        <v>0</v>
      </c>
      <c r="T631">
        <f t="shared" si="512"/>
        <v>0</v>
      </c>
      <c r="U631">
        <f t="shared" si="513"/>
        <v>0</v>
      </c>
      <c r="V631">
        <f t="shared" si="514"/>
        <v>0</v>
      </c>
      <c r="W631">
        <f t="shared" si="515"/>
        <v>0</v>
      </c>
      <c r="X631">
        <f t="shared" si="516"/>
        <v>0</v>
      </c>
      <c r="Y631">
        <f t="shared" si="517"/>
        <v>0</v>
      </c>
      <c r="AA631">
        <v>39570879</v>
      </c>
      <c r="AB631">
        <f t="shared" si="518"/>
        <v>50.38</v>
      </c>
      <c r="AC631">
        <f t="shared" si="519"/>
        <v>50.38</v>
      </c>
      <c r="AD631">
        <f t="shared" si="543"/>
        <v>0</v>
      </c>
      <c r="AE631">
        <f t="shared" si="544"/>
        <v>0</v>
      </c>
      <c r="AF631">
        <f t="shared" si="544"/>
        <v>0</v>
      </c>
      <c r="AG631">
        <f t="shared" si="520"/>
        <v>0</v>
      </c>
      <c r="AH631">
        <f t="shared" si="545"/>
        <v>0</v>
      </c>
      <c r="AI631">
        <f t="shared" si="545"/>
        <v>0</v>
      </c>
      <c r="AJ631">
        <f t="shared" si="521"/>
        <v>0</v>
      </c>
      <c r="AK631">
        <v>50.38</v>
      </c>
      <c r="AL631">
        <v>50.38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120</v>
      </c>
      <c r="AU631">
        <v>65</v>
      </c>
      <c r="AV631">
        <v>1</v>
      </c>
      <c r="AW631">
        <v>1</v>
      </c>
      <c r="AZ631">
        <v>6.56</v>
      </c>
      <c r="BA631">
        <v>1</v>
      </c>
      <c r="BB631">
        <v>1</v>
      </c>
      <c r="BC631">
        <v>6.56</v>
      </c>
      <c r="BD631" t="s">
        <v>3</v>
      </c>
      <c r="BE631" t="s">
        <v>3</v>
      </c>
      <c r="BF631" t="s">
        <v>3</v>
      </c>
      <c r="BG631" t="s">
        <v>3</v>
      </c>
      <c r="BH631">
        <v>3</v>
      </c>
      <c r="BI631">
        <v>1</v>
      </c>
      <c r="BJ631" t="s">
        <v>3</v>
      </c>
      <c r="BM631">
        <v>12001</v>
      </c>
      <c r="BN631">
        <v>0</v>
      </c>
      <c r="BO631" t="s">
        <v>3</v>
      </c>
      <c r="BP631">
        <v>0</v>
      </c>
      <c r="BQ631">
        <v>2</v>
      </c>
      <c r="BR631">
        <v>0</v>
      </c>
      <c r="BS631">
        <v>1</v>
      </c>
      <c r="BT631">
        <v>1</v>
      </c>
      <c r="BU631">
        <v>1</v>
      </c>
      <c r="BV631">
        <v>1</v>
      </c>
      <c r="BW631">
        <v>1</v>
      </c>
      <c r="BX631">
        <v>1</v>
      </c>
      <c r="BY631" t="s">
        <v>3</v>
      </c>
      <c r="BZ631">
        <v>120</v>
      </c>
      <c r="CA631">
        <v>65</v>
      </c>
      <c r="CF631">
        <v>0</v>
      </c>
      <c r="CG631">
        <v>0</v>
      </c>
      <c r="CM631">
        <v>0</v>
      </c>
      <c r="CN631" t="s">
        <v>3</v>
      </c>
      <c r="CO631">
        <v>0</v>
      </c>
      <c r="CP631">
        <f t="shared" si="522"/>
        <v>660.99</v>
      </c>
      <c r="CQ631">
        <f t="shared" si="523"/>
        <v>330.49279999999999</v>
      </c>
      <c r="CR631">
        <f t="shared" si="524"/>
        <v>0</v>
      </c>
      <c r="CS631">
        <f t="shared" si="525"/>
        <v>0</v>
      </c>
      <c r="CT631">
        <f t="shared" si="526"/>
        <v>0</v>
      </c>
      <c r="CU631">
        <f t="shared" si="527"/>
        <v>0</v>
      </c>
      <c r="CV631">
        <f t="shared" si="528"/>
        <v>0</v>
      </c>
      <c r="CW631">
        <f t="shared" si="529"/>
        <v>0</v>
      </c>
      <c r="CX631">
        <f t="shared" si="530"/>
        <v>0</v>
      </c>
      <c r="CY631">
        <f t="shared" si="531"/>
        <v>0</v>
      </c>
      <c r="CZ631">
        <f t="shared" si="532"/>
        <v>0</v>
      </c>
      <c r="DC631" t="s">
        <v>3</v>
      </c>
      <c r="DD631" t="s">
        <v>3</v>
      </c>
      <c r="DE631" t="s">
        <v>3</v>
      </c>
      <c r="DF631" t="s">
        <v>3</v>
      </c>
      <c r="DG631" t="s">
        <v>3</v>
      </c>
      <c r="DH631" t="s">
        <v>3</v>
      </c>
      <c r="DI631" t="s">
        <v>3</v>
      </c>
      <c r="DJ631" t="s">
        <v>3</v>
      </c>
      <c r="DK631" t="s">
        <v>3</v>
      </c>
      <c r="DL631" t="s">
        <v>3</v>
      </c>
      <c r="DM631" t="s">
        <v>3</v>
      </c>
      <c r="DN631">
        <v>0</v>
      </c>
      <c r="DO631">
        <v>0</v>
      </c>
      <c r="DP631">
        <v>1</v>
      </c>
      <c r="DQ631">
        <v>1</v>
      </c>
      <c r="DU631">
        <v>1013</v>
      </c>
      <c r="DV631" t="s">
        <v>57</v>
      </c>
      <c r="DW631" t="s">
        <v>57</v>
      </c>
      <c r="DX631">
        <v>1</v>
      </c>
      <c r="EE631">
        <v>39174505</v>
      </c>
      <c r="EF631">
        <v>2</v>
      </c>
      <c r="EG631" t="s">
        <v>21</v>
      </c>
      <c r="EH631">
        <v>0</v>
      </c>
      <c r="EI631" t="s">
        <v>3</v>
      </c>
      <c r="EJ631">
        <v>1</v>
      </c>
      <c r="EK631">
        <v>12001</v>
      </c>
      <c r="EL631" t="s">
        <v>622</v>
      </c>
      <c r="EM631" t="s">
        <v>623</v>
      </c>
      <c r="EO631" t="s">
        <v>3</v>
      </c>
      <c r="EQ631">
        <v>0</v>
      </c>
      <c r="ER631">
        <v>50.38</v>
      </c>
      <c r="ES631">
        <v>50.38</v>
      </c>
      <c r="ET631">
        <v>0</v>
      </c>
      <c r="EU631">
        <v>0</v>
      </c>
      <c r="EV631">
        <v>0</v>
      </c>
      <c r="EW631">
        <v>0</v>
      </c>
      <c r="EX631">
        <v>0</v>
      </c>
      <c r="EZ631">
        <v>5</v>
      </c>
      <c r="FC631">
        <v>1</v>
      </c>
      <c r="FD631">
        <v>18</v>
      </c>
      <c r="FF631">
        <v>390</v>
      </c>
      <c r="FQ631">
        <v>0</v>
      </c>
      <c r="FR631">
        <f t="shared" si="533"/>
        <v>0</v>
      </c>
      <c r="FS631">
        <v>0</v>
      </c>
      <c r="FX631">
        <v>120</v>
      </c>
      <c r="FY631">
        <v>65</v>
      </c>
      <c r="GA631" t="s">
        <v>932</v>
      </c>
      <c r="GD631">
        <v>0</v>
      </c>
      <c r="GF631">
        <v>1213006398</v>
      </c>
      <c r="GG631">
        <v>1</v>
      </c>
      <c r="GH631">
        <v>3</v>
      </c>
      <c r="GI631">
        <v>4</v>
      </c>
      <c r="GJ631">
        <v>0</v>
      </c>
      <c r="GK631">
        <f>ROUND(R631*(R12)/100,2)</f>
        <v>0</v>
      </c>
      <c r="GL631">
        <f t="shared" si="534"/>
        <v>0</v>
      </c>
      <c r="GM631">
        <f t="shared" si="535"/>
        <v>660.99</v>
      </c>
      <c r="GN631">
        <f t="shared" si="536"/>
        <v>660.99</v>
      </c>
      <c r="GO631">
        <f t="shared" si="537"/>
        <v>0</v>
      </c>
      <c r="GP631">
        <f t="shared" si="538"/>
        <v>0</v>
      </c>
      <c r="GR631">
        <v>1</v>
      </c>
      <c r="GS631">
        <v>1</v>
      </c>
      <c r="GT631">
        <v>0</v>
      </c>
      <c r="GU631" t="s">
        <v>3</v>
      </c>
      <c r="GV631">
        <f t="shared" si="539"/>
        <v>0</v>
      </c>
      <c r="GW631">
        <v>1</v>
      </c>
      <c r="GX631">
        <f t="shared" si="540"/>
        <v>0</v>
      </c>
      <c r="HA631">
        <v>0</v>
      </c>
      <c r="HB631">
        <v>0</v>
      </c>
      <c r="IK631">
        <v>0</v>
      </c>
    </row>
    <row r="632" spans="1:245" x14ac:dyDescent="0.2">
      <c r="A632">
        <v>18</v>
      </c>
      <c r="B632">
        <v>1</v>
      </c>
      <c r="C632">
        <v>1305</v>
      </c>
      <c r="E632" t="s">
        <v>933</v>
      </c>
      <c r="F632" t="s">
        <v>815</v>
      </c>
      <c r="G632" t="s">
        <v>934</v>
      </c>
      <c r="H632" t="s">
        <v>57</v>
      </c>
      <c r="I632">
        <f>I628*J632</f>
        <v>23.999999999999996</v>
      </c>
      <c r="J632">
        <v>74.859638178415466</v>
      </c>
      <c r="O632">
        <f t="shared" si="507"/>
        <v>5085.3100000000004</v>
      </c>
      <c r="P632">
        <f t="shared" si="508"/>
        <v>5085.3100000000004</v>
      </c>
      <c r="Q632">
        <f t="shared" si="509"/>
        <v>0</v>
      </c>
      <c r="R632">
        <f t="shared" si="510"/>
        <v>0</v>
      </c>
      <c r="S632">
        <f t="shared" si="511"/>
        <v>0</v>
      </c>
      <c r="T632">
        <f t="shared" si="512"/>
        <v>0</v>
      </c>
      <c r="U632">
        <f t="shared" si="513"/>
        <v>0</v>
      </c>
      <c r="V632">
        <f t="shared" si="514"/>
        <v>0</v>
      </c>
      <c r="W632">
        <f t="shared" si="515"/>
        <v>0</v>
      </c>
      <c r="X632">
        <f t="shared" si="516"/>
        <v>0</v>
      </c>
      <c r="Y632">
        <f t="shared" si="517"/>
        <v>0</v>
      </c>
      <c r="AA632">
        <v>39570879</v>
      </c>
      <c r="AB632">
        <f t="shared" si="518"/>
        <v>32.299999999999997</v>
      </c>
      <c r="AC632">
        <f t="shared" si="519"/>
        <v>32.299999999999997</v>
      </c>
      <c r="AD632">
        <f t="shared" si="543"/>
        <v>0</v>
      </c>
      <c r="AE632">
        <f t="shared" si="544"/>
        <v>0</v>
      </c>
      <c r="AF632">
        <f t="shared" si="544"/>
        <v>0</v>
      </c>
      <c r="AG632">
        <f t="shared" si="520"/>
        <v>0</v>
      </c>
      <c r="AH632">
        <f t="shared" si="545"/>
        <v>0</v>
      </c>
      <c r="AI632">
        <f t="shared" si="545"/>
        <v>0</v>
      </c>
      <c r="AJ632">
        <f t="shared" si="521"/>
        <v>0</v>
      </c>
      <c r="AK632">
        <v>32.299999999999997</v>
      </c>
      <c r="AL632">
        <v>32.299999999999997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120</v>
      </c>
      <c r="AU632">
        <v>65</v>
      </c>
      <c r="AV632">
        <v>1</v>
      </c>
      <c r="AW632">
        <v>1</v>
      </c>
      <c r="AZ632">
        <v>6.56</v>
      </c>
      <c r="BA632">
        <v>1</v>
      </c>
      <c r="BB632">
        <v>1</v>
      </c>
      <c r="BC632">
        <v>6.56</v>
      </c>
      <c r="BD632" t="s">
        <v>3</v>
      </c>
      <c r="BE632" t="s">
        <v>3</v>
      </c>
      <c r="BF632" t="s">
        <v>3</v>
      </c>
      <c r="BG632" t="s">
        <v>3</v>
      </c>
      <c r="BH632">
        <v>3</v>
      </c>
      <c r="BI632">
        <v>1</v>
      </c>
      <c r="BJ632" t="s">
        <v>3</v>
      </c>
      <c r="BM632">
        <v>12001</v>
      </c>
      <c r="BN632">
        <v>0</v>
      </c>
      <c r="BO632" t="s">
        <v>3</v>
      </c>
      <c r="BP632">
        <v>0</v>
      </c>
      <c r="BQ632">
        <v>2</v>
      </c>
      <c r="BR632">
        <v>0</v>
      </c>
      <c r="BS632">
        <v>1</v>
      </c>
      <c r="BT632">
        <v>1</v>
      </c>
      <c r="BU632">
        <v>1</v>
      </c>
      <c r="BV632">
        <v>1</v>
      </c>
      <c r="BW632">
        <v>1</v>
      </c>
      <c r="BX632">
        <v>1</v>
      </c>
      <c r="BY632" t="s">
        <v>3</v>
      </c>
      <c r="BZ632">
        <v>120</v>
      </c>
      <c r="CA632">
        <v>65</v>
      </c>
      <c r="CF632">
        <v>0</v>
      </c>
      <c r="CG632">
        <v>0</v>
      </c>
      <c r="CM632">
        <v>0</v>
      </c>
      <c r="CN632" t="s">
        <v>3</v>
      </c>
      <c r="CO632">
        <v>0</v>
      </c>
      <c r="CP632">
        <f t="shared" si="522"/>
        <v>5085.3100000000004</v>
      </c>
      <c r="CQ632">
        <f t="shared" si="523"/>
        <v>211.88799999999998</v>
      </c>
      <c r="CR632">
        <f t="shared" si="524"/>
        <v>0</v>
      </c>
      <c r="CS632">
        <f t="shared" si="525"/>
        <v>0</v>
      </c>
      <c r="CT632">
        <f t="shared" si="526"/>
        <v>0</v>
      </c>
      <c r="CU632">
        <f t="shared" si="527"/>
        <v>0</v>
      </c>
      <c r="CV632">
        <f t="shared" si="528"/>
        <v>0</v>
      </c>
      <c r="CW632">
        <f t="shared" si="529"/>
        <v>0</v>
      </c>
      <c r="CX632">
        <f t="shared" si="530"/>
        <v>0</v>
      </c>
      <c r="CY632">
        <f t="shared" si="531"/>
        <v>0</v>
      </c>
      <c r="CZ632">
        <f t="shared" si="532"/>
        <v>0</v>
      </c>
      <c r="DC632" t="s">
        <v>3</v>
      </c>
      <c r="DD632" t="s">
        <v>3</v>
      </c>
      <c r="DE632" t="s">
        <v>3</v>
      </c>
      <c r="DF632" t="s">
        <v>3</v>
      </c>
      <c r="DG632" t="s">
        <v>3</v>
      </c>
      <c r="DH632" t="s">
        <v>3</v>
      </c>
      <c r="DI632" t="s">
        <v>3</v>
      </c>
      <c r="DJ632" t="s">
        <v>3</v>
      </c>
      <c r="DK632" t="s">
        <v>3</v>
      </c>
      <c r="DL632" t="s">
        <v>3</v>
      </c>
      <c r="DM632" t="s">
        <v>3</v>
      </c>
      <c r="DN632">
        <v>0</v>
      </c>
      <c r="DO632">
        <v>0</v>
      </c>
      <c r="DP632">
        <v>1</v>
      </c>
      <c r="DQ632">
        <v>1</v>
      </c>
      <c r="DU632">
        <v>1013</v>
      </c>
      <c r="DV632" t="s">
        <v>57</v>
      </c>
      <c r="DW632" t="s">
        <v>57</v>
      </c>
      <c r="DX632">
        <v>1</v>
      </c>
      <c r="EE632">
        <v>39174505</v>
      </c>
      <c r="EF632">
        <v>2</v>
      </c>
      <c r="EG632" t="s">
        <v>21</v>
      </c>
      <c r="EH632">
        <v>0</v>
      </c>
      <c r="EI632" t="s">
        <v>3</v>
      </c>
      <c r="EJ632">
        <v>1</v>
      </c>
      <c r="EK632">
        <v>12001</v>
      </c>
      <c r="EL632" t="s">
        <v>622</v>
      </c>
      <c r="EM632" t="s">
        <v>623</v>
      </c>
      <c r="EO632" t="s">
        <v>3</v>
      </c>
      <c r="EQ632">
        <v>0</v>
      </c>
      <c r="ER632">
        <v>32.299999999999997</v>
      </c>
      <c r="ES632">
        <v>32.299999999999997</v>
      </c>
      <c r="ET632">
        <v>0</v>
      </c>
      <c r="EU632">
        <v>0</v>
      </c>
      <c r="EV632">
        <v>0</v>
      </c>
      <c r="EW632">
        <v>0</v>
      </c>
      <c r="EX632">
        <v>0</v>
      </c>
      <c r="EZ632">
        <v>5</v>
      </c>
      <c r="FC632">
        <v>1</v>
      </c>
      <c r="FD632">
        <v>18</v>
      </c>
      <c r="FF632">
        <v>250</v>
      </c>
      <c r="FQ632">
        <v>0</v>
      </c>
      <c r="FR632">
        <f t="shared" si="533"/>
        <v>0</v>
      </c>
      <c r="FS632">
        <v>0</v>
      </c>
      <c r="FX632">
        <v>120</v>
      </c>
      <c r="FY632">
        <v>65</v>
      </c>
      <c r="GA632" t="s">
        <v>935</v>
      </c>
      <c r="GD632">
        <v>0</v>
      </c>
      <c r="GF632">
        <v>333258356</v>
      </c>
      <c r="GG632">
        <v>1</v>
      </c>
      <c r="GH632">
        <v>3</v>
      </c>
      <c r="GI632">
        <v>4</v>
      </c>
      <c r="GJ632">
        <v>0</v>
      </c>
      <c r="GK632">
        <f>ROUND(R632*(R12)/100,2)</f>
        <v>0</v>
      </c>
      <c r="GL632">
        <f t="shared" si="534"/>
        <v>0</v>
      </c>
      <c r="GM632">
        <f t="shared" si="535"/>
        <v>5085.3100000000004</v>
      </c>
      <c r="GN632">
        <f t="shared" si="536"/>
        <v>5085.3100000000004</v>
      </c>
      <c r="GO632">
        <f t="shared" si="537"/>
        <v>0</v>
      </c>
      <c r="GP632">
        <f t="shared" si="538"/>
        <v>0</v>
      </c>
      <c r="GR632">
        <v>1</v>
      </c>
      <c r="GS632">
        <v>1</v>
      </c>
      <c r="GT632">
        <v>0</v>
      </c>
      <c r="GU632" t="s">
        <v>3</v>
      </c>
      <c r="GV632">
        <f t="shared" si="539"/>
        <v>0</v>
      </c>
      <c r="GW632">
        <v>1</v>
      </c>
      <c r="GX632">
        <f t="shared" si="540"/>
        <v>0</v>
      </c>
      <c r="HA632">
        <v>0</v>
      </c>
      <c r="HB632">
        <v>0</v>
      </c>
      <c r="IK632">
        <v>0</v>
      </c>
    </row>
    <row r="633" spans="1:245" x14ac:dyDescent="0.2">
      <c r="A633">
        <v>17</v>
      </c>
      <c r="B633">
        <v>1</v>
      </c>
      <c r="C633">
        <f>ROW(SmtRes!A1308)</f>
        <v>1308</v>
      </c>
      <c r="D633">
        <f>ROW(EtalonRes!A1246)</f>
        <v>1246</v>
      </c>
      <c r="E633" t="s">
        <v>936</v>
      </c>
      <c r="F633" t="s">
        <v>937</v>
      </c>
      <c r="G633" t="s">
        <v>938</v>
      </c>
      <c r="H633" t="s">
        <v>35</v>
      </c>
      <c r="I633">
        <v>2</v>
      </c>
      <c r="J633">
        <v>0</v>
      </c>
      <c r="O633">
        <f t="shared" si="507"/>
        <v>22.7</v>
      </c>
      <c r="P633">
        <f t="shared" si="508"/>
        <v>0</v>
      </c>
      <c r="Q633">
        <f t="shared" si="509"/>
        <v>0</v>
      </c>
      <c r="R633">
        <f t="shared" si="510"/>
        <v>0</v>
      </c>
      <c r="S633">
        <f t="shared" si="511"/>
        <v>22.7</v>
      </c>
      <c r="T633">
        <f t="shared" si="512"/>
        <v>0</v>
      </c>
      <c r="U633">
        <f t="shared" si="513"/>
        <v>0.36</v>
      </c>
      <c r="V633">
        <f t="shared" si="514"/>
        <v>0</v>
      </c>
      <c r="W633">
        <f t="shared" si="515"/>
        <v>0</v>
      </c>
      <c r="X633">
        <f t="shared" si="516"/>
        <v>27.24</v>
      </c>
      <c r="Y633">
        <f t="shared" si="517"/>
        <v>14.76</v>
      </c>
      <c r="AA633">
        <v>39570879</v>
      </c>
      <c r="AB633">
        <f t="shared" si="518"/>
        <v>1.73</v>
      </c>
      <c r="AC633">
        <f t="shared" si="519"/>
        <v>0</v>
      </c>
      <c r="AD633">
        <f t="shared" si="543"/>
        <v>0</v>
      </c>
      <c r="AE633">
        <f t="shared" si="544"/>
        <v>0</v>
      </c>
      <c r="AF633">
        <f t="shared" si="544"/>
        <v>1.73</v>
      </c>
      <c r="AG633">
        <f t="shared" si="520"/>
        <v>0</v>
      </c>
      <c r="AH633">
        <f t="shared" si="545"/>
        <v>0.18</v>
      </c>
      <c r="AI633">
        <f t="shared" si="545"/>
        <v>0</v>
      </c>
      <c r="AJ633">
        <f t="shared" si="521"/>
        <v>0</v>
      </c>
      <c r="AK633">
        <v>1.73</v>
      </c>
      <c r="AL633">
        <v>0</v>
      </c>
      <c r="AM633">
        <v>0</v>
      </c>
      <c r="AN633">
        <v>0</v>
      </c>
      <c r="AO633">
        <v>1.73</v>
      </c>
      <c r="AP633">
        <v>0</v>
      </c>
      <c r="AQ633">
        <v>0.18</v>
      </c>
      <c r="AR633">
        <v>0</v>
      </c>
      <c r="AS633">
        <v>0</v>
      </c>
      <c r="AT633">
        <v>120</v>
      </c>
      <c r="AU633">
        <v>65</v>
      </c>
      <c r="AV633">
        <v>1</v>
      </c>
      <c r="AW633">
        <v>1</v>
      </c>
      <c r="AZ633">
        <v>6.56</v>
      </c>
      <c r="BA633">
        <v>6.56</v>
      </c>
      <c r="BB633">
        <v>6.56</v>
      </c>
      <c r="BC633">
        <v>6.56</v>
      </c>
      <c r="BD633" t="s">
        <v>3</v>
      </c>
      <c r="BE633" t="s">
        <v>3</v>
      </c>
      <c r="BF633" t="s">
        <v>3</v>
      </c>
      <c r="BG633" t="s">
        <v>3</v>
      </c>
      <c r="BH633">
        <v>0</v>
      </c>
      <c r="BI633">
        <v>1</v>
      </c>
      <c r="BJ633" t="s">
        <v>939</v>
      </c>
      <c r="BM633">
        <v>12001</v>
      </c>
      <c r="BN633">
        <v>0</v>
      </c>
      <c r="BO633" t="s">
        <v>3</v>
      </c>
      <c r="BP633">
        <v>0</v>
      </c>
      <c r="BQ633">
        <v>2</v>
      </c>
      <c r="BR633">
        <v>0</v>
      </c>
      <c r="BS633">
        <v>6.56</v>
      </c>
      <c r="BT633">
        <v>1</v>
      </c>
      <c r="BU633">
        <v>1</v>
      </c>
      <c r="BV633">
        <v>1</v>
      </c>
      <c r="BW633">
        <v>1</v>
      </c>
      <c r="BX633">
        <v>1</v>
      </c>
      <c r="BY633" t="s">
        <v>3</v>
      </c>
      <c r="BZ633">
        <v>120</v>
      </c>
      <c r="CA633">
        <v>65</v>
      </c>
      <c r="CF633">
        <v>0</v>
      </c>
      <c r="CG633">
        <v>0</v>
      </c>
      <c r="CM633">
        <v>0</v>
      </c>
      <c r="CN633" t="s">
        <v>3</v>
      </c>
      <c r="CO633">
        <v>0</v>
      </c>
      <c r="CP633">
        <f t="shared" si="522"/>
        <v>22.7</v>
      </c>
      <c r="CQ633">
        <f t="shared" si="523"/>
        <v>0</v>
      </c>
      <c r="CR633">
        <f t="shared" si="524"/>
        <v>0</v>
      </c>
      <c r="CS633">
        <f t="shared" si="525"/>
        <v>0</v>
      </c>
      <c r="CT633">
        <f t="shared" si="526"/>
        <v>11.348799999999999</v>
      </c>
      <c r="CU633">
        <f t="shared" si="527"/>
        <v>0</v>
      </c>
      <c r="CV633">
        <f t="shared" si="528"/>
        <v>0.18</v>
      </c>
      <c r="CW633">
        <f t="shared" si="529"/>
        <v>0</v>
      </c>
      <c r="CX633">
        <f t="shared" si="530"/>
        <v>0</v>
      </c>
      <c r="CY633">
        <f t="shared" si="531"/>
        <v>27.24</v>
      </c>
      <c r="CZ633">
        <f t="shared" si="532"/>
        <v>14.755000000000001</v>
      </c>
      <c r="DC633" t="s">
        <v>3</v>
      </c>
      <c r="DD633" t="s">
        <v>3</v>
      </c>
      <c r="DE633" t="s">
        <v>3</v>
      </c>
      <c r="DF633" t="s">
        <v>3</v>
      </c>
      <c r="DG633" t="s">
        <v>3</v>
      </c>
      <c r="DH633" t="s">
        <v>3</v>
      </c>
      <c r="DI633" t="s">
        <v>3</v>
      </c>
      <c r="DJ633" t="s">
        <v>3</v>
      </c>
      <c r="DK633" t="s">
        <v>3</v>
      </c>
      <c r="DL633" t="s">
        <v>3</v>
      </c>
      <c r="DM633" t="s">
        <v>3</v>
      </c>
      <c r="DN633">
        <v>0</v>
      </c>
      <c r="DO633">
        <v>0</v>
      </c>
      <c r="DP633">
        <v>1</v>
      </c>
      <c r="DQ633">
        <v>1</v>
      </c>
      <c r="DU633">
        <v>1010</v>
      </c>
      <c r="DV633" t="s">
        <v>35</v>
      </c>
      <c r="DW633" t="s">
        <v>35</v>
      </c>
      <c r="DX633">
        <v>1</v>
      </c>
      <c r="EE633">
        <v>39174505</v>
      </c>
      <c r="EF633">
        <v>2</v>
      </c>
      <c r="EG633" t="s">
        <v>21</v>
      </c>
      <c r="EH633">
        <v>0</v>
      </c>
      <c r="EI633" t="s">
        <v>3</v>
      </c>
      <c r="EJ633">
        <v>1</v>
      </c>
      <c r="EK633">
        <v>12001</v>
      </c>
      <c r="EL633" t="s">
        <v>622</v>
      </c>
      <c r="EM633" t="s">
        <v>623</v>
      </c>
      <c r="EO633" t="s">
        <v>3</v>
      </c>
      <c r="EQ633">
        <v>0</v>
      </c>
      <c r="ER633">
        <v>1.73</v>
      </c>
      <c r="ES633">
        <v>0</v>
      </c>
      <c r="ET633">
        <v>0</v>
      </c>
      <c r="EU633">
        <v>0</v>
      </c>
      <c r="EV633">
        <v>1.73</v>
      </c>
      <c r="EW633">
        <v>0.18</v>
      </c>
      <c r="EX633">
        <v>0</v>
      </c>
      <c r="EY633">
        <v>0</v>
      </c>
      <c r="FQ633">
        <v>0</v>
      </c>
      <c r="FR633">
        <f t="shared" si="533"/>
        <v>0</v>
      </c>
      <c r="FS633">
        <v>0</v>
      </c>
      <c r="FX633">
        <v>120</v>
      </c>
      <c r="FY633">
        <v>65</v>
      </c>
      <c r="GA633" t="s">
        <v>3</v>
      </c>
      <c r="GD633">
        <v>0</v>
      </c>
      <c r="GF633">
        <v>-1990244045</v>
      </c>
      <c r="GG633">
        <v>1</v>
      </c>
      <c r="GH633">
        <v>1</v>
      </c>
      <c r="GI633">
        <v>4</v>
      </c>
      <c r="GJ633">
        <v>0</v>
      </c>
      <c r="GK633">
        <f>ROUND(R633*(R12)/100,2)</f>
        <v>0</v>
      </c>
      <c r="GL633">
        <f t="shared" si="534"/>
        <v>0</v>
      </c>
      <c r="GM633">
        <f t="shared" si="535"/>
        <v>64.7</v>
      </c>
      <c r="GN633">
        <f t="shared" si="536"/>
        <v>64.7</v>
      </c>
      <c r="GO633">
        <f t="shared" si="537"/>
        <v>0</v>
      </c>
      <c r="GP633">
        <f t="shared" si="538"/>
        <v>0</v>
      </c>
      <c r="GR633">
        <v>0</v>
      </c>
      <c r="GS633">
        <v>3</v>
      </c>
      <c r="GT633">
        <v>0</v>
      </c>
      <c r="GU633" t="s">
        <v>3</v>
      </c>
      <c r="GV633">
        <f t="shared" si="539"/>
        <v>0</v>
      </c>
      <c r="GW633">
        <v>1</v>
      </c>
      <c r="GX633">
        <f t="shared" si="540"/>
        <v>0</v>
      </c>
      <c r="HA633">
        <v>0</v>
      </c>
      <c r="HB633">
        <v>0</v>
      </c>
      <c r="IK633">
        <v>0</v>
      </c>
    </row>
    <row r="634" spans="1:245" x14ac:dyDescent="0.2">
      <c r="A634">
        <v>18</v>
      </c>
      <c r="B634">
        <v>1</v>
      </c>
      <c r="C634">
        <v>1307</v>
      </c>
      <c r="E634" t="s">
        <v>940</v>
      </c>
      <c r="F634" t="s">
        <v>941</v>
      </c>
      <c r="G634" t="s">
        <v>942</v>
      </c>
      <c r="H634" t="s">
        <v>35</v>
      </c>
      <c r="I634">
        <f>I633*J634</f>
        <v>2</v>
      </c>
      <c r="J634">
        <v>1</v>
      </c>
      <c r="O634">
        <f t="shared" si="507"/>
        <v>889.54</v>
      </c>
      <c r="P634">
        <f t="shared" si="508"/>
        <v>889.54</v>
      </c>
      <c r="Q634">
        <f t="shared" si="509"/>
        <v>0</v>
      </c>
      <c r="R634">
        <f t="shared" si="510"/>
        <v>0</v>
      </c>
      <c r="S634">
        <f t="shared" si="511"/>
        <v>0</v>
      </c>
      <c r="T634">
        <f t="shared" si="512"/>
        <v>0</v>
      </c>
      <c r="U634">
        <f t="shared" si="513"/>
        <v>0</v>
      </c>
      <c r="V634">
        <f t="shared" si="514"/>
        <v>0</v>
      </c>
      <c r="W634">
        <f t="shared" si="515"/>
        <v>0</v>
      </c>
      <c r="X634">
        <f t="shared" si="516"/>
        <v>0</v>
      </c>
      <c r="Y634">
        <f t="shared" si="517"/>
        <v>0</v>
      </c>
      <c r="AA634">
        <v>39570879</v>
      </c>
      <c r="AB634">
        <f t="shared" si="518"/>
        <v>67.8</v>
      </c>
      <c r="AC634">
        <f t="shared" si="519"/>
        <v>67.8</v>
      </c>
      <c r="AD634">
        <f t="shared" si="543"/>
        <v>0</v>
      </c>
      <c r="AE634">
        <f t="shared" si="544"/>
        <v>0</v>
      </c>
      <c r="AF634">
        <f t="shared" si="544"/>
        <v>0</v>
      </c>
      <c r="AG634">
        <f t="shared" si="520"/>
        <v>0</v>
      </c>
      <c r="AH634">
        <f t="shared" si="545"/>
        <v>0</v>
      </c>
      <c r="AI634">
        <f t="shared" si="545"/>
        <v>0</v>
      </c>
      <c r="AJ634">
        <f t="shared" si="521"/>
        <v>0</v>
      </c>
      <c r="AK634">
        <v>67.8</v>
      </c>
      <c r="AL634">
        <v>67.8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120</v>
      </c>
      <c r="AU634">
        <v>65</v>
      </c>
      <c r="AV634">
        <v>1</v>
      </c>
      <c r="AW634">
        <v>1</v>
      </c>
      <c r="AZ634">
        <v>6.56</v>
      </c>
      <c r="BA634">
        <v>1</v>
      </c>
      <c r="BB634">
        <v>1</v>
      </c>
      <c r="BC634">
        <v>6.56</v>
      </c>
      <c r="BD634" t="s">
        <v>3</v>
      </c>
      <c r="BE634" t="s">
        <v>3</v>
      </c>
      <c r="BF634" t="s">
        <v>3</v>
      </c>
      <c r="BG634" t="s">
        <v>3</v>
      </c>
      <c r="BH634">
        <v>3</v>
      </c>
      <c r="BI634">
        <v>1</v>
      </c>
      <c r="BJ634" t="s">
        <v>943</v>
      </c>
      <c r="BM634">
        <v>12001</v>
      </c>
      <c r="BN634">
        <v>0</v>
      </c>
      <c r="BO634" t="s">
        <v>3</v>
      </c>
      <c r="BP634">
        <v>0</v>
      </c>
      <c r="BQ634">
        <v>2</v>
      </c>
      <c r="BR634">
        <v>0</v>
      </c>
      <c r="BS634">
        <v>1</v>
      </c>
      <c r="BT634">
        <v>1</v>
      </c>
      <c r="BU634">
        <v>1</v>
      </c>
      <c r="BV634">
        <v>1</v>
      </c>
      <c r="BW634">
        <v>1</v>
      </c>
      <c r="BX634">
        <v>1</v>
      </c>
      <c r="BY634" t="s">
        <v>3</v>
      </c>
      <c r="BZ634">
        <v>120</v>
      </c>
      <c r="CA634">
        <v>65</v>
      </c>
      <c r="CF634">
        <v>0</v>
      </c>
      <c r="CG634">
        <v>0</v>
      </c>
      <c r="CM634">
        <v>0</v>
      </c>
      <c r="CN634" t="s">
        <v>3</v>
      </c>
      <c r="CO634">
        <v>0</v>
      </c>
      <c r="CP634">
        <f t="shared" si="522"/>
        <v>889.54</v>
      </c>
      <c r="CQ634">
        <f t="shared" si="523"/>
        <v>444.76799999999997</v>
      </c>
      <c r="CR634">
        <f t="shared" si="524"/>
        <v>0</v>
      </c>
      <c r="CS634">
        <f t="shared" si="525"/>
        <v>0</v>
      </c>
      <c r="CT634">
        <f t="shared" si="526"/>
        <v>0</v>
      </c>
      <c r="CU634">
        <f t="shared" si="527"/>
        <v>0</v>
      </c>
      <c r="CV634">
        <f t="shared" si="528"/>
        <v>0</v>
      </c>
      <c r="CW634">
        <f t="shared" si="529"/>
        <v>0</v>
      </c>
      <c r="CX634">
        <f t="shared" si="530"/>
        <v>0</v>
      </c>
      <c r="CY634">
        <f t="shared" si="531"/>
        <v>0</v>
      </c>
      <c r="CZ634">
        <f t="shared" si="532"/>
        <v>0</v>
      </c>
      <c r="DC634" t="s">
        <v>3</v>
      </c>
      <c r="DD634" t="s">
        <v>3</v>
      </c>
      <c r="DE634" t="s">
        <v>3</v>
      </c>
      <c r="DF634" t="s">
        <v>3</v>
      </c>
      <c r="DG634" t="s">
        <v>3</v>
      </c>
      <c r="DH634" t="s">
        <v>3</v>
      </c>
      <c r="DI634" t="s">
        <v>3</v>
      </c>
      <c r="DJ634" t="s">
        <v>3</v>
      </c>
      <c r="DK634" t="s">
        <v>3</v>
      </c>
      <c r="DL634" t="s">
        <v>3</v>
      </c>
      <c r="DM634" t="s">
        <v>3</v>
      </c>
      <c r="DN634">
        <v>0</v>
      </c>
      <c r="DO634">
        <v>0</v>
      </c>
      <c r="DP634">
        <v>1</v>
      </c>
      <c r="DQ634">
        <v>1</v>
      </c>
      <c r="DU634">
        <v>1010</v>
      </c>
      <c r="DV634" t="s">
        <v>35</v>
      </c>
      <c r="DW634" t="s">
        <v>35</v>
      </c>
      <c r="DX634">
        <v>1</v>
      </c>
      <c r="EE634">
        <v>39174505</v>
      </c>
      <c r="EF634">
        <v>2</v>
      </c>
      <c r="EG634" t="s">
        <v>21</v>
      </c>
      <c r="EH634">
        <v>0</v>
      </c>
      <c r="EI634" t="s">
        <v>3</v>
      </c>
      <c r="EJ634">
        <v>1</v>
      </c>
      <c r="EK634">
        <v>12001</v>
      </c>
      <c r="EL634" t="s">
        <v>622</v>
      </c>
      <c r="EM634" t="s">
        <v>623</v>
      </c>
      <c r="EO634" t="s">
        <v>3</v>
      </c>
      <c r="EQ634">
        <v>0</v>
      </c>
      <c r="ER634">
        <v>67.8</v>
      </c>
      <c r="ES634">
        <v>67.8</v>
      </c>
      <c r="ET634">
        <v>0</v>
      </c>
      <c r="EU634">
        <v>0</v>
      </c>
      <c r="EV634">
        <v>0</v>
      </c>
      <c r="EW634">
        <v>0</v>
      </c>
      <c r="EX634">
        <v>0</v>
      </c>
      <c r="FQ634">
        <v>0</v>
      </c>
      <c r="FR634">
        <f t="shared" si="533"/>
        <v>0</v>
      </c>
      <c r="FS634">
        <v>0</v>
      </c>
      <c r="FX634">
        <v>120</v>
      </c>
      <c r="FY634">
        <v>65</v>
      </c>
      <c r="GA634" t="s">
        <v>3</v>
      </c>
      <c r="GD634">
        <v>0</v>
      </c>
      <c r="GF634">
        <v>-1304267144</v>
      </c>
      <c r="GG634">
        <v>1</v>
      </c>
      <c r="GH634">
        <v>1</v>
      </c>
      <c r="GI634">
        <v>4</v>
      </c>
      <c r="GJ634">
        <v>0</v>
      </c>
      <c r="GK634">
        <f>ROUND(R634*(R12)/100,2)</f>
        <v>0</v>
      </c>
      <c r="GL634">
        <f t="shared" si="534"/>
        <v>0</v>
      </c>
      <c r="GM634">
        <f t="shared" si="535"/>
        <v>889.54</v>
      </c>
      <c r="GN634">
        <f t="shared" si="536"/>
        <v>889.54</v>
      </c>
      <c r="GO634">
        <f t="shared" si="537"/>
        <v>0</v>
      </c>
      <c r="GP634">
        <f t="shared" si="538"/>
        <v>0</v>
      </c>
      <c r="GR634">
        <v>0</v>
      </c>
      <c r="GS634">
        <v>3</v>
      </c>
      <c r="GT634">
        <v>0</v>
      </c>
      <c r="GU634" t="s">
        <v>3</v>
      </c>
      <c r="GV634">
        <f t="shared" si="539"/>
        <v>0</v>
      </c>
      <c r="GW634">
        <v>1</v>
      </c>
      <c r="GX634">
        <f t="shared" si="540"/>
        <v>0</v>
      </c>
      <c r="HA634">
        <v>0</v>
      </c>
      <c r="HB634">
        <v>0</v>
      </c>
      <c r="IK634">
        <v>0</v>
      </c>
    </row>
    <row r="635" spans="1:245" x14ac:dyDescent="0.2">
      <c r="A635">
        <v>18</v>
      </c>
      <c r="B635">
        <v>1</v>
      </c>
      <c r="C635">
        <v>1308</v>
      </c>
      <c r="E635" t="s">
        <v>944</v>
      </c>
      <c r="F635" t="s">
        <v>945</v>
      </c>
      <c r="G635" t="s">
        <v>946</v>
      </c>
      <c r="H635" t="s">
        <v>35</v>
      </c>
      <c r="I635">
        <f>I633*J635</f>
        <v>2</v>
      </c>
      <c r="J635">
        <v>1</v>
      </c>
      <c r="O635">
        <f t="shared" si="507"/>
        <v>0</v>
      </c>
      <c r="P635">
        <f t="shared" si="508"/>
        <v>0</v>
      </c>
      <c r="Q635">
        <f t="shared" si="509"/>
        <v>0</v>
      </c>
      <c r="R635">
        <f t="shared" si="510"/>
        <v>0</v>
      </c>
      <c r="S635">
        <f t="shared" si="511"/>
        <v>0</v>
      </c>
      <c r="T635">
        <f t="shared" si="512"/>
        <v>0</v>
      </c>
      <c r="U635">
        <f t="shared" si="513"/>
        <v>0</v>
      </c>
      <c r="V635">
        <f t="shared" si="514"/>
        <v>0</v>
      </c>
      <c r="W635">
        <f t="shared" si="515"/>
        <v>0</v>
      </c>
      <c r="X635">
        <f t="shared" si="516"/>
        <v>0</v>
      </c>
      <c r="Y635">
        <f t="shared" si="517"/>
        <v>0</v>
      </c>
      <c r="AA635">
        <v>39570879</v>
      </c>
      <c r="AB635">
        <f t="shared" si="518"/>
        <v>0</v>
      </c>
      <c r="AC635">
        <f t="shared" si="519"/>
        <v>0</v>
      </c>
      <c r="AD635">
        <f t="shared" si="543"/>
        <v>0</v>
      </c>
      <c r="AE635">
        <f t="shared" si="544"/>
        <v>0</v>
      </c>
      <c r="AF635">
        <f t="shared" si="544"/>
        <v>0</v>
      </c>
      <c r="AG635">
        <f t="shared" si="520"/>
        <v>0</v>
      </c>
      <c r="AH635">
        <f t="shared" si="545"/>
        <v>0</v>
      </c>
      <c r="AI635">
        <f t="shared" si="545"/>
        <v>0</v>
      </c>
      <c r="AJ635">
        <f t="shared" si="521"/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120</v>
      </c>
      <c r="AU635">
        <v>65</v>
      </c>
      <c r="AV635">
        <v>1</v>
      </c>
      <c r="AW635">
        <v>1</v>
      </c>
      <c r="AZ635">
        <v>6.56</v>
      </c>
      <c r="BA635">
        <v>1</v>
      </c>
      <c r="BB635">
        <v>1</v>
      </c>
      <c r="BC635">
        <v>6.56</v>
      </c>
      <c r="BD635" t="s">
        <v>3</v>
      </c>
      <c r="BE635" t="s">
        <v>3</v>
      </c>
      <c r="BF635" t="s">
        <v>3</v>
      </c>
      <c r="BG635" t="s">
        <v>3</v>
      </c>
      <c r="BH635">
        <v>3</v>
      </c>
      <c r="BI635">
        <v>1</v>
      </c>
      <c r="BJ635" t="s">
        <v>3</v>
      </c>
      <c r="BM635">
        <v>12001</v>
      </c>
      <c r="BN635">
        <v>0</v>
      </c>
      <c r="BO635" t="s">
        <v>3</v>
      </c>
      <c r="BP635">
        <v>0</v>
      </c>
      <c r="BQ635">
        <v>2</v>
      </c>
      <c r="BR635">
        <v>0</v>
      </c>
      <c r="BS635">
        <v>1</v>
      </c>
      <c r="BT635">
        <v>1</v>
      </c>
      <c r="BU635">
        <v>1</v>
      </c>
      <c r="BV635">
        <v>1</v>
      </c>
      <c r="BW635">
        <v>1</v>
      </c>
      <c r="BX635">
        <v>1</v>
      </c>
      <c r="BY635" t="s">
        <v>3</v>
      </c>
      <c r="BZ635">
        <v>120</v>
      </c>
      <c r="CA635">
        <v>65</v>
      </c>
      <c r="CF635">
        <v>0</v>
      </c>
      <c r="CG635">
        <v>0</v>
      </c>
      <c r="CM635">
        <v>0</v>
      </c>
      <c r="CN635" t="s">
        <v>3</v>
      </c>
      <c r="CO635">
        <v>0</v>
      </c>
      <c r="CP635">
        <f t="shared" si="522"/>
        <v>0</v>
      </c>
      <c r="CQ635">
        <f t="shared" si="523"/>
        <v>0</v>
      </c>
      <c r="CR635">
        <f t="shared" si="524"/>
        <v>0</v>
      </c>
      <c r="CS635">
        <f t="shared" si="525"/>
        <v>0</v>
      </c>
      <c r="CT635">
        <f t="shared" si="526"/>
        <v>0</v>
      </c>
      <c r="CU635">
        <f t="shared" si="527"/>
        <v>0</v>
      </c>
      <c r="CV635">
        <f t="shared" si="528"/>
        <v>0</v>
      </c>
      <c r="CW635">
        <f t="shared" si="529"/>
        <v>0</v>
      </c>
      <c r="CX635">
        <f t="shared" si="530"/>
        <v>0</v>
      </c>
      <c r="CY635">
        <f t="shared" si="531"/>
        <v>0</v>
      </c>
      <c r="CZ635">
        <f t="shared" si="532"/>
        <v>0</v>
      </c>
      <c r="DC635" t="s">
        <v>3</v>
      </c>
      <c r="DD635" t="s">
        <v>3</v>
      </c>
      <c r="DE635" t="s">
        <v>3</v>
      </c>
      <c r="DF635" t="s">
        <v>3</v>
      </c>
      <c r="DG635" t="s">
        <v>3</v>
      </c>
      <c r="DH635" t="s">
        <v>3</v>
      </c>
      <c r="DI635" t="s">
        <v>3</v>
      </c>
      <c r="DJ635" t="s">
        <v>3</v>
      </c>
      <c r="DK635" t="s">
        <v>3</v>
      </c>
      <c r="DL635" t="s">
        <v>3</v>
      </c>
      <c r="DM635" t="s">
        <v>3</v>
      </c>
      <c r="DN635">
        <v>0</v>
      </c>
      <c r="DO635">
        <v>0</v>
      </c>
      <c r="DP635">
        <v>1</v>
      </c>
      <c r="DQ635">
        <v>1</v>
      </c>
      <c r="DU635">
        <v>1010</v>
      </c>
      <c r="DV635" t="s">
        <v>35</v>
      </c>
      <c r="DW635" t="s">
        <v>35</v>
      </c>
      <c r="DX635">
        <v>1</v>
      </c>
      <c r="EE635">
        <v>39174505</v>
      </c>
      <c r="EF635">
        <v>2</v>
      </c>
      <c r="EG635" t="s">
        <v>21</v>
      </c>
      <c r="EH635">
        <v>0</v>
      </c>
      <c r="EI635" t="s">
        <v>3</v>
      </c>
      <c r="EJ635">
        <v>1</v>
      </c>
      <c r="EK635">
        <v>12001</v>
      </c>
      <c r="EL635" t="s">
        <v>622</v>
      </c>
      <c r="EM635" t="s">
        <v>623</v>
      </c>
      <c r="EO635" t="s">
        <v>3</v>
      </c>
      <c r="EQ635">
        <v>0</v>
      </c>
      <c r="ER635">
        <v>0</v>
      </c>
      <c r="ES635">
        <v>0</v>
      </c>
      <c r="ET635">
        <v>0</v>
      </c>
      <c r="EU635">
        <v>0</v>
      </c>
      <c r="EV635">
        <v>0</v>
      </c>
      <c r="EW635">
        <v>0</v>
      </c>
      <c r="EX635">
        <v>0</v>
      </c>
      <c r="FQ635">
        <v>0</v>
      </c>
      <c r="FR635">
        <f t="shared" si="533"/>
        <v>0</v>
      </c>
      <c r="FS635">
        <v>0</v>
      </c>
      <c r="FX635">
        <v>120</v>
      </c>
      <c r="FY635">
        <v>65</v>
      </c>
      <c r="GA635" t="s">
        <v>3</v>
      </c>
      <c r="GD635">
        <v>0</v>
      </c>
      <c r="GF635">
        <v>-805785858</v>
      </c>
      <c r="GG635">
        <v>1</v>
      </c>
      <c r="GH635">
        <v>1</v>
      </c>
      <c r="GI635">
        <v>4</v>
      </c>
      <c r="GJ635">
        <v>0</v>
      </c>
      <c r="GK635">
        <f>ROUND(R635*(R12)/100,2)</f>
        <v>0</v>
      </c>
      <c r="GL635">
        <f t="shared" si="534"/>
        <v>0</v>
      </c>
      <c r="GM635">
        <f t="shared" si="535"/>
        <v>0</v>
      </c>
      <c r="GN635">
        <f t="shared" si="536"/>
        <v>0</v>
      </c>
      <c r="GO635">
        <f t="shared" si="537"/>
        <v>0</v>
      </c>
      <c r="GP635">
        <f t="shared" si="538"/>
        <v>0</v>
      </c>
      <c r="GR635">
        <v>0</v>
      </c>
      <c r="GS635">
        <v>3</v>
      </c>
      <c r="GT635">
        <v>0</v>
      </c>
      <c r="GU635" t="s">
        <v>3</v>
      </c>
      <c r="GV635">
        <f t="shared" si="539"/>
        <v>0</v>
      </c>
      <c r="GW635">
        <v>1</v>
      </c>
      <c r="GX635">
        <f t="shared" si="540"/>
        <v>0</v>
      </c>
      <c r="HA635">
        <v>0</v>
      </c>
      <c r="HB635">
        <v>0</v>
      </c>
      <c r="IK635">
        <v>0</v>
      </c>
    </row>
    <row r="636" spans="1:245" x14ac:dyDescent="0.2">
      <c r="A636">
        <v>17</v>
      </c>
      <c r="B636">
        <v>1</v>
      </c>
      <c r="C636">
        <f>ROW(SmtRes!A1318)</f>
        <v>1318</v>
      </c>
      <c r="D636">
        <f>ROW(EtalonRes!A1255)</f>
        <v>1255</v>
      </c>
      <c r="E636" t="s">
        <v>947</v>
      </c>
      <c r="F636" t="s">
        <v>948</v>
      </c>
      <c r="G636" t="s">
        <v>949</v>
      </c>
      <c r="H636" t="s">
        <v>28</v>
      </c>
      <c r="I636">
        <f>ROUND(30/100,9)</f>
        <v>0.3</v>
      </c>
      <c r="J636">
        <v>0</v>
      </c>
      <c r="O636">
        <f t="shared" si="507"/>
        <v>300.82</v>
      </c>
      <c r="P636">
        <f t="shared" si="508"/>
        <v>38.200000000000003</v>
      </c>
      <c r="Q636">
        <f t="shared" si="509"/>
        <v>128.86000000000001</v>
      </c>
      <c r="R636">
        <f t="shared" si="510"/>
        <v>13.64</v>
      </c>
      <c r="S636">
        <f t="shared" si="511"/>
        <v>133.76</v>
      </c>
      <c r="T636">
        <f t="shared" si="512"/>
        <v>0</v>
      </c>
      <c r="U636">
        <f t="shared" si="513"/>
        <v>2.3011499999999998</v>
      </c>
      <c r="V636">
        <f t="shared" si="514"/>
        <v>0.16124999999999998</v>
      </c>
      <c r="W636">
        <f t="shared" si="515"/>
        <v>0</v>
      </c>
      <c r="X636">
        <f t="shared" si="516"/>
        <v>176.88</v>
      </c>
      <c r="Y636">
        <f t="shared" si="517"/>
        <v>95.81</v>
      </c>
      <c r="AA636">
        <v>39570879</v>
      </c>
      <c r="AB636">
        <f t="shared" si="518"/>
        <v>152.86000000000001</v>
      </c>
      <c r="AC636">
        <f t="shared" si="519"/>
        <v>19.41</v>
      </c>
      <c r="AD636">
        <f>ROUND(((((ET636*1.25))-((EU636*1.25)))+AE636),2)</f>
        <v>65.48</v>
      </c>
      <c r="AE636">
        <f>ROUND(((EU636*1.25)),2)</f>
        <v>6.93</v>
      </c>
      <c r="AF636">
        <f>ROUND(((EV636*1.15)),2)</f>
        <v>67.97</v>
      </c>
      <c r="AG636">
        <f t="shared" si="520"/>
        <v>0</v>
      </c>
      <c r="AH636">
        <f>((EW636*1.15))</f>
        <v>7.6704999999999997</v>
      </c>
      <c r="AI636">
        <f>((EX636*1.25))</f>
        <v>0.53749999999999998</v>
      </c>
      <c r="AJ636">
        <f t="shared" si="521"/>
        <v>0</v>
      </c>
      <c r="AK636">
        <v>130.88999999999999</v>
      </c>
      <c r="AL636">
        <v>19.41</v>
      </c>
      <c r="AM636">
        <v>52.38</v>
      </c>
      <c r="AN636">
        <v>5.54</v>
      </c>
      <c r="AO636">
        <v>59.1</v>
      </c>
      <c r="AP636">
        <v>0</v>
      </c>
      <c r="AQ636">
        <v>6.67</v>
      </c>
      <c r="AR636">
        <v>0.43</v>
      </c>
      <c r="AS636">
        <v>0</v>
      </c>
      <c r="AT636">
        <v>120</v>
      </c>
      <c r="AU636">
        <v>65</v>
      </c>
      <c r="AV636">
        <v>1</v>
      </c>
      <c r="AW636">
        <v>1</v>
      </c>
      <c r="AZ636">
        <v>6.56</v>
      </c>
      <c r="BA636">
        <v>6.56</v>
      </c>
      <c r="BB636">
        <v>6.56</v>
      </c>
      <c r="BC636">
        <v>6.56</v>
      </c>
      <c r="BD636" t="s">
        <v>3</v>
      </c>
      <c r="BE636" t="s">
        <v>3</v>
      </c>
      <c r="BF636" t="s">
        <v>3</v>
      </c>
      <c r="BG636" t="s">
        <v>3</v>
      </c>
      <c r="BH636">
        <v>0</v>
      </c>
      <c r="BI636">
        <v>1</v>
      </c>
      <c r="BJ636" t="s">
        <v>950</v>
      </c>
      <c r="BM636">
        <v>12001</v>
      </c>
      <c r="BN636">
        <v>0</v>
      </c>
      <c r="BO636" t="s">
        <v>3</v>
      </c>
      <c r="BP636">
        <v>0</v>
      </c>
      <c r="BQ636">
        <v>2</v>
      </c>
      <c r="BR636">
        <v>0</v>
      </c>
      <c r="BS636">
        <v>6.56</v>
      </c>
      <c r="BT636">
        <v>1</v>
      </c>
      <c r="BU636">
        <v>1</v>
      </c>
      <c r="BV636">
        <v>1</v>
      </c>
      <c r="BW636">
        <v>1</v>
      </c>
      <c r="BX636">
        <v>1</v>
      </c>
      <c r="BY636" t="s">
        <v>3</v>
      </c>
      <c r="BZ636">
        <v>120</v>
      </c>
      <c r="CA636">
        <v>65</v>
      </c>
      <c r="CF636">
        <v>0</v>
      </c>
      <c r="CG636">
        <v>0</v>
      </c>
      <c r="CM636">
        <v>0</v>
      </c>
      <c r="CN636" t="s">
        <v>1633</v>
      </c>
      <c r="CO636">
        <v>0</v>
      </c>
      <c r="CP636">
        <f t="shared" si="522"/>
        <v>300.82</v>
      </c>
      <c r="CQ636">
        <f t="shared" si="523"/>
        <v>127.3296</v>
      </c>
      <c r="CR636">
        <f t="shared" si="524"/>
        <v>429.54880000000003</v>
      </c>
      <c r="CS636">
        <f t="shared" si="525"/>
        <v>45.460799999999992</v>
      </c>
      <c r="CT636">
        <f t="shared" si="526"/>
        <v>445.88319999999999</v>
      </c>
      <c r="CU636">
        <f t="shared" si="527"/>
        <v>0</v>
      </c>
      <c r="CV636">
        <f t="shared" si="528"/>
        <v>7.6704999999999997</v>
      </c>
      <c r="CW636">
        <f t="shared" si="529"/>
        <v>0.53749999999999998</v>
      </c>
      <c r="CX636">
        <f t="shared" si="530"/>
        <v>0</v>
      </c>
      <c r="CY636">
        <f t="shared" si="531"/>
        <v>176.87999999999997</v>
      </c>
      <c r="CZ636">
        <f t="shared" si="532"/>
        <v>95.809999999999988</v>
      </c>
      <c r="DC636" t="s">
        <v>3</v>
      </c>
      <c r="DD636" t="s">
        <v>3</v>
      </c>
      <c r="DE636" t="s">
        <v>19</v>
      </c>
      <c r="DF636" t="s">
        <v>19</v>
      </c>
      <c r="DG636" t="s">
        <v>20</v>
      </c>
      <c r="DH636" t="s">
        <v>3</v>
      </c>
      <c r="DI636" t="s">
        <v>20</v>
      </c>
      <c r="DJ636" t="s">
        <v>19</v>
      </c>
      <c r="DK636" t="s">
        <v>3</v>
      </c>
      <c r="DL636" t="s">
        <v>3</v>
      </c>
      <c r="DM636" t="s">
        <v>3</v>
      </c>
      <c r="DN636">
        <v>0</v>
      </c>
      <c r="DO636">
        <v>0</v>
      </c>
      <c r="DP636">
        <v>1</v>
      </c>
      <c r="DQ636">
        <v>1</v>
      </c>
      <c r="DU636">
        <v>1003</v>
      </c>
      <c r="DV636" t="s">
        <v>28</v>
      </c>
      <c r="DW636" t="s">
        <v>28</v>
      </c>
      <c r="DX636">
        <v>100</v>
      </c>
      <c r="EE636">
        <v>39174505</v>
      </c>
      <c r="EF636">
        <v>2</v>
      </c>
      <c r="EG636" t="s">
        <v>21</v>
      </c>
      <c r="EH636">
        <v>0</v>
      </c>
      <c r="EI636" t="s">
        <v>3</v>
      </c>
      <c r="EJ636">
        <v>1</v>
      </c>
      <c r="EK636">
        <v>12001</v>
      </c>
      <c r="EL636" t="s">
        <v>622</v>
      </c>
      <c r="EM636" t="s">
        <v>623</v>
      </c>
      <c r="EO636" t="s">
        <v>24</v>
      </c>
      <c r="EQ636">
        <v>0</v>
      </c>
      <c r="ER636">
        <v>130.88999999999999</v>
      </c>
      <c r="ES636">
        <v>19.41</v>
      </c>
      <c r="ET636">
        <v>52.38</v>
      </c>
      <c r="EU636">
        <v>5.54</v>
      </c>
      <c r="EV636">
        <v>59.1</v>
      </c>
      <c r="EW636">
        <v>6.67</v>
      </c>
      <c r="EX636">
        <v>0.43</v>
      </c>
      <c r="EY636">
        <v>0</v>
      </c>
      <c r="FQ636">
        <v>0</v>
      </c>
      <c r="FR636">
        <f t="shared" si="533"/>
        <v>0</v>
      </c>
      <c r="FS636">
        <v>0</v>
      </c>
      <c r="FX636">
        <v>120</v>
      </c>
      <c r="FY636">
        <v>65</v>
      </c>
      <c r="GA636" t="s">
        <v>3</v>
      </c>
      <c r="GD636">
        <v>0</v>
      </c>
      <c r="GF636">
        <v>-979322908</v>
      </c>
      <c r="GG636">
        <v>1</v>
      </c>
      <c r="GH636">
        <v>1</v>
      </c>
      <c r="GI636">
        <v>4</v>
      </c>
      <c r="GJ636">
        <v>0</v>
      </c>
      <c r="GK636">
        <f>ROUND(R636*(R12)/100,2)</f>
        <v>0</v>
      </c>
      <c r="GL636">
        <f t="shared" si="534"/>
        <v>0</v>
      </c>
      <c r="GM636">
        <f t="shared" si="535"/>
        <v>573.51</v>
      </c>
      <c r="GN636">
        <f t="shared" si="536"/>
        <v>573.51</v>
      </c>
      <c r="GO636">
        <f t="shared" si="537"/>
        <v>0</v>
      </c>
      <c r="GP636">
        <f t="shared" si="538"/>
        <v>0</v>
      </c>
      <c r="GR636">
        <v>0</v>
      </c>
      <c r="GS636">
        <v>3</v>
      </c>
      <c r="GT636">
        <v>0</v>
      </c>
      <c r="GU636" t="s">
        <v>3</v>
      </c>
      <c r="GV636">
        <f t="shared" si="539"/>
        <v>0</v>
      </c>
      <c r="GW636">
        <v>1</v>
      </c>
      <c r="GX636">
        <f t="shared" si="540"/>
        <v>0</v>
      </c>
      <c r="HA636">
        <v>0</v>
      </c>
      <c r="HB636">
        <v>0</v>
      </c>
      <c r="IK636">
        <v>0</v>
      </c>
    </row>
    <row r="637" spans="1:245" x14ac:dyDescent="0.2">
      <c r="A637">
        <v>18</v>
      </c>
      <c r="B637">
        <v>1</v>
      </c>
      <c r="C637">
        <v>1317</v>
      </c>
      <c r="E637" t="s">
        <v>951</v>
      </c>
      <c r="F637" t="s">
        <v>124</v>
      </c>
      <c r="G637" t="s">
        <v>952</v>
      </c>
      <c r="H637" t="s">
        <v>64</v>
      </c>
      <c r="I637">
        <f>I636*J637</f>
        <v>0.09</v>
      </c>
      <c r="J637">
        <v>0.3</v>
      </c>
      <c r="O637">
        <f t="shared" si="507"/>
        <v>0</v>
      </c>
      <c r="P637">
        <f t="shared" si="508"/>
        <v>0</v>
      </c>
      <c r="Q637">
        <f t="shared" si="509"/>
        <v>0</v>
      </c>
      <c r="R637">
        <f t="shared" si="510"/>
        <v>0</v>
      </c>
      <c r="S637">
        <f t="shared" si="511"/>
        <v>0</v>
      </c>
      <c r="T637">
        <f t="shared" si="512"/>
        <v>0</v>
      </c>
      <c r="U637">
        <f t="shared" si="513"/>
        <v>0</v>
      </c>
      <c r="V637">
        <f t="shared" si="514"/>
        <v>0</v>
      </c>
      <c r="W637">
        <f t="shared" si="515"/>
        <v>0</v>
      </c>
      <c r="X637">
        <f t="shared" si="516"/>
        <v>0</v>
      </c>
      <c r="Y637">
        <f t="shared" si="517"/>
        <v>0</v>
      </c>
      <c r="AA637">
        <v>39570879</v>
      </c>
      <c r="AB637">
        <f t="shared" si="518"/>
        <v>0</v>
      </c>
      <c r="AC637">
        <f t="shared" si="519"/>
        <v>0</v>
      </c>
      <c r="AD637">
        <f>ROUND((((ET637)-(EU637))+AE637),2)</f>
        <v>0</v>
      </c>
      <c r="AE637">
        <f>ROUND((EU637),2)</f>
        <v>0</v>
      </c>
      <c r="AF637">
        <f>ROUND((EV637),2)</f>
        <v>0</v>
      </c>
      <c r="AG637">
        <f t="shared" si="520"/>
        <v>0</v>
      </c>
      <c r="AH637">
        <f>(EW637)</f>
        <v>0</v>
      </c>
      <c r="AI637">
        <f>(EX637)</f>
        <v>0</v>
      </c>
      <c r="AJ637">
        <f t="shared" si="521"/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120</v>
      </c>
      <c r="AU637">
        <v>65</v>
      </c>
      <c r="AV637">
        <v>1</v>
      </c>
      <c r="AW637">
        <v>1</v>
      </c>
      <c r="AZ637">
        <v>6.56</v>
      </c>
      <c r="BA637">
        <v>1</v>
      </c>
      <c r="BB637">
        <v>1</v>
      </c>
      <c r="BC637">
        <v>6.56</v>
      </c>
      <c r="BD637" t="s">
        <v>3</v>
      </c>
      <c r="BE637" t="s">
        <v>3</v>
      </c>
      <c r="BF637" t="s">
        <v>3</v>
      </c>
      <c r="BG637" t="s">
        <v>3</v>
      </c>
      <c r="BH637">
        <v>3</v>
      </c>
      <c r="BI637">
        <v>1</v>
      </c>
      <c r="BJ637" t="s">
        <v>3</v>
      </c>
      <c r="BM637">
        <v>12001</v>
      </c>
      <c r="BN637">
        <v>0</v>
      </c>
      <c r="BO637" t="s">
        <v>3</v>
      </c>
      <c r="BP637">
        <v>0</v>
      </c>
      <c r="BQ637">
        <v>2</v>
      </c>
      <c r="BR637">
        <v>0</v>
      </c>
      <c r="BS637">
        <v>1</v>
      </c>
      <c r="BT637">
        <v>1</v>
      </c>
      <c r="BU637">
        <v>1</v>
      </c>
      <c r="BV637">
        <v>1</v>
      </c>
      <c r="BW637">
        <v>1</v>
      </c>
      <c r="BX637">
        <v>1</v>
      </c>
      <c r="BY637" t="s">
        <v>3</v>
      </c>
      <c r="BZ637">
        <v>120</v>
      </c>
      <c r="CA637">
        <v>65</v>
      </c>
      <c r="CF637">
        <v>0</v>
      </c>
      <c r="CG637">
        <v>0</v>
      </c>
      <c r="CM637">
        <v>0</v>
      </c>
      <c r="CN637" t="s">
        <v>3</v>
      </c>
      <c r="CO637">
        <v>0</v>
      </c>
      <c r="CP637">
        <f t="shared" si="522"/>
        <v>0</v>
      </c>
      <c r="CQ637">
        <f t="shared" si="523"/>
        <v>0</v>
      </c>
      <c r="CR637">
        <f t="shared" si="524"/>
        <v>0</v>
      </c>
      <c r="CS637">
        <f t="shared" si="525"/>
        <v>0</v>
      </c>
      <c r="CT637">
        <f t="shared" si="526"/>
        <v>0</v>
      </c>
      <c r="CU637">
        <f t="shared" si="527"/>
        <v>0</v>
      </c>
      <c r="CV637">
        <f t="shared" si="528"/>
        <v>0</v>
      </c>
      <c r="CW637">
        <f t="shared" si="529"/>
        <v>0</v>
      </c>
      <c r="CX637">
        <f t="shared" si="530"/>
        <v>0</v>
      </c>
      <c r="CY637">
        <f t="shared" si="531"/>
        <v>0</v>
      </c>
      <c r="CZ637">
        <f t="shared" si="532"/>
        <v>0</v>
      </c>
      <c r="DC637" t="s">
        <v>3</v>
      </c>
      <c r="DD637" t="s">
        <v>3</v>
      </c>
      <c r="DE637" t="s">
        <v>3</v>
      </c>
      <c r="DF637" t="s">
        <v>3</v>
      </c>
      <c r="DG637" t="s">
        <v>3</v>
      </c>
      <c r="DH637" t="s">
        <v>3</v>
      </c>
      <c r="DI637" t="s">
        <v>3</v>
      </c>
      <c r="DJ637" t="s">
        <v>3</v>
      </c>
      <c r="DK637" t="s">
        <v>3</v>
      </c>
      <c r="DL637" t="s">
        <v>3</v>
      </c>
      <c r="DM637" t="s">
        <v>3</v>
      </c>
      <c r="DN637">
        <v>0</v>
      </c>
      <c r="DO637">
        <v>0</v>
      </c>
      <c r="DP637">
        <v>1</v>
      </c>
      <c r="DQ637">
        <v>1</v>
      </c>
      <c r="DU637">
        <v>1009</v>
      </c>
      <c r="DV637" t="s">
        <v>64</v>
      </c>
      <c r="DW637" t="s">
        <v>64</v>
      </c>
      <c r="DX637">
        <v>1000</v>
      </c>
      <c r="EE637">
        <v>39174505</v>
      </c>
      <c r="EF637">
        <v>2</v>
      </c>
      <c r="EG637" t="s">
        <v>21</v>
      </c>
      <c r="EH637">
        <v>0</v>
      </c>
      <c r="EI637" t="s">
        <v>3</v>
      </c>
      <c r="EJ637">
        <v>1</v>
      </c>
      <c r="EK637">
        <v>12001</v>
      </c>
      <c r="EL637" t="s">
        <v>622</v>
      </c>
      <c r="EM637" t="s">
        <v>623</v>
      </c>
      <c r="EO637" t="s">
        <v>3</v>
      </c>
      <c r="EQ637">
        <v>0</v>
      </c>
      <c r="ER637">
        <v>0</v>
      </c>
      <c r="ES637">
        <v>0</v>
      </c>
      <c r="ET637">
        <v>0</v>
      </c>
      <c r="EU637">
        <v>0</v>
      </c>
      <c r="EV637">
        <v>0</v>
      </c>
      <c r="EW637">
        <v>0</v>
      </c>
      <c r="EX637">
        <v>0</v>
      </c>
      <c r="FQ637">
        <v>0</v>
      </c>
      <c r="FR637">
        <f t="shared" si="533"/>
        <v>0</v>
      </c>
      <c r="FS637">
        <v>0</v>
      </c>
      <c r="FX637">
        <v>120</v>
      </c>
      <c r="FY637">
        <v>65</v>
      </c>
      <c r="GA637" t="s">
        <v>3</v>
      </c>
      <c r="GD637">
        <v>0</v>
      </c>
      <c r="GF637">
        <v>-1967731624</v>
      </c>
      <c r="GG637">
        <v>1</v>
      </c>
      <c r="GH637">
        <v>1</v>
      </c>
      <c r="GI637">
        <v>4</v>
      </c>
      <c r="GJ637">
        <v>0</v>
      </c>
      <c r="GK637">
        <f>ROUND(R637*(R12)/100,2)</f>
        <v>0</v>
      </c>
      <c r="GL637">
        <f t="shared" si="534"/>
        <v>0</v>
      </c>
      <c r="GM637">
        <f t="shared" si="535"/>
        <v>0</v>
      </c>
      <c r="GN637">
        <f t="shared" si="536"/>
        <v>0</v>
      </c>
      <c r="GO637">
        <f t="shared" si="537"/>
        <v>0</v>
      </c>
      <c r="GP637">
        <f t="shared" si="538"/>
        <v>0</v>
      </c>
      <c r="GR637">
        <v>0</v>
      </c>
      <c r="GS637">
        <v>3</v>
      </c>
      <c r="GT637">
        <v>0</v>
      </c>
      <c r="GU637" t="s">
        <v>3</v>
      </c>
      <c r="GV637">
        <f t="shared" si="539"/>
        <v>0</v>
      </c>
      <c r="GW637">
        <v>1</v>
      </c>
      <c r="GX637">
        <f t="shared" si="540"/>
        <v>0</v>
      </c>
      <c r="HA637">
        <v>0</v>
      </c>
      <c r="HB637">
        <v>0</v>
      </c>
      <c r="IK637">
        <v>0</v>
      </c>
    </row>
    <row r="638" spans="1:245" x14ac:dyDescent="0.2">
      <c r="A638">
        <v>18</v>
      </c>
      <c r="B638">
        <v>1</v>
      </c>
      <c r="C638">
        <v>1318</v>
      </c>
      <c r="E638" t="s">
        <v>953</v>
      </c>
      <c r="F638" t="s">
        <v>815</v>
      </c>
      <c r="G638" t="s">
        <v>954</v>
      </c>
      <c r="H638" t="s">
        <v>57</v>
      </c>
      <c r="I638">
        <f>I636*J638</f>
        <v>10</v>
      </c>
      <c r="J638">
        <v>33.333333333333336</v>
      </c>
      <c r="O638">
        <f t="shared" si="507"/>
        <v>23728.83</v>
      </c>
      <c r="P638">
        <f t="shared" si="508"/>
        <v>23728.83</v>
      </c>
      <c r="Q638">
        <f t="shared" si="509"/>
        <v>0</v>
      </c>
      <c r="R638">
        <f t="shared" si="510"/>
        <v>0</v>
      </c>
      <c r="S638">
        <f t="shared" si="511"/>
        <v>0</v>
      </c>
      <c r="T638">
        <f t="shared" si="512"/>
        <v>0</v>
      </c>
      <c r="U638">
        <f t="shared" si="513"/>
        <v>0</v>
      </c>
      <c r="V638">
        <f t="shared" si="514"/>
        <v>0</v>
      </c>
      <c r="W638">
        <f t="shared" si="515"/>
        <v>0</v>
      </c>
      <c r="X638">
        <f t="shared" si="516"/>
        <v>0</v>
      </c>
      <c r="Y638">
        <f t="shared" si="517"/>
        <v>0</v>
      </c>
      <c r="AA638">
        <v>39570879</v>
      </c>
      <c r="AB638">
        <f t="shared" si="518"/>
        <v>361.72</v>
      </c>
      <c r="AC638">
        <f t="shared" si="519"/>
        <v>361.72</v>
      </c>
      <c r="AD638">
        <f>ROUND((((ET638)-(EU638))+AE638),2)</f>
        <v>0</v>
      </c>
      <c r="AE638">
        <f>ROUND((EU638),2)</f>
        <v>0</v>
      </c>
      <c r="AF638">
        <f>ROUND((EV638),2)</f>
        <v>0</v>
      </c>
      <c r="AG638">
        <f t="shared" si="520"/>
        <v>0</v>
      </c>
      <c r="AH638">
        <f>(EW638)</f>
        <v>0</v>
      </c>
      <c r="AI638">
        <f>(EX638)</f>
        <v>0</v>
      </c>
      <c r="AJ638">
        <f t="shared" si="521"/>
        <v>0</v>
      </c>
      <c r="AK638">
        <v>361.72</v>
      </c>
      <c r="AL638">
        <v>361.72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120</v>
      </c>
      <c r="AU638">
        <v>65</v>
      </c>
      <c r="AV638">
        <v>1</v>
      </c>
      <c r="AW638">
        <v>1</v>
      </c>
      <c r="AZ638">
        <v>6.56</v>
      </c>
      <c r="BA638">
        <v>1</v>
      </c>
      <c r="BB638">
        <v>1</v>
      </c>
      <c r="BC638">
        <v>6.56</v>
      </c>
      <c r="BD638" t="s">
        <v>3</v>
      </c>
      <c r="BE638" t="s">
        <v>3</v>
      </c>
      <c r="BF638" t="s">
        <v>3</v>
      </c>
      <c r="BG638" t="s">
        <v>3</v>
      </c>
      <c r="BH638">
        <v>3</v>
      </c>
      <c r="BI638">
        <v>1</v>
      </c>
      <c r="BJ638" t="s">
        <v>3</v>
      </c>
      <c r="BM638">
        <v>12001</v>
      </c>
      <c r="BN638">
        <v>0</v>
      </c>
      <c r="BO638" t="s">
        <v>3</v>
      </c>
      <c r="BP638">
        <v>0</v>
      </c>
      <c r="BQ638">
        <v>2</v>
      </c>
      <c r="BR638">
        <v>0</v>
      </c>
      <c r="BS638">
        <v>1</v>
      </c>
      <c r="BT638">
        <v>1</v>
      </c>
      <c r="BU638">
        <v>1</v>
      </c>
      <c r="BV638">
        <v>1</v>
      </c>
      <c r="BW638">
        <v>1</v>
      </c>
      <c r="BX638">
        <v>1</v>
      </c>
      <c r="BY638" t="s">
        <v>3</v>
      </c>
      <c r="BZ638">
        <v>120</v>
      </c>
      <c r="CA638">
        <v>65</v>
      </c>
      <c r="CF638">
        <v>0</v>
      </c>
      <c r="CG638">
        <v>0</v>
      </c>
      <c r="CM638">
        <v>0</v>
      </c>
      <c r="CN638" t="s">
        <v>3</v>
      </c>
      <c r="CO638">
        <v>0</v>
      </c>
      <c r="CP638">
        <f t="shared" si="522"/>
        <v>23728.83</v>
      </c>
      <c r="CQ638">
        <f t="shared" si="523"/>
        <v>2372.8832000000002</v>
      </c>
      <c r="CR638">
        <f t="shared" si="524"/>
        <v>0</v>
      </c>
      <c r="CS638">
        <f t="shared" si="525"/>
        <v>0</v>
      </c>
      <c r="CT638">
        <f t="shared" si="526"/>
        <v>0</v>
      </c>
      <c r="CU638">
        <f t="shared" si="527"/>
        <v>0</v>
      </c>
      <c r="CV638">
        <f t="shared" si="528"/>
        <v>0</v>
      </c>
      <c r="CW638">
        <f t="shared" si="529"/>
        <v>0</v>
      </c>
      <c r="CX638">
        <f t="shared" si="530"/>
        <v>0</v>
      </c>
      <c r="CY638">
        <f t="shared" si="531"/>
        <v>0</v>
      </c>
      <c r="CZ638">
        <f t="shared" si="532"/>
        <v>0</v>
      </c>
      <c r="DC638" t="s">
        <v>3</v>
      </c>
      <c r="DD638" t="s">
        <v>3</v>
      </c>
      <c r="DE638" t="s">
        <v>3</v>
      </c>
      <c r="DF638" t="s">
        <v>3</v>
      </c>
      <c r="DG638" t="s">
        <v>3</v>
      </c>
      <c r="DH638" t="s">
        <v>3</v>
      </c>
      <c r="DI638" t="s">
        <v>3</v>
      </c>
      <c r="DJ638" t="s">
        <v>3</v>
      </c>
      <c r="DK638" t="s">
        <v>3</v>
      </c>
      <c r="DL638" t="s">
        <v>3</v>
      </c>
      <c r="DM638" t="s">
        <v>3</v>
      </c>
      <c r="DN638">
        <v>0</v>
      </c>
      <c r="DO638">
        <v>0</v>
      </c>
      <c r="DP638">
        <v>1</v>
      </c>
      <c r="DQ638">
        <v>1</v>
      </c>
      <c r="DU638">
        <v>1013</v>
      </c>
      <c r="DV638" t="s">
        <v>57</v>
      </c>
      <c r="DW638" t="s">
        <v>57</v>
      </c>
      <c r="DX638">
        <v>1</v>
      </c>
      <c r="EE638">
        <v>39174505</v>
      </c>
      <c r="EF638">
        <v>2</v>
      </c>
      <c r="EG638" t="s">
        <v>21</v>
      </c>
      <c r="EH638">
        <v>0</v>
      </c>
      <c r="EI638" t="s">
        <v>3</v>
      </c>
      <c r="EJ638">
        <v>1</v>
      </c>
      <c r="EK638">
        <v>12001</v>
      </c>
      <c r="EL638" t="s">
        <v>622</v>
      </c>
      <c r="EM638" t="s">
        <v>623</v>
      </c>
      <c r="EO638" t="s">
        <v>3</v>
      </c>
      <c r="EQ638">
        <v>0</v>
      </c>
      <c r="ER638">
        <v>361.72</v>
      </c>
      <c r="ES638">
        <v>361.72</v>
      </c>
      <c r="ET638">
        <v>0</v>
      </c>
      <c r="EU638">
        <v>0</v>
      </c>
      <c r="EV638">
        <v>0</v>
      </c>
      <c r="EW638">
        <v>0</v>
      </c>
      <c r="EX638">
        <v>0</v>
      </c>
      <c r="EZ638">
        <v>5</v>
      </c>
      <c r="FC638">
        <v>1</v>
      </c>
      <c r="FD638">
        <v>18</v>
      </c>
      <c r="FF638">
        <v>2800</v>
      </c>
      <c r="FQ638">
        <v>0</v>
      </c>
      <c r="FR638">
        <f t="shared" si="533"/>
        <v>0</v>
      </c>
      <c r="FS638">
        <v>0</v>
      </c>
      <c r="FX638">
        <v>120</v>
      </c>
      <c r="FY638">
        <v>65</v>
      </c>
      <c r="GA638" t="s">
        <v>955</v>
      </c>
      <c r="GD638">
        <v>0</v>
      </c>
      <c r="GF638">
        <v>925740205</v>
      </c>
      <c r="GG638">
        <v>1</v>
      </c>
      <c r="GH638">
        <v>3</v>
      </c>
      <c r="GI638">
        <v>4</v>
      </c>
      <c r="GJ638">
        <v>0</v>
      </c>
      <c r="GK638">
        <f>ROUND(R638*(R12)/100,2)</f>
        <v>0</v>
      </c>
      <c r="GL638">
        <f t="shared" si="534"/>
        <v>0</v>
      </c>
      <c r="GM638">
        <f t="shared" si="535"/>
        <v>23728.83</v>
      </c>
      <c r="GN638">
        <f t="shared" si="536"/>
        <v>23728.83</v>
      </c>
      <c r="GO638">
        <f t="shared" si="537"/>
        <v>0</v>
      </c>
      <c r="GP638">
        <f t="shared" si="538"/>
        <v>0</v>
      </c>
      <c r="GR638">
        <v>1</v>
      </c>
      <c r="GS638">
        <v>1</v>
      </c>
      <c r="GT638">
        <v>0</v>
      </c>
      <c r="GU638" t="s">
        <v>3</v>
      </c>
      <c r="GV638">
        <f t="shared" si="539"/>
        <v>0</v>
      </c>
      <c r="GW638">
        <v>1</v>
      </c>
      <c r="GX638">
        <f t="shared" si="540"/>
        <v>0</v>
      </c>
      <c r="HA638">
        <v>0</v>
      </c>
      <c r="HB638">
        <v>0</v>
      </c>
      <c r="IK638">
        <v>0</v>
      </c>
    </row>
    <row r="640" spans="1:245" x14ac:dyDescent="0.2">
      <c r="A640" s="2">
        <v>51</v>
      </c>
      <c r="B640" s="2">
        <f>B619</f>
        <v>1</v>
      </c>
      <c r="C640" s="2">
        <f>A619</f>
        <v>5</v>
      </c>
      <c r="D640" s="2">
        <f>ROW(A619)</f>
        <v>619</v>
      </c>
      <c r="E640" s="2"/>
      <c r="F640" s="2" t="str">
        <f>IF(F619&lt;&gt;"",F619,"")</f>
        <v>Новый подраздел</v>
      </c>
      <c r="G640" s="2" t="str">
        <f>IF(G619&lt;&gt;"",G619,"")</f>
        <v>Устройство водостока и снегозадержателя</v>
      </c>
      <c r="H640" s="2">
        <v>0</v>
      </c>
      <c r="I640" s="2"/>
      <c r="J640" s="2"/>
      <c r="K640" s="2"/>
      <c r="L640" s="2"/>
      <c r="M640" s="2"/>
      <c r="N640" s="2"/>
      <c r="O640" s="2">
        <f t="shared" ref="O640:T640" si="546">ROUND(AB640,2)</f>
        <v>79723.3</v>
      </c>
      <c r="P640" s="2">
        <f t="shared" si="546"/>
        <v>76269.94</v>
      </c>
      <c r="Q640" s="2">
        <f t="shared" si="546"/>
        <v>901.63</v>
      </c>
      <c r="R640" s="2">
        <f t="shared" si="546"/>
        <v>129.91</v>
      </c>
      <c r="S640" s="2">
        <f t="shared" si="546"/>
        <v>2551.73</v>
      </c>
      <c r="T640" s="2">
        <f t="shared" si="546"/>
        <v>0</v>
      </c>
      <c r="U640" s="2">
        <f>AH640</f>
        <v>45.466507499999999</v>
      </c>
      <c r="V640" s="2">
        <f>AI640</f>
        <v>1.5396424999999998</v>
      </c>
      <c r="W640" s="2">
        <f>ROUND(AJ640,2)</f>
        <v>0</v>
      </c>
      <c r="X640" s="2">
        <f>ROUND(AK640,2)</f>
        <v>3217.97</v>
      </c>
      <c r="Y640" s="2">
        <f>ROUND(AL640,2)</f>
        <v>1743.07</v>
      </c>
      <c r="Z640" s="2"/>
      <c r="AA640" s="2"/>
      <c r="AB640" s="2">
        <f>ROUND(SUMIF(AA623:AA638,"=39570879",O623:O638),2)</f>
        <v>79723.3</v>
      </c>
      <c r="AC640" s="2">
        <f>ROUND(SUMIF(AA623:AA638,"=39570879",P623:P638),2)</f>
        <v>76269.94</v>
      </c>
      <c r="AD640" s="2">
        <f>ROUND(SUMIF(AA623:AA638,"=39570879",Q623:Q638),2)</f>
        <v>901.63</v>
      </c>
      <c r="AE640" s="2">
        <f>ROUND(SUMIF(AA623:AA638,"=39570879",R623:R638),2)</f>
        <v>129.91</v>
      </c>
      <c r="AF640" s="2">
        <f>ROUND(SUMIF(AA623:AA638,"=39570879",S623:S638),2)</f>
        <v>2551.73</v>
      </c>
      <c r="AG640" s="2">
        <f>ROUND(SUMIF(AA623:AA638,"=39570879",T623:T638),2)</f>
        <v>0</v>
      </c>
      <c r="AH640" s="2">
        <f>SUMIF(AA623:AA638,"=39570879",U623:U638)</f>
        <v>45.466507499999999</v>
      </c>
      <c r="AI640" s="2">
        <f>SUMIF(AA623:AA638,"=39570879",V623:V638)</f>
        <v>1.5396424999999998</v>
      </c>
      <c r="AJ640" s="2">
        <f>ROUND(SUMIF(AA623:AA638,"=39570879",W623:W638),2)</f>
        <v>0</v>
      </c>
      <c r="AK640" s="2">
        <f>ROUND(SUMIF(AA623:AA638,"=39570879",X623:X638),2)</f>
        <v>3217.97</v>
      </c>
      <c r="AL640" s="2">
        <f>ROUND(SUMIF(AA623:AA638,"=39570879",Y623:Y638),2)</f>
        <v>1743.07</v>
      </c>
      <c r="AM640" s="2"/>
      <c r="AN640" s="2"/>
      <c r="AO640" s="2">
        <f t="shared" ref="AO640:BC640" si="547">ROUND(BX640,2)</f>
        <v>0</v>
      </c>
      <c r="AP640" s="2">
        <f t="shared" si="547"/>
        <v>0</v>
      </c>
      <c r="AQ640" s="2">
        <f t="shared" si="547"/>
        <v>0</v>
      </c>
      <c r="AR640" s="2">
        <f t="shared" si="547"/>
        <v>84684.34</v>
      </c>
      <c r="AS640" s="2">
        <f t="shared" si="547"/>
        <v>84684.34</v>
      </c>
      <c r="AT640" s="2">
        <f t="shared" si="547"/>
        <v>0</v>
      </c>
      <c r="AU640" s="2">
        <f t="shared" si="547"/>
        <v>0</v>
      </c>
      <c r="AV640" s="2">
        <f t="shared" si="547"/>
        <v>76269.94</v>
      </c>
      <c r="AW640" s="2">
        <f t="shared" si="547"/>
        <v>76269.94</v>
      </c>
      <c r="AX640" s="2">
        <f t="shared" si="547"/>
        <v>0</v>
      </c>
      <c r="AY640" s="2">
        <f t="shared" si="547"/>
        <v>76269.94</v>
      </c>
      <c r="AZ640" s="2">
        <f t="shared" si="547"/>
        <v>0</v>
      </c>
      <c r="BA640" s="2">
        <f t="shared" si="547"/>
        <v>0</v>
      </c>
      <c r="BB640" s="2">
        <f t="shared" si="547"/>
        <v>0</v>
      </c>
      <c r="BC640" s="2">
        <f t="shared" si="547"/>
        <v>0</v>
      </c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>
        <f>ROUND(SUMIF(AA623:AA638,"=39570879",FQ623:FQ638),2)</f>
        <v>0</v>
      </c>
      <c r="BY640" s="2">
        <f>ROUND(SUMIF(AA623:AA638,"=39570879",FR623:FR638),2)</f>
        <v>0</v>
      </c>
      <c r="BZ640" s="2">
        <f>ROUND(SUMIF(AA623:AA638,"=39570879",GL623:GL638),2)</f>
        <v>0</v>
      </c>
      <c r="CA640" s="2">
        <f>ROUND(SUMIF(AA623:AA638,"=39570879",GM623:GM638),2)</f>
        <v>84684.34</v>
      </c>
      <c r="CB640" s="2">
        <f>ROUND(SUMIF(AA623:AA638,"=39570879",GN623:GN638),2)</f>
        <v>84684.34</v>
      </c>
      <c r="CC640" s="2">
        <f>ROUND(SUMIF(AA623:AA638,"=39570879",GO623:GO638),2)</f>
        <v>0</v>
      </c>
      <c r="CD640" s="2">
        <f>ROUND(SUMIF(AA623:AA638,"=39570879",GP623:GP638),2)</f>
        <v>0</v>
      </c>
      <c r="CE640" s="2">
        <f>AC640-BX640</f>
        <v>76269.94</v>
      </c>
      <c r="CF640" s="2">
        <f>AC640-BY640</f>
        <v>76269.94</v>
      </c>
      <c r="CG640" s="2">
        <f>BX640-BZ640</f>
        <v>0</v>
      </c>
      <c r="CH640" s="2">
        <f>AC640-BX640-BY640+BZ640</f>
        <v>76269.94</v>
      </c>
      <c r="CI640" s="2">
        <f>BY640-BZ640</f>
        <v>0</v>
      </c>
      <c r="CJ640" s="2">
        <f>ROUND(SUMIF(AA623:AA638,"=39570879",GX623:GX638),2)</f>
        <v>0</v>
      </c>
      <c r="CK640" s="2">
        <f>ROUND(SUMIF(AA623:AA638,"=39570879",GY623:GY638),2)</f>
        <v>0</v>
      </c>
      <c r="CL640" s="2">
        <f>ROUND(SUMIF(AA623:AA638,"=39570879",GZ623:GZ638),2)</f>
        <v>0</v>
      </c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  <c r="DS640" s="3"/>
      <c r="DT640" s="3"/>
      <c r="DU640" s="3"/>
      <c r="DV640" s="3"/>
      <c r="DW640" s="3"/>
      <c r="DX640" s="3"/>
      <c r="DY640" s="3"/>
      <c r="DZ640" s="3"/>
      <c r="EA640" s="3"/>
      <c r="EB640" s="3"/>
      <c r="EC640" s="3"/>
      <c r="ED640" s="3"/>
      <c r="EE640" s="3"/>
      <c r="EF640" s="3"/>
      <c r="EG640" s="3"/>
      <c r="EH640" s="3"/>
      <c r="EI640" s="3"/>
      <c r="EJ640" s="3"/>
      <c r="EK640" s="3"/>
      <c r="EL640" s="3"/>
      <c r="EM640" s="3"/>
      <c r="EN640" s="3"/>
      <c r="EO640" s="3"/>
      <c r="EP640" s="3"/>
      <c r="EQ640" s="3"/>
      <c r="ER640" s="3"/>
      <c r="ES640" s="3"/>
      <c r="ET640" s="3"/>
      <c r="EU640" s="3"/>
      <c r="EV640" s="3"/>
      <c r="EW640" s="3"/>
      <c r="EX640" s="3"/>
      <c r="EY640" s="3"/>
      <c r="EZ640" s="3"/>
      <c r="FA640" s="3"/>
      <c r="FB640" s="3"/>
      <c r="FC640" s="3"/>
      <c r="FD640" s="3"/>
      <c r="FE640" s="3"/>
      <c r="FF640" s="3"/>
      <c r="FG640" s="3"/>
      <c r="FH640" s="3"/>
      <c r="FI640" s="3"/>
      <c r="FJ640" s="3"/>
      <c r="FK640" s="3"/>
      <c r="FL640" s="3"/>
      <c r="FM640" s="3"/>
      <c r="FN640" s="3"/>
      <c r="FO640" s="3"/>
      <c r="FP640" s="3"/>
      <c r="FQ640" s="3"/>
      <c r="FR640" s="3"/>
      <c r="FS640" s="3"/>
      <c r="FT640" s="3"/>
      <c r="FU640" s="3"/>
      <c r="FV640" s="3"/>
      <c r="FW640" s="3"/>
      <c r="FX640" s="3"/>
      <c r="FY640" s="3"/>
      <c r="FZ640" s="3"/>
      <c r="GA640" s="3"/>
      <c r="GB640" s="3"/>
      <c r="GC640" s="3"/>
      <c r="GD640" s="3"/>
      <c r="GE640" s="3"/>
      <c r="GF640" s="3"/>
      <c r="GG640" s="3"/>
      <c r="GH640" s="3"/>
      <c r="GI640" s="3"/>
      <c r="GJ640" s="3"/>
      <c r="GK640" s="3"/>
      <c r="GL640" s="3"/>
      <c r="GM640" s="3"/>
      <c r="GN640" s="3"/>
      <c r="GO640" s="3"/>
      <c r="GP640" s="3"/>
      <c r="GQ640" s="3"/>
      <c r="GR640" s="3"/>
      <c r="GS640" s="3"/>
      <c r="GT640" s="3"/>
      <c r="GU640" s="3"/>
      <c r="GV640" s="3"/>
      <c r="GW640" s="3"/>
      <c r="GX640" s="3">
        <v>0</v>
      </c>
    </row>
    <row r="642" spans="1:23" x14ac:dyDescent="0.2">
      <c r="A642" s="4">
        <v>50</v>
      </c>
      <c r="B642" s="4">
        <v>0</v>
      </c>
      <c r="C642" s="4">
        <v>0</v>
      </c>
      <c r="D642" s="4">
        <v>1</v>
      </c>
      <c r="E642" s="4">
        <v>201</v>
      </c>
      <c r="F642" s="4">
        <f>ROUND(Source!O640,O642)</f>
        <v>79723.3</v>
      </c>
      <c r="G642" s="4" t="s">
        <v>390</v>
      </c>
      <c r="H642" s="4" t="s">
        <v>391</v>
      </c>
      <c r="I642" s="4"/>
      <c r="J642" s="4"/>
      <c r="K642" s="4">
        <v>201</v>
      </c>
      <c r="L642" s="4">
        <v>1</v>
      </c>
      <c r="M642" s="4">
        <v>3</v>
      </c>
      <c r="N642" s="4" t="s">
        <v>3</v>
      </c>
      <c r="O642" s="4">
        <v>2</v>
      </c>
      <c r="P642" s="4"/>
      <c r="Q642" s="4"/>
      <c r="R642" s="4"/>
      <c r="S642" s="4"/>
      <c r="T642" s="4"/>
      <c r="U642" s="4"/>
      <c r="V642" s="4"/>
      <c r="W642" s="4"/>
    </row>
    <row r="643" spans="1:23" x14ac:dyDescent="0.2">
      <c r="A643" s="4">
        <v>50</v>
      </c>
      <c r="B643" s="4">
        <v>0</v>
      </c>
      <c r="C643" s="4">
        <v>0</v>
      </c>
      <c r="D643" s="4">
        <v>1</v>
      </c>
      <c r="E643" s="4">
        <v>202</v>
      </c>
      <c r="F643" s="4">
        <f>ROUND(Source!P640,O643)</f>
        <v>76269.94</v>
      </c>
      <c r="G643" s="4" t="s">
        <v>392</v>
      </c>
      <c r="H643" s="4" t="s">
        <v>393</v>
      </c>
      <c r="I643" s="4"/>
      <c r="J643" s="4"/>
      <c r="K643" s="4">
        <v>202</v>
      </c>
      <c r="L643" s="4">
        <v>2</v>
      </c>
      <c r="M643" s="4">
        <v>3</v>
      </c>
      <c r="N643" s="4" t="s">
        <v>3</v>
      </c>
      <c r="O643" s="4">
        <v>2</v>
      </c>
      <c r="P643" s="4"/>
      <c r="Q643" s="4"/>
      <c r="R643" s="4"/>
      <c r="S643" s="4"/>
      <c r="T643" s="4"/>
      <c r="U643" s="4"/>
      <c r="V643" s="4"/>
      <c r="W643" s="4"/>
    </row>
    <row r="644" spans="1:23" x14ac:dyDescent="0.2">
      <c r="A644" s="4">
        <v>50</v>
      </c>
      <c r="B644" s="4">
        <v>0</v>
      </c>
      <c r="C644" s="4">
        <v>0</v>
      </c>
      <c r="D644" s="4">
        <v>1</v>
      </c>
      <c r="E644" s="4">
        <v>222</v>
      </c>
      <c r="F644" s="4">
        <f>ROUND(Source!AO640,O644)</f>
        <v>0</v>
      </c>
      <c r="G644" s="4" t="s">
        <v>394</v>
      </c>
      <c r="H644" s="4" t="s">
        <v>395</v>
      </c>
      <c r="I644" s="4"/>
      <c r="J644" s="4"/>
      <c r="K644" s="4">
        <v>222</v>
      </c>
      <c r="L644" s="4">
        <v>3</v>
      </c>
      <c r="M644" s="4">
        <v>3</v>
      </c>
      <c r="N644" s="4" t="s">
        <v>3</v>
      </c>
      <c r="O644" s="4">
        <v>2</v>
      </c>
      <c r="P644" s="4"/>
      <c r="Q644" s="4"/>
      <c r="R644" s="4"/>
      <c r="S644" s="4"/>
      <c r="T644" s="4"/>
      <c r="U644" s="4"/>
      <c r="V644" s="4"/>
      <c r="W644" s="4"/>
    </row>
    <row r="645" spans="1:23" x14ac:dyDescent="0.2">
      <c r="A645" s="4">
        <v>50</v>
      </c>
      <c r="B645" s="4">
        <v>0</v>
      </c>
      <c r="C645" s="4">
        <v>0</v>
      </c>
      <c r="D645" s="4">
        <v>1</v>
      </c>
      <c r="E645" s="4">
        <v>225</v>
      </c>
      <c r="F645" s="4">
        <f>ROUND(Source!AV640,O645)</f>
        <v>76269.94</v>
      </c>
      <c r="G645" s="4" t="s">
        <v>396</v>
      </c>
      <c r="H645" s="4" t="s">
        <v>397</v>
      </c>
      <c r="I645" s="4"/>
      <c r="J645" s="4"/>
      <c r="K645" s="4">
        <v>225</v>
      </c>
      <c r="L645" s="4">
        <v>4</v>
      </c>
      <c r="M645" s="4">
        <v>3</v>
      </c>
      <c r="N645" s="4" t="s">
        <v>3</v>
      </c>
      <c r="O645" s="4">
        <v>2</v>
      </c>
      <c r="P645" s="4"/>
      <c r="Q645" s="4"/>
      <c r="R645" s="4"/>
      <c r="S645" s="4"/>
      <c r="T645" s="4"/>
      <c r="U645" s="4"/>
      <c r="V645" s="4"/>
      <c r="W645" s="4"/>
    </row>
    <row r="646" spans="1:23" x14ac:dyDescent="0.2">
      <c r="A646" s="4">
        <v>50</v>
      </c>
      <c r="B646" s="4">
        <v>0</v>
      </c>
      <c r="C646" s="4">
        <v>0</v>
      </c>
      <c r="D646" s="4">
        <v>1</v>
      </c>
      <c r="E646" s="4">
        <v>226</v>
      </c>
      <c r="F646" s="4">
        <f>ROUND(Source!AW640,O646)</f>
        <v>76269.94</v>
      </c>
      <c r="G646" s="4" t="s">
        <v>398</v>
      </c>
      <c r="H646" s="4" t="s">
        <v>399</v>
      </c>
      <c r="I646" s="4"/>
      <c r="J646" s="4"/>
      <c r="K646" s="4">
        <v>226</v>
      </c>
      <c r="L646" s="4">
        <v>5</v>
      </c>
      <c r="M646" s="4">
        <v>3</v>
      </c>
      <c r="N646" s="4" t="s">
        <v>3</v>
      </c>
      <c r="O646" s="4">
        <v>2</v>
      </c>
      <c r="P646" s="4"/>
      <c r="Q646" s="4"/>
      <c r="R646" s="4"/>
      <c r="S646" s="4"/>
      <c r="T646" s="4"/>
      <c r="U646" s="4"/>
      <c r="V646" s="4"/>
      <c r="W646" s="4"/>
    </row>
    <row r="647" spans="1:23" x14ac:dyDescent="0.2">
      <c r="A647" s="4">
        <v>50</v>
      </c>
      <c r="B647" s="4">
        <v>0</v>
      </c>
      <c r="C647" s="4">
        <v>0</v>
      </c>
      <c r="D647" s="4">
        <v>1</v>
      </c>
      <c r="E647" s="4">
        <v>227</v>
      </c>
      <c r="F647" s="4">
        <f>ROUND(Source!AX640,O647)</f>
        <v>0</v>
      </c>
      <c r="G647" s="4" t="s">
        <v>400</v>
      </c>
      <c r="H647" s="4" t="s">
        <v>401</v>
      </c>
      <c r="I647" s="4"/>
      <c r="J647" s="4"/>
      <c r="K647" s="4">
        <v>227</v>
      </c>
      <c r="L647" s="4">
        <v>6</v>
      </c>
      <c r="M647" s="4">
        <v>3</v>
      </c>
      <c r="N647" s="4" t="s">
        <v>3</v>
      </c>
      <c r="O647" s="4">
        <v>2</v>
      </c>
      <c r="P647" s="4"/>
      <c r="Q647" s="4"/>
      <c r="R647" s="4"/>
      <c r="S647" s="4"/>
      <c r="T647" s="4"/>
      <c r="U647" s="4"/>
      <c r="V647" s="4"/>
      <c r="W647" s="4"/>
    </row>
    <row r="648" spans="1:23" x14ac:dyDescent="0.2">
      <c r="A648" s="4">
        <v>50</v>
      </c>
      <c r="B648" s="4">
        <v>0</v>
      </c>
      <c r="C648" s="4">
        <v>0</v>
      </c>
      <c r="D648" s="4">
        <v>1</v>
      </c>
      <c r="E648" s="4">
        <v>228</v>
      </c>
      <c r="F648" s="4">
        <f>ROUND(Source!AY640,O648)</f>
        <v>76269.94</v>
      </c>
      <c r="G648" s="4" t="s">
        <v>402</v>
      </c>
      <c r="H648" s="4" t="s">
        <v>403</v>
      </c>
      <c r="I648" s="4"/>
      <c r="J648" s="4"/>
      <c r="K648" s="4">
        <v>228</v>
      </c>
      <c r="L648" s="4">
        <v>7</v>
      </c>
      <c r="M648" s="4">
        <v>3</v>
      </c>
      <c r="N648" s="4" t="s">
        <v>3</v>
      </c>
      <c r="O648" s="4">
        <v>2</v>
      </c>
      <c r="P648" s="4"/>
      <c r="Q648" s="4"/>
      <c r="R648" s="4"/>
      <c r="S648" s="4"/>
      <c r="T648" s="4"/>
      <c r="U648" s="4"/>
      <c r="V648" s="4"/>
      <c r="W648" s="4"/>
    </row>
    <row r="649" spans="1:23" x14ac:dyDescent="0.2">
      <c r="A649" s="4">
        <v>50</v>
      </c>
      <c r="B649" s="4">
        <v>0</v>
      </c>
      <c r="C649" s="4">
        <v>0</v>
      </c>
      <c r="D649" s="4">
        <v>1</v>
      </c>
      <c r="E649" s="4">
        <v>216</v>
      </c>
      <c r="F649" s="4">
        <f>ROUND(Source!AP640,O649)</f>
        <v>0</v>
      </c>
      <c r="G649" s="4" t="s">
        <v>404</v>
      </c>
      <c r="H649" s="4" t="s">
        <v>405</v>
      </c>
      <c r="I649" s="4"/>
      <c r="J649" s="4"/>
      <c r="K649" s="4">
        <v>216</v>
      </c>
      <c r="L649" s="4">
        <v>8</v>
      </c>
      <c r="M649" s="4">
        <v>3</v>
      </c>
      <c r="N649" s="4" t="s">
        <v>3</v>
      </c>
      <c r="O649" s="4">
        <v>2</v>
      </c>
      <c r="P649" s="4"/>
      <c r="Q649" s="4"/>
      <c r="R649" s="4"/>
      <c r="S649" s="4"/>
      <c r="T649" s="4"/>
      <c r="U649" s="4"/>
      <c r="V649" s="4"/>
      <c r="W649" s="4"/>
    </row>
    <row r="650" spans="1:23" x14ac:dyDescent="0.2">
      <c r="A650" s="4">
        <v>50</v>
      </c>
      <c r="B650" s="4">
        <v>0</v>
      </c>
      <c r="C650" s="4">
        <v>0</v>
      </c>
      <c r="D650" s="4">
        <v>1</v>
      </c>
      <c r="E650" s="4">
        <v>223</v>
      </c>
      <c r="F650" s="4">
        <f>ROUND(Source!AQ640,O650)</f>
        <v>0</v>
      </c>
      <c r="G650" s="4" t="s">
        <v>406</v>
      </c>
      <c r="H650" s="4" t="s">
        <v>407</v>
      </c>
      <c r="I650" s="4"/>
      <c r="J650" s="4"/>
      <c r="K650" s="4">
        <v>223</v>
      </c>
      <c r="L650" s="4">
        <v>9</v>
      </c>
      <c r="M650" s="4">
        <v>3</v>
      </c>
      <c r="N650" s="4" t="s">
        <v>3</v>
      </c>
      <c r="O650" s="4">
        <v>2</v>
      </c>
      <c r="P650" s="4"/>
      <c r="Q650" s="4"/>
      <c r="R650" s="4"/>
      <c r="S650" s="4"/>
      <c r="T650" s="4"/>
      <c r="U650" s="4"/>
      <c r="V650" s="4"/>
      <c r="W650" s="4"/>
    </row>
    <row r="651" spans="1:23" x14ac:dyDescent="0.2">
      <c r="A651" s="4">
        <v>50</v>
      </c>
      <c r="B651" s="4">
        <v>0</v>
      </c>
      <c r="C651" s="4">
        <v>0</v>
      </c>
      <c r="D651" s="4">
        <v>1</v>
      </c>
      <c r="E651" s="4">
        <v>229</v>
      </c>
      <c r="F651" s="4">
        <f>ROUND(Source!AZ640,O651)</f>
        <v>0</v>
      </c>
      <c r="G651" s="4" t="s">
        <v>408</v>
      </c>
      <c r="H651" s="4" t="s">
        <v>409</v>
      </c>
      <c r="I651" s="4"/>
      <c r="J651" s="4"/>
      <c r="K651" s="4">
        <v>229</v>
      </c>
      <c r="L651" s="4">
        <v>10</v>
      </c>
      <c r="M651" s="4">
        <v>3</v>
      </c>
      <c r="N651" s="4" t="s">
        <v>3</v>
      </c>
      <c r="O651" s="4">
        <v>2</v>
      </c>
      <c r="P651" s="4"/>
      <c r="Q651" s="4"/>
      <c r="R651" s="4"/>
      <c r="S651" s="4"/>
      <c r="T651" s="4"/>
      <c r="U651" s="4"/>
      <c r="V651" s="4"/>
      <c r="W651" s="4"/>
    </row>
    <row r="652" spans="1:23" x14ac:dyDescent="0.2">
      <c r="A652" s="4">
        <v>50</v>
      </c>
      <c r="B652" s="4">
        <v>0</v>
      </c>
      <c r="C652" s="4">
        <v>0</v>
      </c>
      <c r="D652" s="4">
        <v>1</v>
      </c>
      <c r="E652" s="4">
        <v>203</v>
      </c>
      <c r="F652" s="4">
        <f>ROUND(Source!Q640,O652)</f>
        <v>901.63</v>
      </c>
      <c r="G652" s="4" t="s">
        <v>410</v>
      </c>
      <c r="H652" s="4" t="s">
        <v>411</v>
      </c>
      <c r="I652" s="4"/>
      <c r="J652" s="4"/>
      <c r="K652" s="4">
        <v>203</v>
      </c>
      <c r="L652" s="4">
        <v>11</v>
      </c>
      <c r="M652" s="4">
        <v>3</v>
      </c>
      <c r="N652" s="4" t="s">
        <v>3</v>
      </c>
      <c r="O652" s="4">
        <v>2</v>
      </c>
      <c r="P652" s="4"/>
      <c r="Q652" s="4"/>
      <c r="R652" s="4"/>
      <c r="S652" s="4"/>
      <c r="T652" s="4"/>
      <c r="U652" s="4"/>
      <c r="V652" s="4"/>
      <c r="W652" s="4"/>
    </row>
    <row r="653" spans="1:23" x14ac:dyDescent="0.2">
      <c r="A653" s="4">
        <v>50</v>
      </c>
      <c r="B653" s="4">
        <v>0</v>
      </c>
      <c r="C653" s="4">
        <v>0</v>
      </c>
      <c r="D653" s="4">
        <v>1</v>
      </c>
      <c r="E653" s="4">
        <v>231</v>
      </c>
      <c r="F653" s="4">
        <f>ROUND(Source!BB640,O653)</f>
        <v>0</v>
      </c>
      <c r="G653" s="4" t="s">
        <v>412</v>
      </c>
      <c r="H653" s="4" t="s">
        <v>413</v>
      </c>
      <c r="I653" s="4"/>
      <c r="J653" s="4"/>
      <c r="K653" s="4">
        <v>231</v>
      </c>
      <c r="L653" s="4">
        <v>12</v>
      </c>
      <c r="M653" s="4">
        <v>3</v>
      </c>
      <c r="N653" s="4" t="s">
        <v>3</v>
      </c>
      <c r="O653" s="4">
        <v>2</v>
      </c>
      <c r="P653" s="4"/>
      <c r="Q653" s="4"/>
      <c r="R653" s="4"/>
      <c r="S653" s="4"/>
      <c r="T653" s="4"/>
      <c r="U653" s="4"/>
      <c r="V653" s="4"/>
      <c r="W653" s="4"/>
    </row>
    <row r="654" spans="1:23" x14ac:dyDescent="0.2">
      <c r="A654" s="4">
        <v>50</v>
      </c>
      <c r="B654" s="4">
        <v>0</v>
      </c>
      <c r="C654" s="4">
        <v>0</v>
      </c>
      <c r="D654" s="4">
        <v>1</v>
      </c>
      <c r="E654" s="4">
        <v>204</v>
      </c>
      <c r="F654" s="4">
        <f>ROUND(Source!R640,O654)</f>
        <v>129.91</v>
      </c>
      <c r="G654" s="4" t="s">
        <v>414</v>
      </c>
      <c r="H654" s="4" t="s">
        <v>415</v>
      </c>
      <c r="I654" s="4"/>
      <c r="J654" s="4"/>
      <c r="K654" s="4">
        <v>204</v>
      </c>
      <c r="L654" s="4">
        <v>13</v>
      </c>
      <c r="M654" s="4">
        <v>3</v>
      </c>
      <c r="N654" s="4" t="s">
        <v>3</v>
      </c>
      <c r="O654" s="4">
        <v>2</v>
      </c>
      <c r="P654" s="4"/>
      <c r="Q654" s="4"/>
      <c r="R654" s="4"/>
      <c r="S654" s="4"/>
      <c r="T654" s="4"/>
      <c r="U654" s="4"/>
      <c r="V654" s="4"/>
      <c r="W654" s="4"/>
    </row>
    <row r="655" spans="1:23" x14ac:dyDescent="0.2">
      <c r="A655" s="4">
        <v>50</v>
      </c>
      <c r="B655" s="4">
        <v>0</v>
      </c>
      <c r="C655" s="4">
        <v>0</v>
      </c>
      <c r="D655" s="4">
        <v>1</v>
      </c>
      <c r="E655" s="4">
        <v>205</v>
      </c>
      <c r="F655" s="4">
        <f>ROUND(Source!S640,O655)</f>
        <v>2551.73</v>
      </c>
      <c r="G655" s="4" t="s">
        <v>416</v>
      </c>
      <c r="H655" s="4" t="s">
        <v>417</v>
      </c>
      <c r="I655" s="4"/>
      <c r="J655" s="4"/>
      <c r="K655" s="4">
        <v>205</v>
      </c>
      <c r="L655" s="4">
        <v>14</v>
      </c>
      <c r="M655" s="4">
        <v>3</v>
      </c>
      <c r="N655" s="4" t="s">
        <v>3</v>
      </c>
      <c r="O655" s="4">
        <v>2</v>
      </c>
      <c r="P655" s="4"/>
      <c r="Q655" s="4"/>
      <c r="R655" s="4"/>
      <c r="S655" s="4"/>
      <c r="T655" s="4"/>
      <c r="U655" s="4"/>
      <c r="V655" s="4"/>
      <c r="W655" s="4"/>
    </row>
    <row r="656" spans="1:23" x14ac:dyDescent="0.2">
      <c r="A656" s="4">
        <v>50</v>
      </c>
      <c r="B656" s="4">
        <v>0</v>
      </c>
      <c r="C656" s="4">
        <v>0</v>
      </c>
      <c r="D656" s="4">
        <v>1</v>
      </c>
      <c r="E656" s="4">
        <v>232</v>
      </c>
      <c r="F656" s="4">
        <f>ROUND(Source!BC640,O656)</f>
        <v>0</v>
      </c>
      <c r="G656" s="4" t="s">
        <v>418</v>
      </c>
      <c r="H656" s="4" t="s">
        <v>419</v>
      </c>
      <c r="I656" s="4"/>
      <c r="J656" s="4"/>
      <c r="K656" s="4">
        <v>232</v>
      </c>
      <c r="L656" s="4">
        <v>15</v>
      </c>
      <c r="M656" s="4">
        <v>3</v>
      </c>
      <c r="N656" s="4" t="s">
        <v>3</v>
      </c>
      <c r="O656" s="4">
        <v>2</v>
      </c>
      <c r="P656" s="4"/>
      <c r="Q656" s="4"/>
      <c r="R656" s="4"/>
      <c r="S656" s="4"/>
      <c r="T656" s="4"/>
      <c r="U656" s="4"/>
      <c r="V656" s="4"/>
      <c r="W656" s="4"/>
    </row>
    <row r="657" spans="1:206" x14ac:dyDescent="0.2">
      <c r="A657" s="4">
        <v>50</v>
      </c>
      <c r="B657" s="4">
        <v>0</v>
      </c>
      <c r="C657" s="4">
        <v>0</v>
      </c>
      <c r="D657" s="4">
        <v>1</v>
      </c>
      <c r="E657" s="4">
        <v>214</v>
      </c>
      <c r="F657" s="4">
        <f>ROUND(Source!AS640,O657)</f>
        <v>84684.34</v>
      </c>
      <c r="G657" s="4" t="s">
        <v>420</v>
      </c>
      <c r="H657" s="4" t="s">
        <v>421</v>
      </c>
      <c r="I657" s="4"/>
      <c r="J657" s="4"/>
      <c r="K657" s="4">
        <v>214</v>
      </c>
      <c r="L657" s="4">
        <v>16</v>
      </c>
      <c r="M657" s="4">
        <v>3</v>
      </c>
      <c r="N657" s="4" t="s">
        <v>3</v>
      </c>
      <c r="O657" s="4">
        <v>2</v>
      </c>
      <c r="P657" s="4"/>
      <c r="Q657" s="4"/>
      <c r="R657" s="4"/>
      <c r="S657" s="4"/>
      <c r="T657" s="4"/>
      <c r="U657" s="4"/>
      <c r="V657" s="4"/>
      <c r="W657" s="4"/>
    </row>
    <row r="658" spans="1:206" x14ac:dyDescent="0.2">
      <c r="A658" s="4">
        <v>50</v>
      </c>
      <c r="B658" s="4">
        <v>0</v>
      </c>
      <c r="C658" s="4">
        <v>0</v>
      </c>
      <c r="D658" s="4">
        <v>1</v>
      </c>
      <c r="E658" s="4">
        <v>215</v>
      </c>
      <c r="F658" s="4">
        <f>ROUND(Source!AT640,O658)</f>
        <v>0</v>
      </c>
      <c r="G658" s="4" t="s">
        <v>422</v>
      </c>
      <c r="H658" s="4" t="s">
        <v>423</v>
      </c>
      <c r="I658" s="4"/>
      <c r="J658" s="4"/>
      <c r="K658" s="4">
        <v>215</v>
      </c>
      <c r="L658" s="4">
        <v>17</v>
      </c>
      <c r="M658" s="4">
        <v>3</v>
      </c>
      <c r="N658" s="4" t="s">
        <v>3</v>
      </c>
      <c r="O658" s="4">
        <v>2</v>
      </c>
      <c r="P658" s="4"/>
      <c r="Q658" s="4"/>
      <c r="R658" s="4"/>
      <c r="S658" s="4"/>
      <c r="T658" s="4"/>
      <c r="U658" s="4"/>
      <c r="V658" s="4"/>
      <c r="W658" s="4"/>
    </row>
    <row r="659" spans="1:206" x14ac:dyDescent="0.2">
      <c r="A659" s="4">
        <v>50</v>
      </c>
      <c r="B659" s="4">
        <v>0</v>
      </c>
      <c r="C659" s="4">
        <v>0</v>
      </c>
      <c r="D659" s="4">
        <v>1</v>
      </c>
      <c r="E659" s="4">
        <v>217</v>
      </c>
      <c r="F659" s="4">
        <f>ROUND(Source!AU640,O659)</f>
        <v>0</v>
      </c>
      <c r="G659" s="4" t="s">
        <v>424</v>
      </c>
      <c r="H659" s="4" t="s">
        <v>425</v>
      </c>
      <c r="I659" s="4"/>
      <c r="J659" s="4"/>
      <c r="K659" s="4">
        <v>217</v>
      </c>
      <c r="L659" s="4">
        <v>18</v>
      </c>
      <c r="M659" s="4">
        <v>3</v>
      </c>
      <c r="N659" s="4" t="s">
        <v>3</v>
      </c>
      <c r="O659" s="4">
        <v>2</v>
      </c>
      <c r="P659" s="4"/>
      <c r="Q659" s="4"/>
      <c r="R659" s="4"/>
      <c r="S659" s="4"/>
      <c r="T659" s="4"/>
      <c r="U659" s="4"/>
      <c r="V659" s="4"/>
      <c r="W659" s="4"/>
    </row>
    <row r="660" spans="1:206" x14ac:dyDescent="0.2">
      <c r="A660" s="4">
        <v>50</v>
      </c>
      <c r="B660" s="4">
        <v>0</v>
      </c>
      <c r="C660" s="4">
        <v>0</v>
      </c>
      <c r="D660" s="4">
        <v>1</v>
      </c>
      <c r="E660" s="4">
        <v>230</v>
      </c>
      <c r="F660" s="4">
        <f>ROUND(Source!BA640,O660)</f>
        <v>0</v>
      </c>
      <c r="G660" s="4" t="s">
        <v>426</v>
      </c>
      <c r="H660" s="4" t="s">
        <v>427</v>
      </c>
      <c r="I660" s="4"/>
      <c r="J660" s="4"/>
      <c r="K660" s="4">
        <v>230</v>
      </c>
      <c r="L660" s="4">
        <v>19</v>
      </c>
      <c r="M660" s="4">
        <v>3</v>
      </c>
      <c r="N660" s="4" t="s">
        <v>3</v>
      </c>
      <c r="O660" s="4">
        <v>2</v>
      </c>
      <c r="P660" s="4"/>
      <c r="Q660" s="4"/>
      <c r="R660" s="4"/>
      <c r="S660" s="4"/>
      <c r="T660" s="4"/>
      <c r="U660" s="4"/>
      <c r="V660" s="4"/>
      <c r="W660" s="4"/>
    </row>
    <row r="661" spans="1:206" x14ac:dyDescent="0.2">
      <c r="A661" s="4">
        <v>50</v>
      </c>
      <c r="B661" s="4">
        <v>0</v>
      </c>
      <c r="C661" s="4">
        <v>0</v>
      </c>
      <c r="D661" s="4">
        <v>1</v>
      </c>
      <c r="E661" s="4">
        <v>206</v>
      </c>
      <c r="F661" s="4">
        <f>ROUND(Source!T640,O661)</f>
        <v>0</v>
      </c>
      <c r="G661" s="4" t="s">
        <v>428</v>
      </c>
      <c r="H661" s="4" t="s">
        <v>429</v>
      </c>
      <c r="I661" s="4"/>
      <c r="J661" s="4"/>
      <c r="K661" s="4">
        <v>206</v>
      </c>
      <c r="L661" s="4">
        <v>20</v>
      </c>
      <c r="M661" s="4">
        <v>3</v>
      </c>
      <c r="N661" s="4" t="s">
        <v>3</v>
      </c>
      <c r="O661" s="4">
        <v>2</v>
      </c>
      <c r="P661" s="4"/>
      <c r="Q661" s="4"/>
      <c r="R661" s="4"/>
      <c r="S661" s="4"/>
      <c r="T661" s="4"/>
      <c r="U661" s="4"/>
      <c r="V661" s="4"/>
      <c r="W661" s="4"/>
    </row>
    <row r="662" spans="1:206" x14ac:dyDescent="0.2">
      <c r="A662" s="4">
        <v>50</v>
      </c>
      <c r="B662" s="4">
        <v>0</v>
      </c>
      <c r="C662" s="4">
        <v>0</v>
      </c>
      <c r="D662" s="4">
        <v>1</v>
      </c>
      <c r="E662" s="4">
        <v>207</v>
      </c>
      <c r="F662" s="4">
        <f>Source!U640</f>
        <v>45.466507499999999</v>
      </c>
      <c r="G662" s="4" t="s">
        <v>430</v>
      </c>
      <c r="H662" s="4" t="s">
        <v>431</v>
      </c>
      <c r="I662" s="4"/>
      <c r="J662" s="4"/>
      <c r="K662" s="4">
        <v>207</v>
      </c>
      <c r="L662" s="4">
        <v>21</v>
      </c>
      <c r="M662" s="4">
        <v>3</v>
      </c>
      <c r="N662" s="4" t="s">
        <v>3</v>
      </c>
      <c r="O662" s="4">
        <v>-1</v>
      </c>
      <c r="P662" s="4"/>
      <c r="Q662" s="4"/>
      <c r="R662" s="4"/>
      <c r="S662" s="4"/>
      <c r="T662" s="4"/>
      <c r="U662" s="4"/>
      <c r="V662" s="4"/>
      <c r="W662" s="4"/>
    </row>
    <row r="663" spans="1:206" x14ac:dyDescent="0.2">
      <c r="A663" s="4">
        <v>50</v>
      </c>
      <c r="B663" s="4">
        <v>0</v>
      </c>
      <c r="C663" s="4">
        <v>0</v>
      </c>
      <c r="D663" s="4">
        <v>1</v>
      </c>
      <c r="E663" s="4">
        <v>208</v>
      </c>
      <c r="F663" s="4">
        <f>Source!V640</f>
        <v>1.5396424999999998</v>
      </c>
      <c r="G663" s="4" t="s">
        <v>432</v>
      </c>
      <c r="H663" s="4" t="s">
        <v>433</v>
      </c>
      <c r="I663" s="4"/>
      <c r="J663" s="4"/>
      <c r="K663" s="4">
        <v>208</v>
      </c>
      <c r="L663" s="4">
        <v>22</v>
      </c>
      <c r="M663" s="4">
        <v>3</v>
      </c>
      <c r="N663" s="4" t="s">
        <v>3</v>
      </c>
      <c r="O663" s="4">
        <v>-1</v>
      </c>
      <c r="P663" s="4"/>
      <c r="Q663" s="4"/>
      <c r="R663" s="4"/>
      <c r="S663" s="4"/>
      <c r="T663" s="4"/>
      <c r="U663" s="4"/>
      <c r="V663" s="4"/>
      <c r="W663" s="4"/>
    </row>
    <row r="664" spans="1:206" x14ac:dyDescent="0.2">
      <c r="A664" s="4">
        <v>50</v>
      </c>
      <c r="B664" s="4">
        <v>0</v>
      </c>
      <c r="C664" s="4">
        <v>0</v>
      </c>
      <c r="D664" s="4">
        <v>1</v>
      </c>
      <c r="E664" s="4">
        <v>209</v>
      </c>
      <c r="F664" s="4">
        <f>ROUND(Source!W640,O664)</f>
        <v>0</v>
      </c>
      <c r="G664" s="4" t="s">
        <v>434</v>
      </c>
      <c r="H664" s="4" t="s">
        <v>435</v>
      </c>
      <c r="I664" s="4"/>
      <c r="J664" s="4"/>
      <c r="K664" s="4">
        <v>209</v>
      </c>
      <c r="L664" s="4">
        <v>23</v>
      </c>
      <c r="M664" s="4">
        <v>3</v>
      </c>
      <c r="N664" s="4" t="s">
        <v>3</v>
      </c>
      <c r="O664" s="4">
        <v>2</v>
      </c>
      <c r="P664" s="4"/>
      <c r="Q664" s="4"/>
      <c r="R664" s="4"/>
      <c r="S664" s="4"/>
      <c r="T664" s="4"/>
      <c r="U664" s="4"/>
      <c r="V664" s="4"/>
      <c r="W664" s="4"/>
    </row>
    <row r="665" spans="1:206" x14ac:dyDescent="0.2">
      <c r="A665" s="4">
        <v>50</v>
      </c>
      <c r="B665" s="4">
        <v>0</v>
      </c>
      <c r="C665" s="4">
        <v>0</v>
      </c>
      <c r="D665" s="4">
        <v>1</v>
      </c>
      <c r="E665" s="4">
        <v>210</v>
      </c>
      <c r="F665" s="4">
        <f>ROUND(Source!X640,O665)</f>
        <v>3217.97</v>
      </c>
      <c r="G665" s="4" t="s">
        <v>436</v>
      </c>
      <c r="H665" s="4" t="s">
        <v>437</v>
      </c>
      <c r="I665" s="4"/>
      <c r="J665" s="4"/>
      <c r="K665" s="4">
        <v>210</v>
      </c>
      <c r="L665" s="4">
        <v>24</v>
      </c>
      <c r="M665" s="4">
        <v>3</v>
      </c>
      <c r="N665" s="4" t="s">
        <v>3</v>
      </c>
      <c r="O665" s="4">
        <v>2</v>
      </c>
      <c r="P665" s="4"/>
      <c r="Q665" s="4"/>
      <c r="R665" s="4"/>
      <c r="S665" s="4"/>
      <c r="T665" s="4"/>
      <c r="U665" s="4"/>
      <c r="V665" s="4"/>
      <c r="W665" s="4"/>
    </row>
    <row r="666" spans="1:206" x14ac:dyDescent="0.2">
      <c r="A666" s="4">
        <v>50</v>
      </c>
      <c r="B666" s="4">
        <v>0</v>
      </c>
      <c r="C666" s="4">
        <v>0</v>
      </c>
      <c r="D666" s="4">
        <v>1</v>
      </c>
      <c r="E666" s="4">
        <v>211</v>
      </c>
      <c r="F666" s="4">
        <f>ROUND(Source!Y640,O666)</f>
        <v>1743.07</v>
      </c>
      <c r="G666" s="4" t="s">
        <v>438</v>
      </c>
      <c r="H666" s="4" t="s">
        <v>439</v>
      </c>
      <c r="I666" s="4"/>
      <c r="J666" s="4"/>
      <c r="K666" s="4">
        <v>211</v>
      </c>
      <c r="L666" s="4">
        <v>25</v>
      </c>
      <c r="M666" s="4">
        <v>3</v>
      </c>
      <c r="N666" s="4" t="s">
        <v>3</v>
      </c>
      <c r="O666" s="4">
        <v>2</v>
      </c>
      <c r="P666" s="4"/>
      <c r="Q666" s="4"/>
      <c r="R666" s="4"/>
      <c r="S666" s="4"/>
      <c r="T666" s="4"/>
      <c r="U666" s="4"/>
      <c r="V666" s="4"/>
      <c r="W666" s="4"/>
    </row>
    <row r="667" spans="1:206" x14ac:dyDescent="0.2">
      <c r="A667" s="4">
        <v>50</v>
      </c>
      <c r="B667" s="4">
        <v>0</v>
      </c>
      <c r="C667" s="4">
        <v>0</v>
      </c>
      <c r="D667" s="4">
        <v>1</v>
      </c>
      <c r="E667" s="4">
        <v>224</v>
      </c>
      <c r="F667" s="4">
        <f>ROUND(Source!AR640,O667)</f>
        <v>84684.34</v>
      </c>
      <c r="G667" s="4" t="s">
        <v>440</v>
      </c>
      <c r="H667" s="4" t="s">
        <v>441</v>
      </c>
      <c r="I667" s="4"/>
      <c r="J667" s="4"/>
      <c r="K667" s="4">
        <v>224</v>
      </c>
      <c r="L667" s="4">
        <v>26</v>
      </c>
      <c r="M667" s="4">
        <v>3</v>
      </c>
      <c r="N667" s="4" t="s">
        <v>3</v>
      </c>
      <c r="O667" s="4">
        <v>2</v>
      </c>
      <c r="P667" s="4"/>
      <c r="Q667" s="4"/>
      <c r="R667" s="4"/>
      <c r="S667" s="4"/>
      <c r="T667" s="4"/>
      <c r="U667" s="4"/>
      <c r="V667" s="4"/>
      <c r="W667" s="4"/>
    </row>
    <row r="669" spans="1:206" x14ac:dyDescent="0.2">
      <c r="A669" s="1">
        <v>5</v>
      </c>
      <c r="B669" s="1">
        <v>1</v>
      </c>
      <c r="C669" s="1"/>
      <c r="D669" s="1">
        <f>ROW(A680)</f>
        <v>680</v>
      </c>
      <c r="E669" s="1"/>
      <c r="F669" s="1" t="s">
        <v>545</v>
      </c>
      <c r="G669" s="1" t="s">
        <v>956</v>
      </c>
      <c r="H669" s="1" t="s">
        <v>3</v>
      </c>
      <c r="I669" s="1">
        <v>0</v>
      </c>
      <c r="J669" s="1"/>
      <c r="K669" s="1">
        <v>0</v>
      </c>
      <c r="L669" s="1"/>
      <c r="M669" s="1"/>
      <c r="N669" s="1"/>
      <c r="O669" s="1"/>
      <c r="P669" s="1"/>
      <c r="Q669" s="1"/>
      <c r="R669" s="1"/>
      <c r="S669" s="1"/>
      <c r="T669" s="1"/>
      <c r="U669" s="1" t="s">
        <v>3</v>
      </c>
      <c r="V669" s="1">
        <v>0</v>
      </c>
      <c r="W669" s="1"/>
      <c r="X669" s="1"/>
      <c r="Y669" s="1"/>
      <c r="Z669" s="1"/>
      <c r="AA669" s="1"/>
      <c r="AB669" s="1" t="s">
        <v>3</v>
      </c>
      <c r="AC669" s="1" t="s">
        <v>3</v>
      </c>
      <c r="AD669" s="1" t="s">
        <v>3</v>
      </c>
      <c r="AE669" s="1" t="s">
        <v>3</v>
      </c>
      <c r="AF669" s="1" t="s">
        <v>3</v>
      </c>
      <c r="AG669" s="1" t="s">
        <v>3</v>
      </c>
      <c r="AH669" s="1"/>
      <c r="AI669" s="1"/>
      <c r="AJ669" s="1"/>
      <c r="AK669" s="1"/>
      <c r="AL669" s="1"/>
      <c r="AM669" s="1"/>
      <c r="AN669" s="1"/>
      <c r="AO669" s="1"/>
      <c r="AP669" s="1" t="s">
        <v>3</v>
      </c>
      <c r="AQ669" s="1" t="s">
        <v>3</v>
      </c>
      <c r="AR669" s="1" t="s">
        <v>3</v>
      </c>
      <c r="AS669" s="1"/>
      <c r="AT669" s="1"/>
      <c r="AU669" s="1"/>
      <c r="AV669" s="1"/>
      <c r="AW669" s="1"/>
      <c r="AX669" s="1"/>
      <c r="AY669" s="1"/>
      <c r="AZ669" s="1" t="s">
        <v>3</v>
      </c>
      <c r="BA669" s="1"/>
      <c r="BB669" s="1" t="s">
        <v>3</v>
      </c>
      <c r="BC669" s="1" t="s">
        <v>3</v>
      </c>
      <c r="BD669" s="1" t="s">
        <v>3</v>
      </c>
      <c r="BE669" s="1" t="s">
        <v>3</v>
      </c>
      <c r="BF669" s="1" t="s">
        <v>3</v>
      </c>
      <c r="BG669" s="1" t="s">
        <v>3</v>
      </c>
      <c r="BH669" s="1" t="s">
        <v>3</v>
      </c>
      <c r="BI669" s="1" t="s">
        <v>3</v>
      </c>
      <c r="BJ669" s="1" t="s">
        <v>3</v>
      </c>
      <c r="BK669" s="1" t="s">
        <v>3</v>
      </c>
      <c r="BL669" s="1" t="s">
        <v>3</v>
      </c>
      <c r="BM669" s="1" t="s">
        <v>3</v>
      </c>
      <c r="BN669" s="1" t="s">
        <v>3</v>
      </c>
      <c r="BO669" s="1" t="s">
        <v>3</v>
      </c>
      <c r="BP669" s="1" t="s">
        <v>3</v>
      </c>
      <c r="BQ669" s="1"/>
      <c r="BR669" s="1"/>
      <c r="BS669" s="1"/>
      <c r="BT669" s="1"/>
      <c r="BU669" s="1"/>
      <c r="BV669" s="1"/>
      <c r="BW669" s="1"/>
      <c r="BX669" s="1">
        <v>0</v>
      </c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>
        <v>0</v>
      </c>
    </row>
    <row r="671" spans="1:206" x14ac:dyDescent="0.2">
      <c r="A671" s="2">
        <v>52</v>
      </c>
      <c r="B671" s="2">
        <f t="shared" ref="B671:G671" si="548">B680</f>
        <v>1</v>
      </c>
      <c r="C671" s="2">
        <f t="shared" si="548"/>
        <v>5</v>
      </c>
      <c r="D671" s="2">
        <f t="shared" si="548"/>
        <v>669</v>
      </c>
      <c r="E671" s="2">
        <f t="shared" si="548"/>
        <v>0</v>
      </c>
      <c r="F671" s="2" t="str">
        <f t="shared" si="548"/>
        <v>Новый подраздел</v>
      </c>
      <c r="G671" s="2" t="str">
        <f t="shared" si="548"/>
        <v>Устройство обрамления для прохода вентсистем</v>
      </c>
      <c r="H671" s="2"/>
      <c r="I671" s="2"/>
      <c r="J671" s="2"/>
      <c r="K671" s="2"/>
      <c r="L671" s="2"/>
      <c r="M671" s="2"/>
      <c r="N671" s="2"/>
      <c r="O671" s="2">
        <f t="shared" ref="O671:AT671" si="549">O680</f>
        <v>4139.3</v>
      </c>
      <c r="P671" s="2">
        <f t="shared" si="549"/>
        <v>3738.87</v>
      </c>
      <c r="Q671" s="2">
        <f t="shared" si="549"/>
        <v>191.61</v>
      </c>
      <c r="R671" s="2">
        <f t="shared" si="549"/>
        <v>21.75</v>
      </c>
      <c r="S671" s="2">
        <f t="shared" si="549"/>
        <v>208.82</v>
      </c>
      <c r="T671" s="2">
        <f t="shared" si="549"/>
        <v>0</v>
      </c>
      <c r="U671" s="2">
        <f t="shared" si="549"/>
        <v>3.6437890299999998</v>
      </c>
      <c r="V671" s="2">
        <f t="shared" si="549"/>
        <v>0.24640149999999997</v>
      </c>
      <c r="W671" s="2">
        <f t="shared" si="549"/>
        <v>0</v>
      </c>
      <c r="X671" s="2">
        <f t="shared" si="549"/>
        <v>207.51</v>
      </c>
      <c r="Y671" s="2">
        <f t="shared" si="549"/>
        <v>195.99</v>
      </c>
      <c r="Z671" s="2">
        <f t="shared" si="549"/>
        <v>0</v>
      </c>
      <c r="AA671" s="2">
        <f t="shared" si="549"/>
        <v>0</v>
      </c>
      <c r="AB671" s="2">
        <f t="shared" si="549"/>
        <v>4139.3</v>
      </c>
      <c r="AC671" s="2">
        <f t="shared" si="549"/>
        <v>3738.87</v>
      </c>
      <c r="AD671" s="2">
        <f t="shared" si="549"/>
        <v>191.61</v>
      </c>
      <c r="AE671" s="2">
        <f t="shared" si="549"/>
        <v>21.75</v>
      </c>
      <c r="AF671" s="2">
        <f t="shared" si="549"/>
        <v>208.82</v>
      </c>
      <c r="AG671" s="2">
        <f t="shared" si="549"/>
        <v>0</v>
      </c>
      <c r="AH671" s="2">
        <f t="shared" si="549"/>
        <v>3.6437890299999998</v>
      </c>
      <c r="AI671" s="2">
        <f t="shared" si="549"/>
        <v>0.24640149999999997</v>
      </c>
      <c r="AJ671" s="2">
        <f t="shared" si="549"/>
        <v>0</v>
      </c>
      <c r="AK671" s="2">
        <f t="shared" si="549"/>
        <v>207.51</v>
      </c>
      <c r="AL671" s="2">
        <f t="shared" si="549"/>
        <v>195.99</v>
      </c>
      <c r="AM671" s="2">
        <f t="shared" si="549"/>
        <v>0</v>
      </c>
      <c r="AN671" s="2">
        <f t="shared" si="549"/>
        <v>0</v>
      </c>
      <c r="AO671" s="2">
        <f t="shared" si="549"/>
        <v>0</v>
      </c>
      <c r="AP671" s="2">
        <f t="shared" si="549"/>
        <v>0</v>
      </c>
      <c r="AQ671" s="2">
        <f t="shared" si="549"/>
        <v>0</v>
      </c>
      <c r="AR671" s="2">
        <f t="shared" si="549"/>
        <v>4542.8</v>
      </c>
      <c r="AS671" s="2">
        <f t="shared" si="549"/>
        <v>4542.8</v>
      </c>
      <c r="AT671" s="2">
        <f t="shared" si="549"/>
        <v>0</v>
      </c>
      <c r="AU671" s="2">
        <f t="shared" ref="AU671:BZ671" si="550">AU680</f>
        <v>0</v>
      </c>
      <c r="AV671" s="2">
        <f t="shared" si="550"/>
        <v>3738.87</v>
      </c>
      <c r="AW671" s="2">
        <f t="shared" si="550"/>
        <v>3738.87</v>
      </c>
      <c r="AX671" s="2">
        <f t="shared" si="550"/>
        <v>0</v>
      </c>
      <c r="AY671" s="2">
        <f t="shared" si="550"/>
        <v>3738.87</v>
      </c>
      <c r="AZ671" s="2">
        <f t="shared" si="550"/>
        <v>0</v>
      </c>
      <c r="BA671" s="2">
        <f t="shared" si="550"/>
        <v>0</v>
      </c>
      <c r="BB671" s="2">
        <f t="shared" si="550"/>
        <v>0</v>
      </c>
      <c r="BC671" s="2">
        <f t="shared" si="550"/>
        <v>0</v>
      </c>
      <c r="BD671" s="2">
        <f t="shared" si="550"/>
        <v>0</v>
      </c>
      <c r="BE671" s="2">
        <f t="shared" si="550"/>
        <v>0</v>
      </c>
      <c r="BF671" s="2">
        <f t="shared" si="550"/>
        <v>0</v>
      </c>
      <c r="BG671" s="2">
        <f t="shared" si="550"/>
        <v>0</v>
      </c>
      <c r="BH671" s="2">
        <f t="shared" si="550"/>
        <v>0</v>
      </c>
      <c r="BI671" s="2">
        <f t="shared" si="550"/>
        <v>0</v>
      </c>
      <c r="BJ671" s="2">
        <f t="shared" si="550"/>
        <v>0</v>
      </c>
      <c r="BK671" s="2">
        <f t="shared" si="550"/>
        <v>0</v>
      </c>
      <c r="BL671" s="2">
        <f t="shared" si="550"/>
        <v>0</v>
      </c>
      <c r="BM671" s="2">
        <f t="shared" si="550"/>
        <v>0</v>
      </c>
      <c r="BN671" s="2">
        <f t="shared" si="550"/>
        <v>0</v>
      </c>
      <c r="BO671" s="2">
        <f t="shared" si="550"/>
        <v>0</v>
      </c>
      <c r="BP671" s="2">
        <f t="shared" si="550"/>
        <v>0</v>
      </c>
      <c r="BQ671" s="2">
        <f t="shared" si="550"/>
        <v>0</v>
      </c>
      <c r="BR671" s="2">
        <f t="shared" si="550"/>
        <v>0</v>
      </c>
      <c r="BS671" s="2">
        <f t="shared" si="550"/>
        <v>0</v>
      </c>
      <c r="BT671" s="2">
        <f t="shared" si="550"/>
        <v>0</v>
      </c>
      <c r="BU671" s="2">
        <f t="shared" si="550"/>
        <v>0</v>
      </c>
      <c r="BV671" s="2">
        <f t="shared" si="550"/>
        <v>0</v>
      </c>
      <c r="BW671" s="2">
        <f t="shared" si="550"/>
        <v>0</v>
      </c>
      <c r="BX671" s="2">
        <f t="shared" si="550"/>
        <v>0</v>
      </c>
      <c r="BY671" s="2">
        <f t="shared" si="550"/>
        <v>0</v>
      </c>
      <c r="BZ671" s="2">
        <f t="shared" si="550"/>
        <v>0</v>
      </c>
      <c r="CA671" s="2">
        <f t="shared" ref="CA671:DF671" si="551">CA680</f>
        <v>4542.8</v>
      </c>
      <c r="CB671" s="2">
        <f t="shared" si="551"/>
        <v>4542.8</v>
      </c>
      <c r="CC671" s="2">
        <f t="shared" si="551"/>
        <v>0</v>
      </c>
      <c r="CD671" s="2">
        <f t="shared" si="551"/>
        <v>0</v>
      </c>
      <c r="CE671" s="2">
        <f t="shared" si="551"/>
        <v>3738.87</v>
      </c>
      <c r="CF671" s="2">
        <f t="shared" si="551"/>
        <v>3738.87</v>
      </c>
      <c r="CG671" s="2">
        <f t="shared" si="551"/>
        <v>0</v>
      </c>
      <c r="CH671" s="2">
        <f t="shared" si="551"/>
        <v>3738.87</v>
      </c>
      <c r="CI671" s="2">
        <f t="shared" si="551"/>
        <v>0</v>
      </c>
      <c r="CJ671" s="2">
        <f t="shared" si="551"/>
        <v>0</v>
      </c>
      <c r="CK671" s="2">
        <f t="shared" si="551"/>
        <v>0</v>
      </c>
      <c r="CL671" s="2">
        <f t="shared" si="551"/>
        <v>0</v>
      </c>
      <c r="CM671" s="2">
        <f t="shared" si="551"/>
        <v>0</v>
      </c>
      <c r="CN671" s="2">
        <f t="shared" si="551"/>
        <v>0</v>
      </c>
      <c r="CO671" s="2">
        <f t="shared" si="551"/>
        <v>0</v>
      </c>
      <c r="CP671" s="2">
        <f t="shared" si="551"/>
        <v>0</v>
      </c>
      <c r="CQ671" s="2">
        <f t="shared" si="551"/>
        <v>0</v>
      </c>
      <c r="CR671" s="2">
        <f t="shared" si="551"/>
        <v>0</v>
      </c>
      <c r="CS671" s="2">
        <f t="shared" si="551"/>
        <v>0</v>
      </c>
      <c r="CT671" s="2">
        <f t="shared" si="551"/>
        <v>0</v>
      </c>
      <c r="CU671" s="2">
        <f t="shared" si="551"/>
        <v>0</v>
      </c>
      <c r="CV671" s="2">
        <f t="shared" si="551"/>
        <v>0</v>
      </c>
      <c r="CW671" s="2">
        <f t="shared" si="551"/>
        <v>0</v>
      </c>
      <c r="CX671" s="2">
        <f t="shared" si="551"/>
        <v>0</v>
      </c>
      <c r="CY671" s="2">
        <f t="shared" si="551"/>
        <v>0</v>
      </c>
      <c r="CZ671" s="2">
        <f t="shared" si="551"/>
        <v>0</v>
      </c>
      <c r="DA671" s="2">
        <f t="shared" si="551"/>
        <v>0</v>
      </c>
      <c r="DB671" s="2">
        <f t="shared" si="551"/>
        <v>0</v>
      </c>
      <c r="DC671" s="2">
        <f t="shared" si="551"/>
        <v>0</v>
      </c>
      <c r="DD671" s="2">
        <f t="shared" si="551"/>
        <v>0</v>
      </c>
      <c r="DE671" s="2">
        <f t="shared" si="551"/>
        <v>0</v>
      </c>
      <c r="DF671" s="2">
        <f t="shared" si="551"/>
        <v>0</v>
      </c>
      <c r="DG671" s="3">
        <f t="shared" ref="DG671:EL671" si="552">DG680</f>
        <v>0</v>
      </c>
      <c r="DH671" s="3">
        <f t="shared" si="552"/>
        <v>0</v>
      </c>
      <c r="DI671" s="3">
        <f t="shared" si="552"/>
        <v>0</v>
      </c>
      <c r="DJ671" s="3">
        <f t="shared" si="552"/>
        <v>0</v>
      </c>
      <c r="DK671" s="3">
        <f t="shared" si="552"/>
        <v>0</v>
      </c>
      <c r="DL671" s="3">
        <f t="shared" si="552"/>
        <v>0</v>
      </c>
      <c r="DM671" s="3">
        <f t="shared" si="552"/>
        <v>0</v>
      </c>
      <c r="DN671" s="3">
        <f t="shared" si="552"/>
        <v>0</v>
      </c>
      <c r="DO671" s="3">
        <f t="shared" si="552"/>
        <v>0</v>
      </c>
      <c r="DP671" s="3">
        <f t="shared" si="552"/>
        <v>0</v>
      </c>
      <c r="DQ671" s="3">
        <f t="shared" si="552"/>
        <v>0</v>
      </c>
      <c r="DR671" s="3">
        <f t="shared" si="552"/>
        <v>0</v>
      </c>
      <c r="DS671" s="3">
        <f t="shared" si="552"/>
        <v>0</v>
      </c>
      <c r="DT671" s="3">
        <f t="shared" si="552"/>
        <v>0</v>
      </c>
      <c r="DU671" s="3">
        <f t="shared" si="552"/>
        <v>0</v>
      </c>
      <c r="DV671" s="3">
        <f t="shared" si="552"/>
        <v>0</v>
      </c>
      <c r="DW671" s="3">
        <f t="shared" si="552"/>
        <v>0</v>
      </c>
      <c r="DX671" s="3">
        <f t="shared" si="552"/>
        <v>0</v>
      </c>
      <c r="DY671" s="3">
        <f t="shared" si="552"/>
        <v>0</v>
      </c>
      <c r="DZ671" s="3">
        <f t="shared" si="552"/>
        <v>0</v>
      </c>
      <c r="EA671" s="3">
        <f t="shared" si="552"/>
        <v>0</v>
      </c>
      <c r="EB671" s="3">
        <f t="shared" si="552"/>
        <v>0</v>
      </c>
      <c r="EC671" s="3">
        <f t="shared" si="552"/>
        <v>0</v>
      </c>
      <c r="ED671" s="3">
        <f t="shared" si="552"/>
        <v>0</v>
      </c>
      <c r="EE671" s="3">
        <f t="shared" si="552"/>
        <v>0</v>
      </c>
      <c r="EF671" s="3">
        <f t="shared" si="552"/>
        <v>0</v>
      </c>
      <c r="EG671" s="3">
        <f t="shared" si="552"/>
        <v>0</v>
      </c>
      <c r="EH671" s="3">
        <f t="shared" si="552"/>
        <v>0</v>
      </c>
      <c r="EI671" s="3">
        <f t="shared" si="552"/>
        <v>0</v>
      </c>
      <c r="EJ671" s="3">
        <f t="shared" si="552"/>
        <v>0</v>
      </c>
      <c r="EK671" s="3">
        <f t="shared" si="552"/>
        <v>0</v>
      </c>
      <c r="EL671" s="3">
        <f t="shared" si="552"/>
        <v>0</v>
      </c>
      <c r="EM671" s="3">
        <f t="shared" ref="EM671:FR671" si="553">EM680</f>
        <v>0</v>
      </c>
      <c r="EN671" s="3">
        <f t="shared" si="553"/>
        <v>0</v>
      </c>
      <c r="EO671" s="3">
        <f t="shared" si="553"/>
        <v>0</v>
      </c>
      <c r="EP671" s="3">
        <f t="shared" si="553"/>
        <v>0</v>
      </c>
      <c r="EQ671" s="3">
        <f t="shared" si="553"/>
        <v>0</v>
      </c>
      <c r="ER671" s="3">
        <f t="shared" si="553"/>
        <v>0</v>
      </c>
      <c r="ES671" s="3">
        <f t="shared" si="553"/>
        <v>0</v>
      </c>
      <c r="ET671" s="3">
        <f t="shared" si="553"/>
        <v>0</v>
      </c>
      <c r="EU671" s="3">
        <f t="shared" si="553"/>
        <v>0</v>
      </c>
      <c r="EV671" s="3">
        <f t="shared" si="553"/>
        <v>0</v>
      </c>
      <c r="EW671" s="3">
        <f t="shared" si="553"/>
        <v>0</v>
      </c>
      <c r="EX671" s="3">
        <f t="shared" si="553"/>
        <v>0</v>
      </c>
      <c r="EY671" s="3">
        <f t="shared" si="553"/>
        <v>0</v>
      </c>
      <c r="EZ671" s="3">
        <f t="shared" si="553"/>
        <v>0</v>
      </c>
      <c r="FA671" s="3">
        <f t="shared" si="553"/>
        <v>0</v>
      </c>
      <c r="FB671" s="3">
        <f t="shared" si="553"/>
        <v>0</v>
      </c>
      <c r="FC671" s="3">
        <f t="shared" si="553"/>
        <v>0</v>
      </c>
      <c r="FD671" s="3">
        <f t="shared" si="553"/>
        <v>0</v>
      </c>
      <c r="FE671" s="3">
        <f t="shared" si="553"/>
        <v>0</v>
      </c>
      <c r="FF671" s="3">
        <f t="shared" si="553"/>
        <v>0</v>
      </c>
      <c r="FG671" s="3">
        <f t="shared" si="553"/>
        <v>0</v>
      </c>
      <c r="FH671" s="3">
        <f t="shared" si="553"/>
        <v>0</v>
      </c>
      <c r="FI671" s="3">
        <f t="shared" si="553"/>
        <v>0</v>
      </c>
      <c r="FJ671" s="3">
        <f t="shared" si="553"/>
        <v>0</v>
      </c>
      <c r="FK671" s="3">
        <f t="shared" si="553"/>
        <v>0</v>
      </c>
      <c r="FL671" s="3">
        <f t="shared" si="553"/>
        <v>0</v>
      </c>
      <c r="FM671" s="3">
        <f t="shared" si="553"/>
        <v>0</v>
      </c>
      <c r="FN671" s="3">
        <f t="shared" si="553"/>
        <v>0</v>
      </c>
      <c r="FO671" s="3">
        <f t="shared" si="553"/>
        <v>0</v>
      </c>
      <c r="FP671" s="3">
        <f t="shared" si="553"/>
        <v>0</v>
      </c>
      <c r="FQ671" s="3">
        <f t="shared" si="553"/>
        <v>0</v>
      </c>
      <c r="FR671" s="3">
        <f t="shared" si="553"/>
        <v>0</v>
      </c>
      <c r="FS671" s="3">
        <f t="shared" ref="FS671:GX671" si="554">FS680</f>
        <v>0</v>
      </c>
      <c r="FT671" s="3">
        <f t="shared" si="554"/>
        <v>0</v>
      </c>
      <c r="FU671" s="3">
        <f t="shared" si="554"/>
        <v>0</v>
      </c>
      <c r="FV671" s="3">
        <f t="shared" si="554"/>
        <v>0</v>
      </c>
      <c r="FW671" s="3">
        <f t="shared" si="554"/>
        <v>0</v>
      </c>
      <c r="FX671" s="3">
        <f t="shared" si="554"/>
        <v>0</v>
      </c>
      <c r="FY671" s="3">
        <f t="shared" si="554"/>
        <v>0</v>
      </c>
      <c r="FZ671" s="3">
        <f t="shared" si="554"/>
        <v>0</v>
      </c>
      <c r="GA671" s="3">
        <f t="shared" si="554"/>
        <v>0</v>
      </c>
      <c r="GB671" s="3">
        <f t="shared" si="554"/>
        <v>0</v>
      </c>
      <c r="GC671" s="3">
        <f t="shared" si="554"/>
        <v>0</v>
      </c>
      <c r="GD671" s="3">
        <f t="shared" si="554"/>
        <v>0</v>
      </c>
      <c r="GE671" s="3">
        <f t="shared" si="554"/>
        <v>0</v>
      </c>
      <c r="GF671" s="3">
        <f t="shared" si="554"/>
        <v>0</v>
      </c>
      <c r="GG671" s="3">
        <f t="shared" si="554"/>
        <v>0</v>
      </c>
      <c r="GH671" s="3">
        <f t="shared" si="554"/>
        <v>0</v>
      </c>
      <c r="GI671" s="3">
        <f t="shared" si="554"/>
        <v>0</v>
      </c>
      <c r="GJ671" s="3">
        <f t="shared" si="554"/>
        <v>0</v>
      </c>
      <c r="GK671" s="3">
        <f t="shared" si="554"/>
        <v>0</v>
      </c>
      <c r="GL671" s="3">
        <f t="shared" si="554"/>
        <v>0</v>
      </c>
      <c r="GM671" s="3">
        <f t="shared" si="554"/>
        <v>0</v>
      </c>
      <c r="GN671" s="3">
        <f t="shared" si="554"/>
        <v>0</v>
      </c>
      <c r="GO671" s="3">
        <f t="shared" si="554"/>
        <v>0</v>
      </c>
      <c r="GP671" s="3">
        <f t="shared" si="554"/>
        <v>0</v>
      </c>
      <c r="GQ671" s="3">
        <f t="shared" si="554"/>
        <v>0</v>
      </c>
      <c r="GR671" s="3">
        <f t="shared" si="554"/>
        <v>0</v>
      </c>
      <c r="GS671" s="3">
        <f t="shared" si="554"/>
        <v>0</v>
      </c>
      <c r="GT671" s="3">
        <f t="shared" si="554"/>
        <v>0</v>
      </c>
      <c r="GU671" s="3">
        <f t="shared" si="554"/>
        <v>0</v>
      </c>
      <c r="GV671" s="3">
        <f t="shared" si="554"/>
        <v>0</v>
      </c>
      <c r="GW671" s="3">
        <f t="shared" si="554"/>
        <v>0</v>
      </c>
      <c r="GX671" s="3">
        <f t="shared" si="554"/>
        <v>0</v>
      </c>
    </row>
    <row r="673" spans="1:245" x14ac:dyDescent="0.2">
      <c r="A673">
        <v>17</v>
      </c>
      <c r="B673">
        <v>1</v>
      </c>
      <c r="C673">
        <f>ROW(SmtRes!A1341)</f>
        <v>1341</v>
      </c>
      <c r="D673">
        <f>ROW(EtalonRes!A1277)</f>
        <v>1277</v>
      </c>
      <c r="E673" t="s">
        <v>957</v>
      </c>
      <c r="F673" t="s">
        <v>514</v>
      </c>
      <c r="G673" t="s">
        <v>515</v>
      </c>
      <c r="H673" t="s">
        <v>64</v>
      </c>
      <c r="I673">
        <v>4.9059999999999999E-2</v>
      </c>
      <c r="J673">
        <v>0</v>
      </c>
      <c r="O673">
        <f t="shared" ref="O673:O678" si="555">ROUND(CP673,2)</f>
        <v>469.78</v>
      </c>
      <c r="P673">
        <f t="shared" ref="P673:P678" si="556">ROUND(CQ673*I673,2)</f>
        <v>74.77</v>
      </c>
      <c r="Q673">
        <f t="shared" ref="Q673:Q678" si="557">ROUND(CR673*I673,2)</f>
        <v>190.31</v>
      </c>
      <c r="R673">
        <f t="shared" ref="R673:R678" si="558">ROUND(CS673*I673,2)</f>
        <v>21.71</v>
      </c>
      <c r="S673">
        <f t="shared" ref="S673:S678" si="559">ROUND(CT673*I673,2)</f>
        <v>204.7</v>
      </c>
      <c r="T673">
        <f t="shared" ref="T673:T678" si="560">ROUND(CU673*I673,2)</f>
        <v>0</v>
      </c>
      <c r="U673">
        <f t="shared" ref="U673:U678" si="561">CV673*I673</f>
        <v>3.5701943199999997</v>
      </c>
      <c r="V673">
        <f t="shared" ref="V673:V678" si="562">CW673*I673</f>
        <v>0.24591324999999997</v>
      </c>
      <c r="W673">
        <f t="shared" ref="W673:W678" si="563">ROUND(CX673*I673,2)</f>
        <v>0</v>
      </c>
      <c r="X673">
        <f t="shared" ref="X673:Y678" si="564">ROUND(CY673,2)</f>
        <v>203.77</v>
      </c>
      <c r="Y673">
        <f t="shared" si="564"/>
        <v>192.45</v>
      </c>
      <c r="AA673">
        <v>39570879</v>
      </c>
      <c r="AB673">
        <f t="shared" ref="AB673:AB678" si="565">ROUND((AC673+AD673+AF673),2)</f>
        <v>1459.69</v>
      </c>
      <c r="AC673">
        <f t="shared" ref="AC673:AC678" si="566">ROUND((ES673),2)</f>
        <v>232.33</v>
      </c>
      <c r="AD673">
        <f>ROUND(((((ET673*1.25))-((EU673*1.25)))+AE673),2)</f>
        <v>591.33000000000004</v>
      </c>
      <c r="AE673">
        <f>ROUND(((EU673*1.25)),2)</f>
        <v>67.45</v>
      </c>
      <c r="AF673">
        <f>ROUND(((EV673*1.15)),2)</f>
        <v>636.03</v>
      </c>
      <c r="AG673">
        <f t="shared" ref="AG673:AG678" si="567">ROUND((AP673),2)</f>
        <v>0</v>
      </c>
      <c r="AH673">
        <f>((EW673*1.15))</f>
        <v>72.771999999999991</v>
      </c>
      <c r="AI673">
        <f>((EX673*1.25))</f>
        <v>5.0124999999999993</v>
      </c>
      <c r="AJ673">
        <f t="shared" ref="AJ673:AJ678" si="568">ROUND((AS673),2)</f>
        <v>0</v>
      </c>
      <c r="AK673">
        <v>1258.46</v>
      </c>
      <c r="AL673">
        <v>232.33</v>
      </c>
      <c r="AM673">
        <v>473.06</v>
      </c>
      <c r="AN673">
        <v>53.96</v>
      </c>
      <c r="AO673">
        <v>553.07000000000005</v>
      </c>
      <c r="AP673">
        <v>0</v>
      </c>
      <c r="AQ673">
        <v>63.28</v>
      </c>
      <c r="AR673">
        <v>4.01</v>
      </c>
      <c r="AS673">
        <v>0</v>
      </c>
      <c r="AT673">
        <v>90</v>
      </c>
      <c r="AU673">
        <v>85</v>
      </c>
      <c r="AV673">
        <v>1</v>
      </c>
      <c r="AW673">
        <v>1</v>
      </c>
      <c r="AZ673">
        <v>6.56</v>
      </c>
      <c r="BA673">
        <v>6.56</v>
      </c>
      <c r="BB673">
        <v>6.56</v>
      </c>
      <c r="BC673">
        <v>6.56</v>
      </c>
      <c r="BD673" t="s">
        <v>3</v>
      </c>
      <c r="BE673" t="s">
        <v>3</v>
      </c>
      <c r="BF673" t="s">
        <v>3</v>
      </c>
      <c r="BG673" t="s">
        <v>3</v>
      </c>
      <c r="BH673">
        <v>0</v>
      </c>
      <c r="BI673">
        <v>1</v>
      </c>
      <c r="BJ673" t="s">
        <v>502</v>
      </c>
      <c r="BM673">
        <v>9001</v>
      </c>
      <c r="BN673">
        <v>0</v>
      </c>
      <c r="BO673" t="s">
        <v>3</v>
      </c>
      <c r="BP673">
        <v>0</v>
      </c>
      <c r="BQ673">
        <v>2</v>
      </c>
      <c r="BR673">
        <v>0</v>
      </c>
      <c r="BS673">
        <v>6.56</v>
      </c>
      <c r="BT673">
        <v>1</v>
      </c>
      <c r="BU673">
        <v>1</v>
      </c>
      <c r="BV673">
        <v>1</v>
      </c>
      <c r="BW673">
        <v>1</v>
      </c>
      <c r="BX673">
        <v>1</v>
      </c>
      <c r="BY673" t="s">
        <v>3</v>
      </c>
      <c r="BZ673">
        <v>90</v>
      </c>
      <c r="CA673">
        <v>85</v>
      </c>
      <c r="CF673">
        <v>0</v>
      </c>
      <c r="CG673">
        <v>0</v>
      </c>
      <c r="CM673">
        <v>0</v>
      </c>
      <c r="CN673" t="s">
        <v>1633</v>
      </c>
      <c r="CO673">
        <v>0</v>
      </c>
      <c r="CP673">
        <f t="shared" ref="CP673:CP678" si="569">(P673+Q673+S673)</f>
        <v>469.78</v>
      </c>
      <c r="CQ673">
        <f t="shared" ref="CQ673:CQ678" si="570">AC673*BC673</f>
        <v>1524.0848000000001</v>
      </c>
      <c r="CR673">
        <f t="shared" ref="CR673:CR678" si="571">AD673*BB673</f>
        <v>3879.1248000000001</v>
      </c>
      <c r="CS673">
        <f t="shared" ref="CS673:CS678" si="572">AE673*BS673</f>
        <v>442.47199999999998</v>
      </c>
      <c r="CT673">
        <f t="shared" ref="CT673:CT678" si="573">AF673*BA673</f>
        <v>4172.3567999999996</v>
      </c>
      <c r="CU673">
        <f t="shared" ref="CU673:CX678" si="574">AG673</f>
        <v>0</v>
      </c>
      <c r="CV673">
        <f t="shared" si="574"/>
        <v>72.771999999999991</v>
      </c>
      <c r="CW673">
        <f t="shared" si="574"/>
        <v>5.0124999999999993</v>
      </c>
      <c r="CX673">
        <f t="shared" si="574"/>
        <v>0</v>
      </c>
      <c r="CY673">
        <f t="shared" ref="CY673:CY678" si="575">(((S673+R673)*AT673)/100)</f>
        <v>203.76900000000001</v>
      </c>
      <c r="CZ673">
        <f t="shared" ref="CZ673:CZ678" si="576">(((S673+R673)*AU673)/100)</f>
        <v>192.4485</v>
      </c>
      <c r="DC673" t="s">
        <v>3</v>
      </c>
      <c r="DD673" t="s">
        <v>3</v>
      </c>
      <c r="DE673" t="s">
        <v>19</v>
      </c>
      <c r="DF673" t="s">
        <v>19</v>
      </c>
      <c r="DG673" t="s">
        <v>20</v>
      </c>
      <c r="DH673" t="s">
        <v>3</v>
      </c>
      <c r="DI673" t="s">
        <v>20</v>
      </c>
      <c r="DJ673" t="s">
        <v>19</v>
      </c>
      <c r="DK673" t="s">
        <v>3</v>
      </c>
      <c r="DL673" t="s">
        <v>3</v>
      </c>
      <c r="DM673" t="s">
        <v>3</v>
      </c>
      <c r="DN673">
        <v>0</v>
      </c>
      <c r="DO673">
        <v>0</v>
      </c>
      <c r="DP673">
        <v>1</v>
      </c>
      <c r="DQ673">
        <v>1</v>
      </c>
      <c r="DU673">
        <v>1009</v>
      </c>
      <c r="DV673" t="s">
        <v>64</v>
      </c>
      <c r="DW673" t="s">
        <v>64</v>
      </c>
      <c r="DX673">
        <v>1000</v>
      </c>
      <c r="EE673">
        <v>39174502</v>
      </c>
      <c r="EF673">
        <v>2</v>
      </c>
      <c r="EG673" t="s">
        <v>21</v>
      </c>
      <c r="EH673">
        <v>0</v>
      </c>
      <c r="EI673" t="s">
        <v>3</v>
      </c>
      <c r="EJ673">
        <v>1</v>
      </c>
      <c r="EK673">
        <v>9001</v>
      </c>
      <c r="EL673" t="s">
        <v>475</v>
      </c>
      <c r="EM673" t="s">
        <v>476</v>
      </c>
      <c r="EO673" t="s">
        <v>24</v>
      </c>
      <c r="EQ673">
        <v>0</v>
      </c>
      <c r="ER673">
        <v>1258.46</v>
      </c>
      <c r="ES673">
        <v>232.33</v>
      </c>
      <c r="ET673">
        <v>473.06</v>
      </c>
      <c r="EU673">
        <v>53.96</v>
      </c>
      <c r="EV673">
        <v>553.07000000000005</v>
      </c>
      <c r="EW673">
        <v>63.28</v>
      </c>
      <c r="EX673">
        <v>4.01</v>
      </c>
      <c r="EY673">
        <v>0</v>
      </c>
      <c r="FQ673">
        <v>0</v>
      </c>
      <c r="FR673">
        <f t="shared" ref="FR673:FR678" si="577">ROUND(IF(AND(BH673=3,BI673=3),P673,0),2)</f>
        <v>0</v>
      </c>
      <c r="FS673">
        <v>0</v>
      </c>
      <c r="FX673">
        <v>90</v>
      </c>
      <c r="FY673">
        <v>85</v>
      </c>
      <c r="GA673" t="s">
        <v>3</v>
      </c>
      <c r="GD673">
        <v>0</v>
      </c>
      <c r="GF673">
        <v>-1314674872</v>
      </c>
      <c r="GG673">
        <v>1</v>
      </c>
      <c r="GH673">
        <v>1</v>
      </c>
      <c r="GI673">
        <v>4</v>
      </c>
      <c r="GJ673">
        <v>0</v>
      </c>
      <c r="GK673">
        <f>ROUND(R673*(R12)/100,2)</f>
        <v>0</v>
      </c>
      <c r="GL673">
        <f t="shared" ref="GL673:GL678" si="578">ROUND(IF(AND(BH673=3,BI673=3,FS673&lt;&gt;0),P673,0),2)</f>
        <v>0</v>
      </c>
      <c r="GM673">
        <f t="shared" ref="GM673:GM678" si="579">ROUND(O673+X673+Y673+GK673,2)+GX673</f>
        <v>866</v>
      </c>
      <c r="GN673">
        <f t="shared" ref="GN673:GN678" si="580">IF(OR(BI673=0,BI673=1),ROUND(O673+X673+Y673+GK673,2),0)</f>
        <v>866</v>
      </c>
      <c r="GO673">
        <f t="shared" ref="GO673:GO678" si="581">IF(BI673=2,ROUND(O673+X673+Y673+GK673,2),0)</f>
        <v>0</v>
      </c>
      <c r="GP673">
        <f t="shared" ref="GP673:GP678" si="582">IF(BI673=4,ROUND(O673+X673+Y673+GK673,2)+GX673,0)</f>
        <v>0</v>
      </c>
      <c r="GR673">
        <v>0</v>
      </c>
      <c r="GS673">
        <v>3</v>
      </c>
      <c r="GT673">
        <v>0</v>
      </c>
      <c r="GU673" t="s">
        <v>3</v>
      </c>
      <c r="GV673">
        <f t="shared" ref="GV673:GV678" si="583">ROUND(GT673,2)</f>
        <v>0</v>
      </c>
      <c r="GW673">
        <v>1</v>
      </c>
      <c r="GX673">
        <f t="shared" ref="GX673:GX678" si="584">ROUND(GV673*GW673*I673,2)</f>
        <v>0</v>
      </c>
      <c r="HA673">
        <v>0</v>
      </c>
      <c r="HB673">
        <v>0</v>
      </c>
      <c r="IK673">
        <v>0</v>
      </c>
    </row>
    <row r="674" spans="1:245" x14ac:dyDescent="0.2">
      <c r="A674">
        <v>18</v>
      </c>
      <c r="B674">
        <v>1</v>
      </c>
      <c r="C674">
        <v>1334</v>
      </c>
      <c r="E674" t="s">
        <v>958</v>
      </c>
      <c r="F674" t="s">
        <v>124</v>
      </c>
      <c r="G674" t="s">
        <v>125</v>
      </c>
      <c r="H674" t="s">
        <v>64</v>
      </c>
      <c r="I674">
        <f>I673*J674</f>
        <v>4.9059999999999999E-2</v>
      </c>
      <c r="J674">
        <v>1</v>
      </c>
      <c r="O674">
        <f t="shared" si="555"/>
        <v>0</v>
      </c>
      <c r="P674">
        <f t="shared" si="556"/>
        <v>0</v>
      </c>
      <c r="Q674">
        <f t="shared" si="557"/>
        <v>0</v>
      </c>
      <c r="R674">
        <f t="shared" si="558"/>
        <v>0</v>
      </c>
      <c r="S674">
        <f t="shared" si="559"/>
        <v>0</v>
      </c>
      <c r="T674">
        <f t="shared" si="560"/>
        <v>0</v>
      </c>
      <c r="U674">
        <f t="shared" si="561"/>
        <v>0</v>
      </c>
      <c r="V674">
        <f t="shared" si="562"/>
        <v>0</v>
      </c>
      <c r="W674">
        <f t="shared" si="563"/>
        <v>0</v>
      </c>
      <c r="X674">
        <f t="shared" si="564"/>
        <v>0</v>
      </c>
      <c r="Y674">
        <f t="shared" si="564"/>
        <v>0</v>
      </c>
      <c r="AA674">
        <v>39570879</v>
      </c>
      <c r="AB674">
        <f t="shared" si="565"/>
        <v>0</v>
      </c>
      <c r="AC674">
        <f t="shared" si="566"/>
        <v>0</v>
      </c>
      <c r="AD674">
        <f>ROUND((((ET674)-(EU674))+AE674),2)</f>
        <v>0</v>
      </c>
      <c r="AE674">
        <f>ROUND((EU674),2)</f>
        <v>0</v>
      </c>
      <c r="AF674">
        <f>ROUND((EV674),2)</f>
        <v>0</v>
      </c>
      <c r="AG674">
        <f t="shared" si="567"/>
        <v>0</v>
      </c>
      <c r="AH674">
        <f>(EW674)</f>
        <v>0</v>
      </c>
      <c r="AI674">
        <f>(EX674)</f>
        <v>0</v>
      </c>
      <c r="AJ674">
        <f t="shared" si="568"/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90</v>
      </c>
      <c r="AU674">
        <v>85</v>
      </c>
      <c r="AV674">
        <v>1</v>
      </c>
      <c r="AW674">
        <v>1</v>
      </c>
      <c r="AZ674">
        <v>6.56</v>
      </c>
      <c r="BA674">
        <v>1</v>
      </c>
      <c r="BB674">
        <v>1</v>
      </c>
      <c r="BC674">
        <v>6.56</v>
      </c>
      <c r="BD674" t="s">
        <v>3</v>
      </c>
      <c r="BE674" t="s">
        <v>3</v>
      </c>
      <c r="BF674" t="s">
        <v>3</v>
      </c>
      <c r="BG674" t="s">
        <v>3</v>
      </c>
      <c r="BH674">
        <v>3</v>
      </c>
      <c r="BI674">
        <v>1</v>
      </c>
      <c r="BJ674" t="s">
        <v>3</v>
      </c>
      <c r="BM674">
        <v>9001</v>
      </c>
      <c r="BN674">
        <v>0</v>
      </c>
      <c r="BO674" t="s">
        <v>3</v>
      </c>
      <c r="BP674">
        <v>0</v>
      </c>
      <c r="BQ674">
        <v>2</v>
      </c>
      <c r="BR674">
        <v>0</v>
      </c>
      <c r="BS674">
        <v>1</v>
      </c>
      <c r="BT674">
        <v>1</v>
      </c>
      <c r="BU674">
        <v>1</v>
      </c>
      <c r="BV674">
        <v>1</v>
      </c>
      <c r="BW674">
        <v>1</v>
      </c>
      <c r="BX674">
        <v>1</v>
      </c>
      <c r="BY674" t="s">
        <v>3</v>
      </c>
      <c r="BZ674">
        <v>90</v>
      </c>
      <c r="CA674">
        <v>85</v>
      </c>
      <c r="CF674">
        <v>0</v>
      </c>
      <c r="CG674">
        <v>0</v>
      </c>
      <c r="CM674">
        <v>0</v>
      </c>
      <c r="CN674" t="s">
        <v>3</v>
      </c>
      <c r="CO674">
        <v>0</v>
      </c>
      <c r="CP674">
        <f t="shared" si="569"/>
        <v>0</v>
      </c>
      <c r="CQ674">
        <f t="shared" si="570"/>
        <v>0</v>
      </c>
      <c r="CR674">
        <f t="shared" si="571"/>
        <v>0</v>
      </c>
      <c r="CS674">
        <f t="shared" si="572"/>
        <v>0</v>
      </c>
      <c r="CT674">
        <f t="shared" si="573"/>
        <v>0</v>
      </c>
      <c r="CU674">
        <f t="shared" si="574"/>
        <v>0</v>
      </c>
      <c r="CV674">
        <f t="shared" si="574"/>
        <v>0</v>
      </c>
      <c r="CW674">
        <f t="shared" si="574"/>
        <v>0</v>
      </c>
      <c r="CX674">
        <f t="shared" si="574"/>
        <v>0</v>
      </c>
      <c r="CY674">
        <f t="shared" si="575"/>
        <v>0</v>
      </c>
      <c r="CZ674">
        <f t="shared" si="576"/>
        <v>0</v>
      </c>
      <c r="DC674" t="s">
        <v>3</v>
      </c>
      <c r="DD674" t="s">
        <v>3</v>
      </c>
      <c r="DE674" t="s">
        <v>3</v>
      </c>
      <c r="DF674" t="s">
        <v>3</v>
      </c>
      <c r="DG674" t="s">
        <v>3</v>
      </c>
      <c r="DH674" t="s">
        <v>3</v>
      </c>
      <c r="DI674" t="s">
        <v>3</v>
      </c>
      <c r="DJ674" t="s">
        <v>3</v>
      </c>
      <c r="DK674" t="s">
        <v>3</v>
      </c>
      <c r="DL674" t="s">
        <v>3</v>
      </c>
      <c r="DM674" t="s">
        <v>3</v>
      </c>
      <c r="DN674">
        <v>0</v>
      </c>
      <c r="DO674">
        <v>0</v>
      </c>
      <c r="DP674">
        <v>1</v>
      </c>
      <c r="DQ674">
        <v>1</v>
      </c>
      <c r="DU674">
        <v>1009</v>
      </c>
      <c r="DV674" t="s">
        <v>64</v>
      </c>
      <c r="DW674" t="s">
        <v>64</v>
      </c>
      <c r="DX674">
        <v>1000</v>
      </c>
      <c r="EE674">
        <v>39174502</v>
      </c>
      <c r="EF674">
        <v>2</v>
      </c>
      <c r="EG674" t="s">
        <v>21</v>
      </c>
      <c r="EH674">
        <v>0</v>
      </c>
      <c r="EI674" t="s">
        <v>3</v>
      </c>
      <c r="EJ674">
        <v>1</v>
      </c>
      <c r="EK674">
        <v>9001</v>
      </c>
      <c r="EL674" t="s">
        <v>475</v>
      </c>
      <c r="EM674" t="s">
        <v>476</v>
      </c>
      <c r="EO674" t="s">
        <v>3</v>
      </c>
      <c r="EQ674">
        <v>0</v>
      </c>
      <c r="ER674">
        <v>0</v>
      </c>
      <c r="ES674">
        <v>0</v>
      </c>
      <c r="ET674">
        <v>0</v>
      </c>
      <c r="EU674">
        <v>0</v>
      </c>
      <c r="EV674">
        <v>0</v>
      </c>
      <c r="EW674">
        <v>0</v>
      </c>
      <c r="EX674">
        <v>0</v>
      </c>
      <c r="FQ674">
        <v>0</v>
      </c>
      <c r="FR674">
        <f t="shared" si="577"/>
        <v>0</v>
      </c>
      <c r="FS674">
        <v>0</v>
      </c>
      <c r="FX674">
        <v>90</v>
      </c>
      <c r="FY674">
        <v>85</v>
      </c>
      <c r="GA674" t="s">
        <v>3</v>
      </c>
      <c r="GD674">
        <v>0</v>
      </c>
      <c r="GF674">
        <v>748648226</v>
      </c>
      <c r="GG674">
        <v>1</v>
      </c>
      <c r="GH674">
        <v>1</v>
      </c>
      <c r="GI674">
        <v>4</v>
      </c>
      <c r="GJ674">
        <v>0</v>
      </c>
      <c r="GK674">
        <f>ROUND(R674*(R12)/100,2)</f>
        <v>0</v>
      </c>
      <c r="GL674">
        <f t="shared" si="578"/>
        <v>0</v>
      </c>
      <c r="GM674">
        <f t="shared" si="579"/>
        <v>0</v>
      </c>
      <c r="GN674">
        <f t="shared" si="580"/>
        <v>0</v>
      </c>
      <c r="GO674">
        <f t="shared" si="581"/>
        <v>0</v>
      </c>
      <c r="GP674">
        <f t="shared" si="582"/>
        <v>0</v>
      </c>
      <c r="GR674">
        <v>0</v>
      </c>
      <c r="GS674">
        <v>3</v>
      </c>
      <c r="GT674">
        <v>0</v>
      </c>
      <c r="GU674" t="s">
        <v>3</v>
      </c>
      <c r="GV674">
        <f t="shared" si="583"/>
        <v>0</v>
      </c>
      <c r="GW674">
        <v>1</v>
      </c>
      <c r="GX674">
        <f t="shared" si="584"/>
        <v>0</v>
      </c>
      <c r="HA674">
        <v>0</v>
      </c>
      <c r="HB674">
        <v>0</v>
      </c>
      <c r="IK674">
        <v>0</v>
      </c>
    </row>
    <row r="675" spans="1:245" x14ac:dyDescent="0.2">
      <c r="A675">
        <v>18</v>
      </c>
      <c r="B675">
        <v>1</v>
      </c>
      <c r="C675">
        <v>1335</v>
      </c>
      <c r="E675" t="s">
        <v>959</v>
      </c>
      <c r="F675" t="s">
        <v>960</v>
      </c>
      <c r="G675" t="s">
        <v>961</v>
      </c>
      <c r="H675" t="s">
        <v>64</v>
      </c>
      <c r="I675">
        <f>I673*J675</f>
        <v>4.9059999999999999E-2</v>
      </c>
      <c r="J675">
        <v>1</v>
      </c>
      <c r="O675">
        <f t="shared" si="555"/>
        <v>3507.55</v>
      </c>
      <c r="P675">
        <f t="shared" si="556"/>
        <v>3507.55</v>
      </c>
      <c r="Q675">
        <f t="shared" si="557"/>
        <v>0</v>
      </c>
      <c r="R675">
        <f t="shared" si="558"/>
        <v>0</v>
      </c>
      <c r="S675">
        <f t="shared" si="559"/>
        <v>0</v>
      </c>
      <c r="T675">
        <f t="shared" si="560"/>
        <v>0</v>
      </c>
      <c r="U675">
        <f t="shared" si="561"/>
        <v>0</v>
      </c>
      <c r="V675">
        <f t="shared" si="562"/>
        <v>0</v>
      </c>
      <c r="W675">
        <f t="shared" si="563"/>
        <v>0</v>
      </c>
      <c r="X675">
        <f t="shared" si="564"/>
        <v>0</v>
      </c>
      <c r="Y675">
        <f t="shared" si="564"/>
        <v>0</v>
      </c>
      <c r="AA675">
        <v>39570879</v>
      </c>
      <c r="AB675">
        <f t="shared" si="565"/>
        <v>10898.65</v>
      </c>
      <c r="AC675">
        <f t="shared" si="566"/>
        <v>10898.65</v>
      </c>
      <c r="AD675">
        <f>ROUND((((ET675)-(EU675))+AE675),2)</f>
        <v>0</v>
      </c>
      <c r="AE675">
        <f>ROUND((EU675),2)</f>
        <v>0</v>
      </c>
      <c r="AF675">
        <f>ROUND((EV675),2)</f>
        <v>0</v>
      </c>
      <c r="AG675">
        <f t="shared" si="567"/>
        <v>0</v>
      </c>
      <c r="AH675">
        <f>(EW675)</f>
        <v>0</v>
      </c>
      <c r="AI675">
        <f>(EX675)</f>
        <v>0</v>
      </c>
      <c r="AJ675">
        <f t="shared" si="568"/>
        <v>0</v>
      </c>
      <c r="AK675">
        <v>10898.65</v>
      </c>
      <c r="AL675">
        <v>10898.65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90</v>
      </c>
      <c r="AU675">
        <v>85</v>
      </c>
      <c r="AV675">
        <v>1</v>
      </c>
      <c r="AW675">
        <v>1</v>
      </c>
      <c r="AZ675">
        <v>6.56</v>
      </c>
      <c r="BA675">
        <v>1</v>
      </c>
      <c r="BB675">
        <v>1</v>
      </c>
      <c r="BC675">
        <v>6.56</v>
      </c>
      <c r="BD675" t="s">
        <v>3</v>
      </c>
      <c r="BE675" t="s">
        <v>3</v>
      </c>
      <c r="BF675" t="s">
        <v>3</v>
      </c>
      <c r="BG675" t="s">
        <v>3</v>
      </c>
      <c r="BH675">
        <v>3</v>
      </c>
      <c r="BI675">
        <v>1</v>
      </c>
      <c r="BJ675" t="s">
        <v>962</v>
      </c>
      <c r="BM675">
        <v>9001</v>
      </c>
      <c r="BN675">
        <v>0</v>
      </c>
      <c r="BO675" t="s">
        <v>3</v>
      </c>
      <c r="BP675">
        <v>0</v>
      </c>
      <c r="BQ675">
        <v>2</v>
      </c>
      <c r="BR675">
        <v>0</v>
      </c>
      <c r="BS675">
        <v>1</v>
      </c>
      <c r="BT675">
        <v>1</v>
      </c>
      <c r="BU675">
        <v>1</v>
      </c>
      <c r="BV675">
        <v>1</v>
      </c>
      <c r="BW675">
        <v>1</v>
      </c>
      <c r="BX675">
        <v>1</v>
      </c>
      <c r="BY675" t="s">
        <v>3</v>
      </c>
      <c r="BZ675">
        <v>90</v>
      </c>
      <c r="CA675">
        <v>85</v>
      </c>
      <c r="CF675">
        <v>0</v>
      </c>
      <c r="CG675">
        <v>0</v>
      </c>
      <c r="CM675">
        <v>0</v>
      </c>
      <c r="CN675" t="s">
        <v>3</v>
      </c>
      <c r="CO675">
        <v>0</v>
      </c>
      <c r="CP675">
        <f t="shared" si="569"/>
        <v>3507.55</v>
      </c>
      <c r="CQ675">
        <f t="shared" si="570"/>
        <v>71495.144</v>
      </c>
      <c r="CR675">
        <f t="shared" si="571"/>
        <v>0</v>
      </c>
      <c r="CS675">
        <f t="shared" si="572"/>
        <v>0</v>
      </c>
      <c r="CT675">
        <f t="shared" si="573"/>
        <v>0</v>
      </c>
      <c r="CU675">
        <f t="shared" si="574"/>
        <v>0</v>
      </c>
      <c r="CV675">
        <f t="shared" si="574"/>
        <v>0</v>
      </c>
      <c r="CW675">
        <f t="shared" si="574"/>
        <v>0</v>
      </c>
      <c r="CX675">
        <f t="shared" si="574"/>
        <v>0</v>
      </c>
      <c r="CY675">
        <f t="shared" si="575"/>
        <v>0</v>
      </c>
      <c r="CZ675">
        <f t="shared" si="576"/>
        <v>0</v>
      </c>
      <c r="DC675" t="s">
        <v>3</v>
      </c>
      <c r="DD675" t="s">
        <v>3</v>
      </c>
      <c r="DE675" t="s">
        <v>3</v>
      </c>
      <c r="DF675" t="s">
        <v>3</v>
      </c>
      <c r="DG675" t="s">
        <v>3</v>
      </c>
      <c r="DH675" t="s">
        <v>3</v>
      </c>
      <c r="DI675" t="s">
        <v>3</v>
      </c>
      <c r="DJ675" t="s">
        <v>3</v>
      </c>
      <c r="DK675" t="s">
        <v>3</v>
      </c>
      <c r="DL675" t="s">
        <v>3</v>
      </c>
      <c r="DM675" t="s">
        <v>3</v>
      </c>
      <c r="DN675">
        <v>0</v>
      </c>
      <c r="DO675">
        <v>0</v>
      </c>
      <c r="DP675">
        <v>1</v>
      </c>
      <c r="DQ675">
        <v>1</v>
      </c>
      <c r="DU675">
        <v>1009</v>
      </c>
      <c r="DV675" t="s">
        <v>64</v>
      </c>
      <c r="DW675" t="s">
        <v>64</v>
      </c>
      <c r="DX675">
        <v>1000</v>
      </c>
      <c r="EE675">
        <v>39174502</v>
      </c>
      <c r="EF675">
        <v>2</v>
      </c>
      <c r="EG675" t="s">
        <v>21</v>
      </c>
      <c r="EH675">
        <v>0</v>
      </c>
      <c r="EI675" t="s">
        <v>3</v>
      </c>
      <c r="EJ675">
        <v>1</v>
      </c>
      <c r="EK675">
        <v>9001</v>
      </c>
      <c r="EL675" t="s">
        <v>475</v>
      </c>
      <c r="EM675" t="s">
        <v>476</v>
      </c>
      <c r="EO675" t="s">
        <v>3</v>
      </c>
      <c r="EQ675">
        <v>0</v>
      </c>
      <c r="ER675">
        <v>10898.65</v>
      </c>
      <c r="ES675">
        <v>10898.65</v>
      </c>
      <c r="ET675">
        <v>0</v>
      </c>
      <c r="EU675">
        <v>0</v>
      </c>
      <c r="EV675">
        <v>0</v>
      </c>
      <c r="EW675">
        <v>0</v>
      </c>
      <c r="EX675">
        <v>0</v>
      </c>
      <c r="FQ675">
        <v>0</v>
      </c>
      <c r="FR675">
        <f t="shared" si="577"/>
        <v>0</v>
      </c>
      <c r="FS675">
        <v>0</v>
      </c>
      <c r="FX675">
        <v>90</v>
      </c>
      <c r="FY675">
        <v>85</v>
      </c>
      <c r="GA675" t="s">
        <v>3</v>
      </c>
      <c r="GD675">
        <v>0</v>
      </c>
      <c r="GF675">
        <v>1998806464</v>
      </c>
      <c r="GG675">
        <v>1</v>
      </c>
      <c r="GH675">
        <v>1</v>
      </c>
      <c r="GI675">
        <v>4</v>
      </c>
      <c r="GJ675">
        <v>0</v>
      </c>
      <c r="GK675">
        <f>ROUND(R675*(R12)/100,2)</f>
        <v>0</v>
      </c>
      <c r="GL675">
        <f t="shared" si="578"/>
        <v>0</v>
      </c>
      <c r="GM675">
        <f t="shared" si="579"/>
        <v>3507.55</v>
      </c>
      <c r="GN675">
        <f t="shared" si="580"/>
        <v>3507.55</v>
      </c>
      <c r="GO675">
        <f t="shared" si="581"/>
        <v>0</v>
      </c>
      <c r="GP675">
        <f t="shared" si="582"/>
        <v>0</v>
      </c>
      <c r="GR675">
        <v>0</v>
      </c>
      <c r="GS675">
        <v>3</v>
      </c>
      <c r="GT675">
        <v>0</v>
      </c>
      <c r="GU675" t="s">
        <v>3</v>
      </c>
      <c r="GV675">
        <f t="shared" si="583"/>
        <v>0</v>
      </c>
      <c r="GW675">
        <v>1</v>
      </c>
      <c r="GX675">
        <f t="shared" si="584"/>
        <v>0</v>
      </c>
      <c r="HA675">
        <v>0</v>
      </c>
      <c r="HB675">
        <v>0</v>
      </c>
      <c r="IK675">
        <v>0</v>
      </c>
    </row>
    <row r="676" spans="1:245" x14ac:dyDescent="0.2">
      <c r="A676">
        <v>17</v>
      </c>
      <c r="B676">
        <v>1</v>
      </c>
      <c r="C676">
        <f>ROW(SmtRes!A1361)</f>
        <v>1361</v>
      </c>
      <c r="D676">
        <f>ROW(EtalonRes!A1296)</f>
        <v>1296</v>
      </c>
      <c r="E676" t="s">
        <v>963</v>
      </c>
      <c r="F676" t="s">
        <v>964</v>
      </c>
      <c r="G676" t="s">
        <v>965</v>
      </c>
      <c r="H676" t="s">
        <v>64</v>
      </c>
      <c r="I676">
        <v>1.2600000000000001E-3</v>
      </c>
      <c r="J676">
        <v>0</v>
      </c>
      <c r="O676">
        <f t="shared" si="555"/>
        <v>6.1</v>
      </c>
      <c r="P676">
        <f t="shared" si="556"/>
        <v>0.68</v>
      </c>
      <c r="Q676">
        <f t="shared" si="557"/>
        <v>1.3</v>
      </c>
      <c r="R676">
        <f t="shared" si="558"/>
        <v>0.04</v>
      </c>
      <c r="S676">
        <f t="shared" si="559"/>
        <v>4.12</v>
      </c>
      <c r="T676">
        <f t="shared" si="560"/>
        <v>0</v>
      </c>
      <c r="U676">
        <f t="shared" si="561"/>
        <v>7.3594709999999994E-2</v>
      </c>
      <c r="V676">
        <f t="shared" si="562"/>
        <v>4.8825000000000002E-4</v>
      </c>
      <c r="W676">
        <f t="shared" si="563"/>
        <v>0</v>
      </c>
      <c r="X676">
        <f t="shared" si="564"/>
        <v>3.74</v>
      </c>
      <c r="Y676">
        <f t="shared" si="564"/>
        <v>3.54</v>
      </c>
      <c r="AA676">
        <v>39570879</v>
      </c>
      <c r="AB676">
        <f t="shared" si="565"/>
        <v>737.45</v>
      </c>
      <c r="AC676">
        <f t="shared" si="566"/>
        <v>81.96</v>
      </c>
      <c r="AD676">
        <f>ROUND(((((ET676*1.25))-((EU676*1.25)))+AE676),2)</f>
        <v>157.26</v>
      </c>
      <c r="AE676">
        <f>ROUND(((EU676*1.25)),2)</f>
        <v>4.78</v>
      </c>
      <c r="AF676">
        <f>ROUND(((EV676*1.15)),2)</f>
        <v>498.23</v>
      </c>
      <c r="AG676">
        <f t="shared" si="567"/>
        <v>0</v>
      </c>
      <c r="AH676">
        <f>((EW676*1.15))</f>
        <v>58.408499999999997</v>
      </c>
      <c r="AI676">
        <f>((EX676*1.25))</f>
        <v>0.38750000000000001</v>
      </c>
      <c r="AJ676">
        <f t="shared" si="568"/>
        <v>0</v>
      </c>
      <c r="AK676">
        <v>641</v>
      </c>
      <c r="AL676">
        <v>81.96</v>
      </c>
      <c r="AM676">
        <v>125.8</v>
      </c>
      <c r="AN676">
        <v>3.82</v>
      </c>
      <c r="AO676">
        <v>433.24</v>
      </c>
      <c r="AP676">
        <v>0</v>
      </c>
      <c r="AQ676">
        <v>50.79</v>
      </c>
      <c r="AR676">
        <v>0.31</v>
      </c>
      <c r="AS676">
        <v>0</v>
      </c>
      <c r="AT676">
        <v>90</v>
      </c>
      <c r="AU676">
        <v>85</v>
      </c>
      <c r="AV676">
        <v>1</v>
      </c>
      <c r="AW676">
        <v>1</v>
      </c>
      <c r="AZ676">
        <v>6.56</v>
      </c>
      <c r="BA676">
        <v>6.56</v>
      </c>
      <c r="BB676">
        <v>6.56</v>
      </c>
      <c r="BC676">
        <v>6.56</v>
      </c>
      <c r="BD676" t="s">
        <v>3</v>
      </c>
      <c r="BE676" t="s">
        <v>3</v>
      </c>
      <c r="BF676" t="s">
        <v>3</v>
      </c>
      <c r="BG676" t="s">
        <v>3</v>
      </c>
      <c r="BH676">
        <v>0</v>
      </c>
      <c r="BI676">
        <v>1</v>
      </c>
      <c r="BJ676" t="s">
        <v>966</v>
      </c>
      <c r="BM676">
        <v>9001</v>
      </c>
      <c r="BN676">
        <v>0</v>
      </c>
      <c r="BO676" t="s">
        <v>3</v>
      </c>
      <c r="BP676">
        <v>0</v>
      </c>
      <c r="BQ676">
        <v>2</v>
      </c>
      <c r="BR676">
        <v>0</v>
      </c>
      <c r="BS676">
        <v>6.56</v>
      </c>
      <c r="BT676">
        <v>1</v>
      </c>
      <c r="BU676">
        <v>1</v>
      </c>
      <c r="BV676">
        <v>1</v>
      </c>
      <c r="BW676">
        <v>1</v>
      </c>
      <c r="BX676">
        <v>1</v>
      </c>
      <c r="BY676" t="s">
        <v>3</v>
      </c>
      <c r="BZ676">
        <v>90</v>
      </c>
      <c r="CA676">
        <v>85</v>
      </c>
      <c r="CF676">
        <v>0</v>
      </c>
      <c r="CG676">
        <v>0</v>
      </c>
      <c r="CM676">
        <v>0</v>
      </c>
      <c r="CN676" t="s">
        <v>1633</v>
      </c>
      <c r="CO676">
        <v>0</v>
      </c>
      <c r="CP676">
        <f t="shared" si="569"/>
        <v>6.1</v>
      </c>
      <c r="CQ676">
        <f t="shared" si="570"/>
        <v>537.65759999999989</v>
      </c>
      <c r="CR676">
        <f t="shared" si="571"/>
        <v>1031.6255999999998</v>
      </c>
      <c r="CS676">
        <f t="shared" si="572"/>
        <v>31.3568</v>
      </c>
      <c r="CT676">
        <f t="shared" si="573"/>
        <v>3268.3887999999997</v>
      </c>
      <c r="CU676">
        <f t="shared" si="574"/>
        <v>0</v>
      </c>
      <c r="CV676">
        <f t="shared" si="574"/>
        <v>58.408499999999997</v>
      </c>
      <c r="CW676">
        <f t="shared" si="574"/>
        <v>0.38750000000000001</v>
      </c>
      <c r="CX676">
        <f t="shared" si="574"/>
        <v>0</v>
      </c>
      <c r="CY676">
        <f t="shared" si="575"/>
        <v>3.7440000000000002</v>
      </c>
      <c r="CZ676">
        <f t="shared" si="576"/>
        <v>3.536</v>
      </c>
      <c r="DC676" t="s">
        <v>3</v>
      </c>
      <c r="DD676" t="s">
        <v>3</v>
      </c>
      <c r="DE676" t="s">
        <v>19</v>
      </c>
      <c r="DF676" t="s">
        <v>19</v>
      </c>
      <c r="DG676" t="s">
        <v>20</v>
      </c>
      <c r="DH676" t="s">
        <v>3</v>
      </c>
      <c r="DI676" t="s">
        <v>20</v>
      </c>
      <c r="DJ676" t="s">
        <v>19</v>
      </c>
      <c r="DK676" t="s">
        <v>3</v>
      </c>
      <c r="DL676" t="s">
        <v>3</v>
      </c>
      <c r="DM676" t="s">
        <v>3</v>
      </c>
      <c r="DN676">
        <v>0</v>
      </c>
      <c r="DO676">
        <v>0</v>
      </c>
      <c r="DP676">
        <v>1</v>
      </c>
      <c r="DQ676">
        <v>1</v>
      </c>
      <c r="DU676">
        <v>1009</v>
      </c>
      <c r="DV676" t="s">
        <v>64</v>
      </c>
      <c r="DW676" t="s">
        <v>64</v>
      </c>
      <c r="DX676">
        <v>1000</v>
      </c>
      <c r="EE676">
        <v>39174502</v>
      </c>
      <c r="EF676">
        <v>2</v>
      </c>
      <c r="EG676" t="s">
        <v>21</v>
      </c>
      <c r="EH676">
        <v>0</v>
      </c>
      <c r="EI676" t="s">
        <v>3</v>
      </c>
      <c r="EJ676">
        <v>1</v>
      </c>
      <c r="EK676">
        <v>9001</v>
      </c>
      <c r="EL676" t="s">
        <v>475</v>
      </c>
      <c r="EM676" t="s">
        <v>476</v>
      </c>
      <c r="EO676" t="s">
        <v>24</v>
      </c>
      <c r="EQ676">
        <v>0</v>
      </c>
      <c r="ER676">
        <v>641</v>
      </c>
      <c r="ES676">
        <v>81.96</v>
      </c>
      <c r="ET676">
        <v>125.8</v>
      </c>
      <c r="EU676">
        <v>3.82</v>
      </c>
      <c r="EV676">
        <v>433.24</v>
      </c>
      <c r="EW676">
        <v>50.79</v>
      </c>
      <c r="EX676">
        <v>0.31</v>
      </c>
      <c r="EY676">
        <v>0</v>
      </c>
      <c r="FQ676">
        <v>0</v>
      </c>
      <c r="FR676">
        <f t="shared" si="577"/>
        <v>0</v>
      </c>
      <c r="FS676">
        <v>0</v>
      </c>
      <c r="FX676">
        <v>90</v>
      </c>
      <c r="FY676">
        <v>85</v>
      </c>
      <c r="GA676" t="s">
        <v>3</v>
      </c>
      <c r="GD676">
        <v>0</v>
      </c>
      <c r="GF676">
        <v>1489324113</v>
      </c>
      <c r="GG676">
        <v>1</v>
      </c>
      <c r="GH676">
        <v>1</v>
      </c>
      <c r="GI676">
        <v>4</v>
      </c>
      <c r="GJ676">
        <v>0</v>
      </c>
      <c r="GK676">
        <f>ROUND(R676*(R12)/100,2)</f>
        <v>0</v>
      </c>
      <c r="GL676">
        <f t="shared" si="578"/>
        <v>0</v>
      </c>
      <c r="GM676">
        <f t="shared" si="579"/>
        <v>13.38</v>
      </c>
      <c r="GN676">
        <f t="shared" si="580"/>
        <v>13.38</v>
      </c>
      <c r="GO676">
        <f t="shared" si="581"/>
        <v>0</v>
      </c>
      <c r="GP676">
        <f t="shared" si="582"/>
        <v>0</v>
      </c>
      <c r="GR676">
        <v>0</v>
      </c>
      <c r="GS676">
        <v>3</v>
      </c>
      <c r="GT676">
        <v>0</v>
      </c>
      <c r="GU676" t="s">
        <v>3</v>
      </c>
      <c r="GV676">
        <f t="shared" si="583"/>
        <v>0</v>
      </c>
      <c r="GW676">
        <v>1</v>
      </c>
      <c r="GX676">
        <f t="shared" si="584"/>
        <v>0</v>
      </c>
      <c r="HA676">
        <v>0</v>
      </c>
      <c r="HB676">
        <v>0</v>
      </c>
      <c r="IK676">
        <v>0</v>
      </c>
    </row>
    <row r="677" spans="1:245" x14ac:dyDescent="0.2">
      <c r="A677">
        <v>18</v>
      </c>
      <c r="B677">
        <v>1</v>
      </c>
      <c r="C677">
        <v>1356</v>
      </c>
      <c r="E677" t="s">
        <v>967</v>
      </c>
      <c r="F677" t="s">
        <v>124</v>
      </c>
      <c r="G677" t="s">
        <v>125</v>
      </c>
      <c r="H677" t="s">
        <v>64</v>
      </c>
      <c r="I677">
        <f>I676*J677</f>
        <v>1.2600000000000001E-3</v>
      </c>
      <c r="J677">
        <v>1</v>
      </c>
      <c r="O677">
        <f t="shared" si="555"/>
        <v>0</v>
      </c>
      <c r="P677">
        <f t="shared" si="556"/>
        <v>0</v>
      </c>
      <c r="Q677">
        <f t="shared" si="557"/>
        <v>0</v>
      </c>
      <c r="R677">
        <f t="shared" si="558"/>
        <v>0</v>
      </c>
      <c r="S677">
        <f t="shared" si="559"/>
        <v>0</v>
      </c>
      <c r="T677">
        <f t="shared" si="560"/>
        <v>0</v>
      </c>
      <c r="U677">
        <f t="shared" si="561"/>
        <v>0</v>
      </c>
      <c r="V677">
        <f t="shared" si="562"/>
        <v>0</v>
      </c>
      <c r="W677">
        <f t="shared" si="563"/>
        <v>0</v>
      </c>
      <c r="X677">
        <f t="shared" si="564"/>
        <v>0</v>
      </c>
      <c r="Y677">
        <f t="shared" si="564"/>
        <v>0</v>
      </c>
      <c r="AA677">
        <v>39570879</v>
      </c>
      <c r="AB677">
        <f t="shared" si="565"/>
        <v>0</v>
      </c>
      <c r="AC677">
        <f t="shared" si="566"/>
        <v>0</v>
      </c>
      <c r="AD677">
        <f>ROUND((((ET677)-(EU677))+AE677),2)</f>
        <v>0</v>
      </c>
      <c r="AE677">
        <f>ROUND((EU677),2)</f>
        <v>0</v>
      </c>
      <c r="AF677">
        <f>ROUND((EV677),2)</f>
        <v>0</v>
      </c>
      <c r="AG677">
        <f t="shared" si="567"/>
        <v>0</v>
      </c>
      <c r="AH677">
        <f>(EW677)</f>
        <v>0</v>
      </c>
      <c r="AI677">
        <f>(EX677)</f>
        <v>0</v>
      </c>
      <c r="AJ677">
        <f t="shared" si="568"/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90</v>
      </c>
      <c r="AU677">
        <v>85</v>
      </c>
      <c r="AV677">
        <v>1</v>
      </c>
      <c r="AW677">
        <v>1</v>
      </c>
      <c r="AZ677">
        <v>6.56</v>
      </c>
      <c r="BA677">
        <v>1</v>
      </c>
      <c r="BB677">
        <v>1</v>
      </c>
      <c r="BC677">
        <v>6.56</v>
      </c>
      <c r="BD677" t="s">
        <v>3</v>
      </c>
      <c r="BE677" t="s">
        <v>3</v>
      </c>
      <c r="BF677" t="s">
        <v>3</v>
      </c>
      <c r="BG677" t="s">
        <v>3</v>
      </c>
      <c r="BH677">
        <v>3</v>
      </c>
      <c r="BI677">
        <v>1</v>
      </c>
      <c r="BJ677" t="s">
        <v>3</v>
      </c>
      <c r="BM677">
        <v>9001</v>
      </c>
      <c r="BN677">
        <v>0</v>
      </c>
      <c r="BO677" t="s">
        <v>3</v>
      </c>
      <c r="BP677">
        <v>0</v>
      </c>
      <c r="BQ677">
        <v>2</v>
      </c>
      <c r="BR677">
        <v>0</v>
      </c>
      <c r="BS677">
        <v>1</v>
      </c>
      <c r="BT677">
        <v>1</v>
      </c>
      <c r="BU677">
        <v>1</v>
      </c>
      <c r="BV677">
        <v>1</v>
      </c>
      <c r="BW677">
        <v>1</v>
      </c>
      <c r="BX677">
        <v>1</v>
      </c>
      <c r="BY677" t="s">
        <v>3</v>
      </c>
      <c r="BZ677">
        <v>90</v>
      </c>
      <c r="CA677">
        <v>85</v>
      </c>
      <c r="CF677">
        <v>0</v>
      </c>
      <c r="CG677">
        <v>0</v>
      </c>
      <c r="CM677">
        <v>0</v>
      </c>
      <c r="CN677" t="s">
        <v>3</v>
      </c>
      <c r="CO677">
        <v>0</v>
      </c>
      <c r="CP677">
        <f t="shared" si="569"/>
        <v>0</v>
      </c>
      <c r="CQ677">
        <f t="shared" si="570"/>
        <v>0</v>
      </c>
      <c r="CR677">
        <f t="shared" si="571"/>
        <v>0</v>
      </c>
      <c r="CS677">
        <f t="shared" si="572"/>
        <v>0</v>
      </c>
      <c r="CT677">
        <f t="shared" si="573"/>
        <v>0</v>
      </c>
      <c r="CU677">
        <f t="shared" si="574"/>
        <v>0</v>
      </c>
      <c r="CV677">
        <f t="shared" si="574"/>
        <v>0</v>
      </c>
      <c r="CW677">
        <f t="shared" si="574"/>
        <v>0</v>
      </c>
      <c r="CX677">
        <f t="shared" si="574"/>
        <v>0</v>
      </c>
      <c r="CY677">
        <f t="shared" si="575"/>
        <v>0</v>
      </c>
      <c r="CZ677">
        <f t="shared" si="576"/>
        <v>0</v>
      </c>
      <c r="DC677" t="s">
        <v>3</v>
      </c>
      <c r="DD677" t="s">
        <v>3</v>
      </c>
      <c r="DE677" t="s">
        <v>3</v>
      </c>
      <c r="DF677" t="s">
        <v>3</v>
      </c>
      <c r="DG677" t="s">
        <v>3</v>
      </c>
      <c r="DH677" t="s">
        <v>3</v>
      </c>
      <c r="DI677" t="s">
        <v>3</v>
      </c>
      <c r="DJ677" t="s">
        <v>3</v>
      </c>
      <c r="DK677" t="s">
        <v>3</v>
      </c>
      <c r="DL677" t="s">
        <v>3</v>
      </c>
      <c r="DM677" t="s">
        <v>3</v>
      </c>
      <c r="DN677">
        <v>0</v>
      </c>
      <c r="DO677">
        <v>0</v>
      </c>
      <c r="DP677">
        <v>1</v>
      </c>
      <c r="DQ677">
        <v>1</v>
      </c>
      <c r="DU677">
        <v>1009</v>
      </c>
      <c r="DV677" t="s">
        <v>64</v>
      </c>
      <c r="DW677" t="s">
        <v>64</v>
      </c>
      <c r="DX677">
        <v>1000</v>
      </c>
      <c r="EE677">
        <v>39174502</v>
      </c>
      <c r="EF677">
        <v>2</v>
      </c>
      <c r="EG677" t="s">
        <v>21</v>
      </c>
      <c r="EH677">
        <v>0</v>
      </c>
      <c r="EI677" t="s">
        <v>3</v>
      </c>
      <c r="EJ677">
        <v>1</v>
      </c>
      <c r="EK677">
        <v>9001</v>
      </c>
      <c r="EL677" t="s">
        <v>475</v>
      </c>
      <c r="EM677" t="s">
        <v>476</v>
      </c>
      <c r="EO677" t="s">
        <v>3</v>
      </c>
      <c r="EQ677">
        <v>0</v>
      </c>
      <c r="ER677">
        <v>0</v>
      </c>
      <c r="ES677">
        <v>0</v>
      </c>
      <c r="ET677">
        <v>0</v>
      </c>
      <c r="EU677">
        <v>0</v>
      </c>
      <c r="EV677">
        <v>0</v>
      </c>
      <c r="EW677">
        <v>0</v>
      </c>
      <c r="EX677">
        <v>0</v>
      </c>
      <c r="FQ677">
        <v>0</v>
      </c>
      <c r="FR677">
        <f t="shared" si="577"/>
        <v>0</v>
      </c>
      <c r="FS677">
        <v>0</v>
      </c>
      <c r="FX677">
        <v>90</v>
      </c>
      <c r="FY677">
        <v>85</v>
      </c>
      <c r="GA677" t="s">
        <v>3</v>
      </c>
      <c r="GD677">
        <v>0</v>
      </c>
      <c r="GF677">
        <v>748648226</v>
      </c>
      <c r="GG677">
        <v>1</v>
      </c>
      <c r="GH677">
        <v>1</v>
      </c>
      <c r="GI677">
        <v>4</v>
      </c>
      <c r="GJ677">
        <v>0</v>
      </c>
      <c r="GK677">
        <f>ROUND(R677*(R12)/100,2)</f>
        <v>0</v>
      </c>
      <c r="GL677">
        <f t="shared" si="578"/>
        <v>0</v>
      </c>
      <c r="GM677">
        <f t="shared" si="579"/>
        <v>0</v>
      </c>
      <c r="GN677">
        <f t="shared" si="580"/>
        <v>0</v>
      </c>
      <c r="GO677">
        <f t="shared" si="581"/>
        <v>0</v>
      </c>
      <c r="GP677">
        <f t="shared" si="582"/>
        <v>0</v>
      </c>
      <c r="GR677">
        <v>0</v>
      </c>
      <c r="GS677">
        <v>3</v>
      </c>
      <c r="GT677">
        <v>0</v>
      </c>
      <c r="GU677" t="s">
        <v>3</v>
      </c>
      <c r="GV677">
        <f t="shared" si="583"/>
        <v>0</v>
      </c>
      <c r="GW677">
        <v>1</v>
      </c>
      <c r="GX677">
        <f t="shared" si="584"/>
        <v>0</v>
      </c>
      <c r="HA677">
        <v>0</v>
      </c>
      <c r="HB677">
        <v>0</v>
      </c>
      <c r="IK677">
        <v>0</v>
      </c>
    </row>
    <row r="678" spans="1:245" x14ac:dyDescent="0.2">
      <c r="A678">
        <v>18</v>
      </c>
      <c r="B678">
        <v>1</v>
      </c>
      <c r="C678">
        <v>1355</v>
      </c>
      <c r="E678" t="s">
        <v>968</v>
      </c>
      <c r="F678" t="s">
        <v>969</v>
      </c>
      <c r="G678" t="s">
        <v>970</v>
      </c>
      <c r="H678" t="s">
        <v>64</v>
      </c>
      <c r="I678">
        <f>I676*J678</f>
        <v>1.2600000000000001E-3</v>
      </c>
      <c r="J678">
        <v>1</v>
      </c>
      <c r="O678">
        <f t="shared" si="555"/>
        <v>155.87</v>
      </c>
      <c r="P678">
        <f t="shared" si="556"/>
        <v>155.87</v>
      </c>
      <c r="Q678">
        <f t="shared" si="557"/>
        <v>0</v>
      </c>
      <c r="R678">
        <f t="shared" si="558"/>
        <v>0</v>
      </c>
      <c r="S678">
        <f t="shared" si="559"/>
        <v>0</v>
      </c>
      <c r="T678">
        <f t="shared" si="560"/>
        <v>0</v>
      </c>
      <c r="U678">
        <f t="shared" si="561"/>
        <v>0</v>
      </c>
      <c r="V678">
        <f t="shared" si="562"/>
        <v>0</v>
      </c>
      <c r="W678">
        <f t="shared" si="563"/>
        <v>0</v>
      </c>
      <c r="X678">
        <f t="shared" si="564"/>
        <v>0</v>
      </c>
      <c r="Y678">
        <f t="shared" si="564"/>
        <v>0</v>
      </c>
      <c r="AA678">
        <v>39570879</v>
      </c>
      <c r="AB678">
        <f t="shared" si="565"/>
        <v>18858.259999999998</v>
      </c>
      <c r="AC678">
        <f t="shared" si="566"/>
        <v>18858.259999999998</v>
      </c>
      <c r="AD678">
        <f>ROUND((((ET678)-(EU678))+AE678),2)</f>
        <v>0</v>
      </c>
      <c r="AE678">
        <f>ROUND((EU678),2)</f>
        <v>0</v>
      </c>
      <c r="AF678">
        <f>ROUND((EV678),2)</f>
        <v>0</v>
      </c>
      <c r="AG678">
        <f t="shared" si="567"/>
        <v>0</v>
      </c>
      <c r="AH678">
        <f>(EW678)</f>
        <v>0</v>
      </c>
      <c r="AI678">
        <f>(EX678)</f>
        <v>0</v>
      </c>
      <c r="AJ678">
        <f t="shared" si="568"/>
        <v>0</v>
      </c>
      <c r="AK678">
        <v>18858.259999999998</v>
      </c>
      <c r="AL678">
        <v>18858.259999999998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90</v>
      </c>
      <c r="AU678">
        <v>85</v>
      </c>
      <c r="AV678">
        <v>1</v>
      </c>
      <c r="AW678">
        <v>1</v>
      </c>
      <c r="AZ678">
        <v>6.56</v>
      </c>
      <c r="BA678">
        <v>1</v>
      </c>
      <c r="BB678">
        <v>1</v>
      </c>
      <c r="BC678">
        <v>6.56</v>
      </c>
      <c r="BD678" t="s">
        <v>3</v>
      </c>
      <c r="BE678" t="s">
        <v>3</v>
      </c>
      <c r="BF678" t="s">
        <v>3</v>
      </c>
      <c r="BG678" t="s">
        <v>3</v>
      </c>
      <c r="BH678">
        <v>3</v>
      </c>
      <c r="BI678">
        <v>1</v>
      </c>
      <c r="BJ678" t="s">
        <v>971</v>
      </c>
      <c r="BM678">
        <v>9001</v>
      </c>
      <c r="BN678">
        <v>0</v>
      </c>
      <c r="BO678" t="s">
        <v>3</v>
      </c>
      <c r="BP678">
        <v>0</v>
      </c>
      <c r="BQ678">
        <v>2</v>
      </c>
      <c r="BR678">
        <v>0</v>
      </c>
      <c r="BS678">
        <v>1</v>
      </c>
      <c r="BT678">
        <v>1</v>
      </c>
      <c r="BU678">
        <v>1</v>
      </c>
      <c r="BV678">
        <v>1</v>
      </c>
      <c r="BW678">
        <v>1</v>
      </c>
      <c r="BX678">
        <v>1</v>
      </c>
      <c r="BY678" t="s">
        <v>3</v>
      </c>
      <c r="BZ678">
        <v>90</v>
      </c>
      <c r="CA678">
        <v>85</v>
      </c>
      <c r="CF678">
        <v>0</v>
      </c>
      <c r="CG678">
        <v>0</v>
      </c>
      <c r="CM678">
        <v>0</v>
      </c>
      <c r="CN678" t="s">
        <v>3</v>
      </c>
      <c r="CO678">
        <v>0</v>
      </c>
      <c r="CP678">
        <f t="shared" si="569"/>
        <v>155.87</v>
      </c>
      <c r="CQ678">
        <f t="shared" si="570"/>
        <v>123710.18559999998</v>
      </c>
      <c r="CR678">
        <f t="shared" si="571"/>
        <v>0</v>
      </c>
      <c r="CS678">
        <f t="shared" si="572"/>
        <v>0</v>
      </c>
      <c r="CT678">
        <f t="shared" si="573"/>
        <v>0</v>
      </c>
      <c r="CU678">
        <f t="shared" si="574"/>
        <v>0</v>
      </c>
      <c r="CV678">
        <f t="shared" si="574"/>
        <v>0</v>
      </c>
      <c r="CW678">
        <f t="shared" si="574"/>
        <v>0</v>
      </c>
      <c r="CX678">
        <f t="shared" si="574"/>
        <v>0</v>
      </c>
      <c r="CY678">
        <f t="shared" si="575"/>
        <v>0</v>
      </c>
      <c r="CZ678">
        <f t="shared" si="576"/>
        <v>0</v>
      </c>
      <c r="DC678" t="s">
        <v>3</v>
      </c>
      <c r="DD678" t="s">
        <v>3</v>
      </c>
      <c r="DE678" t="s">
        <v>3</v>
      </c>
      <c r="DF678" t="s">
        <v>3</v>
      </c>
      <c r="DG678" t="s">
        <v>3</v>
      </c>
      <c r="DH678" t="s">
        <v>3</v>
      </c>
      <c r="DI678" t="s">
        <v>3</v>
      </c>
      <c r="DJ678" t="s">
        <v>3</v>
      </c>
      <c r="DK678" t="s">
        <v>3</v>
      </c>
      <c r="DL678" t="s">
        <v>3</v>
      </c>
      <c r="DM678" t="s">
        <v>3</v>
      </c>
      <c r="DN678">
        <v>0</v>
      </c>
      <c r="DO678">
        <v>0</v>
      </c>
      <c r="DP678">
        <v>1</v>
      </c>
      <c r="DQ678">
        <v>1</v>
      </c>
      <c r="DU678">
        <v>1009</v>
      </c>
      <c r="DV678" t="s">
        <v>64</v>
      </c>
      <c r="DW678" t="s">
        <v>64</v>
      </c>
      <c r="DX678">
        <v>1000</v>
      </c>
      <c r="EE678">
        <v>39174502</v>
      </c>
      <c r="EF678">
        <v>2</v>
      </c>
      <c r="EG678" t="s">
        <v>21</v>
      </c>
      <c r="EH678">
        <v>0</v>
      </c>
      <c r="EI678" t="s">
        <v>3</v>
      </c>
      <c r="EJ678">
        <v>1</v>
      </c>
      <c r="EK678">
        <v>9001</v>
      </c>
      <c r="EL678" t="s">
        <v>475</v>
      </c>
      <c r="EM678" t="s">
        <v>476</v>
      </c>
      <c r="EO678" t="s">
        <v>3</v>
      </c>
      <c r="EQ678">
        <v>0</v>
      </c>
      <c r="ER678">
        <v>18858.259999999998</v>
      </c>
      <c r="ES678">
        <v>18858.259999999998</v>
      </c>
      <c r="ET678">
        <v>0</v>
      </c>
      <c r="EU678">
        <v>0</v>
      </c>
      <c r="EV678">
        <v>0</v>
      </c>
      <c r="EW678">
        <v>0</v>
      </c>
      <c r="EX678">
        <v>0</v>
      </c>
      <c r="FQ678">
        <v>0</v>
      </c>
      <c r="FR678">
        <f t="shared" si="577"/>
        <v>0</v>
      </c>
      <c r="FS678">
        <v>0</v>
      </c>
      <c r="FX678">
        <v>90</v>
      </c>
      <c r="FY678">
        <v>85</v>
      </c>
      <c r="GA678" t="s">
        <v>3</v>
      </c>
      <c r="GD678">
        <v>0</v>
      </c>
      <c r="GF678">
        <v>587505496</v>
      </c>
      <c r="GG678">
        <v>1</v>
      </c>
      <c r="GH678">
        <v>1</v>
      </c>
      <c r="GI678">
        <v>4</v>
      </c>
      <c r="GJ678">
        <v>0</v>
      </c>
      <c r="GK678">
        <f>ROUND(R678*(R12)/100,2)</f>
        <v>0</v>
      </c>
      <c r="GL678">
        <f t="shared" si="578"/>
        <v>0</v>
      </c>
      <c r="GM678">
        <f t="shared" si="579"/>
        <v>155.87</v>
      </c>
      <c r="GN678">
        <f t="shared" si="580"/>
        <v>155.87</v>
      </c>
      <c r="GO678">
        <f t="shared" si="581"/>
        <v>0</v>
      </c>
      <c r="GP678">
        <f t="shared" si="582"/>
        <v>0</v>
      </c>
      <c r="GR678">
        <v>0</v>
      </c>
      <c r="GS678">
        <v>3</v>
      </c>
      <c r="GT678">
        <v>0</v>
      </c>
      <c r="GU678" t="s">
        <v>3</v>
      </c>
      <c r="GV678">
        <f t="shared" si="583"/>
        <v>0</v>
      </c>
      <c r="GW678">
        <v>1</v>
      </c>
      <c r="GX678">
        <f t="shared" si="584"/>
        <v>0</v>
      </c>
      <c r="HA678">
        <v>0</v>
      </c>
      <c r="HB678">
        <v>0</v>
      </c>
      <c r="IK678">
        <v>0</v>
      </c>
    </row>
    <row r="680" spans="1:245" x14ac:dyDescent="0.2">
      <c r="A680" s="2">
        <v>51</v>
      </c>
      <c r="B680" s="2">
        <f>B669</f>
        <v>1</v>
      </c>
      <c r="C680" s="2">
        <f>A669</f>
        <v>5</v>
      </c>
      <c r="D680" s="2">
        <f>ROW(A669)</f>
        <v>669</v>
      </c>
      <c r="E680" s="2"/>
      <c r="F680" s="2" t="str">
        <f>IF(F669&lt;&gt;"",F669,"")</f>
        <v>Новый подраздел</v>
      </c>
      <c r="G680" s="2" t="str">
        <f>IF(G669&lt;&gt;"",G669,"")</f>
        <v>Устройство обрамления для прохода вентсистем</v>
      </c>
      <c r="H680" s="2">
        <v>0</v>
      </c>
      <c r="I680" s="2"/>
      <c r="J680" s="2"/>
      <c r="K680" s="2"/>
      <c r="L680" s="2"/>
      <c r="M680" s="2"/>
      <c r="N680" s="2"/>
      <c r="O680" s="2">
        <f t="shared" ref="O680:T680" si="585">ROUND(AB680,2)</f>
        <v>4139.3</v>
      </c>
      <c r="P680" s="2">
        <f t="shared" si="585"/>
        <v>3738.87</v>
      </c>
      <c r="Q680" s="2">
        <f t="shared" si="585"/>
        <v>191.61</v>
      </c>
      <c r="R680" s="2">
        <f t="shared" si="585"/>
        <v>21.75</v>
      </c>
      <c r="S680" s="2">
        <f t="shared" si="585"/>
        <v>208.82</v>
      </c>
      <c r="T680" s="2">
        <f t="shared" si="585"/>
        <v>0</v>
      </c>
      <c r="U680" s="2">
        <f>AH680</f>
        <v>3.6437890299999998</v>
      </c>
      <c r="V680" s="2">
        <f>AI680</f>
        <v>0.24640149999999997</v>
      </c>
      <c r="W680" s="2">
        <f>ROUND(AJ680,2)</f>
        <v>0</v>
      </c>
      <c r="X680" s="2">
        <f>ROUND(AK680,2)</f>
        <v>207.51</v>
      </c>
      <c r="Y680" s="2">
        <f>ROUND(AL680,2)</f>
        <v>195.99</v>
      </c>
      <c r="Z680" s="2"/>
      <c r="AA680" s="2"/>
      <c r="AB680" s="2">
        <f>ROUND(SUMIF(AA673:AA678,"=39570879",O673:O678),2)</f>
        <v>4139.3</v>
      </c>
      <c r="AC680" s="2">
        <f>ROUND(SUMIF(AA673:AA678,"=39570879",P673:P678),2)</f>
        <v>3738.87</v>
      </c>
      <c r="AD680" s="2">
        <f>ROUND(SUMIF(AA673:AA678,"=39570879",Q673:Q678),2)</f>
        <v>191.61</v>
      </c>
      <c r="AE680" s="2">
        <f>ROUND(SUMIF(AA673:AA678,"=39570879",R673:R678),2)</f>
        <v>21.75</v>
      </c>
      <c r="AF680" s="2">
        <f>ROUND(SUMIF(AA673:AA678,"=39570879",S673:S678),2)</f>
        <v>208.82</v>
      </c>
      <c r="AG680" s="2">
        <f>ROUND(SUMIF(AA673:AA678,"=39570879",T673:T678),2)</f>
        <v>0</v>
      </c>
      <c r="AH680" s="2">
        <f>SUMIF(AA673:AA678,"=39570879",U673:U678)</f>
        <v>3.6437890299999998</v>
      </c>
      <c r="AI680" s="2">
        <f>SUMIF(AA673:AA678,"=39570879",V673:V678)</f>
        <v>0.24640149999999997</v>
      </c>
      <c r="AJ680" s="2">
        <f>ROUND(SUMIF(AA673:AA678,"=39570879",W673:W678),2)</f>
        <v>0</v>
      </c>
      <c r="AK680" s="2">
        <f>ROUND(SUMIF(AA673:AA678,"=39570879",X673:X678),2)</f>
        <v>207.51</v>
      </c>
      <c r="AL680" s="2">
        <f>ROUND(SUMIF(AA673:AA678,"=39570879",Y673:Y678),2)</f>
        <v>195.99</v>
      </c>
      <c r="AM680" s="2"/>
      <c r="AN680" s="2"/>
      <c r="AO680" s="2">
        <f t="shared" ref="AO680:BC680" si="586">ROUND(BX680,2)</f>
        <v>0</v>
      </c>
      <c r="AP680" s="2">
        <f t="shared" si="586"/>
        <v>0</v>
      </c>
      <c r="AQ680" s="2">
        <f t="shared" si="586"/>
        <v>0</v>
      </c>
      <c r="AR680" s="2">
        <f t="shared" si="586"/>
        <v>4542.8</v>
      </c>
      <c r="AS680" s="2">
        <f t="shared" si="586"/>
        <v>4542.8</v>
      </c>
      <c r="AT680" s="2">
        <f t="shared" si="586"/>
        <v>0</v>
      </c>
      <c r="AU680" s="2">
        <f t="shared" si="586"/>
        <v>0</v>
      </c>
      <c r="AV680" s="2">
        <f t="shared" si="586"/>
        <v>3738.87</v>
      </c>
      <c r="AW680" s="2">
        <f t="shared" si="586"/>
        <v>3738.87</v>
      </c>
      <c r="AX680" s="2">
        <f t="shared" si="586"/>
        <v>0</v>
      </c>
      <c r="AY680" s="2">
        <f t="shared" si="586"/>
        <v>3738.87</v>
      </c>
      <c r="AZ680" s="2">
        <f t="shared" si="586"/>
        <v>0</v>
      </c>
      <c r="BA680" s="2">
        <f t="shared" si="586"/>
        <v>0</v>
      </c>
      <c r="BB680" s="2">
        <f t="shared" si="586"/>
        <v>0</v>
      </c>
      <c r="BC680" s="2">
        <f t="shared" si="586"/>
        <v>0</v>
      </c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>
        <f>ROUND(SUMIF(AA673:AA678,"=39570879",FQ673:FQ678),2)</f>
        <v>0</v>
      </c>
      <c r="BY680" s="2">
        <f>ROUND(SUMIF(AA673:AA678,"=39570879",FR673:FR678),2)</f>
        <v>0</v>
      </c>
      <c r="BZ680" s="2">
        <f>ROUND(SUMIF(AA673:AA678,"=39570879",GL673:GL678),2)</f>
        <v>0</v>
      </c>
      <c r="CA680" s="2">
        <f>ROUND(SUMIF(AA673:AA678,"=39570879",GM673:GM678),2)</f>
        <v>4542.8</v>
      </c>
      <c r="CB680" s="2">
        <f>ROUND(SUMIF(AA673:AA678,"=39570879",GN673:GN678),2)</f>
        <v>4542.8</v>
      </c>
      <c r="CC680" s="2">
        <f>ROUND(SUMIF(AA673:AA678,"=39570879",GO673:GO678),2)</f>
        <v>0</v>
      </c>
      <c r="CD680" s="2">
        <f>ROUND(SUMIF(AA673:AA678,"=39570879",GP673:GP678),2)</f>
        <v>0</v>
      </c>
      <c r="CE680" s="2">
        <f>AC680-BX680</f>
        <v>3738.87</v>
      </c>
      <c r="CF680" s="2">
        <f>AC680-BY680</f>
        <v>3738.87</v>
      </c>
      <c r="CG680" s="2">
        <f>BX680-BZ680</f>
        <v>0</v>
      </c>
      <c r="CH680" s="2">
        <f>AC680-BX680-BY680+BZ680</f>
        <v>3738.87</v>
      </c>
      <c r="CI680" s="2">
        <f>BY680-BZ680</f>
        <v>0</v>
      </c>
      <c r="CJ680" s="2">
        <f>ROUND(SUMIF(AA673:AA678,"=39570879",GX673:GX678),2)</f>
        <v>0</v>
      </c>
      <c r="CK680" s="2">
        <f>ROUND(SUMIF(AA673:AA678,"=39570879",GY673:GY678),2)</f>
        <v>0</v>
      </c>
      <c r="CL680" s="2">
        <f>ROUND(SUMIF(AA673:AA678,"=39570879",GZ673:GZ678),2)</f>
        <v>0</v>
      </c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3"/>
      <c r="DH680" s="3"/>
      <c r="DI680" s="3"/>
      <c r="DJ680" s="3"/>
      <c r="DK680" s="3"/>
      <c r="DL680" s="3"/>
      <c r="DM680" s="3"/>
      <c r="DN680" s="3"/>
      <c r="DO680" s="3"/>
      <c r="DP680" s="3"/>
      <c r="DQ680" s="3"/>
      <c r="DR680" s="3"/>
      <c r="DS680" s="3"/>
      <c r="DT680" s="3"/>
      <c r="DU680" s="3"/>
      <c r="DV680" s="3"/>
      <c r="DW680" s="3"/>
      <c r="DX680" s="3"/>
      <c r="DY680" s="3"/>
      <c r="DZ680" s="3"/>
      <c r="EA680" s="3"/>
      <c r="EB680" s="3"/>
      <c r="EC680" s="3"/>
      <c r="ED680" s="3"/>
      <c r="EE680" s="3"/>
      <c r="EF680" s="3"/>
      <c r="EG680" s="3"/>
      <c r="EH680" s="3"/>
      <c r="EI680" s="3"/>
      <c r="EJ680" s="3"/>
      <c r="EK680" s="3"/>
      <c r="EL680" s="3"/>
      <c r="EM680" s="3"/>
      <c r="EN680" s="3"/>
      <c r="EO680" s="3"/>
      <c r="EP680" s="3"/>
      <c r="EQ680" s="3"/>
      <c r="ER680" s="3"/>
      <c r="ES680" s="3"/>
      <c r="ET680" s="3"/>
      <c r="EU680" s="3"/>
      <c r="EV680" s="3"/>
      <c r="EW680" s="3"/>
      <c r="EX680" s="3"/>
      <c r="EY680" s="3"/>
      <c r="EZ680" s="3"/>
      <c r="FA680" s="3"/>
      <c r="FB680" s="3"/>
      <c r="FC680" s="3"/>
      <c r="FD680" s="3"/>
      <c r="FE680" s="3"/>
      <c r="FF680" s="3"/>
      <c r="FG680" s="3"/>
      <c r="FH680" s="3"/>
      <c r="FI680" s="3"/>
      <c r="FJ680" s="3"/>
      <c r="FK680" s="3"/>
      <c r="FL680" s="3"/>
      <c r="FM680" s="3"/>
      <c r="FN680" s="3"/>
      <c r="FO680" s="3"/>
      <c r="FP680" s="3"/>
      <c r="FQ680" s="3"/>
      <c r="FR680" s="3"/>
      <c r="FS680" s="3"/>
      <c r="FT680" s="3"/>
      <c r="FU680" s="3"/>
      <c r="FV680" s="3"/>
      <c r="FW680" s="3"/>
      <c r="FX680" s="3"/>
      <c r="FY680" s="3"/>
      <c r="FZ680" s="3"/>
      <c r="GA680" s="3"/>
      <c r="GB680" s="3"/>
      <c r="GC680" s="3"/>
      <c r="GD680" s="3"/>
      <c r="GE680" s="3"/>
      <c r="GF680" s="3"/>
      <c r="GG680" s="3"/>
      <c r="GH680" s="3"/>
      <c r="GI680" s="3"/>
      <c r="GJ680" s="3"/>
      <c r="GK680" s="3"/>
      <c r="GL680" s="3"/>
      <c r="GM680" s="3"/>
      <c r="GN680" s="3"/>
      <c r="GO680" s="3"/>
      <c r="GP680" s="3"/>
      <c r="GQ680" s="3"/>
      <c r="GR680" s="3"/>
      <c r="GS680" s="3"/>
      <c r="GT680" s="3"/>
      <c r="GU680" s="3"/>
      <c r="GV680" s="3"/>
      <c r="GW680" s="3"/>
      <c r="GX680" s="3">
        <v>0</v>
      </c>
    </row>
    <row r="682" spans="1:245" x14ac:dyDescent="0.2">
      <c r="A682" s="4">
        <v>50</v>
      </c>
      <c r="B682" s="4">
        <v>0</v>
      </c>
      <c r="C682" s="4">
        <v>0</v>
      </c>
      <c r="D682" s="4">
        <v>1</v>
      </c>
      <c r="E682" s="4">
        <v>201</v>
      </c>
      <c r="F682" s="4">
        <f>ROUND(Source!O680,O682)</f>
        <v>4139.3</v>
      </c>
      <c r="G682" s="4" t="s">
        <v>390</v>
      </c>
      <c r="H682" s="4" t="s">
        <v>391</v>
      </c>
      <c r="I682" s="4"/>
      <c r="J682" s="4"/>
      <c r="K682" s="4">
        <v>201</v>
      </c>
      <c r="L682" s="4">
        <v>1</v>
      </c>
      <c r="M682" s="4">
        <v>3</v>
      </c>
      <c r="N682" s="4" t="s">
        <v>3</v>
      </c>
      <c r="O682" s="4">
        <v>2</v>
      </c>
      <c r="P682" s="4"/>
      <c r="Q682" s="4"/>
      <c r="R682" s="4"/>
      <c r="S682" s="4"/>
      <c r="T682" s="4"/>
      <c r="U682" s="4"/>
      <c r="V682" s="4"/>
      <c r="W682" s="4"/>
    </row>
    <row r="683" spans="1:245" x14ac:dyDescent="0.2">
      <c r="A683" s="4">
        <v>50</v>
      </c>
      <c r="B683" s="4">
        <v>0</v>
      </c>
      <c r="C683" s="4">
        <v>0</v>
      </c>
      <c r="D683" s="4">
        <v>1</v>
      </c>
      <c r="E683" s="4">
        <v>202</v>
      </c>
      <c r="F683" s="4">
        <f>ROUND(Source!P680,O683)</f>
        <v>3738.87</v>
      </c>
      <c r="G683" s="4" t="s">
        <v>392</v>
      </c>
      <c r="H683" s="4" t="s">
        <v>393</v>
      </c>
      <c r="I683" s="4"/>
      <c r="J683" s="4"/>
      <c r="K683" s="4">
        <v>202</v>
      </c>
      <c r="L683" s="4">
        <v>2</v>
      </c>
      <c r="M683" s="4">
        <v>3</v>
      </c>
      <c r="N683" s="4" t="s">
        <v>3</v>
      </c>
      <c r="O683" s="4">
        <v>2</v>
      </c>
      <c r="P683" s="4"/>
      <c r="Q683" s="4"/>
      <c r="R683" s="4"/>
      <c r="S683" s="4"/>
      <c r="T683" s="4"/>
      <c r="U683" s="4"/>
      <c r="V683" s="4"/>
      <c r="W683" s="4"/>
    </row>
    <row r="684" spans="1:245" x14ac:dyDescent="0.2">
      <c r="A684" s="4">
        <v>50</v>
      </c>
      <c r="B684" s="4">
        <v>0</v>
      </c>
      <c r="C684" s="4">
        <v>0</v>
      </c>
      <c r="D684" s="4">
        <v>1</v>
      </c>
      <c r="E684" s="4">
        <v>222</v>
      </c>
      <c r="F684" s="4">
        <f>ROUND(Source!AO680,O684)</f>
        <v>0</v>
      </c>
      <c r="G684" s="4" t="s">
        <v>394</v>
      </c>
      <c r="H684" s="4" t="s">
        <v>395</v>
      </c>
      <c r="I684" s="4"/>
      <c r="J684" s="4"/>
      <c r="K684" s="4">
        <v>222</v>
      </c>
      <c r="L684" s="4">
        <v>3</v>
      </c>
      <c r="M684" s="4">
        <v>3</v>
      </c>
      <c r="N684" s="4" t="s">
        <v>3</v>
      </c>
      <c r="O684" s="4">
        <v>2</v>
      </c>
      <c r="P684" s="4"/>
      <c r="Q684" s="4"/>
      <c r="R684" s="4"/>
      <c r="S684" s="4"/>
      <c r="T684" s="4"/>
      <c r="U684" s="4"/>
      <c r="V684" s="4"/>
      <c r="W684" s="4"/>
    </row>
    <row r="685" spans="1:245" x14ac:dyDescent="0.2">
      <c r="A685" s="4">
        <v>50</v>
      </c>
      <c r="B685" s="4">
        <v>0</v>
      </c>
      <c r="C685" s="4">
        <v>0</v>
      </c>
      <c r="D685" s="4">
        <v>1</v>
      </c>
      <c r="E685" s="4">
        <v>225</v>
      </c>
      <c r="F685" s="4">
        <f>ROUND(Source!AV680,O685)</f>
        <v>3738.87</v>
      </c>
      <c r="G685" s="4" t="s">
        <v>396</v>
      </c>
      <c r="H685" s="4" t="s">
        <v>397</v>
      </c>
      <c r="I685" s="4"/>
      <c r="J685" s="4"/>
      <c r="K685" s="4">
        <v>225</v>
      </c>
      <c r="L685" s="4">
        <v>4</v>
      </c>
      <c r="M685" s="4">
        <v>3</v>
      </c>
      <c r="N685" s="4" t="s">
        <v>3</v>
      </c>
      <c r="O685" s="4">
        <v>2</v>
      </c>
      <c r="P685" s="4"/>
      <c r="Q685" s="4"/>
      <c r="R685" s="4"/>
      <c r="S685" s="4"/>
      <c r="T685" s="4"/>
      <c r="U685" s="4"/>
      <c r="V685" s="4"/>
      <c r="W685" s="4"/>
    </row>
    <row r="686" spans="1:245" x14ac:dyDescent="0.2">
      <c r="A686" s="4">
        <v>50</v>
      </c>
      <c r="B686" s="4">
        <v>0</v>
      </c>
      <c r="C686" s="4">
        <v>0</v>
      </c>
      <c r="D686" s="4">
        <v>1</v>
      </c>
      <c r="E686" s="4">
        <v>226</v>
      </c>
      <c r="F686" s="4">
        <f>ROUND(Source!AW680,O686)</f>
        <v>3738.87</v>
      </c>
      <c r="G686" s="4" t="s">
        <v>398</v>
      </c>
      <c r="H686" s="4" t="s">
        <v>399</v>
      </c>
      <c r="I686" s="4"/>
      <c r="J686" s="4"/>
      <c r="K686" s="4">
        <v>226</v>
      </c>
      <c r="L686" s="4">
        <v>5</v>
      </c>
      <c r="M686" s="4">
        <v>3</v>
      </c>
      <c r="N686" s="4" t="s">
        <v>3</v>
      </c>
      <c r="O686" s="4">
        <v>2</v>
      </c>
      <c r="P686" s="4"/>
      <c r="Q686" s="4"/>
      <c r="R686" s="4"/>
      <c r="S686" s="4"/>
      <c r="T686" s="4"/>
      <c r="U686" s="4"/>
      <c r="V686" s="4"/>
      <c r="W686" s="4"/>
    </row>
    <row r="687" spans="1:245" x14ac:dyDescent="0.2">
      <c r="A687" s="4">
        <v>50</v>
      </c>
      <c r="B687" s="4">
        <v>0</v>
      </c>
      <c r="C687" s="4">
        <v>0</v>
      </c>
      <c r="D687" s="4">
        <v>1</v>
      </c>
      <c r="E687" s="4">
        <v>227</v>
      </c>
      <c r="F687" s="4">
        <f>ROUND(Source!AX680,O687)</f>
        <v>0</v>
      </c>
      <c r="G687" s="4" t="s">
        <v>400</v>
      </c>
      <c r="H687" s="4" t="s">
        <v>401</v>
      </c>
      <c r="I687" s="4"/>
      <c r="J687" s="4"/>
      <c r="K687" s="4">
        <v>227</v>
      </c>
      <c r="L687" s="4">
        <v>6</v>
      </c>
      <c r="M687" s="4">
        <v>3</v>
      </c>
      <c r="N687" s="4" t="s">
        <v>3</v>
      </c>
      <c r="O687" s="4">
        <v>2</v>
      </c>
      <c r="P687" s="4"/>
      <c r="Q687" s="4"/>
      <c r="R687" s="4"/>
      <c r="S687" s="4"/>
      <c r="T687" s="4"/>
      <c r="U687" s="4"/>
      <c r="V687" s="4"/>
      <c r="W687" s="4"/>
    </row>
    <row r="688" spans="1:245" x14ac:dyDescent="0.2">
      <c r="A688" s="4">
        <v>50</v>
      </c>
      <c r="B688" s="4">
        <v>0</v>
      </c>
      <c r="C688" s="4">
        <v>0</v>
      </c>
      <c r="D688" s="4">
        <v>1</v>
      </c>
      <c r="E688" s="4">
        <v>228</v>
      </c>
      <c r="F688" s="4">
        <f>ROUND(Source!AY680,O688)</f>
        <v>3738.87</v>
      </c>
      <c r="G688" s="4" t="s">
        <v>402</v>
      </c>
      <c r="H688" s="4" t="s">
        <v>403</v>
      </c>
      <c r="I688" s="4"/>
      <c r="J688" s="4"/>
      <c r="K688" s="4">
        <v>228</v>
      </c>
      <c r="L688" s="4">
        <v>7</v>
      </c>
      <c r="M688" s="4">
        <v>3</v>
      </c>
      <c r="N688" s="4" t="s">
        <v>3</v>
      </c>
      <c r="O688" s="4">
        <v>2</v>
      </c>
      <c r="P688" s="4"/>
      <c r="Q688" s="4"/>
      <c r="R688" s="4"/>
      <c r="S688" s="4"/>
      <c r="T688" s="4"/>
      <c r="U688" s="4"/>
      <c r="V688" s="4"/>
      <c r="W688" s="4"/>
    </row>
    <row r="689" spans="1:23" x14ac:dyDescent="0.2">
      <c r="A689" s="4">
        <v>50</v>
      </c>
      <c r="B689" s="4">
        <v>0</v>
      </c>
      <c r="C689" s="4">
        <v>0</v>
      </c>
      <c r="D689" s="4">
        <v>1</v>
      </c>
      <c r="E689" s="4">
        <v>216</v>
      </c>
      <c r="F689" s="4">
        <f>ROUND(Source!AP680,O689)</f>
        <v>0</v>
      </c>
      <c r="G689" s="4" t="s">
        <v>404</v>
      </c>
      <c r="H689" s="4" t="s">
        <v>405</v>
      </c>
      <c r="I689" s="4"/>
      <c r="J689" s="4"/>
      <c r="K689" s="4">
        <v>216</v>
      </c>
      <c r="L689" s="4">
        <v>8</v>
      </c>
      <c r="M689" s="4">
        <v>3</v>
      </c>
      <c r="N689" s="4" t="s">
        <v>3</v>
      </c>
      <c r="O689" s="4">
        <v>2</v>
      </c>
      <c r="P689" s="4"/>
      <c r="Q689" s="4"/>
      <c r="R689" s="4"/>
      <c r="S689" s="4"/>
      <c r="T689" s="4"/>
      <c r="U689" s="4"/>
      <c r="V689" s="4"/>
      <c r="W689" s="4"/>
    </row>
    <row r="690" spans="1:23" x14ac:dyDescent="0.2">
      <c r="A690" s="4">
        <v>50</v>
      </c>
      <c r="B690" s="4">
        <v>0</v>
      </c>
      <c r="C690" s="4">
        <v>0</v>
      </c>
      <c r="D690" s="4">
        <v>1</v>
      </c>
      <c r="E690" s="4">
        <v>223</v>
      </c>
      <c r="F690" s="4">
        <f>ROUND(Source!AQ680,O690)</f>
        <v>0</v>
      </c>
      <c r="G690" s="4" t="s">
        <v>406</v>
      </c>
      <c r="H690" s="4" t="s">
        <v>407</v>
      </c>
      <c r="I690" s="4"/>
      <c r="J690" s="4"/>
      <c r="K690" s="4">
        <v>223</v>
      </c>
      <c r="L690" s="4">
        <v>9</v>
      </c>
      <c r="M690" s="4">
        <v>3</v>
      </c>
      <c r="N690" s="4" t="s">
        <v>3</v>
      </c>
      <c r="O690" s="4">
        <v>2</v>
      </c>
      <c r="P690" s="4"/>
      <c r="Q690" s="4"/>
      <c r="R690" s="4"/>
      <c r="S690" s="4"/>
      <c r="T690" s="4"/>
      <c r="U690" s="4"/>
      <c r="V690" s="4"/>
      <c r="W690" s="4"/>
    </row>
    <row r="691" spans="1:23" x14ac:dyDescent="0.2">
      <c r="A691" s="4">
        <v>50</v>
      </c>
      <c r="B691" s="4">
        <v>0</v>
      </c>
      <c r="C691" s="4">
        <v>0</v>
      </c>
      <c r="D691" s="4">
        <v>1</v>
      </c>
      <c r="E691" s="4">
        <v>229</v>
      </c>
      <c r="F691" s="4">
        <f>ROUND(Source!AZ680,O691)</f>
        <v>0</v>
      </c>
      <c r="G691" s="4" t="s">
        <v>408</v>
      </c>
      <c r="H691" s="4" t="s">
        <v>409</v>
      </c>
      <c r="I691" s="4"/>
      <c r="J691" s="4"/>
      <c r="K691" s="4">
        <v>229</v>
      </c>
      <c r="L691" s="4">
        <v>10</v>
      </c>
      <c r="M691" s="4">
        <v>3</v>
      </c>
      <c r="N691" s="4" t="s">
        <v>3</v>
      </c>
      <c r="O691" s="4">
        <v>2</v>
      </c>
      <c r="P691" s="4"/>
      <c r="Q691" s="4"/>
      <c r="R691" s="4"/>
      <c r="S691" s="4"/>
      <c r="T691" s="4"/>
      <c r="U691" s="4"/>
      <c r="V691" s="4"/>
      <c r="W691" s="4"/>
    </row>
    <row r="692" spans="1:23" x14ac:dyDescent="0.2">
      <c r="A692" s="4">
        <v>50</v>
      </c>
      <c r="B692" s="4">
        <v>0</v>
      </c>
      <c r="C692" s="4">
        <v>0</v>
      </c>
      <c r="D692" s="4">
        <v>1</v>
      </c>
      <c r="E692" s="4">
        <v>203</v>
      </c>
      <c r="F692" s="4">
        <f>ROUND(Source!Q680,O692)</f>
        <v>191.61</v>
      </c>
      <c r="G692" s="4" t="s">
        <v>410</v>
      </c>
      <c r="H692" s="4" t="s">
        <v>411</v>
      </c>
      <c r="I692" s="4"/>
      <c r="J692" s="4"/>
      <c r="K692" s="4">
        <v>203</v>
      </c>
      <c r="L692" s="4">
        <v>11</v>
      </c>
      <c r="M692" s="4">
        <v>3</v>
      </c>
      <c r="N692" s="4" t="s">
        <v>3</v>
      </c>
      <c r="O692" s="4">
        <v>2</v>
      </c>
      <c r="P692" s="4"/>
      <c r="Q692" s="4"/>
      <c r="R692" s="4"/>
      <c r="S692" s="4"/>
      <c r="T692" s="4"/>
      <c r="U692" s="4"/>
      <c r="V692" s="4"/>
      <c r="W692" s="4"/>
    </row>
    <row r="693" spans="1:23" x14ac:dyDescent="0.2">
      <c r="A693" s="4">
        <v>50</v>
      </c>
      <c r="B693" s="4">
        <v>0</v>
      </c>
      <c r="C693" s="4">
        <v>0</v>
      </c>
      <c r="D693" s="4">
        <v>1</v>
      </c>
      <c r="E693" s="4">
        <v>231</v>
      </c>
      <c r="F693" s="4">
        <f>ROUND(Source!BB680,O693)</f>
        <v>0</v>
      </c>
      <c r="G693" s="4" t="s">
        <v>412</v>
      </c>
      <c r="H693" s="4" t="s">
        <v>413</v>
      </c>
      <c r="I693" s="4"/>
      <c r="J693" s="4"/>
      <c r="K693" s="4">
        <v>231</v>
      </c>
      <c r="L693" s="4">
        <v>12</v>
      </c>
      <c r="M693" s="4">
        <v>3</v>
      </c>
      <c r="N693" s="4" t="s">
        <v>3</v>
      </c>
      <c r="O693" s="4">
        <v>2</v>
      </c>
      <c r="P693" s="4"/>
      <c r="Q693" s="4"/>
      <c r="R693" s="4"/>
      <c r="S693" s="4"/>
      <c r="T693" s="4"/>
      <c r="U693" s="4"/>
      <c r="V693" s="4"/>
      <c r="W693" s="4"/>
    </row>
    <row r="694" spans="1:23" x14ac:dyDescent="0.2">
      <c r="A694" s="4">
        <v>50</v>
      </c>
      <c r="B694" s="4">
        <v>0</v>
      </c>
      <c r="C694" s="4">
        <v>0</v>
      </c>
      <c r="D694" s="4">
        <v>1</v>
      </c>
      <c r="E694" s="4">
        <v>204</v>
      </c>
      <c r="F694" s="4">
        <f>ROUND(Source!R680,O694)</f>
        <v>21.75</v>
      </c>
      <c r="G694" s="4" t="s">
        <v>414</v>
      </c>
      <c r="H694" s="4" t="s">
        <v>415</v>
      </c>
      <c r="I694" s="4"/>
      <c r="J694" s="4"/>
      <c r="K694" s="4">
        <v>204</v>
      </c>
      <c r="L694" s="4">
        <v>13</v>
      </c>
      <c r="M694" s="4">
        <v>3</v>
      </c>
      <c r="N694" s="4" t="s">
        <v>3</v>
      </c>
      <c r="O694" s="4">
        <v>2</v>
      </c>
      <c r="P694" s="4"/>
      <c r="Q694" s="4"/>
      <c r="R694" s="4"/>
      <c r="S694" s="4"/>
      <c r="T694" s="4"/>
      <c r="U694" s="4"/>
      <c r="V694" s="4"/>
      <c r="W694" s="4"/>
    </row>
    <row r="695" spans="1:23" x14ac:dyDescent="0.2">
      <c r="A695" s="4">
        <v>50</v>
      </c>
      <c r="B695" s="4">
        <v>0</v>
      </c>
      <c r="C695" s="4">
        <v>0</v>
      </c>
      <c r="D695" s="4">
        <v>1</v>
      </c>
      <c r="E695" s="4">
        <v>205</v>
      </c>
      <c r="F695" s="4">
        <f>ROUND(Source!S680,O695)</f>
        <v>208.82</v>
      </c>
      <c r="G695" s="4" t="s">
        <v>416</v>
      </c>
      <c r="H695" s="4" t="s">
        <v>417</v>
      </c>
      <c r="I695" s="4"/>
      <c r="J695" s="4"/>
      <c r="K695" s="4">
        <v>205</v>
      </c>
      <c r="L695" s="4">
        <v>14</v>
      </c>
      <c r="M695" s="4">
        <v>3</v>
      </c>
      <c r="N695" s="4" t="s">
        <v>3</v>
      </c>
      <c r="O695" s="4">
        <v>2</v>
      </c>
      <c r="P695" s="4"/>
      <c r="Q695" s="4"/>
      <c r="R695" s="4"/>
      <c r="S695" s="4"/>
      <c r="T695" s="4"/>
      <c r="U695" s="4"/>
      <c r="V695" s="4"/>
      <c r="W695" s="4"/>
    </row>
    <row r="696" spans="1:23" x14ac:dyDescent="0.2">
      <c r="A696" s="4">
        <v>50</v>
      </c>
      <c r="B696" s="4">
        <v>0</v>
      </c>
      <c r="C696" s="4">
        <v>0</v>
      </c>
      <c r="D696" s="4">
        <v>1</v>
      </c>
      <c r="E696" s="4">
        <v>232</v>
      </c>
      <c r="F696" s="4">
        <f>ROUND(Source!BC680,O696)</f>
        <v>0</v>
      </c>
      <c r="G696" s="4" t="s">
        <v>418</v>
      </c>
      <c r="H696" s="4" t="s">
        <v>419</v>
      </c>
      <c r="I696" s="4"/>
      <c r="J696" s="4"/>
      <c r="K696" s="4">
        <v>232</v>
      </c>
      <c r="L696" s="4">
        <v>15</v>
      </c>
      <c r="M696" s="4">
        <v>3</v>
      </c>
      <c r="N696" s="4" t="s">
        <v>3</v>
      </c>
      <c r="O696" s="4">
        <v>2</v>
      </c>
      <c r="P696" s="4"/>
      <c r="Q696" s="4"/>
      <c r="R696" s="4"/>
      <c r="S696" s="4"/>
      <c r="T696" s="4"/>
      <c r="U696" s="4"/>
      <c r="V696" s="4"/>
      <c r="W696" s="4"/>
    </row>
    <row r="697" spans="1:23" x14ac:dyDescent="0.2">
      <c r="A697" s="4">
        <v>50</v>
      </c>
      <c r="B697" s="4">
        <v>0</v>
      </c>
      <c r="C697" s="4">
        <v>0</v>
      </c>
      <c r="D697" s="4">
        <v>1</v>
      </c>
      <c r="E697" s="4">
        <v>214</v>
      </c>
      <c r="F697" s="4">
        <f>ROUND(Source!AS680,O697)</f>
        <v>4542.8</v>
      </c>
      <c r="G697" s="4" t="s">
        <v>420</v>
      </c>
      <c r="H697" s="4" t="s">
        <v>421</v>
      </c>
      <c r="I697" s="4"/>
      <c r="J697" s="4"/>
      <c r="K697" s="4">
        <v>214</v>
      </c>
      <c r="L697" s="4">
        <v>16</v>
      </c>
      <c r="M697" s="4">
        <v>3</v>
      </c>
      <c r="N697" s="4" t="s">
        <v>3</v>
      </c>
      <c r="O697" s="4">
        <v>2</v>
      </c>
      <c r="P697" s="4"/>
      <c r="Q697" s="4"/>
      <c r="R697" s="4"/>
      <c r="S697" s="4"/>
      <c r="T697" s="4"/>
      <c r="U697" s="4"/>
      <c r="V697" s="4"/>
      <c r="W697" s="4"/>
    </row>
    <row r="698" spans="1:23" x14ac:dyDescent="0.2">
      <c r="A698" s="4">
        <v>50</v>
      </c>
      <c r="B698" s="4">
        <v>0</v>
      </c>
      <c r="C698" s="4">
        <v>0</v>
      </c>
      <c r="D698" s="4">
        <v>1</v>
      </c>
      <c r="E698" s="4">
        <v>215</v>
      </c>
      <c r="F698" s="4">
        <f>ROUND(Source!AT680,O698)</f>
        <v>0</v>
      </c>
      <c r="G698" s="4" t="s">
        <v>422</v>
      </c>
      <c r="H698" s="4" t="s">
        <v>423</v>
      </c>
      <c r="I698" s="4"/>
      <c r="J698" s="4"/>
      <c r="K698" s="4">
        <v>215</v>
      </c>
      <c r="L698" s="4">
        <v>17</v>
      </c>
      <c r="M698" s="4">
        <v>3</v>
      </c>
      <c r="N698" s="4" t="s">
        <v>3</v>
      </c>
      <c r="O698" s="4">
        <v>2</v>
      </c>
      <c r="P698" s="4"/>
      <c r="Q698" s="4"/>
      <c r="R698" s="4"/>
      <c r="S698" s="4"/>
      <c r="T698" s="4"/>
      <c r="U698" s="4"/>
      <c r="V698" s="4"/>
      <c r="W698" s="4"/>
    </row>
    <row r="699" spans="1:23" x14ac:dyDescent="0.2">
      <c r="A699" s="4">
        <v>50</v>
      </c>
      <c r="B699" s="4">
        <v>0</v>
      </c>
      <c r="C699" s="4">
        <v>0</v>
      </c>
      <c r="D699" s="4">
        <v>1</v>
      </c>
      <c r="E699" s="4">
        <v>217</v>
      </c>
      <c r="F699" s="4">
        <f>ROUND(Source!AU680,O699)</f>
        <v>0</v>
      </c>
      <c r="G699" s="4" t="s">
        <v>424</v>
      </c>
      <c r="H699" s="4" t="s">
        <v>425</v>
      </c>
      <c r="I699" s="4"/>
      <c r="J699" s="4"/>
      <c r="K699" s="4">
        <v>217</v>
      </c>
      <c r="L699" s="4">
        <v>18</v>
      </c>
      <c r="M699" s="4">
        <v>3</v>
      </c>
      <c r="N699" s="4" t="s">
        <v>3</v>
      </c>
      <c r="O699" s="4">
        <v>2</v>
      </c>
      <c r="P699" s="4"/>
      <c r="Q699" s="4"/>
      <c r="R699" s="4"/>
      <c r="S699" s="4"/>
      <c r="T699" s="4"/>
      <c r="U699" s="4"/>
      <c r="V699" s="4"/>
      <c r="W699" s="4"/>
    </row>
    <row r="700" spans="1:23" x14ac:dyDescent="0.2">
      <c r="A700" s="4">
        <v>50</v>
      </c>
      <c r="B700" s="4">
        <v>0</v>
      </c>
      <c r="C700" s="4">
        <v>0</v>
      </c>
      <c r="D700" s="4">
        <v>1</v>
      </c>
      <c r="E700" s="4">
        <v>230</v>
      </c>
      <c r="F700" s="4">
        <f>ROUND(Source!BA680,O700)</f>
        <v>0</v>
      </c>
      <c r="G700" s="4" t="s">
        <v>426</v>
      </c>
      <c r="H700" s="4" t="s">
        <v>427</v>
      </c>
      <c r="I700" s="4"/>
      <c r="J700" s="4"/>
      <c r="K700" s="4">
        <v>230</v>
      </c>
      <c r="L700" s="4">
        <v>19</v>
      </c>
      <c r="M700" s="4">
        <v>3</v>
      </c>
      <c r="N700" s="4" t="s">
        <v>3</v>
      </c>
      <c r="O700" s="4">
        <v>2</v>
      </c>
      <c r="P700" s="4"/>
      <c r="Q700" s="4"/>
      <c r="R700" s="4"/>
      <c r="S700" s="4"/>
      <c r="T700" s="4"/>
      <c r="U700" s="4"/>
      <c r="V700" s="4"/>
      <c r="W700" s="4"/>
    </row>
    <row r="701" spans="1:23" x14ac:dyDescent="0.2">
      <c r="A701" s="4">
        <v>50</v>
      </c>
      <c r="B701" s="4">
        <v>0</v>
      </c>
      <c r="C701" s="4">
        <v>0</v>
      </c>
      <c r="D701" s="4">
        <v>1</v>
      </c>
      <c r="E701" s="4">
        <v>206</v>
      </c>
      <c r="F701" s="4">
        <f>ROUND(Source!T680,O701)</f>
        <v>0</v>
      </c>
      <c r="G701" s="4" t="s">
        <v>428</v>
      </c>
      <c r="H701" s="4" t="s">
        <v>429</v>
      </c>
      <c r="I701" s="4"/>
      <c r="J701" s="4"/>
      <c r="K701" s="4">
        <v>206</v>
      </c>
      <c r="L701" s="4">
        <v>20</v>
      </c>
      <c r="M701" s="4">
        <v>3</v>
      </c>
      <c r="N701" s="4" t="s">
        <v>3</v>
      </c>
      <c r="O701" s="4">
        <v>2</v>
      </c>
      <c r="P701" s="4"/>
      <c r="Q701" s="4"/>
      <c r="R701" s="4"/>
      <c r="S701" s="4"/>
      <c r="T701" s="4"/>
      <c r="U701" s="4"/>
      <c r="V701" s="4"/>
      <c r="W701" s="4"/>
    </row>
    <row r="702" spans="1:23" x14ac:dyDescent="0.2">
      <c r="A702" s="4">
        <v>50</v>
      </c>
      <c r="B702" s="4">
        <v>0</v>
      </c>
      <c r="C702" s="4">
        <v>0</v>
      </c>
      <c r="D702" s="4">
        <v>1</v>
      </c>
      <c r="E702" s="4">
        <v>207</v>
      </c>
      <c r="F702" s="4">
        <f>Source!U680</f>
        <v>3.6437890299999998</v>
      </c>
      <c r="G702" s="4" t="s">
        <v>430</v>
      </c>
      <c r="H702" s="4" t="s">
        <v>431</v>
      </c>
      <c r="I702" s="4"/>
      <c r="J702" s="4"/>
      <c r="K702" s="4">
        <v>207</v>
      </c>
      <c r="L702" s="4">
        <v>21</v>
      </c>
      <c r="M702" s="4">
        <v>3</v>
      </c>
      <c r="N702" s="4" t="s">
        <v>3</v>
      </c>
      <c r="O702" s="4">
        <v>-1</v>
      </c>
      <c r="P702" s="4"/>
      <c r="Q702" s="4"/>
      <c r="R702" s="4"/>
      <c r="S702" s="4"/>
      <c r="T702" s="4"/>
      <c r="U702" s="4"/>
      <c r="V702" s="4"/>
      <c r="W702" s="4"/>
    </row>
    <row r="703" spans="1:23" x14ac:dyDescent="0.2">
      <c r="A703" s="4">
        <v>50</v>
      </c>
      <c r="B703" s="4">
        <v>0</v>
      </c>
      <c r="C703" s="4">
        <v>0</v>
      </c>
      <c r="D703" s="4">
        <v>1</v>
      </c>
      <c r="E703" s="4">
        <v>208</v>
      </c>
      <c r="F703" s="4">
        <f>Source!V680</f>
        <v>0.24640149999999997</v>
      </c>
      <c r="G703" s="4" t="s">
        <v>432</v>
      </c>
      <c r="H703" s="4" t="s">
        <v>433</v>
      </c>
      <c r="I703" s="4"/>
      <c r="J703" s="4"/>
      <c r="K703" s="4">
        <v>208</v>
      </c>
      <c r="L703" s="4">
        <v>22</v>
      </c>
      <c r="M703" s="4">
        <v>3</v>
      </c>
      <c r="N703" s="4" t="s">
        <v>3</v>
      </c>
      <c r="O703" s="4">
        <v>-1</v>
      </c>
      <c r="P703" s="4"/>
      <c r="Q703" s="4"/>
      <c r="R703" s="4"/>
      <c r="S703" s="4"/>
      <c r="T703" s="4"/>
      <c r="U703" s="4"/>
      <c r="V703" s="4"/>
      <c r="W703" s="4"/>
    </row>
    <row r="704" spans="1:23" x14ac:dyDescent="0.2">
      <c r="A704" s="4">
        <v>50</v>
      </c>
      <c r="B704" s="4">
        <v>0</v>
      </c>
      <c r="C704" s="4">
        <v>0</v>
      </c>
      <c r="D704" s="4">
        <v>1</v>
      </c>
      <c r="E704" s="4">
        <v>209</v>
      </c>
      <c r="F704" s="4">
        <f>ROUND(Source!W680,O704)</f>
        <v>0</v>
      </c>
      <c r="G704" s="4" t="s">
        <v>434</v>
      </c>
      <c r="H704" s="4" t="s">
        <v>435</v>
      </c>
      <c r="I704" s="4"/>
      <c r="J704" s="4"/>
      <c r="K704" s="4">
        <v>209</v>
      </c>
      <c r="L704" s="4">
        <v>23</v>
      </c>
      <c r="M704" s="4">
        <v>3</v>
      </c>
      <c r="N704" s="4" t="s">
        <v>3</v>
      </c>
      <c r="O704" s="4">
        <v>2</v>
      </c>
      <c r="P704" s="4"/>
      <c r="Q704" s="4"/>
      <c r="R704" s="4"/>
      <c r="S704" s="4"/>
      <c r="T704" s="4"/>
      <c r="U704" s="4"/>
      <c r="V704" s="4"/>
      <c r="W704" s="4"/>
    </row>
    <row r="705" spans="1:206" x14ac:dyDescent="0.2">
      <c r="A705" s="4">
        <v>50</v>
      </c>
      <c r="B705" s="4">
        <v>0</v>
      </c>
      <c r="C705" s="4">
        <v>0</v>
      </c>
      <c r="D705" s="4">
        <v>1</v>
      </c>
      <c r="E705" s="4">
        <v>210</v>
      </c>
      <c r="F705" s="4">
        <f>ROUND(Source!X680,O705)</f>
        <v>207.51</v>
      </c>
      <c r="G705" s="4" t="s">
        <v>436</v>
      </c>
      <c r="H705" s="4" t="s">
        <v>437</v>
      </c>
      <c r="I705" s="4"/>
      <c r="J705" s="4"/>
      <c r="K705" s="4">
        <v>210</v>
      </c>
      <c r="L705" s="4">
        <v>24</v>
      </c>
      <c r="M705" s="4">
        <v>3</v>
      </c>
      <c r="N705" s="4" t="s">
        <v>3</v>
      </c>
      <c r="O705" s="4">
        <v>2</v>
      </c>
      <c r="P705" s="4"/>
      <c r="Q705" s="4"/>
      <c r="R705" s="4"/>
      <c r="S705" s="4"/>
      <c r="T705" s="4"/>
      <c r="U705" s="4"/>
      <c r="V705" s="4"/>
      <c r="W705" s="4"/>
    </row>
    <row r="706" spans="1:206" x14ac:dyDescent="0.2">
      <c r="A706" s="4">
        <v>50</v>
      </c>
      <c r="B706" s="4">
        <v>0</v>
      </c>
      <c r="C706" s="4">
        <v>0</v>
      </c>
      <c r="D706" s="4">
        <v>1</v>
      </c>
      <c r="E706" s="4">
        <v>211</v>
      </c>
      <c r="F706" s="4">
        <f>ROUND(Source!Y680,O706)</f>
        <v>195.99</v>
      </c>
      <c r="G706" s="4" t="s">
        <v>438</v>
      </c>
      <c r="H706" s="4" t="s">
        <v>439</v>
      </c>
      <c r="I706" s="4"/>
      <c r="J706" s="4"/>
      <c r="K706" s="4">
        <v>211</v>
      </c>
      <c r="L706" s="4">
        <v>25</v>
      </c>
      <c r="M706" s="4">
        <v>3</v>
      </c>
      <c r="N706" s="4" t="s">
        <v>3</v>
      </c>
      <c r="O706" s="4">
        <v>2</v>
      </c>
      <c r="P706" s="4"/>
      <c r="Q706" s="4"/>
      <c r="R706" s="4"/>
      <c r="S706" s="4"/>
      <c r="T706" s="4"/>
      <c r="U706" s="4"/>
      <c r="V706" s="4"/>
      <c r="W706" s="4"/>
    </row>
    <row r="707" spans="1:206" x14ac:dyDescent="0.2">
      <c r="A707" s="4">
        <v>50</v>
      </c>
      <c r="B707" s="4">
        <v>0</v>
      </c>
      <c r="C707" s="4">
        <v>0</v>
      </c>
      <c r="D707" s="4">
        <v>1</v>
      </c>
      <c r="E707" s="4">
        <v>224</v>
      </c>
      <c r="F707" s="4">
        <f>ROUND(Source!AR680,O707)</f>
        <v>4542.8</v>
      </c>
      <c r="G707" s="4" t="s">
        <v>440</v>
      </c>
      <c r="H707" s="4" t="s">
        <v>441</v>
      </c>
      <c r="I707" s="4"/>
      <c r="J707" s="4"/>
      <c r="K707" s="4">
        <v>224</v>
      </c>
      <c r="L707" s="4">
        <v>26</v>
      </c>
      <c r="M707" s="4">
        <v>3</v>
      </c>
      <c r="N707" s="4" t="s">
        <v>3</v>
      </c>
      <c r="O707" s="4">
        <v>2</v>
      </c>
      <c r="P707" s="4"/>
      <c r="Q707" s="4"/>
      <c r="R707" s="4"/>
      <c r="S707" s="4"/>
      <c r="T707" s="4"/>
      <c r="U707" s="4"/>
      <c r="V707" s="4"/>
      <c r="W707" s="4"/>
    </row>
    <row r="709" spans="1:206" x14ac:dyDescent="0.2">
      <c r="A709" s="2">
        <v>51</v>
      </c>
      <c r="B709" s="2">
        <f>B466</f>
        <v>1</v>
      </c>
      <c r="C709" s="2">
        <f>A466</f>
        <v>4</v>
      </c>
      <c r="D709" s="2">
        <f>ROW(A466)</f>
        <v>466</v>
      </c>
      <c r="E709" s="2"/>
      <c r="F709" s="2" t="str">
        <f>IF(F466&lt;&gt;"",F466,"")</f>
        <v>Новый раздел</v>
      </c>
      <c r="G709" s="2" t="str">
        <f>IF(G466&lt;&gt;"",G466,"")</f>
        <v>3 Конструктивные решения выше отметки 0,00</v>
      </c>
      <c r="H709" s="2">
        <v>0</v>
      </c>
      <c r="I709" s="2"/>
      <c r="J709" s="2"/>
      <c r="K709" s="2"/>
      <c r="L709" s="2"/>
      <c r="M709" s="2"/>
      <c r="N709" s="2"/>
      <c r="O709" s="2">
        <f t="shared" ref="O709:T709" si="587">ROUND(O500+O538+O590+O640+O680+AB709,2)</f>
        <v>2879199.3</v>
      </c>
      <c r="P709" s="2">
        <f t="shared" si="587"/>
        <v>2606551.4</v>
      </c>
      <c r="Q709" s="2">
        <f t="shared" si="587"/>
        <v>127031.54</v>
      </c>
      <c r="R709" s="2">
        <f t="shared" si="587"/>
        <v>14264.71</v>
      </c>
      <c r="S709" s="2">
        <f t="shared" si="587"/>
        <v>145616.35999999999</v>
      </c>
      <c r="T709" s="2">
        <f t="shared" si="587"/>
        <v>0</v>
      </c>
      <c r="U709" s="2">
        <f>U500+U538+U590+U640+U680+AH709</f>
        <v>2477.3788205299998</v>
      </c>
      <c r="V709" s="2">
        <f>V500+V538+V590+V640+V680+AI709</f>
        <v>161.52584040000002</v>
      </c>
      <c r="W709" s="2">
        <f>ROUND(W500+W538+W590+W640+W680+AJ709,2)</f>
        <v>0</v>
      </c>
      <c r="X709" s="2">
        <f>ROUND(X500+X538+X590+X640+X680+AK709,2)</f>
        <v>151325.17000000001</v>
      </c>
      <c r="Y709" s="2">
        <f>ROUND(Y500+Y538+Y590+Y640+Y680+AL709,2)</f>
        <v>127862.17</v>
      </c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>
        <f t="shared" ref="AO709:BC709" si="588">ROUND(AO500+AO538+AO590+AO640+AO680+BX709,2)</f>
        <v>0</v>
      </c>
      <c r="AP709" s="2">
        <f t="shared" si="588"/>
        <v>0</v>
      </c>
      <c r="AQ709" s="2">
        <f t="shared" si="588"/>
        <v>0</v>
      </c>
      <c r="AR709" s="2">
        <f t="shared" si="588"/>
        <v>3158386.64</v>
      </c>
      <c r="AS709" s="2">
        <f t="shared" si="588"/>
        <v>3158386.64</v>
      </c>
      <c r="AT709" s="2">
        <f t="shared" si="588"/>
        <v>0</v>
      </c>
      <c r="AU709" s="2">
        <f t="shared" si="588"/>
        <v>0</v>
      </c>
      <c r="AV709" s="2">
        <f t="shared" si="588"/>
        <v>2606551.4</v>
      </c>
      <c r="AW709" s="2">
        <f t="shared" si="588"/>
        <v>2606551.4</v>
      </c>
      <c r="AX709" s="2">
        <f t="shared" si="588"/>
        <v>0</v>
      </c>
      <c r="AY709" s="2">
        <f t="shared" si="588"/>
        <v>2606551.4</v>
      </c>
      <c r="AZ709" s="2">
        <f t="shared" si="588"/>
        <v>0</v>
      </c>
      <c r="BA709" s="2">
        <f t="shared" si="588"/>
        <v>0</v>
      </c>
      <c r="BB709" s="2">
        <f t="shared" si="588"/>
        <v>0</v>
      </c>
      <c r="BC709" s="2">
        <f t="shared" si="588"/>
        <v>0</v>
      </c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3"/>
      <c r="DH709" s="3"/>
      <c r="DI709" s="3"/>
      <c r="DJ709" s="3"/>
      <c r="DK709" s="3"/>
      <c r="DL709" s="3"/>
      <c r="DM709" s="3"/>
      <c r="DN709" s="3"/>
      <c r="DO709" s="3"/>
      <c r="DP709" s="3"/>
      <c r="DQ709" s="3"/>
      <c r="DR709" s="3"/>
      <c r="DS709" s="3"/>
      <c r="DT709" s="3"/>
      <c r="DU709" s="3"/>
      <c r="DV709" s="3"/>
      <c r="DW709" s="3"/>
      <c r="DX709" s="3"/>
      <c r="DY709" s="3"/>
      <c r="DZ709" s="3"/>
      <c r="EA709" s="3"/>
      <c r="EB709" s="3"/>
      <c r="EC709" s="3"/>
      <c r="ED709" s="3"/>
      <c r="EE709" s="3"/>
      <c r="EF709" s="3"/>
      <c r="EG709" s="3"/>
      <c r="EH709" s="3"/>
      <c r="EI709" s="3"/>
      <c r="EJ709" s="3"/>
      <c r="EK709" s="3"/>
      <c r="EL709" s="3"/>
      <c r="EM709" s="3"/>
      <c r="EN709" s="3"/>
      <c r="EO709" s="3"/>
      <c r="EP709" s="3"/>
      <c r="EQ709" s="3"/>
      <c r="ER709" s="3"/>
      <c r="ES709" s="3"/>
      <c r="ET709" s="3"/>
      <c r="EU709" s="3"/>
      <c r="EV709" s="3"/>
      <c r="EW709" s="3"/>
      <c r="EX709" s="3"/>
      <c r="EY709" s="3"/>
      <c r="EZ709" s="3"/>
      <c r="FA709" s="3"/>
      <c r="FB709" s="3"/>
      <c r="FC709" s="3"/>
      <c r="FD709" s="3"/>
      <c r="FE709" s="3"/>
      <c r="FF709" s="3"/>
      <c r="FG709" s="3"/>
      <c r="FH709" s="3"/>
      <c r="FI709" s="3"/>
      <c r="FJ709" s="3"/>
      <c r="FK709" s="3"/>
      <c r="FL709" s="3"/>
      <c r="FM709" s="3"/>
      <c r="FN709" s="3"/>
      <c r="FO709" s="3"/>
      <c r="FP709" s="3"/>
      <c r="FQ709" s="3"/>
      <c r="FR709" s="3"/>
      <c r="FS709" s="3"/>
      <c r="FT709" s="3"/>
      <c r="FU709" s="3"/>
      <c r="FV709" s="3"/>
      <c r="FW709" s="3"/>
      <c r="FX709" s="3"/>
      <c r="FY709" s="3"/>
      <c r="FZ709" s="3"/>
      <c r="GA709" s="3"/>
      <c r="GB709" s="3"/>
      <c r="GC709" s="3"/>
      <c r="GD709" s="3"/>
      <c r="GE709" s="3"/>
      <c r="GF709" s="3"/>
      <c r="GG709" s="3"/>
      <c r="GH709" s="3"/>
      <c r="GI709" s="3"/>
      <c r="GJ709" s="3"/>
      <c r="GK709" s="3"/>
      <c r="GL709" s="3"/>
      <c r="GM709" s="3"/>
      <c r="GN709" s="3"/>
      <c r="GO709" s="3"/>
      <c r="GP709" s="3"/>
      <c r="GQ709" s="3"/>
      <c r="GR709" s="3"/>
      <c r="GS709" s="3"/>
      <c r="GT709" s="3"/>
      <c r="GU709" s="3"/>
      <c r="GV709" s="3"/>
      <c r="GW709" s="3"/>
      <c r="GX709" s="3">
        <v>0</v>
      </c>
    </row>
    <row r="711" spans="1:206" x14ac:dyDescent="0.2">
      <c r="A711" s="4">
        <v>50</v>
      </c>
      <c r="B711" s="4">
        <v>0</v>
      </c>
      <c r="C711" s="4">
        <v>0</v>
      </c>
      <c r="D711" s="4">
        <v>1</v>
      </c>
      <c r="E711" s="4">
        <v>201</v>
      </c>
      <c r="F711" s="4">
        <f>ROUND(Source!O709,O711)</f>
        <v>2879199.3</v>
      </c>
      <c r="G711" s="4" t="s">
        <v>390</v>
      </c>
      <c r="H711" s="4" t="s">
        <v>391</v>
      </c>
      <c r="I711" s="4"/>
      <c r="J711" s="4"/>
      <c r="K711" s="4">
        <v>201</v>
      </c>
      <c r="L711" s="4">
        <v>1</v>
      </c>
      <c r="M711" s="4">
        <v>3</v>
      </c>
      <c r="N711" s="4" t="s">
        <v>3</v>
      </c>
      <c r="O711" s="4">
        <v>2</v>
      </c>
      <c r="P711" s="4"/>
      <c r="Q711" s="4"/>
      <c r="R711" s="4"/>
      <c r="S711" s="4"/>
      <c r="T711" s="4"/>
      <c r="U711" s="4"/>
      <c r="V711" s="4"/>
      <c r="W711" s="4"/>
    </row>
    <row r="712" spans="1:206" x14ac:dyDescent="0.2">
      <c r="A712" s="4">
        <v>50</v>
      </c>
      <c r="B712" s="4">
        <v>0</v>
      </c>
      <c r="C712" s="4">
        <v>0</v>
      </c>
      <c r="D712" s="4">
        <v>1</v>
      </c>
      <c r="E712" s="4">
        <v>202</v>
      </c>
      <c r="F712" s="4">
        <f>ROUND(Source!P709,O712)</f>
        <v>2606551.4</v>
      </c>
      <c r="G712" s="4" t="s">
        <v>392</v>
      </c>
      <c r="H712" s="4" t="s">
        <v>393</v>
      </c>
      <c r="I712" s="4"/>
      <c r="J712" s="4"/>
      <c r="K712" s="4">
        <v>202</v>
      </c>
      <c r="L712" s="4">
        <v>2</v>
      </c>
      <c r="M712" s="4">
        <v>3</v>
      </c>
      <c r="N712" s="4" t="s">
        <v>3</v>
      </c>
      <c r="O712" s="4">
        <v>2</v>
      </c>
      <c r="P712" s="4"/>
      <c r="Q712" s="4"/>
      <c r="R712" s="4"/>
      <c r="S712" s="4"/>
      <c r="T712" s="4"/>
      <c r="U712" s="4"/>
      <c r="V712" s="4"/>
      <c r="W712" s="4"/>
    </row>
    <row r="713" spans="1:206" x14ac:dyDescent="0.2">
      <c r="A713" s="4">
        <v>50</v>
      </c>
      <c r="B713" s="4">
        <v>0</v>
      </c>
      <c r="C713" s="4">
        <v>0</v>
      </c>
      <c r="D713" s="4">
        <v>1</v>
      </c>
      <c r="E713" s="4">
        <v>222</v>
      </c>
      <c r="F713" s="4">
        <f>ROUND(Source!AO709,O713)</f>
        <v>0</v>
      </c>
      <c r="G713" s="4" t="s">
        <v>394</v>
      </c>
      <c r="H713" s="4" t="s">
        <v>395</v>
      </c>
      <c r="I713" s="4"/>
      <c r="J713" s="4"/>
      <c r="K713" s="4">
        <v>222</v>
      </c>
      <c r="L713" s="4">
        <v>3</v>
      </c>
      <c r="M713" s="4">
        <v>3</v>
      </c>
      <c r="N713" s="4" t="s">
        <v>3</v>
      </c>
      <c r="O713" s="4">
        <v>2</v>
      </c>
      <c r="P713" s="4"/>
      <c r="Q713" s="4"/>
      <c r="R713" s="4"/>
      <c r="S713" s="4"/>
      <c r="T713" s="4"/>
      <c r="U713" s="4"/>
      <c r="V713" s="4"/>
      <c r="W713" s="4"/>
    </row>
    <row r="714" spans="1:206" x14ac:dyDescent="0.2">
      <c r="A714" s="4">
        <v>50</v>
      </c>
      <c r="B714" s="4">
        <v>0</v>
      </c>
      <c r="C714" s="4">
        <v>0</v>
      </c>
      <c r="D714" s="4">
        <v>1</v>
      </c>
      <c r="E714" s="4">
        <v>225</v>
      </c>
      <c r="F714" s="4">
        <f>ROUND(Source!AV709,O714)</f>
        <v>2606551.4</v>
      </c>
      <c r="G714" s="4" t="s">
        <v>396</v>
      </c>
      <c r="H714" s="4" t="s">
        <v>397</v>
      </c>
      <c r="I714" s="4"/>
      <c r="J714" s="4"/>
      <c r="K714" s="4">
        <v>225</v>
      </c>
      <c r="L714" s="4">
        <v>4</v>
      </c>
      <c r="M714" s="4">
        <v>3</v>
      </c>
      <c r="N714" s="4" t="s">
        <v>3</v>
      </c>
      <c r="O714" s="4">
        <v>2</v>
      </c>
      <c r="P714" s="4"/>
      <c r="Q714" s="4"/>
      <c r="R714" s="4"/>
      <c r="S714" s="4"/>
      <c r="T714" s="4"/>
      <c r="U714" s="4"/>
      <c r="V714" s="4"/>
      <c r="W714" s="4"/>
    </row>
    <row r="715" spans="1:206" x14ac:dyDescent="0.2">
      <c r="A715" s="4">
        <v>50</v>
      </c>
      <c r="B715" s="4">
        <v>0</v>
      </c>
      <c r="C715" s="4">
        <v>0</v>
      </c>
      <c r="D715" s="4">
        <v>1</v>
      </c>
      <c r="E715" s="4">
        <v>226</v>
      </c>
      <c r="F715" s="4">
        <f>ROUND(Source!AW709,O715)</f>
        <v>2606551.4</v>
      </c>
      <c r="G715" s="4" t="s">
        <v>398</v>
      </c>
      <c r="H715" s="4" t="s">
        <v>399</v>
      </c>
      <c r="I715" s="4"/>
      <c r="J715" s="4"/>
      <c r="K715" s="4">
        <v>226</v>
      </c>
      <c r="L715" s="4">
        <v>5</v>
      </c>
      <c r="M715" s="4">
        <v>3</v>
      </c>
      <c r="N715" s="4" t="s">
        <v>3</v>
      </c>
      <c r="O715" s="4">
        <v>2</v>
      </c>
      <c r="P715" s="4"/>
      <c r="Q715" s="4"/>
      <c r="R715" s="4"/>
      <c r="S715" s="4"/>
      <c r="T715" s="4"/>
      <c r="U715" s="4"/>
      <c r="V715" s="4"/>
      <c r="W715" s="4"/>
    </row>
    <row r="716" spans="1:206" x14ac:dyDescent="0.2">
      <c r="A716" s="4">
        <v>50</v>
      </c>
      <c r="B716" s="4">
        <v>0</v>
      </c>
      <c r="C716" s="4">
        <v>0</v>
      </c>
      <c r="D716" s="4">
        <v>1</v>
      </c>
      <c r="E716" s="4">
        <v>227</v>
      </c>
      <c r="F716" s="4">
        <f>ROUND(Source!AX709,O716)</f>
        <v>0</v>
      </c>
      <c r="G716" s="4" t="s">
        <v>400</v>
      </c>
      <c r="H716" s="4" t="s">
        <v>401</v>
      </c>
      <c r="I716" s="4"/>
      <c r="J716" s="4"/>
      <c r="K716" s="4">
        <v>227</v>
      </c>
      <c r="L716" s="4">
        <v>6</v>
      </c>
      <c r="M716" s="4">
        <v>3</v>
      </c>
      <c r="N716" s="4" t="s">
        <v>3</v>
      </c>
      <c r="O716" s="4">
        <v>2</v>
      </c>
      <c r="P716" s="4"/>
      <c r="Q716" s="4"/>
      <c r="R716" s="4"/>
      <c r="S716" s="4"/>
      <c r="T716" s="4"/>
      <c r="U716" s="4"/>
      <c r="V716" s="4"/>
      <c r="W716" s="4"/>
    </row>
    <row r="717" spans="1:206" x14ac:dyDescent="0.2">
      <c r="A717" s="4">
        <v>50</v>
      </c>
      <c r="B717" s="4">
        <v>0</v>
      </c>
      <c r="C717" s="4">
        <v>0</v>
      </c>
      <c r="D717" s="4">
        <v>1</v>
      </c>
      <c r="E717" s="4">
        <v>228</v>
      </c>
      <c r="F717" s="4">
        <f>ROUND(Source!AY709,O717)</f>
        <v>2606551.4</v>
      </c>
      <c r="G717" s="4" t="s">
        <v>402</v>
      </c>
      <c r="H717" s="4" t="s">
        <v>403</v>
      </c>
      <c r="I717" s="4"/>
      <c r="J717" s="4"/>
      <c r="K717" s="4">
        <v>228</v>
      </c>
      <c r="L717" s="4">
        <v>7</v>
      </c>
      <c r="M717" s="4">
        <v>3</v>
      </c>
      <c r="N717" s="4" t="s">
        <v>3</v>
      </c>
      <c r="O717" s="4">
        <v>2</v>
      </c>
      <c r="P717" s="4"/>
      <c r="Q717" s="4"/>
      <c r="R717" s="4"/>
      <c r="S717" s="4"/>
      <c r="T717" s="4"/>
      <c r="U717" s="4"/>
      <c r="V717" s="4"/>
      <c r="W717" s="4"/>
    </row>
    <row r="718" spans="1:206" x14ac:dyDescent="0.2">
      <c r="A718" s="4">
        <v>50</v>
      </c>
      <c r="B718" s="4">
        <v>0</v>
      </c>
      <c r="C718" s="4">
        <v>0</v>
      </c>
      <c r="D718" s="4">
        <v>1</v>
      </c>
      <c r="E718" s="4">
        <v>216</v>
      </c>
      <c r="F718" s="4">
        <f>ROUND(Source!AP709,O718)</f>
        <v>0</v>
      </c>
      <c r="G718" s="4" t="s">
        <v>404</v>
      </c>
      <c r="H718" s="4" t="s">
        <v>405</v>
      </c>
      <c r="I718" s="4"/>
      <c r="J718" s="4"/>
      <c r="K718" s="4">
        <v>216</v>
      </c>
      <c r="L718" s="4">
        <v>8</v>
      </c>
      <c r="M718" s="4">
        <v>3</v>
      </c>
      <c r="N718" s="4" t="s">
        <v>3</v>
      </c>
      <c r="O718" s="4">
        <v>2</v>
      </c>
      <c r="P718" s="4"/>
      <c r="Q718" s="4"/>
      <c r="R718" s="4"/>
      <c r="S718" s="4"/>
      <c r="T718" s="4"/>
      <c r="U718" s="4"/>
      <c r="V718" s="4"/>
      <c r="W718" s="4"/>
    </row>
    <row r="719" spans="1:206" x14ac:dyDescent="0.2">
      <c r="A719" s="4">
        <v>50</v>
      </c>
      <c r="B719" s="4">
        <v>0</v>
      </c>
      <c r="C719" s="4">
        <v>0</v>
      </c>
      <c r="D719" s="4">
        <v>1</v>
      </c>
      <c r="E719" s="4">
        <v>223</v>
      </c>
      <c r="F719" s="4">
        <f>ROUND(Source!AQ709,O719)</f>
        <v>0</v>
      </c>
      <c r="G719" s="4" t="s">
        <v>406</v>
      </c>
      <c r="H719" s="4" t="s">
        <v>407</v>
      </c>
      <c r="I719" s="4"/>
      <c r="J719" s="4"/>
      <c r="K719" s="4">
        <v>223</v>
      </c>
      <c r="L719" s="4">
        <v>9</v>
      </c>
      <c r="M719" s="4">
        <v>3</v>
      </c>
      <c r="N719" s="4" t="s">
        <v>3</v>
      </c>
      <c r="O719" s="4">
        <v>2</v>
      </c>
      <c r="P719" s="4"/>
      <c r="Q719" s="4"/>
      <c r="R719" s="4"/>
      <c r="S719" s="4"/>
      <c r="T719" s="4"/>
      <c r="U719" s="4"/>
      <c r="V719" s="4"/>
      <c r="W719" s="4"/>
    </row>
    <row r="720" spans="1:206" x14ac:dyDescent="0.2">
      <c r="A720" s="4">
        <v>50</v>
      </c>
      <c r="B720" s="4">
        <v>0</v>
      </c>
      <c r="C720" s="4">
        <v>0</v>
      </c>
      <c r="D720" s="4">
        <v>1</v>
      </c>
      <c r="E720" s="4">
        <v>229</v>
      </c>
      <c r="F720" s="4">
        <f>ROUND(Source!AZ709,O720)</f>
        <v>0</v>
      </c>
      <c r="G720" s="4" t="s">
        <v>408</v>
      </c>
      <c r="H720" s="4" t="s">
        <v>409</v>
      </c>
      <c r="I720" s="4"/>
      <c r="J720" s="4"/>
      <c r="K720" s="4">
        <v>229</v>
      </c>
      <c r="L720" s="4">
        <v>10</v>
      </c>
      <c r="M720" s="4">
        <v>3</v>
      </c>
      <c r="N720" s="4" t="s">
        <v>3</v>
      </c>
      <c r="O720" s="4">
        <v>2</v>
      </c>
      <c r="P720" s="4"/>
      <c r="Q720" s="4"/>
      <c r="R720" s="4"/>
      <c r="S720" s="4"/>
      <c r="T720" s="4"/>
      <c r="U720" s="4"/>
      <c r="V720" s="4"/>
      <c r="W720" s="4"/>
    </row>
    <row r="721" spans="1:23" x14ac:dyDescent="0.2">
      <c r="A721" s="4">
        <v>50</v>
      </c>
      <c r="B721" s="4">
        <v>0</v>
      </c>
      <c r="C721" s="4">
        <v>0</v>
      </c>
      <c r="D721" s="4">
        <v>1</v>
      </c>
      <c r="E721" s="4">
        <v>203</v>
      </c>
      <c r="F721" s="4">
        <f>ROUND(Source!Q709,O721)</f>
        <v>127031.54</v>
      </c>
      <c r="G721" s="4" t="s">
        <v>410</v>
      </c>
      <c r="H721" s="4" t="s">
        <v>411</v>
      </c>
      <c r="I721" s="4"/>
      <c r="J721" s="4"/>
      <c r="K721" s="4">
        <v>203</v>
      </c>
      <c r="L721" s="4">
        <v>11</v>
      </c>
      <c r="M721" s="4">
        <v>3</v>
      </c>
      <c r="N721" s="4" t="s">
        <v>3</v>
      </c>
      <c r="O721" s="4">
        <v>2</v>
      </c>
      <c r="P721" s="4"/>
      <c r="Q721" s="4"/>
      <c r="R721" s="4"/>
      <c r="S721" s="4"/>
      <c r="T721" s="4"/>
      <c r="U721" s="4"/>
      <c r="V721" s="4"/>
      <c r="W721" s="4"/>
    </row>
    <row r="722" spans="1:23" x14ac:dyDescent="0.2">
      <c r="A722" s="4">
        <v>50</v>
      </c>
      <c r="B722" s="4">
        <v>0</v>
      </c>
      <c r="C722" s="4">
        <v>0</v>
      </c>
      <c r="D722" s="4">
        <v>1</v>
      </c>
      <c r="E722" s="4">
        <v>231</v>
      </c>
      <c r="F722" s="4">
        <f>ROUND(Source!BB709,O722)</f>
        <v>0</v>
      </c>
      <c r="G722" s="4" t="s">
        <v>412</v>
      </c>
      <c r="H722" s="4" t="s">
        <v>413</v>
      </c>
      <c r="I722" s="4"/>
      <c r="J722" s="4"/>
      <c r="K722" s="4">
        <v>231</v>
      </c>
      <c r="L722" s="4">
        <v>12</v>
      </c>
      <c r="M722" s="4">
        <v>3</v>
      </c>
      <c r="N722" s="4" t="s">
        <v>3</v>
      </c>
      <c r="O722" s="4">
        <v>2</v>
      </c>
      <c r="P722" s="4"/>
      <c r="Q722" s="4"/>
      <c r="R722" s="4"/>
      <c r="S722" s="4"/>
      <c r="T722" s="4"/>
      <c r="U722" s="4"/>
      <c r="V722" s="4"/>
      <c r="W722" s="4"/>
    </row>
    <row r="723" spans="1:23" x14ac:dyDescent="0.2">
      <c r="A723" s="4">
        <v>50</v>
      </c>
      <c r="B723" s="4">
        <v>0</v>
      </c>
      <c r="C723" s="4">
        <v>0</v>
      </c>
      <c r="D723" s="4">
        <v>1</v>
      </c>
      <c r="E723" s="4">
        <v>204</v>
      </c>
      <c r="F723" s="4">
        <f>ROUND(Source!R709,O723)</f>
        <v>14264.71</v>
      </c>
      <c r="G723" s="4" t="s">
        <v>414</v>
      </c>
      <c r="H723" s="4" t="s">
        <v>415</v>
      </c>
      <c r="I723" s="4"/>
      <c r="J723" s="4"/>
      <c r="K723" s="4">
        <v>204</v>
      </c>
      <c r="L723" s="4">
        <v>13</v>
      </c>
      <c r="M723" s="4">
        <v>3</v>
      </c>
      <c r="N723" s="4" t="s">
        <v>3</v>
      </c>
      <c r="O723" s="4">
        <v>2</v>
      </c>
      <c r="P723" s="4"/>
      <c r="Q723" s="4"/>
      <c r="R723" s="4"/>
      <c r="S723" s="4"/>
      <c r="T723" s="4"/>
      <c r="U723" s="4"/>
      <c r="V723" s="4"/>
      <c r="W723" s="4"/>
    </row>
    <row r="724" spans="1:23" x14ac:dyDescent="0.2">
      <c r="A724" s="4">
        <v>50</v>
      </c>
      <c r="B724" s="4">
        <v>0</v>
      </c>
      <c r="C724" s="4">
        <v>0</v>
      </c>
      <c r="D724" s="4">
        <v>1</v>
      </c>
      <c r="E724" s="4">
        <v>205</v>
      </c>
      <c r="F724" s="4">
        <f>ROUND(Source!S709,O724)</f>
        <v>145616.35999999999</v>
      </c>
      <c r="G724" s="4" t="s">
        <v>416</v>
      </c>
      <c r="H724" s="4" t="s">
        <v>417</v>
      </c>
      <c r="I724" s="4"/>
      <c r="J724" s="4"/>
      <c r="K724" s="4">
        <v>205</v>
      </c>
      <c r="L724" s="4">
        <v>14</v>
      </c>
      <c r="M724" s="4">
        <v>3</v>
      </c>
      <c r="N724" s="4" t="s">
        <v>3</v>
      </c>
      <c r="O724" s="4">
        <v>2</v>
      </c>
      <c r="P724" s="4"/>
      <c r="Q724" s="4"/>
      <c r="R724" s="4"/>
      <c r="S724" s="4"/>
      <c r="T724" s="4"/>
      <c r="U724" s="4"/>
      <c r="V724" s="4"/>
      <c r="W724" s="4"/>
    </row>
    <row r="725" spans="1:23" x14ac:dyDescent="0.2">
      <c r="A725" s="4">
        <v>50</v>
      </c>
      <c r="B725" s="4">
        <v>0</v>
      </c>
      <c r="C725" s="4">
        <v>0</v>
      </c>
      <c r="D725" s="4">
        <v>1</v>
      </c>
      <c r="E725" s="4">
        <v>232</v>
      </c>
      <c r="F725" s="4">
        <f>ROUND(Source!BC709,O725)</f>
        <v>0</v>
      </c>
      <c r="G725" s="4" t="s">
        <v>418</v>
      </c>
      <c r="H725" s="4" t="s">
        <v>419</v>
      </c>
      <c r="I725" s="4"/>
      <c r="J725" s="4"/>
      <c r="K725" s="4">
        <v>232</v>
      </c>
      <c r="L725" s="4">
        <v>15</v>
      </c>
      <c r="M725" s="4">
        <v>3</v>
      </c>
      <c r="N725" s="4" t="s">
        <v>3</v>
      </c>
      <c r="O725" s="4">
        <v>2</v>
      </c>
      <c r="P725" s="4"/>
      <c r="Q725" s="4"/>
      <c r="R725" s="4"/>
      <c r="S725" s="4"/>
      <c r="T725" s="4"/>
      <c r="U725" s="4"/>
      <c r="V725" s="4"/>
      <c r="W725" s="4"/>
    </row>
    <row r="726" spans="1:23" x14ac:dyDescent="0.2">
      <c r="A726" s="4">
        <v>50</v>
      </c>
      <c r="B726" s="4">
        <v>0</v>
      </c>
      <c r="C726" s="4">
        <v>0</v>
      </c>
      <c r="D726" s="4">
        <v>1</v>
      </c>
      <c r="E726" s="4">
        <v>214</v>
      </c>
      <c r="F726" s="4">
        <f>ROUND(Source!AS709,O726)</f>
        <v>3158386.64</v>
      </c>
      <c r="G726" s="4" t="s">
        <v>420</v>
      </c>
      <c r="H726" s="4" t="s">
        <v>421</v>
      </c>
      <c r="I726" s="4"/>
      <c r="J726" s="4"/>
      <c r="K726" s="4">
        <v>214</v>
      </c>
      <c r="L726" s="4">
        <v>16</v>
      </c>
      <c r="M726" s="4">
        <v>3</v>
      </c>
      <c r="N726" s="4" t="s">
        <v>3</v>
      </c>
      <c r="O726" s="4">
        <v>2</v>
      </c>
      <c r="P726" s="4"/>
      <c r="Q726" s="4"/>
      <c r="R726" s="4"/>
      <c r="S726" s="4"/>
      <c r="T726" s="4"/>
      <c r="U726" s="4"/>
      <c r="V726" s="4"/>
      <c r="W726" s="4"/>
    </row>
    <row r="727" spans="1:23" x14ac:dyDescent="0.2">
      <c r="A727" s="4">
        <v>50</v>
      </c>
      <c r="B727" s="4">
        <v>0</v>
      </c>
      <c r="C727" s="4">
        <v>0</v>
      </c>
      <c r="D727" s="4">
        <v>1</v>
      </c>
      <c r="E727" s="4">
        <v>215</v>
      </c>
      <c r="F727" s="4">
        <f>ROUND(Source!AT709,O727)</f>
        <v>0</v>
      </c>
      <c r="G727" s="4" t="s">
        <v>422</v>
      </c>
      <c r="H727" s="4" t="s">
        <v>423</v>
      </c>
      <c r="I727" s="4"/>
      <c r="J727" s="4"/>
      <c r="K727" s="4">
        <v>215</v>
      </c>
      <c r="L727" s="4">
        <v>17</v>
      </c>
      <c r="M727" s="4">
        <v>3</v>
      </c>
      <c r="N727" s="4" t="s">
        <v>3</v>
      </c>
      <c r="O727" s="4">
        <v>2</v>
      </c>
      <c r="P727" s="4"/>
      <c r="Q727" s="4"/>
      <c r="R727" s="4"/>
      <c r="S727" s="4"/>
      <c r="T727" s="4"/>
      <c r="U727" s="4"/>
      <c r="V727" s="4"/>
      <c r="W727" s="4"/>
    </row>
    <row r="728" spans="1:23" x14ac:dyDescent="0.2">
      <c r="A728" s="4">
        <v>50</v>
      </c>
      <c r="B728" s="4">
        <v>0</v>
      </c>
      <c r="C728" s="4">
        <v>0</v>
      </c>
      <c r="D728" s="4">
        <v>1</v>
      </c>
      <c r="E728" s="4">
        <v>217</v>
      </c>
      <c r="F728" s="4">
        <f>ROUND(Source!AU709,O728)</f>
        <v>0</v>
      </c>
      <c r="G728" s="4" t="s">
        <v>424</v>
      </c>
      <c r="H728" s="4" t="s">
        <v>425</v>
      </c>
      <c r="I728" s="4"/>
      <c r="J728" s="4"/>
      <c r="K728" s="4">
        <v>217</v>
      </c>
      <c r="L728" s="4">
        <v>18</v>
      </c>
      <c r="M728" s="4">
        <v>3</v>
      </c>
      <c r="N728" s="4" t="s">
        <v>3</v>
      </c>
      <c r="O728" s="4">
        <v>2</v>
      </c>
      <c r="P728" s="4"/>
      <c r="Q728" s="4"/>
      <c r="R728" s="4"/>
      <c r="S728" s="4"/>
      <c r="T728" s="4"/>
      <c r="U728" s="4"/>
      <c r="V728" s="4"/>
      <c r="W728" s="4"/>
    </row>
    <row r="729" spans="1:23" x14ac:dyDescent="0.2">
      <c r="A729" s="4">
        <v>50</v>
      </c>
      <c r="B729" s="4">
        <v>0</v>
      </c>
      <c r="C729" s="4">
        <v>0</v>
      </c>
      <c r="D729" s="4">
        <v>1</v>
      </c>
      <c r="E729" s="4">
        <v>230</v>
      </c>
      <c r="F729" s="4">
        <f>ROUND(Source!BA709,O729)</f>
        <v>0</v>
      </c>
      <c r="G729" s="4" t="s">
        <v>426</v>
      </c>
      <c r="H729" s="4" t="s">
        <v>427</v>
      </c>
      <c r="I729" s="4"/>
      <c r="J729" s="4"/>
      <c r="K729" s="4">
        <v>230</v>
      </c>
      <c r="L729" s="4">
        <v>19</v>
      </c>
      <c r="M729" s="4">
        <v>3</v>
      </c>
      <c r="N729" s="4" t="s">
        <v>3</v>
      </c>
      <c r="O729" s="4">
        <v>2</v>
      </c>
      <c r="P729" s="4"/>
      <c r="Q729" s="4"/>
      <c r="R729" s="4"/>
      <c r="S729" s="4"/>
      <c r="T729" s="4"/>
      <c r="U729" s="4"/>
      <c r="V729" s="4"/>
      <c r="W729" s="4"/>
    </row>
    <row r="730" spans="1:23" x14ac:dyDescent="0.2">
      <c r="A730" s="4">
        <v>50</v>
      </c>
      <c r="B730" s="4">
        <v>0</v>
      </c>
      <c r="C730" s="4">
        <v>0</v>
      </c>
      <c r="D730" s="4">
        <v>1</v>
      </c>
      <c r="E730" s="4">
        <v>206</v>
      </c>
      <c r="F730" s="4">
        <f>ROUND(Source!T709,O730)</f>
        <v>0</v>
      </c>
      <c r="G730" s="4" t="s">
        <v>428</v>
      </c>
      <c r="H730" s="4" t="s">
        <v>429</v>
      </c>
      <c r="I730" s="4"/>
      <c r="J730" s="4"/>
      <c r="K730" s="4">
        <v>206</v>
      </c>
      <c r="L730" s="4">
        <v>20</v>
      </c>
      <c r="M730" s="4">
        <v>3</v>
      </c>
      <c r="N730" s="4" t="s">
        <v>3</v>
      </c>
      <c r="O730" s="4">
        <v>2</v>
      </c>
      <c r="P730" s="4"/>
      <c r="Q730" s="4"/>
      <c r="R730" s="4"/>
      <c r="S730" s="4"/>
      <c r="T730" s="4"/>
      <c r="U730" s="4"/>
      <c r="V730" s="4"/>
      <c r="W730" s="4"/>
    </row>
    <row r="731" spans="1:23" x14ac:dyDescent="0.2">
      <c r="A731" s="4">
        <v>50</v>
      </c>
      <c r="B731" s="4">
        <v>0</v>
      </c>
      <c r="C731" s="4">
        <v>0</v>
      </c>
      <c r="D731" s="4">
        <v>1</v>
      </c>
      <c r="E731" s="4">
        <v>207</v>
      </c>
      <c r="F731" s="4">
        <f>Source!U709</f>
        <v>2477.3788205299998</v>
      </c>
      <c r="G731" s="4" t="s">
        <v>430</v>
      </c>
      <c r="H731" s="4" t="s">
        <v>431</v>
      </c>
      <c r="I731" s="4"/>
      <c r="J731" s="4"/>
      <c r="K731" s="4">
        <v>207</v>
      </c>
      <c r="L731" s="4">
        <v>21</v>
      </c>
      <c r="M731" s="4">
        <v>3</v>
      </c>
      <c r="N731" s="4" t="s">
        <v>3</v>
      </c>
      <c r="O731" s="4">
        <v>-1</v>
      </c>
      <c r="P731" s="4"/>
      <c r="Q731" s="4"/>
      <c r="R731" s="4"/>
      <c r="S731" s="4"/>
      <c r="T731" s="4"/>
      <c r="U731" s="4"/>
      <c r="V731" s="4"/>
      <c r="W731" s="4"/>
    </row>
    <row r="732" spans="1:23" x14ac:dyDescent="0.2">
      <c r="A732" s="4">
        <v>50</v>
      </c>
      <c r="B732" s="4">
        <v>0</v>
      </c>
      <c r="C732" s="4">
        <v>0</v>
      </c>
      <c r="D732" s="4">
        <v>1</v>
      </c>
      <c r="E732" s="4">
        <v>208</v>
      </c>
      <c r="F732" s="4">
        <f>Source!V709</f>
        <v>161.52584040000002</v>
      </c>
      <c r="G732" s="4" t="s">
        <v>432</v>
      </c>
      <c r="H732" s="4" t="s">
        <v>433</v>
      </c>
      <c r="I732" s="4"/>
      <c r="J732" s="4"/>
      <c r="K732" s="4">
        <v>208</v>
      </c>
      <c r="L732" s="4">
        <v>22</v>
      </c>
      <c r="M732" s="4">
        <v>3</v>
      </c>
      <c r="N732" s="4" t="s">
        <v>3</v>
      </c>
      <c r="O732" s="4">
        <v>-1</v>
      </c>
      <c r="P732" s="4"/>
      <c r="Q732" s="4"/>
      <c r="R732" s="4"/>
      <c r="S732" s="4"/>
      <c r="T732" s="4"/>
      <c r="U732" s="4"/>
      <c r="V732" s="4"/>
      <c r="W732" s="4"/>
    </row>
    <row r="733" spans="1:23" x14ac:dyDescent="0.2">
      <c r="A733" s="4">
        <v>50</v>
      </c>
      <c r="B733" s="4">
        <v>0</v>
      </c>
      <c r="C733" s="4">
        <v>0</v>
      </c>
      <c r="D733" s="4">
        <v>1</v>
      </c>
      <c r="E733" s="4">
        <v>209</v>
      </c>
      <c r="F733" s="4">
        <f>ROUND(Source!W709,O733)</f>
        <v>0</v>
      </c>
      <c r="G733" s="4" t="s">
        <v>434</v>
      </c>
      <c r="H733" s="4" t="s">
        <v>435</v>
      </c>
      <c r="I733" s="4"/>
      <c r="J733" s="4"/>
      <c r="K733" s="4">
        <v>209</v>
      </c>
      <c r="L733" s="4">
        <v>23</v>
      </c>
      <c r="M733" s="4">
        <v>3</v>
      </c>
      <c r="N733" s="4" t="s">
        <v>3</v>
      </c>
      <c r="O733" s="4">
        <v>2</v>
      </c>
      <c r="P733" s="4"/>
      <c r="Q733" s="4"/>
      <c r="R733" s="4"/>
      <c r="S733" s="4"/>
      <c r="T733" s="4"/>
      <c r="U733" s="4"/>
      <c r="V733" s="4"/>
      <c r="W733" s="4"/>
    </row>
    <row r="734" spans="1:23" x14ac:dyDescent="0.2">
      <c r="A734" s="4">
        <v>50</v>
      </c>
      <c r="B734" s="4">
        <v>0</v>
      </c>
      <c r="C734" s="4">
        <v>0</v>
      </c>
      <c r="D734" s="4">
        <v>1</v>
      </c>
      <c r="E734" s="4">
        <v>210</v>
      </c>
      <c r="F734" s="4">
        <f>ROUND(Source!X709,O734)</f>
        <v>151325.17000000001</v>
      </c>
      <c r="G734" s="4" t="s">
        <v>436</v>
      </c>
      <c r="H734" s="4" t="s">
        <v>437</v>
      </c>
      <c r="I734" s="4"/>
      <c r="J734" s="4"/>
      <c r="K734" s="4">
        <v>210</v>
      </c>
      <c r="L734" s="4">
        <v>24</v>
      </c>
      <c r="M734" s="4">
        <v>3</v>
      </c>
      <c r="N734" s="4" t="s">
        <v>3</v>
      </c>
      <c r="O734" s="4">
        <v>2</v>
      </c>
      <c r="P734" s="4"/>
      <c r="Q734" s="4"/>
      <c r="R734" s="4"/>
      <c r="S734" s="4"/>
      <c r="T734" s="4"/>
      <c r="U734" s="4"/>
      <c r="V734" s="4"/>
      <c r="W734" s="4"/>
    </row>
    <row r="735" spans="1:23" x14ac:dyDescent="0.2">
      <c r="A735" s="4">
        <v>50</v>
      </c>
      <c r="B735" s="4">
        <v>0</v>
      </c>
      <c r="C735" s="4">
        <v>0</v>
      </c>
      <c r="D735" s="4">
        <v>1</v>
      </c>
      <c r="E735" s="4">
        <v>211</v>
      </c>
      <c r="F735" s="4">
        <f>ROUND(Source!Y709,O735)</f>
        <v>127862.17</v>
      </c>
      <c r="G735" s="4" t="s">
        <v>438</v>
      </c>
      <c r="H735" s="4" t="s">
        <v>439</v>
      </c>
      <c r="I735" s="4"/>
      <c r="J735" s="4"/>
      <c r="K735" s="4">
        <v>211</v>
      </c>
      <c r="L735" s="4">
        <v>25</v>
      </c>
      <c r="M735" s="4">
        <v>3</v>
      </c>
      <c r="N735" s="4" t="s">
        <v>3</v>
      </c>
      <c r="O735" s="4">
        <v>2</v>
      </c>
      <c r="P735" s="4"/>
      <c r="Q735" s="4"/>
      <c r="R735" s="4"/>
      <c r="S735" s="4"/>
      <c r="T735" s="4"/>
      <c r="U735" s="4"/>
      <c r="V735" s="4"/>
      <c r="W735" s="4"/>
    </row>
    <row r="736" spans="1:23" x14ac:dyDescent="0.2">
      <c r="A736" s="4">
        <v>50</v>
      </c>
      <c r="B736" s="4">
        <v>0</v>
      </c>
      <c r="C736" s="4">
        <v>0</v>
      </c>
      <c r="D736" s="4">
        <v>1</v>
      </c>
      <c r="E736" s="4">
        <v>224</v>
      </c>
      <c r="F736" s="4">
        <f>ROUND(Source!AR709,O736)</f>
        <v>3158386.64</v>
      </c>
      <c r="G736" s="4" t="s">
        <v>440</v>
      </c>
      <c r="H736" s="4" t="s">
        <v>441</v>
      </c>
      <c r="I736" s="4"/>
      <c r="J736" s="4"/>
      <c r="K736" s="4">
        <v>224</v>
      </c>
      <c r="L736" s="4">
        <v>26</v>
      </c>
      <c r="M736" s="4">
        <v>3</v>
      </c>
      <c r="N736" s="4" t="s">
        <v>3</v>
      </c>
      <c r="O736" s="4">
        <v>2</v>
      </c>
      <c r="P736" s="4"/>
      <c r="Q736" s="4"/>
      <c r="R736" s="4"/>
      <c r="S736" s="4"/>
      <c r="T736" s="4"/>
      <c r="U736" s="4"/>
      <c r="V736" s="4"/>
      <c r="W736" s="4"/>
    </row>
    <row r="738" spans="1:245" x14ac:dyDescent="0.2">
      <c r="A738" s="1">
        <v>4</v>
      </c>
      <c r="B738" s="1">
        <v>1</v>
      </c>
      <c r="C738" s="1"/>
      <c r="D738" s="1">
        <f>ROW(A771)</f>
        <v>771</v>
      </c>
      <c r="E738" s="1"/>
      <c r="F738" s="1" t="s">
        <v>12</v>
      </c>
      <c r="G738" s="1" t="s">
        <v>972</v>
      </c>
      <c r="H738" s="1" t="s">
        <v>3</v>
      </c>
      <c r="I738" s="1">
        <v>0</v>
      </c>
      <c r="J738" s="1"/>
      <c r="K738" s="1">
        <v>-1</v>
      </c>
      <c r="L738" s="1"/>
      <c r="M738" s="1"/>
      <c r="N738" s="1"/>
      <c r="O738" s="1"/>
      <c r="P738" s="1"/>
      <c r="Q738" s="1"/>
      <c r="R738" s="1"/>
      <c r="S738" s="1"/>
      <c r="T738" s="1"/>
      <c r="U738" s="1" t="s">
        <v>3</v>
      </c>
      <c r="V738" s="1">
        <v>0</v>
      </c>
      <c r="W738" s="1"/>
      <c r="X738" s="1"/>
      <c r="Y738" s="1"/>
      <c r="Z738" s="1"/>
      <c r="AA738" s="1"/>
      <c r="AB738" s="1" t="s">
        <v>3</v>
      </c>
      <c r="AC738" s="1" t="s">
        <v>3</v>
      </c>
      <c r="AD738" s="1" t="s">
        <v>3</v>
      </c>
      <c r="AE738" s="1" t="s">
        <v>3</v>
      </c>
      <c r="AF738" s="1" t="s">
        <v>3</v>
      </c>
      <c r="AG738" s="1" t="s">
        <v>3</v>
      </c>
      <c r="AH738" s="1"/>
      <c r="AI738" s="1"/>
      <c r="AJ738" s="1"/>
      <c r="AK738" s="1"/>
      <c r="AL738" s="1"/>
      <c r="AM738" s="1"/>
      <c r="AN738" s="1"/>
      <c r="AO738" s="1"/>
      <c r="AP738" s="1" t="s">
        <v>3</v>
      </c>
      <c r="AQ738" s="1" t="s">
        <v>3</v>
      </c>
      <c r="AR738" s="1" t="s">
        <v>3</v>
      </c>
      <c r="AS738" s="1"/>
      <c r="AT738" s="1"/>
      <c r="AU738" s="1"/>
      <c r="AV738" s="1"/>
      <c r="AW738" s="1"/>
      <c r="AX738" s="1"/>
      <c r="AY738" s="1"/>
      <c r="AZ738" s="1" t="s">
        <v>3</v>
      </c>
      <c r="BA738" s="1"/>
      <c r="BB738" s="1" t="s">
        <v>3</v>
      </c>
      <c r="BC738" s="1" t="s">
        <v>3</v>
      </c>
      <c r="BD738" s="1" t="s">
        <v>3</v>
      </c>
      <c r="BE738" s="1" t="s">
        <v>3</v>
      </c>
      <c r="BF738" s="1" t="s">
        <v>3</v>
      </c>
      <c r="BG738" s="1" t="s">
        <v>3</v>
      </c>
      <c r="BH738" s="1" t="s">
        <v>3</v>
      </c>
      <c r="BI738" s="1" t="s">
        <v>3</v>
      </c>
      <c r="BJ738" s="1" t="s">
        <v>3</v>
      </c>
      <c r="BK738" s="1" t="s">
        <v>3</v>
      </c>
      <c r="BL738" s="1" t="s">
        <v>3</v>
      </c>
      <c r="BM738" s="1" t="s">
        <v>3</v>
      </c>
      <c r="BN738" s="1" t="s">
        <v>3</v>
      </c>
      <c r="BO738" s="1" t="s">
        <v>3</v>
      </c>
      <c r="BP738" s="1" t="s">
        <v>3</v>
      </c>
      <c r="BQ738" s="1"/>
      <c r="BR738" s="1"/>
      <c r="BS738" s="1"/>
      <c r="BT738" s="1"/>
      <c r="BU738" s="1"/>
      <c r="BV738" s="1"/>
      <c r="BW738" s="1"/>
      <c r="BX738" s="1">
        <v>0</v>
      </c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>
        <v>0</v>
      </c>
    </row>
    <row r="740" spans="1:245" x14ac:dyDescent="0.2">
      <c r="A740" s="2">
        <v>52</v>
      </c>
      <c r="B740" s="2">
        <f t="shared" ref="B740:G740" si="589">B771</f>
        <v>1</v>
      </c>
      <c r="C740" s="2">
        <f t="shared" si="589"/>
        <v>4</v>
      </c>
      <c r="D740" s="2">
        <f t="shared" si="589"/>
        <v>738</v>
      </c>
      <c r="E740" s="2">
        <f t="shared" si="589"/>
        <v>0</v>
      </c>
      <c r="F740" s="2" t="str">
        <f t="shared" si="589"/>
        <v>Новый раздел</v>
      </c>
      <c r="G740" s="2" t="str">
        <f t="shared" si="589"/>
        <v>4 Архитектурные решения</v>
      </c>
      <c r="H740" s="2"/>
      <c r="I740" s="2"/>
      <c r="J740" s="2"/>
      <c r="K740" s="2"/>
      <c r="L740" s="2"/>
      <c r="M740" s="2"/>
      <c r="N740" s="2"/>
      <c r="O740" s="2">
        <f t="shared" ref="O740:AT740" si="590">O771</f>
        <v>398575.76</v>
      </c>
      <c r="P740" s="2">
        <f t="shared" si="590"/>
        <v>381336.11</v>
      </c>
      <c r="Q740" s="2">
        <f t="shared" si="590"/>
        <v>3344.12</v>
      </c>
      <c r="R740" s="2">
        <f t="shared" si="590"/>
        <v>442.83</v>
      </c>
      <c r="S740" s="2">
        <f t="shared" si="590"/>
        <v>13895.53</v>
      </c>
      <c r="T740" s="2">
        <f t="shared" si="590"/>
        <v>0</v>
      </c>
      <c r="U740" s="2">
        <f t="shared" si="590"/>
        <v>230.92945199999994</v>
      </c>
      <c r="V740" s="2">
        <f t="shared" si="590"/>
        <v>5.1170260999999995</v>
      </c>
      <c r="W740" s="2">
        <f t="shared" si="590"/>
        <v>0</v>
      </c>
      <c r="X740" s="2">
        <f t="shared" si="590"/>
        <v>14196.94</v>
      </c>
      <c r="Y740" s="2">
        <f t="shared" si="590"/>
        <v>10357.23</v>
      </c>
      <c r="Z740" s="2">
        <f t="shared" si="590"/>
        <v>0</v>
      </c>
      <c r="AA740" s="2">
        <f t="shared" si="590"/>
        <v>0</v>
      </c>
      <c r="AB740" s="2">
        <f t="shared" si="590"/>
        <v>398575.76</v>
      </c>
      <c r="AC740" s="2">
        <f t="shared" si="590"/>
        <v>381336.11</v>
      </c>
      <c r="AD740" s="2">
        <f t="shared" si="590"/>
        <v>3344.12</v>
      </c>
      <c r="AE740" s="2">
        <f t="shared" si="590"/>
        <v>442.83</v>
      </c>
      <c r="AF740" s="2">
        <f t="shared" si="590"/>
        <v>13895.53</v>
      </c>
      <c r="AG740" s="2">
        <f t="shared" si="590"/>
        <v>0</v>
      </c>
      <c r="AH740" s="2">
        <f t="shared" si="590"/>
        <v>230.92945199999994</v>
      </c>
      <c r="AI740" s="2">
        <f t="shared" si="590"/>
        <v>5.1170260999999995</v>
      </c>
      <c r="AJ740" s="2">
        <f t="shared" si="590"/>
        <v>0</v>
      </c>
      <c r="AK740" s="2">
        <f t="shared" si="590"/>
        <v>14196.94</v>
      </c>
      <c r="AL740" s="2">
        <f t="shared" si="590"/>
        <v>10357.23</v>
      </c>
      <c r="AM740" s="2">
        <f t="shared" si="590"/>
        <v>0</v>
      </c>
      <c r="AN740" s="2">
        <f t="shared" si="590"/>
        <v>0</v>
      </c>
      <c r="AO740" s="2">
        <f t="shared" si="590"/>
        <v>0</v>
      </c>
      <c r="AP740" s="2">
        <f t="shared" si="590"/>
        <v>0</v>
      </c>
      <c r="AQ740" s="2">
        <f t="shared" si="590"/>
        <v>0</v>
      </c>
      <c r="AR740" s="2">
        <f t="shared" si="590"/>
        <v>423129.93</v>
      </c>
      <c r="AS740" s="2">
        <f t="shared" si="590"/>
        <v>423129.93</v>
      </c>
      <c r="AT740" s="2">
        <f t="shared" si="590"/>
        <v>0</v>
      </c>
      <c r="AU740" s="2">
        <f t="shared" ref="AU740:BZ740" si="591">AU771</f>
        <v>0</v>
      </c>
      <c r="AV740" s="2">
        <f t="shared" si="591"/>
        <v>381336.11</v>
      </c>
      <c r="AW740" s="2">
        <f t="shared" si="591"/>
        <v>381336.11</v>
      </c>
      <c r="AX740" s="2">
        <f t="shared" si="591"/>
        <v>0</v>
      </c>
      <c r="AY740" s="2">
        <f t="shared" si="591"/>
        <v>381336.11</v>
      </c>
      <c r="AZ740" s="2">
        <f t="shared" si="591"/>
        <v>0</v>
      </c>
      <c r="BA740" s="2">
        <f t="shared" si="591"/>
        <v>0</v>
      </c>
      <c r="BB740" s="2">
        <f t="shared" si="591"/>
        <v>0</v>
      </c>
      <c r="BC740" s="2">
        <f t="shared" si="591"/>
        <v>0</v>
      </c>
      <c r="BD740" s="2">
        <f t="shared" si="591"/>
        <v>0</v>
      </c>
      <c r="BE740" s="2">
        <f t="shared" si="591"/>
        <v>0</v>
      </c>
      <c r="BF740" s="2">
        <f t="shared" si="591"/>
        <v>0</v>
      </c>
      <c r="BG740" s="2">
        <f t="shared" si="591"/>
        <v>0</v>
      </c>
      <c r="BH740" s="2">
        <f t="shared" si="591"/>
        <v>0</v>
      </c>
      <c r="BI740" s="2">
        <f t="shared" si="591"/>
        <v>0</v>
      </c>
      <c r="BJ740" s="2">
        <f t="shared" si="591"/>
        <v>0</v>
      </c>
      <c r="BK740" s="2">
        <f t="shared" si="591"/>
        <v>0</v>
      </c>
      <c r="BL740" s="2">
        <f t="shared" si="591"/>
        <v>0</v>
      </c>
      <c r="BM740" s="2">
        <f t="shared" si="591"/>
        <v>0</v>
      </c>
      <c r="BN740" s="2">
        <f t="shared" si="591"/>
        <v>0</v>
      </c>
      <c r="BO740" s="2">
        <f t="shared" si="591"/>
        <v>0</v>
      </c>
      <c r="BP740" s="2">
        <f t="shared" si="591"/>
        <v>0</v>
      </c>
      <c r="BQ740" s="2">
        <f t="shared" si="591"/>
        <v>0</v>
      </c>
      <c r="BR740" s="2">
        <f t="shared" si="591"/>
        <v>0</v>
      </c>
      <c r="BS740" s="2">
        <f t="shared" si="591"/>
        <v>0</v>
      </c>
      <c r="BT740" s="2">
        <f t="shared" si="591"/>
        <v>0</v>
      </c>
      <c r="BU740" s="2">
        <f t="shared" si="591"/>
        <v>0</v>
      </c>
      <c r="BV740" s="2">
        <f t="shared" si="591"/>
        <v>0</v>
      </c>
      <c r="BW740" s="2">
        <f t="shared" si="591"/>
        <v>0</v>
      </c>
      <c r="BX740" s="2">
        <f t="shared" si="591"/>
        <v>0</v>
      </c>
      <c r="BY740" s="2">
        <f t="shared" si="591"/>
        <v>0</v>
      </c>
      <c r="BZ740" s="2">
        <f t="shared" si="591"/>
        <v>0</v>
      </c>
      <c r="CA740" s="2">
        <f t="shared" ref="CA740:DF740" si="592">CA771</f>
        <v>423129.93</v>
      </c>
      <c r="CB740" s="2">
        <f t="shared" si="592"/>
        <v>423129.93</v>
      </c>
      <c r="CC740" s="2">
        <f t="shared" si="592"/>
        <v>0</v>
      </c>
      <c r="CD740" s="2">
        <f t="shared" si="592"/>
        <v>0</v>
      </c>
      <c r="CE740" s="2">
        <f t="shared" si="592"/>
        <v>381336.11</v>
      </c>
      <c r="CF740" s="2">
        <f t="shared" si="592"/>
        <v>381336.11</v>
      </c>
      <c r="CG740" s="2">
        <f t="shared" si="592"/>
        <v>0</v>
      </c>
      <c r="CH740" s="2">
        <f t="shared" si="592"/>
        <v>381336.11</v>
      </c>
      <c r="CI740" s="2">
        <f t="shared" si="592"/>
        <v>0</v>
      </c>
      <c r="CJ740" s="2">
        <f t="shared" si="592"/>
        <v>0</v>
      </c>
      <c r="CK740" s="2">
        <f t="shared" si="592"/>
        <v>0</v>
      </c>
      <c r="CL740" s="2">
        <f t="shared" si="592"/>
        <v>0</v>
      </c>
      <c r="CM740" s="2">
        <f t="shared" si="592"/>
        <v>0</v>
      </c>
      <c r="CN740" s="2">
        <f t="shared" si="592"/>
        <v>0</v>
      </c>
      <c r="CO740" s="2">
        <f t="shared" si="592"/>
        <v>0</v>
      </c>
      <c r="CP740" s="2">
        <f t="shared" si="592"/>
        <v>0</v>
      </c>
      <c r="CQ740" s="2">
        <f t="shared" si="592"/>
        <v>0</v>
      </c>
      <c r="CR740" s="2">
        <f t="shared" si="592"/>
        <v>0</v>
      </c>
      <c r="CS740" s="2">
        <f t="shared" si="592"/>
        <v>0</v>
      </c>
      <c r="CT740" s="2">
        <f t="shared" si="592"/>
        <v>0</v>
      </c>
      <c r="CU740" s="2">
        <f t="shared" si="592"/>
        <v>0</v>
      </c>
      <c r="CV740" s="2">
        <f t="shared" si="592"/>
        <v>0</v>
      </c>
      <c r="CW740" s="2">
        <f t="shared" si="592"/>
        <v>0</v>
      </c>
      <c r="CX740" s="2">
        <f t="shared" si="592"/>
        <v>0</v>
      </c>
      <c r="CY740" s="2">
        <f t="shared" si="592"/>
        <v>0</v>
      </c>
      <c r="CZ740" s="2">
        <f t="shared" si="592"/>
        <v>0</v>
      </c>
      <c r="DA740" s="2">
        <f t="shared" si="592"/>
        <v>0</v>
      </c>
      <c r="DB740" s="2">
        <f t="shared" si="592"/>
        <v>0</v>
      </c>
      <c r="DC740" s="2">
        <f t="shared" si="592"/>
        <v>0</v>
      </c>
      <c r="DD740" s="2">
        <f t="shared" si="592"/>
        <v>0</v>
      </c>
      <c r="DE740" s="2">
        <f t="shared" si="592"/>
        <v>0</v>
      </c>
      <c r="DF740" s="2">
        <f t="shared" si="592"/>
        <v>0</v>
      </c>
      <c r="DG740" s="3">
        <f t="shared" ref="DG740:EL740" si="593">DG771</f>
        <v>0</v>
      </c>
      <c r="DH740" s="3">
        <f t="shared" si="593"/>
        <v>0</v>
      </c>
      <c r="DI740" s="3">
        <f t="shared" si="593"/>
        <v>0</v>
      </c>
      <c r="DJ740" s="3">
        <f t="shared" si="593"/>
        <v>0</v>
      </c>
      <c r="DK740" s="3">
        <f t="shared" si="593"/>
        <v>0</v>
      </c>
      <c r="DL740" s="3">
        <f t="shared" si="593"/>
        <v>0</v>
      </c>
      <c r="DM740" s="3">
        <f t="shared" si="593"/>
        <v>0</v>
      </c>
      <c r="DN740" s="3">
        <f t="shared" si="593"/>
        <v>0</v>
      </c>
      <c r="DO740" s="3">
        <f t="shared" si="593"/>
        <v>0</v>
      </c>
      <c r="DP740" s="3">
        <f t="shared" si="593"/>
        <v>0</v>
      </c>
      <c r="DQ740" s="3">
        <f t="shared" si="593"/>
        <v>0</v>
      </c>
      <c r="DR740" s="3">
        <f t="shared" si="593"/>
        <v>0</v>
      </c>
      <c r="DS740" s="3">
        <f t="shared" si="593"/>
        <v>0</v>
      </c>
      <c r="DT740" s="3">
        <f t="shared" si="593"/>
        <v>0</v>
      </c>
      <c r="DU740" s="3">
        <f t="shared" si="593"/>
        <v>0</v>
      </c>
      <c r="DV740" s="3">
        <f t="shared" si="593"/>
        <v>0</v>
      </c>
      <c r="DW740" s="3">
        <f t="shared" si="593"/>
        <v>0</v>
      </c>
      <c r="DX740" s="3">
        <f t="shared" si="593"/>
        <v>0</v>
      </c>
      <c r="DY740" s="3">
        <f t="shared" si="593"/>
        <v>0</v>
      </c>
      <c r="DZ740" s="3">
        <f t="shared" si="593"/>
        <v>0</v>
      </c>
      <c r="EA740" s="3">
        <f t="shared" si="593"/>
        <v>0</v>
      </c>
      <c r="EB740" s="3">
        <f t="shared" si="593"/>
        <v>0</v>
      </c>
      <c r="EC740" s="3">
        <f t="shared" si="593"/>
        <v>0</v>
      </c>
      <c r="ED740" s="3">
        <f t="shared" si="593"/>
        <v>0</v>
      </c>
      <c r="EE740" s="3">
        <f t="shared" si="593"/>
        <v>0</v>
      </c>
      <c r="EF740" s="3">
        <f t="shared" si="593"/>
        <v>0</v>
      </c>
      <c r="EG740" s="3">
        <f t="shared" si="593"/>
        <v>0</v>
      </c>
      <c r="EH740" s="3">
        <f t="shared" si="593"/>
        <v>0</v>
      </c>
      <c r="EI740" s="3">
        <f t="shared" si="593"/>
        <v>0</v>
      </c>
      <c r="EJ740" s="3">
        <f t="shared" si="593"/>
        <v>0</v>
      </c>
      <c r="EK740" s="3">
        <f t="shared" si="593"/>
        <v>0</v>
      </c>
      <c r="EL740" s="3">
        <f t="shared" si="593"/>
        <v>0</v>
      </c>
      <c r="EM740" s="3">
        <f t="shared" ref="EM740:FR740" si="594">EM771</f>
        <v>0</v>
      </c>
      <c r="EN740" s="3">
        <f t="shared" si="594"/>
        <v>0</v>
      </c>
      <c r="EO740" s="3">
        <f t="shared" si="594"/>
        <v>0</v>
      </c>
      <c r="EP740" s="3">
        <f t="shared" si="594"/>
        <v>0</v>
      </c>
      <c r="EQ740" s="3">
        <f t="shared" si="594"/>
        <v>0</v>
      </c>
      <c r="ER740" s="3">
        <f t="shared" si="594"/>
        <v>0</v>
      </c>
      <c r="ES740" s="3">
        <f t="shared" si="594"/>
        <v>0</v>
      </c>
      <c r="ET740" s="3">
        <f t="shared" si="594"/>
        <v>0</v>
      </c>
      <c r="EU740" s="3">
        <f t="shared" si="594"/>
        <v>0</v>
      </c>
      <c r="EV740" s="3">
        <f t="shared" si="594"/>
        <v>0</v>
      </c>
      <c r="EW740" s="3">
        <f t="shared" si="594"/>
        <v>0</v>
      </c>
      <c r="EX740" s="3">
        <f t="shared" si="594"/>
        <v>0</v>
      </c>
      <c r="EY740" s="3">
        <f t="shared" si="594"/>
        <v>0</v>
      </c>
      <c r="EZ740" s="3">
        <f t="shared" si="594"/>
        <v>0</v>
      </c>
      <c r="FA740" s="3">
        <f t="shared" si="594"/>
        <v>0</v>
      </c>
      <c r="FB740" s="3">
        <f t="shared" si="594"/>
        <v>0</v>
      </c>
      <c r="FC740" s="3">
        <f t="shared" si="594"/>
        <v>0</v>
      </c>
      <c r="FD740" s="3">
        <f t="shared" si="594"/>
        <v>0</v>
      </c>
      <c r="FE740" s="3">
        <f t="shared" si="594"/>
        <v>0</v>
      </c>
      <c r="FF740" s="3">
        <f t="shared" si="594"/>
        <v>0</v>
      </c>
      <c r="FG740" s="3">
        <f t="shared" si="594"/>
        <v>0</v>
      </c>
      <c r="FH740" s="3">
        <f t="shared" si="594"/>
        <v>0</v>
      </c>
      <c r="FI740" s="3">
        <f t="shared" si="594"/>
        <v>0</v>
      </c>
      <c r="FJ740" s="3">
        <f t="shared" si="594"/>
        <v>0</v>
      </c>
      <c r="FK740" s="3">
        <f t="shared" si="594"/>
        <v>0</v>
      </c>
      <c r="FL740" s="3">
        <f t="shared" si="594"/>
        <v>0</v>
      </c>
      <c r="FM740" s="3">
        <f t="shared" si="594"/>
        <v>0</v>
      </c>
      <c r="FN740" s="3">
        <f t="shared" si="594"/>
        <v>0</v>
      </c>
      <c r="FO740" s="3">
        <f t="shared" si="594"/>
        <v>0</v>
      </c>
      <c r="FP740" s="3">
        <f t="shared" si="594"/>
        <v>0</v>
      </c>
      <c r="FQ740" s="3">
        <f t="shared" si="594"/>
        <v>0</v>
      </c>
      <c r="FR740" s="3">
        <f t="shared" si="594"/>
        <v>0</v>
      </c>
      <c r="FS740" s="3">
        <f t="shared" ref="FS740:GX740" si="595">FS771</f>
        <v>0</v>
      </c>
      <c r="FT740" s="3">
        <f t="shared" si="595"/>
        <v>0</v>
      </c>
      <c r="FU740" s="3">
        <f t="shared" si="595"/>
        <v>0</v>
      </c>
      <c r="FV740" s="3">
        <f t="shared" si="595"/>
        <v>0</v>
      </c>
      <c r="FW740" s="3">
        <f t="shared" si="595"/>
        <v>0</v>
      </c>
      <c r="FX740" s="3">
        <f t="shared" si="595"/>
        <v>0</v>
      </c>
      <c r="FY740" s="3">
        <f t="shared" si="595"/>
        <v>0</v>
      </c>
      <c r="FZ740" s="3">
        <f t="shared" si="595"/>
        <v>0</v>
      </c>
      <c r="GA740" s="3">
        <f t="shared" si="595"/>
        <v>0</v>
      </c>
      <c r="GB740" s="3">
        <f t="shared" si="595"/>
        <v>0</v>
      </c>
      <c r="GC740" s="3">
        <f t="shared" si="595"/>
        <v>0</v>
      </c>
      <c r="GD740" s="3">
        <f t="shared" si="595"/>
        <v>0</v>
      </c>
      <c r="GE740" s="3">
        <f t="shared" si="595"/>
        <v>0</v>
      </c>
      <c r="GF740" s="3">
        <f t="shared" si="595"/>
        <v>0</v>
      </c>
      <c r="GG740" s="3">
        <f t="shared" si="595"/>
        <v>0</v>
      </c>
      <c r="GH740" s="3">
        <f t="shared" si="595"/>
        <v>0</v>
      </c>
      <c r="GI740" s="3">
        <f t="shared" si="595"/>
        <v>0</v>
      </c>
      <c r="GJ740" s="3">
        <f t="shared" si="595"/>
        <v>0</v>
      </c>
      <c r="GK740" s="3">
        <f t="shared" si="595"/>
        <v>0</v>
      </c>
      <c r="GL740" s="3">
        <f t="shared" si="595"/>
        <v>0</v>
      </c>
      <c r="GM740" s="3">
        <f t="shared" si="595"/>
        <v>0</v>
      </c>
      <c r="GN740" s="3">
        <f t="shared" si="595"/>
        <v>0</v>
      </c>
      <c r="GO740" s="3">
        <f t="shared" si="595"/>
        <v>0</v>
      </c>
      <c r="GP740" s="3">
        <f t="shared" si="595"/>
        <v>0</v>
      </c>
      <c r="GQ740" s="3">
        <f t="shared" si="595"/>
        <v>0</v>
      </c>
      <c r="GR740" s="3">
        <f t="shared" si="595"/>
        <v>0</v>
      </c>
      <c r="GS740" s="3">
        <f t="shared" si="595"/>
        <v>0</v>
      </c>
      <c r="GT740" s="3">
        <f t="shared" si="595"/>
        <v>0</v>
      </c>
      <c r="GU740" s="3">
        <f t="shared" si="595"/>
        <v>0</v>
      </c>
      <c r="GV740" s="3">
        <f t="shared" si="595"/>
        <v>0</v>
      </c>
      <c r="GW740" s="3">
        <f t="shared" si="595"/>
        <v>0</v>
      </c>
      <c r="GX740" s="3">
        <f t="shared" si="595"/>
        <v>0</v>
      </c>
    </row>
    <row r="742" spans="1:245" x14ac:dyDescent="0.2">
      <c r="A742">
        <v>17</v>
      </c>
      <c r="B742">
        <v>1</v>
      </c>
      <c r="C742">
        <f>ROW(SmtRes!A1379)</f>
        <v>1379</v>
      </c>
      <c r="D742">
        <f>ROW(EtalonRes!A1315)</f>
        <v>1315</v>
      </c>
      <c r="E742" t="s">
        <v>973</v>
      </c>
      <c r="F742" t="s">
        <v>964</v>
      </c>
      <c r="G742" t="s">
        <v>974</v>
      </c>
      <c r="H742" t="s">
        <v>64</v>
      </c>
      <c r="I742">
        <v>0.28199999999999997</v>
      </c>
      <c r="J742">
        <v>0</v>
      </c>
      <c r="O742">
        <f t="shared" ref="O742:O769" si="596">ROUND(CP742,2)</f>
        <v>723.93</v>
      </c>
      <c r="P742">
        <f t="shared" ref="P742:P769" si="597">ROUND(CQ742*I742,2)</f>
        <v>0</v>
      </c>
      <c r="Q742">
        <f t="shared" ref="Q742:Q769" si="598">ROUND(CR742*I742,2)</f>
        <v>162.9</v>
      </c>
      <c r="R742">
        <f t="shared" ref="R742:R769" si="599">ROUND(CS742*I742,2)</f>
        <v>4.9400000000000004</v>
      </c>
      <c r="S742">
        <f t="shared" ref="S742:S769" si="600">ROUND(CT742*I742,2)</f>
        <v>561.03</v>
      </c>
      <c r="T742">
        <f t="shared" ref="T742:T769" si="601">ROUND(CU742*I742,2)</f>
        <v>0</v>
      </c>
      <c r="U742">
        <f t="shared" ref="U742:U769" si="602">CV742*I742</f>
        <v>10.025945999999998</v>
      </c>
      <c r="V742">
        <f t="shared" ref="V742:V769" si="603">CW742*I742</f>
        <v>6.1193999999999991E-2</v>
      </c>
      <c r="W742">
        <f t="shared" ref="W742:W769" si="604">ROUND(CX742*I742,2)</f>
        <v>0</v>
      </c>
      <c r="X742">
        <f t="shared" ref="X742:X769" si="605">ROUND(CY742,2)</f>
        <v>509.37</v>
      </c>
      <c r="Y742">
        <f t="shared" ref="Y742:Y769" si="606">ROUND(CZ742,2)</f>
        <v>481.07</v>
      </c>
      <c r="AA742">
        <v>39570879</v>
      </c>
      <c r="AB742">
        <f t="shared" ref="AB742:AB769" si="607">ROUND((AC742+AD742+AF742),2)</f>
        <v>391.33</v>
      </c>
      <c r="AC742">
        <f>ROUND(((ES742*0)),2)</f>
        <v>0</v>
      </c>
      <c r="AD742">
        <f>ROUND(((((ET742*0.7))-((EU742*0.7)))+AE742),2)</f>
        <v>88.06</v>
      </c>
      <c r="AE742">
        <f>ROUND(((EU742*0.7)),2)</f>
        <v>2.67</v>
      </c>
      <c r="AF742">
        <f>ROUND(((EV742*0.7)),2)</f>
        <v>303.27</v>
      </c>
      <c r="AG742">
        <f t="shared" ref="AG742:AG769" si="608">ROUND((AP742),2)</f>
        <v>0</v>
      </c>
      <c r="AH742">
        <f>((EW742*0.7))</f>
        <v>35.552999999999997</v>
      </c>
      <c r="AI742">
        <f>((EX742*0.7))</f>
        <v>0.217</v>
      </c>
      <c r="AJ742">
        <f t="shared" ref="AJ742:AJ769" si="609">ROUND((AS742),2)</f>
        <v>0</v>
      </c>
      <c r="AK742">
        <v>641</v>
      </c>
      <c r="AL742">
        <v>81.96</v>
      </c>
      <c r="AM742">
        <v>125.8</v>
      </c>
      <c r="AN742">
        <v>3.82</v>
      </c>
      <c r="AO742">
        <v>433.24</v>
      </c>
      <c r="AP742">
        <v>0</v>
      </c>
      <c r="AQ742">
        <v>50.79</v>
      </c>
      <c r="AR742">
        <v>0.31</v>
      </c>
      <c r="AS742">
        <v>0</v>
      </c>
      <c r="AT742">
        <v>90</v>
      </c>
      <c r="AU742">
        <v>85</v>
      </c>
      <c r="AV742">
        <v>1</v>
      </c>
      <c r="AW742">
        <v>1</v>
      </c>
      <c r="AZ742">
        <v>6.56</v>
      </c>
      <c r="BA742">
        <v>6.56</v>
      </c>
      <c r="BB742">
        <v>6.56</v>
      </c>
      <c r="BC742">
        <v>6.56</v>
      </c>
      <c r="BD742" t="s">
        <v>3</v>
      </c>
      <c r="BE742" t="s">
        <v>3</v>
      </c>
      <c r="BF742" t="s">
        <v>3</v>
      </c>
      <c r="BG742" t="s">
        <v>3</v>
      </c>
      <c r="BH742">
        <v>0</v>
      </c>
      <c r="BI742">
        <v>1</v>
      </c>
      <c r="BJ742" t="s">
        <v>966</v>
      </c>
      <c r="BM742">
        <v>9001</v>
      </c>
      <c r="BN742">
        <v>0</v>
      </c>
      <c r="BO742" t="s">
        <v>3</v>
      </c>
      <c r="BP742">
        <v>0</v>
      </c>
      <c r="BQ742">
        <v>2</v>
      </c>
      <c r="BR742">
        <v>0</v>
      </c>
      <c r="BS742">
        <v>6.56</v>
      </c>
      <c r="BT742">
        <v>1</v>
      </c>
      <c r="BU742">
        <v>1</v>
      </c>
      <c r="BV742">
        <v>1</v>
      </c>
      <c r="BW742">
        <v>1</v>
      </c>
      <c r="BX742">
        <v>1</v>
      </c>
      <c r="BY742" t="s">
        <v>3</v>
      </c>
      <c r="BZ742">
        <v>90</v>
      </c>
      <c r="CA742">
        <v>85</v>
      </c>
      <c r="CF742">
        <v>0</v>
      </c>
      <c r="CG742">
        <v>0</v>
      </c>
      <c r="CM742">
        <v>0</v>
      </c>
      <c r="CN742" t="s">
        <v>975</v>
      </c>
      <c r="CO742">
        <v>0</v>
      </c>
      <c r="CP742">
        <f t="shared" ref="CP742:CP769" si="610">(P742+Q742+S742)</f>
        <v>723.93</v>
      </c>
      <c r="CQ742">
        <f t="shared" ref="CQ742:CQ769" si="611">AC742*BC742</f>
        <v>0</v>
      </c>
      <c r="CR742">
        <f t="shared" ref="CR742:CR769" si="612">AD742*BB742</f>
        <v>577.67359999999996</v>
      </c>
      <c r="CS742">
        <f t="shared" ref="CS742:CS769" si="613">AE742*BS742</f>
        <v>17.5152</v>
      </c>
      <c r="CT742">
        <f t="shared" ref="CT742:CT769" si="614">AF742*BA742</f>
        <v>1989.4511999999997</v>
      </c>
      <c r="CU742">
        <f t="shared" ref="CU742:CU769" si="615">AG742</f>
        <v>0</v>
      </c>
      <c r="CV742">
        <f t="shared" ref="CV742:CV769" si="616">AH742</f>
        <v>35.552999999999997</v>
      </c>
      <c r="CW742">
        <f t="shared" ref="CW742:CW769" si="617">AI742</f>
        <v>0.217</v>
      </c>
      <c r="CX742">
        <f t="shared" ref="CX742:CX769" si="618">AJ742</f>
        <v>0</v>
      </c>
      <c r="CY742">
        <f t="shared" ref="CY742:CY769" si="619">(((S742+R742)*AT742)/100)</f>
        <v>509.37300000000005</v>
      </c>
      <c r="CZ742">
        <f t="shared" ref="CZ742:CZ769" si="620">(((S742+R742)*AU742)/100)</f>
        <v>481.07450000000006</v>
      </c>
      <c r="DC742" t="s">
        <v>3</v>
      </c>
      <c r="DD742" t="s">
        <v>826</v>
      </c>
      <c r="DE742" t="s">
        <v>976</v>
      </c>
      <c r="DF742" t="s">
        <v>976</v>
      </c>
      <c r="DG742" t="s">
        <v>976</v>
      </c>
      <c r="DH742" t="s">
        <v>3</v>
      </c>
      <c r="DI742" t="s">
        <v>976</v>
      </c>
      <c r="DJ742" t="s">
        <v>976</v>
      </c>
      <c r="DK742" t="s">
        <v>3</v>
      </c>
      <c r="DL742" t="s">
        <v>3</v>
      </c>
      <c r="DM742" t="s">
        <v>3</v>
      </c>
      <c r="DN742">
        <v>0</v>
      </c>
      <c r="DO742">
        <v>0</v>
      </c>
      <c r="DP742">
        <v>1</v>
      </c>
      <c r="DQ742">
        <v>1</v>
      </c>
      <c r="DU742">
        <v>1009</v>
      </c>
      <c r="DV742" t="s">
        <v>64</v>
      </c>
      <c r="DW742" t="s">
        <v>64</v>
      </c>
      <c r="DX742">
        <v>1000</v>
      </c>
      <c r="EE742">
        <v>39174502</v>
      </c>
      <c r="EF742">
        <v>2</v>
      </c>
      <c r="EG742" t="s">
        <v>21</v>
      </c>
      <c r="EH742">
        <v>0</v>
      </c>
      <c r="EI742" t="s">
        <v>3</v>
      </c>
      <c r="EJ742">
        <v>1</v>
      </c>
      <c r="EK742">
        <v>9001</v>
      </c>
      <c r="EL742" t="s">
        <v>475</v>
      </c>
      <c r="EM742" t="s">
        <v>476</v>
      </c>
      <c r="EO742" t="s">
        <v>977</v>
      </c>
      <c r="EQ742">
        <v>0</v>
      </c>
      <c r="ER742">
        <v>641</v>
      </c>
      <c r="ES742">
        <v>81.96</v>
      </c>
      <c r="ET742">
        <v>125.8</v>
      </c>
      <c r="EU742">
        <v>3.82</v>
      </c>
      <c r="EV742">
        <v>433.24</v>
      </c>
      <c r="EW742">
        <v>50.79</v>
      </c>
      <c r="EX742">
        <v>0.31</v>
      </c>
      <c r="EY742">
        <v>0</v>
      </c>
      <c r="FQ742">
        <v>0</v>
      </c>
      <c r="FR742">
        <f t="shared" ref="FR742:FR769" si="621">ROUND(IF(AND(BH742=3,BI742=3),P742,0),2)</f>
        <v>0</v>
      </c>
      <c r="FS742">
        <v>0</v>
      </c>
      <c r="FX742">
        <v>90</v>
      </c>
      <c r="FY742">
        <v>85</v>
      </c>
      <c r="GA742" t="s">
        <v>3</v>
      </c>
      <c r="GD742">
        <v>0</v>
      </c>
      <c r="GF742">
        <v>-1385784566</v>
      </c>
      <c r="GG742">
        <v>1</v>
      </c>
      <c r="GH742">
        <v>1</v>
      </c>
      <c r="GI742">
        <v>4</v>
      </c>
      <c r="GJ742">
        <v>0</v>
      </c>
      <c r="GK742">
        <f>ROUND(R742*(R12)/100,2)</f>
        <v>0</v>
      </c>
      <c r="GL742">
        <f t="shared" ref="GL742:GL769" si="622">ROUND(IF(AND(BH742=3,BI742=3,FS742&lt;&gt;0),P742,0),2)</f>
        <v>0</v>
      </c>
      <c r="GM742">
        <f t="shared" ref="GM742:GM769" si="623">ROUND(O742+X742+Y742+GK742,2)+GX742</f>
        <v>1714.37</v>
      </c>
      <c r="GN742">
        <f t="shared" ref="GN742:GN769" si="624">IF(OR(BI742=0,BI742=1),ROUND(O742+X742+Y742+GK742,2),0)</f>
        <v>1714.37</v>
      </c>
      <c r="GO742">
        <f t="shared" ref="GO742:GO769" si="625">IF(BI742=2,ROUND(O742+X742+Y742+GK742,2),0)</f>
        <v>0</v>
      </c>
      <c r="GP742">
        <f t="shared" ref="GP742:GP769" si="626">IF(BI742=4,ROUND(O742+X742+Y742+GK742,2)+GX742,0)</f>
        <v>0</v>
      </c>
      <c r="GR742">
        <v>0</v>
      </c>
      <c r="GS742">
        <v>0</v>
      </c>
      <c r="GT742">
        <v>0</v>
      </c>
      <c r="GU742" t="s">
        <v>3</v>
      </c>
      <c r="GV742">
        <f t="shared" ref="GV742:GV769" si="627">ROUND(GT742,2)</f>
        <v>0</v>
      </c>
      <c r="GW742">
        <v>1</v>
      </c>
      <c r="GX742">
        <f t="shared" ref="GX742:GX769" si="628">ROUND(GV742*GW742*I742,2)</f>
        <v>0</v>
      </c>
      <c r="HA742">
        <v>0</v>
      </c>
      <c r="HB742">
        <v>0</v>
      </c>
      <c r="IK742">
        <v>0</v>
      </c>
    </row>
    <row r="743" spans="1:245" x14ac:dyDescent="0.2">
      <c r="A743">
        <v>17</v>
      </c>
      <c r="B743">
        <v>1</v>
      </c>
      <c r="C743">
        <f>ROW(SmtRes!A1382)</f>
        <v>1382</v>
      </c>
      <c r="D743">
        <f>ROW(EtalonRes!A1318)</f>
        <v>1318</v>
      </c>
      <c r="E743" t="s">
        <v>978</v>
      </c>
      <c r="F743" t="s">
        <v>979</v>
      </c>
      <c r="G743" t="s">
        <v>980</v>
      </c>
      <c r="H743" t="s">
        <v>73</v>
      </c>
      <c r="I743">
        <v>1.2</v>
      </c>
      <c r="J743">
        <v>0</v>
      </c>
      <c r="O743">
        <f t="shared" si="596"/>
        <v>896.69</v>
      </c>
      <c r="P743">
        <f t="shared" si="597"/>
        <v>0</v>
      </c>
      <c r="Q743">
        <f t="shared" si="598"/>
        <v>321.95999999999998</v>
      </c>
      <c r="R743">
        <f t="shared" si="599"/>
        <v>0</v>
      </c>
      <c r="S743">
        <f t="shared" si="600"/>
        <v>574.73</v>
      </c>
      <c r="T743">
        <f t="shared" si="601"/>
        <v>0</v>
      </c>
      <c r="U743">
        <f t="shared" si="602"/>
        <v>9.8879999999999999</v>
      </c>
      <c r="V743">
        <f t="shared" si="603"/>
        <v>0</v>
      </c>
      <c r="W743">
        <f t="shared" si="604"/>
        <v>0</v>
      </c>
      <c r="X743">
        <f t="shared" si="605"/>
        <v>632.20000000000005</v>
      </c>
      <c r="Y743">
        <f t="shared" si="606"/>
        <v>402.31</v>
      </c>
      <c r="AA743">
        <v>39570879</v>
      </c>
      <c r="AB743">
        <f t="shared" si="607"/>
        <v>113.91</v>
      </c>
      <c r="AC743">
        <f t="shared" ref="AC743:AC769" si="629">ROUND((ES743),2)</f>
        <v>0</v>
      </c>
      <c r="AD743">
        <f t="shared" ref="AD743:AD753" si="630">ROUND((((ET743)-(EU743))+AE743),2)</f>
        <v>40.9</v>
      </c>
      <c r="AE743">
        <f t="shared" ref="AE743:AE753" si="631">ROUND((EU743),2)</f>
        <v>0</v>
      </c>
      <c r="AF743">
        <f t="shared" ref="AF743:AF753" si="632">ROUND((EV743),2)</f>
        <v>73.010000000000005</v>
      </c>
      <c r="AG743">
        <f t="shared" si="608"/>
        <v>0</v>
      </c>
      <c r="AH743">
        <f t="shared" ref="AH743:AH753" si="633">(EW743)</f>
        <v>8.24</v>
      </c>
      <c r="AI743">
        <f t="shared" ref="AI743:AI753" si="634">(EX743)</f>
        <v>0</v>
      </c>
      <c r="AJ743">
        <f t="shared" si="609"/>
        <v>0</v>
      </c>
      <c r="AK743">
        <v>113.91</v>
      </c>
      <c r="AL743">
        <v>0</v>
      </c>
      <c r="AM743">
        <v>40.9</v>
      </c>
      <c r="AN743">
        <v>0</v>
      </c>
      <c r="AO743">
        <v>73.010000000000005</v>
      </c>
      <c r="AP743">
        <v>0</v>
      </c>
      <c r="AQ743">
        <v>8.24</v>
      </c>
      <c r="AR743">
        <v>0</v>
      </c>
      <c r="AS743">
        <v>0</v>
      </c>
      <c r="AT743">
        <v>110</v>
      </c>
      <c r="AU743">
        <v>70</v>
      </c>
      <c r="AV743">
        <v>1</v>
      </c>
      <c r="AW743">
        <v>1</v>
      </c>
      <c r="AZ743">
        <v>6.56</v>
      </c>
      <c r="BA743">
        <v>6.56</v>
      </c>
      <c r="BB743">
        <v>6.56</v>
      </c>
      <c r="BC743">
        <v>6.56</v>
      </c>
      <c r="BD743" t="s">
        <v>3</v>
      </c>
      <c r="BE743" t="s">
        <v>3</v>
      </c>
      <c r="BF743" t="s">
        <v>3</v>
      </c>
      <c r="BG743" t="s">
        <v>3</v>
      </c>
      <c r="BH743">
        <v>0</v>
      </c>
      <c r="BI743">
        <v>1</v>
      </c>
      <c r="BJ743" t="s">
        <v>981</v>
      </c>
      <c r="BM743">
        <v>46001</v>
      </c>
      <c r="BN743">
        <v>0</v>
      </c>
      <c r="BO743" t="s">
        <v>3</v>
      </c>
      <c r="BP743">
        <v>0</v>
      </c>
      <c r="BQ743">
        <v>2</v>
      </c>
      <c r="BR743">
        <v>0</v>
      </c>
      <c r="BS743">
        <v>6.56</v>
      </c>
      <c r="BT743">
        <v>1</v>
      </c>
      <c r="BU743">
        <v>1</v>
      </c>
      <c r="BV743">
        <v>1</v>
      </c>
      <c r="BW743">
        <v>1</v>
      </c>
      <c r="BX743">
        <v>1</v>
      </c>
      <c r="BY743" t="s">
        <v>3</v>
      </c>
      <c r="BZ743">
        <v>110</v>
      </c>
      <c r="CA743">
        <v>70</v>
      </c>
      <c r="CF743">
        <v>0</v>
      </c>
      <c r="CG743">
        <v>0</v>
      </c>
      <c r="CM743">
        <v>0</v>
      </c>
      <c r="CN743" t="s">
        <v>3</v>
      </c>
      <c r="CO743">
        <v>0</v>
      </c>
      <c r="CP743">
        <f t="shared" si="610"/>
        <v>896.69</v>
      </c>
      <c r="CQ743">
        <f t="shared" si="611"/>
        <v>0</v>
      </c>
      <c r="CR743">
        <f t="shared" si="612"/>
        <v>268.30399999999997</v>
      </c>
      <c r="CS743">
        <f t="shared" si="613"/>
        <v>0</v>
      </c>
      <c r="CT743">
        <f t="shared" si="614"/>
        <v>478.94560000000001</v>
      </c>
      <c r="CU743">
        <f t="shared" si="615"/>
        <v>0</v>
      </c>
      <c r="CV743">
        <f t="shared" si="616"/>
        <v>8.24</v>
      </c>
      <c r="CW743">
        <f t="shared" si="617"/>
        <v>0</v>
      </c>
      <c r="CX743">
        <f t="shared" si="618"/>
        <v>0</v>
      </c>
      <c r="CY743">
        <f t="shared" si="619"/>
        <v>632.20299999999997</v>
      </c>
      <c r="CZ743">
        <f t="shared" si="620"/>
        <v>402.31099999999998</v>
      </c>
      <c r="DC743" t="s">
        <v>3</v>
      </c>
      <c r="DD743" t="s">
        <v>3</v>
      </c>
      <c r="DE743" t="s">
        <v>3</v>
      </c>
      <c r="DF743" t="s">
        <v>3</v>
      </c>
      <c r="DG743" t="s">
        <v>3</v>
      </c>
      <c r="DH743" t="s">
        <v>3</v>
      </c>
      <c r="DI743" t="s">
        <v>3</v>
      </c>
      <c r="DJ743" t="s">
        <v>3</v>
      </c>
      <c r="DK743" t="s">
        <v>3</v>
      </c>
      <c r="DL743" t="s">
        <v>3</v>
      </c>
      <c r="DM743" t="s">
        <v>3</v>
      </c>
      <c r="DN743">
        <v>0</v>
      </c>
      <c r="DO743">
        <v>0</v>
      </c>
      <c r="DP743">
        <v>1</v>
      </c>
      <c r="DQ743">
        <v>1</v>
      </c>
      <c r="DU743">
        <v>1007</v>
      </c>
      <c r="DV743" t="s">
        <v>73</v>
      </c>
      <c r="DW743" t="s">
        <v>73</v>
      </c>
      <c r="DX743">
        <v>1</v>
      </c>
      <c r="EE743">
        <v>39174571</v>
      </c>
      <c r="EF743">
        <v>2</v>
      </c>
      <c r="EG743" t="s">
        <v>21</v>
      </c>
      <c r="EH743">
        <v>0</v>
      </c>
      <c r="EI743" t="s">
        <v>3</v>
      </c>
      <c r="EJ743">
        <v>1</v>
      </c>
      <c r="EK743">
        <v>46001</v>
      </c>
      <c r="EL743" t="s">
        <v>449</v>
      </c>
      <c r="EM743" t="s">
        <v>450</v>
      </c>
      <c r="EO743" t="s">
        <v>3</v>
      </c>
      <c r="EQ743">
        <v>0</v>
      </c>
      <c r="ER743">
        <v>113.91</v>
      </c>
      <c r="ES743">
        <v>0</v>
      </c>
      <c r="ET743">
        <v>40.9</v>
      </c>
      <c r="EU743">
        <v>0</v>
      </c>
      <c r="EV743">
        <v>73.010000000000005</v>
      </c>
      <c r="EW743">
        <v>8.24</v>
      </c>
      <c r="EX743">
        <v>0</v>
      </c>
      <c r="EY743">
        <v>0</v>
      </c>
      <c r="FQ743">
        <v>0</v>
      </c>
      <c r="FR743">
        <f t="shared" si="621"/>
        <v>0</v>
      </c>
      <c r="FS743">
        <v>0</v>
      </c>
      <c r="FX743">
        <v>110</v>
      </c>
      <c r="FY743">
        <v>70</v>
      </c>
      <c r="GA743" t="s">
        <v>3</v>
      </c>
      <c r="GD743">
        <v>0</v>
      </c>
      <c r="GF743">
        <v>1582154589</v>
      </c>
      <c r="GG743">
        <v>1</v>
      </c>
      <c r="GH743">
        <v>1</v>
      </c>
      <c r="GI743">
        <v>4</v>
      </c>
      <c r="GJ743">
        <v>0</v>
      </c>
      <c r="GK743">
        <f>ROUND(R743*(R12)/100,2)</f>
        <v>0</v>
      </c>
      <c r="GL743">
        <f t="shared" si="622"/>
        <v>0</v>
      </c>
      <c r="GM743">
        <f t="shared" si="623"/>
        <v>1931.2</v>
      </c>
      <c r="GN743">
        <f t="shared" si="624"/>
        <v>1931.2</v>
      </c>
      <c r="GO743">
        <f t="shared" si="625"/>
        <v>0</v>
      </c>
      <c r="GP743">
        <f t="shared" si="626"/>
        <v>0</v>
      </c>
      <c r="GR743">
        <v>0</v>
      </c>
      <c r="GS743">
        <v>0</v>
      </c>
      <c r="GT743">
        <v>0</v>
      </c>
      <c r="GU743" t="s">
        <v>3</v>
      </c>
      <c r="GV743">
        <f t="shared" si="627"/>
        <v>0</v>
      </c>
      <c r="GW743">
        <v>1</v>
      </c>
      <c r="GX743">
        <f t="shared" si="628"/>
        <v>0</v>
      </c>
      <c r="HA743">
        <v>0</v>
      </c>
      <c r="HB743">
        <v>0</v>
      </c>
      <c r="IK743">
        <v>0</v>
      </c>
    </row>
    <row r="744" spans="1:245" x14ac:dyDescent="0.2">
      <c r="A744">
        <v>17</v>
      </c>
      <c r="B744">
        <v>1</v>
      </c>
      <c r="C744">
        <f>ROW(SmtRes!A1387)</f>
        <v>1387</v>
      </c>
      <c r="D744">
        <f>ROW(EtalonRes!A1322)</f>
        <v>1322</v>
      </c>
      <c r="E744" t="s">
        <v>982</v>
      </c>
      <c r="F744" t="s">
        <v>983</v>
      </c>
      <c r="G744" t="s">
        <v>984</v>
      </c>
      <c r="H744" t="s">
        <v>73</v>
      </c>
      <c r="I744">
        <v>2.46</v>
      </c>
      <c r="J744">
        <v>0</v>
      </c>
      <c r="O744">
        <f t="shared" si="596"/>
        <v>3976.47</v>
      </c>
      <c r="P744">
        <f t="shared" si="597"/>
        <v>2013.17</v>
      </c>
      <c r="Q744">
        <f t="shared" si="598"/>
        <v>34.369999999999997</v>
      </c>
      <c r="R744">
        <f t="shared" si="599"/>
        <v>0</v>
      </c>
      <c r="S744">
        <f t="shared" si="600"/>
        <v>1928.93</v>
      </c>
      <c r="T744">
        <f t="shared" si="601"/>
        <v>0</v>
      </c>
      <c r="U744">
        <f t="shared" si="602"/>
        <v>35.989800000000002</v>
      </c>
      <c r="V744">
        <f t="shared" si="603"/>
        <v>0</v>
      </c>
      <c r="W744">
        <f t="shared" si="604"/>
        <v>0</v>
      </c>
      <c r="X744">
        <f t="shared" si="605"/>
        <v>2121.8200000000002</v>
      </c>
      <c r="Y744">
        <f t="shared" si="606"/>
        <v>1350.25</v>
      </c>
      <c r="AA744">
        <v>39570879</v>
      </c>
      <c r="AB744">
        <f t="shared" si="607"/>
        <v>246.41</v>
      </c>
      <c r="AC744">
        <f t="shared" si="629"/>
        <v>124.75</v>
      </c>
      <c r="AD744">
        <f t="shared" si="630"/>
        <v>2.13</v>
      </c>
      <c r="AE744">
        <f t="shared" si="631"/>
        <v>0</v>
      </c>
      <c r="AF744">
        <f t="shared" si="632"/>
        <v>119.53</v>
      </c>
      <c r="AG744">
        <f t="shared" si="608"/>
        <v>0</v>
      </c>
      <c r="AH744">
        <f t="shared" si="633"/>
        <v>14.63</v>
      </c>
      <c r="AI744">
        <f t="shared" si="634"/>
        <v>0</v>
      </c>
      <c r="AJ744">
        <f t="shared" si="609"/>
        <v>0</v>
      </c>
      <c r="AK744">
        <v>246.41</v>
      </c>
      <c r="AL744">
        <v>124.75</v>
      </c>
      <c r="AM744">
        <v>2.13</v>
      </c>
      <c r="AN744">
        <v>0</v>
      </c>
      <c r="AO744">
        <v>119.53</v>
      </c>
      <c r="AP744">
        <v>0</v>
      </c>
      <c r="AQ744">
        <v>14.63</v>
      </c>
      <c r="AR744">
        <v>0</v>
      </c>
      <c r="AS744">
        <v>0</v>
      </c>
      <c r="AT744">
        <v>110</v>
      </c>
      <c r="AU744">
        <v>70</v>
      </c>
      <c r="AV744">
        <v>1</v>
      </c>
      <c r="AW744">
        <v>1</v>
      </c>
      <c r="AZ744">
        <v>6.56</v>
      </c>
      <c r="BA744">
        <v>6.56</v>
      </c>
      <c r="BB744">
        <v>6.56</v>
      </c>
      <c r="BC744">
        <v>6.56</v>
      </c>
      <c r="BD744" t="s">
        <v>3</v>
      </c>
      <c r="BE744" t="s">
        <v>3</v>
      </c>
      <c r="BF744" t="s">
        <v>3</v>
      </c>
      <c r="BG744" t="s">
        <v>3</v>
      </c>
      <c r="BH744">
        <v>0</v>
      </c>
      <c r="BI744">
        <v>1</v>
      </c>
      <c r="BJ744" t="s">
        <v>985</v>
      </c>
      <c r="BM744">
        <v>46001</v>
      </c>
      <c r="BN744">
        <v>0</v>
      </c>
      <c r="BO744" t="s">
        <v>3</v>
      </c>
      <c r="BP744">
        <v>0</v>
      </c>
      <c r="BQ744">
        <v>2</v>
      </c>
      <c r="BR744">
        <v>0</v>
      </c>
      <c r="BS744">
        <v>6.56</v>
      </c>
      <c r="BT744">
        <v>1</v>
      </c>
      <c r="BU744">
        <v>1</v>
      </c>
      <c r="BV744">
        <v>1</v>
      </c>
      <c r="BW744">
        <v>1</v>
      </c>
      <c r="BX744">
        <v>1</v>
      </c>
      <c r="BY744" t="s">
        <v>3</v>
      </c>
      <c r="BZ744">
        <v>110</v>
      </c>
      <c r="CA744">
        <v>70</v>
      </c>
      <c r="CF744">
        <v>0</v>
      </c>
      <c r="CG744">
        <v>0</v>
      </c>
      <c r="CM744">
        <v>0</v>
      </c>
      <c r="CN744" t="s">
        <v>3</v>
      </c>
      <c r="CO744">
        <v>0</v>
      </c>
      <c r="CP744">
        <f t="shared" si="610"/>
        <v>3976.4700000000003</v>
      </c>
      <c r="CQ744">
        <f t="shared" si="611"/>
        <v>818.3599999999999</v>
      </c>
      <c r="CR744">
        <f t="shared" si="612"/>
        <v>13.972799999999998</v>
      </c>
      <c r="CS744">
        <f t="shared" si="613"/>
        <v>0</v>
      </c>
      <c r="CT744">
        <f t="shared" si="614"/>
        <v>784.11680000000001</v>
      </c>
      <c r="CU744">
        <f t="shared" si="615"/>
        <v>0</v>
      </c>
      <c r="CV744">
        <f t="shared" si="616"/>
        <v>14.63</v>
      </c>
      <c r="CW744">
        <f t="shared" si="617"/>
        <v>0</v>
      </c>
      <c r="CX744">
        <f t="shared" si="618"/>
        <v>0</v>
      </c>
      <c r="CY744">
        <f t="shared" si="619"/>
        <v>2121.8230000000003</v>
      </c>
      <c r="CZ744">
        <f t="shared" si="620"/>
        <v>1350.251</v>
      </c>
      <c r="DC744" t="s">
        <v>3</v>
      </c>
      <c r="DD744" t="s">
        <v>3</v>
      </c>
      <c r="DE744" t="s">
        <v>3</v>
      </c>
      <c r="DF744" t="s">
        <v>3</v>
      </c>
      <c r="DG744" t="s">
        <v>3</v>
      </c>
      <c r="DH744" t="s">
        <v>3</v>
      </c>
      <c r="DI744" t="s">
        <v>3</v>
      </c>
      <c r="DJ744" t="s">
        <v>3</v>
      </c>
      <c r="DK744" t="s">
        <v>3</v>
      </c>
      <c r="DL744" t="s">
        <v>3</v>
      </c>
      <c r="DM744" t="s">
        <v>3</v>
      </c>
      <c r="DN744">
        <v>0</v>
      </c>
      <c r="DO744">
        <v>0</v>
      </c>
      <c r="DP744">
        <v>1</v>
      </c>
      <c r="DQ744">
        <v>1</v>
      </c>
      <c r="DU744">
        <v>1007</v>
      </c>
      <c r="DV744" t="s">
        <v>73</v>
      </c>
      <c r="DW744" t="s">
        <v>73</v>
      </c>
      <c r="DX744">
        <v>1</v>
      </c>
      <c r="EE744">
        <v>39174571</v>
      </c>
      <c r="EF744">
        <v>2</v>
      </c>
      <c r="EG744" t="s">
        <v>21</v>
      </c>
      <c r="EH744">
        <v>0</v>
      </c>
      <c r="EI744" t="s">
        <v>3</v>
      </c>
      <c r="EJ744">
        <v>1</v>
      </c>
      <c r="EK744">
        <v>46001</v>
      </c>
      <c r="EL744" t="s">
        <v>449</v>
      </c>
      <c r="EM744" t="s">
        <v>450</v>
      </c>
      <c r="EO744" t="s">
        <v>3</v>
      </c>
      <c r="EQ744">
        <v>0</v>
      </c>
      <c r="ER744">
        <v>246.41</v>
      </c>
      <c r="ES744">
        <v>124.75</v>
      </c>
      <c r="ET744">
        <v>2.13</v>
      </c>
      <c r="EU744">
        <v>0</v>
      </c>
      <c r="EV744">
        <v>119.53</v>
      </c>
      <c r="EW744">
        <v>14.63</v>
      </c>
      <c r="EX744">
        <v>0</v>
      </c>
      <c r="EY744">
        <v>0</v>
      </c>
      <c r="FQ744">
        <v>0</v>
      </c>
      <c r="FR744">
        <f t="shared" si="621"/>
        <v>0</v>
      </c>
      <c r="FS744">
        <v>0</v>
      </c>
      <c r="FX744">
        <v>110</v>
      </c>
      <c r="FY744">
        <v>70</v>
      </c>
      <c r="GA744" t="s">
        <v>3</v>
      </c>
      <c r="GD744">
        <v>0</v>
      </c>
      <c r="GF744">
        <v>1109849592</v>
      </c>
      <c r="GG744">
        <v>1</v>
      </c>
      <c r="GH744">
        <v>1</v>
      </c>
      <c r="GI744">
        <v>4</v>
      </c>
      <c r="GJ744">
        <v>0</v>
      </c>
      <c r="GK744">
        <f>ROUND(R744*(R12)/100,2)</f>
        <v>0</v>
      </c>
      <c r="GL744">
        <f t="shared" si="622"/>
        <v>0</v>
      </c>
      <c r="GM744">
        <f t="shared" si="623"/>
        <v>7448.54</v>
      </c>
      <c r="GN744">
        <f t="shared" si="624"/>
        <v>7448.54</v>
      </c>
      <c r="GO744">
        <f t="shared" si="625"/>
        <v>0</v>
      </c>
      <c r="GP744">
        <f t="shared" si="626"/>
        <v>0</v>
      </c>
      <c r="GR744">
        <v>0</v>
      </c>
      <c r="GS744">
        <v>0</v>
      </c>
      <c r="GT744">
        <v>0</v>
      </c>
      <c r="GU744" t="s">
        <v>3</v>
      </c>
      <c r="GV744">
        <f t="shared" si="627"/>
        <v>0</v>
      </c>
      <c r="GW744">
        <v>1</v>
      </c>
      <c r="GX744">
        <f t="shared" si="628"/>
        <v>0</v>
      </c>
      <c r="HA744">
        <v>0</v>
      </c>
      <c r="HB744">
        <v>0</v>
      </c>
      <c r="IK744">
        <v>0</v>
      </c>
    </row>
    <row r="745" spans="1:245" x14ac:dyDescent="0.2">
      <c r="A745">
        <v>18</v>
      </c>
      <c r="B745">
        <v>1</v>
      </c>
      <c r="C745">
        <v>1387</v>
      </c>
      <c r="E745" t="s">
        <v>986</v>
      </c>
      <c r="F745" t="s">
        <v>987</v>
      </c>
      <c r="G745" t="s">
        <v>988</v>
      </c>
      <c r="H745" t="s">
        <v>989</v>
      </c>
      <c r="I745">
        <f>I744*J745</f>
        <v>0.98399999999999999</v>
      </c>
      <c r="J745">
        <v>0.4</v>
      </c>
      <c r="O745">
        <f t="shared" si="596"/>
        <v>13596.38</v>
      </c>
      <c r="P745">
        <f t="shared" si="597"/>
        <v>13596.38</v>
      </c>
      <c r="Q745">
        <f t="shared" si="598"/>
        <v>0</v>
      </c>
      <c r="R745">
        <f t="shared" si="599"/>
        <v>0</v>
      </c>
      <c r="S745">
        <f t="shared" si="600"/>
        <v>0</v>
      </c>
      <c r="T745">
        <f t="shared" si="601"/>
        <v>0</v>
      </c>
      <c r="U745">
        <f t="shared" si="602"/>
        <v>0</v>
      </c>
      <c r="V745">
        <f t="shared" si="603"/>
        <v>0</v>
      </c>
      <c r="W745">
        <f t="shared" si="604"/>
        <v>0</v>
      </c>
      <c r="X745">
        <f t="shared" si="605"/>
        <v>0</v>
      </c>
      <c r="Y745">
        <f t="shared" si="606"/>
        <v>0</v>
      </c>
      <c r="AA745">
        <v>39570879</v>
      </c>
      <c r="AB745">
        <f t="shared" si="607"/>
        <v>2106.3200000000002</v>
      </c>
      <c r="AC745">
        <f t="shared" si="629"/>
        <v>2106.3200000000002</v>
      </c>
      <c r="AD745">
        <f t="shared" si="630"/>
        <v>0</v>
      </c>
      <c r="AE745">
        <f t="shared" si="631"/>
        <v>0</v>
      </c>
      <c r="AF745">
        <f t="shared" si="632"/>
        <v>0</v>
      </c>
      <c r="AG745">
        <f t="shared" si="608"/>
        <v>0</v>
      </c>
      <c r="AH745">
        <f t="shared" si="633"/>
        <v>0</v>
      </c>
      <c r="AI745">
        <f t="shared" si="634"/>
        <v>0</v>
      </c>
      <c r="AJ745">
        <f t="shared" si="609"/>
        <v>0</v>
      </c>
      <c r="AK745">
        <v>2106.3200000000002</v>
      </c>
      <c r="AL745">
        <v>2106.3200000000002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110</v>
      </c>
      <c r="AU745">
        <v>70</v>
      </c>
      <c r="AV745">
        <v>1</v>
      </c>
      <c r="AW745">
        <v>1</v>
      </c>
      <c r="AZ745">
        <v>6.56</v>
      </c>
      <c r="BA745">
        <v>1</v>
      </c>
      <c r="BB745">
        <v>1</v>
      </c>
      <c r="BC745">
        <v>6.56</v>
      </c>
      <c r="BD745" t="s">
        <v>3</v>
      </c>
      <c r="BE745" t="s">
        <v>3</v>
      </c>
      <c r="BF745" t="s">
        <v>3</v>
      </c>
      <c r="BG745" t="s">
        <v>3</v>
      </c>
      <c r="BH745">
        <v>3</v>
      </c>
      <c r="BI745">
        <v>1</v>
      </c>
      <c r="BJ745" t="s">
        <v>990</v>
      </c>
      <c r="BM745">
        <v>53001</v>
      </c>
      <c r="BN745">
        <v>0</v>
      </c>
      <c r="BO745" t="s">
        <v>3</v>
      </c>
      <c r="BP745">
        <v>0</v>
      </c>
      <c r="BQ745">
        <v>6</v>
      </c>
      <c r="BR745">
        <v>0</v>
      </c>
      <c r="BS745">
        <v>1</v>
      </c>
      <c r="BT745">
        <v>1</v>
      </c>
      <c r="BU745">
        <v>1</v>
      </c>
      <c r="BV745">
        <v>1</v>
      </c>
      <c r="BW745">
        <v>1</v>
      </c>
      <c r="BX745">
        <v>1</v>
      </c>
      <c r="BY745" t="s">
        <v>3</v>
      </c>
      <c r="BZ745">
        <v>110</v>
      </c>
      <c r="CA745">
        <v>70</v>
      </c>
      <c r="CF745">
        <v>0</v>
      </c>
      <c r="CG745">
        <v>0</v>
      </c>
      <c r="CM745">
        <v>0</v>
      </c>
      <c r="CN745" t="s">
        <v>3</v>
      </c>
      <c r="CO745">
        <v>0</v>
      </c>
      <c r="CP745">
        <f t="shared" si="610"/>
        <v>13596.38</v>
      </c>
      <c r="CQ745">
        <f t="shared" si="611"/>
        <v>13817.459200000001</v>
      </c>
      <c r="CR745">
        <f t="shared" si="612"/>
        <v>0</v>
      </c>
      <c r="CS745">
        <f t="shared" si="613"/>
        <v>0</v>
      </c>
      <c r="CT745">
        <f t="shared" si="614"/>
        <v>0</v>
      </c>
      <c r="CU745">
        <f t="shared" si="615"/>
        <v>0</v>
      </c>
      <c r="CV745">
        <f t="shared" si="616"/>
        <v>0</v>
      </c>
      <c r="CW745">
        <f t="shared" si="617"/>
        <v>0</v>
      </c>
      <c r="CX745">
        <f t="shared" si="618"/>
        <v>0</v>
      </c>
      <c r="CY745">
        <f t="shared" si="619"/>
        <v>0</v>
      </c>
      <c r="CZ745">
        <f t="shared" si="620"/>
        <v>0</v>
      </c>
      <c r="DC745" t="s">
        <v>3</v>
      </c>
      <c r="DD745" t="s">
        <v>3</v>
      </c>
      <c r="DE745" t="s">
        <v>3</v>
      </c>
      <c r="DF745" t="s">
        <v>3</v>
      </c>
      <c r="DG745" t="s">
        <v>3</v>
      </c>
      <c r="DH745" t="s">
        <v>3</v>
      </c>
      <c r="DI745" t="s">
        <v>3</v>
      </c>
      <c r="DJ745" t="s">
        <v>3</v>
      </c>
      <c r="DK745" t="s">
        <v>3</v>
      </c>
      <c r="DL745" t="s">
        <v>3</v>
      </c>
      <c r="DM745" t="s">
        <v>3</v>
      </c>
      <c r="DN745">
        <v>0</v>
      </c>
      <c r="DO745">
        <v>0</v>
      </c>
      <c r="DP745">
        <v>1</v>
      </c>
      <c r="DQ745">
        <v>1</v>
      </c>
      <c r="DU745">
        <v>1010</v>
      </c>
      <c r="DV745" t="s">
        <v>989</v>
      </c>
      <c r="DW745" t="s">
        <v>989</v>
      </c>
      <c r="DX745">
        <v>1000</v>
      </c>
      <c r="EE745">
        <v>39174578</v>
      </c>
      <c r="EF745">
        <v>6</v>
      </c>
      <c r="EG745" t="s">
        <v>337</v>
      </c>
      <c r="EH745">
        <v>0</v>
      </c>
      <c r="EI745" t="s">
        <v>3</v>
      </c>
      <c r="EJ745">
        <v>1</v>
      </c>
      <c r="EK745">
        <v>53001</v>
      </c>
      <c r="EL745" t="s">
        <v>991</v>
      </c>
      <c r="EM745" t="s">
        <v>992</v>
      </c>
      <c r="EO745" t="s">
        <v>3</v>
      </c>
      <c r="EQ745">
        <v>0</v>
      </c>
      <c r="ER745">
        <v>2106.3200000000002</v>
      </c>
      <c r="ES745">
        <v>2106.3200000000002</v>
      </c>
      <c r="ET745">
        <v>0</v>
      </c>
      <c r="EU745">
        <v>0</v>
      </c>
      <c r="EV745">
        <v>0</v>
      </c>
      <c r="EW745">
        <v>0</v>
      </c>
      <c r="EX745">
        <v>0</v>
      </c>
      <c r="FQ745">
        <v>0</v>
      </c>
      <c r="FR745">
        <f t="shared" si="621"/>
        <v>0</v>
      </c>
      <c r="FS745">
        <v>0</v>
      </c>
      <c r="FX745">
        <v>110</v>
      </c>
      <c r="FY745">
        <v>70</v>
      </c>
      <c r="GA745" t="s">
        <v>3</v>
      </c>
      <c r="GD745">
        <v>0</v>
      </c>
      <c r="GF745">
        <v>-1859184156</v>
      </c>
      <c r="GG745">
        <v>1</v>
      </c>
      <c r="GH745">
        <v>1</v>
      </c>
      <c r="GI745">
        <v>4</v>
      </c>
      <c r="GJ745">
        <v>0</v>
      </c>
      <c r="GK745">
        <f>ROUND(R745*(R12)/100,2)</f>
        <v>0</v>
      </c>
      <c r="GL745">
        <f t="shared" si="622"/>
        <v>0</v>
      </c>
      <c r="GM745">
        <f t="shared" si="623"/>
        <v>13596.38</v>
      </c>
      <c r="GN745">
        <f t="shared" si="624"/>
        <v>13596.38</v>
      </c>
      <c r="GO745">
        <f t="shared" si="625"/>
        <v>0</v>
      </c>
      <c r="GP745">
        <f t="shared" si="626"/>
        <v>0</v>
      </c>
      <c r="GR745">
        <v>0</v>
      </c>
      <c r="GS745">
        <v>0</v>
      </c>
      <c r="GT745">
        <v>0</v>
      </c>
      <c r="GU745" t="s">
        <v>3</v>
      </c>
      <c r="GV745">
        <f t="shared" si="627"/>
        <v>0</v>
      </c>
      <c r="GW745">
        <v>1</v>
      </c>
      <c r="GX745">
        <f t="shared" si="628"/>
        <v>0</v>
      </c>
      <c r="HA745">
        <v>0</v>
      </c>
      <c r="HB745">
        <v>0</v>
      </c>
      <c r="IK745">
        <v>0</v>
      </c>
    </row>
    <row r="746" spans="1:245" x14ac:dyDescent="0.2">
      <c r="A746">
        <v>18</v>
      </c>
      <c r="B746">
        <v>1</v>
      </c>
      <c r="C746">
        <v>1386</v>
      </c>
      <c r="E746" t="s">
        <v>993</v>
      </c>
      <c r="F746" t="s">
        <v>994</v>
      </c>
      <c r="G746" t="s">
        <v>995</v>
      </c>
      <c r="H746" t="s">
        <v>989</v>
      </c>
      <c r="I746">
        <f>I744*J746</f>
        <v>0.98399999999999999</v>
      </c>
      <c r="J746">
        <v>0.4</v>
      </c>
      <c r="O746">
        <f t="shared" si="596"/>
        <v>0</v>
      </c>
      <c r="P746">
        <f t="shared" si="597"/>
        <v>0</v>
      </c>
      <c r="Q746">
        <f t="shared" si="598"/>
        <v>0</v>
      </c>
      <c r="R746">
        <f t="shared" si="599"/>
        <v>0</v>
      </c>
      <c r="S746">
        <f t="shared" si="600"/>
        <v>0</v>
      </c>
      <c r="T746">
        <f t="shared" si="601"/>
        <v>0</v>
      </c>
      <c r="U746">
        <f t="shared" si="602"/>
        <v>0</v>
      </c>
      <c r="V746">
        <f t="shared" si="603"/>
        <v>0</v>
      </c>
      <c r="W746">
        <f t="shared" si="604"/>
        <v>0</v>
      </c>
      <c r="X746">
        <f t="shared" si="605"/>
        <v>0</v>
      </c>
      <c r="Y746">
        <f t="shared" si="606"/>
        <v>0</v>
      </c>
      <c r="AA746">
        <v>39570879</v>
      </c>
      <c r="AB746">
        <f t="shared" si="607"/>
        <v>0</v>
      </c>
      <c r="AC746">
        <f t="shared" si="629"/>
        <v>0</v>
      </c>
      <c r="AD746">
        <f t="shared" si="630"/>
        <v>0</v>
      </c>
      <c r="AE746">
        <f t="shared" si="631"/>
        <v>0</v>
      </c>
      <c r="AF746">
        <f t="shared" si="632"/>
        <v>0</v>
      </c>
      <c r="AG746">
        <f t="shared" si="608"/>
        <v>0</v>
      </c>
      <c r="AH746">
        <f t="shared" si="633"/>
        <v>0</v>
      </c>
      <c r="AI746">
        <f t="shared" si="634"/>
        <v>0</v>
      </c>
      <c r="AJ746">
        <f t="shared" si="609"/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110</v>
      </c>
      <c r="AU746">
        <v>70</v>
      </c>
      <c r="AV746">
        <v>1</v>
      </c>
      <c r="AW746">
        <v>1</v>
      </c>
      <c r="AZ746">
        <v>6.56</v>
      </c>
      <c r="BA746">
        <v>1</v>
      </c>
      <c r="BB746">
        <v>1</v>
      </c>
      <c r="BC746">
        <v>6.56</v>
      </c>
      <c r="BD746" t="s">
        <v>3</v>
      </c>
      <c r="BE746" t="s">
        <v>3</v>
      </c>
      <c r="BF746" t="s">
        <v>3</v>
      </c>
      <c r="BG746" t="s">
        <v>3</v>
      </c>
      <c r="BH746">
        <v>3</v>
      </c>
      <c r="BI746">
        <v>1</v>
      </c>
      <c r="BJ746" t="s">
        <v>3</v>
      </c>
      <c r="BM746">
        <v>46001</v>
      </c>
      <c r="BN746">
        <v>0</v>
      </c>
      <c r="BO746" t="s">
        <v>3</v>
      </c>
      <c r="BP746">
        <v>0</v>
      </c>
      <c r="BQ746">
        <v>2</v>
      </c>
      <c r="BR746">
        <v>0</v>
      </c>
      <c r="BS746">
        <v>1</v>
      </c>
      <c r="BT746">
        <v>1</v>
      </c>
      <c r="BU746">
        <v>1</v>
      </c>
      <c r="BV746">
        <v>1</v>
      </c>
      <c r="BW746">
        <v>1</v>
      </c>
      <c r="BX746">
        <v>1</v>
      </c>
      <c r="BY746" t="s">
        <v>3</v>
      </c>
      <c r="BZ746">
        <v>110</v>
      </c>
      <c r="CA746">
        <v>70</v>
      </c>
      <c r="CF746">
        <v>0</v>
      </c>
      <c r="CG746">
        <v>0</v>
      </c>
      <c r="CM746">
        <v>0</v>
      </c>
      <c r="CN746" t="s">
        <v>3</v>
      </c>
      <c r="CO746">
        <v>0</v>
      </c>
      <c r="CP746">
        <f t="shared" si="610"/>
        <v>0</v>
      </c>
      <c r="CQ746">
        <f t="shared" si="611"/>
        <v>0</v>
      </c>
      <c r="CR746">
        <f t="shared" si="612"/>
        <v>0</v>
      </c>
      <c r="CS746">
        <f t="shared" si="613"/>
        <v>0</v>
      </c>
      <c r="CT746">
        <f t="shared" si="614"/>
        <v>0</v>
      </c>
      <c r="CU746">
        <f t="shared" si="615"/>
        <v>0</v>
      </c>
      <c r="CV746">
        <f t="shared" si="616"/>
        <v>0</v>
      </c>
      <c r="CW746">
        <f t="shared" si="617"/>
        <v>0</v>
      </c>
      <c r="CX746">
        <f t="shared" si="618"/>
        <v>0</v>
      </c>
      <c r="CY746">
        <f t="shared" si="619"/>
        <v>0</v>
      </c>
      <c r="CZ746">
        <f t="shared" si="620"/>
        <v>0</v>
      </c>
      <c r="DC746" t="s">
        <v>3</v>
      </c>
      <c r="DD746" t="s">
        <v>3</v>
      </c>
      <c r="DE746" t="s">
        <v>3</v>
      </c>
      <c r="DF746" t="s">
        <v>3</v>
      </c>
      <c r="DG746" t="s">
        <v>3</v>
      </c>
      <c r="DH746" t="s">
        <v>3</v>
      </c>
      <c r="DI746" t="s">
        <v>3</v>
      </c>
      <c r="DJ746" t="s">
        <v>3</v>
      </c>
      <c r="DK746" t="s">
        <v>3</v>
      </c>
      <c r="DL746" t="s">
        <v>3</v>
      </c>
      <c r="DM746" t="s">
        <v>3</v>
      </c>
      <c r="DN746">
        <v>0</v>
      </c>
      <c r="DO746">
        <v>0</v>
      </c>
      <c r="DP746">
        <v>1</v>
      </c>
      <c r="DQ746">
        <v>1</v>
      </c>
      <c r="DU746">
        <v>1010</v>
      </c>
      <c r="DV746" t="s">
        <v>989</v>
      </c>
      <c r="DW746" t="s">
        <v>989</v>
      </c>
      <c r="DX746">
        <v>1000</v>
      </c>
      <c r="EE746">
        <v>39174571</v>
      </c>
      <c r="EF746">
        <v>2</v>
      </c>
      <c r="EG746" t="s">
        <v>21</v>
      </c>
      <c r="EH746">
        <v>0</v>
      </c>
      <c r="EI746" t="s">
        <v>3</v>
      </c>
      <c r="EJ746">
        <v>1</v>
      </c>
      <c r="EK746">
        <v>46001</v>
      </c>
      <c r="EL746" t="s">
        <v>449</v>
      </c>
      <c r="EM746" t="s">
        <v>450</v>
      </c>
      <c r="EO746" t="s">
        <v>3</v>
      </c>
      <c r="EQ746">
        <v>0</v>
      </c>
      <c r="ER746">
        <v>0</v>
      </c>
      <c r="ES746">
        <v>0</v>
      </c>
      <c r="ET746">
        <v>0</v>
      </c>
      <c r="EU746">
        <v>0</v>
      </c>
      <c r="EV746">
        <v>0</v>
      </c>
      <c r="EW746">
        <v>0</v>
      </c>
      <c r="EX746">
        <v>0</v>
      </c>
      <c r="FQ746">
        <v>0</v>
      </c>
      <c r="FR746">
        <f t="shared" si="621"/>
        <v>0</v>
      </c>
      <c r="FS746">
        <v>0</v>
      </c>
      <c r="FX746">
        <v>110</v>
      </c>
      <c r="FY746">
        <v>70</v>
      </c>
      <c r="GA746" t="s">
        <v>3</v>
      </c>
      <c r="GD746">
        <v>0</v>
      </c>
      <c r="GF746">
        <v>1453754496</v>
      </c>
      <c r="GG746">
        <v>1</v>
      </c>
      <c r="GH746">
        <v>1</v>
      </c>
      <c r="GI746">
        <v>4</v>
      </c>
      <c r="GJ746">
        <v>0</v>
      </c>
      <c r="GK746">
        <f>ROUND(R746*(R12)/100,2)</f>
        <v>0</v>
      </c>
      <c r="GL746">
        <f t="shared" si="622"/>
        <v>0</v>
      </c>
      <c r="GM746">
        <f t="shared" si="623"/>
        <v>0</v>
      </c>
      <c r="GN746">
        <f t="shared" si="624"/>
        <v>0</v>
      </c>
      <c r="GO746">
        <f t="shared" si="625"/>
        <v>0</v>
      </c>
      <c r="GP746">
        <f t="shared" si="626"/>
        <v>0</v>
      </c>
      <c r="GR746">
        <v>0</v>
      </c>
      <c r="GS746">
        <v>3</v>
      </c>
      <c r="GT746">
        <v>0</v>
      </c>
      <c r="GU746" t="s">
        <v>3</v>
      </c>
      <c r="GV746">
        <f t="shared" si="627"/>
        <v>0</v>
      </c>
      <c r="GW746">
        <v>1</v>
      </c>
      <c r="GX746">
        <f t="shared" si="628"/>
        <v>0</v>
      </c>
      <c r="HA746">
        <v>0</v>
      </c>
      <c r="HB746">
        <v>0</v>
      </c>
      <c r="IK746">
        <v>0</v>
      </c>
    </row>
    <row r="747" spans="1:245" x14ac:dyDescent="0.2">
      <c r="A747">
        <v>17</v>
      </c>
      <c r="B747">
        <v>1</v>
      </c>
      <c r="C747">
        <f>ROW(SmtRes!A1401)</f>
        <v>1401</v>
      </c>
      <c r="D747">
        <f>ROW(EtalonRes!A1333)</f>
        <v>1333</v>
      </c>
      <c r="E747" t="s">
        <v>996</v>
      </c>
      <c r="F747" t="s">
        <v>997</v>
      </c>
      <c r="G747" t="s">
        <v>998</v>
      </c>
      <c r="H747" t="s">
        <v>64</v>
      </c>
      <c r="I747">
        <v>0.14688000000000001</v>
      </c>
      <c r="J747">
        <v>0</v>
      </c>
      <c r="O747">
        <f t="shared" si="596"/>
        <v>1523.48</v>
      </c>
      <c r="P747">
        <f t="shared" si="597"/>
        <v>81.73</v>
      </c>
      <c r="Q747">
        <f t="shared" si="598"/>
        <v>60.81</v>
      </c>
      <c r="R747">
        <f t="shared" si="599"/>
        <v>6.79</v>
      </c>
      <c r="S747">
        <f t="shared" si="600"/>
        <v>1380.94</v>
      </c>
      <c r="T747">
        <f t="shared" si="601"/>
        <v>0</v>
      </c>
      <c r="U747">
        <f t="shared" si="602"/>
        <v>24.3644544</v>
      </c>
      <c r="V747">
        <f t="shared" si="603"/>
        <v>9.8409600000000014E-2</v>
      </c>
      <c r="W747">
        <f t="shared" si="604"/>
        <v>0</v>
      </c>
      <c r="X747">
        <f t="shared" si="605"/>
        <v>1193.45</v>
      </c>
      <c r="Y747">
        <f t="shared" si="606"/>
        <v>971.41</v>
      </c>
      <c r="AA747">
        <v>39570879</v>
      </c>
      <c r="AB747">
        <f t="shared" si="607"/>
        <v>1581.13</v>
      </c>
      <c r="AC747">
        <f t="shared" si="629"/>
        <v>84.82</v>
      </c>
      <c r="AD747">
        <f t="shared" si="630"/>
        <v>63.11</v>
      </c>
      <c r="AE747">
        <f t="shared" si="631"/>
        <v>7.05</v>
      </c>
      <c r="AF747">
        <f t="shared" si="632"/>
        <v>1433.2</v>
      </c>
      <c r="AG747">
        <f t="shared" si="608"/>
        <v>0</v>
      </c>
      <c r="AH747">
        <f t="shared" si="633"/>
        <v>165.88</v>
      </c>
      <c r="AI747">
        <f t="shared" si="634"/>
        <v>0.67</v>
      </c>
      <c r="AJ747">
        <f t="shared" si="609"/>
        <v>0</v>
      </c>
      <c r="AK747">
        <v>1581.13</v>
      </c>
      <c r="AL747">
        <v>84.82</v>
      </c>
      <c r="AM747">
        <v>63.11</v>
      </c>
      <c r="AN747">
        <v>7.05</v>
      </c>
      <c r="AO747">
        <v>1433.2</v>
      </c>
      <c r="AP747">
        <v>0</v>
      </c>
      <c r="AQ747">
        <v>165.88</v>
      </c>
      <c r="AR747">
        <v>0.67</v>
      </c>
      <c r="AS747">
        <v>0</v>
      </c>
      <c r="AT747">
        <v>86</v>
      </c>
      <c r="AU747">
        <v>70</v>
      </c>
      <c r="AV747">
        <v>1</v>
      </c>
      <c r="AW747">
        <v>1</v>
      </c>
      <c r="AZ747">
        <v>6.56</v>
      </c>
      <c r="BA747">
        <v>6.56</v>
      </c>
      <c r="BB747">
        <v>6.56</v>
      </c>
      <c r="BC747">
        <v>6.56</v>
      </c>
      <c r="BD747" t="s">
        <v>3</v>
      </c>
      <c r="BE747" t="s">
        <v>3</v>
      </c>
      <c r="BF747" t="s">
        <v>3</v>
      </c>
      <c r="BG747" t="s">
        <v>3</v>
      </c>
      <c r="BH747">
        <v>0</v>
      </c>
      <c r="BI747">
        <v>1</v>
      </c>
      <c r="BJ747" t="s">
        <v>999</v>
      </c>
      <c r="BM747">
        <v>53001</v>
      </c>
      <c r="BN747">
        <v>0</v>
      </c>
      <c r="BO747" t="s">
        <v>3</v>
      </c>
      <c r="BP747">
        <v>0</v>
      </c>
      <c r="BQ747">
        <v>6</v>
      </c>
      <c r="BR747">
        <v>0</v>
      </c>
      <c r="BS747">
        <v>6.56</v>
      </c>
      <c r="BT747">
        <v>1</v>
      </c>
      <c r="BU747">
        <v>1</v>
      </c>
      <c r="BV747">
        <v>1</v>
      </c>
      <c r="BW747">
        <v>1</v>
      </c>
      <c r="BX747">
        <v>1</v>
      </c>
      <c r="BY747" t="s">
        <v>3</v>
      </c>
      <c r="BZ747">
        <v>86</v>
      </c>
      <c r="CA747">
        <v>70</v>
      </c>
      <c r="CF747">
        <v>0</v>
      </c>
      <c r="CG747">
        <v>0</v>
      </c>
      <c r="CM747">
        <v>0</v>
      </c>
      <c r="CN747" t="s">
        <v>3</v>
      </c>
      <c r="CO747">
        <v>0</v>
      </c>
      <c r="CP747">
        <f t="shared" si="610"/>
        <v>1523.48</v>
      </c>
      <c r="CQ747">
        <f t="shared" si="611"/>
        <v>556.41919999999993</v>
      </c>
      <c r="CR747">
        <f t="shared" si="612"/>
        <v>414.0016</v>
      </c>
      <c r="CS747">
        <f t="shared" si="613"/>
        <v>46.247999999999998</v>
      </c>
      <c r="CT747">
        <f t="shared" si="614"/>
        <v>9401.7919999999995</v>
      </c>
      <c r="CU747">
        <f t="shared" si="615"/>
        <v>0</v>
      </c>
      <c r="CV747">
        <f t="shared" si="616"/>
        <v>165.88</v>
      </c>
      <c r="CW747">
        <f t="shared" si="617"/>
        <v>0.67</v>
      </c>
      <c r="CX747">
        <f t="shared" si="618"/>
        <v>0</v>
      </c>
      <c r="CY747">
        <f t="shared" si="619"/>
        <v>1193.4477999999999</v>
      </c>
      <c r="CZ747">
        <f t="shared" si="620"/>
        <v>971.41100000000006</v>
      </c>
      <c r="DC747" t="s">
        <v>3</v>
      </c>
      <c r="DD747" t="s">
        <v>3</v>
      </c>
      <c r="DE747" t="s">
        <v>3</v>
      </c>
      <c r="DF747" t="s">
        <v>3</v>
      </c>
      <c r="DG747" t="s">
        <v>3</v>
      </c>
      <c r="DH747" t="s">
        <v>3</v>
      </c>
      <c r="DI747" t="s">
        <v>3</v>
      </c>
      <c r="DJ747" t="s">
        <v>3</v>
      </c>
      <c r="DK747" t="s">
        <v>3</v>
      </c>
      <c r="DL747" t="s">
        <v>3</v>
      </c>
      <c r="DM747" t="s">
        <v>3</v>
      </c>
      <c r="DN747">
        <v>0</v>
      </c>
      <c r="DO747">
        <v>0</v>
      </c>
      <c r="DP747">
        <v>1</v>
      </c>
      <c r="DQ747">
        <v>1</v>
      </c>
      <c r="DU747">
        <v>1009</v>
      </c>
      <c r="DV747" t="s">
        <v>64</v>
      </c>
      <c r="DW747" t="s">
        <v>64</v>
      </c>
      <c r="DX747">
        <v>1000</v>
      </c>
      <c r="EE747">
        <v>39174578</v>
      </c>
      <c r="EF747">
        <v>6</v>
      </c>
      <c r="EG747" t="s">
        <v>337</v>
      </c>
      <c r="EH747">
        <v>0</v>
      </c>
      <c r="EI747" t="s">
        <v>3</v>
      </c>
      <c r="EJ747">
        <v>1</v>
      </c>
      <c r="EK747">
        <v>53001</v>
      </c>
      <c r="EL747" t="s">
        <v>991</v>
      </c>
      <c r="EM747" t="s">
        <v>992</v>
      </c>
      <c r="EO747" t="s">
        <v>3</v>
      </c>
      <c r="EQ747">
        <v>0</v>
      </c>
      <c r="ER747">
        <v>1581.13</v>
      </c>
      <c r="ES747">
        <v>84.82</v>
      </c>
      <c r="ET747">
        <v>63.11</v>
      </c>
      <c r="EU747">
        <v>7.05</v>
      </c>
      <c r="EV747">
        <v>1433.2</v>
      </c>
      <c r="EW747">
        <v>165.88</v>
      </c>
      <c r="EX747">
        <v>0.67</v>
      </c>
      <c r="EY747">
        <v>0</v>
      </c>
      <c r="FQ747">
        <v>0</v>
      </c>
      <c r="FR747">
        <f t="shared" si="621"/>
        <v>0</v>
      </c>
      <c r="FS747">
        <v>0</v>
      </c>
      <c r="FX747">
        <v>86</v>
      </c>
      <c r="FY747">
        <v>70</v>
      </c>
      <c r="GA747" t="s">
        <v>3</v>
      </c>
      <c r="GD747">
        <v>0</v>
      </c>
      <c r="GF747">
        <v>1823163434</v>
      </c>
      <c r="GG747">
        <v>1</v>
      </c>
      <c r="GH747">
        <v>1</v>
      </c>
      <c r="GI747">
        <v>4</v>
      </c>
      <c r="GJ747">
        <v>0</v>
      </c>
      <c r="GK747">
        <f>ROUND(R747*(R12)/100,2)</f>
        <v>0</v>
      </c>
      <c r="GL747">
        <f t="shared" si="622"/>
        <v>0</v>
      </c>
      <c r="GM747">
        <f t="shared" si="623"/>
        <v>3688.34</v>
      </c>
      <c r="GN747">
        <f t="shared" si="624"/>
        <v>3688.34</v>
      </c>
      <c r="GO747">
        <f t="shared" si="625"/>
        <v>0</v>
      </c>
      <c r="GP747">
        <f t="shared" si="626"/>
        <v>0</v>
      </c>
      <c r="GR747">
        <v>0</v>
      </c>
      <c r="GS747">
        <v>0</v>
      </c>
      <c r="GT747">
        <v>0</v>
      </c>
      <c r="GU747" t="s">
        <v>3</v>
      </c>
      <c r="GV747">
        <f t="shared" si="627"/>
        <v>0</v>
      </c>
      <c r="GW747">
        <v>1</v>
      </c>
      <c r="GX747">
        <f t="shared" si="628"/>
        <v>0</v>
      </c>
      <c r="HA747">
        <v>0</v>
      </c>
      <c r="HB747">
        <v>0</v>
      </c>
      <c r="IK747">
        <v>0</v>
      </c>
    </row>
    <row r="748" spans="1:245" x14ac:dyDescent="0.2">
      <c r="A748">
        <v>18</v>
      </c>
      <c r="B748">
        <v>1</v>
      </c>
      <c r="C748">
        <v>1397</v>
      </c>
      <c r="E748" t="s">
        <v>1000</v>
      </c>
      <c r="F748" t="s">
        <v>1001</v>
      </c>
      <c r="G748" t="s">
        <v>1002</v>
      </c>
      <c r="H748" t="s">
        <v>73</v>
      </c>
      <c r="I748">
        <f>I747*J748</f>
        <v>7.931500000000001E-2</v>
      </c>
      <c r="J748">
        <v>0.53999863834422657</v>
      </c>
      <c r="O748">
        <f t="shared" si="596"/>
        <v>0</v>
      </c>
      <c r="P748">
        <f t="shared" si="597"/>
        <v>0</v>
      </c>
      <c r="Q748">
        <f t="shared" si="598"/>
        <v>0</v>
      </c>
      <c r="R748">
        <f t="shared" si="599"/>
        <v>0</v>
      </c>
      <c r="S748">
        <f t="shared" si="600"/>
        <v>0</v>
      </c>
      <c r="T748">
        <f t="shared" si="601"/>
        <v>0</v>
      </c>
      <c r="U748">
        <f t="shared" si="602"/>
        <v>0</v>
      </c>
      <c r="V748">
        <f t="shared" si="603"/>
        <v>0</v>
      </c>
      <c r="W748">
        <f t="shared" si="604"/>
        <v>0</v>
      </c>
      <c r="X748">
        <f t="shared" si="605"/>
        <v>0</v>
      </c>
      <c r="Y748">
        <f t="shared" si="606"/>
        <v>0</v>
      </c>
      <c r="AA748">
        <v>39570879</v>
      </c>
      <c r="AB748">
        <f t="shared" si="607"/>
        <v>0</v>
      </c>
      <c r="AC748">
        <f t="shared" si="629"/>
        <v>0</v>
      </c>
      <c r="AD748">
        <f t="shared" si="630"/>
        <v>0</v>
      </c>
      <c r="AE748">
        <f t="shared" si="631"/>
        <v>0</v>
      </c>
      <c r="AF748">
        <f t="shared" si="632"/>
        <v>0</v>
      </c>
      <c r="AG748">
        <f t="shared" si="608"/>
        <v>0</v>
      </c>
      <c r="AH748">
        <f t="shared" si="633"/>
        <v>0</v>
      </c>
      <c r="AI748">
        <f t="shared" si="634"/>
        <v>0</v>
      </c>
      <c r="AJ748">
        <f t="shared" si="609"/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86</v>
      </c>
      <c r="AU748">
        <v>70</v>
      </c>
      <c r="AV748">
        <v>1</v>
      </c>
      <c r="AW748">
        <v>1</v>
      </c>
      <c r="AZ748">
        <v>6.56</v>
      </c>
      <c r="BA748">
        <v>1</v>
      </c>
      <c r="BB748">
        <v>1</v>
      </c>
      <c r="BC748">
        <v>6.56</v>
      </c>
      <c r="BD748" t="s">
        <v>3</v>
      </c>
      <c r="BE748" t="s">
        <v>3</v>
      </c>
      <c r="BF748" t="s">
        <v>3</v>
      </c>
      <c r="BG748" t="s">
        <v>3</v>
      </c>
      <c r="BH748">
        <v>3</v>
      </c>
      <c r="BI748">
        <v>1</v>
      </c>
      <c r="BJ748" t="s">
        <v>3</v>
      </c>
      <c r="BM748">
        <v>53001</v>
      </c>
      <c r="BN748">
        <v>0</v>
      </c>
      <c r="BO748" t="s">
        <v>3</v>
      </c>
      <c r="BP748">
        <v>0</v>
      </c>
      <c r="BQ748">
        <v>6</v>
      </c>
      <c r="BR748">
        <v>0</v>
      </c>
      <c r="BS748">
        <v>1</v>
      </c>
      <c r="BT748">
        <v>1</v>
      </c>
      <c r="BU748">
        <v>1</v>
      </c>
      <c r="BV748">
        <v>1</v>
      </c>
      <c r="BW748">
        <v>1</v>
      </c>
      <c r="BX748">
        <v>1</v>
      </c>
      <c r="BY748" t="s">
        <v>3</v>
      </c>
      <c r="BZ748">
        <v>86</v>
      </c>
      <c r="CA748">
        <v>70</v>
      </c>
      <c r="CF748">
        <v>0</v>
      </c>
      <c r="CG748">
        <v>0</v>
      </c>
      <c r="CM748">
        <v>0</v>
      </c>
      <c r="CN748" t="s">
        <v>3</v>
      </c>
      <c r="CO748">
        <v>0</v>
      </c>
      <c r="CP748">
        <f t="shared" si="610"/>
        <v>0</v>
      </c>
      <c r="CQ748">
        <f t="shared" si="611"/>
        <v>0</v>
      </c>
      <c r="CR748">
        <f t="shared" si="612"/>
        <v>0</v>
      </c>
      <c r="CS748">
        <f t="shared" si="613"/>
        <v>0</v>
      </c>
      <c r="CT748">
        <f t="shared" si="614"/>
        <v>0</v>
      </c>
      <c r="CU748">
        <f t="shared" si="615"/>
        <v>0</v>
      </c>
      <c r="CV748">
        <f t="shared" si="616"/>
        <v>0</v>
      </c>
      <c r="CW748">
        <f t="shared" si="617"/>
        <v>0</v>
      </c>
      <c r="CX748">
        <f t="shared" si="618"/>
        <v>0</v>
      </c>
      <c r="CY748">
        <f t="shared" si="619"/>
        <v>0</v>
      </c>
      <c r="CZ748">
        <f t="shared" si="620"/>
        <v>0</v>
      </c>
      <c r="DC748" t="s">
        <v>3</v>
      </c>
      <c r="DD748" t="s">
        <v>3</v>
      </c>
      <c r="DE748" t="s">
        <v>3</v>
      </c>
      <c r="DF748" t="s">
        <v>3</v>
      </c>
      <c r="DG748" t="s">
        <v>3</v>
      </c>
      <c r="DH748" t="s">
        <v>3</v>
      </c>
      <c r="DI748" t="s">
        <v>3</v>
      </c>
      <c r="DJ748" t="s">
        <v>3</v>
      </c>
      <c r="DK748" t="s">
        <v>3</v>
      </c>
      <c r="DL748" t="s">
        <v>3</v>
      </c>
      <c r="DM748" t="s">
        <v>3</v>
      </c>
      <c r="DN748">
        <v>0</v>
      </c>
      <c r="DO748">
        <v>0</v>
      </c>
      <c r="DP748">
        <v>1</v>
      </c>
      <c r="DQ748">
        <v>1</v>
      </c>
      <c r="DU748">
        <v>1007</v>
      </c>
      <c r="DV748" t="s">
        <v>73</v>
      </c>
      <c r="DW748" t="s">
        <v>73</v>
      </c>
      <c r="DX748">
        <v>1</v>
      </c>
      <c r="EE748">
        <v>39174578</v>
      </c>
      <c r="EF748">
        <v>6</v>
      </c>
      <c r="EG748" t="s">
        <v>337</v>
      </c>
      <c r="EH748">
        <v>0</v>
      </c>
      <c r="EI748" t="s">
        <v>3</v>
      </c>
      <c r="EJ748">
        <v>1</v>
      </c>
      <c r="EK748">
        <v>53001</v>
      </c>
      <c r="EL748" t="s">
        <v>991</v>
      </c>
      <c r="EM748" t="s">
        <v>992</v>
      </c>
      <c r="EO748" t="s">
        <v>3</v>
      </c>
      <c r="EQ748">
        <v>0</v>
      </c>
      <c r="ER748">
        <v>0</v>
      </c>
      <c r="ES748">
        <v>0</v>
      </c>
      <c r="ET748">
        <v>0</v>
      </c>
      <c r="EU748">
        <v>0</v>
      </c>
      <c r="EV748">
        <v>0</v>
      </c>
      <c r="EW748">
        <v>0</v>
      </c>
      <c r="EX748">
        <v>0</v>
      </c>
      <c r="FQ748">
        <v>0</v>
      </c>
      <c r="FR748">
        <f t="shared" si="621"/>
        <v>0</v>
      </c>
      <c r="FS748">
        <v>0</v>
      </c>
      <c r="FX748">
        <v>86</v>
      </c>
      <c r="FY748">
        <v>70</v>
      </c>
      <c r="GA748" t="s">
        <v>3</v>
      </c>
      <c r="GD748">
        <v>0</v>
      </c>
      <c r="GF748">
        <v>546204653</v>
      </c>
      <c r="GG748">
        <v>1</v>
      </c>
      <c r="GH748">
        <v>1</v>
      </c>
      <c r="GI748">
        <v>4</v>
      </c>
      <c r="GJ748">
        <v>0</v>
      </c>
      <c r="GK748">
        <f>ROUND(R748*(R12)/100,2)</f>
        <v>0</v>
      </c>
      <c r="GL748">
        <f t="shared" si="622"/>
        <v>0</v>
      </c>
      <c r="GM748">
        <f t="shared" si="623"/>
        <v>0</v>
      </c>
      <c r="GN748">
        <f t="shared" si="624"/>
        <v>0</v>
      </c>
      <c r="GO748">
        <f t="shared" si="625"/>
        <v>0</v>
      </c>
      <c r="GP748">
        <f t="shared" si="626"/>
        <v>0</v>
      </c>
      <c r="GR748">
        <v>0</v>
      </c>
      <c r="GS748">
        <v>3</v>
      </c>
      <c r="GT748">
        <v>0</v>
      </c>
      <c r="GU748" t="s">
        <v>3</v>
      </c>
      <c r="GV748">
        <f t="shared" si="627"/>
        <v>0</v>
      </c>
      <c r="GW748">
        <v>1</v>
      </c>
      <c r="GX748">
        <f t="shared" si="628"/>
        <v>0</v>
      </c>
      <c r="HA748">
        <v>0</v>
      </c>
      <c r="HB748">
        <v>0</v>
      </c>
      <c r="IK748">
        <v>0</v>
      </c>
    </row>
    <row r="749" spans="1:245" x14ac:dyDescent="0.2">
      <c r="A749">
        <v>18</v>
      </c>
      <c r="B749">
        <v>1</v>
      </c>
      <c r="C749">
        <v>1396</v>
      </c>
      <c r="E749" t="s">
        <v>1003</v>
      </c>
      <c r="F749" t="s">
        <v>1004</v>
      </c>
      <c r="G749" t="s">
        <v>1005</v>
      </c>
      <c r="H749" t="s">
        <v>73</v>
      </c>
      <c r="I749">
        <f>I747*J749</f>
        <v>7.931500000000001E-2</v>
      </c>
      <c r="J749">
        <v>0.53999863834422657</v>
      </c>
      <c r="O749">
        <f t="shared" si="596"/>
        <v>221.07</v>
      </c>
      <c r="P749">
        <f t="shared" si="597"/>
        <v>221.07</v>
      </c>
      <c r="Q749">
        <f t="shared" si="598"/>
        <v>0</v>
      </c>
      <c r="R749">
        <f t="shared" si="599"/>
        <v>0</v>
      </c>
      <c r="S749">
        <f t="shared" si="600"/>
        <v>0</v>
      </c>
      <c r="T749">
        <f t="shared" si="601"/>
        <v>0</v>
      </c>
      <c r="U749">
        <f t="shared" si="602"/>
        <v>0</v>
      </c>
      <c r="V749">
        <f t="shared" si="603"/>
        <v>0</v>
      </c>
      <c r="W749">
        <f t="shared" si="604"/>
        <v>0</v>
      </c>
      <c r="X749">
        <f t="shared" si="605"/>
        <v>0</v>
      </c>
      <c r="Y749">
        <f t="shared" si="606"/>
        <v>0</v>
      </c>
      <c r="AA749">
        <v>39570879</v>
      </c>
      <c r="AB749">
        <f t="shared" si="607"/>
        <v>424.88</v>
      </c>
      <c r="AC749">
        <f t="shared" si="629"/>
        <v>424.88</v>
      </c>
      <c r="AD749">
        <f t="shared" si="630"/>
        <v>0</v>
      </c>
      <c r="AE749">
        <f t="shared" si="631"/>
        <v>0</v>
      </c>
      <c r="AF749">
        <f t="shared" si="632"/>
        <v>0</v>
      </c>
      <c r="AG749">
        <f t="shared" si="608"/>
        <v>0</v>
      </c>
      <c r="AH749">
        <f t="shared" si="633"/>
        <v>0</v>
      </c>
      <c r="AI749">
        <f t="shared" si="634"/>
        <v>0</v>
      </c>
      <c r="AJ749">
        <f t="shared" si="609"/>
        <v>0</v>
      </c>
      <c r="AK749">
        <v>424.88</v>
      </c>
      <c r="AL749">
        <v>424.88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86</v>
      </c>
      <c r="AU749">
        <v>70</v>
      </c>
      <c r="AV749">
        <v>1</v>
      </c>
      <c r="AW749">
        <v>1</v>
      </c>
      <c r="AZ749">
        <v>6.56</v>
      </c>
      <c r="BA749">
        <v>1</v>
      </c>
      <c r="BB749">
        <v>1</v>
      </c>
      <c r="BC749">
        <v>6.56</v>
      </c>
      <c r="BD749" t="s">
        <v>3</v>
      </c>
      <c r="BE749" t="s">
        <v>3</v>
      </c>
      <c r="BF749" t="s">
        <v>3</v>
      </c>
      <c r="BG749" t="s">
        <v>3</v>
      </c>
      <c r="BH749">
        <v>3</v>
      </c>
      <c r="BI749">
        <v>1</v>
      </c>
      <c r="BJ749" t="s">
        <v>1006</v>
      </c>
      <c r="BM749">
        <v>53001</v>
      </c>
      <c r="BN749">
        <v>0</v>
      </c>
      <c r="BO749" t="s">
        <v>3</v>
      </c>
      <c r="BP749">
        <v>0</v>
      </c>
      <c r="BQ749">
        <v>6</v>
      </c>
      <c r="BR749">
        <v>0</v>
      </c>
      <c r="BS749">
        <v>1</v>
      </c>
      <c r="BT749">
        <v>1</v>
      </c>
      <c r="BU749">
        <v>1</v>
      </c>
      <c r="BV749">
        <v>1</v>
      </c>
      <c r="BW749">
        <v>1</v>
      </c>
      <c r="BX749">
        <v>1</v>
      </c>
      <c r="BY749" t="s">
        <v>3</v>
      </c>
      <c r="BZ749">
        <v>86</v>
      </c>
      <c r="CA749">
        <v>70</v>
      </c>
      <c r="CF749">
        <v>0</v>
      </c>
      <c r="CG749">
        <v>0</v>
      </c>
      <c r="CM749">
        <v>0</v>
      </c>
      <c r="CN749" t="s">
        <v>3</v>
      </c>
      <c r="CO749">
        <v>0</v>
      </c>
      <c r="CP749">
        <f t="shared" si="610"/>
        <v>221.07</v>
      </c>
      <c r="CQ749">
        <f t="shared" si="611"/>
        <v>2787.2127999999998</v>
      </c>
      <c r="CR749">
        <f t="shared" si="612"/>
        <v>0</v>
      </c>
      <c r="CS749">
        <f t="shared" si="613"/>
        <v>0</v>
      </c>
      <c r="CT749">
        <f t="shared" si="614"/>
        <v>0</v>
      </c>
      <c r="CU749">
        <f t="shared" si="615"/>
        <v>0</v>
      </c>
      <c r="CV749">
        <f t="shared" si="616"/>
        <v>0</v>
      </c>
      <c r="CW749">
        <f t="shared" si="617"/>
        <v>0</v>
      </c>
      <c r="CX749">
        <f t="shared" si="618"/>
        <v>0</v>
      </c>
      <c r="CY749">
        <f t="shared" si="619"/>
        <v>0</v>
      </c>
      <c r="CZ749">
        <f t="shared" si="620"/>
        <v>0</v>
      </c>
      <c r="DC749" t="s">
        <v>3</v>
      </c>
      <c r="DD749" t="s">
        <v>3</v>
      </c>
      <c r="DE749" t="s">
        <v>3</v>
      </c>
      <c r="DF749" t="s">
        <v>3</v>
      </c>
      <c r="DG749" t="s">
        <v>3</v>
      </c>
      <c r="DH749" t="s">
        <v>3</v>
      </c>
      <c r="DI749" t="s">
        <v>3</v>
      </c>
      <c r="DJ749" t="s">
        <v>3</v>
      </c>
      <c r="DK749" t="s">
        <v>3</v>
      </c>
      <c r="DL749" t="s">
        <v>3</v>
      </c>
      <c r="DM749" t="s">
        <v>3</v>
      </c>
      <c r="DN749">
        <v>0</v>
      </c>
      <c r="DO749">
        <v>0</v>
      </c>
      <c r="DP749">
        <v>1</v>
      </c>
      <c r="DQ749">
        <v>1</v>
      </c>
      <c r="DU749">
        <v>1007</v>
      </c>
      <c r="DV749" t="s">
        <v>73</v>
      </c>
      <c r="DW749" t="s">
        <v>73</v>
      </c>
      <c r="DX749">
        <v>1</v>
      </c>
      <c r="EE749">
        <v>39174578</v>
      </c>
      <c r="EF749">
        <v>6</v>
      </c>
      <c r="EG749" t="s">
        <v>337</v>
      </c>
      <c r="EH749">
        <v>0</v>
      </c>
      <c r="EI749" t="s">
        <v>3</v>
      </c>
      <c r="EJ749">
        <v>1</v>
      </c>
      <c r="EK749">
        <v>53001</v>
      </c>
      <c r="EL749" t="s">
        <v>991</v>
      </c>
      <c r="EM749" t="s">
        <v>992</v>
      </c>
      <c r="EO749" t="s">
        <v>3</v>
      </c>
      <c r="EQ749">
        <v>0</v>
      </c>
      <c r="ER749">
        <v>424.88</v>
      </c>
      <c r="ES749">
        <v>424.88</v>
      </c>
      <c r="ET749">
        <v>0</v>
      </c>
      <c r="EU749">
        <v>0</v>
      </c>
      <c r="EV749">
        <v>0</v>
      </c>
      <c r="EW749">
        <v>0</v>
      </c>
      <c r="EX749">
        <v>0</v>
      </c>
      <c r="FQ749">
        <v>0</v>
      </c>
      <c r="FR749">
        <f t="shared" si="621"/>
        <v>0</v>
      </c>
      <c r="FS749">
        <v>0</v>
      </c>
      <c r="FX749">
        <v>86</v>
      </c>
      <c r="FY749">
        <v>70</v>
      </c>
      <c r="GA749" t="s">
        <v>3</v>
      </c>
      <c r="GD749">
        <v>0</v>
      </c>
      <c r="GF749">
        <v>-1048055182</v>
      </c>
      <c r="GG749">
        <v>1</v>
      </c>
      <c r="GH749">
        <v>1</v>
      </c>
      <c r="GI749">
        <v>4</v>
      </c>
      <c r="GJ749">
        <v>0</v>
      </c>
      <c r="GK749">
        <f>ROUND(R749*(R12)/100,2)</f>
        <v>0</v>
      </c>
      <c r="GL749">
        <f t="shared" si="622"/>
        <v>0</v>
      </c>
      <c r="GM749">
        <f t="shared" si="623"/>
        <v>221.07</v>
      </c>
      <c r="GN749">
        <f t="shared" si="624"/>
        <v>221.07</v>
      </c>
      <c r="GO749">
        <f t="shared" si="625"/>
        <v>0</v>
      </c>
      <c r="GP749">
        <f t="shared" si="626"/>
        <v>0</v>
      </c>
      <c r="GR749">
        <v>0</v>
      </c>
      <c r="GS749">
        <v>0</v>
      </c>
      <c r="GT749">
        <v>0</v>
      </c>
      <c r="GU749" t="s">
        <v>3</v>
      </c>
      <c r="GV749">
        <f t="shared" si="627"/>
        <v>0</v>
      </c>
      <c r="GW749">
        <v>1</v>
      </c>
      <c r="GX749">
        <f t="shared" si="628"/>
        <v>0</v>
      </c>
      <c r="HA749">
        <v>0</v>
      </c>
      <c r="HB749">
        <v>0</v>
      </c>
      <c r="IK749">
        <v>0</v>
      </c>
    </row>
    <row r="750" spans="1:245" x14ac:dyDescent="0.2">
      <c r="A750">
        <v>18</v>
      </c>
      <c r="B750">
        <v>1</v>
      </c>
      <c r="C750">
        <v>1399</v>
      </c>
      <c r="E750" t="s">
        <v>1007</v>
      </c>
      <c r="F750" t="s">
        <v>987</v>
      </c>
      <c r="G750" t="s">
        <v>988</v>
      </c>
      <c r="H750" t="s">
        <v>989</v>
      </c>
      <c r="I750">
        <f>I747*J750</f>
        <v>8.3721999999999991E-2</v>
      </c>
      <c r="J750">
        <v>0.57000272331154678</v>
      </c>
      <c r="O750">
        <f t="shared" si="596"/>
        <v>1156.83</v>
      </c>
      <c r="P750">
        <f t="shared" si="597"/>
        <v>1156.83</v>
      </c>
      <c r="Q750">
        <f t="shared" si="598"/>
        <v>0</v>
      </c>
      <c r="R750">
        <f t="shared" si="599"/>
        <v>0</v>
      </c>
      <c r="S750">
        <f t="shared" si="600"/>
        <v>0</v>
      </c>
      <c r="T750">
        <f t="shared" si="601"/>
        <v>0</v>
      </c>
      <c r="U750">
        <f t="shared" si="602"/>
        <v>0</v>
      </c>
      <c r="V750">
        <f t="shared" si="603"/>
        <v>0</v>
      </c>
      <c r="W750">
        <f t="shared" si="604"/>
        <v>0</v>
      </c>
      <c r="X750">
        <f t="shared" si="605"/>
        <v>0</v>
      </c>
      <c r="Y750">
        <f t="shared" si="606"/>
        <v>0</v>
      </c>
      <c r="AA750">
        <v>39570879</v>
      </c>
      <c r="AB750">
        <f t="shared" si="607"/>
        <v>2106.3200000000002</v>
      </c>
      <c r="AC750">
        <f t="shared" si="629"/>
        <v>2106.3200000000002</v>
      </c>
      <c r="AD750">
        <f t="shared" si="630"/>
        <v>0</v>
      </c>
      <c r="AE750">
        <f t="shared" si="631"/>
        <v>0</v>
      </c>
      <c r="AF750">
        <f t="shared" si="632"/>
        <v>0</v>
      </c>
      <c r="AG750">
        <f t="shared" si="608"/>
        <v>0</v>
      </c>
      <c r="AH750">
        <f t="shared" si="633"/>
        <v>0</v>
      </c>
      <c r="AI750">
        <f t="shared" si="634"/>
        <v>0</v>
      </c>
      <c r="AJ750">
        <f t="shared" si="609"/>
        <v>0</v>
      </c>
      <c r="AK750">
        <v>2106.3200000000002</v>
      </c>
      <c r="AL750">
        <v>2106.3200000000002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86</v>
      </c>
      <c r="AU750">
        <v>70</v>
      </c>
      <c r="AV750">
        <v>1</v>
      </c>
      <c r="AW750">
        <v>1</v>
      </c>
      <c r="AZ750">
        <v>6.56</v>
      </c>
      <c r="BA750">
        <v>1</v>
      </c>
      <c r="BB750">
        <v>1</v>
      </c>
      <c r="BC750">
        <v>6.56</v>
      </c>
      <c r="BD750" t="s">
        <v>3</v>
      </c>
      <c r="BE750" t="s">
        <v>3</v>
      </c>
      <c r="BF750" t="s">
        <v>3</v>
      </c>
      <c r="BG750" t="s">
        <v>3</v>
      </c>
      <c r="BH750">
        <v>3</v>
      </c>
      <c r="BI750">
        <v>1</v>
      </c>
      <c r="BJ750" t="s">
        <v>990</v>
      </c>
      <c r="BM750">
        <v>53001</v>
      </c>
      <c r="BN750">
        <v>0</v>
      </c>
      <c r="BO750" t="s">
        <v>3</v>
      </c>
      <c r="BP750">
        <v>0</v>
      </c>
      <c r="BQ750">
        <v>6</v>
      </c>
      <c r="BR750">
        <v>0</v>
      </c>
      <c r="BS750">
        <v>1</v>
      </c>
      <c r="BT750">
        <v>1</v>
      </c>
      <c r="BU750">
        <v>1</v>
      </c>
      <c r="BV750">
        <v>1</v>
      </c>
      <c r="BW750">
        <v>1</v>
      </c>
      <c r="BX750">
        <v>1</v>
      </c>
      <c r="BY750" t="s">
        <v>3</v>
      </c>
      <c r="BZ750">
        <v>86</v>
      </c>
      <c r="CA750">
        <v>70</v>
      </c>
      <c r="CF750">
        <v>0</v>
      </c>
      <c r="CG750">
        <v>0</v>
      </c>
      <c r="CM750">
        <v>0</v>
      </c>
      <c r="CN750" t="s">
        <v>3</v>
      </c>
      <c r="CO750">
        <v>0</v>
      </c>
      <c r="CP750">
        <f t="shared" si="610"/>
        <v>1156.83</v>
      </c>
      <c r="CQ750">
        <f t="shared" si="611"/>
        <v>13817.459200000001</v>
      </c>
      <c r="CR750">
        <f t="shared" si="612"/>
        <v>0</v>
      </c>
      <c r="CS750">
        <f t="shared" si="613"/>
        <v>0</v>
      </c>
      <c r="CT750">
        <f t="shared" si="614"/>
        <v>0</v>
      </c>
      <c r="CU750">
        <f t="shared" si="615"/>
        <v>0</v>
      </c>
      <c r="CV750">
        <f t="shared" si="616"/>
        <v>0</v>
      </c>
      <c r="CW750">
        <f t="shared" si="617"/>
        <v>0</v>
      </c>
      <c r="CX750">
        <f t="shared" si="618"/>
        <v>0</v>
      </c>
      <c r="CY750">
        <f t="shared" si="619"/>
        <v>0</v>
      </c>
      <c r="CZ750">
        <f t="shared" si="620"/>
        <v>0</v>
      </c>
      <c r="DC750" t="s">
        <v>3</v>
      </c>
      <c r="DD750" t="s">
        <v>3</v>
      </c>
      <c r="DE750" t="s">
        <v>3</v>
      </c>
      <c r="DF750" t="s">
        <v>3</v>
      </c>
      <c r="DG750" t="s">
        <v>3</v>
      </c>
      <c r="DH750" t="s">
        <v>3</v>
      </c>
      <c r="DI750" t="s">
        <v>3</v>
      </c>
      <c r="DJ750" t="s">
        <v>3</v>
      </c>
      <c r="DK750" t="s">
        <v>3</v>
      </c>
      <c r="DL750" t="s">
        <v>3</v>
      </c>
      <c r="DM750" t="s">
        <v>3</v>
      </c>
      <c r="DN750">
        <v>0</v>
      </c>
      <c r="DO750">
        <v>0</v>
      </c>
      <c r="DP750">
        <v>1</v>
      </c>
      <c r="DQ750">
        <v>1</v>
      </c>
      <c r="DU750">
        <v>1010</v>
      </c>
      <c r="DV750" t="s">
        <v>989</v>
      </c>
      <c r="DW750" t="s">
        <v>989</v>
      </c>
      <c r="DX750">
        <v>1000</v>
      </c>
      <c r="EE750">
        <v>39174578</v>
      </c>
      <c r="EF750">
        <v>6</v>
      </c>
      <c r="EG750" t="s">
        <v>337</v>
      </c>
      <c r="EH750">
        <v>0</v>
      </c>
      <c r="EI750" t="s">
        <v>3</v>
      </c>
      <c r="EJ750">
        <v>1</v>
      </c>
      <c r="EK750">
        <v>53001</v>
      </c>
      <c r="EL750" t="s">
        <v>991</v>
      </c>
      <c r="EM750" t="s">
        <v>992</v>
      </c>
      <c r="EO750" t="s">
        <v>3</v>
      </c>
      <c r="EQ750">
        <v>0</v>
      </c>
      <c r="ER750">
        <v>2106.3200000000002</v>
      </c>
      <c r="ES750">
        <v>2106.3200000000002</v>
      </c>
      <c r="ET750">
        <v>0</v>
      </c>
      <c r="EU750">
        <v>0</v>
      </c>
      <c r="EV750">
        <v>0</v>
      </c>
      <c r="EW750">
        <v>0</v>
      </c>
      <c r="EX750">
        <v>0</v>
      </c>
      <c r="FQ750">
        <v>0</v>
      </c>
      <c r="FR750">
        <f t="shared" si="621"/>
        <v>0</v>
      </c>
      <c r="FS750">
        <v>0</v>
      </c>
      <c r="FX750">
        <v>86</v>
      </c>
      <c r="FY750">
        <v>70</v>
      </c>
      <c r="GA750" t="s">
        <v>3</v>
      </c>
      <c r="GD750">
        <v>0</v>
      </c>
      <c r="GF750">
        <v>-1859184156</v>
      </c>
      <c r="GG750">
        <v>1</v>
      </c>
      <c r="GH750">
        <v>1</v>
      </c>
      <c r="GI750">
        <v>4</v>
      </c>
      <c r="GJ750">
        <v>0</v>
      </c>
      <c r="GK750">
        <f>ROUND(R750*(R12)/100,2)</f>
        <v>0</v>
      </c>
      <c r="GL750">
        <f t="shared" si="622"/>
        <v>0</v>
      </c>
      <c r="GM750">
        <f t="shared" si="623"/>
        <v>1156.83</v>
      </c>
      <c r="GN750">
        <f t="shared" si="624"/>
        <v>1156.83</v>
      </c>
      <c r="GO750">
        <f t="shared" si="625"/>
        <v>0</v>
      </c>
      <c r="GP750">
        <f t="shared" si="626"/>
        <v>0</v>
      </c>
      <c r="GR750">
        <v>0</v>
      </c>
      <c r="GS750">
        <v>0</v>
      </c>
      <c r="GT750">
        <v>0</v>
      </c>
      <c r="GU750" t="s">
        <v>3</v>
      </c>
      <c r="GV750">
        <f t="shared" si="627"/>
        <v>0</v>
      </c>
      <c r="GW750">
        <v>1</v>
      </c>
      <c r="GX750">
        <f t="shared" si="628"/>
        <v>0</v>
      </c>
      <c r="HA750">
        <v>0</v>
      </c>
      <c r="HB750">
        <v>0</v>
      </c>
      <c r="IK750">
        <v>0</v>
      </c>
    </row>
    <row r="751" spans="1:245" x14ac:dyDescent="0.2">
      <c r="A751">
        <v>18</v>
      </c>
      <c r="B751">
        <v>1</v>
      </c>
      <c r="C751">
        <v>1401</v>
      </c>
      <c r="E751" t="s">
        <v>1008</v>
      </c>
      <c r="F751" t="s">
        <v>1009</v>
      </c>
      <c r="G751" t="s">
        <v>1010</v>
      </c>
      <c r="H751" t="s">
        <v>64</v>
      </c>
      <c r="I751">
        <f>I747*J751</f>
        <v>0.152755</v>
      </c>
      <c r="J751">
        <v>1.0399986383442266</v>
      </c>
      <c r="O751">
        <f t="shared" si="596"/>
        <v>6066.66</v>
      </c>
      <c r="P751">
        <f t="shared" si="597"/>
        <v>6066.66</v>
      </c>
      <c r="Q751">
        <f t="shared" si="598"/>
        <v>0</v>
      </c>
      <c r="R751">
        <f t="shared" si="599"/>
        <v>0</v>
      </c>
      <c r="S751">
        <f t="shared" si="600"/>
        <v>0</v>
      </c>
      <c r="T751">
        <f t="shared" si="601"/>
        <v>0</v>
      </c>
      <c r="U751">
        <f t="shared" si="602"/>
        <v>0</v>
      </c>
      <c r="V751">
        <f t="shared" si="603"/>
        <v>0</v>
      </c>
      <c r="W751">
        <f t="shared" si="604"/>
        <v>0</v>
      </c>
      <c r="X751">
        <f t="shared" si="605"/>
        <v>0</v>
      </c>
      <c r="Y751">
        <f t="shared" si="606"/>
        <v>0</v>
      </c>
      <c r="AA751">
        <v>39570879</v>
      </c>
      <c r="AB751">
        <f t="shared" si="607"/>
        <v>6054.11</v>
      </c>
      <c r="AC751">
        <f t="shared" si="629"/>
        <v>6054.11</v>
      </c>
      <c r="AD751">
        <f t="shared" si="630"/>
        <v>0</v>
      </c>
      <c r="AE751">
        <f t="shared" si="631"/>
        <v>0</v>
      </c>
      <c r="AF751">
        <f t="shared" si="632"/>
        <v>0</v>
      </c>
      <c r="AG751">
        <f t="shared" si="608"/>
        <v>0</v>
      </c>
      <c r="AH751">
        <f t="shared" si="633"/>
        <v>0</v>
      </c>
      <c r="AI751">
        <f t="shared" si="634"/>
        <v>0</v>
      </c>
      <c r="AJ751">
        <f t="shared" si="609"/>
        <v>0</v>
      </c>
      <c r="AK751">
        <v>6054.11</v>
      </c>
      <c r="AL751">
        <v>6054.11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86</v>
      </c>
      <c r="AU751">
        <v>70</v>
      </c>
      <c r="AV751">
        <v>1</v>
      </c>
      <c r="AW751">
        <v>1</v>
      </c>
      <c r="AZ751">
        <v>6.56</v>
      </c>
      <c r="BA751">
        <v>1</v>
      </c>
      <c r="BB751">
        <v>1</v>
      </c>
      <c r="BC751">
        <v>6.56</v>
      </c>
      <c r="BD751" t="s">
        <v>3</v>
      </c>
      <c r="BE751" t="s">
        <v>3</v>
      </c>
      <c r="BF751" t="s">
        <v>3</v>
      </c>
      <c r="BG751" t="s">
        <v>3</v>
      </c>
      <c r="BH751">
        <v>3</v>
      </c>
      <c r="BI751">
        <v>1</v>
      </c>
      <c r="BJ751" t="s">
        <v>1011</v>
      </c>
      <c r="BM751">
        <v>53001</v>
      </c>
      <c r="BN751">
        <v>0</v>
      </c>
      <c r="BO751" t="s">
        <v>3</v>
      </c>
      <c r="BP751">
        <v>0</v>
      </c>
      <c r="BQ751">
        <v>6</v>
      </c>
      <c r="BR751">
        <v>0</v>
      </c>
      <c r="BS751">
        <v>1</v>
      </c>
      <c r="BT751">
        <v>1</v>
      </c>
      <c r="BU751">
        <v>1</v>
      </c>
      <c r="BV751">
        <v>1</v>
      </c>
      <c r="BW751">
        <v>1</v>
      </c>
      <c r="BX751">
        <v>1</v>
      </c>
      <c r="BY751" t="s">
        <v>3</v>
      </c>
      <c r="BZ751">
        <v>86</v>
      </c>
      <c r="CA751">
        <v>70</v>
      </c>
      <c r="CF751">
        <v>0</v>
      </c>
      <c r="CG751">
        <v>0</v>
      </c>
      <c r="CM751">
        <v>0</v>
      </c>
      <c r="CN751" t="s">
        <v>3</v>
      </c>
      <c r="CO751">
        <v>0</v>
      </c>
      <c r="CP751">
        <f t="shared" si="610"/>
        <v>6066.66</v>
      </c>
      <c r="CQ751">
        <f t="shared" si="611"/>
        <v>39714.961599999995</v>
      </c>
      <c r="CR751">
        <f t="shared" si="612"/>
        <v>0</v>
      </c>
      <c r="CS751">
        <f t="shared" si="613"/>
        <v>0</v>
      </c>
      <c r="CT751">
        <f t="shared" si="614"/>
        <v>0</v>
      </c>
      <c r="CU751">
        <f t="shared" si="615"/>
        <v>0</v>
      </c>
      <c r="CV751">
        <f t="shared" si="616"/>
        <v>0</v>
      </c>
      <c r="CW751">
        <f t="shared" si="617"/>
        <v>0</v>
      </c>
      <c r="CX751">
        <f t="shared" si="618"/>
        <v>0</v>
      </c>
      <c r="CY751">
        <f t="shared" si="619"/>
        <v>0</v>
      </c>
      <c r="CZ751">
        <f t="shared" si="620"/>
        <v>0</v>
      </c>
      <c r="DC751" t="s">
        <v>3</v>
      </c>
      <c r="DD751" t="s">
        <v>3</v>
      </c>
      <c r="DE751" t="s">
        <v>3</v>
      </c>
      <c r="DF751" t="s">
        <v>3</v>
      </c>
      <c r="DG751" t="s">
        <v>3</v>
      </c>
      <c r="DH751" t="s">
        <v>3</v>
      </c>
      <c r="DI751" t="s">
        <v>3</v>
      </c>
      <c r="DJ751" t="s">
        <v>3</v>
      </c>
      <c r="DK751" t="s">
        <v>3</v>
      </c>
      <c r="DL751" t="s">
        <v>3</v>
      </c>
      <c r="DM751" t="s">
        <v>3</v>
      </c>
      <c r="DN751">
        <v>0</v>
      </c>
      <c r="DO751">
        <v>0</v>
      </c>
      <c r="DP751">
        <v>1</v>
      </c>
      <c r="DQ751">
        <v>1</v>
      </c>
      <c r="DU751">
        <v>1009</v>
      </c>
      <c r="DV751" t="s">
        <v>64</v>
      </c>
      <c r="DW751" t="s">
        <v>64</v>
      </c>
      <c r="DX751">
        <v>1000</v>
      </c>
      <c r="EE751">
        <v>39174578</v>
      </c>
      <c r="EF751">
        <v>6</v>
      </c>
      <c r="EG751" t="s">
        <v>337</v>
      </c>
      <c r="EH751">
        <v>0</v>
      </c>
      <c r="EI751" t="s">
        <v>3</v>
      </c>
      <c r="EJ751">
        <v>1</v>
      </c>
      <c r="EK751">
        <v>53001</v>
      </c>
      <c r="EL751" t="s">
        <v>991</v>
      </c>
      <c r="EM751" t="s">
        <v>992</v>
      </c>
      <c r="EO751" t="s">
        <v>3</v>
      </c>
      <c r="EQ751">
        <v>0</v>
      </c>
      <c r="ER751">
        <v>6054.11</v>
      </c>
      <c r="ES751">
        <v>6054.11</v>
      </c>
      <c r="ET751">
        <v>0</v>
      </c>
      <c r="EU751">
        <v>0</v>
      </c>
      <c r="EV751">
        <v>0</v>
      </c>
      <c r="EW751">
        <v>0</v>
      </c>
      <c r="EX751">
        <v>0</v>
      </c>
      <c r="FQ751">
        <v>0</v>
      </c>
      <c r="FR751">
        <f t="shared" si="621"/>
        <v>0</v>
      </c>
      <c r="FS751">
        <v>0</v>
      </c>
      <c r="FX751">
        <v>86</v>
      </c>
      <c r="FY751">
        <v>70</v>
      </c>
      <c r="GA751" t="s">
        <v>3</v>
      </c>
      <c r="GD751">
        <v>0</v>
      </c>
      <c r="GF751">
        <v>-500486937</v>
      </c>
      <c r="GG751">
        <v>1</v>
      </c>
      <c r="GH751">
        <v>1</v>
      </c>
      <c r="GI751">
        <v>4</v>
      </c>
      <c r="GJ751">
        <v>0</v>
      </c>
      <c r="GK751">
        <f>ROUND(R751*(R12)/100,2)</f>
        <v>0</v>
      </c>
      <c r="GL751">
        <f t="shared" si="622"/>
        <v>0</v>
      </c>
      <c r="GM751">
        <f t="shared" si="623"/>
        <v>6066.66</v>
      </c>
      <c r="GN751">
        <f t="shared" si="624"/>
        <v>6066.66</v>
      </c>
      <c r="GO751">
        <f t="shared" si="625"/>
        <v>0</v>
      </c>
      <c r="GP751">
        <f t="shared" si="626"/>
        <v>0</v>
      </c>
      <c r="GR751">
        <v>0</v>
      </c>
      <c r="GS751">
        <v>0</v>
      </c>
      <c r="GT751">
        <v>0</v>
      </c>
      <c r="GU751" t="s">
        <v>3</v>
      </c>
      <c r="GV751">
        <f t="shared" si="627"/>
        <v>0</v>
      </c>
      <c r="GW751">
        <v>1</v>
      </c>
      <c r="GX751">
        <f t="shared" si="628"/>
        <v>0</v>
      </c>
      <c r="HA751">
        <v>0</v>
      </c>
      <c r="HB751">
        <v>0</v>
      </c>
      <c r="IK751">
        <v>0</v>
      </c>
    </row>
    <row r="752" spans="1:245" x14ac:dyDescent="0.2">
      <c r="A752">
        <v>18</v>
      </c>
      <c r="B752">
        <v>1</v>
      </c>
      <c r="C752">
        <v>1398</v>
      </c>
      <c r="E752" t="s">
        <v>1012</v>
      </c>
      <c r="F752" t="s">
        <v>994</v>
      </c>
      <c r="G752" t="s">
        <v>1013</v>
      </c>
      <c r="H752" t="s">
        <v>989</v>
      </c>
      <c r="I752">
        <f>I747*J752</f>
        <v>8.3721999999999991E-2</v>
      </c>
      <c r="J752">
        <v>0.57000272331154678</v>
      </c>
      <c r="O752">
        <f t="shared" si="596"/>
        <v>0</v>
      </c>
      <c r="P752">
        <f t="shared" si="597"/>
        <v>0</v>
      </c>
      <c r="Q752">
        <f t="shared" si="598"/>
        <v>0</v>
      </c>
      <c r="R752">
        <f t="shared" si="599"/>
        <v>0</v>
      </c>
      <c r="S752">
        <f t="shared" si="600"/>
        <v>0</v>
      </c>
      <c r="T752">
        <f t="shared" si="601"/>
        <v>0</v>
      </c>
      <c r="U752">
        <f t="shared" si="602"/>
        <v>0</v>
      </c>
      <c r="V752">
        <f t="shared" si="603"/>
        <v>0</v>
      </c>
      <c r="W752">
        <f t="shared" si="604"/>
        <v>0</v>
      </c>
      <c r="X752">
        <f t="shared" si="605"/>
        <v>0</v>
      </c>
      <c r="Y752">
        <f t="shared" si="606"/>
        <v>0</v>
      </c>
      <c r="AA752">
        <v>39570879</v>
      </c>
      <c r="AB752">
        <f t="shared" si="607"/>
        <v>0</v>
      </c>
      <c r="AC752">
        <f t="shared" si="629"/>
        <v>0</v>
      </c>
      <c r="AD752">
        <f t="shared" si="630"/>
        <v>0</v>
      </c>
      <c r="AE752">
        <f t="shared" si="631"/>
        <v>0</v>
      </c>
      <c r="AF752">
        <f t="shared" si="632"/>
        <v>0</v>
      </c>
      <c r="AG752">
        <f t="shared" si="608"/>
        <v>0</v>
      </c>
      <c r="AH752">
        <f t="shared" si="633"/>
        <v>0</v>
      </c>
      <c r="AI752">
        <f t="shared" si="634"/>
        <v>0</v>
      </c>
      <c r="AJ752">
        <f t="shared" si="609"/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86</v>
      </c>
      <c r="AU752">
        <v>70</v>
      </c>
      <c r="AV752">
        <v>1</v>
      </c>
      <c r="AW752">
        <v>1</v>
      </c>
      <c r="AZ752">
        <v>6.56</v>
      </c>
      <c r="BA752">
        <v>1</v>
      </c>
      <c r="BB752">
        <v>1</v>
      </c>
      <c r="BC752">
        <v>6.56</v>
      </c>
      <c r="BD752" t="s">
        <v>3</v>
      </c>
      <c r="BE752" t="s">
        <v>3</v>
      </c>
      <c r="BF752" t="s">
        <v>3</v>
      </c>
      <c r="BG752" t="s">
        <v>3</v>
      </c>
      <c r="BH752">
        <v>3</v>
      </c>
      <c r="BI752">
        <v>1</v>
      </c>
      <c r="BJ752" t="s">
        <v>3</v>
      </c>
      <c r="BM752">
        <v>53001</v>
      </c>
      <c r="BN752">
        <v>0</v>
      </c>
      <c r="BO752" t="s">
        <v>3</v>
      </c>
      <c r="BP752">
        <v>0</v>
      </c>
      <c r="BQ752">
        <v>6</v>
      </c>
      <c r="BR752">
        <v>0</v>
      </c>
      <c r="BS752">
        <v>1</v>
      </c>
      <c r="BT752">
        <v>1</v>
      </c>
      <c r="BU752">
        <v>1</v>
      </c>
      <c r="BV752">
        <v>1</v>
      </c>
      <c r="BW752">
        <v>1</v>
      </c>
      <c r="BX752">
        <v>1</v>
      </c>
      <c r="BY752" t="s">
        <v>3</v>
      </c>
      <c r="BZ752">
        <v>86</v>
      </c>
      <c r="CA752">
        <v>70</v>
      </c>
      <c r="CF752">
        <v>0</v>
      </c>
      <c r="CG752">
        <v>0</v>
      </c>
      <c r="CM752">
        <v>0</v>
      </c>
      <c r="CN752" t="s">
        <v>3</v>
      </c>
      <c r="CO752">
        <v>0</v>
      </c>
      <c r="CP752">
        <f t="shared" si="610"/>
        <v>0</v>
      </c>
      <c r="CQ752">
        <f t="shared" si="611"/>
        <v>0</v>
      </c>
      <c r="CR752">
        <f t="shared" si="612"/>
        <v>0</v>
      </c>
      <c r="CS752">
        <f t="shared" si="613"/>
        <v>0</v>
      </c>
      <c r="CT752">
        <f t="shared" si="614"/>
        <v>0</v>
      </c>
      <c r="CU752">
        <f t="shared" si="615"/>
        <v>0</v>
      </c>
      <c r="CV752">
        <f t="shared" si="616"/>
        <v>0</v>
      </c>
      <c r="CW752">
        <f t="shared" si="617"/>
        <v>0</v>
      </c>
      <c r="CX752">
        <f t="shared" si="618"/>
        <v>0</v>
      </c>
      <c r="CY752">
        <f t="shared" si="619"/>
        <v>0</v>
      </c>
      <c r="CZ752">
        <f t="shared" si="620"/>
        <v>0</v>
      </c>
      <c r="DC752" t="s">
        <v>3</v>
      </c>
      <c r="DD752" t="s">
        <v>3</v>
      </c>
      <c r="DE752" t="s">
        <v>3</v>
      </c>
      <c r="DF752" t="s">
        <v>3</v>
      </c>
      <c r="DG752" t="s">
        <v>3</v>
      </c>
      <c r="DH752" t="s">
        <v>3</v>
      </c>
      <c r="DI752" t="s">
        <v>3</v>
      </c>
      <c r="DJ752" t="s">
        <v>3</v>
      </c>
      <c r="DK752" t="s">
        <v>3</v>
      </c>
      <c r="DL752" t="s">
        <v>3</v>
      </c>
      <c r="DM752" t="s">
        <v>3</v>
      </c>
      <c r="DN752">
        <v>0</v>
      </c>
      <c r="DO752">
        <v>0</v>
      </c>
      <c r="DP752">
        <v>1</v>
      </c>
      <c r="DQ752">
        <v>1</v>
      </c>
      <c r="DU752">
        <v>1010</v>
      </c>
      <c r="DV752" t="s">
        <v>989</v>
      </c>
      <c r="DW752" t="s">
        <v>989</v>
      </c>
      <c r="DX752">
        <v>1000</v>
      </c>
      <c r="EE752">
        <v>39174578</v>
      </c>
      <c r="EF752">
        <v>6</v>
      </c>
      <c r="EG752" t="s">
        <v>337</v>
      </c>
      <c r="EH752">
        <v>0</v>
      </c>
      <c r="EI752" t="s">
        <v>3</v>
      </c>
      <c r="EJ752">
        <v>1</v>
      </c>
      <c r="EK752">
        <v>53001</v>
      </c>
      <c r="EL752" t="s">
        <v>991</v>
      </c>
      <c r="EM752" t="s">
        <v>992</v>
      </c>
      <c r="EO752" t="s">
        <v>3</v>
      </c>
      <c r="EQ752">
        <v>0</v>
      </c>
      <c r="ER752">
        <v>0</v>
      </c>
      <c r="ES752">
        <v>0</v>
      </c>
      <c r="ET752">
        <v>0</v>
      </c>
      <c r="EU752">
        <v>0</v>
      </c>
      <c r="EV752">
        <v>0</v>
      </c>
      <c r="EW752">
        <v>0</v>
      </c>
      <c r="EX752">
        <v>0</v>
      </c>
      <c r="FQ752">
        <v>0</v>
      </c>
      <c r="FR752">
        <f t="shared" si="621"/>
        <v>0</v>
      </c>
      <c r="FS752">
        <v>0</v>
      </c>
      <c r="FX752">
        <v>86</v>
      </c>
      <c r="FY752">
        <v>70</v>
      </c>
      <c r="GA752" t="s">
        <v>3</v>
      </c>
      <c r="GD752">
        <v>0</v>
      </c>
      <c r="GF752">
        <v>-637242490</v>
      </c>
      <c r="GG752">
        <v>1</v>
      </c>
      <c r="GH752">
        <v>1</v>
      </c>
      <c r="GI752">
        <v>4</v>
      </c>
      <c r="GJ752">
        <v>0</v>
      </c>
      <c r="GK752">
        <f>ROUND(R752*(R12)/100,2)</f>
        <v>0</v>
      </c>
      <c r="GL752">
        <f t="shared" si="622"/>
        <v>0</v>
      </c>
      <c r="GM752">
        <f t="shared" si="623"/>
        <v>0</v>
      </c>
      <c r="GN752">
        <f t="shared" si="624"/>
        <v>0</v>
      </c>
      <c r="GO752">
        <f t="shared" si="625"/>
        <v>0</v>
      </c>
      <c r="GP752">
        <f t="shared" si="626"/>
        <v>0</v>
      </c>
      <c r="GR752">
        <v>0</v>
      </c>
      <c r="GS752">
        <v>3</v>
      </c>
      <c r="GT752">
        <v>0</v>
      </c>
      <c r="GU752" t="s">
        <v>3</v>
      </c>
      <c r="GV752">
        <f t="shared" si="627"/>
        <v>0</v>
      </c>
      <c r="GW752">
        <v>1</v>
      </c>
      <c r="GX752">
        <f t="shared" si="628"/>
        <v>0</v>
      </c>
      <c r="HA752">
        <v>0</v>
      </c>
      <c r="HB752">
        <v>0</v>
      </c>
      <c r="IK752">
        <v>0</v>
      </c>
    </row>
    <row r="753" spans="1:245" x14ac:dyDescent="0.2">
      <c r="A753">
        <v>18</v>
      </c>
      <c r="B753">
        <v>1</v>
      </c>
      <c r="C753">
        <v>1400</v>
      </c>
      <c r="E753" t="s">
        <v>1014</v>
      </c>
      <c r="F753" t="s">
        <v>124</v>
      </c>
      <c r="G753" t="s">
        <v>125</v>
      </c>
      <c r="H753" t="s">
        <v>64</v>
      </c>
      <c r="I753">
        <f>I747*J753</f>
        <v>0.152755</v>
      </c>
      <c r="J753">
        <v>1.0399986383442266</v>
      </c>
      <c r="O753">
        <f t="shared" si="596"/>
        <v>0</v>
      </c>
      <c r="P753">
        <f t="shared" si="597"/>
        <v>0</v>
      </c>
      <c r="Q753">
        <f t="shared" si="598"/>
        <v>0</v>
      </c>
      <c r="R753">
        <f t="shared" si="599"/>
        <v>0</v>
      </c>
      <c r="S753">
        <f t="shared" si="600"/>
        <v>0</v>
      </c>
      <c r="T753">
        <f t="shared" si="601"/>
        <v>0</v>
      </c>
      <c r="U753">
        <f t="shared" si="602"/>
        <v>0</v>
      </c>
      <c r="V753">
        <f t="shared" si="603"/>
        <v>0</v>
      </c>
      <c r="W753">
        <f t="shared" si="604"/>
        <v>0</v>
      </c>
      <c r="X753">
        <f t="shared" si="605"/>
        <v>0</v>
      </c>
      <c r="Y753">
        <f t="shared" si="606"/>
        <v>0</v>
      </c>
      <c r="AA753">
        <v>39570879</v>
      </c>
      <c r="AB753">
        <f t="shared" si="607"/>
        <v>0</v>
      </c>
      <c r="AC753">
        <f t="shared" si="629"/>
        <v>0</v>
      </c>
      <c r="AD753">
        <f t="shared" si="630"/>
        <v>0</v>
      </c>
      <c r="AE753">
        <f t="shared" si="631"/>
        <v>0</v>
      </c>
      <c r="AF753">
        <f t="shared" si="632"/>
        <v>0</v>
      </c>
      <c r="AG753">
        <f t="shared" si="608"/>
        <v>0</v>
      </c>
      <c r="AH753">
        <f t="shared" si="633"/>
        <v>0</v>
      </c>
      <c r="AI753">
        <f t="shared" si="634"/>
        <v>0</v>
      </c>
      <c r="AJ753">
        <f t="shared" si="609"/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86</v>
      </c>
      <c r="AU753">
        <v>70</v>
      </c>
      <c r="AV753">
        <v>1</v>
      </c>
      <c r="AW753">
        <v>1</v>
      </c>
      <c r="AZ753">
        <v>6.56</v>
      </c>
      <c r="BA753">
        <v>1</v>
      </c>
      <c r="BB753">
        <v>1</v>
      </c>
      <c r="BC753">
        <v>6.56</v>
      </c>
      <c r="BD753" t="s">
        <v>3</v>
      </c>
      <c r="BE753" t="s">
        <v>3</v>
      </c>
      <c r="BF753" t="s">
        <v>3</v>
      </c>
      <c r="BG753" t="s">
        <v>3</v>
      </c>
      <c r="BH753">
        <v>3</v>
      </c>
      <c r="BI753">
        <v>1</v>
      </c>
      <c r="BJ753" t="s">
        <v>3</v>
      </c>
      <c r="BM753">
        <v>53001</v>
      </c>
      <c r="BN753">
        <v>0</v>
      </c>
      <c r="BO753" t="s">
        <v>3</v>
      </c>
      <c r="BP753">
        <v>0</v>
      </c>
      <c r="BQ753">
        <v>6</v>
      </c>
      <c r="BR753">
        <v>0</v>
      </c>
      <c r="BS753">
        <v>1</v>
      </c>
      <c r="BT753">
        <v>1</v>
      </c>
      <c r="BU753">
        <v>1</v>
      </c>
      <c r="BV753">
        <v>1</v>
      </c>
      <c r="BW753">
        <v>1</v>
      </c>
      <c r="BX753">
        <v>1</v>
      </c>
      <c r="BY753" t="s">
        <v>3</v>
      </c>
      <c r="BZ753">
        <v>86</v>
      </c>
      <c r="CA753">
        <v>70</v>
      </c>
      <c r="CF753">
        <v>0</v>
      </c>
      <c r="CG753">
        <v>0</v>
      </c>
      <c r="CM753">
        <v>0</v>
      </c>
      <c r="CN753" t="s">
        <v>3</v>
      </c>
      <c r="CO753">
        <v>0</v>
      </c>
      <c r="CP753">
        <f t="shared" si="610"/>
        <v>0</v>
      </c>
      <c r="CQ753">
        <f t="shared" si="611"/>
        <v>0</v>
      </c>
      <c r="CR753">
        <f t="shared" si="612"/>
        <v>0</v>
      </c>
      <c r="CS753">
        <f t="shared" si="613"/>
        <v>0</v>
      </c>
      <c r="CT753">
        <f t="shared" si="614"/>
        <v>0</v>
      </c>
      <c r="CU753">
        <f t="shared" si="615"/>
        <v>0</v>
      </c>
      <c r="CV753">
        <f t="shared" si="616"/>
        <v>0</v>
      </c>
      <c r="CW753">
        <f t="shared" si="617"/>
        <v>0</v>
      </c>
      <c r="CX753">
        <f t="shared" si="618"/>
        <v>0</v>
      </c>
      <c r="CY753">
        <f t="shared" si="619"/>
        <v>0</v>
      </c>
      <c r="CZ753">
        <f t="shared" si="620"/>
        <v>0</v>
      </c>
      <c r="DC753" t="s">
        <v>3</v>
      </c>
      <c r="DD753" t="s">
        <v>3</v>
      </c>
      <c r="DE753" t="s">
        <v>3</v>
      </c>
      <c r="DF753" t="s">
        <v>3</v>
      </c>
      <c r="DG753" t="s">
        <v>3</v>
      </c>
      <c r="DH753" t="s">
        <v>3</v>
      </c>
      <c r="DI753" t="s">
        <v>3</v>
      </c>
      <c r="DJ753" t="s">
        <v>3</v>
      </c>
      <c r="DK753" t="s">
        <v>3</v>
      </c>
      <c r="DL753" t="s">
        <v>3</v>
      </c>
      <c r="DM753" t="s">
        <v>3</v>
      </c>
      <c r="DN753">
        <v>0</v>
      </c>
      <c r="DO753">
        <v>0</v>
      </c>
      <c r="DP753">
        <v>1</v>
      </c>
      <c r="DQ753">
        <v>1</v>
      </c>
      <c r="DU753">
        <v>1009</v>
      </c>
      <c r="DV753" t="s">
        <v>64</v>
      </c>
      <c r="DW753" t="s">
        <v>64</v>
      </c>
      <c r="DX753">
        <v>1000</v>
      </c>
      <c r="EE753">
        <v>39174578</v>
      </c>
      <c r="EF753">
        <v>6</v>
      </c>
      <c r="EG753" t="s">
        <v>337</v>
      </c>
      <c r="EH753">
        <v>0</v>
      </c>
      <c r="EI753" t="s">
        <v>3</v>
      </c>
      <c r="EJ753">
        <v>1</v>
      </c>
      <c r="EK753">
        <v>53001</v>
      </c>
      <c r="EL753" t="s">
        <v>991</v>
      </c>
      <c r="EM753" t="s">
        <v>992</v>
      </c>
      <c r="EO753" t="s">
        <v>3</v>
      </c>
      <c r="EQ753">
        <v>0</v>
      </c>
      <c r="ER753">
        <v>0</v>
      </c>
      <c r="ES753">
        <v>0</v>
      </c>
      <c r="ET753">
        <v>0</v>
      </c>
      <c r="EU753">
        <v>0</v>
      </c>
      <c r="EV753">
        <v>0</v>
      </c>
      <c r="EW753">
        <v>0</v>
      </c>
      <c r="EX753">
        <v>0</v>
      </c>
      <c r="FQ753">
        <v>0</v>
      </c>
      <c r="FR753">
        <f t="shared" si="621"/>
        <v>0</v>
      </c>
      <c r="FS753">
        <v>0</v>
      </c>
      <c r="FX753">
        <v>86</v>
      </c>
      <c r="FY753">
        <v>70</v>
      </c>
      <c r="GA753" t="s">
        <v>3</v>
      </c>
      <c r="GD753">
        <v>0</v>
      </c>
      <c r="GF753">
        <v>748648226</v>
      </c>
      <c r="GG753">
        <v>1</v>
      </c>
      <c r="GH753">
        <v>1</v>
      </c>
      <c r="GI753">
        <v>4</v>
      </c>
      <c r="GJ753">
        <v>0</v>
      </c>
      <c r="GK753">
        <f>ROUND(R753*(R12)/100,2)</f>
        <v>0</v>
      </c>
      <c r="GL753">
        <f t="shared" si="622"/>
        <v>0</v>
      </c>
      <c r="GM753">
        <f t="shared" si="623"/>
        <v>0</v>
      </c>
      <c r="GN753">
        <f t="shared" si="624"/>
        <v>0</v>
      </c>
      <c r="GO753">
        <f t="shared" si="625"/>
        <v>0</v>
      </c>
      <c r="GP753">
        <f t="shared" si="626"/>
        <v>0</v>
      </c>
      <c r="GR753">
        <v>0</v>
      </c>
      <c r="GS753">
        <v>3</v>
      </c>
      <c r="GT753">
        <v>0</v>
      </c>
      <c r="GU753" t="s">
        <v>3</v>
      </c>
      <c r="GV753">
        <f t="shared" si="627"/>
        <v>0</v>
      </c>
      <c r="GW753">
        <v>1</v>
      </c>
      <c r="GX753">
        <f t="shared" si="628"/>
        <v>0</v>
      </c>
      <c r="HA753">
        <v>0</v>
      </c>
      <c r="HB753">
        <v>0</v>
      </c>
      <c r="IK753">
        <v>0</v>
      </c>
    </row>
    <row r="754" spans="1:245" x14ac:dyDescent="0.2">
      <c r="A754">
        <v>17</v>
      </c>
      <c r="B754">
        <v>1</v>
      </c>
      <c r="C754">
        <f>ROW(SmtRes!A1410)</f>
        <v>1410</v>
      </c>
      <c r="D754">
        <f>ROW(EtalonRes!A1343)</f>
        <v>1343</v>
      </c>
      <c r="E754" t="s">
        <v>1015</v>
      </c>
      <c r="F754" t="s">
        <v>1016</v>
      </c>
      <c r="G754" t="s">
        <v>1017</v>
      </c>
      <c r="H754" t="s">
        <v>208</v>
      </c>
      <c r="I754">
        <f>ROUND(13.62/100,9)</f>
        <v>0.13619999999999999</v>
      </c>
      <c r="J754">
        <v>0</v>
      </c>
      <c r="O754">
        <f t="shared" si="596"/>
        <v>22210.26</v>
      </c>
      <c r="P754">
        <f t="shared" si="597"/>
        <v>15563.78</v>
      </c>
      <c r="Q754">
        <f t="shared" si="598"/>
        <v>2182.87</v>
      </c>
      <c r="R754">
        <f t="shared" si="599"/>
        <v>307.44</v>
      </c>
      <c r="S754">
        <f t="shared" si="600"/>
        <v>4463.6099999999997</v>
      </c>
      <c r="T754">
        <f t="shared" si="601"/>
        <v>0</v>
      </c>
      <c r="U754">
        <f t="shared" si="602"/>
        <v>68.591409599999992</v>
      </c>
      <c r="V754">
        <f t="shared" si="603"/>
        <v>3.2875274999999995</v>
      </c>
      <c r="W754">
        <f t="shared" si="604"/>
        <v>0</v>
      </c>
      <c r="X754">
        <f t="shared" si="605"/>
        <v>4293.95</v>
      </c>
      <c r="Y754">
        <f t="shared" si="606"/>
        <v>4055.39</v>
      </c>
      <c r="AA754">
        <v>39570879</v>
      </c>
      <c r="AB754">
        <f t="shared" si="607"/>
        <v>24858.37</v>
      </c>
      <c r="AC754">
        <f t="shared" si="629"/>
        <v>17419.439999999999</v>
      </c>
      <c r="AD754">
        <f>ROUND(((((ET754*1.25))-((EU754*1.25)))+AE754),2)</f>
        <v>2443.13</v>
      </c>
      <c r="AE754">
        <f>ROUND(((EU754*1.25)),2)</f>
        <v>344.1</v>
      </c>
      <c r="AF754">
        <f>ROUND(((EV754*1.15)),2)</f>
        <v>4995.8</v>
      </c>
      <c r="AG754">
        <f t="shared" si="608"/>
        <v>0</v>
      </c>
      <c r="AH754">
        <f>((EW754*1.15))</f>
        <v>503.608</v>
      </c>
      <c r="AI754">
        <f>((EX754*1.25))</f>
        <v>24.137499999999999</v>
      </c>
      <c r="AJ754">
        <f t="shared" si="609"/>
        <v>0</v>
      </c>
      <c r="AK754">
        <v>23718.11</v>
      </c>
      <c r="AL754">
        <v>17419.439999999999</v>
      </c>
      <c r="AM754">
        <v>1954.5</v>
      </c>
      <c r="AN754">
        <v>275.27999999999997</v>
      </c>
      <c r="AO754">
        <v>4344.17</v>
      </c>
      <c r="AP754">
        <v>0</v>
      </c>
      <c r="AQ754">
        <v>437.92</v>
      </c>
      <c r="AR754">
        <v>19.309999999999999</v>
      </c>
      <c r="AS754">
        <v>0</v>
      </c>
      <c r="AT754">
        <v>90</v>
      </c>
      <c r="AU754">
        <v>85</v>
      </c>
      <c r="AV754">
        <v>1</v>
      </c>
      <c r="AW754">
        <v>1</v>
      </c>
      <c r="AZ754">
        <v>6.56</v>
      </c>
      <c r="BA754">
        <v>6.56</v>
      </c>
      <c r="BB754">
        <v>6.56</v>
      </c>
      <c r="BC754">
        <v>6.56</v>
      </c>
      <c r="BD754" t="s">
        <v>3</v>
      </c>
      <c r="BE754" t="s">
        <v>3</v>
      </c>
      <c r="BF754" t="s">
        <v>3</v>
      </c>
      <c r="BG754" t="s">
        <v>3</v>
      </c>
      <c r="BH754">
        <v>0</v>
      </c>
      <c r="BI754">
        <v>1</v>
      </c>
      <c r="BJ754" t="s">
        <v>1018</v>
      </c>
      <c r="BM754">
        <v>9001</v>
      </c>
      <c r="BN754">
        <v>0</v>
      </c>
      <c r="BO754" t="s">
        <v>3</v>
      </c>
      <c r="BP754">
        <v>0</v>
      </c>
      <c r="BQ754">
        <v>2</v>
      </c>
      <c r="BR754">
        <v>0</v>
      </c>
      <c r="BS754">
        <v>6.56</v>
      </c>
      <c r="BT754">
        <v>1</v>
      </c>
      <c r="BU754">
        <v>1</v>
      </c>
      <c r="BV754">
        <v>1</v>
      </c>
      <c r="BW754">
        <v>1</v>
      </c>
      <c r="BX754">
        <v>1</v>
      </c>
      <c r="BY754" t="s">
        <v>3</v>
      </c>
      <c r="BZ754">
        <v>90</v>
      </c>
      <c r="CA754">
        <v>85</v>
      </c>
      <c r="CF754">
        <v>0</v>
      </c>
      <c r="CG754">
        <v>0</v>
      </c>
      <c r="CM754">
        <v>0</v>
      </c>
      <c r="CN754" t="s">
        <v>1633</v>
      </c>
      <c r="CO754">
        <v>0</v>
      </c>
      <c r="CP754">
        <f t="shared" si="610"/>
        <v>22210.260000000002</v>
      </c>
      <c r="CQ754">
        <f t="shared" si="611"/>
        <v>114271.52639999999</v>
      </c>
      <c r="CR754">
        <f t="shared" si="612"/>
        <v>16026.9328</v>
      </c>
      <c r="CS754">
        <f t="shared" si="613"/>
        <v>2257.2959999999998</v>
      </c>
      <c r="CT754">
        <f t="shared" si="614"/>
        <v>32772.447999999997</v>
      </c>
      <c r="CU754">
        <f t="shared" si="615"/>
        <v>0</v>
      </c>
      <c r="CV754">
        <f t="shared" si="616"/>
        <v>503.608</v>
      </c>
      <c r="CW754">
        <f t="shared" si="617"/>
        <v>24.137499999999999</v>
      </c>
      <c r="CX754">
        <f t="shared" si="618"/>
        <v>0</v>
      </c>
      <c r="CY754">
        <f t="shared" si="619"/>
        <v>4293.9449999999997</v>
      </c>
      <c r="CZ754">
        <f t="shared" si="620"/>
        <v>4055.3924999999995</v>
      </c>
      <c r="DC754" t="s">
        <v>3</v>
      </c>
      <c r="DD754" t="s">
        <v>3</v>
      </c>
      <c r="DE754" t="s">
        <v>19</v>
      </c>
      <c r="DF754" t="s">
        <v>19</v>
      </c>
      <c r="DG754" t="s">
        <v>20</v>
      </c>
      <c r="DH754" t="s">
        <v>3</v>
      </c>
      <c r="DI754" t="s">
        <v>20</v>
      </c>
      <c r="DJ754" t="s">
        <v>19</v>
      </c>
      <c r="DK754" t="s">
        <v>3</v>
      </c>
      <c r="DL754" t="s">
        <v>3</v>
      </c>
      <c r="DM754" t="s">
        <v>3</v>
      </c>
      <c r="DN754">
        <v>0</v>
      </c>
      <c r="DO754">
        <v>0</v>
      </c>
      <c r="DP754">
        <v>1</v>
      </c>
      <c r="DQ754">
        <v>1</v>
      </c>
      <c r="DU754">
        <v>1005</v>
      </c>
      <c r="DV754" t="s">
        <v>208</v>
      </c>
      <c r="DW754" t="s">
        <v>208</v>
      </c>
      <c r="DX754">
        <v>100</v>
      </c>
      <c r="EE754">
        <v>39174502</v>
      </c>
      <c r="EF754">
        <v>2</v>
      </c>
      <c r="EG754" t="s">
        <v>21</v>
      </c>
      <c r="EH754">
        <v>0</v>
      </c>
      <c r="EI754" t="s">
        <v>3</v>
      </c>
      <c r="EJ754">
        <v>1</v>
      </c>
      <c r="EK754">
        <v>9001</v>
      </c>
      <c r="EL754" t="s">
        <v>475</v>
      </c>
      <c r="EM754" t="s">
        <v>476</v>
      </c>
      <c r="EO754" t="s">
        <v>24</v>
      </c>
      <c r="EQ754">
        <v>0</v>
      </c>
      <c r="ER754">
        <v>23718.11</v>
      </c>
      <c r="ES754">
        <v>17419.439999999999</v>
      </c>
      <c r="ET754">
        <v>1954.5</v>
      </c>
      <c r="EU754">
        <v>275.27999999999997</v>
      </c>
      <c r="EV754">
        <v>4344.17</v>
      </c>
      <c r="EW754">
        <v>437.92</v>
      </c>
      <c r="EX754">
        <v>19.309999999999999</v>
      </c>
      <c r="EY754">
        <v>0</v>
      </c>
      <c r="FQ754">
        <v>0</v>
      </c>
      <c r="FR754">
        <f t="shared" si="621"/>
        <v>0</v>
      </c>
      <c r="FS754">
        <v>0</v>
      </c>
      <c r="FX754">
        <v>90</v>
      </c>
      <c r="FY754">
        <v>85</v>
      </c>
      <c r="GA754" t="s">
        <v>3</v>
      </c>
      <c r="GD754">
        <v>0</v>
      </c>
      <c r="GF754">
        <v>-399120266</v>
      </c>
      <c r="GG754">
        <v>1</v>
      </c>
      <c r="GH754">
        <v>1</v>
      </c>
      <c r="GI754">
        <v>4</v>
      </c>
      <c r="GJ754">
        <v>0</v>
      </c>
      <c r="GK754">
        <f>ROUND(R754*(R12)/100,2)</f>
        <v>0</v>
      </c>
      <c r="GL754">
        <f t="shared" si="622"/>
        <v>0</v>
      </c>
      <c r="GM754">
        <f t="shared" si="623"/>
        <v>30559.599999999999</v>
      </c>
      <c r="GN754">
        <f t="shared" si="624"/>
        <v>30559.599999999999</v>
      </c>
      <c r="GO754">
        <f t="shared" si="625"/>
        <v>0</v>
      </c>
      <c r="GP754">
        <f t="shared" si="626"/>
        <v>0</v>
      </c>
      <c r="GR754">
        <v>0</v>
      </c>
      <c r="GS754">
        <v>0</v>
      </c>
      <c r="GT754">
        <v>0</v>
      </c>
      <c r="GU754" t="s">
        <v>3</v>
      </c>
      <c r="GV754">
        <f t="shared" si="627"/>
        <v>0</v>
      </c>
      <c r="GW754">
        <v>1</v>
      </c>
      <c r="GX754">
        <f t="shared" si="628"/>
        <v>0</v>
      </c>
      <c r="HA754">
        <v>0</v>
      </c>
      <c r="HB754">
        <v>0</v>
      </c>
      <c r="IK754">
        <v>0</v>
      </c>
    </row>
    <row r="755" spans="1:245" x14ac:dyDescent="0.2">
      <c r="A755">
        <v>18</v>
      </c>
      <c r="B755">
        <v>1</v>
      </c>
      <c r="C755">
        <v>1409</v>
      </c>
      <c r="E755" t="s">
        <v>1019</v>
      </c>
      <c r="F755" t="s">
        <v>1020</v>
      </c>
      <c r="G755" t="s">
        <v>1021</v>
      </c>
      <c r="H755" t="s">
        <v>250</v>
      </c>
      <c r="I755">
        <f>I754*J755</f>
        <v>10.080000000000002</v>
      </c>
      <c r="J755">
        <v>74.008810572687239</v>
      </c>
      <c r="O755">
        <f t="shared" si="596"/>
        <v>163215.18</v>
      </c>
      <c r="P755">
        <f t="shared" si="597"/>
        <v>163215.18</v>
      </c>
      <c r="Q755">
        <f t="shared" si="598"/>
        <v>0</v>
      </c>
      <c r="R755">
        <f t="shared" si="599"/>
        <v>0</v>
      </c>
      <c r="S755">
        <f t="shared" si="600"/>
        <v>0</v>
      </c>
      <c r="T755">
        <f t="shared" si="601"/>
        <v>0</v>
      </c>
      <c r="U755">
        <f t="shared" si="602"/>
        <v>0</v>
      </c>
      <c r="V755">
        <f t="shared" si="603"/>
        <v>0</v>
      </c>
      <c r="W755">
        <f t="shared" si="604"/>
        <v>0</v>
      </c>
      <c r="X755">
        <f t="shared" si="605"/>
        <v>0</v>
      </c>
      <c r="Y755">
        <f t="shared" si="606"/>
        <v>0</v>
      </c>
      <c r="AA755">
        <v>39570879</v>
      </c>
      <c r="AB755">
        <f t="shared" si="607"/>
        <v>2468.29</v>
      </c>
      <c r="AC755">
        <f t="shared" si="629"/>
        <v>2468.29</v>
      </c>
      <c r="AD755">
        <f>ROUND((((ET755)-(EU755))+AE755),2)</f>
        <v>0</v>
      </c>
      <c r="AE755">
        <f>ROUND((EU755),2)</f>
        <v>0</v>
      </c>
      <c r="AF755">
        <f>ROUND((EV755),2)</f>
        <v>0</v>
      </c>
      <c r="AG755">
        <f t="shared" si="608"/>
        <v>0</v>
      </c>
      <c r="AH755">
        <f>(EW755)</f>
        <v>0</v>
      </c>
      <c r="AI755">
        <f>(EX755)</f>
        <v>0</v>
      </c>
      <c r="AJ755">
        <f t="shared" si="609"/>
        <v>0</v>
      </c>
      <c r="AK755">
        <v>2468.29</v>
      </c>
      <c r="AL755">
        <v>2468.29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90</v>
      </c>
      <c r="AU755">
        <v>85</v>
      </c>
      <c r="AV755">
        <v>1</v>
      </c>
      <c r="AW755">
        <v>1</v>
      </c>
      <c r="AZ755">
        <v>6.56</v>
      </c>
      <c r="BA755">
        <v>1</v>
      </c>
      <c r="BB755">
        <v>1</v>
      </c>
      <c r="BC755">
        <v>6.56</v>
      </c>
      <c r="BD755" t="s">
        <v>3</v>
      </c>
      <c r="BE755" t="s">
        <v>3</v>
      </c>
      <c r="BF755" t="s">
        <v>3</v>
      </c>
      <c r="BG755" t="s">
        <v>3</v>
      </c>
      <c r="BH755">
        <v>3</v>
      </c>
      <c r="BI755">
        <v>1</v>
      </c>
      <c r="BJ755" t="s">
        <v>1022</v>
      </c>
      <c r="BM755">
        <v>9001</v>
      </c>
      <c r="BN755">
        <v>0</v>
      </c>
      <c r="BO755" t="s">
        <v>3</v>
      </c>
      <c r="BP755">
        <v>0</v>
      </c>
      <c r="BQ755">
        <v>2</v>
      </c>
      <c r="BR755">
        <v>0</v>
      </c>
      <c r="BS755">
        <v>1</v>
      </c>
      <c r="BT755">
        <v>1</v>
      </c>
      <c r="BU755">
        <v>1</v>
      </c>
      <c r="BV755">
        <v>1</v>
      </c>
      <c r="BW755">
        <v>1</v>
      </c>
      <c r="BX755">
        <v>1</v>
      </c>
      <c r="BY755" t="s">
        <v>3</v>
      </c>
      <c r="BZ755">
        <v>90</v>
      </c>
      <c r="CA755">
        <v>85</v>
      </c>
      <c r="CF755">
        <v>0</v>
      </c>
      <c r="CG755">
        <v>0</v>
      </c>
      <c r="CM755">
        <v>0</v>
      </c>
      <c r="CN755" t="s">
        <v>3</v>
      </c>
      <c r="CO755">
        <v>0</v>
      </c>
      <c r="CP755">
        <f t="shared" si="610"/>
        <v>163215.18</v>
      </c>
      <c r="CQ755">
        <f t="shared" si="611"/>
        <v>16191.982399999999</v>
      </c>
      <c r="CR755">
        <f t="shared" si="612"/>
        <v>0</v>
      </c>
      <c r="CS755">
        <f t="shared" si="613"/>
        <v>0</v>
      </c>
      <c r="CT755">
        <f t="shared" si="614"/>
        <v>0</v>
      </c>
      <c r="CU755">
        <f t="shared" si="615"/>
        <v>0</v>
      </c>
      <c r="CV755">
        <f t="shared" si="616"/>
        <v>0</v>
      </c>
      <c r="CW755">
        <f t="shared" si="617"/>
        <v>0</v>
      </c>
      <c r="CX755">
        <f t="shared" si="618"/>
        <v>0</v>
      </c>
      <c r="CY755">
        <f t="shared" si="619"/>
        <v>0</v>
      </c>
      <c r="CZ755">
        <f t="shared" si="620"/>
        <v>0</v>
      </c>
      <c r="DC755" t="s">
        <v>3</v>
      </c>
      <c r="DD755" t="s">
        <v>3</v>
      </c>
      <c r="DE755" t="s">
        <v>3</v>
      </c>
      <c r="DF755" t="s">
        <v>3</v>
      </c>
      <c r="DG755" t="s">
        <v>3</v>
      </c>
      <c r="DH755" t="s">
        <v>3</v>
      </c>
      <c r="DI755" t="s">
        <v>3</v>
      </c>
      <c r="DJ755" t="s">
        <v>3</v>
      </c>
      <c r="DK755" t="s">
        <v>3</v>
      </c>
      <c r="DL755" t="s">
        <v>3</v>
      </c>
      <c r="DM755" t="s">
        <v>3</v>
      </c>
      <c r="DN755">
        <v>0</v>
      </c>
      <c r="DO755">
        <v>0</v>
      </c>
      <c r="DP755">
        <v>1</v>
      </c>
      <c r="DQ755">
        <v>1</v>
      </c>
      <c r="DU755">
        <v>1005</v>
      </c>
      <c r="DV755" t="s">
        <v>250</v>
      </c>
      <c r="DW755" t="s">
        <v>250</v>
      </c>
      <c r="DX755">
        <v>1</v>
      </c>
      <c r="EE755">
        <v>39174502</v>
      </c>
      <c r="EF755">
        <v>2</v>
      </c>
      <c r="EG755" t="s">
        <v>21</v>
      </c>
      <c r="EH755">
        <v>0</v>
      </c>
      <c r="EI755" t="s">
        <v>3</v>
      </c>
      <c r="EJ755">
        <v>1</v>
      </c>
      <c r="EK755">
        <v>9001</v>
      </c>
      <c r="EL755" t="s">
        <v>475</v>
      </c>
      <c r="EM755" t="s">
        <v>476</v>
      </c>
      <c r="EO755" t="s">
        <v>3</v>
      </c>
      <c r="EQ755">
        <v>0</v>
      </c>
      <c r="ER755">
        <v>2468.29</v>
      </c>
      <c r="ES755">
        <v>2468.29</v>
      </c>
      <c r="ET755">
        <v>0</v>
      </c>
      <c r="EU755">
        <v>0</v>
      </c>
      <c r="EV755">
        <v>0</v>
      </c>
      <c r="EW755">
        <v>0</v>
      </c>
      <c r="EX755">
        <v>0</v>
      </c>
      <c r="FQ755">
        <v>0</v>
      </c>
      <c r="FR755">
        <f t="shared" si="621"/>
        <v>0</v>
      </c>
      <c r="FS755">
        <v>0</v>
      </c>
      <c r="FX755">
        <v>90</v>
      </c>
      <c r="FY755">
        <v>85</v>
      </c>
      <c r="GA755" t="s">
        <v>3</v>
      </c>
      <c r="GD755">
        <v>0</v>
      </c>
      <c r="GF755">
        <v>756057514</v>
      </c>
      <c r="GG755">
        <v>1</v>
      </c>
      <c r="GH755">
        <v>1</v>
      </c>
      <c r="GI755">
        <v>4</v>
      </c>
      <c r="GJ755">
        <v>0</v>
      </c>
      <c r="GK755">
        <f>ROUND(R755*(R12)/100,2)</f>
        <v>0</v>
      </c>
      <c r="GL755">
        <f t="shared" si="622"/>
        <v>0</v>
      </c>
      <c r="GM755">
        <f t="shared" si="623"/>
        <v>163215.18</v>
      </c>
      <c r="GN755">
        <f t="shared" si="624"/>
        <v>163215.18</v>
      </c>
      <c r="GO755">
        <f t="shared" si="625"/>
        <v>0</v>
      </c>
      <c r="GP755">
        <f t="shared" si="626"/>
        <v>0</v>
      </c>
      <c r="GR755">
        <v>0</v>
      </c>
      <c r="GS755">
        <v>0</v>
      </c>
      <c r="GT755">
        <v>0</v>
      </c>
      <c r="GU755" t="s">
        <v>3</v>
      </c>
      <c r="GV755">
        <f t="shared" si="627"/>
        <v>0</v>
      </c>
      <c r="GW755">
        <v>1</v>
      </c>
      <c r="GX755">
        <f t="shared" si="628"/>
        <v>0</v>
      </c>
      <c r="HA755">
        <v>0</v>
      </c>
      <c r="HB755">
        <v>0</v>
      </c>
      <c r="IK755">
        <v>0</v>
      </c>
    </row>
    <row r="756" spans="1:245" x14ac:dyDescent="0.2">
      <c r="A756">
        <v>18</v>
      </c>
      <c r="B756">
        <v>1</v>
      </c>
      <c r="C756">
        <v>1410</v>
      </c>
      <c r="E756" t="s">
        <v>1023</v>
      </c>
      <c r="F756" t="s">
        <v>1024</v>
      </c>
      <c r="G756" t="s">
        <v>1025</v>
      </c>
      <c r="H756" t="s">
        <v>250</v>
      </c>
      <c r="I756">
        <f>I754*J756</f>
        <v>3.54</v>
      </c>
      <c r="J756">
        <v>25.991189427312779</v>
      </c>
      <c r="O756">
        <f t="shared" si="596"/>
        <v>26907.79</v>
      </c>
      <c r="P756">
        <f t="shared" si="597"/>
        <v>26907.79</v>
      </c>
      <c r="Q756">
        <f t="shared" si="598"/>
        <v>0</v>
      </c>
      <c r="R756">
        <f t="shared" si="599"/>
        <v>0</v>
      </c>
      <c r="S756">
        <f t="shared" si="600"/>
        <v>0</v>
      </c>
      <c r="T756">
        <f t="shared" si="601"/>
        <v>0</v>
      </c>
      <c r="U756">
        <f t="shared" si="602"/>
        <v>0</v>
      </c>
      <c r="V756">
        <f t="shared" si="603"/>
        <v>0</v>
      </c>
      <c r="W756">
        <f t="shared" si="604"/>
        <v>0</v>
      </c>
      <c r="X756">
        <f t="shared" si="605"/>
        <v>0</v>
      </c>
      <c r="Y756">
        <f t="shared" si="606"/>
        <v>0</v>
      </c>
      <c r="AA756">
        <v>39570879</v>
      </c>
      <c r="AB756">
        <f t="shared" si="607"/>
        <v>1158.7</v>
      </c>
      <c r="AC756">
        <f t="shared" si="629"/>
        <v>1158.7</v>
      </c>
      <c r="AD756">
        <f>ROUND((((ET756)-(EU756))+AE756),2)</f>
        <v>0</v>
      </c>
      <c r="AE756">
        <f>ROUND((EU756),2)</f>
        <v>0</v>
      </c>
      <c r="AF756">
        <f>ROUND((EV756),2)</f>
        <v>0</v>
      </c>
      <c r="AG756">
        <f t="shared" si="608"/>
        <v>0</v>
      </c>
      <c r="AH756">
        <f>(EW756)</f>
        <v>0</v>
      </c>
      <c r="AI756">
        <f>(EX756)</f>
        <v>0</v>
      </c>
      <c r="AJ756">
        <f t="shared" si="609"/>
        <v>0</v>
      </c>
      <c r="AK756">
        <v>1158.7</v>
      </c>
      <c r="AL756">
        <v>1158.7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90</v>
      </c>
      <c r="AU756">
        <v>85</v>
      </c>
      <c r="AV756">
        <v>1</v>
      </c>
      <c r="AW756">
        <v>1</v>
      </c>
      <c r="AZ756">
        <v>6.56</v>
      </c>
      <c r="BA756">
        <v>1</v>
      </c>
      <c r="BB756">
        <v>1</v>
      </c>
      <c r="BC756">
        <v>6.56</v>
      </c>
      <c r="BD756" t="s">
        <v>3</v>
      </c>
      <c r="BE756" t="s">
        <v>3</v>
      </c>
      <c r="BF756" t="s">
        <v>3</v>
      </c>
      <c r="BG756" t="s">
        <v>3</v>
      </c>
      <c r="BH756">
        <v>3</v>
      </c>
      <c r="BI756">
        <v>1</v>
      </c>
      <c r="BJ756" t="s">
        <v>1026</v>
      </c>
      <c r="BM756">
        <v>9001</v>
      </c>
      <c r="BN756">
        <v>0</v>
      </c>
      <c r="BO756" t="s">
        <v>3</v>
      </c>
      <c r="BP756">
        <v>0</v>
      </c>
      <c r="BQ756">
        <v>2</v>
      </c>
      <c r="BR756">
        <v>0</v>
      </c>
      <c r="BS756">
        <v>1</v>
      </c>
      <c r="BT756">
        <v>1</v>
      </c>
      <c r="BU756">
        <v>1</v>
      </c>
      <c r="BV756">
        <v>1</v>
      </c>
      <c r="BW756">
        <v>1</v>
      </c>
      <c r="BX756">
        <v>1</v>
      </c>
      <c r="BY756" t="s">
        <v>3</v>
      </c>
      <c r="BZ756">
        <v>90</v>
      </c>
      <c r="CA756">
        <v>85</v>
      </c>
      <c r="CF756">
        <v>0</v>
      </c>
      <c r="CG756">
        <v>0</v>
      </c>
      <c r="CM756">
        <v>0</v>
      </c>
      <c r="CN756" t="s">
        <v>3</v>
      </c>
      <c r="CO756">
        <v>0</v>
      </c>
      <c r="CP756">
        <f t="shared" si="610"/>
        <v>26907.79</v>
      </c>
      <c r="CQ756">
        <f t="shared" si="611"/>
        <v>7601.0720000000001</v>
      </c>
      <c r="CR756">
        <f t="shared" si="612"/>
        <v>0</v>
      </c>
      <c r="CS756">
        <f t="shared" si="613"/>
        <v>0</v>
      </c>
      <c r="CT756">
        <f t="shared" si="614"/>
        <v>0</v>
      </c>
      <c r="CU756">
        <f t="shared" si="615"/>
        <v>0</v>
      </c>
      <c r="CV756">
        <f t="shared" si="616"/>
        <v>0</v>
      </c>
      <c r="CW756">
        <f t="shared" si="617"/>
        <v>0</v>
      </c>
      <c r="CX756">
        <f t="shared" si="618"/>
        <v>0</v>
      </c>
      <c r="CY756">
        <f t="shared" si="619"/>
        <v>0</v>
      </c>
      <c r="CZ756">
        <f t="shared" si="620"/>
        <v>0</v>
      </c>
      <c r="DC756" t="s">
        <v>3</v>
      </c>
      <c r="DD756" t="s">
        <v>3</v>
      </c>
      <c r="DE756" t="s">
        <v>3</v>
      </c>
      <c r="DF756" t="s">
        <v>3</v>
      </c>
      <c r="DG756" t="s">
        <v>3</v>
      </c>
      <c r="DH756" t="s">
        <v>3</v>
      </c>
      <c r="DI756" t="s">
        <v>3</v>
      </c>
      <c r="DJ756" t="s">
        <v>3</v>
      </c>
      <c r="DK756" t="s">
        <v>3</v>
      </c>
      <c r="DL756" t="s">
        <v>3</v>
      </c>
      <c r="DM756" t="s">
        <v>3</v>
      </c>
      <c r="DN756">
        <v>0</v>
      </c>
      <c r="DO756">
        <v>0</v>
      </c>
      <c r="DP756">
        <v>1</v>
      </c>
      <c r="DQ756">
        <v>1</v>
      </c>
      <c r="DU756">
        <v>1005</v>
      </c>
      <c r="DV756" t="s">
        <v>250</v>
      </c>
      <c r="DW756" t="s">
        <v>250</v>
      </c>
      <c r="DX756">
        <v>1</v>
      </c>
      <c r="EE756">
        <v>39174502</v>
      </c>
      <c r="EF756">
        <v>2</v>
      </c>
      <c r="EG756" t="s">
        <v>21</v>
      </c>
      <c r="EH756">
        <v>0</v>
      </c>
      <c r="EI756" t="s">
        <v>3</v>
      </c>
      <c r="EJ756">
        <v>1</v>
      </c>
      <c r="EK756">
        <v>9001</v>
      </c>
      <c r="EL756" t="s">
        <v>475</v>
      </c>
      <c r="EM756" t="s">
        <v>476</v>
      </c>
      <c r="EO756" t="s">
        <v>3</v>
      </c>
      <c r="EQ756">
        <v>0</v>
      </c>
      <c r="ER756">
        <v>1158.7</v>
      </c>
      <c r="ES756">
        <v>1158.7</v>
      </c>
      <c r="ET756">
        <v>0</v>
      </c>
      <c r="EU756">
        <v>0</v>
      </c>
      <c r="EV756">
        <v>0</v>
      </c>
      <c r="EW756">
        <v>0</v>
      </c>
      <c r="EX756">
        <v>0</v>
      </c>
      <c r="FQ756">
        <v>0</v>
      </c>
      <c r="FR756">
        <f t="shared" si="621"/>
        <v>0</v>
      </c>
      <c r="FS756">
        <v>0</v>
      </c>
      <c r="FX756">
        <v>90</v>
      </c>
      <c r="FY756">
        <v>85</v>
      </c>
      <c r="GA756" t="s">
        <v>3</v>
      </c>
      <c r="GD756">
        <v>0</v>
      </c>
      <c r="GF756">
        <v>-1328703516</v>
      </c>
      <c r="GG756">
        <v>1</v>
      </c>
      <c r="GH756">
        <v>1</v>
      </c>
      <c r="GI756">
        <v>4</v>
      </c>
      <c r="GJ756">
        <v>0</v>
      </c>
      <c r="GK756">
        <f>ROUND(R756*(R12)/100,2)</f>
        <v>0</v>
      </c>
      <c r="GL756">
        <f t="shared" si="622"/>
        <v>0</v>
      </c>
      <c r="GM756">
        <f t="shared" si="623"/>
        <v>26907.79</v>
      </c>
      <c r="GN756">
        <f t="shared" si="624"/>
        <v>26907.79</v>
      </c>
      <c r="GO756">
        <f t="shared" si="625"/>
        <v>0</v>
      </c>
      <c r="GP756">
        <f t="shared" si="626"/>
        <v>0</v>
      </c>
      <c r="GR756">
        <v>0</v>
      </c>
      <c r="GS756">
        <v>0</v>
      </c>
      <c r="GT756">
        <v>0</v>
      </c>
      <c r="GU756" t="s">
        <v>3</v>
      </c>
      <c r="GV756">
        <f t="shared" si="627"/>
        <v>0</v>
      </c>
      <c r="GW756">
        <v>1</v>
      </c>
      <c r="GX756">
        <f t="shared" si="628"/>
        <v>0</v>
      </c>
      <c r="HA756">
        <v>0</v>
      </c>
      <c r="HB756">
        <v>0</v>
      </c>
      <c r="IK756">
        <v>0</v>
      </c>
    </row>
    <row r="757" spans="1:245" x14ac:dyDescent="0.2">
      <c r="A757">
        <v>17</v>
      </c>
      <c r="B757">
        <v>1</v>
      </c>
      <c r="C757">
        <f>ROW(SmtRes!A1422)</f>
        <v>1422</v>
      </c>
      <c r="D757">
        <f>ROW(EtalonRes!A1354)</f>
        <v>1354</v>
      </c>
      <c r="E757" t="s">
        <v>1027</v>
      </c>
      <c r="F757" t="s">
        <v>1028</v>
      </c>
      <c r="G757" t="s">
        <v>1029</v>
      </c>
      <c r="H757" t="s">
        <v>208</v>
      </c>
      <c r="I757">
        <f>ROUND(9.48/100,9)</f>
        <v>9.4799999999999995E-2</v>
      </c>
      <c r="J757">
        <v>0</v>
      </c>
      <c r="O757">
        <f t="shared" si="596"/>
        <v>10136.68</v>
      </c>
      <c r="P757">
        <f t="shared" si="597"/>
        <v>8655.19</v>
      </c>
      <c r="Q757">
        <f t="shared" si="598"/>
        <v>207.87</v>
      </c>
      <c r="R757">
        <f t="shared" si="599"/>
        <v>43.21</v>
      </c>
      <c r="S757">
        <f t="shared" si="600"/>
        <v>1273.6199999999999</v>
      </c>
      <c r="T757">
        <f t="shared" si="601"/>
        <v>0</v>
      </c>
      <c r="U757">
        <f t="shared" si="602"/>
        <v>21.913019999999996</v>
      </c>
      <c r="V757">
        <f t="shared" si="603"/>
        <v>0.54747000000000001</v>
      </c>
      <c r="W757">
        <f t="shared" si="604"/>
        <v>0</v>
      </c>
      <c r="X757">
        <f t="shared" si="605"/>
        <v>1553.86</v>
      </c>
      <c r="Y757">
        <f t="shared" si="606"/>
        <v>829.6</v>
      </c>
      <c r="AA757">
        <v>39570879</v>
      </c>
      <c r="AB757">
        <f t="shared" si="607"/>
        <v>16299.84</v>
      </c>
      <c r="AC757">
        <f t="shared" si="629"/>
        <v>13917.6</v>
      </c>
      <c r="AD757">
        <f>ROUND(((((ET757*1.25))-((EU757*1.25)))+AE757),2)</f>
        <v>334.25</v>
      </c>
      <c r="AE757">
        <f>ROUND(((EU757*1.25)),2)</f>
        <v>69.489999999999995</v>
      </c>
      <c r="AF757">
        <f>ROUND(((EV757*1.15)),2)</f>
        <v>2047.99</v>
      </c>
      <c r="AG757">
        <f t="shared" si="608"/>
        <v>0</v>
      </c>
      <c r="AH757">
        <f>((EW757*1.15))</f>
        <v>231.14999999999998</v>
      </c>
      <c r="AI757">
        <f>((EX757*1.25))</f>
        <v>5.7750000000000004</v>
      </c>
      <c r="AJ757">
        <f t="shared" si="609"/>
        <v>0</v>
      </c>
      <c r="AK757">
        <v>15965.86</v>
      </c>
      <c r="AL757">
        <v>13917.6</v>
      </c>
      <c r="AM757">
        <v>267.39999999999998</v>
      </c>
      <c r="AN757">
        <v>55.59</v>
      </c>
      <c r="AO757">
        <v>1780.86</v>
      </c>
      <c r="AP757">
        <v>0</v>
      </c>
      <c r="AQ757">
        <v>201</v>
      </c>
      <c r="AR757">
        <v>4.62</v>
      </c>
      <c r="AS757">
        <v>0</v>
      </c>
      <c r="AT757">
        <v>118</v>
      </c>
      <c r="AU757">
        <v>63</v>
      </c>
      <c r="AV757">
        <v>1</v>
      </c>
      <c r="AW757">
        <v>1</v>
      </c>
      <c r="AZ757">
        <v>6.56</v>
      </c>
      <c r="BA757">
        <v>6.56</v>
      </c>
      <c r="BB757">
        <v>6.56</v>
      </c>
      <c r="BC757">
        <v>6.56</v>
      </c>
      <c r="BD757" t="s">
        <v>3</v>
      </c>
      <c r="BE757" t="s">
        <v>3</v>
      </c>
      <c r="BF757" t="s">
        <v>3</v>
      </c>
      <c r="BG757" t="s">
        <v>3</v>
      </c>
      <c r="BH757">
        <v>0</v>
      </c>
      <c r="BI757">
        <v>1</v>
      </c>
      <c r="BJ757" t="s">
        <v>1030</v>
      </c>
      <c r="BM757">
        <v>10001</v>
      </c>
      <c r="BN757">
        <v>0</v>
      </c>
      <c r="BO757" t="s">
        <v>3</v>
      </c>
      <c r="BP757">
        <v>0</v>
      </c>
      <c r="BQ757">
        <v>2</v>
      </c>
      <c r="BR757">
        <v>0</v>
      </c>
      <c r="BS757">
        <v>6.56</v>
      </c>
      <c r="BT757">
        <v>1</v>
      </c>
      <c r="BU757">
        <v>1</v>
      </c>
      <c r="BV757">
        <v>1</v>
      </c>
      <c r="BW757">
        <v>1</v>
      </c>
      <c r="BX757">
        <v>1</v>
      </c>
      <c r="BY757" t="s">
        <v>3</v>
      </c>
      <c r="BZ757">
        <v>118</v>
      </c>
      <c r="CA757">
        <v>63</v>
      </c>
      <c r="CF757">
        <v>0</v>
      </c>
      <c r="CG757">
        <v>0</v>
      </c>
      <c r="CM757">
        <v>0</v>
      </c>
      <c r="CN757" t="s">
        <v>1633</v>
      </c>
      <c r="CO757">
        <v>0</v>
      </c>
      <c r="CP757">
        <f t="shared" si="610"/>
        <v>10136.68</v>
      </c>
      <c r="CQ757">
        <f t="shared" si="611"/>
        <v>91299.455999999991</v>
      </c>
      <c r="CR757">
        <f t="shared" si="612"/>
        <v>2192.6799999999998</v>
      </c>
      <c r="CS757">
        <f t="shared" si="613"/>
        <v>455.85439999999994</v>
      </c>
      <c r="CT757">
        <f t="shared" si="614"/>
        <v>13434.814399999999</v>
      </c>
      <c r="CU757">
        <f t="shared" si="615"/>
        <v>0</v>
      </c>
      <c r="CV757">
        <f t="shared" si="616"/>
        <v>231.14999999999998</v>
      </c>
      <c r="CW757">
        <f t="shared" si="617"/>
        <v>5.7750000000000004</v>
      </c>
      <c r="CX757">
        <f t="shared" si="618"/>
        <v>0</v>
      </c>
      <c r="CY757">
        <f t="shared" si="619"/>
        <v>1553.8594000000001</v>
      </c>
      <c r="CZ757">
        <f t="shared" si="620"/>
        <v>829.60289999999998</v>
      </c>
      <c r="DC757" t="s">
        <v>3</v>
      </c>
      <c r="DD757" t="s">
        <v>3</v>
      </c>
      <c r="DE757" t="s">
        <v>19</v>
      </c>
      <c r="DF757" t="s">
        <v>19</v>
      </c>
      <c r="DG757" t="s">
        <v>20</v>
      </c>
      <c r="DH757" t="s">
        <v>3</v>
      </c>
      <c r="DI757" t="s">
        <v>20</v>
      </c>
      <c r="DJ757" t="s">
        <v>19</v>
      </c>
      <c r="DK757" t="s">
        <v>3</v>
      </c>
      <c r="DL757" t="s">
        <v>3</v>
      </c>
      <c r="DM757" t="s">
        <v>3</v>
      </c>
      <c r="DN757">
        <v>0</v>
      </c>
      <c r="DO757">
        <v>0</v>
      </c>
      <c r="DP757">
        <v>1</v>
      </c>
      <c r="DQ757">
        <v>1</v>
      </c>
      <c r="DU757">
        <v>1005</v>
      </c>
      <c r="DV757" t="s">
        <v>208</v>
      </c>
      <c r="DW757" t="s">
        <v>208</v>
      </c>
      <c r="DX757">
        <v>100</v>
      </c>
      <c r="EE757">
        <v>39174503</v>
      </c>
      <c r="EF757">
        <v>2</v>
      </c>
      <c r="EG757" t="s">
        <v>21</v>
      </c>
      <c r="EH757">
        <v>0</v>
      </c>
      <c r="EI757" t="s">
        <v>3</v>
      </c>
      <c r="EJ757">
        <v>1</v>
      </c>
      <c r="EK757">
        <v>10001</v>
      </c>
      <c r="EL757" t="s">
        <v>1031</v>
      </c>
      <c r="EM757" t="s">
        <v>1032</v>
      </c>
      <c r="EO757" t="s">
        <v>24</v>
      </c>
      <c r="EQ757">
        <v>0</v>
      </c>
      <c r="ER757">
        <v>15965.86</v>
      </c>
      <c r="ES757">
        <v>13917.6</v>
      </c>
      <c r="ET757">
        <v>267.39999999999998</v>
      </c>
      <c r="EU757">
        <v>55.59</v>
      </c>
      <c r="EV757">
        <v>1780.86</v>
      </c>
      <c r="EW757">
        <v>201</v>
      </c>
      <c r="EX757">
        <v>4.62</v>
      </c>
      <c r="EY757">
        <v>0</v>
      </c>
      <c r="FQ757">
        <v>0</v>
      </c>
      <c r="FR757">
        <f t="shared" si="621"/>
        <v>0</v>
      </c>
      <c r="FS757">
        <v>0</v>
      </c>
      <c r="FX757">
        <v>118</v>
      </c>
      <c r="FY757">
        <v>63</v>
      </c>
      <c r="GA757" t="s">
        <v>3</v>
      </c>
      <c r="GD757">
        <v>0</v>
      </c>
      <c r="GF757">
        <v>-1780211588</v>
      </c>
      <c r="GG757">
        <v>1</v>
      </c>
      <c r="GH757">
        <v>1</v>
      </c>
      <c r="GI757">
        <v>4</v>
      </c>
      <c r="GJ757">
        <v>0</v>
      </c>
      <c r="GK757">
        <f>ROUND(R757*(R12)/100,2)</f>
        <v>0</v>
      </c>
      <c r="GL757">
        <f t="shared" si="622"/>
        <v>0</v>
      </c>
      <c r="GM757">
        <f t="shared" si="623"/>
        <v>12520.14</v>
      </c>
      <c r="GN757">
        <f t="shared" si="624"/>
        <v>12520.14</v>
      </c>
      <c r="GO757">
        <f t="shared" si="625"/>
        <v>0</v>
      </c>
      <c r="GP757">
        <f t="shared" si="626"/>
        <v>0</v>
      </c>
      <c r="GR757">
        <v>0</v>
      </c>
      <c r="GS757">
        <v>0</v>
      </c>
      <c r="GT757">
        <v>0</v>
      </c>
      <c r="GU757" t="s">
        <v>3</v>
      </c>
      <c r="GV757">
        <f t="shared" si="627"/>
        <v>0</v>
      </c>
      <c r="GW757">
        <v>1</v>
      </c>
      <c r="GX757">
        <f t="shared" si="628"/>
        <v>0</v>
      </c>
      <c r="HA757">
        <v>0</v>
      </c>
      <c r="HB757">
        <v>0</v>
      </c>
      <c r="IK757">
        <v>0</v>
      </c>
    </row>
    <row r="758" spans="1:245" x14ac:dyDescent="0.2">
      <c r="A758">
        <v>18</v>
      </c>
      <c r="B758">
        <v>1</v>
      </c>
      <c r="C758">
        <v>1420</v>
      </c>
      <c r="E758" t="s">
        <v>1033</v>
      </c>
      <c r="F758" t="s">
        <v>1034</v>
      </c>
      <c r="G758" t="s">
        <v>1035</v>
      </c>
      <c r="H758" t="s">
        <v>250</v>
      </c>
      <c r="I758">
        <f>I757*J758</f>
        <v>9.48</v>
      </c>
      <c r="J758">
        <v>100.00000000000001</v>
      </c>
      <c r="O758">
        <f t="shared" si="596"/>
        <v>0</v>
      </c>
      <c r="P758">
        <f t="shared" si="597"/>
        <v>0</v>
      </c>
      <c r="Q758">
        <f t="shared" si="598"/>
        <v>0</v>
      </c>
      <c r="R758">
        <f t="shared" si="599"/>
        <v>0</v>
      </c>
      <c r="S758">
        <f t="shared" si="600"/>
        <v>0</v>
      </c>
      <c r="T758">
        <f t="shared" si="601"/>
        <v>0</v>
      </c>
      <c r="U758">
        <f t="shared" si="602"/>
        <v>0</v>
      </c>
      <c r="V758">
        <f t="shared" si="603"/>
        <v>0</v>
      </c>
      <c r="W758">
        <f t="shared" si="604"/>
        <v>0</v>
      </c>
      <c r="X758">
        <f t="shared" si="605"/>
        <v>0</v>
      </c>
      <c r="Y758">
        <f t="shared" si="606"/>
        <v>0</v>
      </c>
      <c r="AA758">
        <v>39570879</v>
      </c>
      <c r="AB758">
        <f t="shared" si="607"/>
        <v>0</v>
      </c>
      <c r="AC758">
        <f t="shared" si="629"/>
        <v>0</v>
      </c>
      <c r="AD758">
        <f>ROUND((((ET758)-(EU758))+AE758),2)</f>
        <v>0</v>
      </c>
      <c r="AE758">
        <f>ROUND((EU758),2)</f>
        <v>0</v>
      </c>
      <c r="AF758">
        <f>ROUND((EV758),2)</f>
        <v>0</v>
      </c>
      <c r="AG758">
        <f t="shared" si="608"/>
        <v>0</v>
      </c>
      <c r="AH758">
        <f>(EW758)</f>
        <v>0</v>
      </c>
      <c r="AI758">
        <f>(EX758)</f>
        <v>0</v>
      </c>
      <c r="AJ758">
        <f t="shared" si="609"/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118</v>
      </c>
      <c r="AU758">
        <v>63</v>
      </c>
      <c r="AV758">
        <v>1</v>
      </c>
      <c r="AW758">
        <v>1</v>
      </c>
      <c r="AZ758">
        <v>6.56</v>
      </c>
      <c r="BA758">
        <v>1</v>
      </c>
      <c r="BB758">
        <v>1</v>
      </c>
      <c r="BC758">
        <v>6.56</v>
      </c>
      <c r="BD758" t="s">
        <v>3</v>
      </c>
      <c r="BE758" t="s">
        <v>3</v>
      </c>
      <c r="BF758" t="s">
        <v>3</v>
      </c>
      <c r="BG758" t="s">
        <v>3</v>
      </c>
      <c r="BH758">
        <v>3</v>
      </c>
      <c r="BI758">
        <v>1</v>
      </c>
      <c r="BJ758" t="s">
        <v>3</v>
      </c>
      <c r="BM758">
        <v>10001</v>
      </c>
      <c r="BN758">
        <v>0</v>
      </c>
      <c r="BO758" t="s">
        <v>3</v>
      </c>
      <c r="BP758">
        <v>0</v>
      </c>
      <c r="BQ758">
        <v>2</v>
      </c>
      <c r="BR758">
        <v>0</v>
      </c>
      <c r="BS758">
        <v>1</v>
      </c>
      <c r="BT758">
        <v>1</v>
      </c>
      <c r="BU758">
        <v>1</v>
      </c>
      <c r="BV758">
        <v>1</v>
      </c>
      <c r="BW758">
        <v>1</v>
      </c>
      <c r="BX758">
        <v>1</v>
      </c>
      <c r="BY758" t="s">
        <v>3</v>
      </c>
      <c r="BZ758">
        <v>118</v>
      </c>
      <c r="CA758">
        <v>63</v>
      </c>
      <c r="CF758">
        <v>0</v>
      </c>
      <c r="CG758">
        <v>0</v>
      </c>
      <c r="CM758">
        <v>0</v>
      </c>
      <c r="CN758" t="s">
        <v>3</v>
      </c>
      <c r="CO758">
        <v>0</v>
      </c>
      <c r="CP758">
        <f t="shared" si="610"/>
        <v>0</v>
      </c>
      <c r="CQ758">
        <f t="shared" si="611"/>
        <v>0</v>
      </c>
      <c r="CR758">
        <f t="shared" si="612"/>
        <v>0</v>
      </c>
      <c r="CS758">
        <f t="shared" si="613"/>
        <v>0</v>
      </c>
      <c r="CT758">
        <f t="shared" si="614"/>
        <v>0</v>
      </c>
      <c r="CU758">
        <f t="shared" si="615"/>
        <v>0</v>
      </c>
      <c r="CV758">
        <f t="shared" si="616"/>
        <v>0</v>
      </c>
      <c r="CW758">
        <f t="shared" si="617"/>
        <v>0</v>
      </c>
      <c r="CX758">
        <f t="shared" si="618"/>
        <v>0</v>
      </c>
      <c r="CY758">
        <f t="shared" si="619"/>
        <v>0</v>
      </c>
      <c r="CZ758">
        <f t="shared" si="620"/>
        <v>0</v>
      </c>
      <c r="DC758" t="s">
        <v>3</v>
      </c>
      <c r="DD758" t="s">
        <v>3</v>
      </c>
      <c r="DE758" t="s">
        <v>3</v>
      </c>
      <c r="DF758" t="s">
        <v>3</v>
      </c>
      <c r="DG758" t="s">
        <v>3</v>
      </c>
      <c r="DH758" t="s">
        <v>3</v>
      </c>
      <c r="DI758" t="s">
        <v>3</v>
      </c>
      <c r="DJ758" t="s">
        <v>3</v>
      </c>
      <c r="DK758" t="s">
        <v>3</v>
      </c>
      <c r="DL758" t="s">
        <v>3</v>
      </c>
      <c r="DM758" t="s">
        <v>3</v>
      </c>
      <c r="DN758">
        <v>0</v>
      </c>
      <c r="DO758">
        <v>0</v>
      </c>
      <c r="DP758">
        <v>1</v>
      </c>
      <c r="DQ758">
        <v>1</v>
      </c>
      <c r="DU758">
        <v>1005</v>
      </c>
      <c r="DV758" t="s">
        <v>250</v>
      </c>
      <c r="DW758" t="s">
        <v>250</v>
      </c>
      <c r="DX758">
        <v>1</v>
      </c>
      <c r="EE758">
        <v>39174503</v>
      </c>
      <c r="EF758">
        <v>2</v>
      </c>
      <c r="EG758" t="s">
        <v>21</v>
      </c>
      <c r="EH758">
        <v>0</v>
      </c>
      <c r="EI758" t="s">
        <v>3</v>
      </c>
      <c r="EJ758">
        <v>1</v>
      </c>
      <c r="EK758">
        <v>10001</v>
      </c>
      <c r="EL758" t="s">
        <v>1031</v>
      </c>
      <c r="EM758" t="s">
        <v>1032</v>
      </c>
      <c r="EO758" t="s">
        <v>3</v>
      </c>
      <c r="EQ758">
        <v>0</v>
      </c>
      <c r="ER758">
        <v>0</v>
      </c>
      <c r="ES758">
        <v>0</v>
      </c>
      <c r="ET758">
        <v>0</v>
      </c>
      <c r="EU758">
        <v>0</v>
      </c>
      <c r="EV758">
        <v>0</v>
      </c>
      <c r="EW758">
        <v>0</v>
      </c>
      <c r="EX758">
        <v>0</v>
      </c>
      <c r="FQ758">
        <v>0</v>
      </c>
      <c r="FR758">
        <f t="shared" si="621"/>
        <v>0</v>
      </c>
      <c r="FS758">
        <v>0</v>
      </c>
      <c r="FX758">
        <v>118</v>
      </c>
      <c r="FY758">
        <v>63</v>
      </c>
      <c r="GA758" t="s">
        <v>3</v>
      </c>
      <c r="GD758">
        <v>0</v>
      </c>
      <c r="GF758">
        <v>1258665497</v>
      </c>
      <c r="GG758">
        <v>1</v>
      </c>
      <c r="GH758">
        <v>1</v>
      </c>
      <c r="GI758">
        <v>4</v>
      </c>
      <c r="GJ758">
        <v>0</v>
      </c>
      <c r="GK758">
        <f>ROUND(R758*(R12)/100,2)</f>
        <v>0</v>
      </c>
      <c r="GL758">
        <f t="shared" si="622"/>
        <v>0</v>
      </c>
      <c r="GM758">
        <f t="shared" si="623"/>
        <v>0</v>
      </c>
      <c r="GN758">
        <f t="shared" si="624"/>
        <v>0</v>
      </c>
      <c r="GO758">
        <f t="shared" si="625"/>
        <v>0</v>
      </c>
      <c r="GP758">
        <f t="shared" si="626"/>
        <v>0</v>
      </c>
      <c r="GR758">
        <v>0</v>
      </c>
      <c r="GS758">
        <v>3</v>
      </c>
      <c r="GT758">
        <v>0</v>
      </c>
      <c r="GU758" t="s">
        <v>3</v>
      </c>
      <c r="GV758">
        <f t="shared" si="627"/>
        <v>0</v>
      </c>
      <c r="GW758">
        <v>1</v>
      </c>
      <c r="GX758">
        <f t="shared" si="628"/>
        <v>0</v>
      </c>
      <c r="HA758">
        <v>0</v>
      </c>
      <c r="HB758">
        <v>0</v>
      </c>
      <c r="IK758">
        <v>0</v>
      </c>
    </row>
    <row r="759" spans="1:245" x14ac:dyDescent="0.2">
      <c r="A759">
        <v>18</v>
      </c>
      <c r="B759">
        <v>1</v>
      </c>
      <c r="C759">
        <v>1419</v>
      </c>
      <c r="E759" t="s">
        <v>1036</v>
      </c>
      <c r="F759" t="s">
        <v>1037</v>
      </c>
      <c r="G759" t="s">
        <v>1038</v>
      </c>
      <c r="H759" t="s">
        <v>250</v>
      </c>
      <c r="I759">
        <f>I757*J759</f>
        <v>9.48</v>
      </c>
      <c r="J759">
        <v>100.00000000000001</v>
      </c>
      <c r="O759">
        <f t="shared" si="596"/>
        <v>98125.84</v>
      </c>
      <c r="P759">
        <f t="shared" si="597"/>
        <v>98125.84</v>
      </c>
      <c r="Q759">
        <f t="shared" si="598"/>
        <v>0</v>
      </c>
      <c r="R759">
        <f t="shared" si="599"/>
        <v>0</v>
      </c>
      <c r="S759">
        <f t="shared" si="600"/>
        <v>0</v>
      </c>
      <c r="T759">
        <f t="shared" si="601"/>
        <v>0</v>
      </c>
      <c r="U759">
        <f t="shared" si="602"/>
        <v>0</v>
      </c>
      <c r="V759">
        <f t="shared" si="603"/>
        <v>0</v>
      </c>
      <c r="W759">
        <f t="shared" si="604"/>
        <v>0</v>
      </c>
      <c r="X759">
        <f t="shared" si="605"/>
        <v>0</v>
      </c>
      <c r="Y759">
        <f t="shared" si="606"/>
        <v>0</v>
      </c>
      <c r="AA759">
        <v>39570879</v>
      </c>
      <c r="AB759">
        <f t="shared" si="607"/>
        <v>1577.87</v>
      </c>
      <c r="AC759">
        <f t="shared" si="629"/>
        <v>1577.87</v>
      </c>
      <c r="AD759">
        <f>ROUND((((ET759)-(EU759))+AE759),2)</f>
        <v>0</v>
      </c>
      <c r="AE759">
        <f>ROUND((EU759),2)</f>
        <v>0</v>
      </c>
      <c r="AF759">
        <f>ROUND((EV759),2)</f>
        <v>0</v>
      </c>
      <c r="AG759">
        <f t="shared" si="608"/>
        <v>0</v>
      </c>
      <c r="AH759">
        <f>(EW759)</f>
        <v>0</v>
      </c>
      <c r="AI759">
        <f>(EX759)</f>
        <v>0</v>
      </c>
      <c r="AJ759">
        <f t="shared" si="609"/>
        <v>0</v>
      </c>
      <c r="AK759">
        <v>1577.87</v>
      </c>
      <c r="AL759">
        <v>1577.87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118</v>
      </c>
      <c r="AU759">
        <v>63</v>
      </c>
      <c r="AV759">
        <v>1</v>
      </c>
      <c r="AW759">
        <v>1</v>
      </c>
      <c r="AZ759">
        <v>6.56</v>
      </c>
      <c r="BA759">
        <v>1</v>
      </c>
      <c r="BB759">
        <v>1</v>
      </c>
      <c r="BC759">
        <v>6.56</v>
      </c>
      <c r="BD759" t="s">
        <v>3</v>
      </c>
      <c r="BE759" t="s">
        <v>3</v>
      </c>
      <c r="BF759" t="s">
        <v>3</v>
      </c>
      <c r="BG759" t="s">
        <v>3</v>
      </c>
      <c r="BH759">
        <v>3</v>
      </c>
      <c r="BI759">
        <v>1</v>
      </c>
      <c r="BJ759" t="s">
        <v>1039</v>
      </c>
      <c r="BM759">
        <v>10001</v>
      </c>
      <c r="BN759">
        <v>0</v>
      </c>
      <c r="BO759" t="s">
        <v>3</v>
      </c>
      <c r="BP759">
        <v>0</v>
      </c>
      <c r="BQ759">
        <v>2</v>
      </c>
      <c r="BR759">
        <v>0</v>
      </c>
      <c r="BS759">
        <v>1</v>
      </c>
      <c r="BT759">
        <v>1</v>
      </c>
      <c r="BU759">
        <v>1</v>
      </c>
      <c r="BV759">
        <v>1</v>
      </c>
      <c r="BW759">
        <v>1</v>
      </c>
      <c r="BX759">
        <v>1</v>
      </c>
      <c r="BY759" t="s">
        <v>3</v>
      </c>
      <c r="BZ759">
        <v>118</v>
      </c>
      <c r="CA759">
        <v>63</v>
      </c>
      <c r="CF759">
        <v>0</v>
      </c>
      <c r="CG759">
        <v>0</v>
      </c>
      <c r="CM759">
        <v>0</v>
      </c>
      <c r="CN759" t="s">
        <v>3</v>
      </c>
      <c r="CO759">
        <v>0</v>
      </c>
      <c r="CP759">
        <f t="shared" si="610"/>
        <v>98125.84</v>
      </c>
      <c r="CQ759">
        <f t="shared" si="611"/>
        <v>10350.827199999998</v>
      </c>
      <c r="CR759">
        <f t="shared" si="612"/>
        <v>0</v>
      </c>
      <c r="CS759">
        <f t="shared" si="613"/>
        <v>0</v>
      </c>
      <c r="CT759">
        <f t="shared" si="614"/>
        <v>0</v>
      </c>
      <c r="CU759">
        <f t="shared" si="615"/>
        <v>0</v>
      </c>
      <c r="CV759">
        <f t="shared" si="616"/>
        <v>0</v>
      </c>
      <c r="CW759">
        <f t="shared" si="617"/>
        <v>0</v>
      </c>
      <c r="CX759">
        <f t="shared" si="618"/>
        <v>0</v>
      </c>
      <c r="CY759">
        <f t="shared" si="619"/>
        <v>0</v>
      </c>
      <c r="CZ759">
        <f t="shared" si="620"/>
        <v>0</v>
      </c>
      <c r="DC759" t="s">
        <v>3</v>
      </c>
      <c r="DD759" t="s">
        <v>3</v>
      </c>
      <c r="DE759" t="s">
        <v>3</v>
      </c>
      <c r="DF759" t="s">
        <v>3</v>
      </c>
      <c r="DG759" t="s">
        <v>3</v>
      </c>
      <c r="DH759" t="s">
        <v>3</v>
      </c>
      <c r="DI759" t="s">
        <v>3</v>
      </c>
      <c r="DJ759" t="s">
        <v>3</v>
      </c>
      <c r="DK759" t="s">
        <v>3</v>
      </c>
      <c r="DL759" t="s">
        <v>3</v>
      </c>
      <c r="DM759" t="s">
        <v>3</v>
      </c>
      <c r="DN759">
        <v>0</v>
      </c>
      <c r="DO759">
        <v>0</v>
      </c>
      <c r="DP759">
        <v>1</v>
      </c>
      <c r="DQ759">
        <v>1</v>
      </c>
      <c r="DU759">
        <v>1005</v>
      </c>
      <c r="DV759" t="s">
        <v>250</v>
      </c>
      <c r="DW759" t="s">
        <v>250</v>
      </c>
      <c r="DX759">
        <v>1</v>
      </c>
      <c r="EE759">
        <v>39174503</v>
      </c>
      <c r="EF759">
        <v>2</v>
      </c>
      <c r="EG759" t="s">
        <v>21</v>
      </c>
      <c r="EH759">
        <v>0</v>
      </c>
      <c r="EI759" t="s">
        <v>3</v>
      </c>
      <c r="EJ759">
        <v>1</v>
      </c>
      <c r="EK759">
        <v>10001</v>
      </c>
      <c r="EL759" t="s">
        <v>1031</v>
      </c>
      <c r="EM759" t="s">
        <v>1032</v>
      </c>
      <c r="EO759" t="s">
        <v>3</v>
      </c>
      <c r="EQ759">
        <v>0</v>
      </c>
      <c r="ER759">
        <v>1577.87</v>
      </c>
      <c r="ES759">
        <v>1577.87</v>
      </c>
      <c r="ET759">
        <v>0</v>
      </c>
      <c r="EU759">
        <v>0</v>
      </c>
      <c r="EV759">
        <v>0</v>
      </c>
      <c r="EW759">
        <v>0</v>
      </c>
      <c r="EX759">
        <v>0</v>
      </c>
      <c r="FQ759">
        <v>0</v>
      </c>
      <c r="FR759">
        <f t="shared" si="621"/>
        <v>0</v>
      </c>
      <c r="FS759">
        <v>0</v>
      </c>
      <c r="FX759">
        <v>118</v>
      </c>
      <c r="FY759">
        <v>63</v>
      </c>
      <c r="GA759" t="s">
        <v>3</v>
      </c>
      <c r="GD759">
        <v>0</v>
      </c>
      <c r="GF759">
        <v>-225793658</v>
      </c>
      <c r="GG759">
        <v>1</v>
      </c>
      <c r="GH759">
        <v>1</v>
      </c>
      <c r="GI759">
        <v>4</v>
      </c>
      <c r="GJ759">
        <v>0</v>
      </c>
      <c r="GK759">
        <f>ROUND(R759*(R12)/100,2)</f>
        <v>0</v>
      </c>
      <c r="GL759">
        <f t="shared" si="622"/>
        <v>0</v>
      </c>
      <c r="GM759">
        <f t="shared" si="623"/>
        <v>98125.84</v>
      </c>
      <c r="GN759">
        <f t="shared" si="624"/>
        <v>98125.84</v>
      </c>
      <c r="GO759">
        <f t="shared" si="625"/>
        <v>0</v>
      </c>
      <c r="GP759">
        <f t="shared" si="626"/>
        <v>0</v>
      </c>
      <c r="GR759">
        <v>0</v>
      </c>
      <c r="GS759">
        <v>0</v>
      </c>
      <c r="GT759">
        <v>0</v>
      </c>
      <c r="GU759" t="s">
        <v>3</v>
      </c>
      <c r="GV759">
        <f t="shared" si="627"/>
        <v>0</v>
      </c>
      <c r="GW759">
        <v>1</v>
      </c>
      <c r="GX759">
        <f t="shared" si="628"/>
        <v>0</v>
      </c>
      <c r="HA759">
        <v>0</v>
      </c>
      <c r="HB759">
        <v>0</v>
      </c>
      <c r="IK759">
        <v>0</v>
      </c>
    </row>
    <row r="760" spans="1:245" x14ac:dyDescent="0.2">
      <c r="A760">
        <v>17</v>
      </c>
      <c r="B760">
        <v>1</v>
      </c>
      <c r="C760">
        <f>ROW(SmtRes!A1430)</f>
        <v>1430</v>
      </c>
      <c r="D760">
        <f>ROW(EtalonRes!A1362)</f>
        <v>1362</v>
      </c>
      <c r="E760" t="s">
        <v>1040</v>
      </c>
      <c r="F760" t="s">
        <v>1041</v>
      </c>
      <c r="G760" t="s">
        <v>1042</v>
      </c>
      <c r="H760" t="s">
        <v>250</v>
      </c>
      <c r="I760">
        <v>3.74</v>
      </c>
      <c r="J760">
        <v>0</v>
      </c>
      <c r="O760">
        <f t="shared" si="596"/>
        <v>2300.84</v>
      </c>
      <c r="P760">
        <f t="shared" si="597"/>
        <v>1488.01</v>
      </c>
      <c r="Q760">
        <f t="shared" si="598"/>
        <v>216.64</v>
      </c>
      <c r="R760">
        <f t="shared" si="599"/>
        <v>7.11</v>
      </c>
      <c r="S760">
        <f t="shared" si="600"/>
        <v>596.19000000000005</v>
      </c>
      <c r="T760">
        <f t="shared" si="601"/>
        <v>0</v>
      </c>
      <c r="U760">
        <f t="shared" si="602"/>
        <v>8.9030699999999996</v>
      </c>
      <c r="V760">
        <f t="shared" si="603"/>
        <v>9.3500000000000014E-2</v>
      </c>
      <c r="W760">
        <f t="shared" si="604"/>
        <v>0</v>
      </c>
      <c r="X760">
        <f t="shared" si="605"/>
        <v>542.97</v>
      </c>
      <c r="Y760">
        <f t="shared" si="606"/>
        <v>512.80999999999995</v>
      </c>
      <c r="AA760">
        <v>39570879</v>
      </c>
      <c r="AB760">
        <f t="shared" si="607"/>
        <v>93.78</v>
      </c>
      <c r="AC760">
        <f t="shared" si="629"/>
        <v>60.65</v>
      </c>
      <c r="AD760">
        <f>ROUND(((((ET760*1.25))-((EU760*1.25)))+AE760),2)</f>
        <v>8.83</v>
      </c>
      <c r="AE760">
        <f>ROUND(((EU760*1.25)),2)</f>
        <v>0.28999999999999998</v>
      </c>
      <c r="AF760">
        <f>ROUND(((EV760*1.15)),2)</f>
        <v>24.3</v>
      </c>
      <c r="AG760">
        <f t="shared" si="608"/>
        <v>0</v>
      </c>
      <c r="AH760">
        <f>((EW760*1.15))</f>
        <v>2.3804999999999996</v>
      </c>
      <c r="AI760">
        <f>((EX760*1.25))</f>
        <v>2.5000000000000001E-2</v>
      </c>
      <c r="AJ760">
        <f t="shared" si="609"/>
        <v>0</v>
      </c>
      <c r="AK760">
        <v>88.84</v>
      </c>
      <c r="AL760">
        <v>60.65</v>
      </c>
      <c r="AM760">
        <v>7.06</v>
      </c>
      <c r="AN760">
        <v>0.23</v>
      </c>
      <c r="AO760">
        <v>21.13</v>
      </c>
      <c r="AP760">
        <v>0</v>
      </c>
      <c r="AQ760">
        <v>2.0699999999999998</v>
      </c>
      <c r="AR760">
        <v>0.02</v>
      </c>
      <c r="AS760">
        <v>0</v>
      </c>
      <c r="AT760">
        <v>90</v>
      </c>
      <c r="AU760">
        <v>85</v>
      </c>
      <c r="AV760">
        <v>1</v>
      </c>
      <c r="AW760">
        <v>1</v>
      </c>
      <c r="AZ760">
        <v>6.56</v>
      </c>
      <c r="BA760">
        <v>6.56</v>
      </c>
      <c r="BB760">
        <v>6.56</v>
      </c>
      <c r="BC760">
        <v>6.56</v>
      </c>
      <c r="BD760" t="s">
        <v>3</v>
      </c>
      <c r="BE760" t="s">
        <v>3</v>
      </c>
      <c r="BF760" t="s">
        <v>3</v>
      </c>
      <c r="BG760" t="s">
        <v>3</v>
      </c>
      <c r="BH760">
        <v>0</v>
      </c>
      <c r="BI760">
        <v>1</v>
      </c>
      <c r="BJ760" t="s">
        <v>1043</v>
      </c>
      <c r="BM760">
        <v>9001</v>
      </c>
      <c r="BN760">
        <v>0</v>
      </c>
      <c r="BO760" t="s">
        <v>3</v>
      </c>
      <c r="BP760">
        <v>0</v>
      </c>
      <c r="BQ760">
        <v>2</v>
      </c>
      <c r="BR760">
        <v>0</v>
      </c>
      <c r="BS760">
        <v>6.56</v>
      </c>
      <c r="BT760">
        <v>1</v>
      </c>
      <c r="BU760">
        <v>1</v>
      </c>
      <c r="BV760">
        <v>1</v>
      </c>
      <c r="BW760">
        <v>1</v>
      </c>
      <c r="BX760">
        <v>1</v>
      </c>
      <c r="BY760" t="s">
        <v>3</v>
      </c>
      <c r="BZ760">
        <v>90</v>
      </c>
      <c r="CA760">
        <v>85</v>
      </c>
      <c r="CF760">
        <v>0</v>
      </c>
      <c r="CG760">
        <v>0</v>
      </c>
      <c r="CM760">
        <v>0</v>
      </c>
      <c r="CN760" t="s">
        <v>1633</v>
      </c>
      <c r="CO760">
        <v>0</v>
      </c>
      <c r="CP760">
        <f t="shared" si="610"/>
        <v>2300.84</v>
      </c>
      <c r="CQ760">
        <f t="shared" si="611"/>
        <v>397.86399999999998</v>
      </c>
      <c r="CR760">
        <f t="shared" si="612"/>
        <v>57.924799999999998</v>
      </c>
      <c r="CS760">
        <f t="shared" si="613"/>
        <v>1.9023999999999996</v>
      </c>
      <c r="CT760">
        <f t="shared" si="614"/>
        <v>159.40799999999999</v>
      </c>
      <c r="CU760">
        <f t="shared" si="615"/>
        <v>0</v>
      </c>
      <c r="CV760">
        <f t="shared" si="616"/>
        <v>2.3804999999999996</v>
      </c>
      <c r="CW760">
        <f t="shared" si="617"/>
        <v>2.5000000000000001E-2</v>
      </c>
      <c r="CX760">
        <f t="shared" si="618"/>
        <v>0</v>
      </c>
      <c r="CY760">
        <f t="shared" si="619"/>
        <v>542.97</v>
      </c>
      <c r="CZ760">
        <f t="shared" si="620"/>
        <v>512.80500000000006</v>
      </c>
      <c r="DC760" t="s">
        <v>3</v>
      </c>
      <c r="DD760" t="s">
        <v>3</v>
      </c>
      <c r="DE760" t="s">
        <v>19</v>
      </c>
      <c r="DF760" t="s">
        <v>19</v>
      </c>
      <c r="DG760" t="s">
        <v>20</v>
      </c>
      <c r="DH760" t="s">
        <v>3</v>
      </c>
      <c r="DI760" t="s">
        <v>20</v>
      </c>
      <c r="DJ760" t="s">
        <v>19</v>
      </c>
      <c r="DK760" t="s">
        <v>3</v>
      </c>
      <c r="DL760" t="s">
        <v>3</v>
      </c>
      <c r="DM760" t="s">
        <v>3</v>
      </c>
      <c r="DN760">
        <v>0</v>
      </c>
      <c r="DO760">
        <v>0</v>
      </c>
      <c r="DP760">
        <v>1</v>
      </c>
      <c r="DQ760">
        <v>1</v>
      </c>
      <c r="DU760">
        <v>1005</v>
      </c>
      <c r="DV760" t="s">
        <v>250</v>
      </c>
      <c r="DW760" t="s">
        <v>250</v>
      </c>
      <c r="DX760">
        <v>1</v>
      </c>
      <c r="EE760">
        <v>39174502</v>
      </c>
      <c r="EF760">
        <v>2</v>
      </c>
      <c r="EG760" t="s">
        <v>21</v>
      </c>
      <c r="EH760">
        <v>0</v>
      </c>
      <c r="EI760" t="s">
        <v>3</v>
      </c>
      <c r="EJ760">
        <v>1</v>
      </c>
      <c r="EK760">
        <v>9001</v>
      </c>
      <c r="EL760" t="s">
        <v>475</v>
      </c>
      <c r="EM760" t="s">
        <v>476</v>
      </c>
      <c r="EO760" t="s">
        <v>24</v>
      </c>
      <c r="EQ760">
        <v>0</v>
      </c>
      <c r="ER760">
        <v>88.84</v>
      </c>
      <c r="ES760">
        <v>60.65</v>
      </c>
      <c r="ET760">
        <v>7.06</v>
      </c>
      <c r="EU760">
        <v>0.23</v>
      </c>
      <c r="EV760">
        <v>21.13</v>
      </c>
      <c r="EW760">
        <v>2.0699999999999998</v>
      </c>
      <c r="EX760">
        <v>0.02</v>
      </c>
      <c r="EY760">
        <v>0</v>
      </c>
      <c r="FQ760">
        <v>0</v>
      </c>
      <c r="FR760">
        <f t="shared" si="621"/>
        <v>0</v>
      </c>
      <c r="FS760">
        <v>0</v>
      </c>
      <c r="FX760">
        <v>90</v>
      </c>
      <c r="FY760">
        <v>85</v>
      </c>
      <c r="GA760" t="s">
        <v>3</v>
      </c>
      <c r="GD760">
        <v>0</v>
      </c>
      <c r="GF760">
        <v>-1264393363</v>
      </c>
      <c r="GG760">
        <v>1</v>
      </c>
      <c r="GH760">
        <v>1</v>
      </c>
      <c r="GI760">
        <v>4</v>
      </c>
      <c r="GJ760">
        <v>0</v>
      </c>
      <c r="GK760">
        <f>ROUND(R760*(R12)/100,2)</f>
        <v>0</v>
      </c>
      <c r="GL760">
        <f t="shared" si="622"/>
        <v>0</v>
      </c>
      <c r="GM760">
        <f t="shared" si="623"/>
        <v>3356.62</v>
      </c>
      <c r="GN760">
        <f t="shared" si="624"/>
        <v>3356.62</v>
      </c>
      <c r="GO760">
        <f t="shared" si="625"/>
        <v>0</v>
      </c>
      <c r="GP760">
        <f t="shared" si="626"/>
        <v>0</v>
      </c>
      <c r="GR760">
        <v>0</v>
      </c>
      <c r="GS760">
        <v>0</v>
      </c>
      <c r="GT760">
        <v>0</v>
      </c>
      <c r="GU760" t="s">
        <v>3</v>
      </c>
      <c r="GV760">
        <f t="shared" si="627"/>
        <v>0</v>
      </c>
      <c r="GW760">
        <v>1</v>
      </c>
      <c r="GX760">
        <f t="shared" si="628"/>
        <v>0</v>
      </c>
      <c r="HA760">
        <v>0</v>
      </c>
      <c r="HB760">
        <v>0</v>
      </c>
      <c r="IK760">
        <v>0</v>
      </c>
    </row>
    <row r="761" spans="1:245" x14ac:dyDescent="0.2">
      <c r="A761">
        <v>18</v>
      </c>
      <c r="B761">
        <v>1</v>
      </c>
      <c r="C761">
        <v>1429</v>
      </c>
      <c r="E761" t="s">
        <v>1044</v>
      </c>
      <c r="F761" t="s">
        <v>1045</v>
      </c>
      <c r="G761" t="s">
        <v>1046</v>
      </c>
      <c r="H761" t="s">
        <v>35</v>
      </c>
      <c r="I761">
        <f>I760*J761</f>
        <v>1.9999999999999998</v>
      </c>
      <c r="J761">
        <v>0.53475935828876997</v>
      </c>
      <c r="O761">
        <f t="shared" si="596"/>
        <v>39094.449999999997</v>
      </c>
      <c r="P761">
        <f t="shared" si="597"/>
        <v>39094.449999999997</v>
      </c>
      <c r="Q761">
        <f t="shared" si="598"/>
        <v>0</v>
      </c>
      <c r="R761">
        <f t="shared" si="599"/>
        <v>0</v>
      </c>
      <c r="S761">
        <f t="shared" si="600"/>
        <v>0</v>
      </c>
      <c r="T761">
        <f t="shared" si="601"/>
        <v>0</v>
      </c>
      <c r="U761">
        <f t="shared" si="602"/>
        <v>0</v>
      </c>
      <c r="V761">
        <f t="shared" si="603"/>
        <v>0</v>
      </c>
      <c r="W761">
        <f t="shared" si="604"/>
        <v>0</v>
      </c>
      <c r="X761">
        <f t="shared" si="605"/>
        <v>0</v>
      </c>
      <c r="Y761">
        <f t="shared" si="606"/>
        <v>0</v>
      </c>
      <c r="AA761">
        <v>39570879</v>
      </c>
      <c r="AB761">
        <f t="shared" si="607"/>
        <v>2979.76</v>
      </c>
      <c r="AC761">
        <f t="shared" si="629"/>
        <v>2979.76</v>
      </c>
      <c r="AD761">
        <f>ROUND((((ET761)-(EU761))+AE761),2)</f>
        <v>0</v>
      </c>
      <c r="AE761">
        <f>ROUND((EU761),2)</f>
        <v>0</v>
      </c>
      <c r="AF761">
        <f>ROUND((EV761),2)</f>
        <v>0</v>
      </c>
      <c r="AG761">
        <f t="shared" si="608"/>
        <v>0</v>
      </c>
      <c r="AH761">
        <f>(EW761)</f>
        <v>0</v>
      </c>
      <c r="AI761">
        <f>(EX761)</f>
        <v>0</v>
      </c>
      <c r="AJ761">
        <f t="shared" si="609"/>
        <v>0</v>
      </c>
      <c r="AK761">
        <v>2979.76</v>
      </c>
      <c r="AL761">
        <v>2979.76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90</v>
      </c>
      <c r="AU761">
        <v>85</v>
      </c>
      <c r="AV761">
        <v>1</v>
      </c>
      <c r="AW761">
        <v>1</v>
      </c>
      <c r="AZ761">
        <v>6.56</v>
      </c>
      <c r="BA761">
        <v>1</v>
      </c>
      <c r="BB761">
        <v>1</v>
      </c>
      <c r="BC761">
        <v>6.56</v>
      </c>
      <c r="BD761" t="s">
        <v>3</v>
      </c>
      <c r="BE761" t="s">
        <v>3</v>
      </c>
      <c r="BF761" t="s">
        <v>3</v>
      </c>
      <c r="BG761" t="s">
        <v>3</v>
      </c>
      <c r="BH761">
        <v>3</v>
      </c>
      <c r="BI761">
        <v>1</v>
      </c>
      <c r="BJ761" t="s">
        <v>1047</v>
      </c>
      <c r="BM761">
        <v>9001</v>
      </c>
      <c r="BN761">
        <v>0</v>
      </c>
      <c r="BO761" t="s">
        <v>3</v>
      </c>
      <c r="BP761">
        <v>0</v>
      </c>
      <c r="BQ761">
        <v>2</v>
      </c>
      <c r="BR761">
        <v>0</v>
      </c>
      <c r="BS761">
        <v>1</v>
      </c>
      <c r="BT761">
        <v>1</v>
      </c>
      <c r="BU761">
        <v>1</v>
      </c>
      <c r="BV761">
        <v>1</v>
      </c>
      <c r="BW761">
        <v>1</v>
      </c>
      <c r="BX761">
        <v>1</v>
      </c>
      <c r="BY761" t="s">
        <v>3</v>
      </c>
      <c r="BZ761">
        <v>90</v>
      </c>
      <c r="CA761">
        <v>85</v>
      </c>
      <c r="CF761">
        <v>0</v>
      </c>
      <c r="CG761">
        <v>0</v>
      </c>
      <c r="CM761">
        <v>0</v>
      </c>
      <c r="CN761" t="s">
        <v>3</v>
      </c>
      <c r="CO761">
        <v>0</v>
      </c>
      <c r="CP761">
        <f t="shared" si="610"/>
        <v>39094.449999999997</v>
      </c>
      <c r="CQ761">
        <f t="shared" si="611"/>
        <v>19547.225600000002</v>
      </c>
      <c r="CR761">
        <f t="shared" si="612"/>
        <v>0</v>
      </c>
      <c r="CS761">
        <f t="shared" si="613"/>
        <v>0</v>
      </c>
      <c r="CT761">
        <f t="shared" si="614"/>
        <v>0</v>
      </c>
      <c r="CU761">
        <f t="shared" si="615"/>
        <v>0</v>
      </c>
      <c r="CV761">
        <f t="shared" si="616"/>
        <v>0</v>
      </c>
      <c r="CW761">
        <f t="shared" si="617"/>
        <v>0</v>
      </c>
      <c r="CX761">
        <f t="shared" si="618"/>
        <v>0</v>
      </c>
      <c r="CY761">
        <f t="shared" si="619"/>
        <v>0</v>
      </c>
      <c r="CZ761">
        <f t="shared" si="620"/>
        <v>0</v>
      </c>
      <c r="DC761" t="s">
        <v>3</v>
      </c>
      <c r="DD761" t="s">
        <v>3</v>
      </c>
      <c r="DE761" t="s">
        <v>3</v>
      </c>
      <c r="DF761" t="s">
        <v>3</v>
      </c>
      <c r="DG761" t="s">
        <v>3</v>
      </c>
      <c r="DH761" t="s">
        <v>3</v>
      </c>
      <c r="DI761" t="s">
        <v>3</v>
      </c>
      <c r="DJ761" t="s">
        <v>3</v>
      </c>
      <c r="DK761" t="s">
        <v>3</v>
      </c>
      <c r="DL761" t="s">
        <v>3</v>
      </c>
      <c r="DM761" t="s">
        <v>3</v>
      </c>
      <c r="DN761">
        <v>0</v>
      </c>
      <c r="DO761">
        <v>0</v>
      </c>
      <c r="DP761">
        <v>1</v>
      </c>
      <c r="DQ761">
        <v>1</v>
      </c>
      <c r="DU761">
        <v>1010</v>
      </c>
      <c r="DV761" t="s">
        <v>35</v>
      </c>
      <c r="DW761" t="s">
        <v>35</v>
      </c>
      <c r="DX761">
        <v>1</v>
      </c>
      <c r="EE761">
        <v>39174502</v>
      </c>
      <c r="EF761">
        <v>2</v>
      </c>
      <c r="EG761" t="s">
        <v>21</v>
      </c>
      <c r="EH761">
        <v>0</v>
      </c>
      <c r="EI761" t="s">
        <v>3</v>
      </c>
      <c r="EJ761">
        <v>1</v>
      </c>
      <c r="EK761">
        <v>9001</v>
      </c>
      <c r="EL761" t="s">
        <v>475</v>
      </c>
      <c r="EM761" t="s">
        <v>476</v>
      </c>
      <c r="EO761" t="s">
        <v>3</v>
      </c>
      <c r="EQ761">
        <v>0</v>
      </c>
      <c r="ER761">
        <v>2979.76</v>
      </c>
      <c r="ES761">
        <v>2979.76</v>
      </c>
      <c r="ET761">
        <v>0</v>
      </c>
      <c r="EU761">
        <v>0</v>
      </c>
      <c r="EV761">
        <v>0</v>
      </c>
      <c r="EW761">
        <v>0</v>
      </c>
      <c r="EX761">
        <v>0</v>
      </c>
      <c r="FQ761">
        <v>0</v>
      </c>
      <c r="FR761">
        <f t="shared" si="621"/>
        <v>0</v>
      </c>
      <c r="FS761">
        <v>0</v>
      </c>
      <c r="FX761">
        <v>90</v>
      </c>
      <c r="FY761">
        <v>85</v>
      </c>
      <c r="GA761" t="s">
        <v>3</v>
      </c>
      <c r="GD761">
        <v>0</v>
      </c>
      <c r="GF761">
        <v>-2010473208</v>
      </c>
      <c r="GG761">
        <v>1</v>
      </c>
      <c r="GH761">
        <v>1</v>
      </c>
      <c r="GI761">
        <v>4</v>
      </c>
      <c r="GJ761">
        <v>0</v>
      </c>
      <c r="GK761">
        <f>ROUND(R761*(R12)/100,2)</f>
        <v>0</v>
      </c>
      <c r="GL761">
        <f t="shared" si="622"/>
        <v>0</v>
      </c>
      <c r="GM761">
        <f t="shared" si="623"/>
        <v>39094.449999999997</v>
      </c>
      <c r="GN761">
        <f t="shared" si="624"/>
        <v>39094.449999999997</v>
      </c>
      <c r="GO761">
        <f t="shared" si="625"/>
        <v>0</v>
      </c>
      <c r="GP761">
        <f t="shared" si="626"/>
        <v>0</v>
      </c>
      <c r="GR761">
        <v>0</v>
      </c>
      <c r="GS761">
        <v>0</v>
      </c>
      <c r="GT761">
        <v>0</v>
      </c>
      <c r="GU761" t="s">
        <v>3</v>
      </c>
      <c r="GV761">
        <f t="shared" si="627"/>
        <v>0</v>
      </c>
      <c r="GW761">
        <v>1</v>
      </c>
      <c r="GX761">
        <f t="shared" si="628"/>
        <v>0</v>
      </c>
      <c r="HA761">
        <v>0</v>
      </c>
      <c r="HB761">
        <v>0</v>
      </c>
      <c r="IK761">
        <v>0</v>
      </c>
    </row>
    <row r="762" spans="1:245" x14ac:dyDescent="0.2">
      <c r="A762">
        <v>17</v>
      </c>
      <c r="B762">
        <v>1</v>
      </c>
      <c r="C762">
        <f>ROW(SmtRes!A1435)</f>
        <v>1435</v>
      </c>
      <c r="D762">
        <f>ROW(EtalonRes!A1367)</f>
        <v>1367</v>
      </c>
      <c r="E762" t="s">
        <v>1048</v>
      </c>
      <c r="F762" t="s">
        <v>1049</v>
      </c>
      <c r="G762" t="s">
        <v>1050</v>
      </c>
      <c r="H762" t="s">
        <v>208</v>
      </c>
      <c r="I762">
        <f>ROUND(12.3/100,9)</f>
        <v>0.123</v>
      </c>
      <c r="J762">
        <v>0</v>
      </c>
      <c r="O762">
        <f t="shared" si="596"/>
        <v>3636.67</v>
      </c>
      <c r="P762">
        <f t="shared" si="597"/>
        <v>1812.66</v>
      </c>
      <c r="Q762">
        <f t="shared" si="598"/>
        <v>64.95</v>
      </c>
      <c r="R762">
        <f t="shared" si="599"/>
        <v>28.05</v>
      </c>
      <c r="S762">
        <f t="shared" si="600"/>
        <v>1759.06</v>
      </c>
      <c r="T762">
        <f t="shared" si="601"/>
        <v>0</v>
      </c>
      <c r="U762">
        <f t="shared" si="602"/>
        <v>28.864286999999997</v>
      </c>
      <c r="V762">
        <f t="shared" si="603"/>
        <v>0.31672500000000003</v>
      </c>
      <c r="W762">
        <f t="shared" si="604"/>
        <v>0</v>
      </c>
      <c r="X762">
        <f t="shared" si="605"/>
        <v>1876.47</v>
      </c>
      <c r="Y762">
        <f t="shared" si="606"/>
        <v>982.91</v>
      </c>
      <c r="AA762">
        <v>39570879</v>
      </c>
      <c r="AB762">
        <f t="shared" si="607"/>
        <v>4507.09</v>
      </c>
      <c r="AC762">
        <f t="shared" si="629"/>
        <v>2246.5100000000002</v>
      </c>
      <c r="AD762">
        <f>ROUND(((((ET762*1.25))-((EU762*1.25)))+AE762),2)</f>
        <v>80.5</v>
      </c>
      <c r="AE762">
        <f>ROUND(((EU762*1.25)),2)</f>
        <v>34.76</v>
      </c>
      <c r="AF762">
        <f>ROUND(((EV762*1.15)),2)</f>
        <v>2180.08</v>
      </c>
      <c r="AG762">
        <f t="shared" si="608"/>
        <v>0</v>
      </c>
      <c r="AH762">
        <f>((EW762*1.15))</f>
        <v>234.66899999999998</v>
      </c>
      <c r="AI762">
        <f>((EX762*1.25))</f>
        <v>2.5750000000000002</v>
      </c>
      <c r="AJ762">
        <f t="shared" si="609"/>
        <v>0</v>
      </c>
      <c r="AK762">
        <v>4206.63</v>
      </c>
      <c r="AL762">
        <v>2246.5100000000002</v>
      </c>
      <c r="AM762">
        <v>64.400000000000006</v>
      </c>
      <c r="AN762">
        <v>27.81</v>
      </c>
      <c r="AO762">
        <v>1895.72</v>
      </c>
      <c r="AP762">
        <v>0</v>
      </c>
      <c r="AQ762">
        <v>204.06</v>
      </c>
      <c r="AR762">
        <v>2.06</v>
      </c>
      <c r="AS762">
        <v>0</v>
      </c>
      <c r="AT762">
        <v>105</v>
      </c>
      <c r="AU762">
        <v>55</v>
      </c>
      <c r="AV762">
        <v>1</v>
      </c>
      <c r="AW762">
        <v>1</v>
      </c>
      <c r="AZ762">
        <v>6.56</v>
      </c>
      <c r="BA762">
        <v>6.56</v>
      </c>
      <c r="BB762">
        <v>6.56</v>
      </c>
      <c r="BC762">
        <v>6.56</v>
      </c>
      <c r="BD762" t="s">
        <v>3</v>
      </c>
      <c r="BE762" t="s">
        <v>3</v>
      </c>
      <c r="BF762" t="s">
        <v>3</v>
      </c>
      <c r="BG762" t="s">
        <v>3</v>
      </c>
      <c r="BH762">
        <v>0</v>
      </c>
      <c r="BI762">
        <v>1</v>
      </c>
      <c r="BJ762" t="s">
        <v>1051</v>
      </c>
      <c r="BM762">
        <v>15001</v>
      </c>
      <c r="BN762">
        <v>0</v>
      </c>
      <c r="BO762" t="s">
        <v>3</v>
      </c>
      <c r="BP762">
        <v>0</v>
      </c>
      <c r="BQ762">
        <v>2</v>
      </c>
      <c r="BR762">
        <v>0</v>
      </c>
      <c r="BS762">
        <v>6.56</v>
      </c>
      <c r="BT762">
        <v>1</v>
      </c>
      <c r="BU762">
        <v>1</v>
      </c>
      <c r="BV762">
        <v>1</v>
      </c>
      <c r="BW762">
        <v>1</v>
      </c>
      <c r="BX762">
        <v>1</v>
      </c>
      <c r="BY762" t="s">
        <v>3</v>
      </c>
      <c r="BZ762">
        <v>105</v>
      </c>
      <c r="CA762">
        <v>55</v>
      </c>
      <c r="CF762">
        <v>0</v>
      </c>
      <c r="CG762">
        <v>0</v>
      </c>
      <c r="CM762">
        <v>0</v>
      </c>
      <c r="CN762" t="s">
        <v>1633</v>
      </c>
      <c r="CO762">
        <v>0</v>
      </c>
      <c r="CP762">
        <f t="shared" si="610"/>
        <v>3636.67</v>
      </c>
      <c r="CQ762">
        <f t="shared" si="611"/>
        <v>14737.105600000001</v>
      </c>
      <c r="CR762">
        <f t="shared" si="612"/>
        <v>528.07999999999993</v>
      </c>
      <c r="CS762">
        <f t="shared" si="613"/>
        <v>228.02559999999997</v>
      </c>
      <c r="CT762">
        <f t="shared" si="614"/>
        <v>14301.324799999999</v>
      </c>
      <c r="CU762">
        <f t="shared" si="615"/>
        <v>0</v>
      </c>
      <c r="CV762">
        <f t="shared" si="616"/>
        <v>234.66899999999998</v>
      </c>
      <c r="CW762">
        <f t="shared" si="617"/>
        <v>2.5750000000000002</v>
      </c>
      <c r="CX762">
        <f t="shared" si="618"/>
        <v>0</v>
      </c>
      <c r="CY762">
        <f t="shared" si="619"/>
        <v>1876.4654999999998</v>
      </c>
      <c r="CZ762">
        <f t="shared" si="620"/>
        <v>982.91049999999984</v>
      </c>
      <c r="DC762" t="s">
        <v>3</v>
      </c>
      <c r="DD762" t="s">
        <v>3</v>
      </c>
      <c r="DE762" t="s">
        <v>19</v>
      </c>
      <c r="DF762" t="s">
        <v>19</v>
      </c>
      <c r="DG762" t="s">
        <v>20</v>
      </c>
      <c r="DH762" t="s">
        <v>3</v>
      </c>
      <c r="DI762" t="s">
        <v>20</v>
      </c>
      <c r="DJ762" t="s">
        <v>19</v>
      </c>
      <c r="DK762" t="s">
        <v>3</v>
      </c>
      <c r="DL762" t="s">
        <v>3</v>
      </c>
      <c r="DM762" t="s">
        <v>3</v>
      </c>
      <c r="DN762">
        <v>0</v>
      </c>
      <c r="DO762">
        <v>0</v>
      </c>
      <c r="DP762">
        <v>1</v>
      </c>
      <c r="DQ762">
        <v>1</v>
      </c>
      <c r="DU762">
        <v>1005</v>
      </c>
      <c r="DV762" t="s">
        <v>208</v>
      </c>
      <c r="DW762" t="s">
        <v>208</v>
      </c>
      <c r="DX762">
        <v>100</v>
      </c>
      <c r="EE762">
        <v>39174529</v>
      </c>
      <c r="EF762">
        <v>2</v>
      </c>
      <c r="EG762" t="s">
        <v>21</v>
      </c>
      <c r="EH762">
        <v>0</v>
      </c>
      <c r="EI762" t="s">
        <v>3</v>
      </c>
      <c r="EJ762">
        <v>1</v>
      </c>
      <c r="EK762">
        <v>15001</v>
      </c>
      <c r="EL762" t="s">
        <v>210</v>
      </c>
      <c r="EM762" t="s">
        <v>211</v>
      </c>
      <c r="EO762" t="s">
        <v>24</v>
      </c>
      <c r="EQ762">
        <v>0</v>
      </c>
      <c r="ER762">
        <v>4206.63</v>
      </c>
      <c r="ES762">
        <v>2246.5100000000002</v>
      </c>
      <c r="ET762">
        <v>64.400000000000006</v>
      </c>
      <c r="EU762">
        <v>27.81</v>
      </c>
      <c r="EV762">
        <v>1895.72</v>
      </c>
      <c r="EW762">
        <v>204.06</v>
      </c>
      <c r="EX762">
        <v>2.06</v>
      </c>
      <c r="EY762">
        <v>0</v>
      </c>
      <c r="FQ762">
        <v>0</v>
      </c>
      <c r="FR762">
        <f t="shared" si="621"/>
        <v>0</v>
      </c>
      <c r="FS762">
        <v>0</v>
      </c>
      <c r="FX762">
        <v>105</v>
      </c>
      <c r="FY762">
        <v>55</v>
      </c>
      <c r="GA762" t="s">
        <v>3</v>
      </c>
      <c r="GD762">
        <v>0</v>
      </c>
      <c r="GF762">
        <v>-635342655</v>
      </c>
      <c r="GG762">
        <v>1</v>
      </c>
      <c r="GH762">
        <v>1</v>
      </c>
      <c r="GI762">
        <v>4</v>
      </c>
      <c r="GJ762">
        <v>0</v>
      </c>
      <c r="GK762">
        <f>ROUND(R762*(R12)/100,2)</f>
        <v>0</v>
      </c>
      <c r="GL762">
        <f t="shared" si="622"/>
        <v>0</v>
      </c>
      <c r="GM762">
        <f t="shared" si="623"/>
        <v>6496.05</v>
      </c>
      <c r="GN762">
        <f t="shared" si="624"/>
        <v>6496.05</v>
      </c>
      <c r="GO762">
        <f t="shared" si="625"/>
        <v>0</v>
      </c>
      <c r="GP762">
        <f t="shared" si="626"/>
        <v>0</v>
      </c>
      <c r="GR762">
        <v>0</v>
      </c>
      <c r="GS762">
        <v>0</v>
      </c>
      <c r="GT762">
        <v>0</v>
      </c>
      <c r="GU762" t="s">
        <v>3</v>
      </c>
      <c r="GV762">
        <f t="shared" si="627"/>
        <v>0</v>
      </c>
      <c r="GW762">
        <v>1</v>
      </c>
      <c r="GX762">
        <f t="shared" si="628"/>
        <v>0</v>
      </c>
      <c r="HA762">
        <v>0</v>
      </c>
      <c r="HB762">
        <v>0</v>
      </c>
      <c r="IK762">
        <v>0</v>
      </c>
    </row>
    <row r="763" spans="1:245" x14ac:dyDescent="0.2">
      <c r="A763">
        <v>17</v>
      </c>
      <c r="B763">
        <v>1</v>
      </c>
      <c r="C763">
        <f>ROW(SmtRes!A1443)</f>
        <v>1443</v>
      </c>
      <c r="D763">
        <f>ROW(EtalonRes!A1375)</f>
        <v>1375</v>
      </c>
      <c r="E763" t="s">
        <v>1052</v>
      </c>
      <c r="F763" t="s">
        <v>1053</v>
      </c>
      <c r="G763" t="s">
        <v>1054</v>
      </c>
      <c r="H763" t="s">
        <v>208</v>
      </c>
      <c r="I763">
        <f>ROUND(8.4/100,9)</f>
        <v>8.4000000000000005E-2</v>
      </c>
      <c r="J763">
        <v>0</v>
      </c>
      <c r="O763">
        <f t="shared" si="596"/>
        <v>1205.44</v>
      </c>
      <c r="P763">
        <f t="shared" si="597"/>
        <v>622.9</v>
      </c>
      <c r="Q763">
        <f t="shared" si="598"/>
        <v>71.209999999999994</v>
      </c>
      <c r="R763">
        <f t="shared" si="599"/>
        <v>41.26</v>
      </c>
      <c r="S763">
        <f t="shared" si="600"/>
        <v>511.33</v>
      </c>
      <c r="T763">
        <f t="shared" si="601"/>
        <v>0</v>
      </c>
      <c r="U763">
        <f t="shared" si="602"/>
        <v>8.2921440000000004</v>
      </c>
      <c r="V763">
        <f t="shared" si="603"/>
        <v>0.66044999999999998</v>
      </c>
      <c r="W763">
        <f t="shared" si="604"/>
        <v>0</v>
      </c>
      <c r="X763">
        <f t="shared" si="605"/>
        <v>580.22</v>
      </c>
      <c r="Y763">
        <f t="shared" si="606"/>
        <v>303.92</v>
      </c>
      <c r="AA763">
        <v>39570879</v>
      </c>
      <c r="AB763">
        <f t="shared" si="607"/>
        <v>2187.5700000000002</v>
      </c>
      <c r="AC763">
        <f t="shared" si="629"/>
        <v>1130.4000000000001</v>
      </c>
      <c r="AD763">
        <f>ROUND(((((ET763*1.25))-((EU763*1.25)))+AE763),2)</f>
        <v>129.22999999999999</v>
      </c>
      <c r="AE763">
        <f>ROUND(((EU763*1.25)),2)</f>
        <v>74.88</v>
      </c>
      <c r="AF763">
        <f>ROUND(((EV763*1.15)),2)</f>
        <v>927.94</v>
      </c>
      <c r="AG763">
        <f t="shared" si="608"/>
        <v>0</v>
      </c>
      <c r="AH763">
        <f>((EW763*1.15))</f>
        <v>98.715999999999994</v>
      </c>
      <c r="AI763">
        <f>((EX763*1.25))</f>
        <v>7.8624999999999998</v>
      </c>
      <c r="AJ763">
        <f t="shared" si="609"/>
        <v>0</v>
      </c>
      <c r="AK763">
        <v>2040.68</v>
      </c>
      <c r="AL763">
        <v>1130.4000000000001</v>
      </c>
      <c r="AM763">
        <v>103.38</v>
      </c>
      <c r="AN763">
        <v>59.9</v>
      </c>
      <c r="AO763">
        <v>806.9</v>
      </c>
      <c r="AP763">
        <v>0</v>
      </c>
      <c r="AQ763">
        <v>85.84</v>
      </c>
      <c r="AR763">
        <v>6.29</v>
      </c>
      <c r="AS763">
        <v>0</v>
      </c>
      <c r="AT763">
        <v>105</v>
      </c>
      <c r="AU763">
        <v>55</v>
      </c>
      <c r="AV763">
        <v>1</v>
      </c>
      <c r="AW763">
        <v>1</v>
      </c>
      <c r="AZ763">
        <v>6.56</v>
      </c>
      <c r="BA763">
        <v>6.56</v>
      </c>
      <c r="BB763">
        <v>6.56</v>
      </c>
      <c r="BC763">
        <v>6.56</v>
      </c>
      <c r="BD763" t="s">
        <v>3</v>
      </c>
      <c r="BE763" t="s">
        <v>3</v>
      </c>
      <c r="BF763" t="s">
        <v>3</v>
      </c>
      <c r="BG763" t="s">
        <v>3</v>
      </c>
      <c r="BH763">
        <v>0</v>
      </c>
      <c r="BI763">
        <v>1</v>
      </c>
      <c r="BJ763" t="s">
        <v>1055</v>
      </c>
      <c r="BM763">
        <v>15001</v>
      </c>
      <c r="BN763">
        <v>0</v>
      </c>
      <c r="BO763" t="s">
        <v>3</v>
      </c>
      <c r="BP763">
        <v>0</v>
      </c>
      <c r="BQ763">
        <v>2</v>
      </c>
      <c r="BR763">
        <v>0</v>
      </c>
      <c r="BS763">
        <v>6.56</v>
      </c>
      <c r="BT763">
        <v>1</v>
      </c>
      <c r="BU763">
        <v>1</v>
      </c>
      <c r="BV763">
        <v>1</v>
      </c>
      <c r="BW763">
        <v>1</v>
      </c>
      <c r="BX763">
        <v>1</v>
      </c>
      <c r="BY763" t="s">
        <v>3</v>
      </c>
      <c r="BZ763">
        <v>105</v>
      </c>
      <c r="CA763">
        <v>55</v>
      </c>
      <c r="CF763">
        <v>0</v>
      </c>
      <c r="CG763">
        <v>0</v>
      </c>
      <c r="CM763">
        <v>0</v>
      </c>
      <c r="CN763" t="s">
        <v>1633</v>
      </c>
      <c r="CO763">
        <v>0</v>
      </c>
      <c r="CP763">
        <f t="shared" si="610"/>
        <v>1205.44</v>
      </c>
      <c r="CQ763">
        <f t="shared" si="611"/>
        <v>7415.424</v>
      </c>
      <c r="CR763">
        <f t="shared" si="612"/>
        <v>847.74879999999985</v>
      </c>
      <c r="CS763">
        <f t="shared" si="613"/>
        <v>491.21279999999996</v>
      </c>
      <c r="CT763">
        <f t="shared" si="614"/>
        <v>6087.2864</v>
      </c>
      <c r="CU763">
        <f t="shared" si="615"/>
        <v>0</v>
      </c>
      <c r="CV763">
        <f t="shared" si="616"/>
        <v>98.715999999999994</v>
      </c>
      <c r="CW763">
        <f t="shared" si="617"/>
        <v>7.8624999999999998</v>
      </c>
      <c r="CX763">
        <f t="shared" si="618"/>
        <v>0</v>
      </c>
      <c r="CY763">
        <f t="shared" si="619"/>
        <v>580.21950000000004</v>
      </c>
      <c r="CZ763">
        <f t="shared" si="620"/>
        <v>303.92450000000002</v>
      </c>
      <c r="DC763" t="s">
        <v>3</v>
      </c>
      <c r="DD763" t="s">
        <v>3</v>
      </c>
      <c r="DE763" t="s">
        <v>19</v>
      </c>
      <c r="DF763" t="s">
        <v>19</v>
      </c>
      <c r="DG763" t="s">
        <v>20</v>
      </c>
      <c r="DH763" t="s">
        <v>3</v>
      </c>
      <c r="DI763" t="s">
        <v>20</v>
      </c>
      <c r="DJ763" t="s">
        <v>19</v>
      </c>
      <c r="DK763" t="s">
        <v>3</v>
      </c>
      <c r="DL763" t="s">
        <v>3</v>
      </c>
      <c r="DM763" t="s">
        <v>3</v>
      </c>
      <c r="DN763">
        <v>0</v>
      </c>
      <c r="DO763">
        <v>0</v>
      </c>
      <c r="DP763">
        <v>1</v>
      </c>
      <c r="DQ763">
        <v>1</v>
      </c>
      <c r="DU763">
        <v>1005</v>
      </c>
      <c r="DV763" t="s">
        <v>208</v>
      </c>
      <c r="DW763" t="s">
        <v>208</v>
      </c>
      <c r="DX763">
        <v>100</v>
      </c>
      <c r="EE763">
        <v>39174529</v>
      </c>
      <c r="EF763">
        <v>2</v>
      </c>
      <c r="EG763" t="s">
        <v>21</v>
      </c>
      <c r="EH763">
        <v>0</v>
      </c>
      <c r="EI763" t="s">
        <v>3</v>
      </c>
      <c r="EJ763">
        <v>1</v>
      </c>
      <c r="EK763">
        <v>15001</v>
      </c>
      <c r="EL763" t="s">
        <v>210</v>
      </c>
      <c r="EM763" t="s">
        <v>211</v>
      </c>
      <c r="EO763" t="s">
        <v>24</v>
      </c>
      <c r="EQ763">
        <v>0</v>
      </c>
      <c r="ER763">
        <v>2040.68</v>
      </c>
      <c r="ES763">
        <v>1130.4000000000001</v>
      </c>
      <c r="ET763">
        <v>103.38</v>
      </c>
      <c r="EU763">
        <v>59.9</v>
      </c>
      <c r="EV763">
        <v>806.9</v>
      </c>
      <c r="EW763">
        <v>85.84</v>
      </c>
      <c r="EX763">
        <v>6.29</v>
      </c>
      <c r="EY763">
        <v>0</v>
      </c>
      <c r="FQ763">
        <v>0</v>
      </c>
      <c r="FR763">
        <f t="shared" si="621"/>
        <v>0</v>
      </c>
      <c r="FS763">
        <v>0</v>
      </c>
      <c r="FX763">
        <v>105</v>
      </c>
      <c r="FY763">
        <v>55</v>
      </c>
      <c r="GA763" t="s">
        <v>3</v>
      </c>
      <c r="GD763">
        <v>0</v>
      </c>
      <c r="GF763">
        <v>2119154356</v>
      </c>
      <c r="GG763">
        <v>1</v>
      </c>
      <c r="GH763">
        <v>1</v>
      </c>
      <c r="GI763">
        <v>4</v>
      </c>
      <c r="GJ763">
        <v>0</v>
      </c>
      <c r="GK763">
        <f>ROUND(R763*(R12)/100,2)</f>
        <v>0</v>
      </c>
      <c r="GL763">
        <f t="shared" si="622"/>
        <v>0</v>
      </c>
      <c r="GM763">
        <f t="shared" si="623"/>
        <v>2089.58</v>
      </c>
      <c r="GN763">
        <f t="shared" si="624"/>
        <v>2089.58</v>
      </c>
      <c r="GO763">
        <f t="shared" si="625"/>
        <v>0</v>
      </c>
      <c r="GP763">
        <f t="shared" si="626"/>
        <v>0</v>
      </c>
      <c r="GR763">
        <v>0</v>
      </c>
      <c r="GS763">
        <v>0</v>
      </c>
      <c r="GT763">
        <v>0</v>
      </c>
      <c r="GU763" t="s">
        <v>3</v>
      </c>
      <c r="GV763">
        <f t="shared" si="627"/>
        <v>0</v>
      </c>
      <c r="GW763">
        <v>1</v>
      </c>
      <c r="GX763">
        <f t="shared" si="628"/>
        <v>0</v>
      </c>
      <c r="HA763">
        <v>0</v>
      </c>
      <c r="HB763">
        <v>0</v>
      </c>
      <c r="IK763">
        <v>0</v>
      </c>
    </row>
    <row r="764" spans="1:245" x14ac:dyDescent="0.2">
      <c r="A764">
        <v>17</v>
      </c>
      <c r="B764">
        <v>1</v>
      </c>
      <c r="C764">
        <f>ROW(SmtRes!A1450)</f>
        <v>1450</v>
      </c>
      <c r="D764">
        <f>ROW(EtalonRes!A1381)</f>
        <v>1381</v>
      </c>
      <c r="E764" t="s">
        <v>1056</v>
      </c>
      <c r="F764" t="s">
        <v>1057</v>
      </c>
      <c r="G764" t="s">
        <v>1058</v>
      </c>
      <c r="H764" t="s">
        <v>208</v>
      </c>
      <c r="I764">
        <f>ROUND(20.7/100,9)</f>
        <v>0.20699999999999999</v>
      </c>
      <c r="J764">
        <v>0</v>
      </c>
      <c r="O764">
        <f t="shared" si="596"/>
        <v>248.4</v>
      </c>
      <c r="P764">
        <f t="shared" si="597"/>
        <v>0.49</v>
      </c>
      <c r="Q764">
        <f t="shared" si="598"/>
        <v>2.74</v>
      </c>
      <c r="R764">
        <f t="shared" si="599"/>
        <v>0.62</v>
      </c>
      <c r="S764">
        <f t="shared" si="600"/>
        <v>245.17</v>
      </c>
      <c r="T764">
        <f t="shared" si="601"/>
        <v>0</v>
      </c>
      <c r="U764">
        <f t="shared" si="602"/>
        <v>3.8849759999999991</v>
      </c>
      <c r="V764">
        <f t="shared" si="603"/>
        <v>7.7624999999999994E-3</v>
      </c>
      <c r="W764">
        <f t="shared" si="604"/>
        <v>0</v>
      </c>
      <c r="X764">
        <f t="shared" si="605"/>
        <v>258.08</v>
      </c>
      <c r="Y764">
        <f t="shared" si="606"/>
        <v>135.18</v>
      </c>
      <c r="AA764">
        <v>39570879</v>
      </c>
      <c r="AB764">
        <f t="shared" si="607"/>
        <v>182.93</v>
      </c>
      <c r="AC764">
        <f t="shared" si="629"/>
        <v>0.36</v>
      </c>
      <c r="AD764">
        <f>ROUND(((((ET764*1.25))-((EU764*1.25)))+AE764),2)</f>
        <v>2.02</v>
      </c>
      <c r="AE764">
        <f>ROUND(((EU764*1.25)),2)</f>
        <v>0.46</v>
      </c>
      <c r="AF764">
        <f>ROUND(((EV764*1.15)),2)</f>
        <v>180.55</v>
      </c>
      <c r="AG764">
        <f t="shared" si="608"/>
        <v>0</v>
      </c>
      <c r="AH764">
        <f>((EW764*1.15))</f>
        <v>18.767999999999997</v>
      </c>
      <c r="AI764">
        <f>((EX764*1.25))</f>
        <v>3.7499999999999999E-2</v>
      </c>
      <c r="AJ764">
        <f t="shared" si="609"/>
        <v>0</v>
      </c>
      <c r="AK764">
        <v>158.97999999999999</v>
      </c>
      <c r="AL764">
        <v>0.36</v>
      </c>
      <c r="AM764">
        <v>1.62</v>
      </c>
      <c r="AN764">
        <v>0.37</v>
      </c>
      <c r="AO764">
        <v>157</v>
      </c>
      <c r="AP764">
        <v>0</v>
      </c>
      <c r="AQ764">
        <v>16.32</v>
      </c>
      <c r="AR764">
        <v>0.03</v>
      </c>
      <c r="AS764">
        <v>0</v>
      </c>
      <c r="AT764">
        <v>105</v>
      </c>
      <c r="AU764">
        <v>55</v>
      </c>
      <c r="AV764">
        <v>1</v>
      </c>
      <c r="AW764">
        <v>1</v>
      </c>
      <c r="AZ764">
        <v>6.56</v>
      </c>
      <c r="BA764">
        <v>6.56</v>
      </c>
      <c r="BB764">
        <v>6.56</v>
      </c>
      <c r="BC764">
        <v>6.56</v>
      </c>
      <c r="BD764" t="s">
        <v>3</v>
      </c>
      <c r="BE764" t="s">
        <v>3</v>
      </c>
      <c r="BF764" t="s">
        <v>3</v>
      </c>
      <c r="BG764" t="s">
        <v>3</v>
      </c>
      <c r="BH764">
        <v>0</v>
      </c>
      <c r="BI764">
        <v>1</v>
      </c>
      <c r="BJ764" t="s">
        <v>1059</v>
      </c>
      <c r="BM764">
        <v>15001</v>
      </c>
      <c r="BN764">
        <v>0</v>
      </c>
      <c r="BO764" t="s">
        <v>3</v>
      </c>
      <c r="BP764">
        <v>0</v>
      </c>
      <c r="BQ764">
        <v>2</v>
      </c>
      <c r="BR764">
        <v>0</v>
      </c>
      <c r="BS764">
        <v>6.56</v>
      </c>
      <c r="BT764">
        <v>1</v>
      </c>
      <c r="BU764">
        <v>1</v>
      </c>
      <c r="BV764">
        <v>1</v>
      </c>
      <c r="BW764">
        <v>1</v>
      </c>
      <c r="BX764">
        <v>1</v>
      </c>
      <c r="BY764" t="s">
        <v>3</v>
      </c>
      <c r="BZ764">
        <v>105</v>
      </c>
      <c r="CA764">
        <v>55</v>
      </c>
      <c r="CF764">
        <v>0</v>
      </c>
      <c r="CG764">
        <v>0</v>
      </c>
      <c r="CM764">
        <v>0</v>
      </c>
      <c r="CN764" t="s">
        <v>1633</v>
      </c>
      <c r="CO764">
        <v>0</v>
      </c>
      <c r="CP764">
        <f t="shared" si="610"/>
        <v>248.39999999999998</v>
      </c>
      <c r="CQ764">
        <f t="shared" si="611"/>
        <v>2.3615999999999997</v>
      </c>
      <c r="CR764">
        <f t="shared" si="612"/>
        <v>13.251199999999999</v>
      </c>
      <c r="CS764">
        <f t="shared" si="613"/>
        <v>3.0175999999999998</v>
      </c>
      <c r="CT764">
        <f t="shared" si="614"/>
        <v>1184.4079999999999</v>
      </c>
      <c r="CU764">
        <f t="shared" si="615"/>
        <v>0</v>
      </c>
      <c r="CV764">
        <f t="shared" si="616"/>
        <v>18.767999999999997</v>
      </c>
      <c r="CW764">
        <f t="shared" si="617"/>
        <v>3.7499999999999999E-2</v>
      </c>
      <c r="CX764">
        <f t="shared" si="618"/>
        <v>0</v>
      </c>
      <c r="CY764">
        <f t="shared" si="619"/>
        <v>258.0795</v>
      </c>
      <c r="CZ764">
        <f t="shared" si="620"/>
        <v>135.18449999999999</v>
      </c>
      <c r="DC764" t="s">
        <v>3</v>
      </c>
      <c r="DD764" t="s">
        <v>3</v>
      </c>
      <c r="DE764" t="s">
        <v>19</v>
      </c>
      <c r="DF764" t="s">
        <v>19</v>
      </c>
      <c r="DG764" t="s">
        <v>20</v>
      </c>
      <c r="DH764" t="s">
        <v>3</v>
      </c>
      <c r="DI764" t="s">
        <v>20</v>
      </c>
      <c r="DJ764" t="s">
        <v>19</v>
      </c>
      <c r="DK764" t="s">
        <v>3</v>
      </c>
      <c r="DL764" t="s">
        <v>3</v>
      </c>
      <c r="DM764" t="s">
        <v>3</v>
      </c>
      <c r="DN764">
        <v>0</v>
      </c>
      <c r="DO764">
        <v>0</v>
      </c>
      <c r="DP764">
        <v>1</v>
      </c>
      <c r="DQ764">
        <v>1</v>
      </c>
      <c r="DU764">
        <v>1005</v>
      </c>
      <c r="DV764" t="s">
        <v>208</v>
      </c>
      <c r="DW764" t="s">
        <v>208</v>
      </c>
      <c r="DX764">
        <v>100</v>
      </c>
      <c r="EE764">
        <v>39174529</v>
      </c>
      <c r="EF764">
        <v>2</v>
      </c>
      <c r="EG764" t="s">
        <v>21</v>
      </c>
      <c r="EH764">
        <v>0</v>
      </c>
      <c r="EI764" t="s">
        <v>3</v>
      </c>
      <c r="EJ764">
        <v>1</v>
      </c>
      <c r="EK764">
        <v>15001</v>
      </c>
      <c r="EL764" t="s">
        <v>210</v>
      </c>
      <c r="EM764" t="s">
        <v>211</v>
      </c>
      <c r="EO764" t="s">
        <v>24</v>
      </c>
      <c r="EQ764">
        <v>0</v>
      </c>
      <c r="ER764">
        <v>158.97999999999999</v>
      </c>
      <c r="ES764">
        <v>0.36</v>
      </c>
      <c r="ET764">
        <v>1.62</v>
      </c>
      <c r="EU764">
        <v>0.37</v>
      </c>
      <c r="EV764">
        <v>157</v>
      </c>
      <c r="EW764">
        <v>16.32</v>
      </c>
      <c r="EX764">
        <v>0.03</v>
      </c>
      <c r="EY764">
        <v>0</v>
      </c>
      <c r="FQ764">
        <v>0</v>
      </c>
      <c r="FR764">
        <f t="shared" si="621"/>
        <v>0</v>
      </c>
      <c r="FS764">
        <v>0</v>
      </c>
      <c r="FX764">
        <v>105</v>
      </c>
      <c r="FY764">
        <v>55</v>
      </c>
      <c r="GA764" t="s">
        <v>3</v>
      </c>
      <c r="GD764">
        <v>0</v>
      </c>
      <c r="GF764">
        <v>-1338240699</v>
      </c>
      <c r="GG764">
        <v>1</v>
      </c>
      <c r="GH764">
        <v>1</v>
      </c>
      <c r="GI764">
        <v>4</v>
      </c>
      <c r="GJ764">
        <v>0</v>
      </c>
      <c r="GK764">
        <f>ROUND(R764*(R12)/100,2)</f>
        <v>0</v>
      </c>
      <c r="GL764">
        <f t="shared" si="622"/>
        <v>0</v>
      </c>
      <c r="GM764">
        <f t="shared" si="623"/>
        <v>641.66</v>
      </c>
      <c r="GN764">
        <f t="shared" si="624"/>
        <v>641.66</v>
      </c>
      <c r="GO764">
        <f t="shared" si="625"/>
        <v>0</v>
      </c>
      <c r="GP764">
        <f t="shared" si="626"/>
        <v>0</v>
      </c>
      <c r="GR764">
        <v>0</v>
      </c>
      <c r="GS764">
        <v>0</v>
      </c>
      <c r="GT764">
        <v>0</v>
      </c>
      <c r="GU764" t="s">
        <v>3</v>
      </c>
      <c r="GV764">
        <f t="shared" si="627"/>
        <v>0</v>
      </c>
      <c r="GW764">
        <v>1</v>
      </c>
      <c r="GX764">
        <f t="shared" si="628"/>
        <v>0</v>
      </c>
      <c r="HA764">
        <v>0</v>
      </c>
      <c r="HB764">
        <v>0</v>
      </c>
      <c r="IK764">
        <v>0</v>
      </c>
    </row>
    <row r="765" spans="1:245" x14ac:dyDescent="0.2">
      <c r="A765">
        <v>18</v>
      </c>
      <c r="B765">
        <v>1</v>
      </c>
      <c r="C765">
        <v>1449</v>
      </c>
      <c r="E765" t="s">
        <v>1060</v>
      </c>
      <c r="F765" t="s">
        <v>1061</v>
      </c>
      <c r="G765" t="s">
        <v>1062</v>
      </c>
      <c r="H765" t="s">
        <v>307</v>
      </c>
      <c r="I765">
        <f>I764*J765</f>
        <v>4.1399999999999997</v>
      </c>
      <c r="J765">
        <v>20</v>
      </c>
      <c r="O765">
        <f t="shared" si="596"/>
        <v>409.82</v>
      </c>
      <c r="P765">
        <f t="shared" si="597"/>
        <v>409.82</v>
      </c>
      <c r="Q765">
        <f t="shared" si="598"/>
        <v>0</v>
      </c>
      <c r="R765">
        <f t="shared" si="599"/>
        <v>0</v>
      </c>
      <c r="S765">
        <f t="shared" si="600"/>
        <v>0</v>
      </c>
      <c r="T765">
        <f t="shared" si="601"/>
        <v>0</v>
      </c>
      <c r="U765">
        <f t="shared" si="602"/>
        <v>0</v>
      </c>
      <c r="V765">
        <f t="shared" si="603"/>
        <v>0</v>
      </c>
      <c r="W765">
        <f t="shared" si="604"/>
        <v>0</v>
      </c>
      <c r="X765">
        <f t="shared" si="605"/>
        <v>0</v>
      </c>
      <c r="Y765">
        <f t="shared" si="606"/>
        <v>0</v>
      </c>
      <c r="AA765">
        <v>39570879</v>
      </c>
      <c r="AB765">
        <f t="shared" si="607"/>
        <v>15.09</v>
      </c>
      <c r="AC765">
        <f t="shared" si="629"/>
        <v>15.09</v>
      </c>
      <c r="AD765">
        <f>ROUND((((ET765)-(EU765))+AE765),2)</f>
        <v>0</v>
      </c>
      <c r="AE765">
        <f>ROUND((EU765),2)</f>
        <v>0</v>
      </c>
      <c r="AF765">
        <f>ROUND((EV765),2)</f>
        <v>0</v>
      </c>
      <c r="AG765">
        <f t="shared" si="608"/>
        <v>0</v>
      </c>
      <c r="AH765">
        <f>(EW765)</f>
        <v>0</v>
      </c>
      <c r="AI765">
        <f>(EX765)</f>
        <v>0</v>
      </c>
      <c r="AJ765">
        <f t="shared" si="609"/>
        <v>0</v>
      </c>
      <c r="AK765">
        <v>15.09</v>
      </c>
      <c r="AL765">
        <v>15.09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105</v>
      </c>
      <c r="AU765">
        <v>55</v>
      </c>
      <c r="AV765">
        <v>1</v>
      </c>
      <c r="AW765">
        <v>1</v>
      </c>
      <c r="AZ765">
        <v>6.56</v>
      </c>
      <c r="BA765">
        <v>1</v>
      </c>
      <c r="BB765">
        <v>1</v>
      </c>
      <c r="BC765">
        <v>6.56</v>
      </c>
      <c r="BD765" t="s">
        <v>3</v>
      </c>
      <c r="BE765" t="s">
        <v>3</v>
      </c>
      <c r="BF765" t="s">
        <v>3</v>
      </c>
      <c r="BG765" t="s">
        <v>3</v>
      </c>
      <c r="BH765">
        <v>3</v>
      </c>
      <c r="BI765">
        <v>1</v>
      </c>
      <c r="BJ765" t="s">
        <v>1063</v>
      </c>
      <c r="BM765">
        <v>15001</v>
      </c>
      <c r="BN765">
        <v>0</v>
      </c>
      <c r="BO765" t="s">
        <v>3</v>
      </c>
      <c r="BP765">
        <v>0</v>
      </c>
      <c r="BQ765">
        <v>2</v>
      </c>
      <c r="BR765">
        <v>0</v>
      </c>
      <c r="BS765">
        <v>1</v>
      </c>
      <c r="BT765">
        <v>1</v>
      </c>
      <c r="BU765">
        <v>1</v>
      </c>
      <c r="BV765">
        <v>1</v>
      </c>
      <c r="BW765">
        <v>1</v>
      </c>
      <c r="BX765">
        <v>1</v>
      </c>
      <c r="BY765" t="s">
        <v>3</v>
      </c>
      <c r="BZ765">
        <v>105</v>
      </c>
      <c r="CA765">
        <v>55</v>
      </c>
      <c r="CF765">
        <v>0</v>
      </c>
      <c r="CG765">
        <v>0</v>
      </c>
      <c r="CM765">
        <v>0</v>
      </c>
      <c r="CN765" t="s">
        <v>3</v>
      </c>
      <c r="CO765">
        <v>0</v>
      </c>
      <c r="CP765">
        <f t="shared" si="610"/>
        <v>409.82</v>
      </c>
      <c r="CQ765">
        <f t="shared" si="611"/>
        <v>98.990399999999994</v>
      </c>
      <c r="CR765">
        <f t="shared" si="612"/>
        <v>0</v>
      </c>
      <c r="CS765">
        <f t="shared" si="613"/>
        <v>0</v>
      </c>
      <c r="CT765">
        <f t="shared" si="614"/>
        <v>0</v>
      </c>
      <c r="CU765">
        <f t="shared" si="615"/>
        <v>0</v>
      </c>
      <c r="CV765">
        <f t="shared" si="616"/>
        <v>0</v>
      </c>
      <c r="CW765">
        <f t="shared" si="617"/>
        <v>0</v>
      </c>
      <c r="CX765">
        <f t="shared" si="618"/>
        <v>0</v>
      </c>
      <c r="CY765">
        <f t="shared" si="619"/>
        <v>0</v>
      </c>
      <c r="CZ765">
        <f t="shared" si="620"/>
        <v>0</v>
      </c>
      <c r="DC765" t="s">
        <v>3</v>
      </c>
      <c r="DD765" t="s">
        <v>3</v>
      </c>
      <c r="DE765" t="s">
        <v>3</v>
      </c>
      <c r="DF765" t="s">
        <v>3</v>
      </c>
      <c r="DG765" t="s">
        <v>3</v>
      </c>
      <c r="DH765" t="s">
        <v>3</v>
      </c>
      <c r="DI765" t="s">
        <v>3</v>
      </c>
      <c r="DJ765" t="s">
        <v>3</v>
      </c>
      <c r="DK765" t="s">
        <v>3</v>
      </c>
      <c r="DL765" t="s">
        <v>3</v>
      </c>
      <c r="DM765" t="s">
        <v>3</v>
      </c>
      <c r="DN765">
        <v>0</v>
      </c>
      <c r="DO765">
        <v>0</v>
      </c>
      <c r="DP765">
        <v>1</v>
      </c>
      <c r="DQ765">
        <v>1</v>
      </c>
      <c r="DU765">
        <v>1009</v>
      </c>
      <c r="DV765" t="s">
        <v>307</v>
      </c>
      <c r="DW765" t="s">
        <v>307</v>
      </c>
      <c r="DX765">
        <v>1</v>
      </c>
      <c r="EE765">
        <v>39174529</v>
      </c>
      <c r="EF765">
        <v>2</v>
      </c>
      <c r="EG765" t="s">
        <v>21</v>
      </c>
      <c r="EH765">
        <v>0</v>
      </c>
      <c r="EI765" t="s">
        <v>3</v>
      </c>
      <c r="EJ765">
        <v>1</v>
      </c>
      <c r="EK765">
        <v>15001</v>
      </c>
      <c r="EL765" t="s">
        <v>210</v>
      </c>
      <c r="EM765" t="s">
        <v>211</v>
      </c>
      <c r="EO765" t="s">
        <v>3</v>
      </c>
      <c r="EQ765">
        <v>0</v>
      </c>
      <c r="ER765">
        <v>15.09</v>
      </c>
      <c r="ES765">
        <v>15.09</v>
      </c>
      <c r="ET765">
        <v>0</v>
      </c>
      <c r="EU765">
        <v>0</v>
      </c>
      <c r="EV765">
        <v>0</v>
      </c>
      <c r="EW765">
        <v>0</v>
      </c>
      <c r="EX765">
        <v>0</v>
      </c>
      <c r="FQ765">
        <v>0</v>
      </c>
      <c r="FR765">
        <f t="shared" si="621"/>
        <v>0</v>
      </c>
      <c r="FS765">
        <v>0</v>
      </c>
      <c r="FX765">
        <v>105</v>
      </c>
      <c r="FY765">
        <v>55</v>
      </c>
      <c r="GA765" t="s">
        <v>3</v>
      </c>
      <c r="GD765">
        <v>0</v>
      </c>
      <c r="GF765">
        <v>1453462043</v>
      </c>
      <c r="GG765">
        <v>1</v>
      </c>
      <c r="GH765">
        <v>1</v>
      </c>
      <c r="GI765">
        <v>4</v>
      </c>
      <c r="GJ765">
        <v>0</v>
      </c>
      <c r="GK765">
        <f>ROUND(R765*(R12)/100,2)</f>
        <v>0</v>
      </c>
      <c r="GL765">
        <f t="shared" si="622"/>
        <v>0</v>
      </c>
      <c r="GM765">
        <f t="shared" si="623"/>
        <v>409.82</v>
      </c>
      <c r="GN765">
        <f t="shared" si="624"/>
        <v>409.82</v>
      </c>
      <c r="GO765">
        <f t="shared" si="625"/>
        <v>0</v>
      </c>
      <c r="GP765">
        <f t="shared" si="626"/>
        <v>0</v>
      </c>
      <c r="GR765">
        <v>0</v>
      </c>
      <c r="GS765">
        <v>0</v>
      </c>
      <c r="GT765">
        <v>0</v>
      </c>
      <c r="GU765" t="s">
        <v>3</v>
      </c>
      <c r="GV765">
        <f t="shared" si="627"/>
        <v>0</v>
      </c>
      <c r="GW765">
        <v>1</v>
      </c>
      <c r="GX765">
        <f t="shared" si="628"/>
        <v>0</v>
      </c>
      <c r="HA765">
        <v>0</v>
      </c>
      <c r="HB765">
        <v>0</v>
      </c>
      <c r="IK765">
        <v>0</v>
      </c>
    </row>
    <row r="766" spans="1:245" x14ac:dyDescent="0.2">
      <c r="A766">
        <v>18</v>
      </c>
      <c r="B766">
        <v>1</v>
      </c>
      <c r="C766">
        <v>1450</v>
      </c>
      <c r="E766" t="s">
        <v>1064</v>
      </c>
      <c r="F766" t="s">
        <v>310</v>
      </c>
      <c r="G766" t="s">
        <v>311</v>
      </c>
      <c r="H766" t="s">
        <v>64</v>
      </c>
      <c r="I766">
        <f>I764*J766</f>
        <v>4.1399999999999996E-3</v>
      </c>
      <c r="J766">
        <v>0.02</v>
      </c>
      <c r="O766">
        <f t="shared" si="596"/>
        <v>0</v>
      </c>
      <c r="P766">
        <f t="shared" si="597"/>
        <v>0</v>
      </c>
      <c r="Q766">
        <f t="shared" si="598"/>
        <v>0</v>
      </c>
      <c r="R766">
        <f t="shared" si="599"/>
        <v>0</v>
      </c>
      <c r="S766">
        <f t="shared" si="600"/>
        <v>0</v>
      </c>
      <c r="T766">
        <f t="shared" si="601"/>
        <v>0</v>
      </c>
      <c r="U766">
        <f t="shared" si="602"/>
        <v>0</v>
      </c>
      <c r="V766">
        <f t="shared" si="603"/>
        <v>0</v>
      </c>
      <c r="W766">
        <f t="shared" si="604"/>
        <v>0</v>
      </c>
      <c r="X766">
        <f t="shared" si="605"/>
        <v>0</v>
      </c>
      <c r="Y766">
        <f t="shared" si="606"/>
        <v>0</v>
      </c>
      <c r="AA766">
        <v>39570879</v>
      </c>
      <c r="AB766">
        <f t="shared" si="607"/>
        <v>0</v>
      </c>
      <c r="AC766">
        <f t="shared" si="629"/>
        <v>0</v>
      </c>
      <c r="AD766">
        <f>ROUND((((ET766)-(EU766))+AE766),2)</f>
        <v>0</v>
      </c>
      <c r="AE766">
        <f>ROUND((EU766),2)</f>
        <v>0</v>
      </c>
      <c r="AF766">
        <f>ROUND((EV766),2)</f>
        <v>0</v>
      </c>
      <c r="AG766">
        <f t="shared" si="608"/>
        <v>0</v>
      </c>
      <c r="AH766">
        <f>(EW766)</f>
        <v>0</v>
      </c>
      <c r="AI766">
        <f>(EX766)</f>
        <v>0</v>
      </c>
      <c r="AJ766">
        <f t="shared" si="609"/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105</v>
      </c>
      <c r="AU766">
        <v>55</v>
      </c>
      <c r="AV766">
        <v>1</v>
      </c>
      <c r="AW766">
        <v>1</v>
      </c>
      <c r="AZ766">
        <v>6.56</v>
      </c>
      <c r="BA766">
        <v>1</v>
      </c>
      <c r="BB766">
        <v>1</v>
      </c>
      <c r="BC766">
        <v>6.56</v>
      </c>
      <c r="BD766" t="s">
        <v>3</v>
      </c>
      <c r="BE766" t="s">
        <v>3</v>
      </c>
      <c r="BF766" t="s">
        <v>3</v>
      </c>
      <c r="BG766" t="s">
        <v>3</v>
      </c>
      <c r="BH766">
        <v>3</v>
      </c>
      <c r="BI766">
        <v>1</v>
      </c>
      <c r="BJ766" t="s">
        <v>3</v>
      </c>
      <c r="BM766">
        <v>15001</v>
      </c>
      <c r="BN766">
        <v>0</v>
      </c>
      <c r="BO766" t="s">
        <v>3</v>
      </c>
      <c r="BP766">
        <v>0</v>
      </c>
      <c r="BQ766">
        <v>2</v>
      </c>
      <c r="BR766">
        <v>0</v>
      </c>
      <c r="BS766">
        <v>1</v>
      </c>
      <c r="BT766">
        <v>1</v>
      </c>
      <c r="BU766">
        <v>1</v>
      </c>
      <c r="BV766">
        <v>1</v>
      </c>
      <c r="BW766">
        <v>1</v>
      </c>
      <c r="BX766">
        <v>1</v>
      </c>
      <c r="BY766" t="s">
        <v>3</v>
      </c>
      <c r="BZ766">
        <v>105</v>
      </c>
      <c r="CA766">
        <v>55</v>
      </c>
      <c r="CF766">
        <v>0</v>
      </c>
      <c r="CG766">
        <v>0</v>
      </c>
      <c r="CM766">
        <v>0</v>
      </c>
      <c r="CN766" t="s">
        <v>3</v>
      </c>
      <c r="CO766">
        <v>0</v>
      </c>
      <c r="CP766">
        <f t="shared" si="610"/>
        <v>0</v>
      </c>
      <c r="CQ766">
        <f t="shared" si="611"/>
        <v>0</v>
      </c>
      <c r="CR766">
        <f t="shared" si="612"/>
        <v>0</v>
      </c>
      <c r="CS766">
        <f t="shared" si="613"/>
        <v>0</v>
      </c>
      <c r="CT766">
        <f t="shared" si="614"/>
        <v>0</v>
      </c>
      <c r="CU766">
        <f t="shared" si="615"/>
        <v>0</v>
      </c>
      <c r="CV766">
        <f t="shared" si="616"/>
        <v>0</v>
      </c>
      <c r="CW766">
        <f t="shared" si="617"/>
        <v>0</v>
      </c>
      <c r="CX766">
        <f t="shared" si="618"/>
        <v>0</v>
      </c>
      <c r="CY766">
        <f t="shared" si="619"/>
        <v>0</v>
      </c>
      <c r="CZ766">
        <f t="shared" si="620"/>
        <v>0</v>
      </c>
      <c r="DC766" t="s">
        <v>3</v>
      </c>
      <c r="DD766" t="s">
        <v>3</v>
      </c>
      <c r="DE766" t="s">
        <v>3</v>
      </c>
      <c r="DF766" t="s">
        <v>3</v>
      </c>
      <c r="DG766" t="s">
        <v>3</v>
      </c>
      <c r="DH766" t="s">
        <v>3</v>
      </c>
      <c r="DI766" t="s">
        <v>3</v>
      </c>
      <c r="DJ766" t="s">
        <v>3</v>
      </c>
      <c r="DK766" t="s">
        <v>3</v>
      </c>
      <c r="DL766" t="s">
        <v>3</v>
      </c>
      <c r="DM766" t="s">
        <v>3</v>
      </c>
      <c r="DN766">
        <v>0</v>
      </c>
      <c r="DO766">
        <v>0</v>
      </c>
      <c r="DP766">
        <v>1</v>
      </c>
      <c r="DQ766">
        <v>1</v>
      </c>
      <c r="DU766">
        <v>1009</v>
      </c>
      <c r="DV766" t="s">
        <v>64</v>
      </c>
      <c r="DW766" t="s">
        <v>64</v>
      </c>
      <c r="DX766">
        <v>1000</v>
      </c>
      <c r="EE766">
        <v>39174529</v>
      </c>
      <c r="EF766">
        <v>2</v>
      </c>
      <c r="EG766" t="s">
        <v>21</v>
      </c>
      <c r="EH766">
        <v>0</v>
      </c>
      <c r="EI766" t="s">
        <v>3</v>
      </c>
      <c r="EJ766">
        <v>1</v>
      </c>
      <c r="EK766">
        <v>15001</v>
      </c>
      <c r="EL766" t="s">
        <v>210</v>
      </c>
      <c r="EM766" t="s">
        <v>211</v>
      </c>
      <c r="EO766" t="s">
        <v>3</v>
      </c>
      <c r="EQ766">
        <v>0</v>
      </c>
      <c r="ER766">
        <v>0</v>
      </c>
      <c r="ES766">
        <v>0</v>
      </c>
      <c r="ET766">
        <v>0</v>
      </c>
      <c r="EU766">
        <v>0</v>
      </c>
      <c r="EV766">
        <v>0</v>
      </c>
      <c r="EW766">
        <v>0</v>
      </c>
      <c r="EX766">
        <v>0</v>
      </c>
      <c r="FQ766">
        <v>0</v>
      </c>
      <c r="FR766">
        <f t="shared" si="621"/>
        <v>0</v>
      </c>
      <c r="FS766">
        <v>0</v>
      </c>
      <c r="FX766">
        <v>105</v>
      </c>
      <c r="FY766">
        <v>55</v>
      </c>
      <c r="GA766" t="s">
        <v>3</v>
      </c>
      <c r="GD766">
        <v>0</v>
      </c>
      <c r="GF766">
        <v>-1212923053</v>
      </c>
      <c r="GG766">
        <v>1</v>
      </c>
      <c r="GH766">
        <v>1</v>
      </c>
      <c r="GI766">
        <v>4</v>
      </c>
      <c r="GJ766">
        <v>0</v>
      </c>
      <c r="GK766">
        <f>ROUND(R766*(R12)/100,2)</f>
        <v>0</v>
      </c>
      <c r="GL766">
        <f t="shared" si="622"/>
        <v>0</v>
      </c>
      <c r="GM766">
        <f t="shared" si="623"/>
        <v>0</v>
      </c>
      <c r="GN766">
        <f t="shared" si="624"/>
        <v>0</v>
      </c>
      <c r="GO766">
        <f t="shared" si="625"/>
        <v>0</v>
      </c>
      <c r="GP766">
        <f t="shared" si="626"/>
        <v>0</v>
      </c>
      <c r="GR766">
        <v>0</v>
      </c>
      <c r="GS766">
        <v>3</v>
      </c>
      <c r="GT766">
        <v>0</v>
      </c>
      <c r="GU766" t="s">
        <v>3</v>
      </c>
      <c r="GV766">
        <f t="shared" si="627"/>
        <v>0</v>
      </c>
      <c r="GW766">
        <v>1</v>
      </c>
      <c r="GX766">
        <f t="shared" si="628"/>
        <v>0</v>
      </c>
      <c r="HA766">
        <v>0</v>
      </c>
      <c r="HB766">
        <v>0</v>
      </c>
      <c r="IK766">
        <v>0</v>
      </c>
    </row>
    <row r="767" spans="1:245" x14ac:dyDescent="0.2">
      <c r="A767">
        <v>17</v>
      </c>
      <c r="B767">
        <v>1</v>
      </c>
      <c r="C767">
        <f>ROW(SmtRes!A1459)</f>
        <v>1459</v>
      </c>
      <c r="D767">
        <f>ROW(EtalonRes!A1389)</f>
        <v>1389</v>
      </c>
      <c r="E767" t="s">
        <v>1065</v>
      </c>
      <c r="F767" t="s">
        <v>327</v>
      </c>
      <c r="G767" t="s">
        <v>1066</v>
      </c>
      <c r="H767" t="s">
        <v>208</v>
      </c>
      <c r="I767">
        <f>ROUND(20.7/100,9)</f>
        <v>0.20699999999999999</v>
      </c>
      <c r="J767">
        <v>0</v>
      </c>
      <c r="O767">
        <f t="shared" si="596"/>
        <v>999.34</v>
      </c>
      <c r="P767">
        <f t="shared" si="597"/>
        <v>380.62</v>
      </c>
      <c r="Q767">
        <f t="shared" si="598"/>
        <v>17.8</v>
      </c>
      <c r="R767">
        <f t="shared" si="599"/>
        <v>3.41</v>
      </c>
      <c r="S767">
        <f t="shared" si="600"/>
        <v>600.91999999999996</v>
      </c>
      <c r="T767">
        <f t="shared" si="601"/>
        <v>0</v>
      </c>
      <c r="U767">
        <f t="shared" si="602"/>
        <v>10.212344999999997</v>
      </c>
      <c r="V767">
        <f t="shared" si="603"/>
        <v>4.3987500000000006E-2</v>
      </c>
      <c r="W767">
        <f t="shared" si="604"/>
        <v>0</v>
      </c>
      <c r="X767">
        <f t="shared" si="605"/>
        <v>634.54999999999995</v>
      </c>
      <c r="Y767">
        <f t="shared" si="606"/>
        <v>332.38</v>
      </c>
      <c r="AA767">
        <v>39570879</v>
      </c>
      <c r="AB767">
        <f t="shared" si="607"/>
        <v>735.94</v>
      </c>
      <c r="AC767">
        <f t="shared" si="629"/>
        <v>280.3</v>
      </c>
      <c r="AD767">
        <f>ROUND(((((ET767*1.25))-((EU767*1.25)))+AE767),2)</f>
        <v>13.11</v>
      </c>
      <c r="AE767">
        <f>ROUND(((EU767*1.25)),2)</f>
        <v>2.5099999999999998</v>
      </c>
      <c r="AF767">
        <f>ROUND(((EV767*1.15)),2)</f>
        <v>442.53</v>
      </c>
      <c r="AG767">
        <f t="shared" si="608"/>
        <v>0</v>
      </c>
      <c r="AH767">
        <f>((EW767*1.15))</f>
        <v>49.334999999999994</v>
      </c>
      <c r="AI767">
        <f>((EX767*1.25))</f>
        <v>0.21250000000000002</v>
      </c>
      <c r="AJ767">
        <f t="shared" si="609"/>
        <v>0</v>
      </c>
      <c r="AK767">
        <v>675.6</v>
      </c>
      <c r="AL767">
        <v>280.3</v>
      </c>
      <c r="AM767">
        <v>10.49</v>
      </c>
      <c r="AN767">
        <v>2.0099999999999998</v>
      </c>
      <c r="AO767">
        <v>384.81</v>
      </c>
      <c r="AP767">
        <v>0</v>
      </c>
      <c r="AQ767">
        <v>42.9</v>
      </c>
      <c r="AR767">
        <v>0.17</v>
      </c>
      <c r="AS767">
        <v>0</v>
      </c>
      <c r="AT767">
        <v>105</v>
      </c>
      <c r="AU767">
        <v>55</v>
      </c>
      <c r="AV767">
        <v>1</v>
      </c>
      <c r="AW767">
        <v>1</v>
      </c>
      <c r="AZ767">
        <v>6.56</v>
      </c>
      <c r="BA767">
        <v>6.56</v>
      </c>
      <c r="BB767">
        <v>6.56</v>
      </c>
      <c r="BC767">
        <v>6.56</v>
      </c>
      <c r="BD767" t="s">
        <v>3</v>
      </c>
      <c r="BE767" t="s">
        <v>3</v>
      </c>
      <c r="BF767" t="s">
        <v>3</v>
      </c>
      <c r="BG767" t="s">
        <v>3</v>
      </c>
      <c r="BH767">
        <v>0</v>
      </c>
      <c r="BI767">
        <v>1</v>
      </c>
      <c r="BJ767" t="s">
        <v>329</v>
      </c>
      <c r="BM767">
        <v>15001</v>
      </c>
      <c r="BN767">
        <v>0</v>
      </c>
      <c r="BO767" t="s">
        <v>3</v>
      </c>
      <c r="BP767">
        <v>0</v>
      </c>
      <c r="BQ767">
        <v>2</v>
      </c>
      <c r="BR767">
        <v>0</v>
      </c>
      <c r="BS767">
        <v>6.56</v>
      </c>
      <c r="BT767">
        <v>1</v>
      </c>
      <c r="BU767">
        <v>1</v>
      </c>
      <c r="BV767">
        <v>1</v>
      </c>
      <c r="BW767">
        <v>1</v>
      </c>
      <c r="BX767">
        <v>1</v>
      </c>
      <c r="BY767" t="s">
        <v>3</v>
      </c>
      <c r="BZ767">
        <v>105</v>
      </c>
      <c r="CA767">
        <v>55</v>
      </c>
      <c r="CF767">
        <v>0</v>
      </c>
      <c r="CG767">
        <v>0</v>
      </c>
      <c r="CM767">
        <v>0</v>
      </c>
      <c r="CN767" t="s">
        <v>1633</v>
      </c>
      <c r="CO767">
        <v>0</v>
      </c>
      <c r="CP767">
        <f t="shared" si="610"/>
        <v>999.33999999999992</v>
      </c>
      <c r="CQ767">
        <f t="shared" si="611"/>
        <v>1838.768</v>
      </c>
      <c r="CR767">
        <f t="shared" si="612"/>
        <v>86.001599999999996</v>
      </c>
      <c r="CS767">
        <f t="shared" si="613"/>
        <v>16.465599999999998</v>
      </c>
      <c r="CT767">
        <f t="shared" si="614"/>
        <v>2902.9967999999994</v>
      </c>
      <c r="CU767">
        <f t="shared" si="615"/>
        <v>0</v>
      </c>
      <c r="CV767">
        <f t="shared" si="616"/>
        <v>49.334999999999994</v>
      </c>
      <c r="CW767">
        <f t="shared" si="617"/>
        <v>0.21250000000000002</v>
      </c>
      <c r="CX767">
        <f t="shared" si="618"/>
        <v>0</v>
      </c>
      <c r="CY767">
        <f t="shared" si="619"/>
        <v>634.54649999999992</v>
      </c>
      <c r="CZ767">
        <f t="shared" si="620"/>
        <v>332.38149999999996</v>
      </c>
      <c r="DC767" t="s">
        <v>3</v>
      </c>
      <c r="DD767" t="s">
        <v>3</v>
      </c>
      <c r="DE767" t="s">
        <v>19</v>
      </c>
      <c r="DF767" t="s">
        <v>19</v>
      </c>
      <c r="DG767" t="s">
        <v>20</v>
      </c>
      <c r="DH767" t="s">
        <v>3</v>
      </c>
      <c r="DI767" t="s">
        <v>20</v>
      </c>
      <c r="DJ767" t="s">
        <v>19</v>
      </c>
      <c r="DK767" t="s">
        <v>3</v>
      </c>
      <c r="DL767" t="s">
        <v>3</v>
      </c>
      <c r="DM767" t="s">
        <v>3</v>
      </c>
      <c r="DN767">
        <v>0</v>
      </c>
      <c r="DO767">
        <v>0</v>
      </c>
      <c r="DP767">
        <v>1</v>
      </c>
      <c r="DQ767">
        <v>1</v>
      </c>
      <c r="DU767">
        <v>1005</v>
      </c>
      <c r="DV767" t="s">
        <v>208</v>
      </c>
      <c r="DW767" t="s">
        <v>208</v>
      </c>
      <c r="DX767">
        <v>100</v>
      </c>
      <c r="EE767">
        <v>39174529</v>
      </c>
      <c r="EF767">
        <v>2</v>
      </c>
      <c r="EG767" t="s">
        <v>21</v>
      </c>
      <c r="EH767">
        <v>0</v>
      </c>
      <c r="EI767" t="s">
        <v>3</v>
      </c>
      <c r="EJ767">
        <v>1</v>
      </c>
      <c r="EK767">
        <v>15001</v>
      </c>
      <c r="EL767" t="s">
        <v>210</v>
      </c>
      <c r="EM767" t="s">
        <v>211</v>
      </c>
      <c r="EO767" t="s">
        <v>24</v>
      </c>
      <c r="EQ767">
        <v>0</v>
      </c>
      <c r="ER767">
        <v>675.6</v>
      </c>
      <c r="ES767">
        <v>280.3</v>
      </c>
      <c r="ET767">
        <v>10.49</v>
      </c>
      <c r="EU767">
        <v>2.0099999999999998</v>
      </c>
      <c r="EV767">
        <v>384.81</v>
      </c>
      <c r="EW767">
        <v>42.9</v>
      </c>
      <c r="EX767">
        <v>0.17</v>
      </c>
      <c r="EY767">
        <v>0</v>
      </c>
      <c r="FQ767">
        <v>0</v>
      </c>
      <c r="FR767">
        <f t="shared" si="621"/>
        <v>0</v>
      </c>
      <c r="FS767">
        <v>0</v>
      </c>
      <c r="FX767">
        <v>105</v>
      </c>
      <c r="FY767">
        <v>55</v>
      </c>
      <c r="GA767" t="s">
        <v>3</v>
      </c>
      <c r="GD767">
        <v>0</v>
      </c>
      <c r="GF767">
        <v>27878841</v>
      </c>
      <c r="GG767">
        <v>1</v>
      </c>
      <c r="GH767">
        <v>1</v>
      </c>
      <c r="GI767">
        <v>4</v>
      </c>
      <c r="GJ767">
        <v>0</v>
      </c>
      <c r="GK767">
        <f>ROUND(R767*(R12)/100,2)</f>
        <v>0</v>
      </c>
      <c r="GL767">
        <f t="shared" si="622"/>
        <v>0</v>
      </c>
      <c r="GM767">
        <f t="shared" si="623"/>
        <v>1966.27</v>
      </c>
      <c r="GN767">
        <f t="shared" si="624"/>
        <v>1966.27</v>
      </c>
      <c r="GO767">
        <f t="shared" si="625"/>
        <v>0</v>
      </c>
      <c r="GP767">
        <f t="shared" si="626"/>
        <v>0</v>
      </c>
      <c r="GR767">
        <v>0</v>
      </c>
      <c r="GS767">
        <v>0</v>
      </c>
      <c r="GT767">
        <v>0</v>
      </c>
      <c r="GU767" t="s">
        <v>3</v>
      </c>
      <c r="GV767">
        <f t="shared" si="627"/>
        <v>0</v>
      </c>
      <c r="GW767">
        <v>1</v>
      </c>
      <c r="GX767">
        <f t="shared" si="628"/>
        <v>0</v>
      </c>
      <c r="HA767">
        <v>0</v>
      </c>
      <c r="HB767">
        <v>0</v>
      </c>
      <c r="IK767">
        <v>0</v>
      </c>
    </row>
    <row r="768" spans="1:245" x14ac:dyDescent="0.2">
      <c r="A768">
        <v>18</v>
      </c>
      <c r="B768">
        <v>1</v>
      </c>
      <c r="C768">
        <v>1458</v>
      </c>
      <c r="E768" t="s">
        <v>1067</v>
      </c>
      <c r="F768" t="s">
        <v>1068</v>
      </c>
      <c r="G768" t="s">
        <v>1069</v>
      </c>
      <c r="H768" t="s">
        <v>64</v>
      </c>
      <c r="I768">
        <f>I767*J768</f>
        <v>1.3040999999999999E-2</v>
      </c>
      <c r="J768">
        <v>6.3E-2</v>
      </c>
      <c r="O768">
        <f t="shared" si="596"/>
        <v>1923.54</v>
      </c>
      <c r="P768">
        <f t="shared" si="597"/>
        <v>1923.54</v>
      </c>
      <c r="Q768">
        <f t="shared" si="598"/>
        <v>0</v>
      </c>
      <c r="R768">
        <f t="shared" si="599"/>
        <v>0</v>
      </c>
      <c r="S768">
        <f t="shared" si="600"/>
        <v>0</v>
      </c>
      <c r="T768">
        <f t="shared" si="601"/>
        <v>0</v>
      </c>
      <c r="U768">
        <f t="shared" si="602"/>
        <v>0</v>
      </c>
      <c r="V768">
        <f t="shared" si="603"/>
        <v>0</v>
      </c>
      <c r="W768">
        <f t="shared" si="604"/>
        <v>0</v>
      </c>
      <c r="X768">
        <f t="shared" si="605"/>
        <v>0</v>
      </c>
      <c r="Y768">
        <f t="shared" si="606"/>
        <v>0</v>
      </c>
      <c r="AA768">
        <v>39570879</v>
      </c>
      <c r="AB768">
        <f t="shared" si="607"/>
        <v>22484.66</v>
      </c>
      <c r="AC768">
        <f t="shared" si="629"/>
        <v>22484.66</v>
      </c>
      <c r="AD768">
        <f>ROUND((((ET768)-(EU768))+AE768),2)</f>
        <v>0</v>
      </c>
      <c r="AE768">
        <f>ROUND((EU768),2)</f>
        <v>0</v>
      </c>
      <c r="AF768">
        <f>ROUND((EV768),2)</f>
        <v>0</v>
      </c>
      <c r="AG768">
        <f t="shared" si="608"/>
        <v>0</v>
      </c>
      <c r="AH768">
        <f>(EW768)</f>
        <v>0</v>
      </c>
      <c r="AI768">
        <f>(EX768)</f>
        <v>0</v>
      </c>
      <c r="AJ768">
        <f t="shared" si="609"/>
        <v>0</v>
      </c>
      <c r="AK768">
        <v>22484.66</v>
      </c>
      <c r="AL768">
        <v>22484.66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105</v>
      </c>
      <c r="AU768">
        <v>55</v>
      </c>
      <c r="AV768">
        <v>1</v>
      </c>
      <c r="AW768">
        <v>1</v>
      </c>
      <c r="AZ768">
        <v>6.56</v>
      </c>
      <c r="BA768">
        <v>1</v>
      </c>
      <c r="BB768">
        <v>1</v>
      </c>
      <c r="BC768">
        <v>6.56</v>
      </c>
      <c r="BD768" t="s">
        <v>3</v>
      </c>
      <c r="BE768" t="s">
        <v>3</v>
      </c>
      <c r="BF768" t="s">
        <v>3</v>
      </c>
      <c r="BG768" t="s">
        <v>3</v>
      </c>
      <c r="BH768">
        <v>3</v>
      </c>
      <c r="BI768">
        <v>1</v>
      </c>
      <c r="BJ768" t="s">
        <v>1070</v>
      </c>
      <c r="BM768">
        <v>15001</v>
      </c>
      <c r="BN768">
        <v>0</v>
      </c>
      <c r="BO768" t="s">
        <v>3</v>
      </c>
      <c r="BP768">
        <v>0</v>
      </c>
      <c r="BQ768">
        <v>2</v>
      </c>
      <c r="BR768">
        <v>0</v>
      </c>
      <c r="BS768">
        <v>1</v>
      </c>
      <c r="BT768">
        <v>1</v>
      </c>
      <c r="BU768">
        <v>1</v>
      </c>
      <c r="BV768">
        <v>1</v>
      </c>
      <c r="BW768">
        <v>1</v>
      </c>
      <c r="BX768">
        <v>1</v>
      </c>
      <c r="BY768" t="s">
        <v>3</v>
      </c>
      <c r="BZ768">
        <v>105</v>
      </c>
      <c r="CA768">
        <v>55</v>
      </c>
      <c r="CF768">
        <v>0</v>
      </c>
      <c r="CG768">
        <v>0</v>
      </c>
      <c r="CM768">
        <v>0</v>
      </c>
      <c r="CN768" t="s">
        <v>3</v>
      </c>
      <c r="CO768">
        <v>0</v>
      </c>
      <c r="CP768">
        <f t="shared" si="610"/>
        <v>1923.54</v>
      </c>
      <c r="CQ768">
        <f t="shared" si="611"/>
        <v>147499.36959999998</v>
      </c>
      <c r="CR768">
        <f t="shared" si="612"/>
        <v>0</v>
      </c>
      <c r="CS768">
        <f t="shared" si="613"/>
        <v>0</v>
      </c>
      <c r="CT768">
        <f t="shared" si="614"/>
        <v>0</v>
      </c>
      <c r="CU768">
        <f t="shared" si="615"/>
        <v>0</v>
      </c>
      <c r="CV768">
        <f t="shared" si="616"/>
        <v>0</v>
      </c>
      <c r="CW768">
        <f t="shared" si="617"/>
        <v>0</v>
      </c>
      <c r="CX768">
        <f t="shared" si="618"/>
        <v>0</v>
      </c>
      <c r="CY768">
        <f t="shared" si="619"/>
        <v>0</v>
      </c>
      <c r="CZ768">
        <f t="shared" si="620"/>
        <v>0</v>
      </c>
      <c r="DC768" t="s">
        <v>3</v>
      </c>
      <c r="DD768" t="s">
        <v>3</v>
      </c>
      <c r="DE768" t="s">
        <v>3</v>
      </c>
      <c r="DF768" t="s">
        <v>3</v>
      </c>
      <c r="DG768" t="s">
        <v>3</v>
      </c>
      <c r="DH768" t="s">
        <v>3</v>
      </c>
      <c r="DI768" t="s">
        <v>3</v>
      </c>
      <c r="DJ768" t="s">
        <v>3</v>
      </c>
      <c r="DK768" t="s">
        <v>3</v>
      </c>
      <c r="DL768" t="s">
        <v>3</v>
      </c>
      <c r="DM768" t="s">
        <v>3</v>
      </c>
      <c r="DN768">
        <v>0</v>
      </c>
      <c r="DO768">
        <v>0</v>
      </c>
      <c r="DP768">
        <v>1</v>
      </c>
      <c r="DQ768">
        <v>1</v>
      </c>
      <c r="DU768">
        <v>1009</v>
      </c>
      <c r="DV768" t="s">
        <v>64</v>
      </c>
      <c r="DW768" t="s">
        <v>64</v>
      </c>
      <c r="DX768">
        <v>1000</v>
      </c>
      <c r="EE768">
        <v>39174529</v>
      </c>
      <c r="EF768">
        <v>2</v>
      </c>
      <c r="EG768" t="s">
        <v>21</v>
      </c>
      <c r="EH768">
        <v>0</v>
      </c>
      <c r="EI768" t="s">
        <v>3</v>
      </c>
      <c r="EJ768">
        <v>1</v>
      </c>
      <c r="EK768">
        <v>15001</v>
      </c>
      <c r="EL768" t="s">
        <v>210</v>
      </c>
      <c r="EM768" t="s">
        <v>211</v>
      </c>
      <c r="EO768" t="s">
        <v>3</v>
      </c>
      <c r="EQ768">
        <v>0</v>
      </c>
      <c r="ER768">
        <v>22484.66</v>
      </c>
      <c r="ES768">
        <v>22484.66</v>
      </c>
      <c r="ET768">
        <v>0</v>
      </c>
      <c r="EU768">
        <v>0</v>
      </c>
      <c r="EV768">
        <v>0</v>
      </c>
      <c r="EW768">
        <v>0</v>
      </c>
      <c r="EX768">
        <v>0</v>
      </c>
      <c r="FQ768">
        <v>0</v>
      </c>
      <c r="FR768">
        <f t="shared" si="621"/>
        <v>0</v>
      </c>
      <c r="FS768">
        <v>0</v>
      </c>
      <c r="FX768">
        <v>105</v>
      </c>
      <c r="FY768">
        <v>55</v>
      </c>
      <c r="GA768" t="s">
        <v>3</v>
      </c>
      <c r="GD768">
        <v>0</v>
      </c>
      <c r="GF768">
        <v>960802034</v>
      </c>
      <c r="GG768">
        <v>1</v>
      </c>
      <c r="GH768">
        <v>1</v>
      </c>
      <c r="GI768">
        <v>4</v>
      </c>
      <c r="GJ768">
        <v>0</v>
      </c>
      <c r="GK768">
        <f>ROUND(R768*(R12)/100,2)</f>
        <v>0</v>
      </c>
      <c r="GL768">
        <f t="shared" si="622"/>
        <v>0</v>
      </c>
      <c r="GM768">
        <f t="shared" si="623"/>
        <v>1923.54</v>
      </c>
      <c r="GN768">
        <f t="shared" si="624"/>
        <v>1923.54</v>
      </c>
      <c r="GO768">
        <f t="shared" si="625"/>
        <v>0</v>
      </c>
      <c r="GP768">
        <f t="shared" si="626"/>
        <v>0</v>
      </c>
      <c r="GR768">
        <v>0</v>
      </c>
      <c r="GS768">
        <v>0</v>
      </c>
      <c r="GT768">
        <v>0</v>
      </c>
      <c r="GU768" t="s">
        <v>3</v>
      </c>
      <c r="GV768">
        <f t="shared" si="627"/>
        <v>0</v>
      </c>
      <c r="GW768">
        <v>1</v>
      </c>
      <c r="GX768">
        <f t="shared" si="628"/>
        <v>0</v>
      </c>
      <c r="HA768">
        <v>0</v>
      </c>
      <c r="HB768">
        <v>0</v>
      </c>
      <c r="IK768">
        <v>0</v>
      </c>
    </row>
    <row r="769" spans="1:245" x14ac:dyDescent="0.2">
      <c r="A769">
        <v>18</v>
      </c>
      <c r="B769">
        <v>1</v>
      </c>
      <c r="C769">
        <v>1457</v>
      </c>
      <c r="E769" t="s">
        <v>1071</v>
      </c>
      <c r="F769" t="s">
        <v>331</v>
      </c>
      <c r="G769" t="s">
        <v>332</v>
      </c>
      <c r="H769" t="s">
        <v>64</v>
      </c>
      <c r="I769">
        <f>I767*J769</f>
        <v>1.3040999999999999E-2</v>
      </c>
      <c r="J769">
        <v>6.3E-2</v>
      </c>
      <c r="O769">
        <f t="shared" si="596"/>
        <v>0</v>
      </c>
      <c r="P769">
        <f t="shared" si="597"/>
        <v>0</v>
      </c>
      <c r="Q769">
        <f t="shared" si="598"/>
        <v>0</v>
      </c>
      <c r="R769">
        <f t="shared" si="599"/>
        <v>0</v>
      </c>
      <c r="S769">
        <f t="shared" si="600"/>
        <v>0</v>
      </c>
      <c r="T769">
        <f t="shared" si="601"/>
        <v>0</v>
      </c>
      <c r="U769">
        <f t="shared" si="602"/>
        <v>0</v>
      </c>
      <c r="V769">
        <f t="shared" si="603"/>
        <v>0</v>
      </c>
      <c r="W769">
        <f t="shared" si="604"/>
        <v>0</v>
      </c>
      <c r="X769">
        <f t="shared" si="605"/>
        <v>0</v>
      </c>
      <c r="Y769">
        <f t="shared" si="606"/>
        <v>0</v>
      </c>
      <c r="AA769">
        <v>39570879</v>
      </c>
      <c r="AB769">
        <f t="shared" si="607"/>
        <v>0</v>
      </c>
      <c r="AC769">
        <f t="shared" si="629"/>
        <v>0</v>
      </c>
      <c r="AD769">
        <f>ROUND((((ET769)-(EU769))+AE769),2)</f>
        <v>0</v>
      </c>
      <c r="AE769">
        <f>ROUND((EU769),2)</f>
        <v>0</v>
      </c>
      <c r="AF769">
        <f>ROUND((EV769),2)</f>
        <v>0</v>
      </c>
      <c r="AG769">
        <f t="shared" si="608"/>
        <v>0</v>
      </c>
      <c r="AH769">
        <f>(EW769)</f>
        <v>0</v>
      </c>
      <c r="AI769">
        <f>(EX769)</f>
        <v>0</v>
      </c>
      <c r="AJ769">
        <f t="shared" si="609"/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105</v>
      </c>
      <c r="AU769">
        <v>55</v>
      </c>
      <c r="AV769">
        <v>1</v>
      </c>
      <c r="AW769">
        <v>1</v>
      </c>
      <c r="AZ769">
        <v>6.56</v>
      </c>
      <c r="BA769">
        <v>1</v>
      </c>
      <c r="BB769">
        <v>1</v>
      </c>
      <c r="BC769">
        <v>6.56</v>
      </c>
      <c r="BD769" t="s">
        <v>3</v>
      </c>
      <c r="BE769" t="s">
        <v>3</v>
      </c>
      <c r="BF769" t="s">
        <v>3</v>
      </c>
      <c r="BG769" t="s">
        <v>3</v>
      </c>
      <c r="BH769">
        <v>3</v>
      </c>
      <c r="BI769">
        <v>1</v>
      </c>
      <c r="BJ769" t="s">
        <v>3</v>
      </c>
      <c r="BM769">
        <v>15001</v>
      </c>
      <c r="BN769">
        <v>0</v>
      </c>
      <c r="BO769" t="s">
        <v>3</v>
      </c>
      <c r="BP769">
        <v>0</v>
      </c>
      <c r="BQ769">
        <v>2</v>
      </c>
      <c r="BR769">
        <v>0</v>
      </c>
      <c r="BS769">
        <v>1</v>
      </c>
      <c r="BT769">
        <v>1</v>
      </c>
      <c r="BU769">
        <v>1</v>
      </c>
      <c r="BV769">
        <v>1</v>
      </c>
      <c r="BW769">
        <v>1</v>
      </c>
      <c r="BX769">
        <v>1</v>
      </c>
      <c r="BY769" t="s">
        <v>3</v>
      </c>
      <c r="BZ769">
        <v>105</v>
      </c>
      <c r="CA769">
        <v>55</v>
      </c>
      <c r="CF769">
        <v>0</v>
      </c>
      <c r="CG769">
        <v>0</v>
      </c>
      <c r="CM769">
        <v>0</v>
      </c>
      <c r="CN769" t="s">
        <v>3</v>
      </c>
      <c r="CO769">
        <v>0</v>
      </c>
      <c r="CP769">
        <f t="shared" si="610"/>
        <v>0</v>
      </c>
      <c r="CQ769">
        <f t="shared" si="611"/>
        <v>0</v>
      </c>
      <c r="CR769">
        <f t="shared" si="612"/>
        <v>0</v>
      </c>
      <c r="CS769">
        <f t="shared" si="613"/>
        <v>0</v>
      </c>
      <c r="CT769">
        <f t="shared" si="614"/>
        <v>0</v>
      </c>
      <c r="CU769">
        <f t="shared" si="615"/>
        <v>0</v>
      </c>
      <c r="CV769">
        <f t="shared" si="616"/>
        <v>0</v>
      </c>
      <c r="CW769">
        <f t="shared" si="617"/>
        <v>0</v>
      </c>
      <c r="CX769">
        <f t="shared" si="618"/>
        <v>0</v>
      </c>
      <c r="CY769">
        <f t="shared" si="619"/>
        <v>0</v>
      </c>
      <c r="CZ769">
        <f t="shared" si="620"/>
        <v>0</v>
      </c>
      <c r="DC769" t="s">
        <v>3</v>
      </c>
      <c r="DD769" t="s">
        <v>3</v>
      </c>
      <c r="DE769" t="s">
        <v>3</v>
      </c>
      <c r="DF769" t="s">
        <v>3</v>
      </c>
      <c r="DG769" t="s">
        <v>3</v>
      </c>
      <c r="DH769" t="s">
        <v>3</v>
      </c>
      <c r="DI769" t="s">
        <v>3</v>
      </c>
      <c r="DJ769" t="s">
        <v>3</v>
      </c>
      <c r="DK769" t="s">
        <v>3</v>
      </c>
      <c r="DL769" t="s">
        <v>3</v>
      </c>
      <c r="DM769" t="s">
        <v>3</v>
      </c>
      <c r="DN769">
        <v>0</v>
      </c>
      <c r="DO769">
        <v>0</v>
      </c>
      <c r="DP769">
        <v>1</v>
      </c>
      <c r="DQ769">
        <v>1</v>
      </c>
      <c r="DU769">
        <v>1009</v>
      </c>
      <c r="DV769" t="s">
        <v>64</v>
      </c>
      <c r="DW769" t="s">
        <v>64</v>
      </c>
      <c r="DX769">
        <v>1000</v>
      </c>
      <c r="EE769">
        <v>39174529</v>
      </c>
      <c r="EF769">
        <v>2</v>
      </c>
      <c r="EG769" t="s">
        <v>21</v>
      </c>
      <c r="EH769">
        <v>0</v>
      </c>
      <c r="EI769" t="s">
        <v>3</v>
      </c>
      <c r="EJ769">
        <v>1</v>
      </c>
      <c r="EK769">
        <v>15001</v>
      </c>
      <c r="EL769" t="s">
        <v>210</v>
      </c>
      <c r="EM769" t="s">
        <v>211</v>
      </c>
      <c r="EO769" t="s">
        <v>3</v>
      </c>
      <c r="EQ769">
        <v>0</v>
      </c>
      <c r="ER769">
        <v>0</v>
      </c>
      <c r="ES769">
        <v>0</v>
      </c>
      <c r="ET769">
        <v>0</v>
      </c>
      <c r="EU769">
        <v>0</v>
      </c>
      <c r="EV769">
        <v>0</v>
      </c>
      <c r="EW769">
        <v>0</v>
      </c>
      <c r="EX769">
        <v>0</v>
      </c>
      <c r="FQ769">
        <v>0</v>
      </c>
      <c r="FR769">
        <f t="shared" si="621"/>
        <v>0</v>
      </c>
      <c r="FS769">
        <v>0</v>
      </c>
      <c r="FX769">
        <v>105</v>
      </c>
      <c r="FY769">
        <v>55</v>
      </c>
      <c r="GA769" t="s">
        <v>3</v>
      </c>
      <c r="GD769">
        <v>0</v>
      </c>
      <c r="GF769">
        <v>1891904026</v>
      </c>
      <c r="GG769">
        <v>1</v>
      </c>
      <c r="GH769">
        <v>1</v>
      </c>
      <c r="GI769">
        <v>4</v>
      </c>
      <c r="GJ769">
        <v>0</v>
      </c>
      <c r="GK769">
        <f>ROUND(R769*(R12)/100,2)</f>
        <v>0</v>
      </c>
      <c r="GL769">
        <f t="shared" si="622"/>
        <v>0</v>
      </c>
      <c r="GM769">
        <f t="shared" si="623"/>
        <v>0</v>
      </c>
      <c r="GN769">
        <f t="shared" si="624"/>
        <v>0</v>
      </c>
      <c r="GO769">
        <f t="shared" si="625"/>
        <v>0</v>
      </c>
      <c r="GP769">
        <f t="shared" si="626"/>
        <v>0</v>
      </c>
      <c r="GR769">
        <v>0</v>
      </c>
      <c r="GS769">
        <v>3</v>
      </c>
      <c r="GT769">
        <v>0</v>
      </c>
      <c r="GU769" t="s">
        <v>3</v>
      </c>
      <c r="GV769">
        <f t="shared" si="627"/>
        <v>0</v>
      </c>
      <c r="GW769">
        <v>1</v>
      </c>
      <c r="GX769">
        <f t="shared" si="628"/>
        <v>0</v>
      </c>
      <c r="HA769">
        <v>0</v>
      </c>
      <c r="HB769">
        <v>0</v>
      </c>
      <c r="IK769">
        <v>0</v>
      </c>
    </row>
    <row r="771" spans="1:245" x14ac:dyDescent="0.2">
      <c r="A771" s="2">
        <v>51</v>
      </c>
      <c r="B771" s="2">
        <f>B738</f>
        <v>1</v>
      </c>
      <c r="C771" s="2">
        <f>A738</f>
        <v>4</v>
      </c>
      <c r="D771" s="2">
        <f>ROW(A738)</f>
        <v>738</v>
      </c>
      <c r="E771" s="2"/>
      <c r="F771" s="2" t="str">
        <f>IF(F738&lt;&gt;"",F738,"")</f>
        <v>Новый раздел</v>
      </c>
      <c r="G771" s="2" t="str">
        <f>IF(G738&lt;&gt;"",G738,"")</f>
        <v>4 Архитектурные решения</v>
      </c>
      <c r="H771" s="2">
        <v>0</v>
      </c>
      <c r="I771" s="2"/>
      <c r="J771" s="2"/>
      <c r="K771" s="2"/>
      <c r="L771" s="2"/>
      <c r="M771" s="2"/>
      <c r="N771" s="2"/>
      <c r="O771" s="2">
        <f t="shared" ref="O771:T771" si="635">ROUND(AB771,2)</f>
        <v>398575.76</v>
      </c>
      <c r="P771" s="2">
        <f t="shared" si="635"/>
        <v>381336.11</v>
      </c>
      <c r="Q771" s="2">
        <f t="shared" si="635"/>
        <v>3344.12</v>
      </c>
      <c r="R771" s="2">
        <f t="shared" si="635"/>
        <v>442.83</v>
      </c>
      <c r="S771" s="2">
        <f t="shared" si="635"/>
        <v>13895.53</v>
      </c>
      <c r="T771" s="2">
        <f t="shared" si="635"/>
        <v>0</v>
      </c>
      <c r="U771" s="2">
        <f>AH771</f>
        <v>230.92945199999994</v>
      </c>
      <c r="V771" s="2">
        <f>AI771</f>
        <v>5.1170260999999995</v>
      </c>
      <c r="W771" s="2">
        <f>ROUND(AJ771,2)</f>
        <v>0</v>
      </c>
      <c r="X771" s="2">
        <f>ROUND(AK771,2)</f>
        <v>14196.94</v>
      </c>
      <c r="Y771" s="2">
        <f>ROUND(AL771,2)</f>
        <v>10357.23</v>
      </c>
      <c r="Z771" s="2"/>
      <c r="AA771" s="2"/>
      <c r="AB771" s="2">
        <f>ROUND(SUMIF(AA742:AA769,"=39570879",O742:O769),2)</f>
        <v>398575.76</v>
      </c>
      <c r="AC771" s="2">
        <f>ROUND(SUMIF(AA742:AA769,"=39570879",P742:P769),2)</f>
        <v>381336.11</v>
      </c>
      <c r="AD771" s="2">
        <f>ROUND(SUMIF(AA742:AA769,"=39570879",Q742:Q769),2)</f>
        <v>3344.12</v>
      </c>
      <c r="AE771" s="2">
        <f>ROUND(SUMIF(AA742:AA769,"=39570879",R742:R769),2)</f>
        <v>442.83</v>
      </c>
      <c r="AF771" s="2">
        <f>ROUND(SUMIF(AA742:AA769,"=39570879",S742:S769),2)</f>
        <v>13895.53</v>
      </c>
      <c r="AG771" s="2">
        <f>ROUND(SUMIF(AA742:AA769,"=39570879",T742:T769),2)</f>
        <v>0</v>
      </c>
      <c r="AH771" s="2">
        <f>SUMIF(AA742:AA769,"=39570879",U742:U769)</f>
        <v>230.92945199999994</v>
      </c>
      <c r="AI771" s="2">
        <f>SUMIF(AA742:AA769,"=39570879",V742:V769)</f>
        <v>5.1170260999999995</v>
      </c>
      <c r="AJ771" s="2">
        <f>ROUND(SUMIF(AA742:AA769,"=39570879",W742:W769),2)</f>
        <v>0</v>
      </c>
      <c r="AK771" s="2">
        <f>ROUND(SUMIF(AA742:AA769,"=39570879",X742:X769),2)</f>
        <v>14196.94</v>
      </c>
      <c r="AL771" s="2">
        <f>ROUND(SUMIF(AA742:AA769,"=39570879",Y742:Y769),2)</f>
        <v>10357.23</v>
      </c>
      <c r="AM771" s="2"/>
      <c r="AN771" s="2"/>
      <c r="AO771" s="2">
        <f t="shared" ref="AO771:BC771" si="636">ROUND(BX771,2)</f>
        <v>0</v>
      </c>
      <c r="AP771" s="2">
        <f t="shared" si="636"/>
        <v>0</v>
      </c>
      <c r="AQ771" s="2">
        <f t="shared" si="636"/>
        <v>0</v>
      </c>
      <c r="AR771" s="2">
        <f t="shared" si="636"/>
        <v>423129.93</v>
      </c>
      <c r="AS771" s="2">
        <f t="shared" si="636"/>
        <v>423129.93</v>
      </c>
      <c r="AT771" s="2">
        <f t="shared" si="636"/>
        <v>0</v>
      </c>
      <c r="AU771" s="2">
        <f t="shared" si="636"/>
        <v>0</v>
      </c>
      <c r="AV771" s="2">
        <f t="shared" si="636"/>
        <v>381336.11</v>
      </c>
      <c r="AW771" s="2">
        <f t="shared" si="636"/>
        <v>381336.11</v>
      </c>
      <c r="AX771" s="2">
        <f t="shared" si="636"/>
        <v>0</v>
      </c>
      <c r="AY771" s="2">
        <f t="shared" si="636"/>
        <v>381336.11</v>
      </c>
      <c r="AZ771" s="2">
        <f t="shared" si="636"/>
        <v>0</v>
      </c>
      <c r="BA771" s="2">
        <f t="shared" si="636"/>
        <v>0</v>
      </c>
      <c r="BB771" s="2">
        <f t="shared" si="636"/>
        <v>0</v>
      </c>
      <c r="BC771" s="2">
        <f t="shared" si="636"/>
        <v>0</v>
      </c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>
        <f>ROUND(SUMIF(AA742:AA769,"=39570879",FQ742:FQ769),2)</f>
        <v>0</v>
      </c>
      <c r="BY771" s="2">
        <f>ROUND(SUMIF(AA742:AA769,"=39570879",FR742:FR769),2)</f>
        <v>0</v>
      </c>
      <c r="BZ771" s="2">
        <f>ROUND(SUMIF(AA742:AA769,"=39570879",GL742:GL769),2)</f>
        <v>0</v>
      </c>
      <c r="CA771" s="2">
        <f>ROUND(SUMIF(AA742:AA769,"=39570879",GM742:GM769),2)</f>
        <v>423129.93</v>
      </c>
      <c r="CB771" s="2">
        <f>ROUND(SUMIF(AA742:AA769,"=39570879",GN742:GN769),2)</f>
        <v>423129.93</v>
      </c>
      <c r="CC771" s="2">
        <f>ROUND(SUMIF(AA742:AA769,"=39570879",GO742:GO769),2)</f>
        <v>0</v>
      </c>
      <c r="CD771" s="2">
        <f>ROUND(SUMIF(AA742:AA769,"=39570879",GP742:GP769),2)</f>
        <v>0</v>
      </c>
      <c r="CE771" s="2">
        <f>AC771-BX771</f>
        <v>381336.11</v>
      </c>
      <c r="CF771" s="2">
        <f>AC771-BY771</f>
        <v>381336.11</v>
      </c>
      <c r="CG771" s="2">
        <f>BX771-BZ771</f>
        <v>0</v>
      </c>
      <c r="CH771" s="2">
        <f>AC771-BX771-BY771+BZ771</f>
        <v>381336.11</v>
      </c>
      <c r="CI771" s="2">
        <f>BY771-BZ771</f>
        <v>0</v>
      </c>
      <c r="CJ771" s="2">
        <f>ROUND(SUMIF(AA742:AA769,"=39570879",GX742:GX769),2)</f>
        <v>0</v>
      </c>
      <c r="CK771" s="2">
        <f>ROUND(SUMIF(AA742:AA769,"=39570879",GY742:GY769),2)</f>
        <v>0</v>
      </c>
      <c r="CL771" s="2">
        <f>ROUND(SUMIF(AA742:AA769,"=39570879",GZ742:GZ769),2)</f>
        <v>0</v>
      </c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3"/>
      <c r="DH771" s="3"/>
      <c r="DI771" s="3"/>
      <c r="DJ771" s="3"/>
      <c r="DK771" s="3"/>
      <c r="DL771" s="3"/>
      <c r="DM771" s="3"/>
      <c r="DN771" s="3"/>
      <c r="DO771" s="3"/>
      <c r="DP771" s="3"/>
      <c r="DQ771" s="3"/>
      <c r="DR771" s="3"/>
      <c r="DS771" s="3"/>
      <c r="DT771" s="3"/>
      <c r="DU771" s="3"/>
      <c r="DV771" s="3"/>
      <c r="DW771" s="3"/>
      <c r="DX771" s="3"/>
      <c r="DY771" s="3"/>
      <c r="DZ771" s="3"/>
      <c r="EA771" s="3"/>
      <c r="EB771" s="3"/>
      <c r="EC771" s="3"/>
      <c r="ED771" s="3"/>
      <c r="EE771" s="3"/>
      <c r="EF771" s="3"/>
      <c r="EG771" s="3"/>
      <c r="EH771" s="3"/>
      <c r="EI771" s="3"/>
      <c r="EJ771" s="3"/>
      <c r="EK771" s="3"/>
      <c r="EL771" s="3"/>
      <c r="EM771" s="3"/>
      <c r="EN771" s="3"/>
      <c r="EO771" s="3"/>
      <c r="EP771" s="3"/>
      <c r="EQ771" s="3"/>
      <c r="ER771" s="3"/>
      <c r="ES771" s="3"/>
      <c r="ET771" s="3"/>
      <c r="EU771" s="3"/>
      <c r="EV771" s="3"/>
      <c r="EW771" s="3"/>
      <c r="EX771" s="3"/>
      <c r="EY771" s="3"/>
      <c r="EZ771" s="3"/>
      <c r="FA771" s="3"/>
      <c r="FB771" s="3"/>
      <c r="FC771" s="3"/>
      <c r="FD771" s="3"/>
      <c r="FE771" s="3"/>
      <c r="FF771" s="3"/>
      <c r="FG771" s="3"/>
      <c r="FH771" s="3"/>
      <c r="FI771" s="3"/>
      <c r="FJ771" s="3"/>
      <c r="FK771" s="3"/>
      <c r="FL771" s="3"/>
      <c r="FM771" s="3"/>
      <c r="FN771" s="3"/>
      <c r="FO771" s="3"/>
      <c r="FP771" s="3"/>
      <c r="FQ771" s="3"/>
      <c r="FR771" s="3"/>
      <c r="FS771" s="3"/>
      <c r="FT771" s="3"/>
      <c r="FU771" s="3"/>
      <c r="FV771" s="3"/>
      <c r="FW771" s="3"/>
      <c r="FX771" s="3"/>
      <c r="FY771" s="3"/>
      <c r="FZ771" s="3"/>
      <c r="GA771" s="3"/>
      <c r="GB771" s="3"/>
      <c r="GC771" s="3"/>
      <c r="GD771" s="3"/>
      <c r="GE771" s="3"/>
      <c r="GF771" s="3"/>
      <c r="GG771" s="3"/>
      <c r="GH771" s="3"/>
      <c r="GI771" s="3"/>
      <c r="GJ771" s="3"/>
      <c r="GK771" s="3"/>
      <c r="GL771" s="3"/>
      <c r="GM771" s="3"/>
      <c r="GN771" s="3"/>
      <c r="GO771" s="3"/>
      <c r="GP771" s="3"/>
      <c r="GQ771" s="3"/>
      <c r="GR771" s="3"/>
      <c r="GS771" s="3"/>
      <c r="GT771" s="3"/>
      <c r="GU771" s="3"/>
      <c r="GV771" s="3"/>
      <c r="GW771" s="3"/>
      <c r="GX771" s="3">
        <v>0</v>
      </c>
    </row>
    <row r="773" spans="1:245" x14ac:dyDescent="0.2">
      <c r="A773" s="4">
        <v>50</v>
      </c>
      <c r="B773" s="4">
        <v>0</v>
      </c>
      <c r="C773" s="4">
        <v>0</v>
      </c>
      <c r="D773" s="4">
        <v>1</v>
      </c>
      <c r="E773" s="4">
        <v>201</v>
      </c>
      <c r="F773" s="4">
        <f>ROUND(Source!O771,O773)</f>
        <v>398575.76</v>
      </c>
      <c r="G773" s="4" t="s">
        <v>390</v>
      </c>
      <c r="H773" s="4" t="s">
        <v>391</v>
      </c>
      <c r="I773" s="4"/>
      <c r="J773" s="4"/>
      <c r="K773" s="4">
        <v>201</v>
      </c>
      <c r="L773" s="4">
        <v>1</v>
      </c>
      <c r="M773" s="4">
        <v>3</v>
      </c>
      <c r="N773" s="4" t="s">
        <v>3</v>
      </c>
      <c r="O773" s="4">
        <v>2</v>
      </c>
      <c r="P773" s="4"/>
      <c r="Q773" s="4"/>
      <c r="R773" s="4"/>
      <c r="S773" s="4"/>
      <c r="T773" s="4"/>
      <c r="U773" s="4"/>
      <c r="V773" s="4"/>
      <c r="W773" s="4"/>
    </row>
    <row r="774" spans="1:245" x14ac:dyDescent="0.2">
      <c r="A774" s="4">
        <v>50</v>
      </c>
      <c r="B774" s="4">
        <v>0</v>
      </c>
      <c r="C774" s="4">
        <v>0</v>
      </c>
      <c r="D774" s="4">
        <v>1</v>
      </c>
      <c r="E774" s="4">
        <v>202</v>
      </c>
      <c r="F774" s="4">
        <f>ROUND(Source!P771,O774)</f>
        <v>381336.11</v>
      </c>
      <c r="G774" s="4" t="s">
        <v>392</v>
      </c>
      <c r="H774" s="4" t="s">
        <v>393</v>
      </c>
      <c r="I774" s="4"/>
      <c r="J774" s="4"/>
      <c r="K774" s="4">
        <v>202</v>
      </c>
      <c r="L774" s="4">
        <v>2</v>
      </c>
      <c r="M774" s="4">
        <v>3</v>
      </c>
      <c r="N774" s="4" t="s">
        <v>3</v>
      </c>
      <c r="O774" s="4">
        <v>2</v>
      </c>
      <c r="P774" s="4"/>
      <c r="Q774" s="4"/>
      <c r="R774" s="4"/>
      <c r="S774" s="4"/>
      <c r="T774" s="4"/>
      <c r="U774" s="4"/>
      <c r="V774" s="4"/>
      <c r="W774" s="4"/>
    </row>
    <row r="775" spans="1:245" x14ac:dyDescent="0.2">
      <c r="A775" s="4">
        <v>50</v>
      </c>
      <c r="B775" s="4">
        <v>0</v>
      </c>
      <c r="C775" s="4">
        <v>0</v>
      </c>
      <c r="D775" s="4">
        <v>1</v>
      </c>
      <c r="E775" s="4">
        <v>222</v>
      </c>
      <c r="F775" s="4">
        <f>ROUND(Source!AO771,O775)</f>
        <v>0</v>
      </c>
      <c r="G775" s="4" t="s">
        <v>394</v>
      </c>
      <c r="H775" s="4" t="s">
        <v>395</v>
      </c>
      <c r="I775" s="4"/>
      <c r="J775" s="4"/>
      <c r="K775" s="4">
        <v>222</v>
      </c>
      <c r="L775" s="4">
        <v>3</v>
      </c>
      <c r="M775" s="4">
        <v>3</v>
      </c>
      <c r="N775" s="4" t="s">
        <v>3</v>
      </c>
      <c r="O775" s="4">
        <v>2</v>
      </c>
      <c r="P775" s="4"/>
      <c r="Q775" s="4"/>
      <c r="R775" s="4"/>
      <c r="S775" s="4"/>
      <c r="T775" s="4"/>
      <c r="U775" s="4"/>
      <c r="V775" s="4"/>
      <c r="W775" s="4"/>
    </row>
    <row r="776" spans="1:245" x14ac:dyDescent="0.2">
      <c r="A776" s="4">
        <v>50</v>
      </c>
      <c r="B776" s="4">
        <v>0</v>
      </c>
      <c r="C776" s="4">
        <v>0</v>
      </c>
      <c r="D776" s="4">
        <v>1</v>
      </c>
      <c r="E776" s="4">
        <v>225</v>
      </c>
      <c r="F776" s="4">
        <f>ROUND(Source!AV771,O776)</f>
        <v>381336.11</v>
      </c>
      <c r="G776" s="4" t="s">
        <v>396</v>
      </c>
      <c r="H776" s="4" t="s">
        <v>397</v>
      </c>
      <c r="I776" s="4"/>
      <c r="J776" s="4"/>
      <c r="K776" s="4">
        <v>225</v>
      </c>
      <c r="L776" s="4">
        <v>4</v>
      </c>
      <c r="M776" s="4">
        <v>3</v>
      </c>
      <c r="N776" s="4" t="s">
        <v>3</v>
      </c>
      <c r="O776" s="4">
        <v>2</v>
      </c>
      <c r="P776" s="4"/>
      <c r="Q776" s="4"/>
      <c r="R776" s="4"/>
      <c r="S776" s="4"/>
      <c r="T776" s="4"/>
      <c r="U776" s="4"/>
      <c r="V776" s="4"/>
      <c r="W776" s="4"/>
    </row>
    <row r="777" spans="1:245" x14ac:dyDescent="0.2">
      <c r="A777" s="4">
        <v>50</v>
      </c>
      <c r="B777" s="4">
        <v>0</v>
      </c>
      <c r="C777" s="4">
        <v>0</v>
      </c>
      <c r="D777" s="4">
        <v>1</v>
      </c>
      <c r="E777" s="4">
        <v>226</v>
      </c>
      <c r="F777" s="4">
        <f>ROUND(Source!AW771,O777)</f>
        <v>381336.11</v>
      </c>
      <c r="G777" s="4" t="s">
        <v>398</v>
      </c>
      <c r="H777" s="4" t="s">
        <v>399</v>
      </c>
      <c r="I777" s="4"/>
      <c r="J777" s="4"/>
      <c r="K777" s="4">
        <v>226</v>
      </c>
      <c r="L777" s="4">
        <v>5</v>
      </c>
      <c r="M777" s="4">
        <v>3</v>
      </c>
      <c r="N777" s="4" t="s">
        <v>3</v>
      </c>
      <c r="O777" s="4">
        <v>2</v>
      </c>
      <c r="P777" s="4"/>
      <c r="Q777" s="4"/>
      <c r="R777" s="4"/>
      <c r="S777" s="4"/>
      <c r="T777" s="4"/>
      <c r="U777" s="4"/>
      <c r="V777" s="4"/>
      <c r="W777" s="4"/>
    </row>
    <row r="778" spans="1:245" x14ac:dyDescent="0.2">
      <c r="A778" s="4">
        <v>50</v>
      </c>
      <c r="B778" s="4">
        <v>0</v>
      </c>
      <c r="C778" s="4">
        <v>0</v>
      </c>
      <c r="D778" s="4">
        <v>1</v>
      </c>
      <c r="E778" s="4">
        <v>227</v>
      </c>
      <c r="F778" s="4">
        <f>ROUND(Source!AX771,O778)</f>
        <v>0</v>
      </c>
      <c r="G778" s="4" t="s">
        <v>400</v>
      </c>
      <c r="H778" s="4" t="s">
        <v>401</v>
      </c>
      <c r="I778" s="4"/>
      <c r="J778" s="4"/>
      <c r="K778" s="4">
        <v>227</v>
      </c>
      <c r="L778" s="4">
        <v>6</v>
      </c>
      <c r="M778" s="4">
        <v>3</v>
      </c>
      <c r="N778" s="4" t="s">
        <v>3</v>
      </c>
      <c r="O778" s="4">
        <v>2</v>
      </c>
      <c r="P778" s="4"/>
      <c r="Q778" s="4"/>
      <c r="R778" s="4"/>
      <c r="S778" s="4"/>
      <c r="T778" s="4"/>
      <c r="U778" s="4"/>
      <c r="V778" s="4"/>
      <c r="W778" s="4"/>
    </row>
    <row r="779" spans="1:245" x14ac:dyDescent="0.2">
      <c r="A779" s="4">
        <v>50</v>
      </c>
      <c r="B779" s="4">
        <v>0</v>
      </c>
      <c r="C779" s="4">
        <v>0</v>
      </c>
      <c r="D779" s="4">
        <v>1</v>
      </c>
      <c r="E779" s="4">
        <v>228</v>
      </c>
      <c r="F779" s="4">
        <f>ROUND(Source!AY771,O779)</f>
        <v>381336.11</v>
      </c>
      <c r="G779" s="4" t="s">
        <v>402</v>
      </c>
      <c r="H779" s="4" t="s">
        <v>403</v>
      </c>
      <c r="I779" s="4"/>
      <c r="J779" s="4"/>
      <c r="K779" s="4">
        <v>228</v>
      </c>
      <c r="L779" s="4">
        <v>7</v>
      </c>
      <c r="M779" s="4">
        <v>3</v>
      </c>
      <c r="N779" s="4" t="s">
        <v>3</v>
      </c>
      <c r="O779" s="4">
        <v>2</v>
      </c>
      <c r="P779" s="4"/>
      <c r="Q779" s="4"/>
      <c r="R779" s="4"/>
      <c r="S779" s="4"/>
      <c r="T779" s="4"/>
      <c r="U779" s="4"/>
      <c r="V779" s="4"/>
      <c r="W779" s="4"/>
    </row>
    <row r="780" spans="1:245" x14ac:dyDescent="0.2">
      <c r="A780" s="4">
        <v>50</v>
      </c>
      <c r="B780" s="4">
        <v>0</v>
      </c>
      <c r="C780" s="4">
        <v>0</v>
      </c>
      <c r="D780" s="4">
        <v>1</v>
      </c>
      <c r="E780" s="4">
        <v>216</v>
      </c>
      <c r="F780" s="4">
        <f>ROUND(Source!AP771,O780)</f>
        <v>0</v>
      </c>
      <c r="G780" s="4" t="s">
        <v>404</v>
      </c>
      <c r="H780" s="4" t="s">
        <v>405</v>
      </c>
      <c r="I780" s="4"/>
      <c r="J780" s="4"/>
      <c r="K780" s="4">
        <v>216</v>
      </c>
      <c r="L780" s="4">
        <v>8</v>
      </c>
      <c r="M780" s="4">
        <v>3</v>
      </c>
      <c r="N780" s="4" t="s">
        <v>3</v>
      </c>
      <c r="O780" s="4">
        <v>2</v>
      </c>
      <c r="P780" s="4"/>
      <c r="Q780" s="4"/>
      <c r="R780" s="4"/>
      <c r="S780" s="4"/>
      <c r="T780" s="4"/>
      <c r="U780" s="4"/>
      <c r="V780" s="4"/>
      <c r="W780" s="4"/>
    </row>
    <row r="781" spans="1:245" x14ac:dyDescent="0.2">
      <c r="A781" s="4">
        <v>50</v>
      </c>
      <c r="B781" s="4">
        <v>0</v>
      </c>
      <c r="C781" s="4">
        <v>0</v>
      </c>
      <c r="D781" s="4">
        <v>1</v>
      </c>
      <c r="E781" s="4">
        <v>223</v>
      </c>
      <c r="F781" s="4">
        <f>ROUND(Source!AQ771,O781)</f>
        <v>0</v>
      </c>
      <c r="G781" s="4" t="s">
        <v>406</v>
      </c>
      <c r="H781" s="4" t="s">
        <v>407</v>
      </c>
      <c r="I781" s="4"/>
      <c r="J781" s="4"/>
      <c r="K781" s="4">
        <v>223</v>
      </c>
      <c r="L781" s="4">
        <v>9</v>
      </c>
      <c r="M781" s="4">
        <v>3</v>
      </c>
      <c r="N781" s="4" t="s">
        <v>3</v>
      </c>
      <c r="O781" s="4">
        <v>2</v>
      </c>
      <c r="P781" s="4"/>
      <c r="Q781" s="4"/>
      <c r="R781" s="4"/>
      <c r="S781" s="4"/>
      <c r="T781" s="4"/>
      <c r="U781" s="4"/>
      <c r="V781" s="4"/>
      <c r="W781" s="4"/>
    </row>
    <row r="782" spans="1:245" x14ac:dyDescent="0.2">
      <c r="A782" s="4">
        <v>50</v>
      </c>
      <c r="B782" s="4">
        <v>0</v>
      </c>
      <c r="C782" s="4">
        <v>0</v>
      </c>
      <c r="D782" s="4">
        <v>1</v>
      </c>
      <c r="E782" s="4">
        <v>229</v>
      </c>
      <c r="F782" s="4">
        <f>ROUND(Source!AZ771,O782)</f>
        <v>0</v>
      </c>
      <c r="G782" s="4" t="s">
        <v>408</v>
      </c>
      <c r="H782" s="4" t="s">
        <v>409</v>
      </c>
      <c r="I782" s="4"/>
      <c r="J782" s="4"/>
      <c r="K782" s="4">
        <v>229</v>
      </c>
      <c r="L782" s="4">
        <v>10</v>
      </c>
      <c r="M782" s="4">
        <v>3</v>
      </c>
      <c r="N782" s="4" t="s">
        <v>3</v>
      </c>
      <c r="O782" s="4">
        <v>2</v>
      </c>
      <c r="P782" s="4"/>
      <c r="Q782" s="4"/>
      <c r="R782" s="4"/>
      <c r="S782" s="4"/>
      <c r="T782" s="4"/>
      <c r="U782" s="4"/>
      <c r="V782" s="4"/>
      <c r="W782" s="4"/>
    </row>
    <row r="783" spans="1:245" x14ac:dyDescent="0.2">
      <c r="A783" s="4">
        <v>50</v>
      </c>
      <c r="B783" s="4">
        <v>0</v>
      </c>
      <c r="C783" s="4">
        <v>0</v>
      </c>
      <c r="D783" s="4">
        <v>1</v>
      </c>
      <c r="E783" s="4">
        <v>203</v>
      </c>
      <c r="F783" s="4">
        <f>ROUND(Source!Q771,O783)</f>
        <v>3344.12</v>
      </c>
      <c r="G783" s="4" t="s">
        <v>410</v>
      </c>
      <c r="H783" s="4" t="s">
        <v>411</v>
      </c>
      <c r="I783" s="4"/>
      <c r="J783" s="4"/>
      <c r="K783" s="4">
        <v>203</v>
      </c>
      <c r="L783" s="4">
        <v>11</v>
      </c>
      <c r="M783" s="4">
        <v>3</v>
      </c>
      <c r="N783" s="4" t="s">
        <v>3</v>
      </c>
      <c r="O783" s="4">
        <v>2</v>
      </c>
      <c r="P783" s="4"/>
      <c r="Q783" s="4"/>
      <c r="R783" s="4"/>
      <c r="S783" s="4"/>
      <c r="T783" s="4"/>
      <c r="U783" s="4"/>
      <c r="V783" s="4"/>
      <c r="W783" s="4"/>
    </row>
    <row r="784" spans="1:245" x14ac:dyDescent="0.2">
      <c r="A784" s="4">
        <v>50</v>
      </c>
      <c r="B784" s="4">
        <v>0</v>
      </c>
      <c r="C784" s="4">
        <v>0</v>
      </c>
      <c r="D784" s="4">
        <v>1</v>
      </c>
      <c r="E784" s="4">
        <v>231</v>
      </c>
      <c r="F784" s="4">
        <f>ROUND(Source!BB771,O784)</f>
        <v>0</v>
      </c>
      <c r="G784" s="4" t="s">
        <v>412</v>
      </c>
      <c r="H784" s="4" t="s">
        <v>413</v>
      </c>
      <c r="I784" s="4"/>
      <c r="J784" s="4"/>
      <c r="K784" s="4">
        <v>231</v>
      </c>
      <c r="L784" s="4">
        <v>12</v>
      </c>
      <c r="M784" s="4">
        <v>3</v>
      </c>
      <c r="N784" s="4" t="s">
        <v>3</v>
      </c>
      <c r="O784" s="4">
        <v>2</v>
      </c>
      <c r="P784" s="4"/>
      <c r="Q784" s="4"/>
      <c r="R784" s="4"/>
      <c r="S784" s="4"/>
      <c r="T784" s="4"/>
      <c r="U784" s="4"/>
      <c r="V784" s="4"/>
      <c r="W784" s="4"/>
    </row>
    <row r="785" spans="1:206" x14ac:dyDescent="0.2">
      <c r="A785" s="4">
        <v>50</v>
      </c>
      <c r="B785" s="4">
        <v>0</v>
      </c>
      <c r="C785" s="4">
        <v>0</v>
      </c>
      <c r="D785" s="4">
        <v>1</v>
      </c>
      <c r="E785" s="4">
        <v>204</v>
      </c>
      <c r="F785" s="4">
        <f>ROUND(Source!R771,O785)</f>
        <v>442.83</v>
      </c>
      <c r="G785" s="4" t="s">
        <v>414</v>
      </c>
      <c r="H785" s="4" t="s">
        <v>415</v>
      </c>
      <c r="I785" s="4"/>
      <c r="J785" s="4"/>
      <c r="K785" s="4">
        <v>204</v>
      </c>
      <c r="L785" s="4">
        <v>13</v>
      </c>
      <c r="M785" s="4">
        <v>3</v>
      </c>
      <c r="N785" s="4" t="s">
        <v>3</v>
      </c>
      <c r="O785" s="4">
        <v>2</v>
      </c>
      <c r="P785" s="4"/>
      <c r="Q785" s="4"/>
      <c r="R785" s="4"/>
      <c r="S785" s="4"/>
      <c r="T785" s="4"/>
      <c r="U785" s="4"/>
      <c r="V785" s="4"/>
      <c r="W785" s="4"/>
    </row>
    <row r="786" spans="1:206" x14ac:dyDescent="0.2">
      <c r="A786" s="4">
        <v>50</v>
      </c>
      <c r="B786" s="4">
        <v>0</v>
      </c>
      <c r="C786" s="4">
        <v>0</v>
      </c>
      <c r="D786" s="4">
        <v>1</v>
      </c>
      <c r="E786" s="4">
        <v>205</v>
      </c>
      <c r="F786" s="4">
        <f>ROUND(Source!S771,O786)</f>
        <v>13895.53</v>
      </c>
      <c r="G786" s="4" t="s">
        <v>416</v>
      </c>
      <c r="H786" s="4" t="s">
        <v>417</v>
      </c>
      <c r="I786" s="4"/>
      <c r="J786" s="4"/>
      <c r="K786" s="4">
        <v>205</v>
      </c>
      <c r="L786" s="4">
        <v>14</v>
      </c>
      <c r="M786" s="4">
        <v>3</v>
      </c>
      <c r="N786" s="4" t="s">
        <v>3</v>
      </c>
      <c r="O786" s="4">
        <v>2</v>
      </c>
      <c r="P786" s="4"/>
      <c r="Q786" s="4"/>
      <c r="R786" s="4"/>
      <c r="S786" s="4"/>
      <c r="T786" s="4"/>
      <c r="U786" s="4"/>
      <c r="V786" s="4"/>
      <c r="W786" s="4"/>
    </row>
    <row r="787" spans="1:206" x14ac:dyDescent="0.2">
      <c r="A787" s="4">
        <v>50</v>
      </c>
      <c r="B787" s="4">
        <v>0</v>
      </c>
      <c r="C787" s="4">
        <v>0</v>
      </c>
      <c r="D787" s="4">
        <v>1</v>
      </c>
      <c r="E787" s="4">
        <v>232</v>
      </c>
      <c r="F787" s="4">
        <f>ROUND(Source!BC771,O787)</f>
        <v>0</v>
      </c>
      <c r="G787" s="4" t="s">
        <v>418</v>
      </c>
      <c r="H787" s="4" t="s">
        <v>419</v>
      </c>
      <c r="I787" s="4"/>
      <c r="J787" s="4"/>
      <c r="K787" s="4">
        <v>232</v>
      </c>
      <c r="L787" s="4">
        <v>15</v>
      </c>
      <c r="M787" s="4">
        <v>3</v>
      </c>
      <c r="N787" s="4" t="s">
        <v>3</v>
      </c>
      <c r="O787" s="4">
        <v>2</v>
      </c>
      <c r="P787" s="4"/>
      <c r="Q787" s="4"/>
      <c r="R787" s="4"/>
      <c r="S787" s="4"/>
      <c r="T787" s="4"/>
      <c r="U787" s="4"/>
      <c r="V787" s="4"/>
      <c r="W787" s="4"/>
    </row>
    <row r="788" spans="1:206" x14ac:dyDescent="0.2">
      <c r="A788" s="4">
        <v>50</v>
      </c>
      <c r="B788" s="4">
        <v>0</v>
      </c>
      <c r="C788" s="4">
        <v>0</v>
      </c>
      <c r="D788" s="4">
        <v>1</v>
      </c>
      <c r="E788" s="4">
        <v>214</v>
      </c>
      <c r="F788" s="4">
        <f>ROUND(Source!AS771,O788)</f>
        <v>423129.93</v>
      </c>
      <c r="G788" s="4" t="s">
        <v>420</v>
      </c>
      <c r="H788" s="4" t="s">
        <v>421</v>
      </c>
      <c r="I788" s="4"/>
      <c r="J788" s="4"/>
      <c r="K788" s="4">
        <v>214</v>
      </c>
      <c r="L788" s="4">
        <v>16</v>
      </c>
      <c r="M788" s="4">
        <v>3</v>
      </c>
      <c r="N788" s="4" t="s">
        <v>3</v>
      </c>
      <c r="O788" s="4">
        <v>2</v>
      </c>
      <c r="P788" s="4"/>
      <c r="Q788" s="4"/>
      <c r="R788" s="4"/>
      <c r="S788" s="4"/>
      <c r="T788" s="4"/>
      <c r="U788" s="4"/>
      <c r="V788" s="4"/>
      <c r="W788" s="4"/>
    </row>
    <row r="789" spans="1:206" x14ac:dyDescent="0.2">
      <c r="A789" s="4">
        <v>50</v>
      </c>
      <c r="B789" s="4">
        <v>0</v>
      </c>
      <c r="C789" s="4">
        <v>0</v>
      </c>
      <c r="D789" s="4">
        <v>1</v>
      </c>
      <c r="E789" s="4">
        <v>215</v>
      </c>
      <c r="F789" s="4">
        <f>ROUND(Source!AT771,O789)</f>
        <v>0</v>
      </c>
      <c r="G789" s="4" t="s">
        <v>422</v>
      </c>
      <c r="H789" s="4" t="s">
        <v>423</v>
      </c>
      <c r="I789" s="4"/>
      <c r="J789" s="4"/>
      <c r="K789" s="4">
        <v>215</v>
      </c>
      <c r="L789" s="4">
        <v>17</v>
      </c>
      <c r="M789" s="4">
        <v>3</v>
      </c>
      <c r="N789" s="4" t="s">
        <v>3</v>
      </c>
      <c r="O789" s="4">
        <v>2</v>
      </c>
      <c r="P789" s="4"/>
      <c r="Q789" s="4"/>
      <c r="R789" s="4"/>
      <c r="S789" s="4"/>
      <c r="T789" s="4"/>
      <c r="U789" s="4"/>
      <c r="V789" s="4"/>
      <c r="W789" s="4"/>
    </row>
    <row r="790" spans="1:206" x14ac:dyDescent="0.2">
      <c r="A790" s="4">
        <v>50</v>
      </c>
      <c r="B790" s="4">
        <v>0</v>
      </c>
      <c r="C790" s="4">
        <v>0</v>
      </c>
      <c r="D790" s="4">
        <v>1</v>
      </c>
      <c r="E790" s="4">
        <v>217</v>
      </c>
      <c r="F790" s="4">
        <f>ROUND(Source!AU771,O790)</f>
        <v>0</v>
      </c>
      <c r="G790" s="4" t="s">
        <v>424</v>
      </c>
      <c r="H790" s="4" t="s">
        <v>425</v>
      </c>
      <c r="I790" s="4"/>
      <c r="J790" s="4"/>
      <c r="K790" s="4">
        <v>217</v>
      </c>
      <c r="L790" s="4">
        <v>18</v>
      </c>
      <c r="M790" s="4">
        <v>3</v>
      </c>
      <c r="N790" s="4" t="s">
        <v>3</v>
      </c>
      <c r="O790" s="4">
        <v>2</v>
      </c>
      <c r="P790" s="4"/>
      <c r="Q790" s="4"/>
      <c r="R790" s="4"/>
      <c r="S790" s="4"/>
      <c r="T790" s="4"/>
      <c r="U790" s="4"/>
      <c r="V790" s="4"/>
      <c r="W790" s="4"/>
    </row>
    <row r="791" spans="1:206" x14ac:dyDescent="0.2">
      <c r="A791" s="4">
        <v>50</v>
      </c>
      <c r="B791" s="4">
        <v>0</v>
      </c>
      <c r="C791" s="4">
        <v>0</v>
      </c>
      <c r="D791" s="4">
        <v>1</v>
      </c>
      <c r="E791" s="4">
        <v>230</v>
      </c>
      <c r="F791" s="4">
        <f>ROUND(Source!BA771,O791)</f>
        <v>0</v>
      </c>
      <c r="G791" s="4" t="s">
        <v>426</v>
      </c>
      <c r="H791" s="4" t="s">
        <v>427</v>
      </c>
      <c r="I791" s="4"/>
      <c r="J791" s="4"/>
      <c r="K791" s="4">
        <v>230</v>
      </c>
      <c r="L791" s="4">
        <v>19</v>
      </c>
      <c r="M791" s="4">
        <v>3</v>
      </c>
      <c r="N791" s="4" t="s">
        <v>3</v>
      </c>
      <c r="O791" s="4">
        <v>2</v>
      </c>
      <c r="P791" s="4"/>
      <c r="Q791" s="4"/>
      <c r="R791" s="4"/>
      <c r="S791" s="4"/>
      <c r="T791" s="4"/>
      <c r="U791" s="4"/>
      <c r="V791" s="4"/>
      <c r="W791" s="4"/>
    </row>
    <row r="792" spans="1:206" x14ac:dyDescent="0.2">
      <c r="A792" s="4">
        <v>50</v>
      </c>
      <c r="B792" s="4">
        <v>0</v>
      </c>
      <c r="C792" s="4">
        <v>0</v>
      </c>
      <c r="D792" s="4">
        <v>1</v>
      </c>
      <c r="E792" s="4">
        <v>206</v>
      </c>
      <c r="F792" s="4">
        <f>ROUND(Source!T771,O792)</f>
        <v>0</v>
      </c>
      <c r="G792" s="4" t="s">
        <v>428</v>
      </c>
      <c r="H792" s="4" t="s">
        <v>429</v>
      </c>
      <c r="I792" s="4"/>
      <c r="J792" s="4"/>
      <c r="K792" s="4">
        <v>206</v>
      </c>
      <c r="L792" s="4">
        <v>20</v>
      </c>
      <c r="M792" s="4">
        <v>3</v>
      </c>
      <c r="N792" s="4" t="s">
        <v>3</v>
      </c>
      <c r="O792" s="4">
        <v>2</v>
      </c>
      <c r="P792" s="4"/>
      <c r="Q792" s="4"/>
      <c r="R792" s="4"/>
      <c r="S792" s="4"/>
      <c r="T792" s="4"/>
      <c r="U792" s="4"/>
      <c r="V792" s="4"/>
      <c r="W792" s="4"/>
    </row>
    <row r="793" spans="1:206" x14ac:dyDescent="0.2">
      <c r="A793" s="4">
        <v>50</v>
      </c>
      <c r="B793" s="4">
        <v>0</v>
      </c>
      <c r="C793" s="4">
        <v>0</v>
      </c>
      <c r="D793" s="4">
        <v>1</v>
      </c>
      <c r="E793" s="4">
        <v>207</v>
      </c>
      <c r="F793" s="4">
        <f>Source!U771</f>
        <v>230.92945199999994</v>
      </c>
      <c r="G793" s="4" t="s">
        <v>430</v>
      </c>
      <c r="H793" s="4" t="s">
        <v>431</v>
      </c>
      <c r="I793" s="4"/>
      <c r="J793" s="4"/>
      <c r="K793" s="4">
        <v>207</v>
      </c>
      <c r="L793" s="4">
        <v>21</v>
      </c>
      <c r="M793" s="4">
        <v>3</v>
      </c>
      <c r="N793" s="4" t="s">
        <v>3</v>
      </c>
      <c r="O793" s="4">
        <v>-1</v>
      </c>
      <c r="P793" s="4"/>
      <c r="Q793" s="4"/>
      <c r="R793" s="4"/>
      <c r="S793" s="4"/>
      <c r="T793" s="4"/>
      <c r="U793" s="4"/>
      <c r="V793" s="4"/>
      <c r="W793" s="4"/>
    </row>
    <row r="794" spans="1:206" x14ac:dyDescent="0.2">
      <c r="A794" s="4">
        <v>50</v>
      </c>
      <c r="B794" s="4">
        <v>0</v>
      </c>
      <c r="C794" s="4">
        <v>0</v>
      </c>
      <c r="D794" s="4">
        <v>1</v>
      </c>
      <c r="E794" s="4">
        <v>208</v>
      </c>
      <c r="F794" s="4">
        <f>Source!V771</f>
        <v>5.1170260999999995</v>
      </c>
      <c r="G794" s="4" t="s">
        <v>432</v>
      </c>
      <c r="H794" s="4" t="s">
        <v>433</v>
      </c>
      <c r="I794" s="4"/>
      <c r="J794" s="4"/>
      <c r="K794" s="4">
        <v>208</v>
      </c>
      <c r="L794" s="4">
        <v>22</v>
      </c>
      <c r="M794" s="4">
        <v>3</v>
      </c>
      <c r="N794" s="4" t="s">
        <v>3</v>
      </c>
      <c r="O794" s="4">
        <v>-1</v>
      </c>
      <c r="P794" s="4"/>
      <c r="Q794" s="4"/>
      <c r="R794" s="4"/>
      <c r="S794" s="4"/>
      <c r="T794" s="4"/>
      <c r="U794" s="4"/>
      <c r="V794" s="4"/>
      <c r="W794" s="4"/>
    </row>
    <row r="795" spans="1:206" x14ac:dyDescent="0.2">
      <c r="A795" s="4">
        <v>50</v>
      </c>
      <c r="B795" s="4">
        <v>0</v>
      </c>
      <c r="C795" s="4">
        <v>0</v>
      </c>
      <c r="D795" s="4">
        <v>1</v>
      </c>
      <c r="E795" s="4">
        <v>209</v>
      </c>
      <c r="F795" s="4">
        <f>ROUND(Source!W771,O795)</f>
        <v>0</v>
      </c>
      <c r="G795" s="4" t="s">
        <v>434</v>
      </c>
      <c r="H795" s="4" t="s">
        <v>435</v>
      </c>
      <c r="I795" s="4"/>
      <c r="J795" s="4"/>
      <c r="K795" s="4">
        <v>209</v>
      </c>
      <c r="L795" s="4">
        <v>23</v>
      </c>
      <c r="M795" s="4">
        <v>3</v>
      </c>
      <c r="N795" s="4" t="s">
        <v>3</v>
      </c>
      <c r="O795" s="4">
        <v>2</v>
      </c>
      <c r="P795" s="4"/>
      <c r="Q795" s="4"/>
      <c r="R795" s="4"/>
      <c r="S795" s="4"/>
      <c r="T795" s="4"/>
      <c r="U795" s="4"/>
      <c r="V795" s="4"/>
      <c r="W795" s="4"/>
    </row>
    <row r="796" spans="1:206" x14ac:dyDescent="0.2">
      <c r="A796" s="4">
        <v>50</v>
      </c>
      <c r="B796" s="4">
        <v>0</v>
      </c>
      <c r="C796" s="4">
        <v>0</v>
      </c>
      <c r="D796" s="4">
        <v>1</v>
      </c>
      <c r="E796" s="4">
        <v>210</v>
      </c>
      <c r="F796" s="4">
        <f>ROUND(Source!X771,O796)</f>
        <v>14196.94</v>
      </c>
      <c r="G796" s="4" t="s">
        <v>436</v>
      </c>
      <c r="H796" s="4" t="s">
        <v>437</v>
      </c>
      <c r="I796" s="4"/>
      <c r="J796" s="4"/>
      <c r="K796" s="4">
        <v>210</v>
      </c>
      <c r="L796" s="4">
        <v>24</v>
      </c>
      <c r="M796" s="4">
        <v>3</v>
      </c>
      <c r="N796" s="4" t="s">
        <v>3</v>
      </c>
      <c r="O796" s="4">
        <v>2</v>
      </c>
      <c r="P796" s="4"/>
      <c r="Q796" s="4"/>
      <c r="R796" s="4"/>
      <c r="S796" s="4"/>
      <c r="T796" s="4"/>
      <c r="U796" s="4"/>
      <c r="V796" s="4"/>
      <c r="W796" s="4"/>
    </row>
    <row r="797" spans="1:206" x14ac:dyDescent="0.2">
      <c r="A797" s="4">
        <v>50</v>
      </c>
      <c r="B797" s="4">
        <v>0</v>
      </c>
      <c r="C797" s="4">
        <v>0</v>
      </c>
      <c r="D797" s="4">
        <v>1</v>
      </c>
      <c r="E797" s="4">
        <v>211</v>
      </c>
      <c r="F797" s="4">
        <f>ROUND(Source!Y771,O797)</f>
        <v>10357.23</v>
      </c>
      <c r="G797" s="4" t="s">
        <v>438</v>
      </c>
      <c r="H797" s="4" t="s">
        <v>439</v>
      </c>
      <c r="I797" s="4"/>
      <c r="J797" s="4"/>
      <c r="K797" s="4">
        <v>211</v>
      </c>
      <c r="L797" s="4">
        <v>25</v>
      </c>
      <c r="M797" s="4">
        <v>3</v>
      </c>
      <c r="N797" s="4" t="s">
        <v>3</v>
      </c>
      <c r="O797" s="4">
        <v>2</v>
      </c>
      <c r="P797" s="4"/>
      <c r="Q797" s="4"/>
      <c r="R797" s="4"/>
      <c r="S797" s="4"/>
      <c r="T797" s="4"/>
      <c r="U797" s="4"/>
      <c r="V797" s="4"/>
      <c r="W797" s="4"/>
    </row>
    <row r="798" spans="1:206" x14ac:dyDescent="0.2">
      <c r="A798" s="4">
        <v>50</v>
      </c>
      <c r="B798" s="4">
        <v>0</v>
      </c>
      <c r="C798" s="4">
        <v>0</v>
      </c>
      <c r="D798" s="4">
        <v>1</v>
      </c>
      <c r="E798" s="4">
        <v>224</v>
      </c>
      <c r="F798" s="4">
        <f>ROUND(Source!AR771,O798)</f>
        <v>423129.93</v>
      </c>
      <c r="G798" s="4" t="s">
        <v>440</v>
      </c>
      <c r="H798" s="4" t="s">
        <v>441</v>
      </c>
      <c r="I798" s="4"/>
      <c r="J798" s="4"/>
      <c r="K798" s="4">
        <v>224</v>
      </c>
      <c r="L798" s="4">
        <v>26</v>
      </c>
      <c r="M798" s="4">
        <v>3</v>
      </c>
      <c r="N798" s="4" t="s">
        <v>3</v>
      </c>
      <c r="O798" s="4">
        <v>2</v>
      </c>
      <c r="P798" s="4"/>
      <c r="Q798" s="4"/>
      <c r="R798" s="4"/>
      <c r="S798" s="4"/>
      <c r="T798" s="4"/>
      <c r="U798" s="4"/>
      <c r="V798" s="4"/>
      <c r="W798" s="4"/>
    </row>
    <row r="800" spans="1:206" x14ac:dyDescent="0.2">
      <c r="A800" s="2">
        <v>51</v>
      </c>
      <c r="B800" s="2">
        <f>B20</f>
        <v>1</v>
      </c>
      <c r="C800" s="2">
        <f>A20</f>
        <v>3</v>
      </c>
      <c r="D800" s="2">
        <f>ROW(A20)</f>
        <v>20</v>
      </c>
      <c r="E800" s="2"/>
      <c r="F800" s="2" t="str">
        <f>IF(F20&lt;&gt;"",F20,"")</f>
        <v>Новая локальная смета</v>
      </c>
      <c r="G800" s="2" t="str">
        <f>IF(G20&lt;&gt;"",G20,"")</f>
        <v>Новая локальная смета</v>
      </c>
      <c r="H800" s="2">
        <v>0</v>
      </c>
      <c r="I800" s="2"/>
      <c r="J800" s="2"/>
      <c r="K800" s="2"/>
      <c r="L800" s="2"/>
      <c r="M800" s="2"/>
      <c r="N800" s="2"/>
      <c r="O800" s="2">
        <f t="shared" ref="O800:T800" si="637">ROUND(O150+O437+O709+O771+AB800,2)</f>
        <v>9240427.6799999997</v>
      </c>
      <c r="P800" s="2">
        <f t="shared" si="637"/>
        <v>8296017.5700000003</v>
      </c>
      <c r="Q800" s="2">
        <f t="shared" si="637"/>
        <v>524106.72</v>
      </c>
      <c r="R800" s="2">
        <f t="shared" si="637"/>
        <v>61396.07</v>
      </c>
      <c r="S800" s="2">
        <f t="shared" si="637"/>
        <v>420303.39</v>
      </c>
      <c r="T800" s="2">
        <f t="shared" si="637"/>
        <v>0</v>
      </c>
      <c r="U800" s="2">
        <f>U150+U437+U709+U771+AH800</f>
        <v>7128.1537644099999</v>
      </c>
      <c r="V800" s="2">
        <f>V150+V437+V709+V771+AI800</f>
        <v>703.46567949999996</v>
      </c>
      <c r="W800" s="2">
        <f>ROUND(W150+W437+W709+W771+AJ800,2)</f>
        <v>0</v>
      </c>
      <c r="X800" s="2">
        <f>ROUND(X150+X437+X709+X771+AK800,2)</f>
        <v>471152.9</v>
      </c>
      <c r="Y800" s="2">
        <f>ROUND(Y150+Y437+Y709+Y771+AL800,2)</f>
        <v>357702.83</v>
      </c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>
        <f t="shared" ref="AO800:BC800" si="638">ROUND(AO150+AO437+AO709+AO771+BX800,2)</f>
        <v>0</v>
      </c>
      <c r="AP800" s="2">
        <f t="shared" si="638"/>
        <v>0</v>
      </c>
      <c r="AQ800" s="2">
        <f t="shared" si="638"/>
        <v>0</v>
      </c>
      <c r="AR800" s="2">
        <f t="shared" si="638"/>
        <v>10101845.859999999</v>
      </c>
      <c r="AS800" s="2">
        <f t="shared" si="638"/>
        <v>10022345.59</v>
      </c>
      <c r="AT800" s="2">
        <f t="shared" si="638"/>
        <v>79500.27</v>
      </c>
      <c r="AU800" s="2">
        <f t="shared" si="638"/>
        <v>0</v>
      </c>
      <c r="AV800" s="2">
        <f t="shared" si="638"/>
        <v>8296017.5700000003</v>
      </c>
      <c r="AW800" s="2">
        <f t="shared" si="638"/>
        <v>8296017.5700000003</v>
      </c>
      <c r="AX800" s="2">
        <f t="shared" si="638"/>
        <v>0</v>
      </c>
      <c r="AY800" s="2">
        <f t="shared" si="638"/>
        <v>8296017.5700000003</v>
      </c>
      <c r="AZ800" s="2">
        <f t="shared" si="638"/>
        <v>0</v>
      </c>
      <c r="BA800" s="2">
        <f t="shared" si="638"/>
        <v>0</v>
      </c>
      <c r="BB800" s="2">
        <f t="shared" si="638"/>
        <v>0</v>
      </c>
      <c r="BC800" s="2">
        <f t="shared" si="638"/>
        <v>0</v>
      </c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3"/>
      <c r="DH800" s="3"/>
      <c r="DI800" s="3"/>
      <c r="DJ800" s="3"/>
      <c r="DK800" s="3"/>
      <c r="DL800" s="3"/>
      <c r="DM800" s="3"/>
      <c r="DN800" s="3"/>
      <c r="DO800" s="3"/>
      <c r="DP800" s="3"/>
      <c r="DQ800" s="3"/>
      <c r="DR800" s="3"/>
      <c r="DS800" s="3"/>
      <c r="DT800" s="3"/>
      <c r="DU800" s="3"/>
      <c r="DV800" s="3"/>
      <c r="DW800" s="3"/>
      <c r="DX800" s="3"/>
      <c r="DY800" s="3"/>
      <c r="DZ800" s="3"/>
      <c r="EA800" s="3"/>
      <c r="EB800" s="3"/>
      <c r="EC800" s="3"/>
      <c r="ED800" s="3"/>
      <c r="EE800" s="3"/>
      <c r="EF800" s="3"/>
      <c r="EG800" s="3"/>
      <c r="EH800" s="3"/>
      <c r="EI800" s="3"/>
      <c r="EJ800" s="3"/>
      <c r="EK800" s="3"/>
      <c r="EL800" s="3"/>
      <c r="EM800" s="3"/>
      <c r="EN800" s="3"/>
      <c r="EO800" s="3"/>
      <c r="EP800" s="3"/>
      <c r="EQ800" s="3"/>
      <c r="ER800" s="3"/>
      <c r="ES800" s="3"/>
      <c r="ET800" s="3"/>
      <c r="EU800" s="3"/>
      <c r="EV800" s="3"/>
      <c r="EW800" s="3"/>
      <c r="EX800" s="3"/>
      <c r="EY800" s="3"/>
      <c r="EZ800" s="3"/>
      <c r="FA800" s="3"/>
      <c r="FB800" s="3"/>
      <c r="FC800" s="3"/>
      <c r="FD800" s="3"/>
      <c r="FE800" s="3"/>
      <c r="FF800" s="3"/>
      <c r="FG800" s="3"/>
      <c r="FH800" s="3"/>
      <c r="FI800" s="3"/>
      <c r="FJ800" s="3"/>
      <c r="FK800" s="3"/>
      <c r="FL800" s="3"/>
      <c r="FM800" s="3"/>
      <c r="FN800" s="3"/>
      <c r="FO800" s="3"/>
      <c r="FP800" s="3"/>
      <c r="FQ800" s="3"/>
      <c r="FR800" s="3"/>
      <c r="FS800" s="3"/>
      <c r="FT800" s="3"/>
      <c r="FU800" s="3"/>
      <c r="FV800" s="3"/>
      <c r="FW800" s="3"/>
      <c r="FX800" s="3"/>
      <c r="FY800" s="3"/>
      <c r="FZ800" s="3"/>
      <c r="GA800" s="3"/>
      <c r="GB800" s="3"/>
      <c r="GC800" s="3"/>
      <c r="GD800" s="3"/>
      <c r="GE800" s="3"/>
      <c r="GF800" s="3"/>
      <c r="GG800" s="3"/>
      <c r="GH800" s="3"/>
      <c r="GI800" s="3"/>
      <c r="GJ800" s="3"/>
      <c r="GK800" s="3"/>
      <c r="GL800" s="3"/>
      <c r="GM800" s="3"/>
      <c r="GN800" s="3"/>
      <c r="GO800" s="3"/>
      <c r="GP800" s="3"/>
      <c r="GQ800" s="3"/>
      <c r="GR800" s="3"/>
      <c r="GS800" s="3"/>
      <c r="GT800" s="3"/>
      <c r="GU800" s="3"/>
      <c r="GV800" s="3"/>
      <c r="GW800" s="3"/>
      <c r="GX800" s="3">
        <v>0</v>
      </c>
    </row>
    <row r="802" spans="1:23" x14ac:dyDescent="0.2">
      <c r="A802" s="4">
        <v>50</v>
      </c>
      <c r="B802" s="4">
        <v>0</v>
      </c>
      <c r="C802" s="4">
        <v>0</v>
      </c>
      <c r="D802" s="4">
        <v>1</v>
      </c>
      <c r="E802" s="4">
        <v>201</v>
      </c>
      <c r="F802" s="4">
        <f>ROUND(Source!O800,O802)</f>
        <v>9240427.6799999997</v>
      </c>
      <c r="G802" s="4" t="s">
        <v>390</v>
      </c>
      <c r="H802" s="4" t="s">
        <v>391</v>
      </c>
      <c r="I802" s="4"/>
      <c r="J802" s="4"/>
      <c r="K802" s="4">
        <v>201</v>
      </c>
      <c r="L802" s="4">
        <v>1</v>
      </c>
      <c r="M802" s="4">
        <v>3</v>
      </c>
      <c r="N802" s="4" t="s">
        <v>3</v>
      </c>
      <c r="O802" s="4">
        <v>2</v>
      </c>
      <c r="P802" s="4"/>
      <c r="Q802" s="4"/>
      <c r="R802" s="4"/>
      <c r="S802" s="4"/>
      <c r="T802" s="4"/>
      <c r="U802" s="4"/>
      <c r="V802" s="4"/>
      <c r="W802" s="4"/>
    </row>
    <row r="803" spans="1:23" x14ac:dyDescent="0.2">
      <c r="A803" s="4">
        <v>50</v>
      </c>
      <c r="B803" s="4">
        <v>0</v>
      </c>
      <c r="C803" s="4">
        <v>0</v>
      </c>
      <c r="D803" s="4">
        <v>1</v>
      </c>
      <c r="E803" s="4">
        <v>202</v>
      </c>
      <c r="F803" s="4">
        <f>ROUND(Source!P800,O803)</f>
        <v>8296017.5700000003</v>
      </c>
      <c r="G803" s="4" t="s">
        <v>392</v>
      </c>
      <c r="H803" s="4" t="s">
        <v>393</v>
      </c>
      <c r="I803" s="4"/>
      <c r="J803" s="4"/>
      <c r="K803" s="4">
        <v>202</v>
      </c>
      <c r="L803" s="4">
        <v>2</v>
      </c>
      <c r="M803" s="4">
        <v>3</v>
      </c>
      <c r="N803" s="4" t="s">
        <v>3</v>
      </c>
      <c r="O803" s="4">
        <v>2</v>
      </c>
      <c r="P803" s="4"/>
      <c r="Q803" s="4"/>
      <c r="R803" s="4"/>
      <c r="S803" s="4"/>
      <c r="T803" s="4"/>
      <c r="U803" s="4"/>
      <c r="V803" s="4"/>
      <c r="W803" s="4"/>
    </row>
    <row r="804" spans="1:23" x14ac:dyDescent="0.2">
      <c r="A804" s="4">
        <v>50</v>
      </c>
      <c r="B804" s="4">
        <v>0</v>
      </c>
      <c r="C804" s="4">
        <v>0</v>
      </c>
      <c r="D804" s="4">
        <v>1</v>
      </c>
      <c r="E804" s="4">
        <v>222</v>
      </c>
      <c r="F804" s="4">
        <f>ROUND(Source!AO800,O804)</f>
        <v>0</v>
      </c>
      <c r="G804" s="4" t="s">
        <v>394</v>
      </c>
      <c r="H804" s="4" t="s">
        <v>395</v>
      </c>
      <c r="I804" s="4"/>
      <c r="J804" s="4"/>
      <c r="K804" s="4">
        <v>222</v>
      </c>
      <c r="L804" s="4">
        <v>3</v>
      </c>
      <c r="M804" s="4">
        <v>3</v>
      </c>
      <c r="N804" s="4" t="s">
        <v>3</v>
      </c>
      <c r="O804" s="4">
        <v>2</v>
      </c>
      <c r="P804" s="4"/>
      <c r="Q804" s="4"/>
      <c r="R804" s="4"/>
      <c r="S804" s="4"/>
      <c r="T804" s="4"/>
      <c r="U804" s="4"/>
      <c r="V804" s="4"/>
      <c r="W804" s="4"/>
    </row>
    <row r="805" spans="1:23" x14ac:dyDescent="0.2">
      <c r="A805" s="4">
        <v>50</v>
      </c>
      <c r="B805" s="4">
        <v>0</v>
      </c>
      <c r="C805" s="4">
        <v>0</v>
      </c>
      <c r="D805" s="4">
        <v>1</v>
      </c>
      <c r="E805" s="4">
        <v>225</v>
      </c>
      <c r="F805" s="4">
        <f>ROUND(Source!AV800,O805)</f>
        <v>8296017.5700000003</v>
      </c>
      <c r="G805" s="4" t="s">
        <v>396</v>
      </c>
      <c r="H805" s="4" t="s">
        <v>397</v>
      </c>
      <c r="I805" s="4"/>
      <c r="J805" s="4"/>
      <c r="K805" s="4">
        <v>225</v>
      </c>
      <c r="L805" s="4">
        <v>4</v>
      </c>
      <c r="M805" s="4">
        <v>3</v>
      </c>
      <c r="N805" s="4" t="s">
        <v>3</v>
      </c>
      <c r="O805" s="4">
        <v>2</v>
      </c>
      <c r="P805" s="4"/>
      <c r="Q805" s="4"/>
      <c r="R805" s="4"/>
      <c r="S805" s="4"/>
      <c r="T805" s="4"/>
      <c r="U805" s="4"/>
      <c r="V805" s="4"/>
      <c r="W805" s="4"/>
    </row>
    <row r="806" spans="1:23" x14ac:dyDescent="0.2">
      <c r="A806" s="4">
        <v>50</v>
      </c>
      <c r="B806" s="4">
        <v>0</v>
      </c>
      <c r="C806" s="4">
        <v>0</v>
      </c>
      <c r="D806" s="4">
        <v>1</v>
      </c>
      <c r="E806" s="4">
        <v>226</v>
      </c>
      <c r="F806" s="4">
        <f>ROUND(Source!AW800,O806)</f>
        <v>8296017.5700000003</v>
      </c>
      <c r="G806" s="4" t="s">
        <v>398</v>
      </c>
      <c r="H806" s="4" t="s">
        <v>399</v>
      </c>
      <c r="I806" s="4"/>
      <c r="J806" s="4"/>
      <c r="K806" s="4">
        <v>226</v>
      </c>
      <c r="L806" s="4">
        <v>5</v>
      </c>
      <c r="M806" s="4">
        <v>3</v>
      </c>
      <c r="N806" s="4" t="s">
        <v>3</v>
      </c>
      <c r="O806" s="4">
        <v>2</v>
      </c>
      <c r="P806" s="4"/>
      <c r="Q806" s="4"/>
      <c r="R806" s="4"/>
      <c r="S806" s="4"/>
      <c r="T806" s="4"/>
      <c r="U806" s="4"/>
      <c r="V806" s="4"/>
      <c r="W806" s="4"/>
    </row>
    <row r="807" spans="1:23" x14ac:dyDescent="0.2">
      <c r="A807" s="4">
        <v>50</v>
      </c>
      <c r="B807" s="4">
        <v>0</v>
      </c>
      <c r="C807" s="4">
        <v>0</v>
      </c>
      <c r="D807" s="4">
        <v>1</v>
      </c>
      <c r="E807" s="4">
        <v>227</v>
      </c>
      <c r="F807" s="4">
        <f>ROUND(Source!AX800,O807)</f>
        <v>0</v>
      </c>
      <c r="G807" s="4" t="s">
        <v>400</v>
      </c>
      <c r="H807" s="4" t="s">
        <v>401</v>
      </c>
      <c r="I807" s="4"/>
      <c r="J807" s="4"/>
      <c r="K807" s="4">
        <v>227</v>
      </c>
      <c r="L807" s="4">
        <v>6</v>
      </c>
      <c r="M807" s="4">
        <v>3</v>
      </c>
      <c r="N807" s="4" t="s">
        <v>3</v>
      </c>
      <c r="O807" s="4">
        <v>2</v>
      </c>
      <c r="P807" s="4"/>
      <c r="Q807" s="4"/>
      <c r="R807" s="4"/>
      <c r="S807" s="4"/>
      <c r="T807" s="4"/>
      <c r="U807" s="4"/>
      <c r="V807" s="4"/>
      <c r="W807" s="4"/>
    </row>
    <row r="808" spans="1:23" x14ac:dyDescent="0.2">
      <c r="A808" s="4">
        <v>50</v>
      </c>
      <c r="B808" s="4">
        <v>0</v>
      </c>
      <c r="C808" s="4">
        <v>0</v>
      </c>
      <c r="D808" s="4">
        <v>1</v>
      </c>
      <c r="E808" s="4">
        <v>228</v>
      </c>
      <c r="F808" s="4">
        <f>ROUND(Source!AY800,O808)</f>
        <v>8296017.5700000003</v>
      </c>
      <c r="G808" s="4" t="s">
        <v>402</v>
      </c>
      <c r="H808" s="4" t="s">
        <v>403</v>
      </c>
      <c r="I808" s="4"/>
      <c r="J808" s="4"/>
      <c r="K808" s="4">
        <v>228</v>
      </c>
      <c r="L808" s="4">
        <v>7</v>
      </c>
      <c r="M808" s="4">
        <v>3</v>
      </c>
      <c r="N808" s="4" t="s">
        <v>3</v>
      </c>
      <c r="O808" s="4">
        <v>2</v>
      </c>
      <c r="P808" s="4"/>
      <c r="Q808" s="4"/>
      <c r="R808" s="4"/>
      <c r="S808" s="4"/>
      <c r="T808" s="4"/>
      <c r="U808" s="4"/>
      <c r="V808" s="4"/>
      <c r="W808" s="4"/>
    </row>
    <row r="809" spans="1:23" x14ac:dyDescent="0.2">
      <c r="A809" s="4">
        <v>50</v>
      </c>
      <c r="B809" s="4">
        <v>0</v>
      </c>
      <c r="C809" s="4">
        <v>0</v>
      </c>
      <c r="D809" s="4">
        <v>1</v>
      </c>
      <c r="E809" s="4">
        <v>216</v>
      </c>
      <c r="F809" s="4">
        <f>ROUND(Source!AP800,O809)</f>
        <v>0</v>
      </c>
      <c r="G809" s="4" t="s">
        <v>404</v>
      </c>
      <c r="H809" s="4" t="s">
        <v>405</v>
      </c>
      <c r="I809" s="4"/>
      <c r="J809" s="4"/>
      <c r="K809" s="4">
        <v>216</v>
      </c>
      <c r="L809" s="4">
        <v>8</v>
      </c>
      <c r="M809" s="4">
        <v>3</v>
      </c>
      <c r="N809" s="4" t="s">
        <v>3</v>
      </c>
      <c r="O809" s="4">
        <v>2</v>
      </c>
      <c r="P809" s="4"/>
      <c r="Q809" s="4"/>
      <c r="R809" s="4"/>
      <c r="S809" s="4"/>
      <c r="T809" s="4"/>
      <c r="U809" s="4"/>
      <c r="V809" s="4"/>
      <c r="W809" s="4"/>
    </row>
    <row r="810" spans="1:23" x14ac:dyDescent="0.2">
      <c r="A810" s="4">
        <v>50</v>
      </c>
      <c r="B810" s="4">
        <v>0</v>
      </c>
      <c r="C810" s="4">
        <v>0</v>
      </c>
      <c r="D810" s="4">
        <v>1</v>
      </c>
      <c r="E810" s="4">
        <v>223</v>
      </c>
      <c r="F810" s="4">
        <f>ROUND(Source!AQ800,O810)</f>
        <v>0</v>
      </c>
      <c r="G810" s="4" t="s">
        <v>406</v>
      </c>
      <c r="H810" s="4" t="s">
        <v>407</v>
      </c>
      <c r="I810" s="4"/>
      <c r="J810" s="4"/>
      <c r="K810" s="4">
        <v>223</v>
      </c>
      <c r="L810" s="4">
        <v>9</v>
      </c>
      <c r="M810" s="4">
        <v>3</v>
      </c>
      <c r="N810" s="4" t="s">
        <v>3</v>
      </c>
      <c r="O810" s="4">
        <v>2</v>
      </c>
      <c r="P810" s="4"/>
      <c r="Q810" s="4"/>
      <c r="R810" s="4"/>
      <c r="S810" s="4"/>
      <c r="T810" s="4"/>
      <c r="U810" s="4"/>
      <c r="V810" s="4"/>
      <c r="W810" s="4"/>
    </row>
    <row r="811" spans="1:23" x14ac:dyDescent="0.2">
      <c r="A811" s="4">
        <v>50</v>
      </c>
      <c r="B811" s="4">
        <v>0</v>
      </c>
      <c r="C811" s="4">
        <v>0</v>
      </c>
      <c r="D811" s="4">
        <v>1</v>
      </c>
      <c r="E811" s="4">
        <v>229</v>
      </c>
      <c r="F811" s="4">
        <f>ROUND(Source!AZ800,O811)</f>
        <v>0</v>
      </c>
      <c r="G811" s="4" t="s">
        <v>408</v>
      </c>
      <c r="H811" s="4" t="s">
        <v>409</v>
      </c>
      <c r="I811" s="4"/>
      <c r="J811" s="4"/>
      <c r="K811" s="4">
        <v>229</v>
      </c>
      <c r="L811" s="4">
        <v>10</v>
      </c>
      <c r="M811" s="4">
        <v>3</v>
      </c>
      <c r="N811" s="4" t="s">
        <v>3</v>
      </c>
      <c r="O811" s="4">
        <v>2</v>
      </c>
      <c r="P811" s="4"/>
      <c r="Q811" s="4"/>
      <c r="R811" s="4"/>
      <c r="S811" s="4"/>
      <c r="T811" s="4"/>
      <c r="U811" s="4"/>
      <c r="V811" s="4"/>
      <c r="W811" s="4"/>
    </row>
    <row r="812" spans="1:23" x14ac:dyDescent="0.2">
      <c r="A812" s="4">
        <v>50</v>
      </c>
      <c r="B812" s="4">
        <v>0</v>
      </c>
      <c r="C812" s="4">
        <v>0</v>
      </c>
      <c r="D812" s="4">
        <v>1</v>
      </c>
      <c r="E812" s="4">
        <v>203</v>
      </c>
      <c r="F812" s="4">
        <f>ROUND(Source!Q800,O812)</f>
        <v>524106.72</v>
      </c>
      <c r="G812" s="4" t="s">
        <v>410</v>
      </c>
      <c r="H812" s="4" t="s">
        <v>411</v>
      </c>
      <c r="I812" s="4"/>
      <c r="J812" s="4"/>
      <c r="K812" s="4">
        <v>203</v>
      </c>
      <c r="L812" s="4">
        <v>11</v>
      </c>
      <c r="M812" s="4">
        <v>3</v>
      </c>
      <c r="N812" s="4" t="s">
        <v>3</v>
      </c>
      <c r="O812" s="4">
        <v>2</v>
      </c>
      <c r="P812" s="4"/>
      <c r="Q812" s="4"/>
      <c r="R812" s="4"/>
      <c r="S812" s="4"/>
      <c r="T812" s="4"/>
      <c r="U812" s="4"/>
      <c r="V812" s="4"/>
      <c r="W812" s="4"/>
    </row>
    <row r="813" spans="1:23" x14ac:dyDescent="0.2">
      <c r="A813" s="4">
        <v>50</v>
      </c>
      <c r="B813" s="4">
        <v>0</v>
      </c>
      <c r="C813" s="4">
        <v>0</v>
      </c>
      <c r="D813" s="4">
        <v>1</v>
      </c>
      <c r="E813" s="4">
        <v>231</v>
      </c>
      <c r="F813" s="4">
        <f>ROUND(Source!BB800,O813)</f>
        <v>0</v>
      </c>
      <c r="G813" s="4" t="s">
        <v>412</v>
      </c>
      <c r="H813" s="4" t="s">
        <v>413</v>
      </c>
      <c r="I813" s="4"/>
      <c r="J813" s="4"/>
      <c r="K813" s="4">
        <v>231</v>
      </c>
      <c r="L813" s="4">
        <v>12</v>
      </c>
      <c r="M813" s="4">
        <v>3</v>
      </c>
      <c r="N813" s="4" t="s">
        <v>3</v>
      </c>
      <c r="O813" s="4">
        <v>2</v>
      </c>
      <c r="P813" s="4"/>
      <c r="Q813" s="4"/>
      <c r="R813" s="4"/>
      <c r="S813" s="4"/>
      <c r="T813" s="4"/>
      <c r="U813" s="4"/>
      <c r="V813" s="4"/>
      <c r="W813" s="4"/>
    </row>
    <row r="814" spans="1:23" x14ac:dyDescent="0.2">
      <c r="A814" s="4">
        <v>50</v>
      </c>
      <c r="B814" s="4">
        <v>0</v>
      </c>
      <c r="C814" s="4">
        <v>0</v>
      </c>
      <c r="D814" s="4">
        <v>1</v>
      </c>
      <c r="E814" s="4">
        <v>204</v>
      </c>
      <c r="F814" s="4">
        <f>ROUND(Source!R800,O814)</f>
        <v>61396.07</v>
      </c>
      <c r="G814" s="4" t="s">
        <v>414</v>
      </c>
      <c r="H814" s="4" t="s">
        <v>415</v>
      </c>
      <c r="I814" s="4"/>
      <c r="J814" s="4"/>
      <c r="K814" s="4">
        <v>204</v>
      </c>
      <c r="L814" s="4">
        <v>13</v>
      </c>
      <c r="M814" s="4">
        <v>3</v>
      </c>
      <c r="N814" s="4" t="s">
        <v>3</v>
      </c>
      <c r="O814" s="4">
        <v>2</v>
      </c>
      <c r="P814" s="4"/>
      <c r="Q814" s="4"/>
      <c r="R814" s="4"/>
      <c r="S814" s="4"/>
      <c r="T814" s="4"/>
      <c r="U814" s="4"/>
      <c r="V814" s="4"/>
      <c r="W814" s="4"/>
    </row>
    <row r="815" spans="1:23" x14ac:dyDescent="0.2">
      <c r="A815" s="4">
        <v>50</v>
      </c>
      <c r="B815" s="4">
        <v>0</v>
      </c>
      <c r="C815" s="4">
        <v>0</v>
      </c>
      <c r="D815" s="4">
        <v>1</v>
      </c>
      <c r="E815" s="4">
        <v>205</v>
      </c>
      <c r="F815" s="4">
        <f>ROUND(Source!S800,O815)</f>
        <v>420303.39</v>
      </c>
      <c r="G815" s="4" t="s">
        <v>416</v>
      </c>
      <c r="H815" s="4" t="s">
        <v>417</v>
      </c>
      <c r="I815" s="4"/>
      <c r="J815" s="4"/>
      <c r="K815" s="4">
        <v>205</v>
      </c>
      <c r="L815" s="4">
        <v>14</v>
      </c>
      <c r="M815" s="4">
        <v>3</v>
      </c>
      <c r="N815" s="4" t="s">
        <v>3</v>
      </c>
      <c r="O815" s="4">
        <v>2</v>
      </c>
      <c r="P815" s="4"/>
      <c r="Q815" s="4"/>
      <c r="R815" s="4"/>
      <c r="S815" s="4"/>
      <c r="T815" s="4"/>
      <c r="U815" s="4"/>
      <c r="V815" s="4"/>
      <c r="W815" s="4"/>
    </row>
    <row r="816" spans="1:23" x14ac:dyDescent="0.2">
      <c r="A816" s="4">
        <v>50</v>
      </c>
      <c r="B816" s="4">
        <v>0</v>
      </c>
      <c r="C816" s="4">
        <v>0</v>
      </c>
      <c r="D816" s="4">
        <v>1</v>
      </c>
      <c r="E816" s="4">
        <v>232</v>
      </c>
      <c r="F816" s="4">
        <f>ROUND(Source!BC800,O816)</f>
        <v>0</v>
      </c>
      <c r="G816" s="4" t="s">
        <v>418</v>
      </c>
      <c r="H816" s="4" t="s">
        <v>419</v>
      </c>
      <c r="I816" s="4"/>
      <c r="J816" s="4"/>
      <c r="K816" s="4">
        <v>232</v>
      </c>
      <c r="L816" s="4">
        <v>15</v>
      </c>
      <c r="M816" s="4">
        <v>3</v>
      </c>
      <c r="N816" s="4" t="s">
        <v>3</v>
      </c>
      <c r="O816" s="4">
        <v>2</v>
      </c>
      <c r="P816" s="4"/>
      <c r="Q816" s="4"/>
      <c r="R816" s="4"/>
      <c r="S816" s="4"/>
      <c r="T816" s="4"/>
      <c r="U816" s="4"/>
      <c r="V816" s="4"/>
      <c r="W816" s="4"/>
    </row>
    <row r="817" spans="1:206" x14ac:dyDescent="0.2">
      <c r="A817" s="4">
        <v>50</v>
      </c>
      <c r="B817" s="4">
        <v>0</v>
      </c>
      <c r="C817" s="4">
        <v>0</v>
      </c>
      <c r="D817" s="4">
        <v>1</v>
      </c>
      <c r="E817" s="4">
        <v>214</v>
      </c>
      <c r="F817" s="4">
        <f>ROUND(Source!AS800,O817)</f>
        <v>10022345.59</v>
      </c>
      <c r="G817" s="4" t="s">
        <v>420</v>
      </c>
      <c r="H817" s="4" t="s">
        <v>421</v>
      </c>
      <c r="I817" s="4"/>
      <c r="J817" s="4"/>
      <c r="K817" s="4">
        <v>214</v>
      </c>
      <c r="L817" s="4">
        <v>16</v>
      </c>
      <c r="M817" s="4">
        <v>3</v>
      </c>
      <c r="N817" s="4" t="s">
        <v>3</v>
      </c>
      <c r="O817" s="4">
        <v>2</v>
      </c>
      <c r="P817" s="4"/>
      <c r="Q817" s="4"/>
      <c r="R817" s="4"/>
      <c r="S817" s="4"/>
      <c r="T817" s="4"/>
      <c r="U817" s="4"/>
      <c r="V817" s="4"/>
      <c r="W817" s="4"/>
    </row>
    <row r="818" spans="1:206" x14ac:dyDescent="0.2">
      <c r="A818" s="4">
        <v>50</v>
      </c>
      <c r="B818" s="4">
        <v>0</v>
      </c>
      <c r="C818" s="4">
        <v>0</v>
      </c>
      <c r="D818" s="4">
        <v>1</v>
      </c>
      <c r="E818" s="4">
        <v>215</v>
      </c>
      <c r="F818" s="4">
        <f>ROUND(Source!AT800,O818)</f>
        <v>79500.27</v>
      </c>
      <c r="G818" s="4" t="s">
        <v>422</v>
      </c>
      <c r="H818" s="4" t="s">
        <v>423</v>
      </c>
      <c r="I818" s="4"/>
      <c r="J818" s="4"/>
      <c r="K818" s="4">
        <v>215</v>
      </c>
      <c r="L818" s="4">
        <v>17</v>
      </c>
      <c r="M818" s="4">
        <v>3</v>
      </c>
      <c r="N818" s="4" t="s">
        <v>3</v>
      </c>
      <c r="O818" s="4">
        <v>2</v>
      </c>
      <c r="P818" s="4"/>
      <c r="Q818" s="4"/>
      <c r="R818" s="4"/>
      <c r="S818" s="4"/>
      <c r="T818" s="4"/>
      <c r="U818" s="4"/>
      <c r="V818" s="4"/>
      <c r="W818" s="4"/>
    </row>
    <row r="819" spans="1:206" x14ac:dyDescent="0.2">
      <c r="A819" s="4">
        <v>50</v>
      </c>
      <c r="B819" s="4">
        <v>0</v>
      </c>
      <c r="C819" s="4">
        <v>0</v>
      </c>
      <c r="D819" s="4">
        <v>1</v>
      </c>
      <c r="E819" s="4">
        <v>217</v>
      </c>
      <c r="F819" s="4">
        <f>ROUND(Source!AU800,O819)</f>
        <v>0</v>
      </c>
      <c r="G819" s="4" t="s">
        <v>424</v>
      </c>
      <c r="H819" s="4" t="s">
        <v>425</v>
      </c>
      <c r="I819" s="4"/>
      <c r="J819" s="4"/>
      <c r="K819" s="4">
        <v>217</v>
      </c>
      <c r="L819" s="4">
        <v>18</v>
      </c>
      <c r="M819" s="4">
        <v>3</v>
      </c>
      <c r="N819" s="4" t="s">
        <v>3</v>
      </c>
      <c r="O819" s="4">
        <v>2</v>
      </c>
      <c r="P819" s="4"/>
      <c r="Q819" s="4"/>
      <c r="R819" s="4"/>
      <c r="S819" s="4"/>
      <c r="T819" s="4"/>
      <c r="U819" s="4"/>
      <c r="V819" s="4"/>
      <c r="W819" s="4"/>
    </row>
    <row r="820" spans="1:206" x14ac:dyDescent="0.2">
      <c r="A820" s="4">
        <v>50</v>
      </c>
      <c r="B820" s="4">
        <v>0</v>
      </c>
      <c r="C820" s="4">
        <v>0</v>
      </c>
      <c r="D820" s="4">
        <v>1</v>
      </c>
      <c r="E820" s="4">
        <v>230</v>
      </c>
      <c r="F820" s="4">
        <f>ROUND(Source!BA800,O820)</f>
        <v>0</v>
      </c>
      <c r="G820" s="4" t="s">
        <v>426</v>
      </c>
      <c r="H820" s="4" t="s">
        <v>427</v>
      </c>
      <c r="I820" s="4"/>
      <c r="J820" s="4"/>
      <c r="K820" s="4">
        <v>230</v>
      </c>
      <c r="L820" s="4">
        <v>19</v>
      </c>
      <c r="M820" s="4">
        <v>3</v>
      </c>
      <c r="N820" s="4" t="s">
        <v>3</v>
      </c>
      <c r="O820" s="4">
        <v>2</v>
      </c>
      <c r="P820" s="4"/>
      <c r="Q820" s="4"/>
      <c r="R820" s="4"/>
      <c r="S820" s="4"/>
      <c r="T820" s="4"/>
      <c r="U820" s="4"/>
      <c r="V820" s="4"/>
      <c r="W820" s="4"/>
    </row>
    <row r="821" spans="1:206" x14ac:dyDescent="0.2">
      <c r="A821" s="4">
        <v>50</v>
      </c>
      <c r="B821" s="4">
        <v>0</v>
      </c>
      <c r="C821" s="4">
        <v>0</v>
      </c>
      <c r="D821" s="4">
        <v>1</v>
      </c>
      <c r="E821" s="4">
        <v>206</v>
      </c>
      <c r="F821" s="4">
        <f>ROUND(Source!T800,O821)</f>
        <v>0</v>
      </c>
      <c r="G821" s="4" t="s">
        <v>428</v>
      </c>
      <c r="H821" s="4" t="s">
        <v>429</v>
      </c>
      <c r="I821" s="4"/>
      <c r="J821" s="4"/>
      <c r="K821" s="4">
        <v>206</v>
      </c>
      <c r="L821" s="4">
        <v>20</v>
      </c>
      <c r="M821" s="4">
        <v>3</v>
      </c>
      <c r="N821" s="4" t="s">
        <v>3</v>
      </c>
      <c r="O821" s="4">
        <v>2</v>
      </c>
      <c r="P821" s="4"/>
      <c r="Q821" s="4"/>
      <c r="R821" s="4"/>
      <c r="S821" s="4"/>
      <c r="T821" s="4"/>
      <c r="U821" s="4"/>
      <c r="V821" s="4"/>
      <c r="W821" s="4"/>
    </row>
    <row r="822" spans="1:206" x14ac:dyDescent="0.2">
      <c r="A822" s="4">
        <v>50</v>
      </c>
      <c r="B822" s="4">
        <v>0</v>
      </c>
      <c r="C822" s="4">
        <v>0</v>
      </c>
      <c r="D822" s="4">
        <v>1</v>
      </c>
      <c r="E822" s="4">
        <v>207</v>
      </c>
      <c r="F822" s="4">
        <f>Source!U800</f>
        <v>7128.1537644099999</v>
      </c>
      <c r="G822" s="4" t="s">
        <v>430</v>
      </c>
      <c r="H822" s="4" t="s">
        <v>431</v>
      </c>
      <c r="I822" s="4"/>
      <c r="J822" s="4"/>
      <c r="K822" s="4">
        <v>207</v>
      </c>
      <c r="L822" s="4">
        <v>21</v>
      </c>
      <c r="M822" s="4">
        <v>3</v>
      </c>
      <c r="N822" s="4" t="s">
        <v>3</v>
      </c>
      <c r="O822" s="4">
        <v>-1</v>
      </c>
      <c r="P822" s="4"/>
      <c r="Q822" s="4"/>
      <c r="R822" s="4"/>
      <c r="S822" s="4"/>
      <c r="T822" s="4"/>
      <c r="U822" s="4"/>
      <c r="V822" s="4"/>
      <c r="W822" s="4"/>
    </row>
    <row r="823" spans="1:206" x14ac:dyDescent="0.2">
      <c r="A823" s="4">
        <v>50</v>
      </c>
      <c r="B823" s="4">
        <v>0</v>
      </c>
      <c r="C823" s="4">
        <v>0</v>
      </c>
      <c r="D823" s="4">
        <v>1</v>
      </c>
      <c r="E823" s="4">
        <v>208</v>
      </c>
      <c r="F823" s="4">
        <f>Source!V800</f>
        <v>703.46567949999996</v>
      </c>
      <c r="G823" s="4" t="s">
        <v>432</v>
      </c>
      <c r="H823" s="4" t="s">
        <v>433</v>
      </c>
      <c r="I823" s="4"/>
      <c r="J823" s="4"/>
      <c r="K823" s="4">
        <v>208</v>
      </c>
      <c r="L823" s="4">
        <v>22</v>
      </c>
      <c r="M823" s="4">
        <v>3</v>
      </c>
      <c r="N823" s="4" t="s">
        <v>3</v>
      </c>
      <c r="O823" s="4">
        <v>-1</v>
      </c>
      <c r="P823" s="4"/>
      <c r="Q823" s="4"/>
      <c r="R823" s="4"/>
      <c r="S823" s="4"/>
      <c r="T823" s="4"/>
      <c r="U823" s="4"/>
      <c r="V823" s="4"/>
      <c r="W823" s="4"/>
    </row>
    <row r="824" spans="1:206" x14ac:dyDescent="0.2">
      <c r="A824" s="4">
        <v>50</v>
      </c>
      <c r="B824" s="4">
        <v>0</v>
      </c>
      <c r="C824" s="4">
        <v>0</v>
      </c>
      <c r="D824" s="4">
        <v>1</v>
      </c>
      <c r="E824" s="4">
        <v>209</v>
      </c>
      <c r="F824" s="4">
        <f>ROUND(Source!W800,O824)</f>
        <v>0</v>
      </c>
      <c r="G824" s="4" t="s">
        <v>434</v>
      </c>
      <c r="H824" s="4" t="s">
        <v>435</v>
      </c>
      <c r="I824" s="4"/>
      <c r="J824" s="4"/>
      <c r="K824" s="4">
        <v>209</v>
      </c>
      <c r="L824" s="4">
        <v>23</v>
      </c>
      <c r="M824" s="4">
        <v>3</v>
      </c>
      <c r="N824" s="4" t="s">
        <v>3</v>
      </c>
      <c r="O824" s="4">
        <v>2</v>
      </c>
      <c r="P824" s="4"/>
      <c r="Q824" s="4"/>
      <c r="R824" s="4"/>
      <c r="S824" s="4"/>
      <c r="T824" s="4"/>
      <c r="U824" s="4"/>
      <c r="V824" s="4"/>
      <c r="W824" s="4"/>
    </row>
    <row r="825" spans="1:206" x14ac:dyDescent="0.2">
      <c r="A825" s="4">
        <v>50</v>
      </c>
      <c r="B825" s="4">
        <v>0</v>
      </c>
      <c r="C825" s="4">
        <v>0</v>
      </c>
      <c r="D825" s="4">
        <v>1</v>
      </c>
      <c r="E825" s="4">
        <v>210</v>
      </c>
      <c r="F825" s="4">
        <f>ROUND(Source!X800,O825)</f>
        <v>471152.9</v>
      </c>
      <c r="G825" s="4" t="s">
        <v>436</v>
      </c>
      <c r="H825" s="4" t="s">
        <v>437</v>
      </c>
      <c r="I825" s="4"/>
      <c r="J825" s="4"/>
      <c r="K825" s="4">
        <v>210</v>
      </c>
      <c r="L825" s="4">
        <v>24</v>
      </c>
      <c r="M825" s="4">
        <v>3</v>
      </c>
      <c r="N825" s="4" t="s">
        <v>3</v>
      </c>
      <c r="O825" s="4">
        <v>2</v>
      </c>
      <c r="P825" s="4"/>
      <c r="Q825" s="4"/>
      <c r="R825" s="4"/>
      <c r="S825" s="4"/>
      <c r="T825" s="4"/>
      <c r="U825" s="4"/>
      <c r="V825" s="4"/>
      <c r="W825" s="4"/>
    </row>
    <row r="826" spans="1:206" x14ac:dyDescent="0.2">
      <c r="A826" s="4">
        <v>50</v>
      </c>
      <c r="B826" s="4">
        <v>0</v>
      </c>
      <c r="C826" s="4">
        <v>0</v>
      </c>
      <c r="D826" s="4">
        <v>1</v>
      </c>
      <c r="E826" s="4">
        <v>211</v>
      </c>
      <c r="F826" s="4">
        <f>ROUND(Source!Y800,O826)</f>
        <v>357702.83</v>
      </c>
      <c r="G826" s="4" t="s">
        <v>438</v>
      </c>
      <c r="H826" s="4" t="s">
        <v>439</v>
      </c>
      <c r="I826" s="4"/>
      <c r="J826" s="4"/>
      <c r="K826" s="4">
        <v>211</v>
      </c>
      <c r="L826" s="4">
        <v>25</v>
      </c>
      <c r="M826" s="4">
        <v>3</v>
      </c>
      <c r="N826" s="4" t="s">
        <v>3</v>
      </c>
      <c r="O826" s="4">
        <v>2</v>
      </c>
      <c r="P826" s="4"/>
      <c r="Q826" s="4"/>
      <c r="R826" s="4"/>
      <c r="S826" s="4"/>
      <c r="T826" s="4"/>
      <c r="U826" s="4"/>
      <c r="V826" s="4"/>
      <c r="W826" s="4"/>
    </row>
    <row r="827" spans="1:206" x14ac:dyDescent="0.2">
      <c r="A827" s="4">
        <v>50</v>
      </c>
      <c r="B827" s="4">
        <v>0</v>
      </c>
      <c r="C827" s="4">
        <v>0</v>
      </c>
      <c r="D827" s="4">
        <v>1</v>
      </c>
      <c r="E827" s="4">
        <v>224</v>
      </c>
      <c r="F827" s="4">
        <f>ROUND(Source!AR800,O827)</f>
        <v>10101845.859999999</v>
      </c>
      <c r="G827" s="4" t="s">
        <v>440</v>
      </c>
      <c r="H827" s="4" t="s">
        <v>441</v>
      </c>
      <c r="I827" s="4"/>
      <c r="J827" s="4"/>
      <c r="K827" s="4">
        <v>224</v>
      </c>
      <c r="L827" s="4">
        <v>26</v>
      </c>
      <c r="M827" s="4">
        <v>3</v>
      </c>
      <c r="N827" s="4" t="s">
        <v>3</v>
      </c>
      <c r="O827" s="4">
        <v>2</v>
      </c>
      <c r="P827" s="4"/>
      <c r="Q827" s="4"/>
      <c r="R827" s="4"/>
      <c r="S827" s="4"/>
      <c r="T827" s="4"/>
      <c r="U827" s="4"/>
      <c r="V827" s="4"/>
      <c r="W827" s="4"/>
    </row>
    <row r="828" spans="1:206" x14ac:dyDescent="0.2">
      <c r="A828" s="4">
        <v>50</v>
      </c>
      <c r="B828" s="4">
        <v>1</v>
      </c>
      <c r="C828" s="4">
        <v>0</v>
      </c>
      <c r="D828" s="4">
        <v>2</v>
      </c>
      <c r="E828" s="4">
        <v>0</v>
      </c>
      <c r="F828" s="4">
        <f>ROUND(F827,O828)</f>
        <v>10101845.859999999</v>
      </c>
      <c r="G828" s="4" t="s">
        <v>1072</v>
      </c>
      <c r="H828" s="4" t="s">
        <v>1073</v>
      </c>
      <c r="I828" s="4"/>
      <c r="J828" s="4"/>
      <c r="K828" s="4">
        <v>212</v>
      </c>
      <c r="L828" s="4">
        <v>27</v>
      </c>
      <c r="M828" s="4">
        <v>0</v>
      </c>
      <c r="N828" s="4" t="s">
        <v>3</v>
      </c>
      <c r="O828" s="4">
        <v>2</v>
      </c>
      <c r="P828" s="4"/>
      <c r="Q828" s="4"/>
      <c r="R828" s="4"/>
      <c r="S828" s="4"/>
      <c r="T828" s="4"/>
      <c r="U828" s="4"/>
      <c r="V828" s="4"/>
      <c r="W828" s="4"/>
    </row>
    <row r="829" spans="1:206" x14ac:dyDescent="0.2">
      <c r="A829" s="4">
        <v>50</v>
      </c>
      <c r="B829" s="4">
        <v>1</v>
      </c>
      <c r="C829" s="4">
        <v>0</v>
      </c>
      <c r="D829" s="4">
        <v>2</v>
      </c>
      <c r="E829" s="4">
        <v>0</v>
      </c>
      <c r="F829" s="4">
        <f>ROUND(F828*0.18,O829)</f>
        <v>1818332.25</v>
      </c>
      <c r="G829" s="4" t="s">
        <v>1074</v>
      </c>
      <c r="H829" s="4" t="s">
        <v>1075</v>
      </c>
      <c r="I829" s="4"/>
      <c r="J829" s="4"/>
      <c r="K829" s="4">
        <v>212</v>
      </c>
      <c r="L829" s="4">
        <v>28</v>
      </c>
      <c r="M829" s="4">
        <v>0</v>
      </c>
      <c r="N829" s="4" t="s">
        <v>3</v>
      </c>
      <c r="O829" s="4">
        <v>2</v>
      </c>
      <c r="P829" s="4"/>
      <c r="Q829" s="4"/>
      <c r="R829" s="4"/>
      <c r="S829" s="4"/>
      <c r="T829" s="4"/>
      <c r="U829" s="4"/>
      <c r="V829" s="4"/>
      <c r="W829" s="4"/>
    </row>
    <row r="830" spans="1:206" x14ac:dyDescent="0.2">
      <c r="A830" s="4">
        <v>50</v>
      </c>
      <c r="B830" s="4">
        <v>1</v>
      </c>
      <c r="C830" s="4">
        <v>0</v>
      </c>
      <c r="D830" s="4">
        <v>2</v>
      </c>
      <c r="E830" s="4">
        <v>213</v>
      </c>
      <c r="F830" s="4">
        <f>ROUND(F828+F829,O830)</f>
        <v>11920178.109999999</v>
      </c>
      <c r="G830" s="4" t="s">
        <v>1076</v>
      </c>
      <c r="H830" s="4" t="s">
        <v>440</v>
      </c>
      <c r="I830" s="4"/>
      <c r="J830" s="4"/>
      <c r="K830" s="4">
        <v>212</v>
      </c>
      <c r="L830" s="4">
        <v>29</v>
      </c>
      <c r="M830" s="4">
        <v>0</v>
      </c>
      <c r="N830" s="4" t="s">
        <v>3</v>
      </c>
      <c r="O830" s="4">
        <v>2</v>
      </c>
      <c r="P830" s="4"/>
      <c r="Q830" s="4"/>
      <c r="R830" s="4"/>
      <c r="S830" s="4"/>
      <c r="T830" s="4"/>
      <c r="U830" s="4"/>
      <c r="V830" s="4"/>
      <c r="W830" s="4"/>
    </row>
    <row r="832" spans="1:206" x14ac:dyDescent="0.2">
      <c r="A832" s="2">
        <v>51</v>
      </c>
      <c r="B832" s="2">
        <f>B12</f>
        <v>890</v>
      </c>
      <c r="C832" s="2">
        <f>A12</f>
        <v>1</v>
      </c>
      <c r="D832" s="2">
        <f>ROW(A12)</f>
        <v>12</v>
      </c>
      <c r="E832" s="2"/>
      <c r="F832" s="2" t="str">
        <f>IF(F12&lt;&gt;"",F12,"")</f>
        <v>Новый объект</v>
      </c>
      <c r="G832" s="2" t="str">
        <f>IF(G12&lt;&gt;"",G12,"")</f>
        <v>на  изготовление и монтаж сборборно-разборных конструкций  детектора ТРЕК  НИЯУ МИФИ по адресу:г.Москва,Каширское шоссе,д.31,стр.37А</v>
      </c>
      <c r="H832" s="2">
        <v>0</v>
      </c>
      <c r="I832" s="2"/>
      <c r="J832" s="2"/>
      <c r="K832" s="2"/>
      <c r="L832" s="2"/>
      <c r="M832" s="2"/>
      <c r="N832" s="2"/>
      <c r="O832" s="2">
        <f t="shared" ref="O832:T832" si="639">ROUND(O800,2)</f>
        <v>9240427.6799999997</v>
      </c>
      <c r="P832" s="2">
        <f t="shared" si="639"/>
        <v>8296017.5700000003</v>
      </c>
      <c r="Q832" s="2">
        <f t="shared" si="639"/>
        <v>524106.72</v>
      </c>
      <c r="R832" s="2">
        <f t="shared" si="639"/>
        <v>61396.07</v>
      </c>
      <c r="S832" s="2">
        <f t="shared" si="639"/>
        <v>420303.39</v>
      </c>
      <c r="T832" s="2">
        <f t="shared" si="639"/>
        <v>0</v>
      </c>
      <c r="U832" s="2">
        <f>U800</f>
        <v>7128.1537644099999</v>
      </c>
      <c r="V832" s="2">
        <f>V800</f>
        <v>703.46567949999996</v>
      </c>
      <c r="W832" s="2">
        <f>ROUND(W800,2)</f>
        <v>0</v>
      </c>
      <c r="X832" s="2">
        <f>ROUND(X800,2)</f>
        <v>471152.9</v>
      </c>
      <c r="Y832" s="2">
        <f>ROUND(Y800,2)</f>
        <v>357702.83</v>
      </c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>
        <f t="shared" ref="AO832:BC832" si="640">ROUND(AO800,2)</f>
        <v>0</v>
      </c>
      <c r="AP832" s="2">
        <f t="shared" si="640"/>
        <v>0</v>
      </c>
      <c r="AQ832" s="2">
        <f t="shared" si="640"/>
        <v>0</v>
      </c>
      <c r="AR832" s="2">
        <f t="shared" si="640"/>
        <v>10101845.859999999</v>
      </c>
      <c r="AS832" s="2">
        <f t="shared" si="640"/>
        <v>10022345.59</v>
      </c>
      <c r="AT832" s="2">
        <f t="shared" si="640"/>
        <v>79500.27</v>
      </c>
      <c r="AU832" s="2">
        <f t="shared" si="640"/>
        <v>0</v>
      </c>
      <c r="AV832" s="2">
        <f t="shared" si="640"/>
        <v>8296017.5700000003</v>
      </c>
      <c r="AW832" s="2">
        <f t="shared" si="640"/>
        <v>8296017.5700000003</v>
      </c>
      <c r="AX832" s="2">
        <f t="shared" si="640"/>
        <v>0</v>
      </c>
      <c r="AY832" s="2">
        <f t="shared" si="640"/>
        <v>8296017.5700000003</v>
      </c>
      <c r="AZ832" s="2">
        <f t="shared" si="640"/>
        <v>0</v>
      </c>
      <c r="BA832" s="2">
        <f t="shared" si="640"/>
        <v>0</v>
      </c>
      <c r="BB832" s="2">
        <f t="shared" si="640"/>
        <v>0</v>
      </c>
      <c r="BC832" s="2">
        <f t="shared" si="640"/>
        <v>0</v>
      </c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3"/>
      <c r="DH832" s="3"/>
      <c r="DI832" s="3"/>
      <c r="DJ832" s="3"/>
      <c r="DK832" s="3"/>
      <c r="DL832" s="3"/>
      <c r="DM832" s="3"/>
      <c r="DN832" s="3"/>
      <c r="DO832" s="3"/>
      <c r="DP832" s="3"/>
      <c r="DQ832" s="3"/>
      <c r="DR832" s="3"/>
      <c r="DS832" s="3"/>
      <c r="DT832" s="3"/>
      <c r="DU832" s="3"/>
      <c r="DV832" s="3"/>
      <c r="DW832" s="3"/>
      <c r="DX832" s="3"/>
      <c r="DY832" s="3"/>
      <c r="DZ832" s="3"/>
      <c r="EA832" s="3"/>
      <c r="EB832" s="3"/>
      <c r="EC832" s="3"/>
      <c r="ED832" s="3"/>
      <c r="EE832" s="3"/>
      <c r="EF832" s="3"/>
      <c r="EG832" s="3"/>
      <c r="EH832" s="3"/>
      <c r="EI832" s="3"/>
      <c r="EJ832" s="3"/>
      <c r="EK832" s="3"/>
      <c r="EL832" s="3"/>
      <c r="EM832" s="3"/>
      <c r="EN832" s="3"/>
      <c r="EO832" s="3"/>
      <c r="EP832" s="3"/>
      <c r="EQ832" s="3"/>
      <c r="ER832" s="3"/>
      <c r="ES832" s="3"/>
      <c r="ET832" s="3"/>
      <c r="EU832" s="3"/>
      <c r="EV832" s="3"/>
      <c r="EW832" s="3"/>
      <c r="EX832" s="3"/>
      <c r="EY832" s="3"/>
      <c r="EZ832" s="3"/>
      <c r="FA832" s="3"/>
      <c r="FB832" s="3"/>
      <c r="FC832" s="3"/>
      <c r="FD832" s="3"/>
      <c r="FE832" s="3"/>
      <c r="FF832" s="3"/>
      <c r="FG832" s="3"/>
      <c r="FH832" s="3"/>
      <c r="FI832" s="3"/>
      <c r="FJ832" s="3"/>
      <c r="FK832" s="3"/>
      <c r="FL832" s="3"/>
      <c r="FM832" s="3"/>
      <c r="FN832" s="3"/>
      <c r="FO832" s="3"/>
      <c r="FP832" s="3"/>
      <c r="FQ832" s="3"/>
      <c r="FR832" s="3"/>
      <c r="FS832" s="3"/>
      <c r="FT832" s="3"/>
      <c r="FU832" s="3"/>
      <c r="FV832" s="3"/>
      <c r="FW832" s="3"/>
      <c r="FX832" s="3"/>
      <c r="FY832" s="3"/>
      <c r="FZ832" s="3"/>
      <c r="GA832" s="3"/>
      <c r="GB832" s="3"/>
      <c r="GC832" s="3"/>
      <c r="GD832" s="3"/>
      <c r="GE832" s="3"/>
      <c r="GF832" s="3"/>
      <c r="GG832" s="3"/>
      <c r="GH832" s="3"/>
      <c r="GI832" s="3"/>
      <c r="GJ832" s="3"/>
      <c r="GK832" s="3"/>
      <c r="GL832" s="3"/>
      <c r="GM832" s="3"/>
      <c r="GN832" s="3"/>
      <c r="GO832" s="3"/>
      <c r="GP832" s="3"/>
      <c r="GQ832" s="3"/>
      <c r="GR832" s="3"/>
      <c r="GS832" s="3"/>
      <c r="GT832" s="3"/>
      <c r="GU832" s="3"/>
      <c r="GV832" s="3"/>
      <c r="GW832" s="3"/>
      <c r="GX832" s="3">
        <v>0</v>
      </c>
    </row>
    <row r="834" spans="1:23" x14ac:dyDescent="0.2">
      <c r="A834" s="4">
        <v>50</v>
      </c>
      <c r="B834" s="4">
        <v>0</v>
      </c>
      <c r="C834" s="4">
        <v>0</v>
      </c>
      <c r="D834" s="4">
        <v>1</v>
      </c>
      <c r="E834" s="4">
        <v>201</v>
      </c>
      <c r="F834" s="4">
        <f>ROUND(Source!O832,O834)</f>
        <v>9240427.6799999997</v>
      </c>
      <c r="G834" s="4" t="s">
        <v>390</v>
      </c>
      <c r="H834" s="4" t="s">
        <v>391</v>
      </c>
      <c r="I834" s="4"/>
      <c r="J834" s="4"/>
      <c r="K834" s="4">
        <v>201</v>
      </c>
      <c r="L834" s="4">
        <v>1</v>
      </c>
      <c r="M834" s="4">
        <v>3</v>
      </c>
      <c r="N834" s="4" t="s">
        <v>3</v>
      </c>
      <c r="O834" s="4">
        <v>2</v>
      </c>
      <c r="P834" s="4"/>
      <c r="Q834" s="4"/>
      <c r="R834" s="4"/>
      <c r="S834" s="4"/>
      <c r="T834" s="4"/>
      <c r="U834" s="4"/>
      <c r="V834" s="4"/>
      <c r="W834" s="4"/>
    </row>
    <row r="835" spans="1:23" x14ac:dyDescent="0.2">
      <c r="A835" s="4">
        <v>50</v>
      </c>
      <c r="B835" s="4">
        <v>0</v>
      </c>
      <c r="C835" s="4">
        <v>0</v>
      </c>
      <c r="D835" s="4">
        <v>1</v>
      </c>
      <c r="E835" s="4">
        <v>202</v>
      </c>
      <c r="F835" s="4">
        <f>ROUND(Source!P832,O835)</f>
        <v>8296017.5700000003</v>
      </c>
      <c r="G835" s="4" t="s">
        <v>392</v>
      </c>
      <c r="H835" s="4" t="s">
        <v>393</v>
      </c>
      <c r="I835" s="4"/>
      <c r="J835" s="4"/>
      <c r="K835" s="4">
        <v>202</v>
      </c>
      <c r="L835" s="4">
        <v>2</v>
      </c>
      <c r="M835" s="4">
        <v>3</v>
      </c>
      <c r="N835" s="4" t="s">
        <v>3</v>
      </c>
      <c r="O835" s="4">
        <v>2</v>
      </c>
      <c r="P835" s="4"/>
      <c r="Q835" s="4"/>
      <c r="R835" s="4"/>
      <c r="S835" s="4"/>
      <c r="T835" s="4"/>
      <c r="U835" s="4"/>
      <c r="V835" s="4"/>
      <c r="W835" s="4"/>
    </row>
    <row r="836" spans="1:23" x14ac:dyDescent="0.2">
      <c r="A836" s="4">
        <v>50</v>
      </c>
      <c r="B836" s="4">
        <v>0</v>
      </c>
      <c r="C836" s="4">
        <v>0</v>
      </c>
      <c r="D836" s="4">
        <v>1</v>
      </c>
      <c r="E836" s="4">
        <v>222</v>
      </c>
      <c r="F836" s="4">
        <f>ROUND(Source!AO832,O836)</f>
        <v>0</v>
      </c>
      <c r="G836" s="4" t="s">
        <v>394</v>
      </c>
      <c r="H836" s="4" t="s">
        <v>395</v>
      </c>
      <c r="I836" s="4"/>
      <c r="J836" s="4"/>
      <c r="K836" s="4">
        <v>222</v>
      </c>
      <c r="L836" s="4">
        <v>3</v>
      </c>
      <c r="M836" s="4">
        <v>3</v>
      </c>
      <c r="N836" s="4" t="s">
        <v>3</v>
      </c>
      <c r="O836" s="4">
        <v>2</v>
      </c>
      <c r="P836" s="4"/>
      <c r="Q836" s="4"/>
      <c r="R836" s="4"/>
      <c r="S836" s="4"/>
      <c r="T836" s="4"/>
      <c r="U836" s="4"/>
      <c r="V836" s="4"/>
      <c r="W836" s="4"/>
    </row>
    <row r="837" spans="1:23" x14ac:dyDescent="0.2">
      <c r="A837" s="4">
        <v>50</v>
      </c>
      <c r="B837" s="4">
        <v>0</v>
      </c>
      <c r="C837" s="4">
        <v>0</v>
      </c>
      <c r="D837" s="4">
        <v>1</v>
      </c>
      <c r="E837" s="4">
        <v>225</v>
      </c>
      <c r="F837" s="4">
        <f>ROUND(Source!AV832,O837)</f>
        <v>8296017.5700000003</v>
      </c>
      <c r="G837" s="4" t="s">
        <v>396</v>
      </c>
      <c r="H837" s="4" t="s">
        <v>397</v>
      </c>
      <c r="I837" s="4"/>
      <c r="J837" s="4"/>
      <c r="K837" s="4">
        <v>225</v>
      </c>
      <c r="L837" s="4">
        <v>4</v>
      </c>
      <c r="M837" s="4">
        <v>3</v>
      </c>
      <c r="N837" s="4" t="s">
        <v>3</v>
      </c>
      <c r="O837" s="4">
        <v>2</v>
      </c>
      <c r="P837" s="4"/>
      <c r="Q837" s="4"/>
      <c r="R837" s="4"/>
      <c r="S837" s="4"/>
      <c r="T837" s="4"/>
      <c r="U837" s="4"/>
      <c r="V837" s="4"/>
      <c r="W837" s="4"/>
    </row>
    <row r="838" spans="1:23" x14ac:dyDescent="0.2">
      <c r="A838" s="4">
        <v>50</v>
      </c>
      <c r="B838" s="4">
        <v>0</v>
      </c>
      <c r="C838" s="4">
        <v>0</v>
      </c>
      <c r="D838" s="4">
        <v>1</v>
      </c>
      <c r="E838" s="4">
        <v>226</v>
      </c>
      <c r="F838" s="4">
        <f>ROUND(Source!AW832,O838)</f>
        <v>8296017.5700000003</v>
      </c>
      <c r="G838" s="4" t="s">
        <v>398</v>
      </c>
      <c r="H838" s="4" t="s">
        <v>399</v>
      </c>
      <c r="I838" s="4"/>
      <c r="J838" s="4"/>
      <c r="K838" s="4">
        <v>226</v>
      </c>
      <c r="L838" s="4">
        <v>5</v>
      </c>
      <c r="M838" s="4">
        <v>3</v>
      </c>
      <c r="N838" s="4" t="s">
        <v>3</v>
      </c>
      <c r="O838" s="4">
        <v>2</v>
      </c>
      <c r="P838" s="4"/>
      <c r="Q838" s="4"/>
      <c r="R838" s="4"/>
      <c r="S838" s="4"/>
      <c r="T838" s="4"/>
      <c r="U838" s="4"/>
      <c r="V838" s="4"/>
      <c r="W838" s="4"/>
    </row>
    <row r="839" spans="1:23" x14ac:dyDescent="0.2">
      <c r="A839" s="4">
        <v>50</v>
      </c>
      <c r="B839" s="4">
        <v>0</v>
      </c>
      <c r="C839" s="4">
        <v>0</v>
      </c>
      <c r="D839" s="4">
        <v>1</v>
      </c>
      <c r="E839" s="4">
        <v>227</v>
      </c>
      <c r="F839" s="4">
        <f>ROUND(Source!AX832,O839)</f>
        <v>0</v>
      </c>
      <c r="G839" s="4" t="s">
        <v>400</v>
      </c>
      <c r="H839" s="4" t="s">
        <v>401</v>
      </c>
      <c r="I839" s="4"/>
      <c r="J839" s="4"/>
      <c r="K839" s="4">
        <v>227</v>
      </c>
      <c r="L839" s="4">
        <v>6</v>
      </c>
      <c r="M839" s="4">
        <v>3</v>
      </c>
      <c r="N839" s="4" t="s">
        <v>3</v>
      </c>
      <c r="O839" s="4">
        <v>2</v>
      </c>
      <c r="P839" s="4"/>
      <c r="Q839" s="4"/>
      <c r="R839" s="4"/>
      <c r="S839" s="4"/>
      <c r="T839" s="4"/>
      <c r="U839" s="4"/>
      <c r="V839" s="4"/>
      <c r="W839" s="4"/>
    </row>
    <row r="840" spans="1:23" x14ac:dyDescent="0.2">
      <c r="A840" s="4">
        <v>50</v>
      </c>
      <c r="B840" s="4">
        <v>0</v>
      </c>
      <c r="C840" s="4">
        <v>0</v>
      </c>
      <c r="D840" s="4">
        <v>1</v>
      </c>
      <c r="E840" s="4">
        <v>228</v>
      </c>
      <c r="F840" s="4">
        <f>ROUND(Source!AY832,O840)</f>
        <v>8296017.5700000003</v>
      </c>
      <c r="G840" s="4" t="s">
        <v>402</v>
      </c>
      <c r="H840" s="4" t="s">
        <v>403</v>
      </c>
      <c r="I840" s="4"/>
      <c r="J840" s="4"/>
      <c r="K840" s="4">
        <v>228</v>
      </c>
      <c r="L840" s="4">
        <v>7</v>
      </c>
      <c r="M840" s="4">
        <v>3</v>
      </c>
      <c r="N840" s="4" t="s">
        <v>3</v>
      </c>
      <c r="O840" s="4">
        <v>2</v>
      </c>
      <c r="P840" s="4"/>
      <c r="Q840" s="4"/>
      <c r="R840" s="4"/>
      <c r="S840" s="4"/>
      <c r="T840" s="4"/>
      <c r="U840" s="4"/>
      <c r="V840" s="4"/>
      <c r="W840" s="4"/>
    </row>
    <row r="841" spans="1:23" x14ac:dyDescent="0.2">
      <c r="A841" s="4">
        <v>50</v>
      </c>
      <c r="B841" s="4">
        <v>0</v>
      </c>
      <c r="C841" s="4">
        <v>0</v>
      </c>
      <c r="D841" s="4">
        <v>1</v>
      </c>
      <c r="E841" s="4">
        <v>216</v>
      </c>
      <c r="F841" s="4">
        <f>ROUND(Source!AP832,O841)</f>
        <v>0</v>
      </c>
      <c r="G841" s="4" t="s">
        <v>404</v>
      </c>
      <c r="H841" s="4" t="s">
        <v>405</v>
      </c>
      <c r="I841" s="4"/>
      <c r="J841" s="4"/>
      <c r="K841" s="4">
        <v>216</v>
      </c>
      <c r="L841" s="4">
        <v>8</v>
      </c>
      <c r="M841" s="4">
        <v>3</v>
      </c>
      <c r="N841" s="4" t="s">
        <v>3</v>
      </c>
      <c r="O841" s="4">
        <v>2</v>
      </c>
      <c r="P841" s="4"/>
      <c r="Q841" s="4"/>
      <c r="R841" s="4"/>
      <c r="S841" s="4"/>
      <c r="T841" s="4"/>
      <c r="U841" s="4"/>
      <c r="V841" s="4"/>
      <c r="W841" s="4"/>
    </row>
    <row r="842" spans="1:23" x14ac:dyDescent="0.2">
      <c r="A842" s="4">
        <v>50</v>
      </c>
      <c r="B842" s="4">
        <v>0</v>
      </c>
      <c r="C842" s="4">
        <v>0</v>
      </c>
      <c r="D842" s="4">
        <v>1</v>
      </c>
      <c r="E842" s="4">
        <v>223</v>
      </c>
      <c r="F842" s="4">
        <f>ROUND(Source!AQ832,O842)</f>
        <v>0</v>
      </c>
      <c r="G842" s="4" t="s">
        <v>406</v>
      </c>
      <c r="H842" s="4" t="s">
        <v>407</v>
      </c>
      <c r="I842" s="4"/>
      <c r="J842" s="4"/>
      <c r="K842" s="4">
        <v>223</v>
      </c>
      <c r="L842" s="4">
        <v>9</v>
      </c>
      <c r="M842" s="4">
        <v>3</v>
      </c>
      <c r="N842" s="4" t="s">
        <v>3</v>
      </c>
      <c r="O842" s="4">
        <v>2</v>
      </c>
      <c r="P842" s="4"/>
      <c r="Q842" s="4"/>
      <c r="R842" s="4"/>
      <c r="S842" s="4"/>
      <c r="T842" s="4"/>
      <c r="U842" s="4"/>
      <c r="V842" s="4"/>
      <c r="W842" s="4"/>
    </row>
    <row r="843" spans="1:23" x14ac:dyDescent="0.2">
      <c r="A843" s="4">
        <v>50</v>
      </c>
      <c r="B843" s="4">
        <v>0</v>
      </c>
      <c r="C843" s="4">
        <v>0</v>
      </c>
      <c r="D843" s="4">
        <v>1</v>
      </c>
      <c r="E843" s="4">
        <v>229</v>
      </c>
      <c r="F843" s="4">
        <f>ROUND(Source!AZ832,O843)</f>
        <v>0</v>
      </c>
      <c r="G843" s="4" t="s">
        <v>408</v>
      </c>
      <c r="H843" s="4" t="s">
        <v>409</v>
      </c>
      <c r="I843" s="4"/>
      <c r="J843" s="4"/>
      <c r="K843" s="4">
        <v>229</v>
      </c>
      <c r="L843" s="4">
        <v>10</v>
      </c>
      <c r="M843" s="4">
        <v>3</v>
      </c>
      <c r="N843" s="4" t="s">
        <v>3</v>
      </c>
      <c r="O843" s="4">
        <v>2</v>
      </c>
      <c r="P843" s="4"/>
      <c r="Q843" s="4"/>
      <c r="R843" s="4"/>
      <c r="S843" s="4"/>
      <c r="T843" s="4"/>
      <c r="U843" s="4"/>
      <c r="V843" s="4"/>
      <c r="W843" s="4"/>
    </row>
    <row r="844" spans="1:23" x14ac:dyDescent="0.2">
      <c r="A844" s="4">
        <v>50</v>
      </c>
      <c r="B844" s="4">
        <v>0</v>
      </c>
      <c r="C844" s="4">
        <v>0</v>
      </c>
      <c r="D844" s="4">
        <v>1</v>
      </c>
      <c r="E844" s="4">
        <v>203</v>
      </c>
      <c r="F844" s="4">
        <f>ROUND(Source!Q832,O844)</f>
        <v>524106.72</v>
      </c>
      <c r="G844" s="4" t="s">
        <v>410</v>
      </c>
      <c r="H844" s="4" t="s">
        <v>411</v>
      </c>
      <c r="I844" s="4"/>
      <c r="J844" s="4"/>
      <c r="K844" s="4">
        <v>203</v>
      </c>
      <c r="L844" s="4">
        <v>11</v>
      </c>
      <c r="M844" s="4">
        <v>3</v>
      </c>
      <c r="N844" s="4" t="s">
        <v>3</v>
      </c>
      <c r="O844" s="4">
        <v>2</v>
      </c>
      <c r="P844" s="4"/>
      <c r="Q844" s="4"/>
      <c r="R844" s="4"/>
      <c r="S844" s="4"/>
      <c r="T844" s="4"/>
      <c r="U844" s="4"/>
      <c r="V844" s="4"/>
      <c r="W844" s="4"/>
    </row>
    <row r="845" spans="1:23" x14ac:dyDescent="0.2">
      <c r="A845" s="4">
        <v>50</v>
      </c>
      <c r="B845" s="4">
        <v>0</v>
      </c>
      <c r="C845" s="4">
        <v>0</v>
      </c>
      <c r="D845" s="4">
        <v>1</v>
      </c>
      <c r="E845" s="4">
        <v>231</v>
      </c>
      <c r="F845" s="4">
        <f>ROUND(Source!BB832,O845)</f>
        <v>0</v>
      </c>
      <c r="G845" s="4" t="s">
        <v>412</v>
      </c>
      <c r="H845" s="4" t="s">
        <v>413</v>
      </c>
      <c r="I845" s="4"/>
      <c r="J845" s="4"/>
      <c r="K845" s="4">
        <v>231</v>
      </c>
      <c r="L845" s="4">
        <v>12</v>
      </c>
      <c r="M845" s="4">
        <v>3</v>
      </c>
      <c r="N845" s="4" t="s">
        <v>3</v>
      </c>
      <c r="O845" s="4">
        <v>2</v>
      </c>
      <c r="P845" s="4"/>
      <c r="Q845" s="4"/>
      <c r="R845" s="4"/>
      <c r="S845" s="4"/>
      <c r="T845" s="4"/>
      <c r="U845" s="4"/>
      <c r="V845" s="4"/>
      <c r="W845" s="4"/>
    </row>
    <row r="846" spans="1:23" x14ac:dyDescent="0.2">
      <c r="A846" s="4">
        <v>50</v>
      </c>
      <c r="B846" s="4">
        <v>0</v>
      </c>
      <c r="C846" s="4">
        <v>0</v>
      </c>
      <c r="D846" s="4">
        <v>1</v>
      </c>
      <c r="E846" s="4">
        <v>204</v>
      </c>
      <c r="F846" s="4">
        <f>ROUND(Source!R832,O846)</f>
        <v>61396.07</v>
      </c>
      <c r="G846" s="4" t="s">
        <v>414</v>
      </c>
      <c r="H846" s="4" t="s">
        <v>415</v>
      </c>
      <c r="I846" s="4"/>
      <c r="J846" s="4"/>
      <c r="K846" s="4">
        <v>204</v>
      </c>
      <c r="L846" s="4">
        <v>13</v>
      </c>
      <c r="M846" s="4">
        <v>3</v>
      </c>
      <c r="N846" s="4" t="s">
        <v>3</v>
      </c>
      <c r="O846" s="4">
        <v>2</v>
      </c>
      <c r="P846" s="4"/>
      <c r="Q846" s="4"/>
      <c r="R846" s="4"/>
      <c r="S846" s="4"/>
      <c r="T846" s="4"/>
      <c r="U846" s="4"/>
      <c r="V846" s="4"/>
      <c r="W846" s="4"/>
    </row>
    <row r="847" spans="1:23" x14ac:dyDescent="0.2">
      <c r="A847" s="4">
        <v>50</v>
      </c>
      <c r="B847" s="4">
        <v>0</v>
      </c>
      <c r="C847" s="4">
        <v>0</v>
      </c>
      <c r="D847" s="4">
        <v>1</v>
      </c>
      <c r="E847" s="4">
        <v>205</v>
      </c>
      <c r="F847" s="4">
        <f>ROUND(Source!S832,O847)</f>
        <v>420303.39</v>
      </c>
      <c r="G847" s="4" t="s">
        <v>416</v>
      </c>
      <c r="H847" s="4" t="s">
        <v>417</v>
      </c>
      <c r="I847" s="4"/>
      <c r="J847" s="4"/>
      <c r="K847" s="4">
        <v>205</v>
      </c>
      <c r="L847" s="4">
        <v>14</v>
      </c>
      <c r="M847" s="4">
        <v>3</v>
      </c>
      <c r="N847" s="4" t="s">
        <v>3</v>
      </c>
      <c r="O847" s="4">
        <v>2</v>
      </c>
      <c r="P847" s="4"/>
      <c r="Q847" s="4"/>
      <c r="R847" s="4"/>
      <c r="S847" s="4"/>
      <c r="T847" s="4"/>
      <c r="U847" s="4"/>
      <c r="V847" s="4"/>
      <c r="W847" s="4"/>
    </row>
    <row r="848" spans="1:23" x14ac:dyDescent="0.2">
      <c r="A848" s="4">
        <v>50</v>
      </c>
      <c r="B848" s="4">
        <v>0</v>
      </c>
      <c r="C848" s="4">
        <v>0</v>
      </c>
      <c r="D848" s="4">
        <v>1</v>
      </c>
      <c r="E848" s="4">
        <v>232</v>
      </c>
      <c r="F848" s="4">
        <f>ROUND(Source!BC832,O848)</f>
        <v>0</v>
      </c>
      <c r="G848" s="4" t="s">
        <v>418</v>
      </c>
      <c r="H848" s="4" t="s">
        <v>419</v>
      </c>
      <c r="I848" s="4"/>
      <c r="J848" s="4"/>
      <c r="K848" s="4">
        <v>232</v>
      </c>
      <c r="L848" s="4">
        <v>15</v>
      </c>
      <c r="M848" s="4">
        <v>3</v>
      </c>
      <c r="N848" s="4" t="s">
        <v>3</v>
      </c>
      <c r="O848" s="4">
        <v>2</v>
      </c>
      <c r="P848" s="4"/>
      <c r="Q848" s="4"/>
      <c r="R848" s="4"/>
      <c r="S848" s="4"/>
      <c r="T848" s="4"/>
      <c r="U848" s="4"/>
      <c r="V848" s="4"/>
      <c r="W848" s="4"/>
    </row>
    <row r="849" spans="1:23" x14ac:dyDescent="0.2">
      <c r="A849" s="4">
        <v>50</v>
      </c>
      <c r="B849" s="4">
        <v>0</v>
      </c>
      <c r="C849" s="4">
        <v>0</v>
      </c>
      <c r="D849" s="4">
        <v>1</v>
      </c>
      <c r="E849" s="4">
        <v>214</v>
      </c>
      <c r="F849" s="4">
        <f>ROUND(Source!AS832,O849)</f>
        <v>10022345.59</v>
      </c>
      <c r="G849" s="4" t="s">
        <v>420</v>
      </c>
      <c r="H849" s="4" t="s">
        <v>421</v>
      </c>
      <c r="I849" s="4"/>
      <c r="J849" s="4"/>
      <c r="K849" s="4">
        <v>214</v>
      </c>
      <c r="L849" s="4">
        <v>16</v>
      </c>
      <c r="M849" s="4">
        <v>3</v>
      </c>
      <c r="N849" s="4" t="s">
        <v>3</v>
      </c>
      <c r="O849" s="4">
        <v>2</v>
      </c>
      <c r="P849" s="4"/>
      <c r="Q849" s="4"/>
      <c r="R849" s="4"/>
      <c r="S849" s="4"/>
      <c r="T849" s="4"/>
      <c r="U849" s="4"/>
      <c r="V849" s="4"/>
      <c r="W849" s="4"/>
    </row>
    <row r="850" spans="1:23" x14ac:dyDescent="0.2">
      <c r="A850" s="4">
        <v>50</v>
      </c>
      <c r="B850" s="4">
        <v>0</v>
      </c>
      <c r="C850" s="4">
        <v>0</v>
      </c>
      <c r="D850" s="4">
        <v>1</v>
      </c>
      <c r="E850" s="4">
        <v>215</v>
      </c>
      <c r="F850" s="4">
        <f>ROUND(Source!AT832,O850)</f>
        <v>79500.27</v>
      </c>
      <c r="G850" s="4" t="s">
        <v>422</v>
      </c>
      <c r="H850" s="4" t="s">
        <v>423</v>
      </c>
      <c r="I850" s="4"/>
      <c r="J850" s="4"/>
      <c r="K850" s="4">
        <v>215</v>
      </c>
      <c r="L850" s="4">
        <v>17</v>
      </c>
      <c r="M850" s="4">
        <v>3</v>
      </c>
      <c r="N850" s="4" t="s">
        <v>3</v>
      </c>
      <c r="O850" s="4">
        <v>2</v>
      </c>
      <c r="P850" s="4"/>
      <c r="Q850" s="4"/>
      <c r="R850" s="4"/>
      <c r="S850" s="4"/>
      <c r="T850" s="4"/>
      <c r="U850" s="4"/>
      <c r="V850" s="4"/>
      <c r="W850" s="4"/>
    </row>
    <row r="851" spans="1:23" x14ac:dyDescent="0.2">
      <c r="A851" s="4">
        <v>50</v>
      </c>
      <c r="B851" s="4">
        <v>0</v>
      </c>
      <c r="C851" s="4">
        <v>0</v>
      </c>
      <c r="D851" s="4">
        <v>1</v>
      </c>
      <c r="E851" s="4">
        <v>217</v>
      </c>
      <c r="F851" s="4">
        <f>ROUND(Source!AU832,O851)</f>
        <v>0</v>
      </c>
      <c r="G851" s="4" t="s">
        <v>424</v>
      </c>
      <c r="H851" s="4" t="s">
        <v>425</v>
      </c>
      <c r="I851" s="4"/>
      <c r="J851" s="4"/>
      <c r="K851" s="4">
        <v>217</v>
      </c>
      <c r="L851" s="4">
        <v>18</v>
      </c>
      <c r="M851" s="4">
        <v>3</v>
      </c>
      <c r="N851" s="4" t="s">
        <v>3</v>
      </c>
      <c r="O851" s="4">
        <v>2</v>
      </c>
      <c r="P851" s="4"/>
      <c r="Q851" s="4"/>
      <c r="R851" s="4"/>
      <c r="S851" s="4"/>
      <c r="T851" s="4"/>
      <c r="U851" s="4"/>
      <c r="V851" s="4"/>
      <c r="W851" s="4"/>
    </row>
    <row r="852" spans="1:23" x14ac:dyDescent="0.2">
      <c r="A852" s="4">
        <v>50</v>
      </c>
      <c r="B852" s="4">
        <v>0</v>
      </c>
      <c r="C852" s="4">
        <v>0</v>
      </c>
      <c r="D852" s="4">
        <v>1</v>
      </c>
      <c r="E852" s="4">
        <v>230</v>
      </c>
      <c r="F852" s="4">
        <f>ROUND(Source!BA832,O852)</f>
        <v>0</v>
      </c>
      <c r="G852" s="4" t="s">
        <v>426</v>
      </c>
      <c r="H852" s="4" t="s">
        <v>427</v>
      </c>
      <c r="I852" s="4"/>
      <c r="J852" s="4"/>
      <c r="K852" s="4">
        <v>230</v>
      </c>
      <c r="L852" s="4">
        <v>19</v>
      </c>
      <c r="M852" s="4">
        <v>3</v>
      </c>
      <c r="N852" s="4" t="s">
        <v>3</v>
      </c>
      <c r="O852" s="4">
        <v>2</v>
      </c>
      <c r="P852" s="4"/>
      <c r="Q852" s="4"/>
      <c r="R852" s="4"/>
      <c r="S852" s="4"/>
      <c r="T852" s="4"/>
      <c r="U852" s="4"/>
      <c r="V852" s="4"/>
      <c r="W852" s="4"/>
    </row>
    <row r="853" spans="1:23" x14ac:dyDescent="0.2">
      <c r="A853" s="4">
        <v>50</v>
      </c>
      <c r="B853" s="4">
        <v>0</v>
      </c>
      <c r="C853" s="4">
        <v>0</v>
      </c>
      <c r="D853" s="4">
        <v>1</v>
      </c>
      <c r="E853" s="4">
        <v>206</v>
      </c>
      <c r="F853" s="4">
        <f>ROUND(Source!T832,O853)</f>
        <v>0</v>
      </c>
      <c r="G853" s="4" t="s">
        <v>428</v>
      </c>
      <c r="H853" s="4" t="s">
        <v>429</v>
      </c>
      <c r="I853" s="4"/>
      <c r="J853" s="4"/>
      <c r="K853" s="4">
        <v>206</v>
      </c>
      <c r="L853" s="4">
        <v>20</v>
      </c>
      <c r="M853" s="4">
        <v>3</v>
      </c>
      <c r="N853" s="4" t="s">
        <v>3</v>
      </c>
      <c r="O853" s="4">
        <v>2</v>
      </c>
      <c r="P853" s="4"/>
      <c r="Q853" s="4"/>
      <c r="R853" s="4"/>
      <c r="S853" s="4"/>
      <c r="T853" s="4"/>
      <c r="U853" s="4"/>
      <c r="V853" s="4"/>
      <c r="W853" s="4"/>
    </row>
    <row r="854" spans="1:23" x14ac:dyDescent="0.2">
      <c r="A854" s="4">
        <v>50</v>
      </c>
      <c r="B854" s="4">
        <v>0</v>
      </c>
      <c r="C854" s="4">
        <v>0</v>
      </c>
      <c r="D854" s="4">
        <v>1</v>
      </c>
      <c r="E854" s="4">
        <v>207</v>
      </c>
      <c r="F854" s="4">
        <f>Source!U832</f>
        <v>7128.1537644099999</v>
      </c>
      <c r="G854" s="4" t="s">
        <v>430</v>
      </c>
      <c r="H854" s="4" t="s">
        <v>431</v>
      </c>
      <c r="I854" s="4"/>
      <c r="J854" s="4"/>
      <c r="K854" s="4">
        <v>207</v>
      </c>
      <c r="L854" s="4">
        <v>21</v>
      </c>
      <c r="M854" s="4">
        <v>3</v>
      </c>
      <c r="N854" s="4" t="s">
        <v>3</v>
      </c>
      <c r="O854" s="4">
        <v>-1</v>
      </c>
      <c r="P854" s="4"/>
      <c r="Q854" s="4"/>
      <c r="R854" s="4"/>
      <c r="S854" s="4"/>
      <c r="T854" s="4"/>
      <c r="U854" s="4"/>
      <c r="V854" s="4"/>
      <c r="W854" s="4"/>
    </row>
    <row r="855" spans="1:23" x14ac:dyDescent="0.2">
      <c r="A855" s="4">
        <v>50</v>
      </c>
      <c r="B855" s="4">
        <v>0</v>
      </c>
      <c r="C855" s="4">
        <v>0</v>
      </c>
      <c r="D855" s="4">
        <v>1</v>
      </c>
      <c r="E855" s="4">
        <v>208</v>
      </c>
      <c r="F855" s="4">
        <f>Source!V832</f>
        <v>703.46567949999996</v>
      </c>
      <c r="G855" s="4" t="s">
        <v>432</v>
      </c>
      <c r="H855" s="4" t="s">
        <v>433</v>
      </c>
      <c r="I855" s="4"/>
      <c r="J855" s="4"/>
      <c r="K855" s="4">
        <v>208</v>
      </c>
      <c r="L855" s="4">
        <v>22</v>
      </c>
      <c r="M855" s="4">
        <v>3</v>
      </c>
      <c r="N855" s="4" t="s">
        <v>3</v>
      </c>
      <c r="O855" s="4">
        <v>-1</v>
      </c>
      <c r="P855" s="4"/>
      <c r="Q855" s="4"/>
      <c r="R855" s="4"/>
      <c r="S855" s="4"/>
      <c r="T855" s="4"/>
      <c r="U855" s="4"/>
      <c r="V855" s="4"/>
      <c r="W855" s="4"/>
    </row>
    <row r="856" spans="1:23" x14ac:dyDescent="0.2">
      <c r="A856" s="4">
        <v>50</v>
      </c>
      <c r="B856" s="4">
        <v>0</v>
      </c>
      <c r="C856" s="4">
        <v>0</v>
      </c>
      <c r="D856" s="4">
        <v>1</v>
      </c>
      <c r="E856" s="4">
        <v>209</v>
      </c>
      <c r="F856" s="4">
        <f>ROUND(Source!W832,O856)</f>
        <v>0</v>
      </c>
      <c r="G856" s="4" t="s">
        <v>434</v>
      </c>
      <c r="H856" s="4" t="s">
        <v>435</v>
      </c>
      <c r="I856" s="4"/>
      <c r="J856" s="4"/>
      <c r="K856" s="4">
        <v>209</v>
      </c>
      <c r="L856" s="4">
        <v>23</v>
      </c>
      <c r="M856" s="4">
        <v>3</v>
      </c>
      <c r="N856" s="4" t="s">
        <v>3</v>
      </c>
      <c r="O856" s="4">
        <v>2</v>
      </c>
      <c r="P856" s="4"/>
      <c r="Q856" s="4"/>
      <c r="R856" s="4"/>
      <c r="S856" s="4"/>
      <c r="T856" s="4"/>
      <c r="U856" s="4"/>
      <c r="V856" s="4"/>
      <c r="W856" s="4"/>
    </row>
    <row r="857" spans="1:23" x14ac:dyDescent="0.2">
      <c r="A857" s="4">
        <v>50</v>
      </c>
      <c r="B857" s="4">
        <v>0</v>
      </c>
      <c r="C857" s="4">
        <v>0</v>
      </c>
      <c r="D857" s="4">
        <v>1</v>
      </c>
      <c r="E857" s="4">
        <v>210</v>
      </c>
      <c r="F857" s="4">
        <f>ROUND(Source!X832,O857)</f>
        <v>471152.9</v>
      </c>
      <c r="G857" s="4" t="s">
        <v>436</v>
      </c>
      <c r="H857" s="4" t="s">
        <v>437</v>
      </c>
      <c r="I857" s="4"/>
      <c r="J857" s="4"/>
      <c r="K857" s="4">
        <v>210</v>
      </c>
      <c r="L857" s="4">
        <v>24</v>
      </c>
      <c r="M857" s="4">
        <v>3</v>
      </c>
      <c r="N857" s="4" t="s">
        <v>3</v>
      </c>
      <c r="O857" s="4">
        <v>2</v>
      </c>
      <c r="P857" s="4"/>
      <c r="Q857" s="4"/>
      <c r="R857" s="4"/>
      <c r="S857" s="4"/>
      <c r="T857" s="4"/>
      <c r="U857" s="4"/>
      <c r="V857" s="4"/>
      <c r="W857" s="4"/>
    </row>
    <row r="858" spans="1:23" x14ac:dyDescent="0.2">
      <c r="A858" s="4">
        <v>50</v>
      </c>
      <c r="B858" s="4">
        <v>0</v>
      </c>
      <c r="C858" s="4">
        <v>0</v>
      </c>
      <c r="D858" s="4">
        <v>1</v>
      </c>
      <c r="E858" s="4">
        <v>211</v>
      </c>
      <c r="F858" s="4">
        <f>ROUND(Source!Y832,O858)</f>
        <v>357702.83</v>
      </c>
      <c r="G858" s="4" t="s">
        <v>438</v>
      </c>
      <c r="H858" s="4" t="s">
        <v>439</v>
      </c>
      <c r="I858" s="4"/>
      <c r="J858" s="4"/>
      <c r="K858" s="4">
        <v>211</v>
      </c>
      <c r="L858" s="4">
        <v>25</v>
      </c>
      <c r="M858" s="4">
        <v>3</v>
      </c>
      <c r="N858" s="4" t="s">
        <v>3</v>
      </c>
      <c r="O858" s="4">
        <v>2</v>
      </c>
      <c r="P858" s="4"/>
      <c r="Q858" s="4"/>
      <c r="R858" s="4"/>
      <c r="S858" s="4"/>
      <c r="T858" s="4"/>
      <c r="U858" s="4"/>
      <c r="V858" s="4"/>
      <c r="W858" s="4"/>
    </row>
    <row r="859" spans="1:23" x14ac:dyDescent="0.2">
      <c r="A859" s="4">
        <v>50</v>
      </c>
      <c r="B859" s="4">
        <v>0</v>
      </c>
      <c r="C859" s="4">
        <v>0</v>
      </c>
      <c r="D859" s="4">
        <v>1</v>
      </c>
      <c r="E859" s="4">
        <v>224</v>
      </c>
      <c r="F859" s="4">
        <f>ROUND(Source!AR832,O859)</f>
        <v>10101845.859999999</v>
      </c>
      <c r="G859" s="4" t="s">
        <v>440</v>
      </c>
      <c r="H859" s="4" t="s">
        <v>441</v>
      </c>
      <c r="I859" s="4"/>
      <c r="J859" s="4"/>
      <c r="K859" s="4">
        <v>224</v>
      </c>
      <c r="L859" s="4">
        <v>26</v>
      </c>
      <c r="M859" s="4">
        <v>3</v>
      </c>
      <c r="N859" s="4" t="s">
        <v>3</v>
      </c>
      <c r="O859" s="4">
        <v>2</v>
      </c>
      <c r="P859" s="4"/>
      <c r="Q859" s="4"/>
      <c r="R859" s="4"/>
      <c r="S859" s="4"/>
      <c r="T859" s="4"/>
      <c r="U859" s="4"/>
      <c r="V859" s="4"/>
      <c r="W859" s="4"/>
    </row>
    <row r="862" spans="1:23" x14ac:dyDescent="0.2">
      <c r="A862">
        <v>70</v>
      </c>
      <c r="B862">
        <v>1</v>
      </c>
      <c r="D862">
        <v>1</v>
      </c>
      <c r="E862" t="s">
        <v>1077</v>
      </c>
      <c r="F862" t="s">
        <v>1078</v>
      </c>
      <c r="G862">
        <v>1</v>
      </c>
      <c r="H862">
        <v>0</v>
      </c>
      <c r="I862" t="s">
        <v>3</v>
      </c>
      <c r="J862">
        <v>1</v>
      </c>
      <c r="K862">
        <v>0</v>
      </c>
      <c r="L862" t="s">
        <v>3</v>
      </c>
      <c r="M862" t="s">
        <v>3</v>
      </c>
      <c r="N862">
        <v>0</v>
      </c>
    </row>
    <row r="863" spans="1:23" x14ac:dyDescent="0.2">
      <c r="A863">
        <v>70</v>
      </c>
      <c r="B863">
        <v>1</v>
      </c>
      <c r="D863">
        <v>2</v>
      </c>
      <c r="E863" t="s">
        <v>1079</v>
      </c>
      <c r="F863" t="s">
        <v>1080</v>
      </c>
      <c r="G863">
        <v>0</v>
      </c>
      <c r="H863">
        <v>0</v>
      </c>
      <c r="I863" t="s">
        <v>3</v>
      </c>
      <c r="J863">
        <v>1</v>
      </c>
      <c r="K863">
        <v>0</v>
      </c>
      <c r="L863" t="s">
        <v>3</v>
      </c>
      <c r="M863" t="s">
        <v>3</v>
      </c>
      <c r="N863">
        <v>0</v>
      </c>
    </row>
    <row r="864" spans="1:23" x14ac:dyDescent="0.2">
      <c r="A864">
        <v>70</v>
      </c>
      <c r="B864">
        <v>1</v>
      </c>
      <c r="D864">
        <v>3</v>
      </c>
      <c r="E864" t="s">
        <v>1081</v>
      </c>
      <c r="F864" t="s">
        <v>1082</v>
      </c>
      <c r="G864">
        <v>0</v>
      </c>
      <c r="H864">
        <v>0</v>
      </c>
      <c r="I864" t="s">
        <v>3</v>
      </c>
      <c r="J864">
        <v>1</v>
      </c>
      <c r="K864">
        <v>0</v>
      </c>
      <c r="L864" t="s">
        <v>3</v>
      </c>
      <c r="M864" t="s">
        <v>3</v>
      </c>
      <c r="N864">
        <v>0</v>
      </c>
    </row>
    <row r="865" spans="1:14" x14ac:dyDescent="0.2">
      <c r="A865">
        <v>70</v>
      </c>
      <c r="B865">
        <v>1</v>
      </c>
      <c r="D865">
        <v>4</v>
      </c>
      <c r="E865" t="s">
        <v>1083</v>
      </c>
      <c r="F865" t="s">
        <v>1084</v>
      </c>
      <c r="G865">
        <v>0</v>
      </c>
      <c r="H865">
        <v>0</v>
      </c>
      <c r="I865" t="s">
        <v>1085</v>
      </c>
      <c r="J865">
        <v>0</v>
      </c>
      <c r="K865">
        <v>0</v>
      </c>
      <c r="L865" t="s">
        <v>3</v>
      </c>
      <c r="M865" t="s">
        <v>3</v>
      </c>
      <c r="N865">
        <v>0</v>
      </c>
    </row>
    <row r="866" spans="1:14" x14ac:dyDescent="0.2">
      <c r="A866">
        <v>70</v>
      </c>
      <c r="B866">
        <v>1</v>
      </c>
      <c r="D866">
        <v>5</v>
      </c>
      <c r="E866" t="s">
        <v>1086</v>
      </c>
      <c r="F866" t="s">
        <v>1087</v>
      </c>
      <c r="G866">
        <v>0</v>
      </c>
      <c r="H866">
        <v>0</v>
      </c>
      <c r="I866" t="s">
        <v>1088</v>
      </c>
      <c r="J866">
        <v>0</v>
      </c>
      <c r="K866">
        <v>0</v>
      </c>
      <c r="L866" t="s">
        <v>3</v>
      </c>
      <c r="M866" t="s">
        <v>3</v>
      </c>
      <c r="N866">
        <v>0</v>
      </c>
    </row>
    <row r="867" spans="1:14" x14ac:dyDescent="0.2">
      <c r="A867">
        <v>70</v>
      </c>
      <c r="B867">
        <v>1</v>
      </c>
      <c r="D867">
        <v>6</v>
      </c>
      <c r="E867" t="s">
        <v>1089</v>
      </c>
      <c r="F867" t="s">
        <v>1090</v>
      </c>
      <c r="G867">
        <v>0</v>
      </c>
      <c r="H867">
        <v>0</v>
      </c>
      <c r="I867" t="s">
        <v>1091</v>
      </c>
      <c r="J867">
        <v>0</v>
      </c>
      <c r="K867">
        <v>0</v>
      </c>
      <c r="L867" t="s">
        <v>3</v>
      </c>
      <c r="M867" t="s">
        <v>3</v>
      </c>
      <c r="N867">
        <v>0</v>
      </c>
    </row>
    <row r="868" spans="1:14" x14ac:dyDescent="0.2">
      <c r="A868">
        <v>70</v>
      </c>
      <c r="B868">
        <v>1</v>
      </c>
      <c r="D868">
        <v>7</v>
      </c>
      <c r="E868" t="s">
        <v>1092</v>
      </c>
      <c r="F868" t="s">
        <v>1093</v>
      </c>
      <c r="G868">
        <v>0</v>
      </c>
      <c r="H868">
        <v>0</v>
      </c>
      <c r="I868" t="s">
        <v>3</v>
      </c>
      <c r="J868">
        <v>0</v>
      </c>
      <c r="K868">
        <v>0</v>
      </c>
      <c r="L868" t="s">
        <v>3</v>
      </c>
      <c r="M868" t="s">
        <v>3</v>
      </c>
      <c r="N868">
        <v>0</v>
      </c>
    </row>
    <row r="869" spans="1:14" x14ac:dyDescent="0.2">
      <c r="A869">
        <v>70</v>
      </c>
      <c r="B869">
        <v>1</v>
      </c>
      <c r="D869">
        <v>8</v>
      </c>
      <c r="E869" t="s">
        <v>1094</v>
      </c>
      <c r="F869" t="s">
        <v>1095</v>
      </c>
      <c r="G869">
        <v>0</v>
      </c>
      <c r="H869">
        <v>0</v>
      </c>
      <c r="I869" t="s">
        <v>1096</v>
      </c>
      <c r="J869">
        <v>0</v>
      </c>
      <c r="K869">
        <v>0</v>
      </c>
      <c r="L869" t="s">
        <v>3</v>
      </c>
      <c r="M869" t="s">
        <v>3</v>
      </c>
      <c r="N869">
        <v>0</v>
      </c>
    </row>
    <row r="870" spans="1:14" x14ac:dyDescent="0.2">
      <c r="A870">
        <v>70</v>
      </c>
      <c r="B870">
        <v>1</v>
      </c>
      <c r="D870">
        <v>9</v>
      </c>
      <c r="E870" t="s">
        <v>1097</v>
      </c>
      <c r="F870" t="s">
        <v>1098</v>
      </c>
      <c r="G870">
        <v>0</v>
      </c>
      <c r="H870">
        <v>0</v>
      </c>
      <c r="I870" t="s">
        <v>1099</v>
      </c>
      <c r="J870">
        <v>0</v>
      </c>
      <c r="K870">
        <v>0</v>
      </c>
      <c r="L870" t="s">
        <v>3</v>
      </c>
      <c r="M870" t="s">
        <v>3</v>
      </c>
      <c r="N870">
        <v>0</v>
      </c>
    </row>
    <row r="871" spans="1:14" x14ac:dyDescent="0.2">
      <c r="A871">
        <v>70</v>
      </c>
      <c r="B871">
        <v>1</v>
      </c>
      <c r="D871">
        <v>10</v>
      </c>
      <c r="E871" t="s">
        <v>1100</v>
      </c>
      <c r="F871" t="s">
        <v>1101</v>
      </c>
      <c r="G871">
        <v>0</v>
      </c>
      <c r="H871">
        <v>0</v>
      </c>
      <c r="I871" t="s">
        <v>1102</v>
      </c>
      <c r="J871">
        <v>0</v>
      </c>
      <c r="K871">
        <v>0</v>
      </c>
      <c r="L871" t="s">
        <v>3</v>
      </c>
      <c r="M871" t="s">
        <v>3</v>
      </c>
      <c r="N871">
        <v>0</v>
      </c>
    </row>
    <row r="872" spans="1:14" x14ac:dyDescent="0.2">
      <c r="A872">
        <v>70</v>
      </c>
      <c r="B872">
        <v>1</v>
      </c>
      <c r="D872">
        <v>11</v>
      </c>
      <c r="E872" t="s">
        <v>1103</v>
      </c>
      <c r="F872" t="s">
        <v>1104</v>
      </c>
      <c r="G872">
        <v>0</v>
      </c>
      <c r="H872">
        <v>0</v>
      </c>
      <c r="I872" t="s">
        <v>1105</v>
      </c>
      <c r="J872">
        <v>0</v>
      </c>
      <c r="K872">
        <v>0</v>
      </c>
      <c r="L872" t="s">
        <v>3</v>
      </c>
      <c r="M872" t="s">
        <v>3</v>
      </c>
      <c r="N872">
        <v>0</v>
      </c>
    </row>
    <row r="873" spans="1:14" x14ac:dyDescent="0.2">
      <c r="A873">
        <v>70</v>
      </c>
      <c r="B873">
        <v>1</v>
      </c>
      <c r="D873">
        <v>12</v>
      </c>
      <c r="E873" t="s">
        <v>1106</v>
      </c>
      <c r="F873" t="s">
        <v>1107</v>
      </c>
      <c r="G873">
        <v>0</v>
      </c>
      <c r="H873">
        <v>0</v>
      </c>
      <c r="I873" t="s">
        <v>3</v>
      </c>
      <c r="J873">
        <v>0</v>
      </c>
      <c r="K873">
        <v>0</v>
      </c>
      <c r="L873" t="s">
        <v>3</v>
      </c>
      <c r="M873" t="s">
        <v>3</v>
      </c>
      <c r="N873">
        <v>0</v>
      </c>
    </row>
    <row r="874" spans="1:14" x14ac:dyDescent="0.2">
      <c r="A874">
        <v>70</v>
      </c>
      <c r="B874">
        <v>1</v>
      </c>
      <c r="D874">
        <v>1</v>
      </c>
      <c r="E874" t="s">
        <v>1108</v>
      </c>
      <c r="F874" t="s">
        <v>1109</v>
      </c>
      <c r="G874">
        <v>0.9</v>
      </c>
      <c r="H874">
        <v>1</v>
      </c>
      <c r="I874" t="s">
        <v>1110</v>
      </c>
      <c r="J874">
        <v>0</v>
      </c>
      <c r="K874">
        <v>0</v>
      </c>
      <c r="L874" t="s">
        <v>3</v>
      </c>
      <c r="M874" t="s">
        <v>3</v>
      </c>
      <c r="N874">
        <v>0</v>
      </c>
    </row>
    <row r="875" spans="1:14" x14ac:dyDescent="0.2">
      <c r="A875">
        <v>70</v>
      </c>
      <c r="B875">
        <v>1</v>
      </c>
      <c r="D875">
        <v>2</v>
      </c>
      <c r="E875" t="s">
        <v>1111</v>
      </c>
      <c r="F875" t="s">
        <v>1112</v>
      </c>
      <c r="G875">
        <v>0.85</v>
      </c>
      <c r="H875">
        <v>1</v>
      </c>
      <c r="I875" t="s">
        <v>1113</v>
      </c>
      <c r="J875">
        <v>0</v>
      </c>
      <c r="K875">
        <v>0</v>
      </c>
      <c r="L875" t="s">
        <v>3</v>
      </c>
      <c r="M875" t="s">
        <v>3</v>
      </c>
      <c r="N875">
        <v>0</v>
      </c>
    </row>
    <row r="876" spans="1:14" x14ac:dyDescent="0.2">
      <c r="A876">
        <v>70</v>
      </c>
      <c r="B876">
        <v>1</v>
      </c>
      <c r="D876">
        <v>3</v>
      </c>
      <c r="E876" t="s">
        <v>1114</v>
      </c>
      <c r="F876" t="s">
        <v>1115</v>
      </c>
      <c r="G876">
        <v>1</v>
      </c>
      <c r="H876">
        <v>0.85</v>
      </c>
      <c r="I876" t="s">
        <v>1116</v>
      </c>
      <c r="J876">
        <v>0</v>
      </c>
      <c r="K876">
        <v>0</v>
      </c>
      <c r="L876" t="s">
        <v>3</v>
      </c>
      <c r="M876" t="s">
        <v>3</v>
      </c>
      <c r="N876">
        <v>0</v>
      </c>
    </row>
    <row r="877" spans="1:14" x14ac:dyDescent="0.2">
      <c r="A877">
        <v>70</v>
      </c>
      <c r="B877">
        <v>1</v>
      </c>
      <c r="D877">
        <v>4</v>
      </c>
      <c r="E877" t="s">
        <v>1117</v>
      </c>
      <c r="F877" t="s">
        <v>1118</v>
      </c>
      <c r="G877">
        <v>1</v>
      </c>
      <c r="H877">
        <v>0</v>
      </c>
      <c r="I877" t="s">
        <v>3</v>
      </c>
      <c r="J877">
        <v>0</v>
      </c>
      <c r="K877">
        <v>0</v>
      </c>
      <c r="L877" t="s">
        <v>3</v>
      </c>
      <c r="M877" t="s">
        <v>3</v>
      </c>
      <c r="N877">
        <v>0</v>
      </c>
    </row>
    <row r="878" spans="1:14" x14ac:dyDescent="0.2">
      <c r="A878">
        <v>70</v>
      </c>
      <c r="B878">
        <v>1</v>
      </c>
      <c r="D878">
        <v>5</v>
      </c>
      <c r="E878" t="s">
        <v>1119</v>
      </c>
      <c r="F878" t="s">
        <v>1120</v>
      </c>
      <c r="G878">
        <v>1</v>
      </c>
      <c r="H878">
        <v>0.8</v>
      </c>
      <c r="I878" t="s">
        <v>1121</v>
      </c>
      <c r="J878">
        <v>0</v>
      </c>
      <c r="K878">
        <v>0</v>
      </c>
      <c r="L878" t="s">
        <v>3</v>
      </c>
      <c r="M878" t="s">
        <v>3</v>
      </c>
      <c r="N878">
        <v>0</v>
      </c>
    </row>
    <row r="879" spans="1:14" x14ac:dyDescent="0.2">
      <c r="A879">
        <v>70</v>
      </c>
      <c r="B879">
        <v>1</v>
      </c>
      <c r="D879">
        <v>6</v>
      </c>
      <c r="E879" t="s">
        <v>1122</v>
      </c>
      <c r="F879" t="s">
        <v>1123</v>
      </c>
      <c r="G879">
        <v>0.85</v>
      </c>
      <c r="H879">
        <v>0</v>
      </c>
      <c r="I879" t="s">
        <v>3</v>
      </c>
      <c r="J879">
        <v>0</v>
      </c>
      <c r="K879">
        <v>0</v>
      </c>
      <c r="L879" t="s">
        <v>3</v>
      </c>
      <c r="M879" t="s">
        <v>3</v>
      </c>
      <c r="N879">
        <v>0</v>
      </c>
    </row>
    <row r="880" spans="1:14" x14ac:dyDescent="0.2">
      <c r="A880">
        <v>70</v>
      </c>
      <c r="B880">
        <v>1</v>
      </c>
      <c r="D880">
        <v>7</v>
      </c>
      <c r="E880" t="s">
        <v>1124</v>
      </c>
      <c r="F880" t="s">
        <v>1125</v>
      </c>
      <c r="G880">
        <v>0.8</v>
      </c>
      <c r="H880">
        <v>0</v>
      </c>
      <c r="I880" t="s">
        <v>3</v>
      </c>
      <c r="J880">
        <v>0</v>
      </c>
      <c r="K880">
        <v>0</v>
      </c>
      <c r="L880" t="s">
        <v>3</v>
      </c>
      <c r="M880" t="s">
        <v>3</v>
      </c>
      <c r="N880">
        <v>0</v>
      </c>
    </row>
    <row r="881" spans="1:34" x14ac:dyDescent="0.2">
      <c r="A881">
        <v>70</v>
      </c>
      <c r="B881">
        <v>1</v>
      </c>
      <c r="D881">
        <v>8</v>
      </c>
      <c r="E881" t="s">
        <v>1126</v>
      </c>
      <c r="F881" t="s">
        <v>1127</v>
      </c>
      <c r="G881">
        <v>0.94</v>
      </c>
      <c r="H881">
        <v>0</v>
      </c>
      <c r="I881" t="s">
        <v>3</v>
      </c>
      <c r="J881">
        <v>0</v>
      </c>
      <c r="K881">
        <v>0</v>
      </c>
      <c r="L881" t="s">
        <v>3</v>
      </c>
      <c r="M881" t="s">
        <v>3</v>
      </c>
      <c r="N881">
        <v>0</v>
      </c>
    </row>
    <row r="882" spans="1:34" x14ac:dyDescent="0.2">
      <c r="A882">
        <v>70</v>
      </c>
      <c r="B882">
        <v>1</v>
      </c>
      <c r="D882">
        <v>9</v>
      </c>
      <c r="E882" t="s">
        <v>1128</v>
      </c>
      <c r="F882" t="s">
        <v>1129</v>
      </c>
      <c r="G882">
        <v>0.9</v>
      </c>
      <c r="H882">
        <v>0</v>
      </c>
      <c r="I882" t="s">
        <v>3</v>
      </c>
      <c r="J882">
        <v>0</v>
      </c>
      <c r="K882">
        <v>0</v>
      </c>
      <c r="L882" t="s">
        <v>3</v>
      </c>
      <c r="M882" t="s">
        <v>3</v>
      </c>
      <c r="N882">
        <v>0</v>
      </c>
    </row>
    <row r="883" spans="1:34" x14ac:dyDescent="0.2">
      <c r="A883">
        <v>70</v>
      </c>
      <c r="B883">
        <v>1</v>
      </c>
      <c r="D883">
        <v>10</v>
      </c>
      <c r="E883" t="s">
        <v>1130</v>
      </c>
      <c r="F883" t="s">
        <v>1131</v>
      </c>
      <c r="G883">
        <v>0.6</v>
      </c>
      <c r="H883">
        <v>0</v>
      </c>
      <c r="I883" t="s">
        <v>3</v>
      </c>
      <c r="J883">
        <v>0</v>
      </c>
      <c r="K883">
        <v>0</v>
      </c>
      <c r="L883" t="s">
        <v>3</v>
      </c>
      <c r="M883" t="s">
        <v>3</v>
      </c>
      <c r="N883">
        <v>0</v>
      </c>
    </row>
    <row r="884" spans="1:34" x14ac:dyDescent="0.2">
      <c r="A884">
        <v>70</v>
      </c>
      <c r="B884">
        <v>1</v>
      </c>
      <c r="D884">
        <v>11</v>
      </c>
      <c r="E884" t="s">
        <v>1132</v>
      </c>
      <c r="F884" t="s">
        <v>1133</v>
      </c>
      <c r="G884">
        <v>1.2</v>
      </c>
      <c r="H884">
        <v>0</v>
      </c>
      <c r="I884" t="s">
        <v>3</v>
      </c>
      <c r="J884">
        <v>0</v>
      </c>
      <c r="K884">
        <v>0</v>
      </c>
      <c r="L884" t="s">
        <v>3</v>
      </c>
      <c r="M884" t="s">
        <v>3</v>
      </c>
      <c r="N884">
        <v>0</v>
      </c>
    </row>
    <row r="885" spans="1:34" x14ac:dyDescent="0.2">
      <c r="A885">
        <v>70</v>
      </c>
      <c r="B885">
        <v>1</v>
      </c>
      <c r="D885">
        <v>12</v>
      </c>
      <c r="E885" t="s">
        <v>1134</v>
      </c>
      <c r="F885" t="s">
        <v>1135</v>
      </c>
      <c r="G885">
        <v>0</v>
      </c>
      <c r="H885">
        <v>0</v>
      </c>
      <c r="I885" t="s">
        <v>3</v>
      </c>
      <c r="J885">
        <v>0</v>
      </c>
      <c r="K885">
        <v>0</v>
      </c>
      <c r="L885" t="s">
        <v>3</v>
      </c>
      <c r="M885" t="s">
        <v>3</v>
      </c>
      <c r="N885">
        <v>0</v>
      </c>
    </row>
    <row r="886" spans="1:34" x14ac:dyDescent="0.2">
      <c r="A886">
        <v>70</v>
      </c>
      <c r="B886">
        <v>1</v>
      </c>
      <c r="D886">
        <v>13</v>
      </c>
      <c r="E886" t="s">
        <v>1136</v>
      </c>
      <c r="F886" t="s">
        <v>1137</v>
      </c>
      <c r="G886">
        <v>0.94</v>
      </c>
      <c r="H886">
        <v>0</v>
      </c>
      <c r="I886" t="s">
        <v>3</v>
      </c>
      <c r="J886">
        <v>0</v>
      </c>
      <c r="K886">
        <v>0</v>
      </c>
      <c r="L886" t="s">
        <v>3</v>
      </c>
      <c r="M886" t="s">
        <v>3</v>
      </c>
      <c r="N886">
        <v>0</v>
      </c>
    </row>
    <row r="888" spans="1:34" x14ac:dyDescent="0.2">
      <c r="A888">
        <v>-1</v>
      </c>
    </row>
    <row r="890" spans="1:34" x14ac:dyDescent="0.2">
      <c r="A890" s="3">
        <v>75</v>
      </c>
      <c r="B890" s="3" t="s">
        <v>1138</v>
      </c>
      <c r="C890" s="3">
        <v>2018</v>
      </c>
      <c r="D890" s="3">
        <v>2</v>
      </c>
      <c r="E890" s="3">
        <v>0</v>
      </c>
      <c r="F890" s="3">
        <v>0</v>
      </c>
      <c r="G890" s="3">
        <v>0</v>
      </c>
      <c r="H890" s="3">
        <v>1</v>
      </c>
      <c r="I890" s="3">
        <v>0</v>
      </c>
      <c r="J890" s="3">
        <v>1</v>
      </c>
      <c r="K890" s="3">
        <v>0</v>
      </c>
      <c r="L890" s="3">
        <v>0</v>
      </c>
      <c r="M890" s="3">
        <v>0</v>
      </c>
      <c r="N890" s="3">
        <v>39570879</v>
      </c>
      <c r="O890" s="3">
        <v>1</v>
      </c>
    </row>
    <row r="891" spans="1:34" x14ac:dyDescent="0.2">
      <c r="A891" s="5">
        <v>3</v>
      </c>
      <c r="B891" s="5" t="s">
        <v>1139</v>
      </c>
      <c r="C891" s="5">
        <v>6.56</v>
      </c>
      <c r="D891" s="5">
        <v>1</v>
      </c>
      <c r="E891" s="5">
        <v>1</v>
      </c>
      <c r="F891" s="5">
        <v>1</v>
      </c>
      <c r="G891" s="5">
        <v>1</v>
      </c>
      <c r="H891" s="5">
        <v>1</v>
      </c>
      <c r="I891" s="5">
        <v>1</v>
      </c>
      <c r="J891" s="5">
        <v>1</v>
      </c>
      <c r="K891" s="5">
        <v>1</v>
      </c>
      <c r="L891" s="5">
        <v>1</v>
      </c>
      <c r="M891" s="5">
        <v>6.56</v>
      </c>
      <c r="N891" s="5">
        <v>1</v>
      </c>
      <c r="O891" s="5">
        <v>1</v>
      </c>
      <c r="P891" s="5">
        <v>1</v>
      </c>
      <c r="Q891" s="5">
        <v>1</v>
      </c>
      <c r="R891" s="5">
        <v>1</v>
      </c>
      <c r="S891" s="5" t="s">
        <v>3</v>
      </c>
      <c r="T891" s="5" t="s">
        <v>3</v>
      </c>
      <c r="U891" s="5" t="s">
        <v>3</v>
      </c>
      <c r="V891" s="5" t="s">
        <v>3</v>
      </c>
      <c r="W891" s="5" t="s">
        <v>3</v>
      </c>
      <c r="X891" s="5" t="s">
        <v>3</v>
      </c>
      <c r="Y891" s="5" t="s">
        <v>3</v>
      </c>
      <c r="Z891" s="5" t="s">
        <v>3</v>
      </c>
      <c r="AA891" s="5" t="s">
        <v>3</v>
      </c>
      <c r="AB891" s="5" t="s">
        <v>3</v>
      </c>
      <c r="AC891" s="5" t="s">
        <v>3</v>
      </c>
      <c r="AD891" s="5" t="s">
        <v>3</v>
      </c>
      <c r="AE891" s="5" t="s">
        <v>3</v>
      </c>
      <c r="AF891" s="5" t="s">
        <v>3</v>
      </c>
      <c r="AG891" s="5" t="s">
        <v>3</v>
      </c>
      <c r="AH891" s="5" t="s">
        <v>3</v>
      </c>
    </row>
    <row r="895" spans="1:34" x14ac:dyDescent="0.2">
      <c r="A895">
        <v>65</v>
      </c>
      <c r="C895">
        <v>1</v>
      </c>
      <c r="D895">
        <v>0</v>
      </c>
      <c r="E895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1140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39570879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(Source!F817)/1000</f>
        <v>10022.345589999999</v>
      </c>
      <c r="F16" s="7">
        <f>(Source!F818)/1000</f>
        <v>79.50027</v>
      </c>
      <c r="G16" s="7">
        <f>(Source!F809)/1000</f>
        <v>0</v>
      </c>
      <c r="H16" s="7">
        <f>(Source!F819)/1000+(Source!F820)/1000</f>
        <v>0</v>
      </c>
      <c r="I16" s="7">
        <f>E16+F16+G16+H16</f>
        <v>10101.845859999999</v>
      </c>
      <c r="J16" s="7">
        <f>(Source!F815)/1000</f>
        <v>420.30339000000004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9240427.6799999997</v>
      </c>
      <c r="AU16" s="7">
        <v>8296017.5700000003</v>
      </c>
      <c r="AV16" s="7">
        <v>0</v>
      </c>
      <c r="AW16" s="7">
        <v>0</v>
      </c>
      <c r="AX16" s="7">
        <v>0</v>
      </c>
      <c r="AY16" s="7">
        <v>524106.72</v>
      </c>
      <c r="AZ16" s="7">
        <v>61396.07</v>
      </c>
      <c r="BA16" s="7">
        <v>420303.39</v>
      </c>
      <c r="BB16" s="7">
        <v>10022345.59</v>
      </c>
      <c r="BC16" s="7">
        <v>79500.27</v>
      </c>
      <c r="BD16" s="7">
        <v>0</v>
      </c>
      <c r="BE16" s="7">
        <v>0</v>
      </c>
      <c r="BF16" s="7">
        <v>7128.153764409999</v>
      </c>
      <c r="BG16" s="7">
        <v>703.46567950000019</v>
      </c>
      <c r="BH16" s="7">
        <v>0</v>
      </c>
      <c r="BI16" s="7">
        <v>471152.9</v>
      </c>
      <c r="BJ16" s="7">
        <v>357702.83</v>
      </c>
      <c r="BK16" s="7">
        <v>10101845.859999999</v>
      </c>
    </row>
    <row r="18" spans="1:19" x14ac:dyDescent="0.2">
      <c r="A18">
        <v>51</v>
      </c>
      <c r="E18" s="8">
        <f>SUMIF(A16:A17,3,E16:E17)</f>
        <v>10022.345589999999</v>
      </c>
      <c r="F18" s="8">
        <f>SUMIF(A16:A17,3,F16:F17)</f>
        <v>79.50027</v>
      </c>
      <c r="G18" s="8">
        <f>SUMIF(A16:A17,3,G16:G17)</f>
        <v>0</v>
      </c>
      <c r="H18" s="8">
        <f>SUMIF(A16:A17,3,H16:H17)</f>
        <v>0</v>
      </c>
      <c r="I18" s="8">
        <f>SUMIF(A16:A17,3,I16:I17)</f>
        <v>10101.845859999999</v>
      </c>
      <c r="J18" s="8">
        <f>SUMIF(A16:A17,3,J16:J17)</f>
        <v>420.30339000000004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9240427.6799999997</v>
      </c>
      <c r="G20" s="4" t="s">
        <v>390</v>
      </c>
      <c r="H20" s="4" t="s">
        <v>391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8296017.5700000003</v>
      </c>
      <c r="G21" s="4" t="s">
        <v>392</v>
      </c>
      <c r="H21" s="4" t="s">
        <v>393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394</v>
      </c>
      <c r="H22" s="4" t="s">
        <v>395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8296017.5700000003</v>
      </c>
      <c r="G23" s="4" t="s">
        <v>396</v>
      </c>
      <c r="H23" s="4" t="s">
        <v>397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8296017.5700000003</v>
      </c>
      <c r="G24" s="4" t="s">
        <v>398</v>
      </c>
      <c r="H24" s="4" t="s">
        <v>399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400</v>
      </c>
      <c r="H25" s="4" t="s">
        <v>401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8296017.5700000003</v>
      </c>
      <c r="G26" s="4" t="s">
        <v>402</v>
      </c>
      <c r="H26" s="4" t="s">
        <v>403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404</v>
      </c>
      <c r="H27" s="4" t="s">
        <v>405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406</v>
      </c>
      <c r="H28" s="4" t="s">
        <v>407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408</v>
      </c>
      <c r="H29" s="4" t="s">
        <v>409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524106.72</v>
      </c>
      <c r="G30" s="4" t="s">
        <v>410</v>
      </c>
      <c r="H30" s="4" t="s">
        <v>411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412</v>
      </c>
      <c r="H31" s="4" t="s">
        <v>413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61396.07</v>
      </c>
      <c r="G32" s="4" t="s">
        <v>414</v>
      </c>
      <c r="H32" s="4" t="s">
        <v>415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420303.39</v>
      </c>
      <c r="G33" s="4" t="s">
        <v>416</v>
      </c>
      <c r="H33" s="4" t="s">
        <v>417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418</v>
      </c>
      <c r="H34" s="4" t="s">
        <v>419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10022345.59</v>
      </c>
      <c r="G35" s="4" t="s">
        <v>420</v>
      </c>
      <c r="H35" s="4" t="s">
        <v>421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79500.27</v>
      </c>
      <c r="G36" s="4" t="s">
        <v>422</v>
      </c>
      <c r="H36" s="4" t="s">
        <v>423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424</v>
      </c>
      <c r="H37" s="4" t="s">
        <v>425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426</v>
      </c>
      <c r="H38" s="4" t="s">
        <v>427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428</v>
      </c>
      <c r="H39" s="4" t="s">
        <v>429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7128.153764409999</v>
      </c>
      <c r="G40" s="4" t="s">
        <v>430</v>
      </c>
      <c r="H40" s="4" t="s">
        <v>431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703.46567950000019</v>
      </c>
      <c r="G41" s="4" t="s">
        <v>432</v>
      </c>
      <c r="H41" s="4" t="s">
        <v>433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434</v>
      </c>
      <c r="H42" s="4" t="s">
        <v>435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471152.9</v>
      </c>
      <c r="G43" s="4" t="s">
        <v>436</v>
      </c>
      <c r="H43" s="4" t="s">
        <v>437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357702.83</v>
      </c>
      <c r="G44" s="4" t="s">
        <v>438</v>
      </c>
      <c r="H44" s="4" t="s">
        <v>439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10101845.859999999</v>
      </c>
      <c r="G45" s="4" t="s">
        <v>440</v>
      </c>
      <c r="H45" s="4" t="s">
        <v>441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1138</v>
      </c>
      <c r="C50" s="3">
        <v>2018</v>
      </c>
      <c r="D50" s="3">
        <v>2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39570879</v>
      </c>
      <c r="O50" s="3">
        <v>1</v>
      </c>
    </row>
    <row r="51" spans="1:34" x14ac:dyDescent="0.2">
      <c r="A51" s="5">
        <v>3</v>
      </c>
      <c r="B51" s="5" t="s">
        <v>1139</v>
      </c>
      <c r="C51" s="5">
        <v>6.56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5">
        <v>1</v>
      </c>
      <c r="M51" s="5">
        <v>6.56</v>
      </c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459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39570879</v>
      </c>
      <c r="C1">
        <v>39571311</v>
      </c>
      <c r="D1">
        <v>37069968</v>
      </c>
      <c r="E1">
        <v>1</v>
      </c>
      <c r="F1">
        <v>1</v>
      </c>
      <c r="G1">
        <v>1</v>
      </c>
      <c r="H1">
        <v>1</v>
      </c>
      <c r="I1" t="s">
        <v>1141</v>
      </c>
      <c r="J1" t="s">
        <v>3</v>
      </c>
      <c r="K1" t="s">
        <v>1142</v>
      </c>
      <c r="L1">
        <v>1191</v>
      </c>
      <c r="N1">
        <v>1013</v>
      </c>
      <c r="O1" t="s">
        <v>1143</v>
      </c>
      <c r="P1" t="s">
        <v>1143</v>
      </c>
      <c r="Q1">
        <v>1</v>
      </c>
      <c r="W1">
        <v>0</v>
      </c>
      <c r="X1">
        <v>-200730820</v>
      </c>
      <c r="Y1">
        <v>267.95</v>
      </c>
      <c r="AA1">
        <v>0</v>
      </c>
      <c r="AB1">
        <v>0</v>
      </c>
      <c r="AC1">
        <v>0</v>
      </c>
      <c r="AD1">
        <v>54.97</v>
      </c>
      <c r="AE1">
        <v>0</v>
      </c>
      <c r="AF1">
        <v>0</v>
      </c>
      <c r="AG1">
        <v>0</v>
      </c>
      <c r="AH1">
        <v>8.3800000000000008</v>
      </c>
      <c r="AI1">
        <v>1</v>
      </c>
      <c r="AJ1">
        <v>1</v>
      </c>
      <c r="AK1">
        <v>1</v>
      </c>
      <c r="AL1">
        <v>6.56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233</v>
      </c>
      <c r="AU1" t="s">
        <v>20</v>
      </c>
      <c r="AV1">
        <v>1</v>
      </c>
      <c r="AW1">
        <v>2</v>
      </c>
      <c r="AX1">
        <v>39571313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337.911745</v>
      </c>
      <c r="CY1">
        <f>AD1</f>
        <v>54.97</v>
      </c>
      <c r="CZ1">
        <f>AH1</f>
        <v>8.3800000000000008</v>
      </c>
      <c r="DA1">
        <f>AL1</f>
        <v>6.56</v>
      </c>
      <c r="DB1">
        <v>0</v>
      </c>
    </row>
    <row r="2" spans="1:106" x14ac:dyDescent="0.2">
      <c r="A2">
        <f>ROW(Source!A29)</f>
        <v>29</v>
      </c>
      <c r="B2">
        <v>39570879</v>
      </c>
      <c r="C2">
        <v>39571314</v>
      </c>
      <c r="D2">
        <v>37071037</v>
      </c>
      <c r="E2">
        <v>1</v>
      </c>
      <c r="F2">
        <v>1</v>
      </c>
      <c r="G2">
        <v>1</v>
      </c>
      <c r="H2">
        <v>1</v>
      </c>
      <c r="I2" t="s">
        <v>1144</v>
      </c>
      <c r="J2" t="s">
        <v>3</v>
      </c>
      <c r="K2" t="s">
        <v>1145</v>
      </c>
      <c r="L2">
        <v>1191</v>
      </c>
      <c r="N2">
        <v>1013</v>
      </c>
      <c r="O2" t="s">
        <v>1143</v>
      </c>
      <c r="P2" t="s">
        <v>1143</v>
      </c>
      <c r="Q2">
        <v>1</v>
      </c>
      <c r="W2">
        <v>0</v>
      </c>
      <c r="X2">
        <v>1069510174</v>
      </c>
      <c r="Y2">
        <v>29.106499999999997</v>
      </c>
      <c r="AA2">
        <v>0</v>
      </c>
      <c r="AB2">
        <v>0</v>
      </c>
      <c r="AC2">
        <v>0</v>
      </c>
      <c r="AD2">
        <v>63.11</v>
      </c>
      <c r="AE2">
        <v>0</v>
      </c>
      <c r="AF2">
        <v>0</v>
      </c>
      <c r="AG2">
        <v>0</v>
      </c>
      <c r="AH2">
        <v>9.6199999999999992</v>
      </c>
      <c r="AI2">
        <v>1</v>
      </c>
      <c r="AJ2">
        <v>1</v>
      </c>
      <c r="AK2">
        <v>1</v>
      </c>
      <c r="AL2">
        <v>6.56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3</v>
      </c>
      <c r="AT2">
        <v>25.31</v>
      </c>
      <c r="AU2" t="s">
        <v>20</v>
      </c>
      <c r="AV2">
        <v>1</v>
      </c>
      <c r="AW2">
        <v>2</v>
      </c>
      <c r="AX2">
        <v>39571325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Y2*Source!I29</f>
        <v>63.038857699999994</v>
      </c>
      <c r="CY2">
        <f>AD2</f>
        <v>63.11</v>
      </c>
      <c r="CZ2">
        <f>AH2</f>
        <v>9.6199999999999992</v>
      </c>
      <c r="DA2">
        <f>AL2</f>
        <v>6.56</v>
      </c>
      <c r="DB2">
        <v>0</v>
      </c>
    </row>
    <row r="3" spans="1:106" x14ac:dyDescent="0.2">
      <c r="A3">
        <f>ROW(Source!A29)</f>
        <v>29</v>
      </c>
      <c r="B3">
        <v>39570879</v>
      </c>
      <c r="C3">
        <v>39571314</v>
      </c>
      <c r="D3">
        <v>37064876</v>
      </c>
      <c r="E3">
        <v>1</v>
      </c>
      <c r="F3">
        <v>1</v>
      </c>
      <c r="G3">
        <v>1</v>
      </c>
      <c r="H3">
        <v>1</v>
      </c>
      <c r="I3" t="s">
        <v>1146</v>
      </c>
      <c r="J3" t="s">
        <v>3</v>
      </c>
      <c r="K3" t="s">
        <v>1147</v>
      </c>
      <c r="L3">
        <v>1191</v>
      </c>
      <c r="N3">
        <v>1013</v>
      </c>
      <c r="O3" t="s">
        <v>1143</v>
      </c>
      <c r="P3" t="s">
        <v>1143</v>
      </c>
      <c r="Q3">
        <v>1</v>
      </c>
      <c r="W3">
        <v>0</v>
      </c>
      <c r="X3">
        <v>-1417349443</v>
      </c>
      <c r="Y3">
        <v>12.65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1</v>
      </c>
      <c r="AJ3">
        <v>1</v>
      </c>
      <c r="AK3">
        <v>6.56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12.65</v>
      </c>
      <c r="AU3" t="s">
        <v>3</v>
      </c>
      <c r="AV3">
        <v>2</v>
      </c>
      <c r="AW3">
        <v>2</v>
      </c>
      <c r="AX3">
        <v>39571326</v>
      </c>
      <c r="AY3">
        <v>1</v>
      </c>
      <c r="AZ3">
        <v>2048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Y3*Source!I29</f>
        <v>27.397369999999999</v>
      </c>
      <c r="CY3">
        <f>AD3</f>
        <v>0</v>
      </c>
      <c r="CZ3">
        <f>AH3</f>
        <v>0</v>
      </c>
      <c r="DA3">
        <f>AL3</f>
        <v>1</v>
      </c>
      <c r="DB3">
        <v>0</v>
      </c>
    </row>
    <row r="4" spans="1:106" x14ac:dyDescent="0.2">
      <c r="A4">
        <f>ROW(Source!A29)</f>
        <v>29</v>
      </c>
      <c r="B4">
        <v>39570879</v>
      </c>
      <c r="C4">
        <v>39571314</v>
      </c>
      <c r="D4">
        <v>36881356</v>
      </c>
      <c r="E4">
        <v>1</v>
      </c>
      <c r="F4">
        <v>1</v>
      </c>
      <c r="G4">
        <v>1</v>
      </c>
      <c r="H4">
        <v>2</v>
      </c>
      <c r="I4" t="s">
        <v>1148</v>
      </c>
      <c r="J4" t="s">
        <v>1149</v>
      </c>
      <c r="K4" t="s">
        <v>1150</v>
      </c>
      <c r="L4">
        <v>1368</v>
      </c>
      <c r="N4">
        <v>1011</v>
      </c>
      <c r="O4" t="s">
        <v>1151</v>
      </c>
      <c r="P4" t="s">
        <v>1151</v>
      </c>
      <c r="Q4">
        <v>1</v>
      </c>
      <c r="W4">
        <v>0</v>
      </c>
      <c r="X4">
        <v>-1071764843</v>
      </c>
      <c r="Y4">
        <v>0.66250000000000009</v>
      </c>
      <c r="AA4">
        <v>0</v>
      </c>
      <c r="AB4">
        <v>518.70000000000005</v>
      </c>
      <c r="AC4">
        <v>13.5</v>
      </c>
      <c r="AD4">
        <v>0</v>
      </c>
      <c r="AE4">
        <v>0</v>
      </c>
      <c r="AF4">
        <v>79.069999999999993</v>
      </c>
      <c r="AG4">
        <v>13.5</v>
      </c>
      <c r="AH4">
        <v>0</v>
      </c>
      <c r="AI4">
        <v>1</v>
      </c>
      <c r="AJ4">
        <v>6.56</v>
      </c>
      <c r="AK4">
        <v>1</v>
      </c>
      <c r="AL4">
        <v>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0.53</v>
      </c>
      <c r="AU4" t="s">
        <v>19</v>
      </c>
      <c r="AV4">
        <v>0</v>
      </c>
      <c r="AW4">
        <v>2</v>
      </c>
      <c r="AX4">
        <v>39571327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1.4348425000000002</v>
      </c>
      <c r="CY4">
        <f>AB4</f>
        <v>518.70000000000005</v>
      </c>
      <c r="CZ4">
        <f>AF4</f>
        <v>79.069999999999993</v>
      </c>
      <c r="DA4">
        <f>AJ4</f>
        <v>6.56</v>
      </c>
      <c r="DB4">
        <v>0</v>
      </c>
    </row>
    <row r="5" spans="1:106" x14ac:dyDescent="0.2">
      <c r="A5">
        <f>ROW(Source!A29)</f>
        <v>29</v>
      </c>
      <c r="B5">
        <v>39570879</v>
      </c>
      <c r="C5">
        <v>39571314</v>
      </c>
      <c r="D5">
        <v>36881609</v>
      </c>
      <c r="E5">
        <v>1</v>
      </c>
      <c r="F5">
        <v>1</v>
      </c>
      <c r="G5">
        <v>1</v>
      </c>
      <c r="H5">
        <v>2</v>
      </c>
      <c r="I5" t="s">
        <v>1152</v>
      </c>
      <c r="J5" t="s">
        <v>1153</v>
      </c>
      <c r="K5" t="s">
        <v>1154</v>
      </c>
      <c r="L5">
        <v>1368</v>
      </c>
      <c r="N5">
        <v>1011</v>
      </c>
      <c r="O5" t="s">
        <v>1151</v>
      </c>
      <c r="P5" t="s">
        <v>1151</v>
      </c>
      <c r="Q5">
        <v>1</v>
      </c>
      <c r="W5">
        <v>0</v>
      </c>
      <c r="X5">
        <v>529909339</v>
      </c>
      <c r="Y5">
        <v>13.899999999999999</v>
      </c>
      <c r="AA5">
        <v>0</v>
      </c>
      <c r="AB5">
        <v>1431.2</v>
      </c>
      <c r="AC5">
        <v>13.5</v>
      </c>
      <c r="AD5">
        <v>0</v>
      </c>
      <c r="AE5">
        <v>0</v>
      </c>
      <c r="AF5">
        <v>218.17</v>
      </c>
      <c r="AG5">
        <v>13.5</v>
      </c>
      <c r="AH5">
        <v>0</v>
      </c>
      <c r="AI5">
        <v>1</v>
      </c>
      <c r="AJ5">
        <v>6.56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11.12</v>
      </c>
      <c r="AU5" t="s">
        <v>19</v>
      </c>
      <c r="AV5">
        <v>0</v>
      </c>
      <c r="AW5">
        <v>2</v>
      </c>
      <c r="AX5">
        <v>39571328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30.104619999999997</v>
      </c>
      <c r="CY5">
        <f>AB5</f>
        <v>1431.2</v>
      </c>
      <c r="CZ5">
        <f>AF5</f>
        <v>218.17</v>
      </c>
      <c r="DA5">
        <f>AJ5</f>
        <v>6.56</v>
      </c>
      <c r="DB5">
        <v>0</v>
      </c>
    </row>
    <row r="6" spans="1:106" x14ac:dyDescent="0.2">
      <c r="A6">
        <f>ROW(Source!A29)</f>
        <v>29</v>
      </c>
      <c r="B6">
        <v>39570879</v>
      </c>
      <c r="C6">
        <v>39571314</v>
      </c>
      <c r="D6">
        <v>36882159</v>
      </c>
      <c r="E6">
        <v>1</v>
      </c>
      <c r="F6">
        <v>1</v>
      </c>
      <c r="G6">
        <v>1</v>
      </c>
      <c r="H6">
        <v>2</v>
      </c>
      <c r="I6" t="s">
        <v>1155</v>
      </c>
      <c r="J6" t="s">
        <v>1156</v>
      </c>
      <c r="K6" t="s">
        <v>1157</v>
      </c>
      <c r="L6">
        <v>1368</v>
      </c>
      <c r="N6">
        <v>1011</v>
      </c>
      <c r="O6" t="s">
        <v>1151</v>
      </c>
      <c r="P6" t="s">
        <v>1151</v>
      </c>
      <c r="Q6">
        <v>1</v>
      </c>
      <c r="W6">
        <v>0</v>
      </c>
      <c r="X6">
        <v>-1718674368</v>
      </c>
      <c r="Y6">
        <v>0.5</v>
      </c>
      <c r="AA6">
        <v>0</v>
      </c>
      <c r="AB6">
        <v>734.65</v>
      </c>
      <c r="AC6">
        <v>13.5</v>
      </c>
      <c r="AD6">
        <v>0</v>
      </c>
      <c r="AE6">
        <v>0</v>
      </c>
      <c r="AF6">
        <v>111.99</v>
      </c>
      <c r="AG6">
        <v>13.5</v>
      </c>
      <c r="AH6">
        <v>0</v>
      </c>
      <c r="AI6">
        <v>1</v>
      </c>
      <c r="AJ6">
        <v>6.56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3</v>
      </c>
      <c r="AT6">
        <v>0.4</v>
      </c>
      <c r="AU6" t="s">
        <v>19</v>
      </c>
      <c r="AV6">
        <v>0</v>
      </c>
      <c r="AW6">
        <v>2</v>
      </c>
      <c r="AX6">
        <v>39571329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1.0829</v>
      </c>
      <c r="CY6">
        <f>AB6</f>
        <v>734.65</v>
      </c>
      <c r="CZ6">
        <f>AF6</f>
        <v>111.99</v>
      </c>
      <c r="DA6">
        <f>AJ6</f>
        <v>6.56</v>
      </c>
      <c r="DB6">
        <v>0</v>
      </c>
    </row>
    <row r="7" spans="1:106" x14ac:dyDescent="0.2">
      <c r="A7">
        <f>ROW(Source!A29)</f>
        <v>29</v>
      </c>
      <c r="B7">
        <v>39570879</v>
      </c>
      <c r="C7">
        <v>39571314</v>
      </c>
      <c r="D7">
        <v>36883554</v>
      </c>
      <c r="E7">
        <v>1</v>
      </c>
      <c r="F7">
        <v>1</v>
      </c>
      <c r="G7">
        <v>1</v>
      </c>
      <c r="H7">
        <v>2</v>
      </c>
      <c r="I7" t="s">
        <v>1158</v>
      </c>
      <c r="J7" t="s">
        <v>1159</v>
      </c>
      <c r="K7" t="s">
        <v>1160</v>
      </c>
      <c r="L7">
        <v>1368</v>
      </c>
      <c r="N7">
        <v>1011</v>
      </c>
      <c r="O7" t="s">
        <v>1151</v>
      </c>
      <c r="P7" t="s">
        <v>1151</v>
      </c>
      <c r="Q7">
        <v>1</v>
      </c>
      <c r="W7">
        <v>0</v>
      </c>
      <c r="X7">
        <v>1372534845</v>
      </c>
      <c r="Y7">
        <v>0.75</v>
      </c>
      <c r="AA7">
        <v>0</v>
      </c>
      <c r="AB7">
        <v>431.06</v>
      </c>
      <c r="AC7">
        <v>11.6</v>
      </c>
      <c r="AD7">
        <v>0</v>
      </c>
      <c r="AE7">
        <v>0</v>
      </c>
      <c r="AF7">
        <v>65.709999999999994</v>
      </c>
      <c r="AG7">
        <v>11.6</v>
      </c>
      <c r="AH7">
        <v>0</v>
      </c>
      <c r="AI7">
        <v>1</v>
      </c>
      <c r="AJ7">
        <v>6.56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0.6</v>
      </c>
      <c r="AU7" t="s">
        <v>19</v>
      </c>
      <c r="AV7">
        <v>0</v>
      </c>
      <c r="AW7">
        <v>2</v>
      </c>
      <c r="AX7">
        <v>39571330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Y7*Source!I29</f>
        <v>1.62435</v>
      </c>
      <c r="CY7">
        <f>AB7</f>
        <v>431.06</v>
      </c>
      <c r="CZ7">
        <f>AF7</f>
        <v>65.709999999999994</v>
      </c>
      <c r="DA7">
        <f>AJ7</f>
        <v>6.56</v>
      </c>
      <c r="DB7">
        <v>0</v>
      </c>
    </row>
    <row r="8" spans="1:106" x14ac:dyDescent="0.2">
      <c r="A8">
        <f>ROW(Source!A29)</f>
        <v>29</v>
      </c>
      <c r="B8">
        <v>39570879</v>
      </c>
      <c r="C8">
        <v>39571314</v>
      </c>
      <c r="D8">
        <v>36796257</v>
      </c>
      <c r="E8">
        <v>17</v>
      </c>
      <c r="F8">
        <v>1</v>
      </c>
      <c r="G8">
        <v>1</v>
      </c>
      <c r="H8">
        <v>3</v>
      </c>
      <c r="I8" t="s">
        <v>33</v>
      </c>
      <c r="J8" t="s">
        <v>3</v>
      </c>
      <c r="K8" t="s">
        <v>34</v>
      </c>
      <c r="L8">
        <v>1354</v>
      </c>
      <c r="N8">
        <v>1010</v>
      </c>
      <c r="O8" t="s">
        <v>35</v>
      </c>
      <c r="P8" t="s">
        <v>35</v>
      </c>
      <c r="Q8">
        <v>1</v>
      </c>
      <c r="W8">
        <v>0</v>
      </c>
      <c r="X8">
        <v>349964797</v>
      </c>
      <c r="Y8">
        <v>4.8000000000000001E-2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6.56</v>
      </c>
      <c r="AJ8">
        <v>1</v>
      </c>
      <c r="AK8">
        <v>1</v>
      </c>
      <c r="AL8">
        <v>1</v>
      </c>
      <c r="AN8">
        <v>0</v>
      </c>
      <c r="AO8">
        <v>0</v>
      </c>
      <c r="AP8">
        <v>0</v>
      </c>
      <c r="AQ8">
        <v>0</v>
      </c>
      <c r="AR8">
        <v>0</v>
      </c>
      <c r="AS8" t="s">
        <v>3</v>
      </c>
      <c r="AT8">
        <v>4.8000000000000001E-2</v>
      </c>
      <c r="AU8" t="s">
        <v>3</v>
      </c>
      <c r="AV8">
        <v>0</v>
      </c>
      <c r="AW8">
        <v>2</v>
      </c>
      <c r="AX8">
        <v>39571331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Y8*Source!I29</f>
        <v>0.10395840000000001</v>
      </c>
      <c r="CY8">
        <f>AA8</f>
        <v>0</v>
      </c>
      <c r="CZ8">
        <f>AE8</f>
        <v>0</v>
      </c>
      <c r="DA8">
        <f>AI8</f>
        <v>6.56</v>
      </c>
      <c r="DB8">
        <v>0</v>
      </c>
    </row>
    <row r="9" spans="1:106" x14ac:dyDescent="0.2">
      <c r="A9">
        <f>ROW(Source!A29)</f>
        <v>29</v>
      </c>
      <c r="B9">
        <v>39570879</v>
      </c>
      <c r="C9">
        <v>39571314</v>
      </c>
      <c r="D9">
        <v>36800784</v>
      </c>
      <c r="E9">
        <v>1</v>
      </c>
      <c r="F9">
        <v>1</v>
      </c>
      <c r="G9">
        <v>1</v>
      </c>
      <c r="H9">
        <v>3</v>
      </c>
      <c r="I9" t="s">
        <v>37</v>
      </c>
      <c r="J9" t="s">
        <v>39</v>
      </c>
      <c r="K9" t="s">
        <v>38</v>
      </c>
      <c r="L9">
        <v>1354</v>
      </c>
      <c r="N9">
        <v>1010</v>
      </c>
      <c r="O9" t="s">
        <v>35</v>
      </c>
      <c r="P9" t="s">
        <v>35</v>
      </c>
      <c r="Q9">
        <v>1</v>
      </c>
      <c r="W9">
        <v>0</v>
      </c>
      <c r="X9">
        <v>1378243415</v>
      </c>
      <c r="Y9">
        <v>0.46172299999999999</v>
      </c>
      <c r="AA9">
        <v>4589.38</v>
      </c>
      <c r="AB9">
        <v>0</v>
      </c>
      <c r="AC9">
        <v>0</v>
      </c>
      <c r="AD9">
        <v>0</v>
      </c>
      <c r="AE9">
        <v>699.6</v>
      </c>
      <c r="AF9">
        <v>0</v>
      </c>
      <c r="AG9">
        <v>0</v>
      </c>
      <c r="AH9">
        <v>0</v>
      </c>
      <c r="AI9">
        <v>6.56</v>
      </c>
      <c r="AJ9">
        <v>1</v>
      </c>
      <c r="AK9">
        <v>1</v>
      </c>
      <c r="AL9">
        <v>1</v>
      </c>
      <c r="AN9">
        <v>0</v>
      </c>
      <c r="AO9">
        <v>0</v>
      </c>
      <c r="AP9">
        <v>0</v>
      </c>
      <c r="AQ9">
        <v>0</v>
      </c>
      <c r="AR9">
        <v>0</v>
      </c>
      <c r="AS9" t="s">
        <v>3</v>
      </c>
      <c r="AT9">
        <v>0.46172299999999999</v>
      </c>
      <c r="AU9" t="s">
        <v>3</v>
      </c>
      <c r="AV9">
        <v>0</v>
      </c>
      <c r="AW9">
        <v>1</v>
      </c>
      <c r="AX9">
        <v>-1</v>
      </c>
      <c r="AY9">
        <v>0</v>
      </c>
      <c r="AZ9">
        <v>0</v>
      </c>
      <c r="BA9" t="s">
        <v>3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Y9*Source!I29</f>
        <v>0.99999967339999996</v>
      </c>
      <c r="CY9">
        <f>AA9</f>
        <v>4589.38</v>
      </c>
      <c r="CZ9">
        <f>AE9</f>
        <v>699.6</v>
      </c>
      <c r="DA9">
        <f>AI9</f>
        <v>6.56</v>
      </c>
      <c r="DB9">
        <v>0</v>
      </c>
    </row>
    <row r="10" spans="1:106" x14ac:dyDescent="0.2">
      <c r="A10">
        <f>ROW(Source!A29)</f>
        <v>29</v>
      </c>
      <c r="B10">
        <v>39570879</v>
      </c>
      <c r="C10">
        <v>39571314</v>
      </c>
      <c r="D10">
        <v>36800857</v>
      </c>
      <c r="E10">
        <v>1</v>
      </c>
      <c r="F10">
        <v>1</v>
      </c>
      <c r="G10">
        <v>1</v>
      </c>
      <c r="H10">
        <v>3</v>
      </c>
      <c r="I10" t="s">
        <v>41</v>
      </c>
      <c r="J10" t="s">
        <v>43</v>
      </c>
      <c r="K10" t="s">
        <v>42</v>
      </c>
      <c r="L10">
        <v>1354</v>
      </c>
      <c r="N10">
        <v>1010</v>
      </c>
      <c r="O10" t="s">
        <v>35</v>
      </c>
      <c r="P10" t="s">
        <v>35</v>
      </c>
      <c r="Q10">
        <v>1</v>
      </c>
      <c r="W10">
        <v>0</v>
      </c>
      <c r="X10">
        <v>-641029936</v>
      </c>
      <c r="Y10">
        <v>7.8492940000000004</v>
      </c>
      <c r="AA10">
        <v>3916.32</v>
      </c>
      <c r="AB10">
        <v>0</v>
      </c>
      <c r="AC10">
        <v>0</v>
      </c>
      <c r="AD10">
        <v>0</v>
      </c>
      <c r="AE10">
        <v>597</v>
      </c>
      <c r="AF10">
        <v>0</v>
      </c>
      <c r="AG10">
        <v>0</v>
      </c>
      <c r="AH10">
        <v>0</v>
      </c>
      <c r="AI10">
        <v>6.56</v>
      </c>
      <c r="AJ10">
        <v>1</v>
      </c>
      <c r="AK10">
        <v>1</v>
      </c>
      <c r="AL10">
        <v>1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3</v>
      </c>
      <c r="AT10">
        <v>7.8492940000000004</v>
      </c>
      <c r="AU10" t="s">
        <v>3</v>
      </c>
      <c r="AV10">
        <v>0</v>
      </c>
      <c r="AW10">
        <v>1</v>
      </c>
      <c r="AX10">
        <v>-1</v>
      </c>
      <c r="AY10">
        <v>0</v>
      </c>
      <c r="AZ10">
        <v>0</v>
      </c>
      <c r="BA10" t="s">
        <v>3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Y10*Source!I29</f>
        <v>17.0000009452</v>
      </c>
      <c r="CY10">
        <f>AA10</f>
        <v>3916.32</v>
      </c>
      <c r="CZ10">
        <f>AE10</f>
        <v>597</v>
      </c>
      <c r="DA10">
        <f>AI10</f>
        <v>6.56</v>
      </c>
      <c r="DB10">
        <v>0</v>
      </c>
    </row>
    <row r="11" spans="1:106" x14ac:dyDescent="0.2">
      <c r="A11">
        <f>ROW(Source!A33)</f>
        <v>33</v>
      </c>
      <c r="B11">
        <v>39570879</v>
      </c>
      <c r="C11">
        <v>39571337</v>
      </c>
      <c r="D11">
        <v>37071037</v>
      </c>
      <c r="E11">
        <v>1</v>
      </c>
      <c r="F11">
        <v>1</v>
      </c>
      <c r="G11">
        <v>1</v>
      </c>
      <c r="H11">
        <v>1</v>
      </c>
      <c r="I11" t="s">
        <v>1144</v>
      </c>
      <c r="J11" t="s">
        <v>3</v>
      </c>
      <c r="K11" t="s">
        <v>1145</v>
      </c>
      <c r="L11">
        <v>1191</v>
      </c>
      <c r="N11">
        <v>1013</v>
      </c>
      <c r="O11" t="s">
        <v>1143</v>
      </c>
      <c r="P11" t="s">
        <v>1143</v>
      </c>
      <c r="Q11">
        <v>1</v>
      </c>
      <c r="W11">
        <v>0</v>
      </c>
      <c r="X11">
        <v>1069510174</v>
      </c>
      <c r="Y11">
        <v>2.9899999999999998</v>
      </c>
      <c r="AA11">
        <v>0</v>
      </c>
      <c r="AB11">
        <v>0</v>
      </c>
      <c r="AC11">
        <v>0</v>
      </c>
      <c r="AD11">
        <v>63.11</v>
      </c>
      <c r="AE11">
        <v>0</v>
      </c>
      <c r="AF11">
        <v>0</v>
      </c>
      <c r="AG11">
        <v>0</v>
      </c>
      <c r="AH11">
        <v>9.6199999999999992</v>
      </c>
      <c r="AI11">
        <v>1</v>
      </c>
      <c r="AJ11">
        <v>1</v>
      </c>
      <c r="AK11">
        <v>1</v>
      </c>
      <c r="AL11">
        <v>6.56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3</v>
      </c>
      <c r="AT11">
        <v>2.6</v>
      </c>
      <c r="AU11" t="s">
        <v>20</v>
      </c>
      <c r="AV11">
        <v>1</v>
      </c>
      <c r="AW11">
        <v>2</v>
      </c>
      <c r="AX11">
        <v>39571347</v>
      </c>
      <c r="AY11">
        <v>1</v>
      </c>
      <c r="AZ11">
        <v>0</v>
      </c>
      <c r="BA11">
        <v>10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Y11*Source!I33</f>
        <v>64.757419999999996</v>
      </c>
      <c r="CY11">
        <f>AD11</f>
        <v>63.11</v>
      </c>
      <c r="CZ11">
        <f>AH11</f>
        <v>9.6199999999999992</v>
      </c>
      <c r="DA11">
        <f>AL11</f>
        <v>6.56</v>
      </c>
      <c r="DB11">
        <v>0</v>
      </c>
    </row>
    <row r="12" spans="1:106" x14ac:dyDescent="0.2">
      <c r="A12">
        <f>ROW(Source!A33)</f>
        <v>33</v>
      </c>
      <c r="B12">
        <v>39570879</v>
      </c>
      <c r="C12">
        <v>39571337</v>
      </c>
      <c r="D12">
        <v>37064876</v>
      </c>
      <c r="E12">
        <v>1</v>
      </c>
      <c r="F12">
        <v>1</v>
      </c>
      <c r="G12">
        <v>1</v>
      </c>
      <c r="H12">
        <v>1</v>
      </c>
      <c r="I12" t="s">
        <v>1146</v>
      </c>
      <c r="J12" t="s">
        <v>3</v>
      </c>
      <c r="K12" t="s">
        <v>1147</v>
      </c>
      <c r="L12">
        <v>1191</v>
      </c>
      <c r="N12">
        <v>1013</v>
      </c>
      <c r="O12" t="s">
        <v>1143</v>
      </c>
      <c r="P12" t="s">
        <v>1143</v>
      </c>
      <c r="Q12">
        <v>1</v>
      </c>
      <c r="W12">
        <v>0</v>
      </c>
      <c r="X12">
        <v>-1417349443</v>
      </c>
      <c r="Y12">
        <v>3.03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6.56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3.03</v>
      </c>
      <c r="AU12" t="s">
        <v>3</v>
      </c>
      <c r="AV12">
        <v>2</v>
      </c>
      <c r="AW12">
        <v>2</v>
      </c>
      <c r="AX12">
        <v>39571348</v>
      </c>
      <c r="AY12">
        <v>1</v>
      </c>
      <c r="AZ12">
        <v>2048</v>
      </c>
      <c r="BA12">
        <v>11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Y12*Source!I33</f>
        <v>65.623739999999998</v>
      </c>
      <c r="CY12">
        <f>AD12</f>
        <v>0</v>
      </c>
      <c r="CZ12">
        <f>AH12</f>
        <v>0</v>
      </c>
      <c r="DA12">
        <f>AL12</f>
        <v>1</v>
      </c>
      <c r="DB12">
        <v>0</v>
      </c>
    </row>
    <row r="13" spans="1:106" x14ac:dyDescent="0.2">
      <c r="A13">
        <f>ROW(Source!A33)</f>
        <v>33</v>
      </c>
      <c r="B13">
        <v>39570879</v>
      </c>
      <c r="C13">
        <v>39571337</v>
      </c>
      <c r="D13">
        <v>36881967</v>
      </c>
      <c r="E13">
        <v>1</v>
      </c>
      <c r="F13">
        <v>1</v>
      </c>
      <c r="G13">
        <v>1</v>
      </c>
      <c r="H13">
        <v>2</v>
      </c>
      <c r="I13" t="s">
        <v>1161</v>
      </c>
      <c r="J13" t="s">
        <v>1162</v>
      </c>
      <c r="K13" t="s">
        <v>1163</v>
      </c>
      <c r="L13">
        <v>1368</v>
      </c>
      <c r="N13">
        <v>1011</v>
      </c>
      <c r="O13" t="s">
        <v>1151</v>
      </c>
      <c r="P13" t="s">
        <v>1151</v>
      </c>
      <c r="Q13">
        <v>1</v>
      </c>
      <c r="W13">
        <v>0</v>
      </c>
      <c r="X13">
        <v>1595160361</v>
      </c>
      <c r="Y13">
        <v>3.35</v>
      </c>
      <c r="AA13">
        <v>0</v>
      </c>
      <c r="AB13">
        <v>574.66</v>
      </c>
      <c r="AC13">
        <v>13.5</v>
      </c>
      <c r="AD13">
        <v>0</v>
      </c>
      <c r="AE13">
        <v>0</v>
      </c>
      <c r="AF13">
        <v>87.6</v>
      </c>
      <c r="AG13">
        <v>13.5</v>
      </c>
      <c r="AH13">
        <v>0</v>
      </c>
      <c r="AI13">
        <v>1</v>
      </c>
      <c r="AJ13">
        <v>6.56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2.68</v>
      </c>
      <c r="AU13" t="s">
        <v>19</v>
      </c>
      <c r="AV13">
        <v>0</v>
      </c>
      <c r="AW13">
        <v>2</v>
      </c>
      <c r="AX13">
        <v>39571349</v>
      </c>
      <c r="AY13">
        <v>1</v>
      </c>
      <c r="AZ13">
        <v>0</v>
      </c>
      <c r="BA13">
        <v>12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Y13*Source!I33</f>
        <v>72.554300000000012</v>
      </c>
      <c r="CY13">
        <f>AB13</f>
        <v>574.66</v>
      </c>
      <c r="CZ13">
        <f>AF13</f>
        <v>87.6</v>
      </c>
      <c r="DA13">
        <f>AJ13</f>
        <v>6.56</v>
      </c>
      <c r="DB13">
        <v>0</v>
      </c>
    </row>
    <row r="14" spans="1:106" x14ac:dyDescent="0.2">
      <c r="A14">
        <f>ROW(Source!A33)</f>
        <v>33</v>
      </c>
      <c r="B14">
        <v>39570879</v>
      </c>
      <c r="C14">
        <v>39571337</v>
      </c>
      <c r="D14">
        <v>36882159</v>
      </c>
      <c r="E14">
        <v>1</v>
      </c>
      <c r="F14">
        <v>1</v>
      </c>
      <c r="G14">
        <v>1</v>
      </c>
      <c r="H14">
        <v>2</v>
      </c>
      <c r="I14" t="s">
        <v>1155</v>
      </c>
      <c r="J14" t="s">
        <v>1156</v>
      </c>
      <c r="K14" t="s">
        <v>1157</v>
      </c>
      <c r="L14">
        <v>1368</v>
      </c>
      <c r="N14">
        <v>1011</v>
      </c>
      <c r="O14" t="s">
        <v>1151</v>
      </c>
      <c r="P14" t="s">
        <v>1151</v>
      </c>
      <c r="Q14">
        <v>1</v>
      </c>
      <c r="W14">
        <v>0</v>
      </c>
      <c r="X14">
        <v>-1718674368</v>
      </c>
      <c r="Y14">
        <v>0.17500000000000002</v>
      </c>
      <c r="AA14">
        <v>0</v>
      </c>
      <c r="AB14">
        <v>734.65</v>
      </c>
      <c r="AC14">
        <v>13.5</v>
      </c>
      <c r="AD14">
        <v>0</v>
      </c>
      <c r="AE14">
        <v>0</v>
      </c>
      <c r="AF14">
        <v>111.99</v>
      </c>
      <c r="AG14">
        <v>13.5</v>
      </c>
      <c r="AH14">
        <v>0</v>
      </c>
      <c r="AI14">
        <v>1</v>
      </c>
      <c r="AJ14">
        <v>6.56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0.14000000000000001</v>
      </c>
      <c r="AU14" t="s">
        <v>19</v>
      </c>
      <c r="AV14">
        <v>0</v>
      </c>
      <c r="AW14">
        <v>2</v>
      </c>
      <c r="AX14">
        <v>39571350</v>
      </c>
      <c r="AY14">
        <v>1</v>
      </c>
      <c r="AZ14">
        <v>0</v>
      </c>
      <c r="BA14">
        <v>13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Y14*Source!I33</f>
        <v>3.7901500000000006</v>
      </c>
      <c r="CY14">
        <f>AB14</f>
        <v>734.65</v>
      </c>
      <c r="CZ14">
        <f>AF14</f>
        <v>111.99</v>
      </c>
      <c r="DA14">
        <f>AJ14</f>
        <v>6.56</v>
      </c>
      <c r="DB14">
        <v>0</v>
      </c>
    </row>
    <row r="15" spans="1:106" x14ac:dyDescent="0.2">
      <c r="A15">
        <f>ROW(Source!A33)</f>
        <v>33</v>
      </c>
      <c r="B15">
        <v>39570879</v>
      </c>
      <c r="C15">
        <v>39571337</v>
      </c>
      <c r="D15">
        <v>36883554</v>
      </c>
      <c r="E15">
        <v>1</v>
      </c>
      <c r="F15">
        <v>1</v>
      </c>
      <c r="G15">
        <v>1</v>
      </c>
      <c r="H15">
        <v>2</v>
      </c>
      <c r="I15" t="s">
        <v>1158</v>
      </c>
      <c r="J15" t="s">
        <v>1159</v>
      </c>
      <c r="K15" t="s">
        <v>1160</v>
      </c>
      <c r="L15">
        <v>1368</v>
      </c>
      <c r="N15">
        <v>1011</v>
      </c>
      <c r="O15" t="s">
        <v>1151</v>
      </c>
      <c r="P15" t="s">
        <v>1151</v>
      </c>
      <c r="Q15">
        <v>1</v>
      </c>
      <c r="W15">
        <v>0</v>
      </c>
      <c r="X15">
        <v>1372534845</v>
      </c>
      <c r="Y15">
        <v>0.26250000000000001</v>
      </c>
      <c r="AA15">
        <v>0</v>
      </c>
      <c r="AB15">
        <v>431.06</v>
      </c>
      <c r="AC15">
        <v>11.6</v>
      </c>
      <c r="AD15">
        <v>0</v>
      </c>
      <c r="AE15">
        <v>0</v>
      </c>
      <c r="AF15">
        <v>65.709999999999994</v>
      </c>
      <c r="AG15">
        <v>11.6</v>
      </c>
      <c r="AH15">
        <v>0</v>
      </c>
      <c r="AI15">
        <v>1</v>
      </c>
      <c r="AJ15">
        <v>6.56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0.21</v>
      </c>
      <c r="AU15" t="s">
        <v>19</v>
      </c>
      <c r="AV15">
        <v>0</v>
      </c>
      <c r="AW15">
        <v>2</v>
      </c>
      <c r="AX15">
        <v>39571351</v>
      </c>
      <c r="AY15">
        <v>1</v>
      </c>
      <c r="AZ15">
        <v>0</v>
      </c>
      <c r="BA15">
        <v>14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Y15*Source!I33</f>
        <v>5.6852250000000009</v>
      </c>
      <c r="CY15">
        <f>AB15</f>
        <v>431.06</v>
      </c>
      <c r="CZ15">
        <f>AF15</f>
        <v>65.709999999999994</v>
      </c>
      <c r="DA15">
        <f>AJ15</f>
        <v>6.56</v>
      </c>
      <c r="DB15">
        <v>0</v>
      </c>
    </row>
    <row r="16" spans="1:106" x14ac:dyDescent="0.2">
      <c r="A16">
        <f>ROW(Source!A33)</f>
        <v>33</v>
      </c>
      <c r="B16">
        <v>39570879</v>
      </c>
      <c r="C16">
        <v>39571337</v>
      </c>
      <c r="D16">
        <v>36883781</v>
      </c>
      <c r="E16">
        <v>1</v>
      </c>
      <c r="F16">
        <v>1</v>
      </c>
      <c r="G16">
        <v>1</v>
      </c>
      <c r="H16">
        <v>2</v>
      </c>
      <c r="I16" t="s">
        <v>1164</v>
      </c>
      <c r="J16" t="s">
        <v>1165</v>
      </c>
      <c r="K16" t="s">
        <v>1166</v>
      </c>
      <c r="L16">
        <v>1368</v>
      </c>
      <c r="N16">
        <v>1011</v>
      </c>
      <c r="O16" t="s">
        <v>1151</v>
      </c>
      <c r="P16" t="s">
        <v>1151</v>
      </c>
      <c r="Q16">
        <v>1</v>
      </c>
      <c r="W16">
        <v>0</v>
      </c>
      <c r="X16">
        <v>287531037</v>
      </c>
      <c r="Y16">
        <v>0.32500000000000001</v>
      </c>
      <c r="AA16">
        <v>0</v>
      </c>
      <c r="AB16">
        <v>91.84</v>
      </c>
      <c r="AC16">
        <v>0</v>
      </c>
      <c r="AD16">
        <v>0</v>
      </c>
      <c r="AE16">
        <v>0</v>
      </c>
      <c r="AF16">
        <v>14</v>
      </c>
      <c r="AG16">
        <v>0</v>
      </c>
      <c r="AH16">
        <v>0</v>
      </c>
      <c r="AI16">
        <v>1</v>
      </c>
      <c r="AJ16">
        <v>6.56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0.26</v>
      </c>
      <c r="AU16" t="s">
        <v>19</v>
      </c>
      <c r="AV16">
        <v>0</v>
      </c>
      <c r="AW16">
        <v>2</v>
      </c>
      <c r="AX16">
        <v>39571352</v>
      </c>
      <c r="AY16">
        <v>1</v>
      </c>
      <c r="AZ16">
        <v>0</v>
      </c>
      <c r="BA16">
        <v>15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Y16*Source!I33</f>
        <v>7.0388500000000009</v>
      </c>
      <c r="CY16">
        <f>AB16</f>
        <v>91.84</v>
      </c>
      <c r="CZ16">
        <f>AF16</f>
        <v>14</v>
      </c>
      <c r="DA16">
        <f>AJ16</f>
        <v>6.56</v>
      </c>
      <c r="DB16">
        <v>0</v>
      </c>
    </row>
    <row r="17" spans="1:106" x14ac:dyDescent="0.2">
      <c r="A17">
        <f>ROW(Source!A33)</f>
        <v>33</v>
      </c>
      <c r="B17">
        <v>39570879</v>
      </c>
      <c r="C17">
        <v>39571337</v>
      </c>
      <c r="D17">
        <v>36803264</v>
      </c>
      <c r="E17">
        <v>1</v>
      </c>
      <c r="F17">
        <v>1</v>
      </c>
      <c r="G17">
        <v>1</v>
      </c>
      <c r="H17">
        <v>3</v>
      </c>
      <c r="I17" t="s">
        <v>1167</v>
      </c>
      <c r="J17" t="s">
        <v>1168</v>
      </c>
      <c r="K17" t="s">
        <v>1169</v>
      </c>
      <c r="L17">
        <v>1348</v>
      </c>
      <c r="N17">
        <v>1009</v>
      </c>
      <c r="O17" t="s">
        <v>64</v>
      </c>
      <c r="P17" t="s">
        <v>64</v>
      </c>
      <c r="Q17">
        <v>1000</v>
      </c>
      <c r="W17">
        <v>0</v>
      </c>
      <c r="X17">
        <v>245770089</v>
      </c>
      <c r="Y17">
        <v>2.9999999999999997E-4</v>
      </c>
      <c r="AA17">
        <v>75597.440000000002</v>
      </c>
      <c r="AB17">
        <v>0</v>
      </c>
      <c r="AC17">
        <v>0</v>
      </c>
      <c r="AD17">
        <v>0</v>
      </c>
      <c r="AE17">
        <v>11524</v>
      </c>
      <c r="AF17">
        <v>0</v>
      </c>
      <c r="AG17">
        <v>0</v>
      </c>
      <c r="AH17">
        <v>0</v>
      </c>
      <c r="AI17">
        <v>6.56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2.9999999999999997E-4</v>
      </c>
      <c r="AU17" t="s">
        <v>3</v>
      </c>
      <c r="AV17">
        <v>0</v>
      </c>
      <c r="AW17">
        <v>2</v>
      </c>
      <c r="AX17">
        <v>39571355</v>
      </c>
      <c r="AY17">
        <v>1</v>
      </c>
      <c r="AZ17">
        <v>0</v>
      </c>
      <c r="BA17">
        <v>18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Y17*Source!I33</f>
        <v>6.4973999999999995E-3</v>
      </c>
      <c r="CY17">
        <f>AA17</f>
        <v>75597.440000000002</v>
      </c>
      <c r="CZ17">
        <f>AE17</f>
        <v>11524</v>
      </c>
      <c r="DA17">
        <f>AI17</f>
        <v>6.56</v>
      </c>
      <c r="DB17">
        <v>0</v>
      </c>
    </row>
    <row r="18" spans="1:106" x14ac:dyDescent="0.2">
      <c r="A18">
        <f>ROW(Source!A33)</f>
        <v>33</v>
      </c>
      <c r="B18">
        <v>39570879</v>
      </c>
      <c r="C18">
        <v>39571337</v>
      </c>
      <c r="D18">
        <v>36824289</v>
      </c>
      <c r="E18">
        <v>1</v>
      </c>
      <c r="F18">
        <v>1</v>
      </c>
      <c r="G18">
        <v>1</v>
      </c>
      <c r="H18">
        <v>3</v>
      </c>
      <c r="I18" t="s">
        <v>1170</v>
      </c>
      <c r="J18" t="s">
        <v>1171</v>
      </c>
      <c r="K18" t="s">
        <v>1172</v>
      </c>
      <c r="L18">
        <v>1348</v>
      </c>
      <c r="N18">
        <v>1009</v>
      </c>
      <c r="O18" t="s">
        <v>64</v>
      </c>
      <c r="P18" t="s">
        <v>64</v>
      </c>
      <c r="Q18">
        <v>1000</v>
      </c>
      <c r="W18">
        <v>0</v>
      </c>
      <c r="X18">
        <v>-1756095795</v>
      </c>
      <c r="Y18">
        <v>2.0000000000000001E-4</v>
      </c>
      <c r="AA18">
        <v>39287.839999999997</v>
      </c>
      <c r="AB18">
        <v>0</v>
      </c>
      <c r="AC18">
        <v>0</v>
      </c>
      <c r="AD18">
        <v>0</v>
      </c>
      <c r="AE18">
        <v>5989</v>
      </c>
      <c r="AF18">
        <v>0</v>
      </c>
      <c r="AG18">
        <v>0</v>
      </c>
      <c r="AH18">
        <v>0</v>
      </c>
      <c r="AI18">
        <v>6.56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2.0000000000000001E-4</v>
      </c>
      <c r="AU18" t="s">
        <v>3</v>
      </c>
      <c r="AV18">
        <v>0</v>
      </c>
      <c r="AW18">
        <v>2</v>
      </c>
      <c r="AX18">
        <v>39571356</v>
      </c>
      <c r="AY18">
        <v>1</v>
      </c>
      <c r="AZ18">
        <v>0</v>
      </c>
      <c r="BA18">
        <v>19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Y18*Source!I33</f>
        <v>4.3316000000000006E-3</v>
      </c>
      <c r="CY18">
        <f>AA18</f>
        <v>39287.839999999997</v>
      </c>
      <c r="CZ18">
        <f>AE18</f>
        <v>5989</v>
      </c>
      <c r="DA18">
        <f>AI18</f>
        <v>6.56</v>
      </c>
      <c r="DB18">
        <v>0</v>
      </c>
    </row>
    <row r="19" spans="1:106" x14ac:dyDescent="0.2">
      <c r="A19">
        <f>ROW(Source!A33)</f>
        <v>33</v>
      </c>
      <c r="B19">
        <v>39570879</v>
      </c>
      <c r="C19">
        <v>39571337</v>
      </c>
      <c r="D19">
        <v>36861591</v>
      </c>
      <c r="E19">
        <v>1</v>
      </c>
      <c r="F19">
        <v>1</v>
      </c>
      <c r="G19">
        <v>1</v>
      </c>
      <c r="H19">
        <v>3</v>
      </c>
      <c r="I19" t="s">
        <v>50</v>
      </c>
      <c r="J19" t="s">
        <v>53</v>
      </c>
      <c r="K19" t="s">
        <v>51</v>
      </c>
      <c r="L19">
        <v>1301</v>
      </c>
      <c r="N19">
        <v>1003</v>
      </c>
      <c r="O19" t="s">
        <v>52</v>
      </c>
      <c r="P19" t="s">
        <v>52</v>
      </c>
      <c r="Q19">
        <v>1</v>
      </c>
      <c r="W19">
        <v>0</v>
      </c>
      <c r="X19">
        <v>1345311707</v>
      </c>
      <c r="Y19">
        <v>2</v>
      </c>
      <c r="AA19">
        <v>4005.6</v>
      </c>
      <c r="AB19">
        <v>0</v>
      </c>
      <c r="AC19">
        <v>0</v>
      </c>
      <c r="AD19">
        <v>0</v>
      </c>
      <c r="AE19">
        <v>610.61</v>
      </c>
      <c r="AF19">
        <v>0</v>
      </c>
      <c r="AG19">
        <v>0</v>
      </c>
      <c r="AH19">
        <v>0</v>
      </c>
      <c r="AI19">
        <v>6.56</v>
      </c>
      <c r="AJ19">
        <v>1</v>
      </c>
      <c r="AK19">
        <v>1</v>
      </c>
      <c r="AL19">
        <v>1</v>
      </c>
      <c r="AN19">
        <v>0</v>
      </c>
      <c r="AO19">
        <v>0</v>
      </c>
      <c r="AP19">
        <v>0</v>
      </c>
      <c r="AQ19">
        <v>0</v>
      </c>
      <c r="AR19">
        <v>0</v>
      </c>
      <c r="AS19" t="s">
        <v>3</v>
      </c>
      <c r="AT19">
        <v>2</v>
      </c>
      <c r="AU19" t="s">
        <v>3</v>
      </c>
      <c r="AV19">
        <v>0</v>
      </c>
      <c r="AW19">
        <v>1</v>
      </c>
      <c r="AX19">
        <v>-1</v>
      </c>
      <c r="AY19">
        <v>0</v>
      </c>
      <c r="AZ19">
        <v>0</v>
      </c>
      <c r="BA19" t="s">
        <v>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Y19*Source!I33</f>
        <v>43.316000000000003</v>
      </c>
      <c r="CY19">
        <f>AA19</f>
        <v>4005.6</v>
      </c>
      <c r="CZ19">
        <f>AE19</f>
        <v>610.61</v>
      </c>
      <c r="DA19">
        <f>AI19</f>
        <v>6.56</v>
      </c>
      <c r="DB19">
        <v>0</v>
      </c>
    </row>
    <row r="20" spans="1:106" x14ac:dyDescent="0.2">
      <c r="A20">
        <f>ROW(Source!A35)</f>
        <v>35</v>
      </c>
      <c r="B20">
        <v>39570879</v>
      </c>
      <c r="C20">
        <v>39571359</v>
      </c>
      <c r="D20">
        <v>37064878</v>
      </c>
      <c r="E20">
        <v>1</v>
      </c>
      <c r="F20">
        <v>1</v>
      </c>
      <c r="G20">
        <v>1</v>
      </c>
      <c r="H20">
        <v>1</v>
      </c>
      <c r="I20" t="s">
        <v>1173</v>
      </c>
      <c r="J20" t="s">
        <v>3</v>
      </c>
      <c r="K20" t="s">
        <v>1174</v>
      </c>
      <c r="L20">
        <v>1191</v>
      </c>
      <c r="N20">
        <v>1013</v>
      </c>
      <c r="O20" t="s">
        <v>1143</v>
      </c>
      <c r="P20" t="s">
        <v>1143</v>
      </c>
      <c r="Q20">
        <v>1</v>
      </c>
      <c r="W20">
        <v>0</v>
      </c>
      <c r="X20">
        <v>-1081351934</v>
      </c>
      <c r="Y20">
        <v>4.0824999999999996</v>
      </c>
      <c r="AA20">
        <v>0</v>
      </c>
      <c r="AB20">
        <v>0</v>
      </c>
      <c r="AC20">
        <v>0</v>
      </c>
      <c r="AD20">
        <v>61.66</v>
      </c>
      <c r="AE20">
        <v>0</v>
      </c>
      <c r="AF20">
        <v>0</v>
      </c>
      <c r="AG20">
        <v>0</v>
      </c>
      <c r="AH20">
        <v>9.4</v>
      </c>
      <c r="AI20">
        <v>1</v>
      </c>
      <c r="AJ20">
        <v>1</v>
      </c>
      <c r="AK20">
        <v>1</v>
      </c>
      <c r="AL20">
        <v>6.56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3.55</v>
      </c>
      <c r="AU20" t="s">
        <v>20</v>
      </c>
      <c r="AV20">
        <v>1</v>
      </c>
      <c r="AW20">
        <v>2</v>
      </c>
      <c r="AX20">
        <v>39571368</v>
      </c>
      <c r="AY20">
        <v>1</v>
      </c>
      <c r="AZ20">
        <v>0</v>
      </c>
      <c r="BA20">
        <v>21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Y20*Source!I35</f>
        <v>138.80499999999998</v>
      </c>
      <c r="CY20">
        <f>AD20</f>
        <v>61.66</v>
      </c>
      <c r="CZ20">
        <f>AH20</f>
        <v>9.4</v>
      </c>
      <c r="DA20">
        <f>AL20</f>
        <v>6.56</v>
      </c>
      <c r="DB20">
        <v>0</v>
      </c>
    </row>
    <row r="21" spans="1:106" x14ac:dyDescent="0.2">
      <c r="A21">
        <f>ROW(Source!A35)</f>
        <v>35</v>
      </c>
      <c r="B21">
        <v>39570879</v>
      </c>
      <c r="C21">
        <v>39571359</v>
      </c>
      <c r="D21">
        <v>37064876</v>
      </c>
      <c r="E21">
        <v>1</v>
      </c>
      <c r="F21">
        <v>1</v>
      </c>
      <c r="G21">
        <v>1</v>
      </c>
      <c r="H21">
        <v>1</v>
      </c>
      <c r="I21" t="s">
        <v>1146</v>
      </c>
      <c r="J21" t="s">
        <v>3</v>
      </c>
      <c r="K21" t="s">
        <v>1147</v>
      </c>
      <c r="L21">
        <v>1191</v>
      </c>
      <c r="N21">
        <v>1013</v>
      </c>
      <c r="O21" t="s">
        <v>1143</v>
      </c>
      <c r="P21" t="s">
        <v>1143</v>
      </c>
      <c r="Q21">
        <v>1</v>
      </c>
      <c r="W21">
        <v>0</v>
      </c>
      <c r="X21">
        <v>-1417349443</v>
      </c>
      <c r="Y21">
        <v>3.71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6.56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3.71</v>
      </c>
      <c r="AU21" t="s">
        <v>3</v>
      </c>
      <c r="AV21">
        <v>2</v>
      </c>
      <c r="AW21">
        <v>2</v>
      </c>
      <c r="AX21">
        <v>39571369</v>
      </c>
      <c r="AY21">
        <v>1</v>
      </c>
      <c r="AZ21">
        <v>2048</v>
      </c>
      <c r="BA21">
        <v>22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Y21*Source!I35</f>
        <v>126.14</v>
      </c>
      <c r="CY21">
        <f>AD21</f>
        <v>0</v>
      </c>
      <c r="CZ21">
        <f>AH21</f>
        <v>0</v>
      </c>
      <c r="DA21">
        <f>AL21</f>
        <v>1</v>
      </c>
      <c r="DB21">
        <v>0</v>
      </c>
    </row>
    <row r="22" spans="1:106" x14ac:dyDescent="0.2">
      <c r="A22">
        <f>ROW(Source!A35)</f>
        <v>35</v>
      </c>
      <c r="B22">
        <v>39570879</v>
      </c>
      <c r="C22">
        <v>39571359</v>
      </c>
      <c r="D22">
        <v>36882180</v>
      </c>
      <c r="E22">
        <v>1</v>
      </c>
      <c r="F22">
        <v>1</v>
      </c>
      <c r="G22">
        <v>1</v>
      </c>
      <c r="H22">
        <v>2</v>
      </c>
      <c r="I22" t="s">
        <v>1175</v>
      </c>
      <c r="J22" t="s">
        <v>1176</v>
      </c>
      <c r="K22" t="s">
        <v>1177</v>
      </c>
      <c r="L22">
        <v>1368</v>
      </c>
      <c r="N22">
        <v>1011</v>
      </c>
      <c r="O22" t="s">
        <v>1151</v>
      </c>
      <c r="P22" t="s">
        <v>1151</v>
      </c>
      <c r="Q22">
        <v>1</v>
      </c>
      <c r="W22">
        <v>0</v>
      </c>
      <c r="X22">
        <v>92482457</v>
      </c>
      <c r="Y22">
        <v>4.2</v>
      </c>
      <c r="AA22">
        <v>0</v>
      </c>
      <c r="AB22">
        <v>635.6</v>
      </c>
      <c r="AC22">
        <v>13.5</v>
      </c>
      <c r="AD22">
        <v>0</v>
      </c>
      <c r="AE22">
        <v>0</v>
      </c>
      <c r="AF22">
        <v>96.89</v>
      </c>
      <c r="AG22">
        <v>13.5</v>
      </c>
      <c r="AH22">
        <v>0</v>
      </c>
      <c r="AI22">
        <v>1</v>
      </c>
      <c r="AJ22">
        <v>6.56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3.36</v>
      </c>
      <c r="AU22" t="s">
        <v>19</v>
      </c>
      <c r="AV22">
        <v>0</v>
      </c>
      <c r="AW22">
        <v>2</v>
      </c>
      <c r="AX22">
        <v>39571370</v>
      </c>
      <c r="AY22">
        <v>1</v>
      </c>
      <c r="AZ22">
        <v>0</v>
      </c>
      <c r="BA22">
        <v>23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Y22*Source!I35</f>
        <v>142.80000000000001</v>
      </c>
      <c r="CY22">
        <f>AB22</f>
        <v>635.6</v>
      </c>
      <c r="CZ22">
        <f>AF22</f>
        <v>96.89</v>
      </c>
      <c r="DA22">
        <f>AJ22</f>
        <v>6.56</v>
      </c>
      <c r="DB22">
        <v>0</v>
      </c>
    </row>
    <row r="23" spans="1:106" x14ac:dyDescent="0.2">
      <c r="A23">
        <f>ROW(Source!A35)</f>
        <v>35</v>
      </c>
      <c r="B23">
        <v>39570879</v>
      </c>
      <c r="C23">
        <v>39571359</v>
      </c>
      <c r="D23">
        <v>36883554</v>
      </c>
      <c r="E23">
        <v>1</v>
      </c>
      <c r="F23">
        <v>1</v>
      </c>
      <c r="G23">
        <v>1</v>
      </c>
      <c r="H23">
        <v>2</v>
      </c>
      <c r="I23" t="s">
        <v>1158</v>
      </c>
      <c r="J23" t="s">
        <v>1159</v>
      </c>
      <c r="K23" t="s">
        <v>1160</v>
      </c>
      <c r="L23">
        <v>1368</v>
      </c>
      <c r="N23">
        <v>1011</v>
      </c>
      <c r="O23" t="s">
        <v>1151</v>
      </c>
      <c r="P23" t="s">
        <v>1151</v>
      </c>
      <c r="Q23">
        <v>1</v>
      </c>
      <c r="W23">
        <v>0</v>
      </c>
      <c r="X23">
        <v>1372534845</v>
      </c>
      <c r="Y23">
        <v>0.4375</v>
      </c>
      <c r="AA23">
        <v>0</v>
      </c>
      <c r="AB23">
        <v>431.06</v>
      </c>
      <c r="AC23">
        <v>11.6</v>
      </c>
      <c r="AD23">
        <v>0</v>
      </c>
      <c r="AE23">
        <v>0</v>
      </c>
      <c r="AF23">
        <v>65.709999999999994</v>
      </c>
      <c r="AG23">
        <v>11.6</v>
      </c>
      <c r="AH23">
        <v>0</v>
      </c>
      <c r="AI23">
        <v>1</v>
      </c>
      <c r="AJ23">
        <v>6.56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0.35</v>
      </c>
      <c r="AU23" t="s">
        <v>19</v>
      </c>
      <c r="AV23">
        <v>0</v>
      </c>
      <c r="AW23">
        <v>2</v>
      </c>
      <c r="AX23">
        <v>39571371</v>
      </c>
      <c r="AY23">
        <v>1</v>
      </c>
      <c r="AZ23">
        <v>0</v>
      </c>
      <c r="BA23">
        <v>24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Y23*Source!I35</f>
        <v>14.875</v>
      </c>
      <c r="CY23">
        <f>AB23</f>
        <v>431.06</v>
      </c>
      <c r="CZ23">
        <f>AF23</f>
        <v>65.709999999999994</v>
      </c>
      <c r="DA23">
        <f>AJ23</f>
        <v>6.56</v>
      </c>
      <c r="DB23">
        <v>0</v>
      </c>
    </row>
    <row r="24" spans="1:106" x14ac:dyDescent="0.2">
      <c r="A24">
        <f>ROW(Source!A35)</f>
        <v>35</v>
      </c>
      <c r="B24">
        <v>39570879</v>
      </c>
      <c r="C24">
        <v>39571359</v>
      </c>
      <c r="D24">
        <v>36883781</v>
      </c>
      <c r="E24">
        <v>1</v>
      </c>
      <c r="F24">
        <v>1</v>
      </c>
      <c r="G24">
        <v>1</v>
      </c>
      <c r="H24">
        <v>2</v>
      </c>
      <c r="I24" t="s">
        <v>1164</v>
      </c>
      <c r="J24" t="s">
        <v>1165</v>
      </c>
      <c r="K24" t="s">
        <v>1166</v>
      </c>
      <c r="L24">
        <v>1368</v>
      </c>
      <c r="N24">
        <v>1011</v>
      </c>
      <c r="O24" t="s">
        <v>1151</v>
      </c>
      <c r="P24" t="s">
        <v>1151</v>
      </c>
      <c r="Q24">
        <v>1</v>
      </c>
      <c r="W24">
        <v>0</v>
      </c>
      <c r="X24">
        <v>287531037</v>
      </c>
      <c r="Y24">
        <v>3.3624999999999998</v>
      </c>
      <c r="AA24">
        <v>0</v>
      </c>
      <c r="AB24">
        <v>91.84</v>
      </c>
      <c r="AC24">
        <v>0</v>
      </c>
      <c r="AD24">
        <v>0</v>
      </c>
      <c r="AE24">
        <v>0</v>
      </c>
      <c r="AF24">
        <v>14</v>
      </c>
      <c r="AG24">
        <v>0</v>
      </c>
      <c r="AH24">
        <v>0</v>
      </c>
      <c r="AI24">
        <v>1</v>
      </c>
      <c r="AJ24">
        <v>6.56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3</v>
      </c>
      <c r="AT24">
        <v>2.69</v>
      </c>
      <c r="AU24" t="s">
        <v>19</v>
      </c>
      <c r="AV24">
        <v>0</v>
      </c>
      <c r="AW24">
        <v>2</v>
      </c>
      <c r="AX24">
        <v>39571372</v>
      </c>
      <c r="AY24">
        <v>1</v>
      </c>
      <c r="AZ24">
        <v>0</v>
      </c>
      <c r="BA24">
        <v>25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Y24*Source!I35</f>
        <v>114.32499999999999</v>
      </c>
      <c r="CY24">
        <f>AB24</f>
        <v>91.84</v>
      </c>
      <c r="CZ24">
        <f>AF24</f>
        <v>14</v>
      </c>
      <c r="DA24">
        <f>AJ24</f>
        <v>6.56</v>
      </c>
      <c r="DB24">
        <v>0</v>
      </c>
    </row>
    <row r="25" spans="1:106" x14ac:dyDescent="0.2">
      <c r="A25">
        <f>ROW(Source!A35)</f>
        <v>35</v>
      </c>
      <c r="B25">
        <v>39570879</v>
      </c>
      <c r="C25">
        <v>39571359</v>
      </c>
      <c r="D25">
        <v>36803256</v>
      </c>
      <c r="E25">
        <v>1</v>
      </c>
      <c r="F25">
        <v>1</v>
      </c>
      <c r="G25">
        <v>1</v>
      </c>
      <c r="H25">
        <v>3</v>
      </c>
      <c r="I25" t="s">
        <v>1178</v>
      </c>
      <c r="J25" t="s">
        <v>1179</v>
      </c>
      <c r="K25" t="s">
        <v>1180</v>
      </c>
      <c r="L25">
        <v>1348</v>
      </c>
      <c r="N25">
        <v>1009</v>
      </c>
      <c r="O25" t="s">
        <v>64</v>
      </c>
      <c r="P25" t="s">
        <v>64</v>
      </c>
      <c r="Q25">
        <v>1000</v>
      </c>
      <c r="W25">
        <v>0</v>
      </c>
      <c r="X25">
        <v>-714836380</v>
      </c>
      <c r="Y25">
        <v>1.1999999999999999E-3</v>
      </c>
      <c r="AA25">
        <v>67666.47</v>
      </c>
      <c r="AB25">
        <v>0</v>
      </c>
      <c r="AC25">
        <v>0</v>
      </c>
      <c r="AD25">
        <v>0</v>
      </c>
      <c r="AE25">
        <v>10315.01</v>
      </c>
      <c r="AF25">
        <v>0</v>
      </c>
      <c r="AG25">
        <v>0</v>
      </c>
      <c r="AH25">
        <v>0</v>
      </c>
      <c r="AI25">
        <v>6.56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1.1999999999999999E-3</v>
      </c>
      <c r="AU25" t="s">
        <v>3</v>
      </c>
      <c r="AV25">
        <v>0</v>
      </c>
      <c r="AW25">
        <v>2</v>
      </c>
      <c r="AX25">
        <v>39571373</v>
      </c>
      <c r="AY25">
        <v>1</v>
      </c>
      <c r="AZ25">
        <v>0</v>
      </c>
      <c r="BA25">
        <v>26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Y25*Source!I35</f>
        <v>4.0799999999999996E-2</v>
      </c>
      <c r="CY25">
        <f>AA25</f>
        <v>67666.47</v>
      </c>
      <c r="CZ25">
        <f>AE25</f>
        <v>10315.01</v>
      </c>
      <c r="DA25">
        <f>AI25</f>
        <v>6.56</v>
      </c>
      <c r="DB25">
        <v>0</v>
      </c>
    </row>
    <row r="26" spans="1:106" x14ac:dyDescent="0.2">
      <c r="A26">
        <f>ROW(Source!A35)</f>
        <v>35</v>
      </c>
      <c r="B26">
        <v>39570879</v>
      </c>
      <c r="C26">
        <v>39571359</v>
      </c>
      <c r="D26">
        <v>36826563</v>
      </c>
      <c r="E26">
        <v>1</v>
      </c>
      <c r="F26">
        <v>1</v>
      </c>
      <c r="G26">
        <v>1</v>
      </c>
      <c r="H26">
        <v>3</v>
      </c>
      <c r="I26" t="s">
        <v>67</v>
      </c>
      <c r="J26" t="s">
        <v>69</v>
      </c>
      <c r="K26" t="s">
        <v>68</v>
      </c>
      <c r="L26">
        <v>1348</v>
      </c>
      <c r="N26">
        <v>1009</v>
      </c>
      <c r="O26" t="s">
        <v>64</v>
      </c>
      <c r="P26" t="s">
        <v>64</v>
      </c>
      <c r="Q26">
        <v>1000</v>
      </c>
      <c r="W26">
        <v>0</v>
      </c>
      <c r="X26">
        <v>-1519238323</v>
      </c>
      <c r="Y26">
        <v>4.2599999999999999E-3</v>
      </c>
      <c r="AA26">
        <v>48055.08</v>
      </c>
      <c r="AB26">
        <v>0</v>
      </c>
      <c r="AC26">
        <v>0</v>
      </c>
      <c r="AD26">
        <v>0</v>
      </c>
      <c r="AE26">
        <v>7325.47</v>
      </c>
      <c r="AF26">
        <v>0</v>
      </c>
      <c r="AG26">
        <v>0</v>
      </c>
      <c r="AH26">
        <v>0</v>
      </c>
      <c r="AI26">
        <v>6.56</v>
      </c>
      <c r="AJ26">
        <v>1</v>
      </c>
      <c r="AK26">
        <v>1</v>
      </c>
      <c r="AL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3</v>
      </c>
      <c r="AT26">
        <v>4.2599999999999999E-3</v>
      </c>
      <c r="AU26" t="s">
        <v>3</v>
      </c>
      <c r="AV26">
        <v>0</v>
      </c>
      <c r="AW26">
        <v>1</v>
      </c>
      <c r="AX26">
        <v>-1</v>
      </c>
      <c r="AY26">
        <v>0</v>
      </c>
      <c r="AZ26">
        <v>0</v>
      </c>
      <c r="BA26" t="s">
        <v>3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Y26*Source!I35</f>
        <v>0.14484</v>
      </c>
      <c r="CY26">
        <f>AA26</f>
        <v>48055.08</v>
      </c>
      <c r="CZ26">
        <f>AE26</f>
        <v>7325.47</v>
      </c>
      <c r="DA26">
        <f>AI26</f>
        <v>6.56</v>
      </c>
      <c r="DB26">
        <v>0</v>
      </c>
    </row>
    <row r="27" spans="1:106" x14ac:dyDescent="0.2">
      <c r="A27">
        <f>ROW(Source!A35)</f>
        <v>35</v>
      </c>
      <c r="B27">
        <v>39570879</v>
      </c>
      <c r="C27">
        <v>39571359</v>
      </c>
      <c r="D27">
        <v>36826620</v>
      </c>
      <c r="E27">
        <v>1</v>
      </c>
      <c r="F27">
        <v>1</v>
      </c>
      <c r="G27">
        <v>1</v>
      </c>
      <c r="H27">
        <v>3</v>
      </c>
      <c r="I27" t="s">
        <v>62</v>
      </c>
      <c r="J27" t="s">
        <v>65</v>
      </c>
      <c r="K27" t="s">
        <v>63</v>
      </c>
      <c r="L27">
        <v>1348</v>
      </c>
      <c r="N27">
        <v>1009</v>
      </c>
      <c r="O27" t="s">
        <v>64</v>
      </c>
      <c r="P27" t="s">
        <v>64</v>
      </c>
      <c r="Q27">
        <v>1000</v>
      </c>
      <c r="W27">
        <v>0</v>
      </c>
      <c r="X27">
        <v>-1715848456</v>
      </c>
      <c r="Y27">
        <v>4.8309999999999999E-2</v>
      </c>
      <c r="AA27">
        <v>52461.83</v>
      </c>
      <c r="AB27">
        <v>0</v>
      </c>
      <c r="AC27">
        <v>0</v>
      </c>
      <c r="AD27">
        <v>0</v>
      </c>
      <c r="AE27">
        <v>7997.23</v>
      </c>
      <c r="AF27">
        <v>0</v>
      </c>
      <c r="AG27">
        <v>0</v>
      </c>
      <c r="AH27">
        <v>0</v>
      </c>
      <c r="AI27">
        <v>6.56</v>
      </c>
      <c r="AJ27">
        <v>1</v>
      </c>
      <c r="AK27">
        <v>1</v>
      </c>
      <c r="AL27">
        <v>1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3</v>
      </c>
      <c r="AT27">
        <v>4.8309999999999999E-2</v>
      </c>
      <c r="AU27" t="s">
        <v>3</v>
      </c>
      <c r="AV27">
        <v>0</v>
      </c>
      <c r="AW27">
        <v>1</v>
      </c>
      <c r="AX27">
        <v>-1</v>
      </c>
      <c r="AY27">
        <v>0</v>
      </c>
      <c r="AZ27">
        <v>0</v>
      </c>
      <c r="BA27" t="s">
        <v>3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Y27*Source!I35</f>
        <v>1.6425399999999999</v>
      </c>
      <c r="CY27">
        <f>AA27</f>
        <v>52461.83</v>
      </c>
      <c r="CZ27">
        <f>AE27</f>
        <v>7997.23</v>
      </c>
      <c r="DA27">
        <f>AI27</f>
        <v>6.56</v>
      </c>
      <c r="DB27">
        <v>0</v>
      </c>
    </row>
    <row r="28" spans="1:106" x14ac:dyDescent="0.2">
      <c r="A28">
        <f>ROW(Source!A38)</f>
        <v>38</v>
      </c>
      <c r="B28">
        <v>39570879</v>
      </c>
      <c r="C28">
        <v>39571377</v>
      </c>
      <c r="D28">
        <v>37064978</v>
      </c>
      <c r="E28">
        <v>1</v>
      </c>
      <c r="F28">
        <v>1</v>
      </c>
      <c r="G28">
        <v>1</v>
      </c>
      <c r="H28">
        <v>1</v>
      </c>
      <c r="I28" t="s">
        <v>1181</v>
      </c>
      <c r="J28" t="s">
        <v>3</v>
      </c>
      <c r="K28" t="s">
        <v>1182</v>
      </c>
      <c r="L28">
        <v>1191</v>
      </c>
      <c r="N28">
        <v>1013</v>
      </c>
      <c r="O28" t="s">
        <v>1143</v>
      </c>
      <c r="P28" t="s">
        <v>1143</v>
      </c>
      <c r="Q28">
        <v>1</v>
      </c>
      <c r="W28">
        <v>0</v>
      </c>
      <c r="X28">
        <v>-719309759</v>
      </c>
      <c r="Y28">
        <v>5.57</v>
      </c>
      <c r="AA28">
        <v>0</v>
      </c>
      <c r="AB28">
        <v>0</v>
      </c>
      <c r="AC28">
        <v>0</v>
      </c>
      <c r="AD28">
        <v>58.12</v>
      </c>
      <c r="AE28">
        <v>0</v>
      </c>
      <c r="AF28">
        <v>0</v>
      </c>
      <c r="AG28">
        <v>0</v>
      </c>
      <c r="AH28">
        <v>8.86</v>
      </c>
      <c r="AI28">
        <v>1</v>
      </c>
      <c r="AJ28">
        <v>1</v>
      </c>
      <c r="AK28">
        <v>1</v>
      </c>
      <c r="AL28">
        <v>6.56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3</v>
      </c>
      <c r="AT28">
        <v>5.57</v>
      </c>
      <c r="AU28" t="s">
        <v>3</v>
      </c>
      <c r="AV28">
        <v>1</v>
      </c>
      <c r="AW28">
        <v>2</v>
      </c>
      <c r="AX28">
        <v>39571386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Y28*Source!I38</f>
        <v>60.601600000000005</v>
      </c>
      <c r="CY28">
        <f>AD28</f>
        <v>58.12</v>
      </c>
      <c r="CZ28">
        <f>AH28</f>
        <v>8.86</v>
      </c>
      <c r="DA28">
        <f>AL28</f>
        <v>6.56</v>
      </c>
      <c r="DB28">
        <v>0</v>
      </c>
    </row>
    <row r="29" spans="1:106" x14ac:dyDescent="0.2">
      <c r="A29">
        <f>ROW(Source!A38)</f>
        <v>38</v>
      </c>
      <c r="B29">
        <v>39570879</v>
      </c>
      <c r="C29">
        <v>39571377</v>
      </c>
      <c r="D29">
        <v>37064876</v>
      </c>
      <c r="E29">
        <v>1</v>
      </c>
      <c r="F29">
        <v>1</v>
      </c>
      <c r="G29">
        <v>1</v>
      </c>
      <c r="H29">
        <v>1</v>
      </c>
      <c r="I29" t="s">
        <v>1146</v>
      </c>
      <c r="J29" t="s">
        <v>3</v>
      </c>
      <c r="K29" t="s">
        <v>1147</v>
      </c>
      <c r="L29">
        <v>1191</v>
      </c>
      <c r="N29">
        <v>1013</v>
      </c>
      <c r="O29" t="s">
        <v>1143</v>
      </c>
      <c r="P29" t="s">
        <v>1143</v>
      </c>
      <c r="Q29">
        <v>1</v>
      </c>
      <c r="W29">
        <v>0</v>
      </c>
      <c r="X29">
        <v>-1417349443</v>
      </c>
      <c r="Y29">
        <v>2.11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6.56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2.11</v>
      </c>
      <c r="AU29" t="s">
        <v>3</v>
      </c>
      <c r="AV29">
        <v>2</v>
      </c>
      <c r="AW29">
        <v>2</v>
      </c>
      <c r="AX29">
        <v>39571387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Y29*Source!I38</f>
        <v>22.956800000000001</v>
      </c>
      <c r="CY29">
        <f>AD29</f>
        <v>0</v>
      </c>
      <c r="CZ29">
        <f>AH29</f>
        <v>0</v>
      </c>
      <c r="DA29">
        <f>AL29</f>
        <v>1</v>
      </c>
      <c r="DB29">
        <v>0</v>
      </c>
    </row>
    <row r="30" spans="1:106" x14ac:dyDescent="0.2">
      <c r="A30">
        <f>ROW(Source!A38)</f>
        <v>38</v>
      </c>
      <c r="B30">
        <v>39570879</v>
      </c>
      <c r="C30">
        <v>39571377</v>
      </c>
      <c r="D30">
        <v>36882180</v>
      </c>
      <c r="E30">
        <v>1</v>
      </c>
      <c r="F30">
        <v>1</v>
      </c>
      <c r="G30">
        <v>1</v>
      </c>
      <c r="H30">
        <v>2</v>
      </c>
      <c r="I30" t="s">
        <v>1175</v>
      </c>
      <c r="J30" t="s">
        <v>1176</v>
      </c>
      <c r="K30" t="s">
        <v>1177</v>
      </c>
      <c r="L30">
        <v>1368</v>
      </c>
      <c r="N30">
        <v>1011</v>
      </c>
      <c r="O30" t="s">
        <v>1151</v>
      </c>
      <c r="P30" t="s">
        <v>1151</v>
      </c>
      <c r="Q30">
        <v>1</v>
      </c>
      <c r="W30">
        <v>0</v>
      </c>
      <c r="X30">
        <v>92482457</v>
      </c>
      <c r="Y30">
        <v>2.11</v>
      </c>
      <c r="AA30">
        <v>0</v>
      </c>
      <c r="AB30">
        <v>635.6</v>
      </c>
      <c r="AC30">
        <v>13.5</v>
      </c>
      <c r="AD30">
        <v>0</v>
      </c>
      <c r="AE30">
        <v>0</v>
      </c>
      <c r="AF30">
        <v>96.89</v>
      </c>
      <c r="AG30">
        <v>13.5</v>
      </c>
      <c r="AH30">
        <v>0</v>
      </c>
      <c r="AI30">
        <v>1</v>
      </c>
      <c r="AJ30">
        <v>6.56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2.11</v>
      </c>
      <c r="AU30" t="s">
        <v>3</v>
      </c>
      <c r="AV30">
        <v>0</v>
      </c>
      <c r="AW30">
        <v>2</v>
      </c>
      <c r="AX30">
        <v>39571388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Y30*Source!I38</f>
        <v>22.956800000000001</v>
      </c>
      <c r="CY30">
        <f>AB30</f>
        <v>635.6</v>
      </c>
      <c r="CZ30">
        <f>AF30</f>
        <v>96.89</v>
      </c>
      <c r="DA30">
        <f>AJ30</f>
        <v>6.56</v>
      </c>
      <c r="DB30">
        <v>0</v>
      </c>
    </row>
    <row r="31" spans="1:106" x14ac:dyDescent="0.2">
      <c r="A31">
        <f>ROW(Source!A38)</f>
        <v>38</v>
      </c>
      <c r="B31">
        <v>39570879</v>
      </c>
      <c r="C31">
        <v>39571377</v>
      </c>
      <c r="D31">
        <v>36882599</v>
      </c>
      <c r="E31">
        <v>1</v>
      </c>
      <c r="F31">
        <v>1</v>
      </c>
      <c r="G31">
        <v>1</v>
      </c>
      <c r="H31">
        <v>2</v>
      </c>
      <c r="I31" t="s">
        <v>1183</v>
      </c>
      <c r="J31" t="s">
        <v>1184</v>
      </c>
      <c r="K31" t="s">
        <v>1185</v>
      </c>
      <c r="L31">
        <v>1368</v>
      </c>
      <c r="N31">
        <v>1011</v>
      </c>
      <c r="O31" t="s">
        <v>1151</v>
      </c>
      <c r="P31" t="s">
        <v>1151</v>
      </c>
      <c r="Q31">
        <v>1</v>
      </c>
      <c r="W31">
        <v>0</v>
      </c>
      <c r="X31">
        <v>-1916060639</v>
      </c>
      <c r="Y31">
        <v>0.06</v>
      </c>
      <c r="AA31">
        <v>0</v>
      </c>
      <c r="AB31">
        <v>73.010000000000005</v>
      </c>
      <c r="AC31">
        <v>0</v>
      </c>
      <c r="AD31">
        <v>0</v>
      </c>
      <c r="AE31">
        <v>0</v>
      </c>
      <c r="AF31">
        <v>11.13</v>
      </c>
      <c r="AG31">
        <v>0</v>
      </c>
      <c r="AH31">
        <v>0</v>
      </c>
      <c r="AI31">
        <v>1</v>
      </c>
      <c r="AJ31">
        <v>6.56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3</v>
      </c>
      <c r="AT31">
        <v>0.06</v>
      </c>
      <c r="AU31" t="s">
        <v>3</v>
      </c>
      <c r="AV31">
        <v>0</v>
      </c>
      <c r="AW31">
        <v>2</v>
      </c>
      <c r="AX31">
        <v>39571389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Y31*Source!I38</f>
        <v>0.65280000000000005</v>
      </c>
      <c r="CY31">
        <f>AB31</f>
        <v>73.010000000000005</v>
      </c>
      <c r="CZ31">
        <f>AF31</f>
        <v>11.13</v>
      </c>
      <c r="DA31">
        <f>AJ31</f>
        <v>6.56</v>
      </c>
      <c r="DB31">
        <v>0</v>
      </c>
    </row>
    <row r="32" spans="1:106" x14ac:dyDescent="0.2">
      <c r="A32">
        <f>ROW(Source!A38)</f>
        <v>38</v>
      </c>
      <c r="B32">
        <v>39570879</v>
      </c>
      <c r="C32">
        <v>39571377</v>
      </c>
      <c r="D32">
        <v>36801792</v>
      </c>
      <c r="E32">
        <v>1</v>
      </c>
      <c r="F32">
        <v>1</v>
      </c>
      <c r="G32">
        <v>1</v>
      </c>
      <c r="H32">
        <v>3</v>
      </c>
      <c r="I32" t="s">
        <v>1186</v>
      </c>
      <c r="J32" t="s">
        <v>1187</v>
      </c>
      <c r="K32" t="s">
        <v>1188</v>
      </c>
      <c r="L32">
        <v>1339</v>
      </c>
      <c r="N32">
        <v>1007</v>
      </c>
      <c r="O32" t="s">
        <v>73</v>
      </c>
      <c r="P32" t="s">
        <v>73</v>
      </c>
      <c r="Q32">
        <v>1</v>
      </c>
      <c r="W32">
        <v>0</v>
      </c>
      <c r="X32">
        <v>-1660354250</v>
      </c>
      <c r="Y32">
        <v>0.43</v>
      </c>
      <c r="AA32">
        <v>16.010000000000002</v>
      </c>
      <c r="AB32">
        <v>0</v>
      </c>
      <c r="AC32">
        <v>0</v>
      </c>
      <c r="AD32">
        <v>0</v>
      </c>
      <c r="AE32">
        <v>2.44</v>
      </c>
      <c r="AF32">
        <v>0</v>
      </c>
      <c r="AG32">
        <v>0</v>
      </c>
      <c r="AH32">
        <v>0</v>
      </c>
      <c r="AI32">
        <v>6.56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0.43</v>
      </c>
      <c r="AU32" t="s">
        <v>3</v>
      </c>
      <c r="AV32">
        <v>0</v>
      </c>
      <c r="AW32">
        <v>2</v>
      </c>
      <c r="AX32">
        <v>39571390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Y32*Source!I38</f>
        <v>4.6783999999999999</v>
      </c>
      <c r="CY32">
        <f>AA32</f>
        <v>16.010000000000002</v>
      </c>
      <c r="CZ32">
        <f>AE32</f>
        <v>2.44</v>
      </c>
      <c r="DA32">
        <f>AI32</f>
        <v>6.56</v>
      </c>
      <c r="DB32">
        <v>0</v>
      </c>
    </row>
    <row r="33" spans="1:106" x14ac:dyDescent="0.2">
      <c r="A33">
        <f>ROW(Source!A38)</f>
        <v>38</v>
      </c>
      <c r="B33">
        <v>39570879</v>
      </c>
      <c r="C33">
        <v>39571377</v>
      </c>
      <c r="D33">
        <v>36807096</v>
      </c>
      <c r="E33">
        <v>1</v>
      </c>
      <c r="F33">
        <v>1</v>
      </c>
      <c r="G33">
        <v>1</v>
      </c>
      <c r="H33">
        <v>3</v>
      </c>
      <c r="I33" t="s">
        <v>76</v>
      </c>
      <c r="J33" t="s">
        <v>78</v>
      </c>
      <c r="K33" t="s">
        <v>77</v>
      </c>
      <c r="L33">
        <v>1339</v>
      </c>
      <c r="N33">
        <v>1007</v>
      </c>
      <c r="O33" t="s">
        <v>73</v>
      </c>
      <c r="P33" t="s">
        <v>73</v>
      </c>
      <c r="Q33">
        <v>1</v>
      </c>
      <c r="W33">
        <v>1</v>
      </c>
      <c r="X33">
        <v>184330150</v>
      </c>
      <c r="Y33">
        <v>-1.02</v>
      </c>
      <c r="AA33">
        <v>3888.51</v>
      </c>
      <c r="AB33">
        <v>0</v>
      </c>
      <c r="AC33">
        <v>0</v>
      </c>
      <c r="AD33">
        <v>0</v>
      </c>
      <c r="AE33">
        <v>592.76</v>
      </c>
      <c r="AF33">
        <v>0</v>
      </c>
      <c r="AG33">
        <v>0</v>
      </c>
      <c r="AH33">
        <v>0</v>
      </c>
      <c r="AI33">
        <v>6.56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-1.02</v>
      </c>
      <c r="AU33" t="s">
        <v>3</v>
      </c>
      <c r="AV33">
        <v>0</v>
      </c>
      <c r="AW33">
        <v>2</v>
      </c>
      <c r="AX33">
        <v>39571391</v>
      </c>
      <c r="AY33">
        <v>1</v>
      </c>
      <c r="AZ33">
        <v>6144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Y33*Source!I38</f>
        <v>-11.097600000000002</v>
      </c>
      <c r="CY33">
        <f>AA33</f>
        <v>3888.51</v>
      </c>
      <c r="CZ33">
        <f>AE33</f>
        <v>592.76</v>
      </c>
      <c r="DA33">
        <f>AI33</f>
        <v>6.56</v>
      </c>
      <c r="DB33">
        <v>0</v>
      </c>
    </row>
    <row r="34" spans="1:106" x14ac:dyDescent="0.2">
      <c r="A34">
        <f>ROW(Source!A38)</f>
        <v>38</v>
      </c>
      <c r="B34">
        <v>39570879</v>
      </c>
      <c r="C34">
        <v>39571377</v>
      </c>
      <c r="D34">
        <v>36807465</v>
      </c>
      <c r="E34">
        <v>1</v>
      </c>
      <c r="F34">
        <v>1</v>
      </c>
      <c r="G34">
        <v>1</v>
      </c>
      <c r="H34">
        <v>3</v>
      </c>
      <c r="I34" t="s">
        <v>80</v>
      </c>
      <c r="J34" t="s">
        <v>82</v>
      </c>
      <c r="K34" t="s">
        <v>81</v>
      </c>
      <c r="L34">
        <v>1339</v>
      </c>
      <c r="N34">
        <v>1007</v>
      </c>
      <c r="O34" t="s">
        <v>73</v>
      </c>
      <c r="P34" t="s">
        <v>73</v>
      </c>
      <c r="Q34">
        <v>1</v>
      </c>
      <c r="W34">
        <v>0</v>
      </c>
      <c r="X34">
        <v>-1144518642</v>
      </c>
      <c r="Y34">
        <v>1.02</v>
      </c>
      <c r="AA34">
        <v>4888.7700000000004</v>
      </c>
      <c r="AB34">
        <v>0</v>
      </c>
      <c r="AC34">
        <v>0</v>
      </c>
      <c r="AD34">
        <v>0</v>
      </c>
      <c r="AE34">
        <v>745.24</v>
      </c>
      <c r="AF34">
        <v>0</v>
      </c>
      <c r="AG34">
        <v>0</v>
      </c>
      <c r="AH34">
        <v>0</v>
      </c>
      <c r="AI34">
        <v>6.56</v>
      </c>
      <c r="AJ34">
        <v>1</v>
      </c>
      <c r="AK34">
        <v>1</v>
      </c>
      <c r="AL34">
        <v>1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3</v>
      </c>
      <c r="AT34">
        <v>1.02</v>
      </c>
      <c r="AU34" t="s">
        <v>3</v>
      </c>
      <c r="AV34">
        <v>0</v>
      </c>
      <c r="AW34">
        <v>1</v>
      </c>
      <c r="AX34">
        <v>-1</v>
      </c>
      <c r="AY34">
        <v>0</v>
      </c>
      <c r="AZ34">
        <v>0</v>
      </c>
      <c r="BA34" t="s">
        <v>3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Y34*Source!I38</f>
        <v>11.097600000000002</v>
      </c>
      <c r="CY34">
        <f>AA34</f>
        <v>4888.7700000000004</v>
      </c>
      <c r="CZ34">
        <f>AE34</f>
        <v>745.24</v>
      </c>
      <c r="DA34">
        <f>AI34</f>
        <v>6.56</v>
      </c>
      <c r="DB34">
        <v>0</v>
      </c>
    </row>
    <row r="35" spans="1:106" x14ac:dyDescent="0.2">
      <c r="A35">
        <f>ROW(Source!A38)</f>
        <v>38</v>
      </c>
      <c r="B35">
        <v>39570879</v>
      </c>
      <c r="C35">
        <v>39571377</v>
      </c>
      <c r="D35">
        <v>36861579</v>
      </c>
      <c r="E35">
        <v>1</v>
      </c>
      <c r="F35">
        <v>1</v>
      </c>
      <c r="G35">
        <v>1</v>
      </c>
      <c r="H35">
        <v>3</v>
      </c>
      <c r="I35" t="s">
        <v>1189</v>
      </c>
      <c r="J35" t="s">
        <v>1190</v>
      </c>
      <c r="K35" t="s">
        <v>1191</v>
      </c>
      <c r="L35">
        <v>1301</v>
      </c>
      <c r="N35">
        <v>1003</v>
      </c>
      <c r="O35" t="s">
        <v>52</v>
      </c>
      <c r="P35" t="s">
        <v>52</v>
      </c>
      <c r="Q35">
        <v>1</v>
      </c>
      <c r="W35">
        <v>0</v>
      </c>
      <c r="X35">
        <v>119225159</v>
      </c>
      <c r="Y35">
        <v>0.26</v>
      </c>
      <c r="AA35">
        <v>2803.09</v>
      </c>
      <c r="AB35">
        <v>0</v>
      </c>
      <c r="AC35">
        <v>0</v>
      </c>
      <c r="AD35">
        <v>0</v>
      </c>
      <c r="AE35">
        <v>427.3</v>
      </c>
      <c r="AF35">
        <v>0</v>
      </c>
      <c r="AG35">
        <v>0</v>
      </c>
      <c r="AH35">
        <v>0</v>
      </c>
      <c r="AI35">
        <v>6.56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0.26</v>
      </c>
      <c r="AU35" t="s">
        <v>3</v>
      </c>
      <c r="AV35">
        <v>0</v>
      </c>
      <c r="AW35">
        <v>2</v>
      </c>
      <c r="AX35">
        <v>39571392</v>
      </c>
      <c r="AY35">
        <v>1</v>
      </c>
      <c r="AZ35">
        <v>0</v>
      </c>
      <c r="BA35">
        <v>34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Y35*Source!I38</f>
        <v>2.8288000000000002</v>
      </c>
      <c r="CY35">
        <f>AA35</f>
        <v>2803.09</v>
      </c>
      <c r="CZ35">
        <f>AE35</f>
        <v>427.3</v>
      </c>
      <c r="DA35">
        <f>AI35</f>
        <v>6.56</v>
      </c>
      <c r="DB35">
        <v>0</v>
      </c>
    </row>
    <row r="36" spans="1:106" x14ac:dyDescent="0.2">
      <c r="A36">
        <f>ROW(Source!A41)</f>
        <v>41</v>
      </c>
      <c r="B36">
        <v>39570879</v>
      </c>
      <c r="C36">
        <v>39571395</v>
      </c>
      <c r="D36">
        <v>37071037</v>
      </c>
      <c r="E36">
        <v>1</v>
      </c>
      <c r="F36">
        <v>1</v>
      </c>
      <c r="G36">
        <v>1</v>
      </c>
      <c r="H36">
        <v>1</v>
      </c>
      <c r="I36" t="s">
        <v>1144</v>
      </c>
      <c r="J36" t="s">
        <v>3</v>
      </c>
      <c r="K36" t="s">
        <v>1145</v>
      </c>
      <c r="L36">
        <v>1191</v>
      </c>
      <c r="N36">
        <v>1013</v>
      </c>
      <c r="O36" t="s">
        <v>1143</v>
      </c>
      <c r="P36" t="s">
        <v>1143</v>
      </c>
      <c r="Q36">
        <v>1</v>
      </c>
      <c r="W36">
        <v>0</v>
      </c>
      <c r="X36">
        <v>1069510174</v>
      </c>
      <c r="Y36">
        <v>1.1399999999999999</v>
      </c>
      <c r="AA36">
        <v>0</v>
      </c>
      <c r="AB36">
        <v>0</v>
      </c>
      <c r="AC36">
        <v>0</v>
      </c>
      <c r="AD36">
        <v>63.11</v>
      </c>
      <c r="AE36">
        <v>0</v>
      </c>
      <c r="AF36">
        <v>0</v>
      </c>
      <c r="AG36">
        <v>0</v>
      </c>
      <c r="AH36">
        <v>9.6199999999999992</v>
      </c>
      <c r="AI36">
        <v>1</v>
      </c>
      <c r="AJ36">
        <v>1</v>
      </c>
      <c r="AK36">
        <v>1</v>
      </c>
      <c r="AL36">
        <v>6.56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1.1399999999999999</v>
      </c>
      <c r="AU36" t="s">
        <v>3</v>
      </c>
      <c r="AV36">
        <v>1</v>
      </c>
      <c r="AW36">
        <v>2</v>
      </c>
      <c r="AX36">
        <v>39571405</v>
      </c>
      <c r="AY36">
        <v>1</v>
      </c>
      <c r="AZ36">
        <v>0</v>
      </c>
      <c r="BA36">
        <v>35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Y36*Source!I41</f>
        <v>24.69012</v>
      </c>
      <c r="CY36">
        <f>AD36</f>
        <v>63.11</v>
      </c>
      <c r="CZ36">
        <f>AH36</f>
        <v>9.6199999999999992</v>
      </c>
      <c r="DA36">
        <f>AL36</f>
        <v>6.56</v>
      </c>
      <c r="DB36">
        <v>0</v>
      </c>
    </row>
    <row r="37" spans="1:106" x14ac:dyDescent="0.2">
      <c r="A37">
        <f>ROW(Source!A41)</f>
        <v>41</v>
      </c>
      <c r="B37">
        <v>39570879</v>
      </c>
      <c r="C37">
        <v>39571395</v>
      </c>
      <c r="D37">
        <v>37064876</v>
      </c>
      <c r="E37">
        <v>1</v>
      </c>
      <c r="F37">
        <v>1</v>
      </c>
      <c r="G37">
        <v>1</v>
      </c>
      <c r="H37">
        <v>1</v>
      </c>
      <c r="I37" t="s">
        <v>1146</v>
      </c>
      <c r="J37" t="s">
        <v>3</v>
      </c>
      <c r="K37" t="s">
        <v>1147</v>
      </c>
      <c r="L37">
        <v>1191</v>
      </c>
      <c r="N37">
        <v>1013</v>
      </c>
      <c r="O37" t="s">
        <v>1143</v>
      </c>
      <c r="P37" t="s">
        <v>1143</v>
      </c>
      <c r="Q37">
        <v>1</v>
      </c>
      <c r="W37">
        <v>0</v>
      </c>
      <c r="X37">
        <v>-1417349443</v>
      </c>
      <c r="Y37">
        <v>0.28000000000000003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6.56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0.28000000000000003</v>
      </c>
      <c r="AU37" t="s">
        <v>3</v>
      </c>
      <c r="AV37">
        <v>2</v>
      </c>
      <c r="AW37">
        <v>2</v>
      </c>
      <c r="AX37">
        <v>39571406</v>
      </c>
      <c r="AY37">
        <v>1</v>
      </c>
      <c r="AZ37">
        <v>0</v>
      </c>
      <c r="BA37">
        <v>36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Y37*Source!I41</f>
        <v>6.0642400000000007</v>
      </c>
      <c r="CY37">
        <f>AD37</f>
        <v>0</v>
      </c>
      <c r="CZ37">
        <f>AH37</f>
        <v>0</v>
      </c>
      <c r="DA37">
        <f>AL37</f>
        <v>1</v>
      </c>
      <c r="DB37">
        <v>0</v>
      </c>
    </row>
    <row r="38" spans="1:106" x14ac:dyDescent="0.2">
      <c r="A38">
        <f>ROW(Source!A41)</f>
        <v>41</v>
      </c>
      <c r="B38">
        <v>39570879</v>
      </c>
      <c r="C38">
        <v>39571395</v>
      </c>
      <c r="D38">
        <v>36881967</v>
      </c>
      <c r="E38">
        <v>1</v>
      </c>
      <c r="F38">
        <v>1</v>
      </c>
      <c r="G38">
        <v>1</v>
      </c>
      <c r="H38">
        <v>2</v>
      </c>
      <c r="I38" t="s">
        <v>1161</v>
      </c>
      <c r="J38" t="s">
        <v>1162</v>
      </c>
      <c r="K38" t="s">
        <v>1163</v>
      </c>
      <c r="L38">
        <v>1368</v>
      </c>
      <c r="N38">
        <v>1011</v>
      </c>
      <c r="O38" t="s">
        <v>1151</v>
      </c>
      <c r="P38" t="s">
        <v>1151</v>
      </c>
      <c r="Q38">
        <v>1</v>
      </c>
      <c r="W38">
        <v>0</v>
      </c>
      <c r="X38">
        <v>1595160361</v>
      </c>
      <c r="Y38">
        <v>0.21</v>
      </c>
      <c r="AA38">
        <v>0</v>
      </c>
      <c r="AB38">
        <v>574.66</v>
      </c>
      <c r="AC38">
        <v>13.5</v>
      </c>
      <c r="AD38">
        <v>0</v>
      </c>
      <c r="AE38">
        <v>0</v>
      </c>
      <c r="AF38">
        <v>87.6</v>
      </c>
      <c r="AG38">
        <v>13.5</v>
      </c>
      <c r="AH38">
        <v>0</v>
      </c>
      <c r="AI38">
        <v>1</v>
      </c>
      <c r="AJ38">
        <v>6.56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0.21</v>
      </c>
      <c r="AU38" t="s">
        <v>3</v>
      </c>
      <c r="AV38">
        <v>0</v>
      </c>
      <c r="AW38">
        <v>2</v>
      </c>
      <c r="AX38">
        <v>39571407</v>
      </c>
      <c r="AY38">
        <v>1</v>
      </c>
      <c r="AZ38">
        <v>0</v>
      </c>
      <c r="BA38">
        <v>37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Y38*Source!I41</f>
        <v>4.5481800000000003</v>
      </c>
      <c r="CY38">
        <f>AB38</f>
        <v>574.66</v>
      </c>
      <c r="CZ38">
        <f>AF38</f>
        <v>87.6</v>
      </c>
      <c r="DA38">
        <f>AJ38</f>
        <v>6.56</v>
      </c>
      <c r="DB38">
        <v>0</v>
      </c>
    </row>
    <row r="39" spans="1:106" x14ac:dyDescent="0.2">
      <c r="A39">
        <f>ROW(Source!A41)</f>
        <v>41</v>
      </c>
      <c r="B39">
        <v>39570879</v>
      </c>
      <c r="C39">
        <v>39571395</v>
      </c>
      <c r="D39">
        <v>36882159</v>
      </c>
      <c r="E39">
        <v>1</v>
      </c>
      <c r="F39">
        <v>1</v>
      </c>
      <c r="G39">
        <v>1</v>
      </c>
      <c r="H39">
        <v>2</v>
      </c>
      <c r="I39" t="s">
        <v>1155</v>
      </c>
      <c r="J39" t="s">
        <v>1156</v>
      </c>
      <c r="K39" t="s">
        <v>1157</v>
      </c>
      <c r="L39">
        <v>1368</v>
      </c>
      <c r="N39">
        <v>1011</v>
      </c>
      <c r="O39" t="s">
        <v>1151</v>
      </c>
      <c r="P39" t="s">
        <v>1151</v>
      </c>
      <c r="Q39">
        <v>1</v>
      </c>
      <c r="W39">
        <v>0</v>
      </c>
      <c r="X39">
        <v>-1718674368</v>
      </c>
      <c r="Y39">
        <v>0.03</v>
      </c>
      <c r="AA39">
        <v>0</v>
      </c>
      <c r="AB39">
        <v>734.65</v>
      </c>
      <c r="AC39">
        <v>13.5</v>
      </c>
      <c r="AD39">
        <v>0</v>
      </c>
      <c r="AE39">
        <v>0</v>
      </c>
      <c r="AF39">
        <v>111.99</v>
      </c>
      <c r="AG39">
        <v>13.5</v>
      </c>
      <c r="AH39">
        <v>0</v>
      </c>
      <c r="AI39">
        <v>1</v>
      </c>
      <c r="AJ39">
        <v>6.56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0.03</v>
      </c>
      <c r="AU39" t="s">
        <v>3</v>
      </c>
      <c r="AV39">
        <v>0</v>
      </c>
      <c r="AW39">
        <v>2</v>
      </c>
      <c r="AX39">
        <v>39571408</v>
      </c>
      <c r="AY39">
        <v>1</v>
      </c>
      <c r="AZ39">
        <v>0</v>
      </c>
      <c r="BA39">
        <v>38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Y39*Source!I41</f>
        <v>0.64973999999999998</v>
      </c>
      <c r="CY39">
        <f>AB39</f>
        <v>734.65</v>
      </c>
      <c r="CZ39">
        <f>AF39</f>
        <v>111.99</v>
      </c>
      <c r="DA39">
        <f>AJ39</f>
        <v>6.56</v>
      </c>
      <c r="DB39">
        <v>0</v>
      </c>
    </row>
    <row r="40" spans="1:106" x14ac:dyDescent="0.2">
      <c r="A40">
        <f>ROW(Source!A41)</f>
        <v>41</v>
      </c>
      <c r="B40">
        <v>39570879</v>
      </c>
      <c r="C40">
        <v>39571395</v>
      </c>
      <c r="D40">
        <v>36883554</v>
      </c>
      <c r="E40">
        <v>1</v>
      </c>
      <c r="F40">
        <v>1</v>
      </c>
      <c r="G40">
        <v>1</v>
      </c>
      <c r="H40">
        <v>2</v>
      </c>
      <c r="I40" t="s">
        <v>1158</v>
      </c>
      <c r="J40" t="s">
        <v>1159</v>
      </c>
      <c r="K40" t="s">
        <v>1160</v>
      </c>
      <c r="L40">
        <v>1368</v>
      </c>
      <c r="N40">
        <v>1011</v>
      </c>
      <c r="O40" t="s">
        <v>1151</v>
      </c>
      <c r="P40" t="s">
        <v>1151</v>
      </c>
      <c r="Q40">
        <v>1</v>
      </c>
      <c r="W40">
        <v>0</v>
      </c>
      <c r="X40">
        <v>1372534845</v>
      </c>
      <c r="Y40">
        <v>0.04</v>
      </c>
      <c r="AA40">
        <v>0</v>
      </c>
      <c r="AB40">
        <v>431.06</v>
      </c>
      <c r="AC40">
        <v>11.6</v>
      </c>
      <c r="AD40">
        <v>0</v>
      </c>
      <c r="AE40">
        <v>0</v>
      </c>
      <c r="AF40">
        <v>65.709999999999994</v>
      </c>
      <c r="AG40">
        <v>11.6</v>
      </c>
      <c r="AH40">
        <v>0</v>
      </c>
      <c r="AI40">
        <v>1</v>
      </c>
      <c r="AJ40">
        <v>6.56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0.04</v>
      </c>
      <c r="AU40" t="s">
        <v>3</v>
      </c>
      <c r="AV40">
        <v>0</v>
      </c>
      <c r="AW40">
        <v>2</v>
      </c>
      <c r="AX40">
        <v>39571409</v>
      </c>
      <c r="AY40">
        <v>1</v>
      </c>
      <c r="AZ40">
        <v>0</v>
      </c>
      <c r="BA40">
        <v>39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Y40*Source!I41</f>
        <v>0.86632000000000009</v>
      </c>
      <c r="CY40">
        <f>AB40</f>
        <v>431.06</v>
      </c>
      <c r="CZ40">
        <f>AF40</f>
        <v>65.709999999999994</v>
      </c>
      <c r="DA40">
        <f>AJ40</f>
        <v>6.56</v>
      </c>
      <c r="DB40">
        <v>0</v>
      </c>
    </row>
    <row r="41" spans="1:106" x14ac:dyDescent="0.2">
      <c r="A41">
        <f>ROW(Source!A41)</f>
        <v>41</v>
      </c>
      <c r="B41">
        <v>39570879</v>
      </c>
      <c r="C41">
        <v>39571395</v>
      </c>
      <c r="D41">
        <v>36883781</v>
      </c>
      <c r="E41">
        <v>1</v>
      </c>
      <c r="F41">
        <v>1</v>
      </c>
      <c r="G41">
        <v>1</v>
      </c>
      <c r="H41">
        <v>2</v>
      </c>
      <c r="I41" t="s">
        <v>1164</v>
      </c>
      <c r="J41" t="s">
        <v>1165</v>
      </c>
      <c r="K41" t="s">
        <v>1166</v>
      </c>
      <c r="L41">
        <v>1368</v>
      </c>
      <c r="N41">
        <v>1011</v>
      </c>
      <c r="O41" t="s">
        <v>1151</v>
      </c>
      <c r="P41" t="s">
        <v>1151</v>
      </c>
      <c r="Q41">
        <v>1</v>
      </c>
      <c r="W41">
        <v>0</v>
      </c>
      <c r="X41">
        <v>287531037</v>
      </c>
      <c r="Y41">
        <v>0.35</v>
      </c>
      <c r="AA41">
        <v>0</v>
      </c>
      <c r="AB41">
        <v>91.84</v>
      </c>
      <c r="AC41">
        <v>0</v>
      </c>
      <c r="AD41">
        <v>0</v>
      </c>
      <c r="AE41">
        <v>0</v>
      </c>
      <c r="AF41">
        <v>14</v>
      </c>
      <c r="AG41">
        <v>0</v>
      </c>
      <c r="AH41">
        <v>0</v>
      </c>
      <c r="AI41">
        <v>1</v>
      </c>
      <c r="AJ41">
        <v>6.56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3</v>
      </c>
      <c r="AT41">
        <v>0.35</v>
      </c>
      <c r="AU41" t="s">
        <v>3</v>
      </c>
      <c r="AV41">
        <v>0</v>
      </c>
      <c r="AW41">
        <v>2</v>
      </c>
      <c r="AX41">
        <v>39571410</v>
      </c>
      <c r="AY41">
        <v>1</v>
      </c>
      <c r="AZ41">
        <v>0</v>
      </c>
      <c r="BA41">
        <v>40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Y41*Source!I41</f>
        <v>7.5803000000000003</v>
      </c>
      <c r="CY41">
        <f>AB41</f>
        <v>91.84</v>
      </c>
      <c r="CZ41">
        <f>AF41</f>
        <v>14</v>
      </c>
      <c r="DA41">
        <f>AJ41</f>
        <v>6.56</v>
      </c>
      <c r="DB41">
        <v>0</v>
      </c>
    </row>
    <row r="42" spans="1:106" x14ac:dyDescent="0.2">
      <c r="A42">
        <f>ROW(Source!A41)</f>
        <v>41</v>
      </c>
      <c r="B42">
        <v>39570879</v>
      </c>
      <c r="C42">
        <v>39571395</v>
      </c>
      <c r="D42">
        <v>36803264</v>
      </c>
      <c r="E42">
        <v>1</v>
      </c>
      <c r="F42">
        <v>1</v>
      </c>
      <c r="G42">
        <v>1</v>
      </c>
      <c r="H42">
        <v>3</v>
      </c>
      <c r="I42" t="s">
        <v>1167</v>
      </c>
      <c r="J42" t="s">
        <v>1168</v>
      </c>
      <c r="K42" t="s">
        <v>1169</v>
      </c>
      <c r="L42">
        <v>1348</v>
      </c>
      <c r="N42">
        <v>1009</v>
      </c>
      <c r="O42" t="s">
        <v>64</v>
      </c>
      <c r="P42" t="s">
        <v>64</v>
      </c>
      <c r="Q42">
        <v>1000</v>
      </c>
      <c r="W42">
        <v>0</v>
      </c>
      <c r="X42">
        <v>245770089</v>
      </c>
      <c r="Y42">
        <v>4.0000000000000002E-4</v>
      </c>
      <c r="AA42">
        <v>75597.440000000002</v>
      </c>
      <c r="AB42">
        <v>0</v>
      </c>
      <c r="AC42">
        <v>0</v>
      </c>
      <c r="AD42">
        <v>0</v>
      </c>
      <c r="AE42">
        <v>11524</v>
      </c>
      <c r="AF42">
        <v>0</v>
      </c>
      <c r="AG42">
        <v>0</v>
      </c>
      <c r="AH42">
        <v>0</v>
      </c>
      <c r="AI42">
        <v>6.56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3</v>
      </c>
      <c r="AT42">
        <v>4.0000000000000002E-4</v>
      </c>
      <c r="AU42" t="s">
        <v>3</v>
      </c>
      <c r="AV42">
        <v>0</v>
      </c>
      <c r="AW42">
        <v>2</v>
      </c>
      <c r="AX42">
        <v>39571412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Y42*Source!I41</f>
        <v>8.6632000000000011E-3</v>
      </c>
      <c r="CY42">
        <f>AA42</f>
        <v>75597.440000000002</v>
      </c>
      <c r="CZ42">
        <f>AE42</f>
        <v>11524</v>
      </c>
      <c r="DA42">
        <f>AI42</f>
        <v>6.56</v>
      </c>
      <c r="DB42">
        <v>0</v>
      </c>
    </row>
    <row r="43" spans="1:106" x14ac:dyDescent="0.2">
      <c r="A43">
        <f>ROW(Source!A41)</f>
        <v>41</v>
      </c>
      <c r="B43">
        <v>39570879</v>
      </c>
      <c r="C43">
        <v>39571395</v>
      </c>
      <c r="D43">
        <v>36824289</v>
      </c>
      <c r="E43">
        <v>1</v>
      </c>
      <c r="F43">
        <v>1</v>
      </c>
      <c r="G43">
        <v>1</v>
      </c>
      <c r="H43">
        <v>3</v>
      </c>
      <c r="I43" t="s">
        <v>1170</v>
      </c>
      <c r="J43" t="s">
        <v>1171</v>
      </c>
      <c r="K43" t="s">
        <v>1172</v>
      </c>
      <c r="L43">
        <v>1348</v>
      </c>
      <c r="N43">
        <v>1009</v>
      </c>
      <c r="O43" t="s">
        <v>64</v>
      </c>
      <c r="P43" t="s">
        <v>64</v>
      </c>
      <c r="Q43">
        <v>1000</v>
      </c>
      <c r="W43">
        <v>0</v>
      </c>
      <c r="X43">
        <v>-1756095795</v>
      </c>
      <c r="Y43">
        <v>2.9999999999999997E-4</v>
      </c>
      <c r="AA43">
        <v>39287.839999999997</v>
      </c>
      <c r="AB43">
        <v>0</v>
      </c>
      <c r="AC43">
        <v>0</v>
      </c>
      <c r="AD43">
        <v>0</v>
      </c>
      <c r="AE43">
        <v>5989</v>
      </c>
      <c r="AF43">
        <v>0</v>
      </c>
      <c r="AG43">
        <v>0</v>
      </c>
      <c r="AH43">
        <v>0</v>
      </c>
      <c r="AI43">
        <v>6.56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3</v>
      </c>
      <c r="AT43">
        <v>2.9999999999999997E-4</v>
      </c>
      <c r="AU43" t="s">
        <v>3</v>
      </c>
      <c r="AV43">
        <v>0</v>
      </c>
      <c r="AW43">
        <v>2</v>
      </c>
      <c r="AX43">
        <v>39571413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Y43*Source!I41</f>
        <v>6.4973999999999995E-3</v>
      </c>
      <c r="CY43">
        <f>AA43</f>
        <v>39287.839999999997</v>
      </c>
      <c r="CZ43">
        <f>AE43</f>
        <v>5989</v>
      </c>
      <c r="DA43">
        <f>AI43</f>
        <v>6.56</v>
      </c>
      <c r="DB43">
        <v>0</v>
      </c>
    </row>
    <row r="44" spans="1:106" x14ac:dyDescent="0.2">
      <c r="A44">
        <f>ROW(Source!A41)</f>
        <v>41</v>
      </c>
      <c r="B44">
        <v>39570879</v>
      </c>
      <c r="C44">
        <v>39571395</v>
      </c>
      <c r="D44">
        <v>36861591</v>
      </c>
      <c r="E44">
        <v>1</v>
      </c>
      <c r="F44">
        <v>1</v>
      </c>
      <c r="G44">
        <v>1</v>
      </c>
      <c r="H44">
        <v>3</v>
      </c>
      <c r="I44" t="s">
        <v>50</v>
      </c>
      <c r="J44" t="s">
        <v>53</v>
      </c>
      <c r="K44" t="s">
        <v>51</v>
      </c>
      <c r="L44">
        <v>1301</v>
      </c>
      <c r="N44">
        <v>1003</v>
      </c>
      <c r="O44" t="s">
        <v>52</v>
      </c>
      <c r="P44" t="s">
        <v>52</v>
      </c>
      <c r="Q44">
        <v>1</v>
      </c>
      <c r="W44">
        <v>0</v>
      </c>
      <c r="X44">
        <v>1345311707</v>
      </c>
      <c r="Y44">
        <v>1</v>
      </c>
      <c r="AA44">
        <v>4005.6</v>
      </c>
      <c r="AB44">
        <v>0</v>
      </c>
      <c r="AC44">
        <v>0</v>
      </c>
      <c r="AD44">
        <v>0</v>
      </c>
      <c r="AE44">
        <v>610.61</v>
      </c>
      <c r="AF44">
        <v>0</v>
      </c>
      <c r="AG44">
        <v>0</v>
      </c>
      <c r="AH44">
        <v>0</v>
      </c>
      <c r="AI44">
        <v>6.56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3</v>
      </c>
      <c r="AT44">
        <v>1</v>
      </c>
      <c r="AU44" t="s">
        <v>3</v>
      </c>
      <c r="AV44">
        <v>0</v>
      </c>
      <c r="AW44">
        <v>1</v>
      </c>
      <c r="AX44">
        <v>-1</v>
      </c>
      <c r="AY44">
        <v>0</v>
      </c>
      <c r="AZ44">
        <v>0</v>
      </c>
      <c r="BA44" t="s">
        <v>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Y44*Source!I41</f>
        <v>21.658000000000001</v>
      </c>
      <c r="CY44">
        <f>AA44</f>
        <v>4005.6</v>
      </c>
      <c r="CZ44">
        <f>AE44</f>
        <v>610.61</v>
      </c>
      <c r="DA44">
        <f>AI44</f>
        <v>6.56</v>
      </c>
      <c r="DB44">
        <v>0</v>
      </c>
    </row>
    <row r="45" spans="1:106" x14ac:dyDescent="0.2">
      <c r="A45">
        <f>ROW(Source!A43)</f>
        <v>43</v>
      </c>
      <c r="B45">
        <v>39570879</v>
      </c>
      <c r="C45">
        <v>39571416</v>
      </c>
      <c r="D45">
        <v>37064998</v>
      </c>
      <c r="E45">
        <v>1</v>
      </c>
      <c r="F45">
        <v>1</v>
      </c>
      <c r="G45">
        <v>1</v>
      </c>
      <c r="H45">
        <v>1</v>
      </c>
      <c r="I45" t="s">
        <v>1192</v>
      </c>
      <c r="J45" t="s">
        <v>3</v>
      </c>
      <c r="K45" t="s">
        <v>1193</v>
      </c>
      <c r="L45">
        <v>1191</v>
      </c>
      <c r="N45">
        <v>1013</v>
      </c>
      <c r="O45" t="s">
        <v>1143</v>
      </c>
      <c r="P45" t="s">
        <v>1143</v>
      </c>
      <c r="Q45">
        <v>1</v>
      </c>
      <c r="W45">
        <v>0</v>
      </c>
      <c r="X45">
        <v>735429535</v>
      </c>
      <c r="Y45">
        <v>180</v>
      </c>
      <c r="AA45">
        <v>0</v>
      </c>
      <c r="AB45">
        <v>0</v>
      </c>
      <c r="AC45">
        <v>0</v>
      </c>
      <c r="AD45">
        <v>51.17</v>
      </c>
      <c r="AE45">
        <v>0</v>
      </c>
      <c r="AF45">
        <v>0</v>
      </c>
      <c r="AG45">
        <v>0</v>
      </c>
      <c r="AH45">
        <v>7.8</v>
      </c>
      <c r="AI45">
        <v>1</v>
      </c>
      <c r="AJ45">
        <v>1</v>
      </c>
      <c r="AK45">
        <v>1</v>
      </c>
      <c r="AL45">
        <v>6.56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180</v>
      </c>
      <c r="AU45" t="s">
        <v>3</v>
      </c>
      <c r="AV45">
        <v>1</v>
      </c>
      <c r="AW45">
        <v>2</v>
      </c>
      <c r="AX45">
        <v>39571426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Y45*Source!I43</f>
        <v>3.51</v>
      </c>
      <c r="CY45">
        <f>AD45</f>
        <v>51.17</v>
      </c>
      <c r="CZ45">
        <f>AH45</f>
        <v>7.8</v>
      </c>
      <c r="DA45">
        <f>AL45</f>
        <v>6.56</v>
      </c>
      <c r="DB45">
        <v>0</v>
      </c>
    </row>
    <row r="46" spans="1:106" x14ac:dyDescent="0.2">
      <c r="A46">
        <f>ROW(Source!A43)</f>
        <v>43</v>
      </c>
      <c r="B46">
        <v>39570879</v>
      </c>
      <c r="C46">
        <v>39571416</v>
      </c>
      <c r="D46">
        <v>37064876</v>
      </c>
      <c r="E46">
        <v>1</v>
      </c>
      <c r="F46">
        <v>1</v>
      </c>
      <c r="G46">
        <v>1</v>
      </c>
      <c r="H46">
        <v>1</v>
      </c>
      <c r="I46" t="s">
        <v>1146</v>
      </c>
      <c r="J46" t="s">
        <v>3</v>
      </c>
      <c r="K46" t="s">
        <v>1147</v>
      </c>
      <c r="L46">
        <v>1191</v>
      </c>
      <c r="N46">
        <v>1013</v>
      </c>
      <c r="O46" t="s">
        <v>1143</v>
      </c>
      <c r="P46" t="s">
        <v>1143</v>
      </c>
      <c r="Q46">
        <v>1</v>
      </c>
      <c r="W46">
        <v>0</v>
      </c>
      <c r="X46">
        <v>-1417349443</v>
      </c>
      <c r="Y46">
        <v>18.13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6.56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3</v>
      </c>
      <c r="AT46">
        <v>18.13</v>
      </c>
      <c r="AU46" t="s">
        <v>3</v>
      </c>
      <c r="AV46">
        <v>2</v>
      </c>
      <c r="AW46">
        <v>2</v>
      </c>
      <c r="AX46">
        <v>39571427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Y46*Source!I43</f>
        <v>0.35353499999999999</v>
      </c>
      <c r="CY46">
        <f>AD46</f>
        <v>0</v>
      </c>
      <c r="CZ46">
        <f>AH46</f>
        <v>0</v>
      </c>
      <c r="DA46">
        <f>AL46</f>
        <v>1</v>
      </c>
      <c r="DB46">
        <v>0</v>
      </c>
    </row>
    <row r="47" spans="1:106" x14ac:dyDescent="0.2">
      <c r="A47">
        <f>ROW(Source!A43)</f>
        <v>43</v>
      </c>
      <c r="B47">
        <v>39570879</v>
      </c>
      <c r="C47">
        <v>39571416</v>
      </c>
      <c r="D47">
        <v>36882057</v>
      </c>
      <c r="E47">
        <v>1</v>
      </c>
      <c r="F47">
        <v>1</v>
      </c>
      <c r="G47">
        <v>1</v>
      </c>
      <c r="H47">
        <v>2</v>
      </c>
      <c r="I47" t="s">
        <v>1194</v>
      </c>
      <c r="J47" t="s">
        <v>1195</v>
      </c>
      <c r="K47" t="s">
        <v>1196</v>
      </c>
      <c r="L47">
        <v>1368</v>
      </c>
      <c r="N47">
        <v>1011</v>
      </c>
      <c r="O47" t="s">
        <v>1151</v>
      </c>
      <c r="P47" t="s">
        <v>1151</v>
      </c>
      <c r="Q47">
        <v>1</v>
      </c>
      <c r="W47">
        <v>0</v>
      </c>
      <c r="X47">
        <v>-1460065968</v>
      </c>
      <c r="Y47">
        <v>18</v>
      </c>
      <c r="AA47">
        <v>0</v>
      </c>
      <c r="AB47">
        <v>566.78</v>
      </c>
      <c r="AC47">
        <v>13.5</v>
      </c>
      <c r="AD47">
        <v>0</v>
      </c>
      <c r="AE47">
        <v>0</v>
      </c>
      <c r="AF47">
        <v>86.4</v>
      </c>
      <c r="AG47">
        <v>13.5</v>
      </c>
      <c r="AH47">
        <v>0</v>
      </c>
      <c r="AI47">
        <v>1</v>
      </c>
      <c r="AJ47">
        <v>6.56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18</v>
      </c>
      <c r="AU47" t="s">
        <v>3</v>
      </c>
      <c r="AV47">
        <v>0</v>
      </c>
      <c r="AW47">
        <v>2</v>
      </c>
      <c r="AX47">
        <v>39571428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Y47*Source!I43</f>
        <v>0.35099999999999998</v>
      </c>
      <c r="CY47">
        <f>AB47</f>
        <v>566.78</v>
      </c>
      <c r="CZ47">
        <f>AF47</f>
        <v>86.4</v>
      </c>
      <c r="DA47">
        <f>AJ47</f>
        <v>6.56</v>
      </c>
      <c r="DB47">
        <v>0</v>
      </c>
    </row>
    <row r="48" spans="1:106" x14ac:dyDescent="0.2">
      <c r="A48">
        <f>ROW(Source!A43)</f>
        <v>43</v>
      </c>
      <c r="B48">
        <v>39570879</v>
      </c>
      <c r="C48">
        <v>39571416</v>
      </c>
      <c r="D48">
        <v>36882569</v>
      </c>
      <c r="E48">
        <v>1</v>
      </c>
      <c r="F48">
        <v>1</v>
      </c>
      <c r="G48">
        <v>1</v>
      </c>
      <c r="H48">
        <v>2</v>
      </c>
      <c r="I48" t="s">
        <v>1197</v>
      </c>
      <c r="J48" t="s">
        <v>1198</v>
      </c>
      <c r="K48" t="s">
        <v>1199</v>
      </c>
      <c r="L48">
        <v>1368</v>
      </c>
      <c r="N48">
        <v>1011</v>
      </c>
      <c r="O48" t="s">
        <v>1151</v>
      </c>
      <c r="P48" t="s">
        <v>1151</v>
      </c>
      <c r="Q48">
        <v>1</v>
      </c>
      <c r="W48">
        <v>0</v>
      </c>
      <c r="X48">
        <v>-1750804799</v>
      </c>
      <c r="Y48">
        <v>48</v>
      </c>
      <c r="AA48">
        <v>0</v>
      </c>
      <c r="AB48">
        <v>3.28</v>
      </c>
      <c r="AC48">
        <v>0</v>
      </c>
      <c r="AD48">
        <v>0</v>
      </c>
      <c r="AE48">
        <v>0</v>
      </c>
      <c r="AF48">
        <v>0.5</v>
      </c>
      <c r="AG48">
        <v>0</v>
      </c>
      <c r="AH48">
        <v>0</v>
      </c>
      <c r="AI48">
        <v>1</v>
      </c>
      <c r="AJ48">
        <v>6.56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48</v>
      </c>
      <c r="AU48" t="s">
        <v>3</v>
      </c>
      <c r="AV48">
        <v>0</v>
      </c>
      <c r="AW48">
        <v>2</v>
      </c>
      <c r="AX48">
        <v>39571429</v>
      </c>
      <c r="AY48">
        <v>1</v>
      </c>
      <c r="AZ48">
        <v>0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Y48*Source!I43</f>
        <v>0.93599999999999994</v>
      </c>
      <c r="CY48">
        <f>AB48</f>
        <v>3.28</v>
      </c>
      <c r="CZ48">
        <f>AF48</f>
        <v>0.5</v>
      </c>
      <c r="DA48">
        <f>AJ48</f>
        <v>6.56</v>
      </c>
      <c r="DB48">
        <v>0</v>
      </c>
    </row>
    <row r="49" spans="1:106" x14ac:dyDescent="0.2">
      <c r="A49">
        <f>ROW(Source!A43)</f>
        <v>43</v>
      </c>
      <c r="B49">
        <v>39570879</v>
      </c>
      <c r="C49">
        <v>39571416</v>
      </c>
      <c r="D49">
        <v>36883554</v>
      </c>
      <c r="E49">
        <v>1</v>
      </c>
      <c r="F49">
        <v>1</v>
      </c>
      <c r="G49">
        <v>1</v>
      </c>
      <c r="H49">
        <v>2</v>
      </c>
      <c r="I49" t="s">
        <v>1158</v>
      </c>
      <c r="J49" t="s">
        <v>1159</v>
      </c>
      <c r="K49" t="s">
        <v>1160</v>
      </c>
      <c r="L49">
        <v>1368</v>
      </c>
      <c r="N49">
        <v>1011</v>
      </c>
      <c r="O49" t="s">
        <v>1151</v>
      </c>
      <c r="P49" t="s">
        <v>1151</v>
      </c>
      <c r="Q49">
        <v>1</v>
      </c>
      <c r="W49">
        <v>0</v>
      </c>
      <c r="X49">
        <v>1372534845</v>
      </c>
      <c r="Y49">
        <v>0.13</v>
      </c>
      <c r="AA49">
        <v>0</v>
      </c>
      <c r="AB49">
        <v>431.06</v>
      </c>
      <c r="AC49">
        <v>11.6</v>
      </c>
      <c r="AD49">
        <v>0</v>
      </c>
      <c r="AE49">
        <v>0</v>
      </c>
      <c r="AF49">
        <v>65.709999999999994</v>
      </c>
      <c r="AG49">
        <v>11.6</v>
      </c>
      <c r="AH49">
        <v>0</v>
      </c>
      <c r="AI49">
        <v>1</v>
      </c>
      <c r="AJ49">
        <v>6.56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0.13</v>
      </c>
      <c r="AU49" t="s">
        <v>3</v>
      </c>
      <c r="AV49">
        <v>0</v>
      </c>
      <c r="AW49">
        <v>2</v>
      </c>
      <c r="AX49">
        <v>39571430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Y49*Source!I43</f>
        <v>2.5349999999999999E-3</v>
      </c>
      <c r="CY49">
        <f>AB49</f>
        <v>431.06</v>
      </c>
      <c r="CZ49">
        <f>AF49</f>
        <v>65.709999999999994</v>
      </c>
      <c r="DA49">
        <f>AJ49</f>
        <v>6.56</v>
      </c>
      <c r="DB49">
        <v>0</v>
      </c>
    </row>
    <row r="50" spans="1:106" x14ac:dyDescent="0.2">
      <c r="A50">
        <f>ROW(Source!A43)</f>
        <v>43</v>
      </c>
      <c r="B50">
        <v>39570879</v>
      </c>
      <c r="C50">
        <v>39571416</v>
      </c>
      <c r="D50">
        <v>36801792</v>
      </c>
      <c r="E50">
        <v>1</v>
      </c>
      <c r="F50">
        <v>1</v>
      </c>
      <c r="G50">
        <v>1</v>
      </c>
      <c r="H50">
        <v>3</v>
      </c>
      <c r="I50" t="s">
        <v>1186</v>
      </c>
      <c r="J50" t="s">
        <v>1187</v>
      </c>
      <c r="K50" t="s">
        <v>1188</v>
      </c>
      <c r="L50">
        <v>1339</v>
      </c>
      <c r="N50">
        <v>1007</v>
      </c>
      <c r="O50" t="s">
        <v>73</v>
      </c>
      <c r="P50" t="s">
        <v>73</v>
      </c>
      <c r="Q50">
        <v>1</v>
      </c>
      <c r="W50">
        <v>0</v>
      </c>
      <c r="X50">
        <v>-1660354250</v>
      </c>
      <c r="Y50">
        <v>0.2</v>
      </c>
      <c r="AA50">
        <v>16.010000000000002</v>
      </c>
      <c r="AB50">
        <v>0</v>
      </c>
      <c r="AC50">
        <v>0</v>
      </c>
      <c r="AD50">
        <v>0</v>
      </c>
      <c r="AE50">
        <v>2.44</v>
      </c>
      <c r="AF50">
        <v>0</v>
      </c>
      <c r="AG50">
        <v>0</v>
      </c>
      <c r="AH50">
        <v>0</v>
      </c>
      <c r="AI50">
        <v>6.56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3</v>
      </c>
      <c r="AT50">
        <v>0.2</v>
      </c>
      <c r="AU50" t="s">
        <v>3</v>
      </c>
      <c r="AV50">
        <v>0</v>
      </c>
      <c r="AW50">
        <v>2</v>
      </c>
      <c r="AX50">
        <v>39571431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Y50*Source!I43</f>
        <v>3.9000000000000003E-3</v>
      </c>
      <c r="CY50">
        <f>AA50</f>
        <v>16.010000000000002</v>
      </c>
      <c r="CZ50">
        <f>AE50</f>
        <v>2.44</v>
      </c>
      <c r="DA50">
        <f>AI50</f>
        <v>6.56</v>
      </c>
      <c r="DB50">
        <v>0</v>
      </c>
    </row>
    <row r="51" spans="1:106" x14ac:dyDescent="0.2">
      <c r="A51">
        <f>ROW(Source!A43)</f>
        <v>43</v>
      </c>
      <c r="B51">
        <v>39570879</v>
      </c>
      <c r="C51">
        <v>39571416</v>
      </c>
      <c r="D51">
        <v>36802304</v>
      </c>
      <c r="E51">
        <v>1</v>
      </c>
      <c r="F51">
        <v>1</v>
      </c>
      <c r="G51">
        <v>1</v>
      </c>
      <c r="H51">
        <v>3</v>
      </c>
      <c r="I51" t="s">
        <v>1200</v>
      </c>
      <c r="J51" t="s">
        <v>1201</v>
      </c>
      <c r="K51" t="s">
        <v>1202</v>
      </c>
      <c r="L51">
        <v>1327</v>
      </c>
      <c r="N51">
        <v>1005</v>
      </c>
      <c r="O51" t="s">
        <v>250</v>
      </c>
      <c r="P51" t="s">
        <v>250</v>
      </c>
      <c r="Q51">
        <v>1</v>
      </c>
      <c r="W51">
        <v>0</v>
      </c>
      <c r="X51">
        <v>440019653</v>
      </c>
      <c r="Y51">
        <v>250</v>
      </c>
      <c r="AA51">
        <v>23.75</v>
      </c>
      <c r="AB51">
        <v>0</v>
      </c>
      <c r="AC51">
        <v>0</v>
      </c>
      <c r="AD51">
        <v>0</v>
      </c>
      <c r="AE51">
        <v>3.62</v>
      </c>
      <c r="AF51">
        <v>0</v>
      </c>
      <c r="AG51">
        <v>0</v>
      </c>
      <c r="AH51">
        <v>0</v>
      </c>
      <c r="AI51">
        <v>6.56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250</v>
      </c>
      <c r="AU51" t="s">
        <v>3</v>
      </c>
      <c r="AV51">
        <v>0</v>
      </c>
      <c r="AW51">
        <v>2</v>
      </c>
      <c r="AX51">
        <v>39571432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Y51*Source!I43</f>
        <v>4.875</v>
      </c>
      <c r="CY51">
        <f>AA51</f>
        <v>23.75</v>
      </c>
      <c r="CZ51">
        <f>AE51</f>
        <v>3.62</v>
      </c>
      <c r="DA51">
        <f>AI51</f>
        <v>6.56</v>
      </c>
      <c r="DB51">
        <v>0</v>
      </c>
    </row>
    <row r="52" spans="1:106" x14ac:dyDescent="0.2">
      <c r="A52">
        <f>ROW(Source!A43)</f>
        <v>43</v>
      </c>
      <c r="B52">
        <v>39570879</v>
      </c>
      <c r="C52">
        <v>39571416</v>
      </c>
      <c r="D52">
        <v>36796108</v>
      </c>
      <c r="E52">
        <v>17</v>
      </c>
      <c r="F52">
        <v>1</v>
      </c>
      <c r="G52">
        <v>1</v>
      </c>
      <c r="H52">
        <v>3</v>
      </c>
      <c r="I52" t="s">
        <v>95</v>
      </c>
      <c r="J52" t="s">
        <v>3</v>
      </c>
      <c r="K52" t="s">
        <v>96</v>
      </c>
      <c r="L52">
        <v>1339</v>
      </c>
      <c r="N52">
        <v>1007</v>
      </c>
      <c r="O52" t="s">
        <v>73</v>
      </c>
      <c r="P52" t="s">
        <v>73</v>
      </c>
      <c r="Q52">
        <v>1</v>
      </c>
      <c r="W52">
        <v>0</v>
      </c>
      <c r="X52">
        <v>-1646172050</v>
      </c>
      <c r="Y52">
        <v>102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6.56</v>
      </c>
      <c r="AJ52">
        <v>1</v>
      </c>
      <c r="AK52">
        <v>1</v>
      </c>
      <c r="AL52">
        <v>1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3</v>
      </c>
      <c r="AT52">
        <v>102</v>
      </c>
      <c r="AU52" t="s">
        <v>3</v>
      </c>
      <c r="AV52">
        <v>0</v>
      </c>
      <c r="AW52">
        <v>2</v>
      </c>
      <c r="AX52">
        <v>39571433</v>
      </c>
      <c r="AY52">
        <v>1</v>
      </c>
      <c r="AZ52">
        <v>0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Y52*Source!I43</f>
        <v>1.9890000000000001</v>
      </c>
      <c r="CY52">
        <f>AA52</f>
        <v>0</v>
      </c>
      <c r="CZ52">
        <f>AE52</f>
        <v>0</v>
      </c>
      <c r="DA52">
        <f>AI52</f>
        <v>6.56</v>
      </c>
      <c r="DB52">
        <v>0</v>
      </c>
    </row>
    <row r="53" spans="1:106" x14ac:dyDescent="0.2">
      <c r="A53">
        <f>ROW(Source!A43)</f>
        <v>43</v>
      </c>
      <c r="B53">
        <v>39570879</v>
      </c>
      <c r="C53">
        <v>39571416</v>
      </c>
      <c r="D53">
        <v>36807445</v>
      </c>
      <c r="E53">
        <v>1</v>
      </c>
      <c r="F53">
        <v>1</v>
      </c>
      <c r="G53">
        <v>1</v>
      </c>
      <c r="H53">
        <v>3</v>
      </c>
      <c r="I53" t="s">
        <v>98</v>
      </c>
      <c r="J53" t="s">
        <v>100</v>
      </c>
      <c r="K53" t="s">
        <v>99</v>
      </c>
      <c r="L53">
        <v>1339</v>
      </c>
      <c r="N53">
        <v>1007</v>
      </c>
      <c r="O53" t="s">
        <v>73</v>
      </c>
      <c r="P53" t="s">
        <v>73</v>
      </c>
      <c r="Q53">
        <v>1</v>
      </c>
      <c r="W53">
        <v>0</v>
      </c>
      <c r="X53">
        <v>-1613979074</v>
      </c>
      <c r="Y53">
        <v>102</v>
      </c>
      <c r="AA53">
        <v>4695.1899999999996</v>
      </c>
      <c r="AB53">
        <v>0</v>
      </c>
      <c r="AC53">
        <v>0</v>
      </c>
      <c r="AD53">
        <v>0</v>
      </c>
      <c r="AE53">
        <v>715.73</v>
      </c>
      <c r="AF53">
        <v>0</v>
      </c>
      <c r="AG53">
        <v>0</v>
      </c>
      <c r="AH53">
        <v>0</v>
      </c>
      <c r="AI53">
        <v>6.56</v>
      </c>
      <c r="AJ53">
        <v>1</v>
      </c>
      <c r="AK53">
        <v>1</v>
      </c>
      <c r="AL53">
        <v>1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3</v>
      </c>
      <c r="AT53">
        <v>102</v>
      </c>
      <c r="AU53" t="s">
        <v>3</v>
      </c>
      <c r="AV53">
        <v>0</v>
      </c>
      <c r="AW53">
        <v>1</v>
      </c>
      <c r="AX53">
        <v>-1</v>
      </c>
      <c r="AY53">
        <v>0</v>
      </c>
      <c r="AZ53">
        <v>0</v>
      </c>
      <c r="BA53" t="s">
        <v>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Y53*Source!I43</f>
        <v>1.9890000000000001</v>
      </c>
      <c r="CY53">
        <f>AA53</f>
        <v>4695.1899999999996</v>
      </c>
      <c r="CZ53">
        <f>AE53</f>
        <v>715.73</v>
      </c>
      <c r="DA53">
        <f>AI53</f>
        <v>6.56</v>
      </c>
      <c r="DB53">
        <v>0</v>
      </c>
    </row>
    <row r="54" spans="1:106" x14ac:dyDescent="0.2">
      <c r="A54">
        <f>ROW(Source!A46)</f>
        <v>46</v>
      </c>
      <c r="B54">
        <v>39570879</v>
      </c>
      <c r="C54">
        <v>39571436</v>
      </c>
      <c r="D54">
        <v>37065248</v>
      </c>
      <c r="E54">
        <v>1</v>
      </c>
      <c r="F54">
        <v>1</v>
      </c>
      <c r="G54">
        <v>1</v>
      </c>
      <c r="H54">
        <v>1</v>
      </c>
      <c r="I54" t="s">
        <v>1203</v>
      </c>
      <c r="J54" t="s">
        <v>3</v>
      </c>
      <c r="K54" t="s">
        <v>1204</v>
      </c>
      <c r="L54">
        <v>1191</v>
      </c>
      <c r="N54">
        <v>1013</v>
      </c>
      <c r="O54" t="s">
        <v>1143</v>
      </c>
      <c r="P54" t="s">
        <v>1143</v>
      </c>
      <c r="Q54">
        <v>1</v>
      </c>
      <c r="W54">
        <v>0</v>
      </c>
      <c r="X54">
        <v>-400197608</v>
      </c>
      <c r="Y54">
        <v>701.56899999999985</v>
      </c>
      <c r="AA54">
        <v>0</v>
      </c>
      <c r="AB54">
        <v>0</v>
      </c>
      <c r="AC54">
        <v>0</v>
      </c>
      <c r="AD54">
        <v>55.96</v>
      </c>
      <c r="AE54">
        <v>0</v>
      </c>
      <c r="AF54">
        <v>0</v>
      </c>
      <c r="AG54">
        <v>0</v>
      </c>
      <c r="AH54">
        <v>8.5299999999999994</v>
      </c>
      <c r="AI54">
        <v>1</v>
      </c>
      <c r="AJ54">
        <v>1</v>
      </c>
      <c r="AK54">
        <v>1</v>
      </c>
      <c r="AL54">
        <v>6.56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3</v>
      </c>
      <c r="AT54">
        <v>610.05999999999995</v>
      </c>
      <c r="AU54" t="s">
        <v>20</v>
      </c>
      <c r="AV54">
        <v>1</v>
      </c>
      <c r="AW54">
        <v>2</v>
      </c>
      <c r="AX54">
        <v>39571455</v>
      </c>
      <c r="AY54">
        <v>1</v>
      </c>
      <c r="AZ54">
        <v>0</v>
      </c>
      <c r="BA54">
        <v>53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Y54*Source!I46</f>
        <v>60.468232109999988</v>
      </c>
      <c r="CY54">
        <f>AD54</f>
        <v>55.96</v>
      </c>
      <c r="CZ54">
        <f>AH54</f>
        <v>8.5299999999999994</v>
      </c>
      <c r="DA54">
        <f>AL54</f>
        <v>6.56</v>
      </c>
      <c r="DB54">
        <v>0</v>
      </c>
    </row>
    <row r="55" spans="1:106" x14ac:dyDescent="0.2">
      <c r="A55">
        <f>ROW(Source!A46)</f>
        <v>46</v>
      </c>
      <c r="B55">
        <v>39570879</v>
      </c>
      <c r="C55">
        <v>39571436</v>
      </c>
      <c r="D55">
        <v>37064876</v>
      </c>
      <c r="E55">
        <v>1</v>
      </c>
      <c r="F55">
        <v>1</v>
      </c>
      <c r="G55">
        <v>1</v>
      </c>
      <c r="H55">
        <v>1</v>
      </c>
      <c r="I55" t="s">
        <v>1146</v>
      </c>
      <c r="J55" t="s">
        <v>3</v>
      </c>
      <c r="K55" t="s">
        <v>1147</v>
      </c>
      <c r="L55">
        <v>1191</v>
      </c>
      <c r="N55">
        <v>1013</v>
      </c>
      <c r="O55" t="s">
        <v>1143</v>
      </c>
      <c r="P55" t="s">
        <v>1143</v>
      </c>
      <c r="Q55">
        <v>1</v>
      </c>
      <c r="W55">
        <v>0</v>
      </c>
      <c r="X55">
        <v>-1417349443</v>
      </c>
      <c r="Y55">
        <v>26.82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6.56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3</v>
      </c>
      <c r="AT55">
        <v>26.82</v>
      </c>
      <c r="AU55" t="s">
        <v>3</v>
      </c>
      <c r="AV55">
        <v>2</v>
      </c>
      <c r="AW55">
        <v>2</v>
      </c>
      <c r="AX55">
        <v>39571456</v>
      </c>
      <c r="AY55">
        <v>1</v>
      </c>
      <c r="AZ55">
        <v>2048</v>
      </c>
      <c r="BA55">
        <v>54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Y55*Source!I46</f>
        <v>2.3116158000000002</v>
      </c>
      <c r="CY55">
        <f>AD55</f>
        <v>0</v>
      </c>
      <c r="CZ55">
        <f>AH55</f>
        <v>0</v>
      </c>
      <c r="DA55">
        <f>AL55</f>
        <v>1</v>
      </c>
      <c r="DB55">
        <v>0</v>
      </c>
    </row>
    <row r="56" spans="1:106" x14ac:dyDescent="0.2">
      <c r="A56">
        <f>ROW(Source!A46)</f>
        <v>46</v>
      </c>
      <c r="B56">
        <v>39570879</v>
      </c>
      <c r="C56">
        <v>39571436</v>
      </c>
      <c r="D56">
        <v>36882057</v>
      </c>
      <c r="E56">
        <v>1</v>
      </c>
      <c r="F56">
        <v>1</v>
      </c>
      <c r="G56">
        <v>1</v>
      </c>
      <c r="H56">
        <v>2</v>
      </c>
      <c r="I56" t="s">
        <v>1194</v>
      </c>
      <c r="J56" t="s">
        <v>1195</v>
      </c>
      <c r="K56" t="s">
        <v>1196</v>
      </c>
      <c r="L56">
        <v>1368</v>
      </c>
      <c r="N56">
        <v>1011</v>
      </c>
      <c r="O56" t="s">
        <v>1151</v>
      </c>
      <c r="P56" t="s">
        <v>1151</v>
      </c>
      <c r="Q56">
        <v>1</v>
      </c>
      <c r="W56">
        <v>0</v>
      </c>
      <c r="X56">
        <v>-1460065968</v>
      </c>
      <c r="Y56">
        <v>31.5</v>
      </c>
      <c r="AA56">
        <v>0</v>
      </c>
      <c r="AB56">
        <v>566.78</v>
      </c>
      <c r="AC56">
        <v>13.5</v>
      </c>
      <c r="AD56">
        <v>0</v>
      </c>
      <c r="AE56">
        <v>0</v>
      </c>
      <c r="AF56">
        <v>86.4</v>
      </c>
      <c r="AG56">
        <v>13.5</v>
      </c>
      <c r="AH56">
        <v>0</v>
      </c>
      <c r="AI56">
        <v>1</v>
      </c>
      <c r="AJ56">
        <v>6.56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3</v>
      </c>
      <c r="AT56">
        <v>25.2</v>
      </c>
      <c r="AU56" t="s">
        <v>19</v>
      </c>
      <c r="AV56">
        <v>0</v>
      </c>
      <c r="AW56">
        <v>2</v>
      </c>
      <c r="AX56">
        <v>39571457</v>
      </c>
      <c r="AY56">
        <v>1</v>
      </c>
      <c r="AZ56">
        <v>0</v>
      </c>
      <c r="BA56">
        <v>55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Y56*Source!I46</f>
        <v>2.714985</v>
      </c>
      <c r="CY56">
        <f>AB56</f>
        <v>566.78</v>
      </c>
      <c r="CZ56">
        <f>AF56</f>
        <v>86.4</v>
      </c>
      <c r="DA56">
        <f>AJ56</f>
        <v>6.56</v>
      </c>
      <c r="DB56">
        <v>0</v>
      </c>
    </row>
    <row r="57" spans="1:106" x14ac:dyDescent="0.2">
      <c r="A57">
        <f>ROW(Source!A46)</f>
        <v>46</v>
      </c>
      <c r="B57">
        <v>39570879</v>
      </c>
      <c r="C57">
        <v>39571436</v>
      </c>
      <c r="D57">
        <v>36882159</v>
      </c>
      <c r="E57">
        <v>1</v>
      </c>
      <c r="F57">
        <v>1</v>
      </c>
      <c r="G57">
        <v>1</v>
      </c>
      <c r="H57">
        <v>2</v>
      </c>
      <c r="I57" t="s">
        <v>1155</v>
      </c>
      <c r="J57" t="s">
        <v>1156</v>
      </c>
      <c r="K57" t="s">
        <v>1157</v>
      </c>
      <c r="L57">
        <v>1368</v>
      </c>
      <c r="N57">
        <v>1011</v>
      </c>
      <c r="O57" t="s">
        <v>1151</v>
      </c>
      <c r="P57" t="s">
        <v>1151</v>
      </c>
      <c r="Q57">
        <v>1</v>
      </c>
      <c r="W57">
        <v>0</v>
      </c>
      <c r="X57">
        <v>-1718674368</v>
      </c>
      <c r="Y57">
        <v>0.6875</v>
      </c>
      <c r="AA57">
        <v>0</v>
      </c>
      <c r="AB57">
        <v>734.65</v>
      </c>
      <c r="AC57">
        <v>13.5</v>
      </c>
      <c r="AD57">
        <v>0</v>
      </c>
      <c r="AE57">
        <v>0</v>
      </c>
      <c r="AF57">
        <v>111.99</v>
      </c>
      <c r="AG57">
        <v>13.5</v>
      </c>
      <c r="AH57">
        <v>0</v>
      </c>
      <c r="AI57">
        <v>1</v>
      </c>
      <c r="AJ57">
        <v>6.56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0.55000000000000004</v>
      </c>
      <c r="AU57" t="s">
        <v>19</v>
      </c>
      <c r="AV57">
        <v>0</v>
      </c>
      <c r="AW57">
        <v>2</v>
      </c>
      <c r="AX57">
        <v>39571458</v>
      </c>
      <c r="AY57">
        <v>1</v>
      </c>
      <c r="AZ57">
        <v>0</v>
      </c>
      <c r="BA57">
        <v>56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Y57*Source!I46</f>
        <v>5.9255624999999999E-2</v>
      </c>
      <c r="CY57">
        <f>AB57</f>
        <v>734.65</v>
      </c>
      <c r="CZ57">
        <f>AF57</f>
        <v>111.99</v>
      </c>
      <c r="DA57">
        <f>AJ57</f>
        <v>6.56</v>
      </c>
      <c r="DB57">
        <v>0</v>
      </c>
    </row>
    <row r="58" spans="1:106" x14ac:dyDescent="0.2">
      <c r="A58">
        <f>ROW(Source!A46)</f>
        <v>46</v>
      </c>
      <c r="B58">
        <v>39570879</v>
      </c>
      <c r="C58">
        <v>39571436</v>
      </c>
      <c r="D58">
        <v>36882383</v>
      </c>
      <c r="E58">
        <v>1</v>
      </c>
      <c r="F58">
        <v>1</v>
      </c>
      <c r="G58">
        <v>1</v>
      </c>
      <c r="H58">
        <v>2</v>
      </c>
      <c r="I58" t="s">
        <v>1205</v>
      </c>
      <c r="J58" t="s">
        <v>1206</v>
      </c>
      <c r="K58" t="s">
        <v>1207</v>
      </c>
      <c r="L58">
        <v>1368</v>
      </c>
      <c r="N58">
        <v>1011</v>
      </c>
      <c r="O58" t="s">
        <v>1151</v>
      </c>
      <c r="P58" t="s">
        <v>1151</v>
      </c>
      <c r="Q58">
        <v>1</v>
      </c>
      <c r="W58">
        <v>0</v>
      </c>
      <c r="X58">
        <v>-665367104</v>
      </c>
      <c r="Y58">
        <v>0.33750000000000002</v>
      </c>
      <c r="AA58">
        <v>0</v>
      </c>
      <c r="AB58">
        <v>590.33000000000004</v>
      </c>
      <c r="AC58">
        <v>10.06</v>
      </c>
      <c r="AD58">
        <v>0</v>
      </c>
      <c r="AE58">
        <v>0</v>
      </c>
      <c r="AF58">
        <v>89.99</v>
      </c>
      <c r="AG58">
        <v>10.06</v>
      </c>
      <c r="AH58">
        <v>0</v>
      </c>
      <c r="AI58">
        <v>1</v>
      </c>
      <c r="AJ58">
        <v>6.56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3</v>
      </c>
      <c r="AT58">
        <v>0.27</v>
      </c>
      <c r="AU58" t="s">
        <v>19</v>
      </c>
      <c r="AV58">
        <v>0</v>
      </c>
      <c r="AW58">
        <v>2</v>
      </c>
      <c r="AX58">
        <v>39571459</v>
      </c>
      <c r="AY58">
        <v>1</v>
      </c>
      <c r="AZ58">
        <v>0</v>
      </c>
      <c r="BA58">
        <v>57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Y58*Source!I46</f>
        <v>2.9089125000000004E-2</v>
      </c>
      <c r="CY58">
        <f>AB58</f>
        <v>590.33000000000004</v>
      </c>
      <c r="CZ58">
        <f>AF58</f>
        <v>89.99</v>
      </c>
      <c r="DA58">
        <f>AJ58</f>
        <v>6.56</v>
      </c>
      <c r="DB58">
        <v>0</v>
      </c>
    </row>
    <row r="59" spans="1:106" x14ac:dyDescent="0.2">
      <c r="A59">
        <f>ROW(Source!A46)</f>
        <v>46</v>
      </c>
      <c r="B59">
        <v>39570879</v>
      </c>
      <c r="C59">
        <v>39571436</v>
      </c>
      <c r="D59">
        <v>36882567</v>
      </c>
      <c r="E59">
        <v>1</v>
      </c>
      <c r="F59">
        <v>1</v>
      </c>
      <c r="G59">
        <v>1</v>
      </c>
      <c r="H59">
        <v>2</v>
      </c>
      <c r="I59" t="s">
        <v>1208</v>
      </c>
      <c r="J59" t="s">
        <v>1209</v>
      </c>
      <c r="K59" t="s">
        <v>1210</v>
      </c>
      <c r="L59">
        <v>1368</v>
      </c>
      <c r="N59">
        <v>1011</v>
      </c>
      <c r="O59" t="s">
        <v>1151</v>
      </c>
      <c r="P59" t="s">
        <v>1151</v>
      </c>
      <c r="Q59">
        <v>1</v>
      </c>
      <c r="W59">
        <v>0</v>
      </c>
      <c r="X59">
        <v>2014125784</v>
      </c>
      <c r="Y59">
        <v>35.325000000000003</v>
      </c>
      <c r="AA59">
        <v>0</v>
      </c>
      <c r="AB59">
        <v>12.46</v>
      </c>
      <c r="AC59">
        <v>0</v>
      </c>
      <c r="AD59">
        <v>0</v>
      </c>
      <c r="AE59">
        <v>0</v>
      </c>
      <c r="AF59">
        <v>1.9</v>
      </c>
      <c r="AG59">
        <v>0</v>
      </c>
      <c r="AH59">
        <v>0</v>
      </c>
      <c r="AI59">
        <v>1</v>
      </c>
      <c r="AJ59">
        <v>6.56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3</v>
      </c>
      <c r="AT59">
        <v>28.26</v>
      </c>
      <c r="AU59" t="s">
        <v>19</v>
      </c>
      <c r="AV59">
        <v>0</v>
      </c>
      <c r="AW59">
        <v>2</v>
      </c>
      <c r="AX59">
        <v>39571460</v>
      </c>
      <c r="AY59">
        <v>1</v>
      </c>
      <c r="AZ59">
        <v>0</v>
      </c>
      <c r="BA59">
        <v>58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Y59*Source!I46</f>
        <v>3.0446617500000004</v>
      </c>
      <c r="CY59">
        <f>AB59</f>
        <v>12.46</v>
      </c>
      <c r="CZ59">
        <f>AF59</f>
        <v>1.9</v>
      </c>
      <c r="DA59">
        <f>AJ59</f>
        <v>6.56</v>
      </c>
      <c r="DB59">
        <v>0</v>
      </c>
    </row>
    <row r="60" spans="1:106" x14ac:dyDescent="0.2">
      <c r="A60">
        <f>ROW(Source!A46)</f>
        <v>46</v>
      </c>
      <c r="B60">
        <v>39570879</v>
      </c>
      <c r="C60">
        <v>39571436</v>
      </c>
      <c r="D60">
        <v>36883554</v>
      </c>
      <c r="E60">
        <v>1</v>
      </c>
      <c r="F60">
        <v>1</v>
      </c>
      <c r="G60">
        <v>1</v>
      </c>
      <c r="H60">
        <v>2</v>
      </c>
      <c r="I60" t="s">
        <v>1158</v>
      </c>
      <c r="J60" t="s">
        <v>1159</v>
      </c>
      <c r="K60" t="s">
        <v>1160</v>
      </c>
      <c r="L60">
        <v>1368</v>
      </c>
      <c r="N60">
        <v>1011</v>
      </c>
      <c r="O60" t="s">
        <v>1151</v>
      </c>
      <c r="P60" t="s">
        <v>1151</v>
      </c>
      <c r="Q60">
        <v>1</v>
      </c>
      <c r="W60">
        <v>0</v>
      </c>
      <c r="X60">
        <v>1372534845</v>
      </c>
      <c r="Y60">
        <v>1</v>
      </c>
      <c r="AA60">
        <v>0</v>
      </c>
      <c r="AB60">
        <v>431.06</v>
      </c>
      <c r="AC60">
        <v>11.6</v>
      </c>
      <c r="AD60">
        <v>0</v>
      </c>
      <c r="AE60">
        <v>0</v>
      </c>
      <c r="AF60">
        <v>65.709999999999994</v>
      </c>
      <c r="AG60">
        <v>11.6</v>
      </c>
      <c r="AH60">
        <v>0</v>
      </c>
      <c r="AI60">
        <v>1</v>
      </c>
      <c r="AJ60">
        <v>6.56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3</v>
      </c>
      <c r="AT60">
        <v>0.8</v>
      </c>
      <c r="AU60" t="s">
        <v>19</v>
      </c>
      <c r="AV60">
        <v>0</v>
      </c>
      <c r="AW60">
        <v>2</v>
      </c>
      <c r="AX60">
        <v>39571461</v>
      </c>
      <c r="AY60">
        <v>1</v>
      </c>
      <c r="AZ60">
        <v>0</v>
      </c>
      <c r="BA60">
        <v>59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Y60*Source!I46</f>
        <v>8.6190000000000003E-2</v>
      </c>
      <c r="CY60">
        <f>AB60</f>
        <v>431.06</v>
      </c>
      <c r="CZ60">
        <f>AF60</f>
        <v>65.709999999999994</v>
      </c>
      <c r="DA60">
        <f>AJ60</f>
        <v>6.56</v>
      </c>
      <c r="DB60">
        <v>0</v>
      </c>
    </row>
    <row r="61" spans="1:106" x14ac:dyDescent="0.2">
      <c r="A61">
        <f>ROW(Source!A46)</f>
        <v>46</v>
      </c>
      <c r="B61">
        <v>39570879</v>
      </c>
      <c r="C61">
        <v>39571436</v>
      </c>
      <c r="D61">
        <v>36801792</v>
      </c>
      <c r="E61">
        <v>1</v>
      </c>
      <c r="F61">
        <v>1</v>
      </c>
      <c r="G61">
        <v>1</v>
      </c>
      <c r="H61">
        <v>3</v>
      </c>
      <c r="I61" t="s">
        <v>1186</v>
      </c>
      <c r="J61" t="s">
        <v>1187</v>
      </c>
      <c r="K61" t="s">
        <v>1188</v>
      </c>
      <c r="L61">
        <v>1339</v>
      </c>
      <c r="N61">
        <v>1007</v>
      </c>
      <c r="O61" t="s">
        <v>73</v>
      </c>
      <c r="P61" t="s">
        <v>73</v>
      </c>
      <c r="Q61">
        <v>1</v>
      </c>
      <c r="W61">
        <v>0</v>
      </c>
      <c r="X61">
        <v>-1660354250</v>
      </c>
      <c r="Y61">
        <v>0.36399999999999999</v>
      </c>
      <c r="AA61">
        <v>16.010000000000002</v>
      </c>
      <c r="AB61">
        <v>0</v>
      </c>
      <c r="AC61">
        <v>0</v>
      </c>
      <c r="AD61">
        <v>0</v>
      </c>
      <c r="AE61">
        <v>2.44</v>
      </c>
      <c r="AF61">
        <v>0</v>
      </c>
      <c r="AG61">
        <v>0</v>
      </c>
      <c r="AH61">
        <v>0</v>
      </c>
      <c r="AI61">
        <v>6.56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0.36399999999999999</v>
      </c>
      <c r="AU61" t="s">
        <v>3</v>
      </c>
      <c r="AV61">
        <v>0</v>
      </c>
      <c r="AW61">
        <v>2</v>
      </c>
      <c r="AX61">
        <v>39571462</v>
      </c>
      <c r="AY61">
        <v>1</v>
      </c>
      <c r="AZ61">
        <v>0</v>
      </c>
      <c r="BA61">
        <v>60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Y61*Source!I46</f>
        <v>3.1373159999999997E-2</v>
      </c>
      <c r="CY61">
        <f t="shared" ref="CY61:CY71" si="0">AA61</f>
        <v>16.010000000000002</v>
      </c>
      <c r="CZ61">
        <f t="shared" ref="CZ61:CZ71" si="1">AE61</f>
        <v>2.44</v>
      </c>
      <c r="DA61">
        <f t="shared" ref="DA61:DA71" si="2">AI61</f>
        <v>6.56</v>
      </c>
      <c r="DB61">
        <v>0</v>
      </c>
    </row>
    <row r="62" spans="1:106" x14ac:dyDescent="0.2">
      <c r="A62">
        <f>ROW(Source!A46)</f>
        <v>46</v>
      </c>
      <c r="B62">
        <v>39570879</v>
      </c>
      <c r="C62">
        <v>39571436</v>
      </c>
      <c r="D62">
        <v>36802304</v>
      </c>
      <c r="E62">
        <v>1</v>
      </c>
      <c r="F62">
        <v>1</v>
      </c>
      <c r="G62">
        <v>1</v>
      </c>
      <c r="H62">
        <v>3</v>
      </c>
      <c r="I62" t="s">
        <v>1200</v>
      </c>
      <c r="J62" t="s">
        <v>1201</v>
      </c>
      <c r="K62" t="s">
        <v>1202</v>
      </c>
      <c r="L62">
        <v>1327</v>
      </c>
      <c r="N62">
        <v>1005</v>
      </c>
      <c r="O62" t="s">
        <v>250</v>
      </c>
      <c r="P62" t="s">
        <v>250</v>
      </c>
      <c r="Q62">
        <v>1</v>
      </c>
      <c r="W62">
        <v>0</v>
      </c>
      <c r="X62">
        <v>440019653</v>
      </c>
      <c r="Y62">
        <v>123</v>
      </c>
      <c r="AA62">
        <v>23.75</v>
      </c>
      <c r="AB62">
        <v>0</v>
      </c>
      <c r="AC62">
        <v>0</v>
      </c>
      <c r="AD62">
        <v>0</v>
      </c>
      <c r="AE62">
        <v>3.62</v>
      </c>
      <c r="AF62">
        <v>0</v>
      </c>
      <c r="AG62">
        <v>0</v>
      </c>
      <c r="AH62">
        <v>0</v>
      </c>
      <c r="AI62">
        <v>6.56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123</v>
      </c>
      <c r="AU62" t="s">
        <v>3</v>
      </c>
      <c r="AV62">
        <v>0</v>
      </c>
      <c r="AW62">
        <v>2</v>
      </c>
      <c r="AX62">
        <v>39571463</v>
      </c>
      <c r="AY62">
        <v>1</v>
      </c>
      <c r="AZ62">
        <v>0</v>
      </c>
      <c r="BA62">
        <v>61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Y62*Source!I46</f>
        <v>10.601370000000001</v>
      </c>
      <c r="CY62">
        <f t="shared" si="0"/>
        <v>23.75</v>
      </c>
      <c r="CZ62">
        <f t="shared" si="1"/>
        <v>3.62</v>
      </c>
      <c r="DA62">
        <f t="shared" si="2"/>
        <v>6.56</v>
      </c>
      <c r="DB62">
        <v>0</v>
      </c>
    </row>
    <row r="63" spans="1:106" x14ac:dyDescent="0.2">
      <c r="A63">
        <f>ROW(Source!A46)</f>
        <v>46</v>
      </c>
      <c r="B63">
        <v>39570879</v>
      </c>
      <c r="C63">
        <v>39571436</v>
      </c>
      <c r="D63">
        <v>36804545</v>
      </c>
      <c r="E63">
        <v>1</v>
      </c>
      <c r="F63">
        <v>1</v>
      </c>
      <c r="G63">
        <v>1</v>
      </c>
      <c r="H63">
        <v>3</v>
      </c>
      <c r="I63" t="s">
        <v>1211</v>
      </c>
      <c r="J63" t="s">
        <v>1212</v>
      </c>
      <c r="K63" t="s">
        <v>1213</v>
      </c>
      <c r="L63">
        <v>1348</v>
      </c>
      <c r="N63">
        <v>1009</v>
      </c>
      <c r="O63" t="s">
        <v>64</v>
      </c>
      <c r="P63" t="s">
        <v>64</v>
      </c>
      <c r="Q63">
        <v>1000</v>
      </c>
      <c r="W63">
        <v>0</v>
      </c>
      <c r="X63">
        <v>1174701286</v>
      </c>
      <c r="Y63">
        <v>1.9E-2</v>
      </c>
      <c r="AA63">
        <v>78575.679999999993</v>
      </c>
      <c r="AB63">
        <v>0</v>
      </c>
      <c r="AC63">
        <v>0</v>
      </c>
      <c r="AD63">
        <v>0</v>
      </c>
      <c r="AE63">
        <v>11978</v>
      </c>
      <c r="AF63">
        <v>0</v>
      </c>
      <c r="AG63">
        <v>0</v>
      </c>
      <c r="AH63">
        <v>0</v>
      </c>
      <c r="AI63">
        <v>6.56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3</v>
      </c>
      <c r="AT63">
        <v>1.9E-2</v>
      </c>
      <c r="AU63" t="s">
        <v>3</v>
      </c>
      <c r="AV63">
        <v>0</v>
      </c>
      <c r="AW63">
        <v>2</v>
      </c>
      <c r="AX63">
        <v>39571464</v>
      </c>
      <c r="AY63">
        <v>1</v>
      </c>
      <c r="AZ63">
        <v>0</v>
      </c>
      <c r="BA63">
        <v>62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Y63*Source!I46</f>
        <v>1.6376100000000001E-3</v>
      </c>
      <c r="CY63">
        <f t="shared" si="0"/>
        <v>78575.679999999993</v>
      </c>
      <c r="CZ63">
        <f t="shared" si="1"/>
        <v>11978</v>
      </c>
      <c r="DA63">
        <f t="shared" si="2"/>
        <v>6.56</v>
      </c>
      <c r="DB63">
        <v>0</v>
      </c>
    </row>
    <row r="64" spans="1:106" x14ac:dyDescent="0.2">
      <c r="A64">
        <f>ROW(Source!A46)</f>
        <v>46</v>
      </c>
      <c r="B64">
        <v>39570879</v>
      </c>
      <c r="C64">
        <v>39571436</v>
      </c>
      <c r="D64">
        <v>36806520</v>
      </c>
      <c r="E64">
        <v>1</v>
      </c>
      <c r="F64">
        <v>1</v>
      </c>
      <c r="G64">
        <v>1</v>
      </c>
      <c r="H64">
        <v>3</v>
      </c>
      <c r="I64" t="s">
        <v>1214</v>
      </c>
      <c r="J64" t="s">
        <v>1215</v>
      </c>
      <c r="K64" t="s">
        <v>1216</v>
      </c>
      <c r="L64">
        <v>1348</v>
      </c>
      <c r="N64">
        <v>1009</v>
      </c>
      <c r="O64" t="s">
        <v>64</v>
      </c>
      <c r="P64" t="s">
        <v>64</v>
      </c>
      <c r="Q64">
        <v>1000</v>
      </c>
      <c r="W64">
        <v>0</v>
      </c>
      <c r="X64">
        <v>36820162</v>
      </c>
      <c r="Y64">
        <v>2.5000000000000001E-2</v>
      </c>
      <c r="AA64">
        <v>4818.32</v>
      </c>
      <c r="AB64">
        <v>0</v>
      </c>
      <c r="AC64">
        <v>0</v>
      </c>
      <c r="AD64">
        <v>0</v>
      </c>
      <c r="AE64">
        <v>734.5</v>
      </c>
      <c r="AF64">
        <v>0</v>
      </c>
      <c r="AG64">
        <v>0</v>
      </c>
      <c r="AH64">
        <v>0</v>
      </c>
      <c r="AI64">
        <v>6.56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3</v>
      </c>
      <c r="AT64">
        <v>2.5000000000000001E-2</v>
      </c>
      <c r="AU64" t="s">
        <v>3</v>
      </c>
      <c r="AV64">
        <v>0</v>
      </c>
      <c r="AW64">
        <v>2</v>
      </c>
      <c r="AX64">
        <v>39571465</v>
      </c>
      <c r="AY64">
        <v>1</v>
      </c>
      <c r="AZ64">
        <v>0</v>
      </c>
      <c r="BA64">
        <v>63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Y64*Source!I46</f>
        <v>2.15475E-3</v>
      </c>
      <c r="CY64">
        <f t="shared" si="0"/>
        <v>4818.32</v>
      </c>
      <c r="CZ64">
        <f t="shared" si="1"/>
        <v>734.5</v>
      </c>
      <c r="DA64">
        <f t="shared" si="2"/>
        <v>6.56</v>
      </c>
      <c r="DB64">
        <v>0</v>
      </c>
    </row>
    <row r="65" spans="1:106" x14ac:dyDescent="0.2">
      <c r="A65">
        <f>ROW(Source!A46)</f>
        <v>46</v>
      </c>
      <c r="B65">
        <v>39570879</v>
      </c>
      <c r="C65">
        <v>39571436</v>
      </c>
      <c r="D65">
        <v>36796108</v>
      </c>
      <c r="E65">
        <v>17</v>
      </c>
      <c r="F65">
        <v>1</v>
      </c>
      <c r="G65">
        <v>1</v>
      </c>
      <c r="H65">
        <v>3</v>
      </c>
      <c r="I65" t="s">
        <v>95</v>
      </c>
      <c r="J65" t="s">
        <v>3</v>
      </c>
      <c r="K65" t="s">
        <v>96</v>
      </c>
      <c r="L65">
        <v>1339</v>
      </c>
      <c r="N65">
        <v>1007</v>
      </c>
      <c r="O65" t="s">
        <v>73</v>
      </c>
      <c r="P65" t="s">
        <v>73</v>
      </c>
      <c r="Q65">
        <v>1</v>
      </c>
      <c r="W65">
        <v>0</v>
      </c>
      <c r="X65">
        <v>-1646172050</v>
      </c>
      <c r="Y65">
        <v>101.5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6.56</v>
      </c>
      <c r="AJ65">
        <v>1</v>
      </c>
      <c r="AK65">
        <v>1</v>
      </c>
      <c r="AL65">
        <v>1</v>
      </c>
      <c r="AN65">
        <v>0</v>
      </c>
      <c r="AO65">
        <v>0</v>
      </c>
      <c r="AP65">
        <v>0</v>
      </c>
      <c r="AQ65">
        <v>0</v>
      </c>
      <c r="AR65">
        <v>0</v>
      </c>
      <c r="AS65" t="s">
        <v>3</v>
      </c>
      <c r="AT65">
        <v>101.5</v>
      </c>
      <c r="AU65" t="s">
        <v>3</v>
      </c>
      <c r="AV65">
        <v>0</v>
      </c>
      <c r="AW65">
        <v>2</v>
      </c>
      <c r="AX65">
        <v>39571466</v>
      </c>
      <c r="AY65">
        <v>1</v>
      </c>
      <c r="AZ65">
        <v>0</v>
      </c>
      <c r="BA65">
        <v>64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Y65*Source!I46</f>
        <v>8.748285000000001</v>
      </c>
      <c r="CY65">
        <f t="shared" si="0"/>
        <v>0</v>
      </c>
      <c r="CZ65">
        <f t="shared" si="1"/>
        <v>0</v>
      </c>
      <c r="DA65">
        <f t="shared" si="2"/>
        <v>6.56</v>
      </c>
      <c r="DB65">
        <v>0</v>
      </c>
    </row>
    <row r="66" spans="1:106" x14ac:dyDescent="0.2">
      <c r="A66">
        <f>ROW(Source!A46)</f>
        <v>46</v>
      </c>
      <c r="B66">
        <v>39570879</v>
      </c>
      <c r="C66">
        <v>39571436</v>
      </c>
      <c r="D66">
        <v>36807465</v>
      </c>
      <c r="E66">
        <v>1</v>
      </c>
      <c r="F66">
        <v>1</v>
      </c>
      <c r="G66">
        <v>1</v>
      </c>
      <c r="H66">
        <v>3</v>
      </c>
      <c r="I66" t="s">
        <v>80</v>
      </c>
      <c r="J66" t="s">
        <v>82</v>
      </c>
      <c r="K66" t="s">
        <v>81</v>
      </c>
      <c r="L66">
        <v>1339</v>
      </c>
      <c r="N66">
        <v>1007</v>
      </c>
      <c r="O66" t="s">
        <v>73</v>
      </c>
      <c r="P66" t="s">
        <v>73</v>
      </c>
      <c r="Q66">
        <v>1</v>
      </c>
      <c r="W66">
        <v>0</v>
      </c>
      <c r="X66">
        <v>-1144518642</v>
      </c>
      <c r="Y66">
        <v>101.5</v>
      </c>
      <c r="AA66">
        <v>4888.7700000000004</v>
      </c>
      <c r="AB66">
        <v>0</v>
      </c>
      <c r="AC66">
        <v>0</v>
      </c>
      <c r="AD66">
        <v>0</v>
      </c>
      <c r="AE66">
        <v>745.24</v>
      </c>
      <c r="AF66">
        <v>0</v>
      </c>
      <c r="AG66">
        <v>0</v>
      </c>
      <c r="AH66">
        <v>0</v>
      </c>
      <c r="AI66">
        <v>6.56</v>
      </c>
      <c r="AJ66">
        <v>1</v>
      </c>
      <c r="AK66">
        <v>1</v>
      </c>
      <c r="AL66">
        <v>1</v>
      </c>
      <c r="AN66">
        <v>0</v>
      </c>
      <c r="AO66">
        <v>0</v>
      </c>
      <c r="AP66">
        <v>0</v>
      </c>
      <c r="AQ66">
        <v>0</v>
      </c>
      <c r="AR66">
        <v>0</v>
      </c>
      <c r="AS66" t="s">
        <v>3</v>
      </c>
      <c r="AT66">
        <v>101.5</v>
      </c>
      <c r="AU66" t="s">
        <v>3</v>
      </c>
      <c r="AV66">
        <v>0</v>
      </c>
      <c r="AW66">
        <v>1</v>
      </c>
      <c r="AX66">
        <v>-1</v>
      </c>
      <c r="AY66">
        <v>0</v>
      </c>
      <c r="AZ66">
        <v>0</v>
      </c>
      <c r="BA66" t="s">
        <v>3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Y66*Source!I46</f>
        <v>8.748285000000001</v>
      </c>
      <c r="CY66">
        <f t="shared" si="0"/>
        <v>4888.7700000000004</v>
      </c>
      <c r="CZ66">
        <f t="shared" si="1"/>
        <v>745.24</v>
      </c>
      <c r="DA66">
        <f t="shared" si="2"/>
        <v>6.56</v>
      </c>
      <c r="DB66">
        <v>0</v>
      </c>
    </row>
    <row r="67" spans="1:106" x14ac:dyDescent="0.2">
      <c r="A67">
        <f>ROW(Source!A46)</f>
        <v>46</v>
      </c>
      <c r="B67">
        <v>39570879</v>
      </c>
      <c r="C67">
        <v>39571436</v>
      </c>
      <c r="D67">
        <v>36825608</v>
      </c>
      <c r="E67">
        <v>1</v>
      </c>
      <c r="F67">
        <v>1</v>
      </c>
      <c r="G67">
        <v>1</v>
      </c>
      <c r="H67">
        <v>3</v>
      </c>
      <c r="I67" t="s">
        <v>1217</v>
      </c>
      <c r="J67" t="s">
        <v>1218</v>
      </c>
      <c r="K67" t="s">
        <v>1219</v>
      </c>
      <c r="L67">
        <v>1348</v>
      </c>
      <c r="N67">
        <v>1009</v>
      </c>
      <c r="O67" t="s">
        <v>64</v>
      </c>
      <c r="P67" t="s">
        <v>64</v>
      </c>
      <c r="Q67">
        <v>1000</v>
      </c>
      <c r="W67">
        <v>0</v>
      </c>
      <c r="X67">
        <v>-480376383</v>
      </c>
      <c r="Y67">
        <v>5.1999999999999998E-3</v>
      </c>
      <c r="AA67">
        <v>66912</v>
      </c>
      <c r="AB67">
        <v>0</v>
      </c>
      <c r="AC67">
        <v>0</v>
      </c>
      <c r="AD67">
        <v>0</v>
      </c>
      <c r="AE67">
        <v>10200</v>
      </c>
      <c r="AF67">
        <v>0</v>
      </c>
      <c r="AG67">
        <v>0</v>
      </c>
      <c r="AH67">
        <v>0</v>
      </c>
      <c r="AI67">
        <v>6.56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5.1999999999999998E-3</v>
      </c>
      <c r="AU67" t="s">
        <v>3</v>
      </c>
      <c r="AV67">
        <v>0</v>
      </c>
      <c r="AW67">
        <v>2</v>
      </c>
      <c r="AX67">
        <v>39571467</v>
      </c>
      <c r="AY67">
        <v>1</v>
      </c>
      <c r="AZ67">
        <v>0</v>
      </c>
      <c r="BA67">
        <v>65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Y67*Source!I46</f>
        <v>4.4818799999999997E-4</v>
      </c>
      <c r="CY67">
        <f t="shared" si="0"/>
        <v>66912</v>
      </c>
      <c r="CZ67">
        <f t="shared" si="1"/>
        <v>10200</v>
      </c>
      <c r="DA67">
        <f t="shared" si="2"/>
        <v>6.56</v>
      </c>
      <c r="DB67">
        <v>0</v>
      </c>
    </row>
    <row r="68" spans="1:106" x14ac:dyDescent="0.2">
      <c r="A68">
        <f>ROW(Source!A46)</f>
        <v>46</v>
      </c>
      <c r="B68">
        <v>39570879</v>
      </c>
      <c r="C68">
        <v>39571436</v>
      </c>
      <c r="D68">
        <v>36825646</v>
      </c>
      <c r="E68">
        <v>1</v>
      </c>
      <c r="F68">
        <v>1</v>
      </c>
      <c r="G68">
        <v>1</v>
      </c>
      <c r="H68">
        <v>3</v>
      </c>
      <c r="I68" t="s">
        <v>1220</v>
      </c>
      <c r="J68" t="s">
        <v>1221</v>
      </c>
      <c r="K68" t="s">
        <v>1222</v>
      </c>
      <c r="L68">
        <v>1348</v>
      </c>
      <c r="N68">
        <v>1009</v>
      </c>
      <c r="O68" t="s">
        <v>64</v>
      </c>
      <c r="P68" t="s">
        <v>64</v>
      </c>
      <c r="Q68">
        <v>1000</v>
      </c>
      <c r="W68">
        <v>0</v>
      </c>
      <c r="X68">
        <v>-1396314973</v>
      </c>
      <c r="Y68">
        <v>2.5000000000000001E-2</v>
      </c>
      <c r="AA68">
        <v>29226.11</v>
      </c>
      <c r="AB68">
        <v>0</v>
      </c>
      <c r="AC68">
        <v>0</v>
      </c>
      <c r="AD68">
        <v>0</v>
      </c>
      <c r="AE68">
        <v>4455.2</v>
      </c>
      <c r="AF68">
        <v>0</v>
      </c>
      <c r="AG68">
        <v>0</v>
      </c>
      <c r="AH68">
        <v>0</v>
      </c>
      <c r="AI68">
        <v>6.56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2.5000000000000001E-2</v>
      </c>
      <c r="AU68" t="s">
        <v>3</v>
      </c>
      <c r="AV68">
        <v>0</v>
      </c>
      <c r="AW68">
        <v>2</v>
      </c>
      <c r="AX68">
        <v>39571468</v>
      </c>
      <c r="AY68">
        <v>1</v>
      </c>
      <c r="AZ68">
        <v>0</v>
      </c>
      <c r="BA68">
        <v>66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Y68*Source!I46</f>
        <v>2.15475E-3</v>
      </c>
      <c r="CY68">
        <f t="shared" si="0"/>
        <v>29226.11</v>
      </c>
      <c r="CZ68">
        <f t="shared" si="1"/>
        <v>4455.2</v>
      </c>
      <c r="DA68">
        <f t="shared" si="2"/>
        <v>6.56</v>
      </c>
      <c r="DB68">
        <v>0</v>
      </c>
    </row>
    <row r="69" spans="1:106" x14ac:dyDescent="0.2">
      <c r="A69">
        <f>ROW(Source!A46)</f>
        <v>46</v>
      </c>
      <c r="B69">
        <v>39570879</v>
      </c>
      <c r="C69">
        <v>39571436</v>
      </c>
      <c r="D69">
        <v>36826620</v>
      </c>
      <c r="E69">
        <v>1</v>
      </c>
      <c r="F69">
        <v>1</v>
      </c>
      <c r="G69">
        <v>1</v>
      </c>
      <c r="H69">
        <v>3</v>
      </c>
      <c r="I69" t="s">
        <v>62</v>
      </c>
      <c r="J69" t="s">
        <v>65</v>
      </c>
      <c r="K69" t="s">
        <v>108</v>
      </c>
      <c r="L69">
        <v>1348</v>
      </c>
      <c r="N69">
        <v>1009</v>
      </c>
      <c r="O69" t="s">
        <v>64</v>
      </c>
      <c r="P69" t="s">
        <v>64</v>
      </c>
      <c r="Q69">
        <v>1000</v>
      </c>
      <c r="W69">
        <v>0</v>
      </c>
      <c r="X69">
        <v>-996019172</v>
      </c>
      <c r="Y69">
        <v>8.0812159999999995</v>
      </c>
      <c r="AA69">
        <v>52461.83</v>
      </c>
      <c r="AB69">
        <v>0</v>
      </c>
      <c r="AC69">
        <v>0</v>
      </c>
      <c r="AD69">
        <v>0</v>
      </c>
      <c r="AE69">
        <v>7997.23</v>
      </c>
      <c r="AF69">
        <v>0</v>
      </c>
      <c r="AG69">
        <v>0</v>
      </c>
      <c r="AH69">
        <v>0</v>
      </c>
      <c r="AI69">
        <v>6.56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3</v>
      </c>
      <c r="AT69">
        <v>8.0812159999999995</v>
      </c>
      <c r="AU69" t="s">
        <v>3</v>
      </c>
      <c r="AV69">
        <v>0</v>
      </c>
      <c r="AW69">
        <v>1</v>
      </c>
      <c r="AX69">
        <v>-1</v>
      </c>
      <c r="AY69">
        <v>0</v>
      </c>
      <c r="AZ69">
        <v>0</v>
      </c>
      <c r="BA69" t="s">
        <v>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Y69*Source!I46</f>
        <v>0.69652000703999994</v>
      </c>
      <c r="CY69">
        <f t="shared" si="0"/>
        <v>52461.83</v>
      </c>
      <c r="CZ69">
        <f t="shared" si="1"/>
        <v>7997.23</v>
      </c>
      <c r="DA69">
        <f t="shared" si="2"/>
        <v>6.56</v>
      </c>
      <c r="DB69">
        <v>0</v>
      </c>
    </row>
    <row r="70" spans="1:106" x14ac:dyDescent="0.2">
      <c r="A70">
        <f>ROW(Source!A46)</f>
        <v>46</v>
      </c>
      <c r="B70">
        <v>39570879</v>
      </c>
      <c r="C70">
        <v>39571436</v>
      </c>
      <c r="D70">
        <v>36830509</v>
      </c>
      <c r="E70">
        <v>1</v>
      </c>
      <c r="F70">
        <v>1</v>
      </c>
      <c r="G70">
        <v>1</v>
      </c>
      <c r="H70">
        <v>3</v>
      </c>
      <c r="I70" t="s">
        <v>1223</v>
      </c>
      <c r="J70" t="s">
        <v>1224</v>
      </c>
      <c r="K70" t="s">
        <v>1225</v>
      </c>
      <c r="L70">
        <v>1339</v>
      </c>
      <c r="N70">
        <v>1007</v>
      </c>
      <c r="O70" t="s">
        <v>73</v>
      </c>
      <c r="P70" t="s">
        <v>73</v>
      </c>
      <c r="Q70">
        <v>1</v>
      </c>
      <c r="W70">
        <v>0</v>
      </c>
      <c r="X70">
        <v>-709960560</v>
      </c>
      <c r="Y70">
        <v>0.62</v>
      </c>
      <c r="AA70">
        <v>6927.36</v>
      </c>
      <c r="AB70">
        <v>0</v>
      </c>
      <c r="AC70">
        <v>0</v>
      </c>
      <c r="AD70">
        <v>0</v>
      </c>
      <c r="AE70">
        <v>1056</v>
      </c>
      <c r="AF70">
        <v>0</v>
      </c>
      <c r="AG70">
        <v>0</v>
      </c>
      <c r="AH70">
        <v>0</v>
      </c>
      <c r="AI70">
        <v>6.56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0.62</v>
      </c>
      <c r="AU70" t="s">
        <v>3</v>
      </c>
      <c r="AV70">
        <v>0</v>
      </c>
      <c r="AW70">
        <v>2</v>
      </c>
      <c r="AX70">
        <v>39571470</v>
      </c>
      <c r="AY70">
        <v>1</v>
      </c>
      <c r="AZ70">
        <v>0</v>
      </c>
      <c r="BA70">
        <v>68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Y70*Source!I46</f>
        <v>5.3437800000000001E-2</v>
      </c>
      <c r="CY70">
        <f t="shared" si="0"/>
        <v>6927.36</v>
      </c>
      <c r="CZ70">
        <f t="shared" si="1"/>
        <v>1056</v>
      </c>
      <c r="DA70">
        <f t="shared" si="2"/>
        <v>6.56</v>
      </c>
      <c r="DB70">
        <v>0</v>
      </c>
    </row>
    <row r="71" spans="1:106" x14ac:dyDescent="0.2">
      <c r="A71">
        <f>ROW(Source!A46)</f>
        <v>46</v>
      </c>
      <c r="B71">
        <v>39570879</v>
      </c>
      <c r="C71">
        <v>39571436</v>
      </c>
      <c r="D71">
        <v>36831733</v>
      </c>
      <c r="E71">
        <v>1</v>
      </c>
      <c r="F71">
        <v>1</v>
      </c>
      <c r="G71">
        <v>1</v>
      </c>
      <c r="H71">
        <v>3</v>
      </c>
      <c r="I71" t="s">
        <v>1226</v>
      </c>
      <c r="J71" t="s">
        <v>1227</v>
      </c>
      <c r="K71" t="s">
        <v>1228</v>
      </c>
      <c r="L71">
        <v>1327</v>
      </c>
      <c r="N71">
        <v>1005</v>
      </c>
      <c r="O71" t="s">
        <v>250</v>
      </c>
      <c r="P71" t="s">
        <v>250</v>
      </c>
      <c r="Q71">
        <v>1</v>
      </c>
      <c r="W71">
        <v>0</v>
      </c>
      <c r="X71">
        <v>312915526</v>
      </c>
      <c r="Y71">
        <v>55</v>
      </c>
      <c r="AA71">
        <v>233.08</v>
      </c>
      <c r="AB71">
        <v>0</v>
      </c>
      <c r="AC71">
        <v>0</v>
      </c>
      <c r="AD71">
        <v>0</v>
      </c>
      <c r="AE71">
        <v>35.53</v>
      </c>
      <c r="AF71">
        <v>0</v>
      </c>
      <c r="AG71">
        <v>0</v>
      </c>
      <c r="AH71">
        <v>0</v>
      </c>
      <c r="AI71">
        <v>6.56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55</v>
      </c>
      <c r="AU71" t="s">
        <v>3</v>
      </c>
      <c r="AV71">
        <v>0</v>
      </c>
      <c r="AW71">
        <v>2</v>
      </c>
      <c r="AX71">
        <v>39571471</v>
      </c>
      <c r="AY71">
        <v>1</v>
      </c>
      <c r="AZ71">
        <v>0</v>
      </c>
      <c r="BA71">
        <v>69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Y71*Source!I46</f>
        <v>4.7404500000000001</v>
      </c>
      <c r="CY71">
        <f t="shared" si="0"/>
        <v>233.08</v>
      </c>
      <c r="CZ71">
        <f t="shared" si="1"/>
        <v>35.53</v>
      </c>
      <c r="DA71">
        <f t="shared" si="2"/>
        <v>6.56</v>
      </c>
      <c r="DB71">
        <v>0</v>
      </c>
    </row>
    <row r="72" spans="1:106" x14ac:dyDescent="0.2">
      <c r="A72">
        <f>ROW(Source!A50)</f>
        <v>50</v>
      </c>
      <c r="B72">
        <v>39570879</v>
      </c>
      <c r="C72">
        <v>39571475</v>
      </c>
      <c r="D72">
        <v>37064928</v>
      </c>
      <c r="E72">
        <v>1</v>
      </c>
      <c r="F72">
        <v>1</v>
      </c>
      <c r="G72">
        <v>1</v>
      </c>
      <c r="H72">
        <v>1</v>
      </c>
      <c r="I72" t="s">
        <v>1229</v>
      </c>
      <c r="J72" t="s">
        <v>3</v>
      </c>
      <c r="K72" t="s">
        <v>1230</v>
      </c>
      <c r="L72">
        <v>1191</v>
      </c>
      <c r="N72">
        <v>1013</v>
      </c>
      <c r="O72" t="s">
        <v>1143</v>
      </c>
      <c r="P72" t="s">
        <v>1143</v>
      </c>
      <c r="Q72">
        <v>1</v>
      </c>
      <c r="W72">
        <v>0</v>
      </c>
      <c r="X72">
        <v>145020957</v>
      </c>
      <c r="Y72">
        <v>38.731999999999999</v>
      </c>
      <c r="AA72">
        <v>0</v>
      </c>
      <c r="AB72">
        <v>0</v>
      </c>
      <c r="AC72">
        <v>0</v>
      </c>
      <c r="AD72">
        <v>59.5</v>
      </c>
      <c r="AE72">
        <v>0</v>
      </c>
      <c r="AF72">
        <v>0</v>
      </c>
      <c r="AG72">
        <v>0</v>
      </c>
      <c r="AH72">
        <v>9.07</v>
      </c>
      <c r="AI72">
        <v>1</v>
      </c>
      <c r="AJ72">
        <v>1</v>
      </c>
      <c r="AK72">
        <v>1</v>
      </c>
      <c r="AL72">
        <v>6.56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3</v>
      </c>
      <c r="AT72">
        <v>33.68</v>
      </c>
      <c r="AU72" t="s">
        <v>20</v>
      </c>
      <c r="AV72">
        <v>1</v>
      </c>
      <c r="AW72">
        <v>2</v>
      </c>
      <c r="AX72">
        <v>39571487</v>
      </c>
      <c r="AY72">
        <v>1</v>
      </c>
      <c r="AZ72">
        <v>0</v>
      </c>
      <c r="BA72">
        <v>70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Y72*Source!I50</f>
        <v>4.5238975999999997</v>
      </c>
      <c r="CY72">
        <f>AD72</f>
        <v>59.5</v>
      </c>
      <c r="CZ72">
        <f>AH72</f>
        <v>9.07</v>
      </c>
      <c r="DA72">
        <f>AL72</f>
        <v>6.56</v>
      </c>
      <c r="DB72">
        <v>0</v>
      </c>
    </row>
    <row r="73" spans="1:106" x14ac:dyDescent="0.2">
      <c r="A73">
        <f>ROW(Source!A50)</f>
        <v>50</v>
      </c>
      <c r="B73">
        <v>39570879</v>
      </c>
      <c r="C73">
        <v>39571475</v>
      </c>
      <c r="D73">
        <v>37064876</v>
      </c>
      <c r="E73">
        <v>1</v>
      </c>
      <c r="F73">
        <v>1</v>
      </c>
      <c r="G73">
        <v>1</v>
      </c>
      <c r="H73">
        <v>1</v>
      </c>
      <c r="I73" t="s">
        <v>1146</v>
      </c>
      <c r="J73" t="s">
        <v>3</v>
      </c>
      <c r="K73" t="s">
        <v>1147</v>
      </c>
      <c r="L73">
        <v>1191</v>
      </c>
      <c r="N73">
        <v>1013</v>
      </c>
      <c r="O73" t="s">
        <v>1143</v>
      </c>
      <c r="P73" t="s">
        <v>1143</v>
      </c>
      <c r="Q73">
        <v>1</v>
      </c>
      <c r="W73">
        <v>0</v>
      </c>
      <c r="X73">
        <v>-1417349443</v>
      </c>
      <c r="Y73">
        <v>2.29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6.56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2.29</v>
      </c>
      <c r="AU73" t="s">
        <v>3</v>
      </c>
      <c r="AV73">
        <v>2</v>
      </c>
      <c r="AW73">
        <v>2</v>
      </c>
      <c r="AX73">
        <v>39571488</v>
      </c>
      <c r="AY73">
        <v>1</v>
      </c>
      <c r="AZ73">
        <v>2048</v>
      </c>
      <c r="BA73">
        <v>71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Y73*Source!I50</f>
        <v>0.26747199999999999</v>
      </c>
      <c r="CY73">
        <f>AD73</f>
        <v>0</v>
      </c>
      <c r="CZ73">
        <f>AH73</f>
        <v>0</v>
      </c>
      <c r="DA73">
        <f>AL73</f>
        <v>1</v>
      </c>
      <c r="DB73">
        <v>0</v>
      </c>
    </row>
    <row r="74" spans="1:106" x14ac:dyDescent="0.2">
      <c r="A74">
        <f>ROW(Source!A50)</f>
        <v>50</v>
      </c>
      <c r="B74">
        <v>39570879</v>
      </c>
      <c r="C74">
        <v>39571475</v>
      </c>
      <c r="D74">
        <v>36882159</v>
      </c>
      <c r="E74">
        <v>1</v>
      </c>
      <c r="F74">
        <v>1</v>
      </c>
      <c r="G74">
        <v>1</v>
      </c>
      <c r="H74">
        <v>2</v>
      </c>
      <c r="I74" t="s">
        <v>1155</v>
      </c>
      <c r="J74" t="s">
        <v>1156</v>
      </c>
      <c r="K74" t="s">
        <v>1157</v>
      </c>
      <c r="L74">
        <v>1368</v>
      </c>
      <c r="N74">
        <v>1011</v>
      </c>
      <c r="O74" t="s">
        <v>1151</v>
      </c>
      <c r="P74" t="s">
        <v>1151</v>
      </c>
      <c r="Q74">
        <v>1</v>
      </c>
      <c r="W74">
        <v>0</v>
      </c>
      <c r="X74">
        <v>-1718674368</v>
      </c>
      <c r="Y74">
        <v>1.1625000000000001</v>
      </c>
      <c r="AA74">
        <v>0</v>
      </c>
      <c r="AB74">
        <v>734.65</v>
      </c>
      <c r="AC74">
        <v>13.5</v>
      </c>
      <c r="AD74">
        <v>0</v>
      </c>
      <c r="AE74">
        <v>0</v>
      </c>
      <c r="AF74">
        <v>111.99</v>
      </c>
      <c r="AG74">
        <v>13.5</v>
      </c>
      <c r="AH74">
        <v>0</v>
      </c>
      <c r="AI74">
        <v>1</v>
      </c>
      <c r="AJ74">
        <v>6.56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3</v>
      </c>
      <c r="AT74">
        <v>0.93</v>
      </c>
      <c r="AU74" t="s">
        <v>19</v>
      </c>
      <c r="AV74">
        <v>0</v>
      </c>
      <c r="AW74">
        <v>2</v>
      </c>
      <c r="AX74">
        <v>39571489</v>
      </c>
      <c r="AY74">
        <v>1</v>
      </c>
      <c r="AZ74">
        <v>0</v>
      </c>
      <c r="BA74">
        <v>72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Y74*Source!I50</f>
        <v>0.13578000000000001</v>
      </c>
      <c r="CY74">
        <f>AB74</f>
        <v>734.65</v>
      </c>
      <c r="CZ74">
        <f>AF74</f>
        <v>111.99</v>
      </c>
      <c r="DA74">
        <f>AJ74</f>
        <v>6.56</v>
      </c>
      <c r="DB74">
        <v>0</v>
      </c>
    </row>
    <row r="75" spans="1:106" x14ac:dyDescent="0.2">
      <c r="A75">
        <f>ROW(Source!A50)</f>
        <v>50</v>
      </c>
      <c r="B75">
        <v>39570879</v>
      </c>
      <c r="C75">
        <v>39571475</v>
      </c>
      <c r="D75">
        <v>36883554</v>
      </c>
      <c r="E75">
        <v>1</v>
      </c>
      <c r="F75">
        <v>1</v>
      </c>
      <c r="G75">
        <v>1</v>
      </c>
      <c r="H75">
        <v>2</v>
      </c>
      <c r="I75" t="s">
        <v>1158</v>
      </c>
      <c r="J75" t="s">
        <v>1159</v>
      </c>
      <c r="K75" t="s">
        <v>1160</v>
      </c>
      <c r="L75">
        <v>1368</v>
      </c>
      <c r="N75">
        <v>1011</v>
      </c>
      <c r="O75" t="s">
        <v>1151</v>
      </c>
      <c r="P75" t="s">
        <v>1151</v>
      </c>
      <c r="Q75">
        <v>1</v>
      </c>
      <c r="W75">
        <v>0</v>
      </c>
      <c r="X75">
        <v>1372534845</v>
      </c>
      <c r="Y75">
        <v>1.7000000000000002</v>
      </c>
      <c r="AA75">
        <v>0</v>
      </c>
      <c r="AB75">
        <v>431.06</v>
      </c>
      <c r="AC75">
        <v>11.6</v>
      </c>
      <c r="AD75">
        <v>0</v>
      </c>
      <c r="AE75">
        <v>0</v>
      </c>
      <c r="AF75">
        <v>65.709999999999994</v>
      </c>
      <c r="AG75">
        <v>11.6</v>
      </c>
      <c r="AH75">
        <v>0</v>
      </c>
      <c r="AI75">
        <v>1</v>
      </c>
      <c r="AJ75">
        <v>6.56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3</v>
      </c>
      <c r="AT75">
        <v>1.36</v>
      </c>
      <c r="AU75" t="s">
        <v>19</v>
      </c>
      <c r="AV75">
        <v>0</v>
      </c>
      <c r="AW75">
        <v>2</v>
      </c>
      <c r="AX75">
        <v>39571490</v>
      </c>
      <c r="AY75">
        <v>1</v>
      </c>
      <c r="AZ75">
        <v>0</v>
      </c>
      <c r="BA75">
        <v>73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Y75*Source!I50</f>
        <v>0.19856000000000001</v>
      </c>
      <c r="CY75">
        <f>AB75</f>
        <v>431.06</v>
      </c>
      <c r="CZ75">
        <f>AF75</f>
        <v>65.709999999999994</v>
      </c>
      <c r="DA75">
        <f>AJ75</f>
        <v>6.56</v>
      </c>
      <c r="DB75">
        <v>0</v>
      </c>
    </row>
    <row r="76" spans="1:106" x14ac:dyDescent="0.2">
      <c r="A76">
        <f>ROW(Source!A50)</f>
        <v>50</v>
      </c>
      <c r="B76">
        <v>39570879</v>
      </c>
      <c r="C76">
        <v>39571475</v>
      </c>
      <c r="D76">
        <v>36883858</v>
      </c>
      <c r="E76">
        <v>1</v>
      </c>
      <c r="F76">
        <v>1</v>
      </c>
      <c r="G76">
        <v>1</v>
      </c>
      <c r="H76">
        <v>2</v>
      </c>
      <c r="I76" t="s">
        <v>1231</v>
      </c>
      <c r="J76" t="s">
        <v>1232</v>
      </c>
      <c r="K76" t="s">
        <v>1233</v>
      </c>
      <c r="L76">
        <v>1368</v>
      </c>
      <c r="N76">
        <v>1011</v>
      </c>
      <c r="O76" t="s">
        <v>1151</v>
      </c>
      <c r="P76" t="s">
        <v>1151</v>
      </c>
      <c r="Q76">
        <v>1</v>
      </c>
      <c r="W76">
        <v>0</v>
      </c>
      <c r="X76">
        <v>-353815937</v>
      </c>
      <c r="Y76">
        <v>3.05</v>
      </c>
      <c r="AA76">
        <v>0</v>
      </c>
      <c r="AB76">
        <v>53.14</v>
      </c>
      <c r="AC76">
        <v>0</v>
      </c>
      <c r="AD76">
        <v>0</v>
      </c>
      <c r="AE76">
        <v>0</v>
      </c>
      <c r="AF76">
        <v>8.1</v>
      </c>
      <c r="AG76">
        <v>0</v>
      </c>
      <c r="AH76">
        <v>0</v>
      </c>
      <c r="AI76">
        <v>1</v>
      </c>
      <c r="AJ76">
        <v>6.56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3</v>
      </c>
      <c r="AT76">
        <v>2.44</v>
      </c>
      <c r="AU76" t="s">
        <v>19</v>
      </c>
      <c r="AV76">
        <v>0</v>
      </c>
      <c r="AW76">
        <v>2</v>
      </c>
      <c r="AX76">
        <v>39571491</v>
      </c>
      <c r="AY76">
        <v>1</v>
      </c>
      <c r="AZ76">
        <v>0</v>
      </c>
      <c r="BA76">
        <v>74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Y76*Source!I50</f>
        <v>0.35624</v>
      </c>
      <c r="CY76">
        <f>AB76</f>
        <v>53.14</v>
      </c>
      <c r="CZ76">
        <f>AF76</f>
        <v>8.1</v>
      </c>
      <c r="DA76">
        <f>AJ76</f>
        <v>6.56</v>
      </c>
      <c r="DB76">
        <v>0</v>
      </c>
    </row>
    <row r="77" spans="1:106" x14ac:dyDescent="0.2">
      <c r="A77">
        <f>ROW(Source!A50)</f>
        <v>50</v>
      </c>
      <c r="B77">
        <v>39570879</v>
      </c>
      <c r="C77">
        <v>39571475</v>
      </c>
      <c r="D77">
        <v>36803256</v>
      </c>
      <c r="E77">
        <v>1</v>
      </c>
      <c r="F77">
        <v>1</v>
      </c>
      <c r="G77">
        <v>1</v>
      </c>
      <c r="H77">
        <v>3</v>
      </c>
      <c r="I77" t="s">
        <v>1178</v>
      </c>
      <c r="J77" t="s">
        <v>1179</v>
      </c>
      <c r="K77" t="s">
        <v>1180</v>
      </c>
      <c r="L77">
        <v>1348</v>
      </c>
      <c r="N77">
        <v>1009</v>
      </c>
      <c r="O77" t="s">
        <v>64</v>
      </c>
      <c r="P77" t="s">
        <v>64</v>
      </c>
      <c r="Q77">
        <v>1000</v>
      </c>
      <c r="W77">
        <v>0</v>
      </c>
      <c r="X77">
        <v>-714836380</v>
      </c>
      <c r="Y77">
        <v>3.0000000000000001E-3</v>
      </c>
      <c r="AA77">
        <v>67666.47</v>
      </c>
      <c r="AB77">
        <v>0</v>
      </c>
      <c r="AC77">
        <v>0</v>
      </c>
      <c r="AD77">
        <v>0</v>
      </c>
      <c r="AE77">
        <v>10315.01</v>
      </c>
      <c r="AF77">
        <v>0</v>
      </c>
      <c r="AG77">
        <v>0</v>
      </c>
      <c r="AH77">
        <v>0</v>
      </c>
      <c r="AI77">
        <v>6.56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3.0000000000000001E-3</v>
      </c>
      <c r="AU77" t="s">
        <v>3</v>
      </c>
      <c r="AV77">
        <v>0</v>
      </c>
      <c r="AW77">
        <v>2</v>
      </c>
      <c r="AX77">
        <v>39571492</v>
      </c>
      <c r="AY77">
        <v>1</v>
      </c>
      <c r="AZ77">
        <v>0</v>
      </c>
      <c r="BA77">
        <v>75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Y77*Source!I50</f>
        <v>3.5040000000000001E-4</v>
      </c>
      <c r="CY77">
        <f t="shared" ref="CY77:CY82" si="3">AA77</f>
        <v>67666.47</v>
      </c>
      <c r="CZ77">
        <f t="shared" ref="CZ77:CZ82" si="4">AE77</f>
        <v>10315.01</v>
      </c>
      <c r="DA77">
        <f t="shared" ref="DA77:DA82" si="5">AI77</f>
        <v>6.56</v>
      </c>
      <c r="DB77">
        <v>0</v>
      </c>
    </row>
    <row r="78" spans="1:106" x14ac:dyDescent="0.2">
      <c r="A78">
        <f>ROW(Source!A50)</f>
        <v>50</v>
      </c>
      <c r="B78">
        <v>39570879</v>
      </c>
      <c r="C78">
        <v>39571475</v>
      </c>
      <c r="D78">
        <v>36796369</v>
      </c>
      <c r="E78">
        <v>17</v>
      </c>
      <c r="F78">
        <v>1</v>
      </c>
      <c r="G78">
        <v>1</v>
      </c>
      <c r="H78">
        <v>3</v>
      </c>
      <c r="I78" t="s">
        <v>114</v>
      </c>
      <c r="J78" t="s">
        <v>3</v>
      </c>
      <c r="K78" t="s">
        <v>115</v>
      </c>
      <c r="L78">
        <v>1354</v>
      </c>
      <c r="N78">
        <v>1010</v>
      </c>
      <c r="O78" t="s">
        <v>35</v>
      </c>
      <c r="P78" t="s">
        <v>35</v>
      </c>
      <c r="Q78">
        <v>1</v>
      </c>
      <c r="W78">
        <v>0</v>
      </c>
      <c r="X78">
        <v>1853259601</v>
      </c>
      <c r="Y78">
        <v>8.5616439999999994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6.56</v>
      </c>
      <c r="AJ78">
        <v>1</v>
      </c>
      <c r="AK78">
        <v>1</v>
      </c>
      <c r="AL78">
        <v>1</v>
      </c>
      <c r="AN78">
        <v>0</v>
      </c>
      <c r="AO78">
        <v>0</v>
      </c>
      <c r="AP78">
        <v>0</v>
      </c>
      <c r="AQ78">
        <v>0</v>
      </c>
      <c r="AR78">
        <v>0</v>
      </c>
      <c r="AS78" t="s">
        <v>3</v>
      </c>
      <c r="AT78">
        <v>8.5616439999999994</v>
      </c>
      <c r="AU78" t="s">
        <v>3</v>
      </c>
      <c r="AV78">
        <v>0</v>
      </c>
      <c r="AW78">
        <v>2</v>
      </c>
      <c r="AX78">
        <v>39571493</v>
      </c>
      <c r="AY78">
        <v>1</v>
      </c>
      <c r="AZ78">
        <v>6144</v>
      </c>
      <c r="BA78">
        <v>76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Y78*Source!I50</f>
        <v>1.0000000192</v>
      </c>
      <c r="CY78">
        <f t="shared" si="3"/>
        <v>0</v>
      </c>
      <c r="CZ78">
        <f t="shared" si="4"/>
        <v>0</v>
      </c>
      <c r="DA78">
        <f t="shared" si="5"/>
        <v>6.56</v>
      </c>
      <c r="DB78">
        <v>0</v>
      </c>
    </row>
    <row r="79" spans="1:106" x14ac:dyDescent="0.2">
      <c r="A79">
        <f>ROW(Source!A50)</f>
        <v>50</v>
      </c>
      <c r="B79">
        <v>39570879</v>
      </c>
      <c r="C79">
        <v>39571475</v>
      </c>
      <c r="D79">
        <v>36823124</v>
      </c>
      <c r="E79">
        <v>1</v>
      </c>
      <c r="F79">
        <v>1</v>
      </c>
      <c r="G79">
        <v>1</v>
      </c>
      <c r="H79">
        <v>3</v>
      </c>
      <c r="I79" t="s">
        <v>117</v>
      </c>
      <c r="J79" t="s">
        <v>118</v>
      </c>
      <c r="K79" t="s">
        <v>115</v>
      </c>
      <c r="L79">
        <v>1354</v>
      </c>
      <c r="N79">
        <v>1010</v>
      </c>
      <c r="O79" t="s">
        <v>35</v>
      </c>
      <c r="P79" t="s">
        <v>35</v>
      </c>
      <c r="Q79">
        <v>1</v>
      </c>
      <c r="W79">
        <v>0</v>
      </c>
      <c r="X79">
        <v>459441003</v>
      </c>
      <c r="Y79">
        <v>8.5616439999999994</v>
      </c>
      <c r="AA79">
        <v>2269.7600000000002</v>
      </c>
      <c r="AB79">
        <v>0</v>
      </c>
      <c r="AC79">
        <v>0</v>
      </c>
      <c r="AD79">
        <v>0</v>
      </c>
      <c r="AE79">
        <v>346</v>
      </c>
      <c r="AF79">
        <v>0</v>
      </c>
      <c r="AG79">
        <v>0</v>
      </c>
      <c r="AH79">
        <v>0</v>
      </c>
      <c r="AI79">
        <v>6.56</v>
      </c>
      <c r="AJ79">
        <v>1</v>
      </c>
      <c r="AK79">
        <v>1</v>
      </c>
      <c r="AL79">
        <v>1</v>
      </c>
      <c r="AN79">
        <v>0</v>
      </c>
      <c r="AO79">
        <v>0</v>
      </c>
      <c r="AP79">
        <v>0</v>
      </c>
      <c r="AQ79">
        <v>0</v>
      </c>
      <c r="AR79">
        <v>0</v>
      </c>
      <c r="AS79" t="s">
        <v>3</v>
      </c>
      <c r="AT79">
        <v>8.5616439999999994</v>
      </c>
      <c r="AU79" t="s">
        <v>3</v>
      </c>
      <c r="AV79">
        <v>0</v>
      </c>
      <c r="AW79">
        <v>1</v>
      </c>
      <c r="AX79">
        <v>-1</v>
      </c>
      <c r="AY79">
        <v>0</v>
      </c>
      <c r="AZ79">
        <v>0</v>
      </c>
      <c r="BA79" t="s">
        <v>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Y79*Source!I50</f>
        <v>1.0000000192</v>
      </c>
      <c r="CY79">
        <f t="shared" si="3"/>
        <v>2269.7600000000002</v>
      </c>
      <c r="CZ79">
        <f t="shared" si="4"/>
        <v>346</v>
      </c>
      <c r="DA79">
        <f t="shared" si="5"/>
        <v>6.56</v>
      </c>
      <c r="DB79">
        <v>0</v>
      </c>
    </row>
    <row r="80" spans="1:106" x14ac:dyDescent="0.2">
      <c r="A80">
        <f>ROW(Source!A50)</f>
        <v>50</v>
      </c>
      <c r="B80">
        <v>39570879</v>
      </c>
      <c r="C80">
        <v>39571475</v>
      </c>
      <c r="D80">
        <v>36823134</v>
      </c>
      <c r="E80">
        <v>1</v>
      </c>
      <c r="F80">
        <v>1</v>
      </c>
      <c r="G80">
        <v>1</v>
      </c>
      <c r="H80">
        <v>3</v>
      </c>
      <c r="I80" t="s">
        <v>120</v>
      </c>
      <c r="J80" t="s">
        <v>122</v>
      </c>
      <c r="K80" t="s">
        <v>121</v>
      </c>
      <c r="L80">
        <v>1348</v>
      </c>
      <c r="N80">
        <v>1009</v>
      </c>
      <c r="O80" t="s">
        <v>64</v>
      </c>
      <c r="P80" t="s">
        <v>64</v>
      </c>
      <c r="Q80">
        <v>1000</v>
      </c>
      <c r="W80">
        <v>0</v>
      </c>
      <c r="X80">
        <v>-1585038080</v>
      </c>
      <c r="Y80">
        <v>0.35</v>
      </c>
      <c r="AA80">
        <v>65901.759999999995</v>
      </c>
      <c r="AB80">
        <v>0</v>
      </c>
      <c r="AC80">
        <v>0</v>
      </c>
      <c r="AD80">
        <v>0</v>
      </c>
      <c r="AE80">
        <v>10046</v>
      </c>
      <c r="AF80">
        <v>0</v>
      </c>
      <c r="AG80">
        <v>0</v>
      </c>
      <c r="AH80">
        <v>0</v>
      </c>
      <c r="AI80">
        <v>6.56</v>
      </c>
      <c r="AJ80">
        <v>1</v>
      </c>
      <c r="AK80">
        <v>1</v>
      </c>
      <c r="AL80">
        <v>1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3</v>
      </c>
      <c r="AT80">
        <v>0.35</v>
      </c>
      <c r="AU80" t="s">
        <v>3</v>
      </c>
      <c r="AV80">
        <v>0</v>
      </c>
      <c r="AW80">
        <v>1</v>
      </c>
      <c r="AX80">
        <v>-1</v>
      </c>
      <c r="AY80">
        <v>0</v>
      </c>
      <c r="AZ80">
        <v>0</v>
      </c>
      <c r="BA80" t="s">
        <v>3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Y80*Source!I50</f>
        <v>4.088E-2</v>
      </c>
      <c r="CY80">
        <f t="shared" si="3"/>
        <v>65901.759999999995</v>
      </c>
      <c r="CZ80">
        <f t="shared" si="4"/>
        <v>10046</v>
      </c>
      <c r="DA80">
        <f t="shared" si="5"/>
        <v>6.56</v>
      </c>
      <c r="DB80">
        <v>0</v>
      </c>
    </row>
    <row r="81" spans="1:106" x14ac:dyDescent="0.2">
      <c r="A81">
        <f>ROW(Source!A50)</f>
        <v>50</v>
      </c>
      <c r="B81">
        <v>39570879</v>
      </c>
      <c r="C81">
        <v>39571475</v>
      </c>
      <c r="D81">
        <v>39169913</v>
      </c>
      <c r="E81">
        <v>17</v>
      </c>
      <c r="F81">
        <v>1</v>
      </c>
      <c r="G81">
        <v>1</v>
      </c>
      <c r="H81">
        <v>3</v>
      </c>
      <c r="I81" t="s">
        <v>124</v>
      </c>
      <c r="J81" t="s">
        <v>3</v>
      </c>
      <c r="K81" t="s">
        <v>125</v>
      </c>
      <c r="L81">
        <v>1348</v>
      </c>
      <c r="N81">
        <v>1009</v>
      </c>
      <c r="O81" t="s">
        <v>64</v>
      </c>
      <c r="P81" t="s">
        <v>64</v>
      </c>
      <c r="Q81">
        <v>1000</v>
      </c>
      <c r="W81">
        <v>0</v>
      </c>
      <c r="X81">
        <v>748648226</v>
      </c>
      <c r="Y81">
        <v>0.35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6.56</v>
      </c>
      <c r="AJ81">
        <v>1</v>
      </c>
      <c r="AK81">
        <v>1</v>
      </c>
      <c r="AL81">
        <v>1</v>
      </c>
      <c r="AN81">
        <v>0</v>
      </c>
      <c r="AO81">
        <v>0</v>
      </c>
      <c r="AP81">
        <v>0</v>
      </c>
      <c r="AQ81">
        <v>0</v>
      </c>
      <c r="AR81">
        <v>0</v>
      </c>
      <c r="AS81" t="s">
        <v>3</v>
      </c>
      <c r="AT81">
        <v>0.35</v>
      </c>
      <c r="AU81" t="s">
        <v>3</v>
      </c>
      <c r="AV81">
        <v>0</v>
      </c>
      <c r="AW81">
        <v>2</v>
      </c>
      <c r="AX81">
        <v>39571494</v>
      </c>
      <c r="AY81">
        <v>1</v>
      </c>
      <c r="AZ81">
        <v>0</v>
      </c>
      <c r="BA81">
        <v>77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Y81*Source!I50</f>
        <v>4.088E-2</v>
      </c>
      <c r="CY81">
        <f t="shared" si="3"/>
        <v>0</v>
      </c>
      <c r="CZ81">
        <f t="shared" si="4"/>
        <v>0</v>
      </c>
      <c r="DA81">
        <f t="shared" si="5"/>
        <v>6.56</v>
      </c>
      <c r="DB81">
        <v>0</v>
      </c>
    </row>
    <row r="82" spans="1:106" x14ac:dyDescent="0.2">
      <c r="A82">
        <f>ROW(Source!A50)</f>
        <v>50</v>
      </c>
      <c r="B82">
        <v>39570879</v>
      </c>
      <c r="C82">
        <v>39571475</v>
      </c>
      <c r="D82">
        <v>36826509</v>
      </c>
      <c r="E82">
        <v>1</v>
      </c>
      <c r="F82">
        <v>1</v>
      </c>
      <c r="G82">
        <v>1</v>
      </c>
      <c r="H82">
        <v>3</v>
      </c>
      <c r="I82" t="s">
        <v>1234</v>
      </c>
      <c r="J82" t="s">
        <v>1235</v>
      </c>
      <c r="K82" t="s">
        <v>1236</v>
      </c>
      <c r="L82">
        <v>1348</v>
      </c>
      <c r="N82">
        <v>1009</v>
      </c>
      <c r="O82" t="s">
        <v>64</v>
      </c>
      <c r="P82" t="s">
        <v>64</v>
      </c>
      <c r="Q82">
        <v>1000</v>
      </c>
      <c r="W82">
        <v>0</v>
      </c>
      <c r="X82">
        <v>1921210966</v>
      </c>
      <c r="Y82">
        <v>0.65</v>
      </c>
      <c r="AA82">
        <v>66256</v>
      </c>
      <c r="AB82">
        <v>0</v>
      </c>
      <c r="AC82">
        <v>0</v>
      </c>
      <c r="AD82">
        <v>0</v>
      </c>
      <c r="AE82">
        <v>10100</v>
      </c>
      <c r="AF82">
        <v>0</v>
      </c>
      <c r="AG82">
        <v>0</v>
      </c>
      <c r="AH82">
        <v>0</v>
      </c>
      <c r="AI82">
        <v>6.56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3</v>
      </c>
      <c r="AT82">
        <v>0.65</v>
      </c>
      <c r="AU82" t="s">
        <v>3</v>
      </c>
      <c r="AV82">
        <v>0</v>
      </c>
      <c r="AW82">
        <v>2</v>
      </c>
      <c r="AX82">
        <v>39571495</v>
      </c>
      <c r="AY82">
        <v>1</v>
      </c>
      <c r="AZ82">
        <v>0</v>
      </c>
      <c r="BA82">
        <v>78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Y82*Source!I50</f>
        <v>7.5920000000000001E-2</v>
      </c>
      <c r="CY82">
        <f t="shared" si="3"/>
        <v>66256</v>
      </c>
      <c r="CZ82">
        <f t="shared" si="4"/>
        <v>10100</v>
      </c>
      <c r="DA82">
        <f t="shared" si="5"/>
        <v>6.56</v>
      </c>
      <c r="DB82">
        <v>0</v>
      </c>
    </row>
    <row r="83" spans="1:106" x14ac:dyDescent="0.2">
      <c r="A83">
        <f>ROW(Source!A55)</f>
        <v>55</v>
      </c>
      <c r="B83">
        <v>39570879</v>
      </c>
      <c r="C83">
        <v>39571500</v>
      </c>
      <c r="D83">
        <v>37069580</v>
      </c>
      <c r="E83">
        <v>1</v>
      </c>
      <c r="F83">
        <v>1</v>
      </c>
      <c r="G83">
        <v>1</v>
      </c>
      <c r="H83">
        <v>1</v>
      </c>
      <c r="I83" t="s">
        <v>1237</v>
      </c>
      <c r="J83" t="s">
        <v>3</v>
      </c>
      <c r="K83" t="s">
        <v>1238</v>
      </c>
      <c r="L83">
        <v>1191</v>
      </c>
      <c r="N83">
        <v>1013</v>
      </c>
      <c r="O83" t="s">
        <v>1143</v>
      </c>
      <c r="P83" t="s">
        <v>1143</v>
      </c>
      <c r="Q83">
        <v>1</v>
      </c>
      <c r="W83">
        <v>0</v>
      </c>
      <c r="X83">
        <v>1010519658</v>
      </c>
      <c r="Y83">
        <v>3.9215</v>
      </c>
      <c r="AA83">
        <v>0</v>
      </c>
      <c r="AB83">
        <v>0</v>
      </c>
      <c r="AC83">
        <v>0</v>
      </c>
      <c r="AD83">
        <v>56.68</v>
      </c>
      <c r="AE83">
        <v>0</v>
      </c>
      <c r="AF83">
        <v>0</v>
      </c>
      <c r="AG83">
        <v>0</v>
      </c>
      <c r="AH83">
        <v>8.64</v>
      </c>
      <c r="AI83">
        <v>1</v>
      </c>
      <c r="AJ83">
        <v>1</v>
      </c>
      <c r="AK83">
        <v>1</v>
      </c>
      <c r="AL83">
        <v>6.56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3</v>
      </c>
      <c r="AT83">
        <v>3.41</v>
      </c>
      <c r="AU83" t="s">
        <v>20</v>
      </c>
      <c r="AV83">
        <v>1</v>
      </c>
      <c r="AW83">
        <v>2</v>
      </c>
      <c r="AX83">
        <v>39571509</v>
      </c>
      <c r="AY83">
        <v>1</v>
      </c>
      <c r="AZ83">
        <v>0</v>
      </c>
      <c r="BA83">
        <v>79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Y83*Source!I55</f>
        <v>62.430279999999996</v>
      </c>
      <c r="CY83">
        <f>AD83</f>
        <v>56.68</v>
      </c>
      <c r="CZ83">
        <f>AH83</f>
        <v>8.64</v>
      </c>
      <c r="DA83">
        <f>AL83</f>
        <v>6.56</v>
      </c>
      <c r="DB83">
        <v>0</v>
      </c>
    </row>
    <row r="84" spans="1:106" x14ac:dyDescent="0.2">
      <c r="A84">
        <f>ROW(Source!A55)</f>
        <v>55</v>
      </c>
      <c r="B84">
        <v>39570879</v>
      </c>
      <c r="C84">
        <v>39571500</v>
      </c>
      <c r="D84">
        <v>37064876</v>
      </c>
      <c r="E84">
        <v>1</v>
      </c>
      <c r="F84">
        <v>1</v>
      </c>
      <c r="G84">
        <v>1</v>
      </c>
      <c r="H84">
        <v>1</v>
      </c>
      <c r="I84" t="s">
        <v>1146</v>
      </c>
      <c r="J84" t="s">
        <v>3</v>
      </c>
      <c r="K84" t="s">
        <v>1147</v>
      </c>
      <c r="L84">
        <v>1191</v>
      </c>
      <c r="N84">
        <v>1013</v>
      </c>
      <c r="O84" t="s">
        <v>1143</v>
      </c>
      <c r="P84" t="s">
        <v>1143</v>
      </c>
      <c r="Q84">
        <v>1</v>
      </c>
      <c r="W84">
        <v>0</v>
      </c>
      <c r="X84">
        <v>-1417349443</v>
      </c>
      <c r="Y84">
        <v>0.3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6.56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3</v>
      </c>
      <c r="AT84">
        <v>0.3</v>
      </c>
      <c r="AU84" t="s">
        <v>3</v>
      </c>
      <c r="AV84">
        <v>2</v>
      </c>
      <c r="AW84">
        <v>2</v>
      </c>
      <c r="AX84">
        <v>39571510</v>
      </c>
      <c r="AY84">
        <v>1</v>
      </c>
      <c r="AZ84">
        <v>2048</v>
      </c>
      <c r="BA84">
        <v>80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Y84*Source!I55</f>
        <v>4.7759999999999998</v>
      </c>
      <c r="CY84">
        <f>AD84</f>
        <v>0</v>
      </c>
      <c r="CZ84">
        <f>AH84</f>
        <v>0</v>
      </c>
      <c r="DA84">
        <f>AL84</f>
        <v>1</v>
      </c>
      <c r="DB84">
        <v>0</v>
      </c>
    </row>
    <row r="85" spans="1:106" x14ac:dyDescent="0.2">
      <c r="A85">
        <f>ROW(Source!A55)</f>
        <v>55</v>
      </c>
      <c r="B85">
        <v>39570879</v>
      </c>
      <c r="C85">
        <v>39571500</v>
      </c>
      <c r="D85">
        <v>36882383</v>
      </c>
      <c r="E85">
        <v>1</v>
      </c>
      <c r="F85">
        <v>1</v>
      </c>
      <c r="G85">
        <v>1</v>
      </c>
      <c r="H85">
        <v>2</v>
      </c>
      <c r="I85" t="s">
        <v>1205</v>
      </c>
      <c r="J85" t="s">
        <v>1206</v>
      </c>
      <c r="K85" t="s">
        <v>1207</v>
      </c>
      <c r="L85">
        <v>1368</v>
      </c>
      <c r="N85">
        <v>1011</v>
      </c>
      <c r="O85" t="s">
        <v>1151</v>
      </c>
      <c r="P85" t="s">
        <v>1151</v>
      </c>
      <c r="Q85">
        <v>1</v>
      </c>
      <c r="W85">
        <v>0</v>
      </c>
      <c r="X85">
        <v>-665367104</v>
      </c>
      <c r="Y85">
        <v>0.1</v>
      </c>
      <c r="AA85">
        <v>0</v>
      </c>
      <c r="AB85">
        <v>590.33000000000004</v>
      </c>
      <c r="AC85">
        <v>10.06</v>
      </c>
      <c r="AD85">
        <v>0</v>
      </c>
      <c r="AE85">
        <v>0</v>
      </c>
      <c r="AF85">
        <v>89.99</v>
      </c>
      <c r="AG85">
        <v>10.06</v>
      </c>
      <c r="AH85">
        <v>0</v>
      </c>
      <c r="AI85">
        <v>1</v>
      </c>
      <c r="AJ85">
        <v>6.56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3</v>
      </c>
      <c r="AT85">
        <v>0.08</v>
      </c>
      <c r="AU85" t="s">
        <v>19</v>
      </c>
      <c r="AV85">
        <v>0</v>
      </c>
      <c r="AW85">
        <v>2</v>
      </c>
      <c r="AX85">
        <v>39571511</v>
      </c>
      <c r="AY85">
        <v>1</v>
      </c>
      <c r="AZ85">
        <v>0</v>
      </c>
      <c r="BA85">
        <v>81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Y85*Source!I55</f>
        <v>1.5920000000000001</v>
      </c>
      <c r="CY85">
        <f>AB85</f>
        <v>590.33000000000004</v>
      </c>
      <c r="CZ85">
        <f>AF85</f>
        <v>89.99</v>
      </c>
      <c r="DA85">
        <f>AJ85</f>
        <v>6.56</v>
      </c>
      <c r="DB85">
        <v>0</v>
      </c>
    </row>
    <row r="86" spans="1:106" x14ac:dyDescent="0.2">
      <c r="A86">
        <f>ROW(Source!A55)</f>
        <v>55</v>
      </c>
      <c r="B86">
        <v>39570879</v>
      </c>
      <c r="C86">
        <v>39571500</v>
      </c>
      <c r="D86">
        <v>36882890</v>
      </c>
      <c r="E86">
        <v>1</v>
      </c>
      <c r="F86">
        <v>1</v>
      </c>
      <c r="G86">
        <v>1</v>
      </c>
      <c r="H86">
        <v>2</v>
      </c>
      <c r="I86" t="s">
        <v>1239</v>
      </c>
      <c r="J86" t="s">
        <v>1240</v>
      </c>
      <c r="K86" t="s">
        <v>1241</v>
      </c>
      <c r="L86">
        <v>1368</v>
      </c>
      <c r="N86">
        <v>1011</v>
      </c>
      <c r="O86" t="s">
        <v>1151</v>
      </c>
      <c r="P86" t="s">
        <v>1151</v>
      </c>
      <c r="Q86">
        <v>1</v>
      </c>
      <c r="W86">
        <v>0</v>
      </c>
      <c r="X86">
        <v>-1806095485</v>
      </c>
      <c r="Y86">
        <v>0.55000000000000004</v>
      </c>
      <c r="AA86">
        <v>0</v>
      </c>
      <c r="AB86">
        <v>3.61</v>
      </c>
      <c r="AC86">
        <v>0</v>
      </c>
      <c r="AD86">
        <v>0</v>
      </c>
      <c r="AE86">
        <v>0</v>
      </c>
      <c r="AF86">
        <v>0.55000000000000004</v>
      </c>
      <c r="AG86">
        <v>0</v>
      </c>
      <c r="AH86">
        <v>0</v>
      </c>
      <c r="AI86">
        <v>1</v>
      </c>
      <c r="AJ86">
        <v>6.56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3</v>
      </c>
      <c r="AT86">
        <v>0.44</v>
      </c>
      <c r="AU86" t="s">
        <v>19</v>
      </c>
      <c r="AV86">
        <v>0</v>
      </c>
      <c r="AW86">
        <v>2</v>
      </c>
      <c r="AX86">
        <v>39571512</v>
      </c>
      <c r="AY86">
        <v>1</v>
      </c>
      <c r="AZ86">
        <v>0</v>
      </c>
      <c r="BA86">
        <v>82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Y86*Source!I55</f>
        <v>8.7560000000000002</v>
      </c>
      <c r="CY86">
        <f>AB86</f>
        <v>3.61</v>
      </c>
      <c r="CZ86">
        <f>AF86</f>
        <v>0.55000000000000004</v>
      </c>
      <c r="DA86">
        <f>AJ86</f>
        <v>6.56</v>
      </c>
      <c r="DB86">
        <v>0</v>
      </c>
    </row>
    <row r="87" spans="1:106" x14ac:dyDescent="0.2">
      <c r="A87">
        <f>ROW(Source!A55)</f>
        <v>55</v>
      </c>
      <c r="B87">
        <v>39570879</v>
      </c>
      <c r="C87">
        <v>39571500</v>
      </c>
      <c r="D87">
        <v>36883878</v>
      </c>
      <c r="E87">
        <v>1</v>
      </c>
      <c r="F87">
        <v>1</v>
      </c>
      <c r="G87">
        <v>1</v>
      </c>
      <c r="H87">
        <v>2</v>
      </c>
      <c r="I87" t="s">
        <v>1242</v>
      </c>
      <c r="J87" t="s">
        <v>1243</v>
      </c>
      <c r="K87" t="s">
        <v>1244</v>
      </c>
      <c r="L87">
        <v>1368</v>
      </c>
      <c r="N87">
        <v>1011</v>
      </c>
      <c r="O87" t="s">
        <v>1151</v>
      </c>
      <c r="P87" t="s">
        <v>1151</v>
      </c>
      <c r="Q87">
        <v>1</v>
      </c>
      <c r="W87">
        <v>0</v>
      </c>
      <c r="X87">
        <v>-1589061407</v>
      </c>
      <c r="Y87">
        <v>0.27500000000000002</v>
      </c>
      <c r="AA87">
        <v>0</v>
      </c>
      <c r="AB87">
        <v>590.4</v>
      </c>
      <c r="AC87">
        <v>10.06</v>
      </c>
      <c r="AD87">
        <v>0</v>
      </c>
      <c r="AE87">
        <v>0</v>
      </c>
      <c r="AF87">
        <v>90</v>
      </c>
      <c r="AG87">
        <v>10.06</v>
      </c>
      <c r="AH87">
        <v>0</v>
      </c>
      <c r="AI87">
        <v>1</v>
      </c>
      <c r="AJ87">
        <v>6.56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0.22</v>
      </c>
      <c r="AU87" t="s">
        <v>19</v>
      </c>
      <c r="AV87">
        <v>0</v>
      </c>
      <c r="AW87">
        <v>2</v>
      </c>
      <c r="AX87">
        <v>39571513</v>
      </c>
      <c r="AY87">
        <v>1</v>
      </c>
      <c r="AZ87">
        <v>0</v>
      </c>
      <c r="BA87">
        <v>83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Y87*Source!I55</f>
        <v>4.3780000000000001</v>
      </c>
      <c r="CY87">
        <f>AB87</f>
        <v>590.4</v>
      </c>
      <c r="CZ87">
        <f>AF87</f>
        <v>90</v>
      </c>
      <c r="DA87">
        <f>AJ87</f>
        <v>6.56</v>
      </c>
      <c r="DB87">
        <v>0</v>
      </c>
    </row>
    <row r="88" spans="1:106" x14ac:dyDescent="0.2">
      <c r="A88">
        <f>ROW(Source!A55)</f>
        <v>55</v>
      </c>
      <c r="B88">
        <v>39570879</v>
      </c>
      <c r="C88">
        <v>39571500</v>
      </c>
      <c r="D88">
        <v>36801792</v>
      </c>
      <c r="E88">
        <v>1</v>
      </c>
      <c r="F88">
        <v>1</v>
      </c>
      <c r="G88">
        <v>1</v>
      </c>
      <c r="H88">
        <v>3</v>
      </c>
      <c r="I88" t="s">
        <v>1186</v>
      </c>
      <c r="J88" t="s">
        <v>1187</v>
      </c>
      <c r="K88" t="s">
        <v>1188</v>
      </c>
      <c r="L88">
        <v>1339</v>
      </c>
      <c r="N88">
        <v>1007</v>
      </c>
      <c r="O88" t="s">
        <v>73</v>
      </c>
      <c r="P88" t="s">
        <v>73</v>
      </c>
      <c r="Q88">
        <v>1</v>
      </c>
      <c r="W88">
        <v>0</v>
      </c>
      <c r="X88">
        <v>-1660354250</v>
      </c>
      <c r="Y88">
        <v>0.15</v>
      </c>
      <c r="AA88">
        <v>16.010000000000002</v>
      </c>
      <c r="AB88">
        <v>0</v>
      </c>
      <c r="AC88">
        <v>0</v>
      </c>
      <c r="AD88">
        <v>0</v>
      </c>
      <c r="AE88">
        <v>2.44</v>
      </c>
      <c r="AF88">
        <v>0</v>
      </c>
      <c r="AG88">
        <v>0</v>
      </c>
      <c r="AH88">
        <v>0</v>
      </c>
      <c r="AI88">
        <v>6.56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3</v>
      </c>
      <c r="AT88">
        <v>0.15</v>
      </c>
      <c r="AU88" t="s">
        <v>3</v>
      </c>
      <c r="AV88">
        <v>0</v>
      </c>
      <c r="AW88">
        <v>2</v>
      </c>
      <c r="AX88">
        <v>39571514</v>
      </c>
      <c r="AY88">
        <v>1</v>
      </c>
      <c r="AZ88">
        <v>0</v>
      </c>
      <c r="BA88">
        <v>84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Y88*Source!I55</f>
        <v>2.3879999999999999</v>
      </c>
      <c r="CY88">
        <f>AA88</f>
        <v>16.010000000000002</v>
      </c>
      <c r="CZ88">
        <f>AE88</f>
        <v>2.44</v>
      </c>
      <c r="DA88">
        <f>AI88</f>
        <v>6.56</v>
      </c>
      <c r="DB88">
        <v>0</v>
      </c>
    </row>
    <row r="89" spans="1:106" x14ac:dyDescent="0.2">
      <c r="A89">
        <f>ROW(Source!A55)</f>
        <v>55</v>
      </c>
      <c r="B89">
        <v>39570879</v>
      </c>
      <c r="C89">
        <v>39571500</v>
      </c>
      <c r="D89">
        <v>36796087</v>
      </c>
      <c r="E89">
        <v>17</v>
      </c>
      <c r="F89">
        <v>1</v>
      </c>
      <c r="G89">
        <v>1</v>
      </c>
      <c r="H89">
        <v>3</v>
      </c>
      <c r="I89" t="s">
        <v>133</v>
      </c>
      <c r="J89" t="s">
        <v>3</v>
      </c>
      <c r="K89" t="s">
        <v>134</v>
      </c>
      <c r="L89">
        <v>1339</v>
      </c>
      <c r="N89">
        <v>1007</v>
      </c>
      <c r="O89" t="s">
        <v>73</v>
      </c>
      <c r="P89" t="s">
        <v>73</v>
      </c>
      <c r="Q89">
        <v>1</v>
      </c>
      <c r="W89">
        <v>0</v>
      </c>
      <c r="X89">
        <v>220090467</v>
      </c>
      <c r="Y89">
        <v>1.2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6.56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0</v>
      </c>
      <c r="AQ89">
        <v>0</v>
      </c>
      <c r="AR89">
        <v>0</v>
      </c>
      <c r="AS89" t="s">
        <v>3</v>
      </c>
      <c r="AT89">
        <v>1.2</v>
      </c>
      <c r="AU89" t="s">
        <v>3</v>
      </c>
      <c r="AV89">
        <v>0</v>
      </c>
      <c r="AW89">
        <v>2</v>
      </c>
      <c r="AX89">
        <v>39571515</v>
      </c>
      <c r="AY89">
        <v>1</v>
      </c>
      <c r="AZ89">
        <v>0</v>
      </c>
      <c r="BA89">
        <v>85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Y89*Source!I55</f>
        <v>19.103999999999999</v>
      </c>
      <c r="CY89">
        <f>AA89</f>
        <v>0</v>
      </c>
      <c r="CZ89">
        <f>AE89</f>
        <v>0</v>
      </c>
      <c r="DA89">
        <f>AI89</f>
        <v>6.56</v>
      </c>
      <c r="DB89">
        <v>0</v>
      </c>
    </row>
    <row r="90" spans="1:106" x14ac:dyDescent="0.2">
      <c r="A90">
        <f>ROW(Source!A55)</f>
        <v>55</v>
      </c>
      <c r="B90">
        <v>39570879</v>
      </c>
      <c r="C90">
        <v>39571500</v>
      </c>
      <c r="D90">
        <v>36806298</v>
      </c>
      <c r="E90">
        <v>1</v>
      </c>
      <c r="F90">
        <v>1</v>
      </c>
      <c r="G90">
        <v>1</v>
      </c>
      <c r="H90">
        <v>3</v>
      </c>
      <c r="I90" t="s">
        <v>136</v>
      </c>
      <c r="J90" t="s">
        <v>138</v>
      </c>
      <c r="K90" t="s">
        <v>137</v>
      </c>
      <c r="L90">
        <v>1339</v>
      </c>
      <c r="N90">
        <v>1007</v>
      </c>
      <c r="O90" t="s">
        <v>73</v>
      </c>
      <c r="P90" t="s">
        <v>73</v>
      </c>
      <c r="Q90">
        <v>1</v>
      </c>
      <c r="W90">
        <v>0</v>
      </c>
      <c r="X90">
        <v>-290270751</v>
      </c>
      <c r="Y90">
        <v>1.2</v>
      </c>
      <c r="AA90">
        <v>463.14</v>
      </c>
      <c r="AB90">
        <v>0</v>
      </c>
      <c r="AC90">
        <v>0</v>
      </c>
      <c r="AD90">
        <v>0</v>
      </c>
      <c r="AE90">
        <v>70.599999999999994</v>
      </c>
      <c r="AF90">
        <v>0</v>
      </c>
      <c r="AG90">
        <v>0</v>
      </c>
      <c r="AH90">
        <v>0</v>
      </c>
      <c r="AI90">
        <v>6.56</v>
      </c>
      <c r="AJ90">
        <v>1</v>
      </c>
      <c r="AK90">
        <v>1</v>
      </c>
      <c r="AL90">
        <v>1</v>
      </c>
      <c r="AN90">
        <v>0</v>
      </c>
      <c r="AO90">
        <v>0</v>
      </c>
      <c r="AP90">
        <v>0</v>
      </c>
      <c r="AQ90">
        <v>0</v>
      </c>
      <c r="AR90">
        <v>0</v>
      </c>
      <c r="AS90" t="s">
        <v>3</v>
      </c>
      <c r="AT90">
        <v>1.2</v>
      </c>
      <c r="AU90" t="s">
        <v>3</v>
      </c>
      <c r="AV90">
        <v>0</v>
      </c>
      <c r="AW90">
        <v>1</v>
      </c>
      <c r="AX90">
        <v>-1</v>
      </c>
      <c r="AY90">
        <v>0</v>
      </c>
      <c r="AZ90">
        <v>0</v>
      </c>
      <c r="BA90" t="s">
        <v>3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Y90*Source!I55</f>
        <v>19.103999999999999</v>
      </c>
      <c r="CY90">
        <f>AA90</f>
        <v>463.14</v>
      </c>
      <c r="CZ90">
        <f>AE90</f>
        <v>70.599999999999994</v>
      </c>
      <c r="DA90">
        <f>AI90</f>
        <v>6.56</v>
      </c>
      <c r="DB90">
        <v>0</v>
      </c>
    </row>
    <row r="91" spans="1:106" x14ac:dyDescent="0.2">
      <c r="A91">
        <f>ROW(Source!A58)</f>
        <v>58</v>
      </c>
      <c r="B91">
        <v>39570879</v>
      </c>
      <c r="C91">
        <v>39571518</v>
      </c>
      <c r="D91">
        <v>37072887</v>
      </c>
      <c r="E91">
        <v>1</v>
      </c>
      <c r="F91">
        <v>1</v>
      </c>
      <c r="G91">
        <v>1</v>
      </c>
      <c r="H91">
        <v>1</v>
      </c>
      <c r="I91" t="s">
        <v>1245</v>
      </c>
      <c r="J91" t="s">
        <v>3</v>
      </c>
      <c r="K91" t="s">
        <v>1246</v>
      </c>
      <c r="L91">
        <v>1191</v>
      </c>
      <c r="N91">
        <v>1013</v>
      </c>
      <c r="O91" t="s">
        <v>1143</v>
      </c>
      <c r="P91" t="s">
        <v>1143</v>
      </c>
      <c r="Q91">
        <v>1</v>
      </c>
      <c r="W91">
        <v>0</v>
      </c>
      <c r="X91">
        <v>1799141607</v>
      </c>
      <c r="Y91">
        <v>94.024000000000001</v>
      </c>
      <c r="AA91">
        <v>0</v>
      </c>
      <c r="AB91">
        <v>0</v>
      </c>
      <c r="AC91">
        <v>0</v>
      </c>
      <c r="AD91">
        <v>66.98</v>
      </c>
      <c r="AE91">
        <v>0</v>
      </c>
      <c r="AF91">
        <v>0</v>
      </c>
      <c r="AG91">
        <v>0</v>
      </c>
      <c r="AH91">
        <v>10.210000000000001</v>
      </c>
      <c r="AI91">
        <v>1</v>
      </c>
      <c r="AJ91">
        <v>1</v>
      </c>
      <c r="AK91">
        <v>1</v>
      </c>
      <c r="AL91">
        <v>6.56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3</v>
      </c>
      <c r="AT91">
        <v>81.760000000000005</v>
      </c>
      <c r="AU91" t="s">
        <v>20</v>
      </c>
      <c r="AV91">
        <v>1</v>
      </c>
      <c r="AW91">
        <v>2</v>
      </c>
      <c r="AX91">
        <v>39571527</v>
      </c>
      <c r="AY91">
        <v>1</v>
      </c>
      <c r="AZ91">
        <v>0</v>
      </c>
      <c r="BA91">
        <v>86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Y91*Source!I58</f>
        <v>70.423975999999996</v>
      </c>
      <c r="CY91">
        <f>AD91</f>
        <v>66.98</v>
      </c>
      <c r="CZ91">
        <f>AH91</f>
        <v>10.210000000000001</v>
      </c>
      <c r="DA91">
        <f>AL91</f>
        <v>6.56</v>
      </c>
      <c r="DB91">
        <v>0</v>
      </c>
    </row>
    <row r="92" spans="1:106" x14ac:dyDescent="0.2">
      <c r="A92">
        <f>ROW(Source!A58)</f>
        <v>58</v>
      </c>
      <c r="B92">
        <v>39570879</v>
      </c>
      <c r="C92">
        <v>39571518</v>
      </c>
      <c r="D92">
        <v>37064876</v>
      </c>
      <c r="E92">
        <v>1</v>
      </c>
      <c r="F92">
        <v>1</v>
      </c>
      <c r="G92">
        <v>1</v>
      </c>
      <c r="H92">
        <v>1</v>
      </c>
      <c r="I92" t="s">
        <v>1146</v>
      </c>
      <c r="J92" t="s">
        <v>3</v>
      </c>
      <c r="K92" t="s">
        <v>1147</v>
      </c>
      <c r="L92">
        <v>1191</v>
      </c>
      <c r="N92">
        <v>1013</v>
      </c>
      <c r="O92" t="s">
        <v>1143</v>
      </c>
      <c r="P92" t="s">
        <v>1143</v>
      </c>
      <c r="Q92">
        <v>1</v>
      </c>
      <c r="W92">
        <v>0</v>
      </c>
      <c r="X92">
        <v>-1417349443</v>
      </c>
      <c r="Y92">
        <v>0.39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6.56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0.39</v>
      </c>
      <c r="AU92" t="s">
        <v>3</v>
      </c>
      <c r="AV92">
        <v>2</v>
      </c>
      <c r="AW92">
        <v>2</v>
      </c>
      <c r="AX92">
        <v>39571528</v>
      </c>
      <c r="AY92">
        <v>1</v>
      </c>
      <c r="AZ92">
        <v>2048</v>
      </c>
      <c r="BA92">
        <v>87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Y92*Source!I58</f>
        <v>0.29211000000000004</v>
      </c>
      <c r="CY92">
        <f>AD92</f>
        <v>0</v>
      </c>
      <c r="CZ92">
        <f>AH92</f>
        <v>0</v>
      </c>
      <c r="DA92">
        <f>AL92</f>
        <v>1</v>
      </c>
      <c r="DB92">
        <v>0</v>
      </c>
    </row>
    <row r="93" spans="1:106" x14ac:dyDescent="0.2">
      <c r="A93">
        <f>ROW(Source!A58)</f>
        <v>58</v>
      </c>
      <c r="B93">
        <v>39570879</v>
      </c>
      <c r="C93">
        <v>39571518</v>
      </c>
      <c r="D93">
        <v>36883205</v>
      </c>
      <c r="E93">
        <v>1</v>
      </c>
      <c r="F93">
        <v>1</v>
      </c>
      <c r="G93">
        <v>1</v>
      </c>
      <c r="H93">
        <v>2</v>
      </c>
      <c r="I93" t="s">
        <v>1247</v>
      </c>
      <c r="J93" t="s">
        <v>1248</v>
      </c>
      <c r="K93" t="s">
        <v>1249</v>
      </c>
      <c r="L93">
        <v>1368</v>
      </c>
      <c r="N93">
        <v>1011</v>
      </c>
      <c r="O93" t="s">
        <v>1151</v>
      </c>
      <c r="P93" t="s">
        <v>1151</v>
      </c>
      <c r="Q93">
        <v>1</v>
      </c>
      <c r="W93">
        <v>0</v>
      </c>
      <c r="X93">
        <v>1546378891</v>
      </c>
      <c r="Y93">
        <v>0.42500000000000004</v>
      </c>
      <c r="AA93">
        <v>0</v>
      </c>
      <c r="AB93">
        <v>1244.76</v>
      </c>
      <c r="AC93">
        <v>13.5</v>
      </c>
      <c r="AD93">
        <v>0</v>
      </c>
      <c r="AE93">
        <v>0</v>
      </c>
      <c r="AF93">
        <v>189.75</v>
      </c>
      <c r="AG93">
        <v>13.5</v>
      </c>
      <c r="AH93">
        <v>0</v>
      </c>
      <c r="AI93">
        <v>1</v>
      </c>
      <c r="AJ93">
        <v>6.56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3</v>
      </c>
      <c r="AT93">
        <v>0.34</v>
      </c>
      <c r="AU93" t="s">
        <v>19</v>
      </c>
      <c r="AV93">
        <v>0</v>
      </c>
      <c r="AW93">
        <v>2</v>
      </c>
      <c r="AX93">
        <v>39571529</v>
      </c>
      <c r="AY93">
        <v>1</v>
      </c>
      <c r="AZ93">
        <v>0</v>
      </c>
      <c r="BA93">
        <v>88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Y93*Source!I58</f>
        <v>0.31832500000000002</v>
      </c>
      <c r="CY93">
        <f>AB93</f>
        <v>1244.76</v>
      </c>
      <c r="CZ93">
        <f>AF93</f>
        <v>189.75</v>
      </c>
      <c r="DA93">
        <f>AJ93</f>
        <v>6.56</v>
      </c>
      <c r="DB93">
        <v>0</v>
      </c>
    </row>
    <row r="94" spans="1:106" x14ac:dyDescent="0.2">
      <c r="A94">
        <f>ROW(Source!A58)</f>
        <v>58</v>
      </c>
      <c r="B94">
        <v>39570879</v>
      </c>
      <c r="C94">
        <v>39571518</v>
      </c>
      <c r="D94">
        <v>36883554</v>
      </c>
      <c r="E94">
        <v>1</v>
      </c>
      <c r="F94">
        <v>1</v>
      </c>
      <c r="G94">
        <v>1</v>
      </c>
      <c r="H94">
        <v>2</v>
      </c>
      <c r="I94" t="s">
        <v>1158</v>
      </c>
      <c r="J94" t="s">
        <v>1159</v>
      </c>
      <c r="K94" t="s">
        <v>1160</v>
      </c>
      <c r="L94">
        <v>1368</v>
      </c>
      <c r="N94">
        <v>1011</v>
      </c>
      <c r="O94" t="s">
        <v>1151</v>
      </c>
      <c r="P94" t="s">
        <v>1151</v>
      </c>
      <c r="Q94">
        <v>1</v>
      </c>
      <c r="W94">
        <v>0</v>
      </c>
      <c r="X94">
        <v>1372534845</v>
      </c>
      <c r="Y94">
        <v>6.25E-2</v>
      </c>
      <c r="AA94">
        <v>0</v>
      </c>
      <c r="AB94">
        <v>431.06</v>
      </c>
      <c r="AC94">
        <v>11.6</v>
      </c>
      <c r="AD94">
        <v>0</v>
      </c>
      <c r="AE94">
        <v>0</v>
      </c>
      <c r="AF94">
        <v>65.709999999999994</v>
      </c>
      <c r="AG94">
        <v>11.6</v>
      </c>
      <c r="AH94">
        <v>0</v>
      </c>
      <c r="AI94">
        <v>1</v>
      </c>
      <c r="AJ94">
        <v>6.56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3</v>
      </c>
      <c r="AT94">
        <v>0.05</v>
      </c>
      <c r="AU94" t="s">
        <v>19</v>
      </c>
      <c r="AV94">
        <v>0</v>
      </c>
      <c r="AW94">
        <v>2</v>
      </c>
      <c r="AX94">
        <v>39571530</v>
      </c>
      <c r="AY94">
        <v>1</v>
      </c>
      <c r="AZ94">
        <v>0</v>
      </c>
      <c r="BA94">
        <v>89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Y94*Source!I58</f>
        <v>4.68125E-2</v>
      </c>
      <c r="CY94">
        <f>AB94</f>
        <v>431.06</v>
      </c>
      <c r="CZ94">
        <f>AF94</f>
        <v>65.709999999999994</v>
      </c>
      <c r="DA94">
        <f>AJ94</f>
        <v>6.56</v>
      </c>
      <c r="DB94">
        <v>0</v>
      </c>
    </row>
    <row r="95" spans="1:106" x14ac:dyDescent="0.2">
      <c r="A95">
        <f>ROW(Source!A58)</f>
        <v>58</v>
      </c>
      <c r="B95">
        <v>39570879</v>
      </c>
      <c r="C95">
        <v>39571518</v>
      </c>
      <c r="D95">
        <v>36799848</v>
      </c>
      <c r="E95">
        <v>1</v>
      </c>
      <c r="F95">
        <v>1</v>
      </c>
      <c r="G95">
        <v>1</v>
      </c>
      <c r="H95">
        <v>3</v>
      </c>
      <c r="I95" t="s">
        <v>1250</v>
      </c>
      <c r="J95" t="s">
        <v>1251</v>
      </c>
      <c r="K95" t="s">
        <v>1252</v>
      </c>
      <c r="L95">
        <v>1348</v>
      </c>
      <c r="N95">
        <v>1009</v>
      </c>
      <c r="O95" t="s">
        <v>64</v>
      </c>
      <c r="P95" t="s">
        <v>64</v>
      </c>
      <c r="Q95">
        <v>1000</v>
      </c>
      <c r="W95">
        <v>0</v>
      </c>
      <c r="X95">
        <v>1554699552</v>
      </c>
      <c r="Y95">
        <v>0.32</v>
      </c>
      <c r="AA95">
        <v>9266</v>
      </c>
      <c r="AB95">
        <v>0</v>
      </c>
      <c r="AC95">
        <v>0</v>
      </c>
      <c r="AD95">
        <v>0</v>
      </c>
      <c r="AE95">
        <v>1412.5</v>
      </c>
      <c r="AF95">
        <v>0</v>
      </c>
      <c r="AG95">
        <v>0</v>
      </c>
      <c r="AH95">
        <v>0</v>
      </c>
      <c r="AI95">
        <v>6.56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0.32</v>
      </c>
      <c r="AU95" t="s">
        <v>3</v>
      </c>
      <c r="AV95">
        <v>0</v>
      </c>
      <c r="AW95">
        <v>2</v>
      </c>
      <c r="AX95">
        <v>39571531</v>
      </c>
      <c r="AY95">
        <v>1</v>
      </c>
      <c r="AZ95">
        <v>0</v>
      </c>
      <c r="BA95">
        <v>90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Y95*Source!I58</f>
        <v>0.23968</v>
      </c>
      <c r="CY95">
        <f>AA95</f>
        <v>9266</v>
      </c>
      <c r="CZ95">
        <f>AE95</f>
        <v>1412.5</v>
      </c>
      <c r="DA95">
        <f>AI95</f>
        <v>6.56</v>
      </c>
      <c r="DB95">
        <v>0</v>
      </c>
    </row>
    <row r="96" spans="1:106" x14ac:dyDescent="0.2">
      <c r="A96">
        <f>ROW(Source!A58)</f>
        <v>58</v>
      </c>
      <c r="B96">
        <v>39570879</v>
      </c>
      <c r="C96">
        <v>39571518</v>
      </c>
      <c r="D96">
        <v>36802470</v>
      </c>
      <c r="E96">
        <v>1</v>
      </c>
      <c r="F96">
        <v>1</v>
      </c>
      <c r="G96">
        <v>1</v>
      </c>
      <c r="H96">
        <v>3</v>
      </c>
      <c r="I96" t="s">
        <v>1253</v>
      </c>
      <c r="J96" t="s">
        <v>1254</v>
      </c>
      <c r="K96" t="s">
        <v>1255</v>
      </c>
      <c r="L96">
        <v>1346</v>
      </c>
      <c r="N96">
        <v>1009</v>
      </c>
      <c r="O96" t="s">
        <v>307</v>
      </c>
      <c r="P96" t="s">
        <v>307</v>
      </c>
      <c r="Q96">
        <v>1</v>
      </c>
      <c r="W96">
        <v>0</v>
      </c>
      <c r="X96">
        <v>382130935</v>
      </c>
      <c r="Y96">
        <v>15</v>
      </c>
      <c r="AA96">
        <v>59.3</v>
      </c>
      <c r="AB96">
        <v>0</v>
      </c>
      <c r="AC96">
        <v>0</v>
      </c>
      <c r="AD96">
        <v>0</v>
      </c>
      <c r="AE96">
        <v>9.0399999999999991</v>
      </c>
      <c r="AF96">
        <v>0</v>
      </c>
      <c r="AG96">
        <v>0</v>
      </c>
      <c r="AH96">
        <v>0</v>
      </c>
      <c r="AI96">
        <v>6.56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15</v>
      </c>
      <c r="AU96" t="s">
        <v>3</v>
      </c>
      <c r="AV96">
        <v>0</v>
      </c>
      <c r="AW96">
        <v>2</v>
      </c>
      <c r="AX96">
        <v>39571532</v>
      </c>
      <c r="AY96">
        <v>1</v>
      </c>
      <c r="AZ96">
        <v>0</v>
      </c>
      <c r="BA96">
        <v>91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Y96*Source!I58</f>
        <v>11.234999999999999</v>
      </c>
      <c r="CY96">
        <f>AA96</f>
        <v>59.3</v>
      </c>
      <c r="CZ96">
        <f>AE96</f>
        <v>9.0399999999999991</v>
      </c>
      <c r="DA96">
        <f>AI96</f>
        <v>6.56</v>
      </c>
      <c r="DB96">
        <v>0</v>
      </c>
    </row>
    <row r="97" spans="1:106" x14ac:dyDescent="0.2">
      <c r="A97">
        <f>ROW(Source!A58)</f>
        <v>58</v>
      </c>
      <c r="B97">
        <v>39570879</v>
      </c>
      <c r="C97">
        <v>39571518</v>
      </c>
      <c r="D97">
        <v>36805330</v>
      </c>
      <c r="E97">
        <v>1</v>
      </c>
      <c r="F97">
        <v>1</v>
      </c>
      <c r="G97">
        <v>1</v>
      </c>
      <c r="H97">
        <v>3</v>
      </c>
      <c r="I97" t="s">
        <v>1256</v>
      </c>
      <c r="J97" t="s">
        <v>1257</v>
      </c>
      <c r="K97" t="s">
        <v>1258</v>
      </c>
      <c r="L97">
        <v>1346</v>
      </c>
      <c r="N97">
        <v>1009</v>
      </c>
      <c r="O97" t="s">
        <v>307</v>
      </c>
      <c r="P97" t="s">
        <v>307</v>
      </c>
      <c r="Q97">
        <v>1</v>
      </c>
      <c r="W97">
        <v>0</v>
      </c>
      <c r="X97">
        <v>-731615568</v>
      </c>
      <c r="Y97">
        <v>360</v>
      </c>
      <c r="AA97">
        <v>151.47</v>
      </c>
      <c r="AB97">
        <v>0</v>
      </c>
      <c r="AC97">
        <v>0</v>
      </c>
      <c r="AD97">
        <v>0</v>
      </c>
      <c r="AE97">
        <v>23.09</v>
      </c>
      <c r="AF97">
        <v>0</v>
      </c>
      <c r="AG97">
        <v>0</v>
      </c>
      <c r="AH97">
        <v>0</v>
      </c>
      <c r="AI97">
        <v>6.56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360</v>
      </c>
      <c r="AU97" t="s">
        <v>3</v>
      </c>
      <c r="AV97">
        <v>0</v>
      </c>
      <c r="AW97">
        <v>2</v>
      </c>
      <c r="AX97">
        <v>39571533</v>
      </c>
      <c r="AY97">
        <v>1</v>
      </c>
      <c r="AZ97">
        <v>0</v>
      </c>
      <c r="BA97">
        <v>92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Y97*Source!I58</f>
        <v>269.64</v>
      </c>
      <c r="CY97">
        <f>AA97</f>
        <v>151.47</v>
      </c>
      <c r="CZ97">
        <f>AE97</f>
        <v>23.09</v>
      </c>
      <c r="DA97">
        <f>AI97</f>
        <v>6.56</v>
      </c>
      <c r="DB97">
        <v>0</v>
      </c>
    </row>
    <row r="98" spans="1:106" x14ac:dyDescent="0.2">
      <c r="A98">
        <f>ROW(Source!A58)</f>
        <v>58</v>
      </c>
      <c r="B98">
        <v>39570879</v>
      </c>
      <c r="C98">
        <v>39571518</v>
      </c>
      <c r="D98">
        <v>36830509</v>
      </c>
      <c r="E98">
        <v>1</v>
      </c>
      <c r="F98">
        <v>1</v>
      </c>
      <c r="G98">
        <v>1</v>
      </c>
      <c r="H98">
        <v>3</v>
      </c>
      <c r="I98" t="s">
        <v>1223</v>
      </c>
      <c r="J98" t="s">
        <v>1224</v>
      </c>
      <c r="K98" t="s">
        <v>1225</v>
      </c>
      <c r="L98">
        <v>1339</v>
      </c>
      <c r="N98">
        <v>1007</v>
      </c>
      <c r="O98" t="s">
        <v>73</v>
      </c>
      <c r="P98" t="s">
        <v>73</v>
      </c>
      <c r="Q98">
        <v>1</v>
      </c>
      <c r="W98">
        <v>0</v>
      </c>
      <c r="X98">
        <v>-709960560</v>
      </c>
      <c r="Y98">
        <v>0.41</v>
      </c>
      <c r="AA98">
        <v>6927.36</v>
      </c>
      <c r="AB98">
        <v>0</v>
      </c>
      <c r="AC98">
        <v>0</v>
      </c>
      <c r="AD98">
        <v>0</v>
      </c>
      <c r="AE98">
        <v>1056</v>
      </c>
      <c r="AF98">
        <v>0</v>
      </c>
      <c r="AG98">
        <v>0</v>
      </c>
      <c r="AH98">
        <v>0</v>
      </c>
      <c r="AI98">
        <v>6.56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3</v>
      </c>
      <c r="AT98">
        <v>0.41</v>
      </c>
      <c r="AU98" t="s">
        <v>3</v>
      </c>
      <c r="AV98">
        <v>0</v>
      </c>
      <c r="AW98">
        <v>2</v>
      </c>
      <c r="AX98">
        <v>39571534</v>
      </c>
      <c r="AY98">
        <v>1</v>
      </c>
      <c r="AZ98">
        <v>0</v>
      </c>
      <c r="BA98">
        <v>93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Y98*Source!I58</f>
        <v>0.30708999999999997</v>
      </c>
      <c r="CY98">
        <f>AA98</f>
        <v>6927.36</v>
      </c>
      <c r="CZ98">
        <f>AE98</f>
        <v>1056</v>
      </c>
      <c r="DA98">
        <f>AI98</f>
        <v>6.56</v>
      </c>
      <c r="DB98">
        <v>0</v>
      </c>
    </row>
    <row r="99" spans="1:106" x14ac:dyDescent="0.2">
      <c r="A99">
        <f>ROW(Source!A59)</f>
        <v>59</v>
      </c>
      <c r="B99">
        <v>39570879</v>
      </c>
      <c r="C99">
        <v>39571535</v>
      </c>
      <c r="D99">
        <v>37064998</v>
      </c>
      <c r="E99">
        <v>1</v>
      </c>
      <c r="F99">
        <v>1</v>
      </c>
      <c r="G99">
        <v>1</v>
      </c>
      <c r="H99">
        <v>1</v>
      </c>
      <c r="I99" t="s">
        <v>1192</v>
      </c>
      <c r="J99" t="s">
        <v>3</v>
      </c>
      <c r="K99" t="s">
        <v>1193</v>
      </c>
      <c r="L99">
        <v>1191</v>
      </c>
      <c r="N99">
        <v>1013</v>
      </c>
      <c r="O99" t="s">
        <v>1143</v>
      </c>
      <c r="P99" t="s">
        <v>1143</v>
      </c>
      <c r="Q99">
        <v>1</v>
      </c>
      <c r="W99">
        <v>0</v>
      </c>
      <c r="X99">
        <v>735429535</v>
      </c>
      <c r="Y99">
        <v>206.99999999999997</v>
      </c>
      <c r="AA99">
        <v>0</v>
      </c>
      <c r="AB99">
        <v>0</v>
      </c>
      <c r="AC99">
        <v>0</v>
      </c>
      <c r="AD99">
        <v>51.17</v>
      </c>
      <c r="AE99">
        <v>0</v>
      </c>
      <c r="AF99">
        <v>0</v>
      </c>
      <c r="AG99">
        <v>0</v>
      </c>
      <c r="AH99">
        <v>7.8</v>
      </c>
      <c r="AI99">
        <v>1</v>
      </c>
      <c r="AJ99">
        <v>1</v>
      </c>
      <c r="AK99">
        <v>1</v>
      </c>
      <c r="AL99">
        <v>6.56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3</v>
      </c>
      <c r="AT99">
        <v>180</v>
      </c>
      <c r="AU99" t="s">
        <v>20</v>
      </c>
      <c r="AV99">
        <v>1</v>
      </c>
      <c r="AW99">
        <v>2</v>
      </c>
      <c r="AX99">
        <v>39571545</v>
      </c>
      <c r="AY99">
        <v>1</v>
      </c>
      <c r="AZ99">
        <v>0</v>
      </c>
      <c r="BA99">
        <v>94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Y99*Source!I59</f>
        <v>16.4772</v>
      </c>
      <c r="CY99">
        <f>AD99</f>
        <v>51.17</v>
      </c>
      <c r="CZ99">
        <f>AH99</f>
        <v>7.8</v>
      </c>
      <c r="DA99">
        <f>AL99</f>
        <v>6.56</v>
      </c>
      <c r="DB99">
        <v>0</v>
      </c>
    </row>
    <row r="100" spans="1:106" x14ac:dyDescent="0.2">
      <c r="A100">
        <f>ROW(Source!A59)</f>
        <v>59</v>
      </c>
      <c r="B100">
        <v>39570879</v>
      </c>
      <c r="C100">
        <v>39571535</v>
      </c>
      <c r="D100">
        <v>37064876</v>
      </c>
      <c r="E100">
        <v>1</v>
      </c>
      <c r="F100">
        <v>1</v>
      </c>
      <c r="G100">
        <v>1</v>
      </c>
      <c r="H100">
        <v>1</v>
      </c>
      <c r="I100" t="s">
        <v>1146</v>
      </c>
      <c r="J100" t="s">
        <v>3</v>
      </c>
      <c r="K100" t="s">
        <v>1147</v>
      </c>
      <c r="L100">
        <v>1191</v>
      </c>
      <c r="N100">
        <v>1013</v>
      </c>
      <c r="O100" t="s">
        <v>1143</v>
      </c>
      <c r="P100" t="s">
        <v>1143</v>
      </c>
      <c r="Q100">
        <v>1</v>
      </c>
      <c r="W100">
        <v>0</v>
      </c>
      <c r="X100">
        <v>-1417349443</v>
      </c>
      <c r="Y100">
        <v>18.13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6.56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18.13</v>
      </c>
      <c r="AU100" t="s">
        <v>3</v>
      </c>
      <c r="AV100">
        <v>2</v>
      </c>
      <c r="AW100">
        <v>2</v>
      </c>
      <c r="AX100">
        <v>39571546</v>
      </c>
      <c r="AY100">
        <v>1</v>
      </c>
      <c r="AZ100">
        <v>2048</v>
      </c>
      <c r="BA100">
        <v>95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Y100*Source!I59</f>
        <v>1.4431480000000001</v>
      </c>
      <c r="CY100">
        <f>AD100</f>
        <v>0</v>
      </c>
      <c r="CZ100">
        <f>AH100</f>
        <v>0</v>
      </c>
      <c r="DA100">
        <f>AL100</f>
        <v>1</v>
      </c>
      <c r="DB100">
        <v>0</v>
      </c>
    </row>
    <row r="101" spans="1:106" x14ac:dyDescent="0.2">
      <c r="A101">
        <f>ROW(Source!A59)</f>
        <v>59</v>
      </c>
      <c r="B101">
        <v>39570879</v>
      </c>
      <c r="C101">
        <v>39571535</v>
      </c>
      <c r="D101">
        <v>36882057</v>
      </c>
      <c r="E101">
        <v>1</v>
      </c>
      <c r="F101">
        <v>1</v>
      </c>
      <c r="G101">
        <v>1</v>
      </c>
      <c r="H101">
        <v>2</v>
      </c>
      <c r="I101" t="s">
        <v>1194</v>
      </c>
      <c r="J101" t="s">
        <v>1195</v>
      </c>
      <c r="K101" t="s">
        <v>1196</v>
      </c>
      <c r="L101">
        <v>1368</v>
      </c>
      <c r="N101">
        <v>1011</v>
      </c>
      <c r="O101" t="s">
        <v>1151</v>
      </c>
      <c r="P101" t="s">
        <v>1151</v>
      </c>
      <c r="Q101">
        <v>1</v>
      </c>
      <c r="W101">
        <v>0</v>
      </c>
      <c r="X101">
        <v>-1460065968</v>
      </c>
      <c r="Y101">
        <v>22.5</v>
      </c>
      <c r="AA101">
        <v>0</v>
      </c>
      <c r="AB101">
        <v>566.78</v>
      </c>
      <c r="AC101">
        <v>13.5</v>
      </c>
      <c r="AD101">
        <v>0</v>
      </c>
      <c r="AE101">
        <v>0</v>
      </c>
      <c r="AF101">
        <v>86.4</v>
      </c>
      <c r="AG101">
        <v>13.5</v>
      </c>
      <c r="AH101">
        <v>0</v>
      </c>
      <c r="AI101">
        <v>1</v>
      </c>
      <c r="AJ101">
        <v>6.56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3</v>
      </c>
      <c r="AT101">
        <v>18</v>
      </c>
      <c r="AU101" t="s">
        <v>19</v>
      </c>
      <c r="AV101">
        <v>0</v>
      </c>
      <c r="AW101">
        <v>2</v>
      </c>
      <c r="AX101">
        <v>39571547</v>
      </c>
      <c r="AY101">
        <v>1</v>
      </c>
      <c r="AZ101">
        <v>0</v>
      </c>
      <c r="BA101">
        <v>96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Y101*Source!I59</f>
        <v>1.7910000000000001</v>
      </c>
      <c r="CY101">
        <f>AB101</f>
        <v>566.78</v>
      </c>
      <c r="CZ101">
        <f>AF101</f>
        <v>86.4</v>
      </c>
      <c r="DA101">
        <f>AJ101</f>
        <v>6.56</v>
      </c>
      <c r="DB101">
        <v>0</v>
      </c>
    </row>
    <row r="102" spans="1:106" x14ac:dyDescent="0.2">
      <c r="A102">
        <f>ROW(Source!A59)</f>
        <v>59</v>
      </c>
      <c r="B102">
        <v>39570879</v>
      </c>
      <c r="C102">
        <v>39571535</v>
      </c>
      <c r="D102">
        <v>36882569</v>
      </c>
      <c r="E102">
        <v>1</v>
      </c>
      <c r="F102">
        <v>1</v>
      </c>
      <c r="G102">
        <v>1</v>
      </c>
      <c r="H102">
        <v>2</v>
      </c>
      <c r="I102" t="s">
        <v>1197</v>
      </c>
      <c r="J102" t="s">
        <v>1198</v>
      </c>
      <c r="K102" t="s">
        <v>1199</v>
      </c>
      <c r="L102">
        <v>1368</v>
      </c>
      <c r="N102">
        <v>1011</v>
      </c>
      <c r="O102" t="s">
        <v>1151</v>
      </c>
      <c r="P102" t="s">
        <v>1151</v>
      </c>
      <c r="Q102">
        <v>1</v>
      </c>
      <c r="W102">
        <v>0</v>
      </c>
      <c r="X102">
        <v>-1750804799</v>
      </c>
      <c r="Y102">
        <v>60</v>
      </c>
      <c r="AA102">
        <v>0</v>
      </c>
      <c r="AB102">
        <v>3.28</v>
      </c>
      <c r="AC102">
        <v>0</v>
      </c>
      <c r="AD102">
        <v>0</v>
      </c>
      <c r="AE102">
        <v>0</v>
      </c>
      <c r="AF102">
        <v>0.5</v>
      </c>
      <c r="AG102">
        <v>0</v>
      </c>
      <c r="AH102">
        <v>0</v>
      </c>
      <c r="AI102">
        <v>1</v>
      </c>
      <c r="AJ102">
        <v>6.56</v>
      </c>
      <c r="AK102">
        <v>1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3</v>
      </c>
      <c r="AT102">
        <v>48</v>
      </c>
      <c r="AU102" t="s">
        <v>19</v>
      </c>
      <c r="AV102">
        <v>0</v>
      </c>
      <c r="AW102">
        <v>2</v>
      </c>
      <c r="AX102">
        <v>39571548</v>
      </c>
      <c r="AY102">
        <v>1</v>
      </c>
      <c r="AZ102">
        <v>0</v>
      </c>
      <c r="BA102">
        <v>97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Y102*Source!I59</f>
        <v>4.7759999999999998</v>
      </c>
      <c r="CY102">
        <f>AB102</f>
        <v>3.28</v>
      </c>
      <c r="CZ102">
        <f>AF102</f>
        <v>0.5</v>
      </c>
      <c r="DA102">
        <f>AJ102</f>
        <v>6.56</v>
      </c>
      <c r="DB102">
        <v>0</v>
      </c>
    </row>
    <row r="103" spans="1:106" x14ac:dyDescent="0.2">
      <c r="A103">
        <f>ROW(Source!A59)</f>
        <v>59</v>
      </c>
      <c r="B103">
        <v>39570879</v>
      </c>
      <c r="C103">
        <v>39571535</v>
      </c>
      <c r="D103">
        <v>36883554</v>
      </c>
      <c r="E103">
        <v>1</v>
      </c>
      <c r="F103">
        <v>1</v>
      </c>
      <c r="G103">
        <v>1</v>
      </c>
      <c r="H103">
        <v>2</v>
      </c>
      <c r="I103" t="s">
        <v>1158</v>
      </c>
      <c r="J103" t="s">
        <v>1159</v>
      </c>
      <c r="K103" t="s">
        <v>1160</v>
      </c>
      <c r="L103">
        <v>1368</v>
      </c>
      <c r="N103">
        <v>1011</v>
      </c>
      <c r="O103" t="s">
        <v>1151</v>
      </c>
      <c r="P103" t="s">
        <v>1151</v>
      </c>
      <c r="Q103">
        <v>1</v>
      </c>
      <c r="W103">
        <v>0</v>
      </c>
      <c r="X103">
        <v>1372534845</v>
      </c>
      <c r="Y103">
        <v>0.16250000000000001</v>
      </c>
      <c r="AA103">
        <v>0</v>
      </c>
      <c r="AB103">
        <v>431.06</v>
      </c>
      <c r="AC103">
        <v>11.6</v>
      </c>
      <c r="AD103">
        <v>0</v>
      </c>
      <c r="AE103">
        <v>0</v>
      </c>
      <c r="AF103">
        <v>65.709999999999994</v>
      </c>
      <c r="AG103">
        <v>11.6</v>
      </c>
      <c r="AH103">
        <v>0</v>
      </c>
      <c r="AI103">
        <v>1</v>
      </c>
      <c r="AJ103">
        <v>6.56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3</v>
      </c>
      <c r="AT103">
        <v>0.13</v>
      </c>
      <c r="AU103" t="s">
        <v>19</v>
      </c>
      <c r="AV103">
        <v>0</v>
      </c>
      <c r="AW103">
        <v>2</v>
      </c>
      <c r="AX103">
        <v>39571549</v>
      </c>
      <c r="AY103">
        <v>1</v>
      </c>
      <c r="AZ103">
        <v>0</v>
      </c>
      <c r="BA103">
        <v>98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Y103*Source!I59</f>
        <v>1.2935E-2</v>
      </c>
      <c r="CY103">
        <f>AB103</f>
        <v>431.06</v>
      </c>
      <c r="CZ103">
        <f>AF103</f>
        <v>65.709999999999994</v>
      </c>
      <c r="DA103">
        <f>AJ103</f>
        <v>6.56</v>
      </c>
      <c r="DB103">
        <v>0</v>
      </c>
    </row>
    <row r="104" spans="1:106" x14ac:dyDescent="0.2">
      <c r="A104">
        <f>ROW(Source!A59)</f>
        <v>59</v>
      </c>
      <c r="B104">
        <v>39570879</v>
      </c>
      <c r="C104">
        <v>39571535</v>
      </c>
      <c r="D104">
        <v>36801792</v>
      </c>
      <c r="E104">
        <v>1</v>
      </c>
      <c r="F104">
        <v>1</v>
      </c>
      <c r="G104">
        <v>1</v>
      </c>
      <c r="H104">
        <v>3</v>
      </c>
      <c r="I104" t="s">
        <v>1186</v>
      </c>
      <c r="J104" t="s">
        <v>1187</v>
      </c>
      <c r="K104" t="s">
        <v>1188</v>
      </c>
      <c r="L104">
        <v>1339</v>
      </c>
      <c r="N104">
        <v>1007</v>
      </c>
      <c r="O104" t="s">
        <v>73</v>
      </c>
      <c r="P104" t="s">
        <v>73</v>
      </c>
      <c r="Q104">
        <v>1</v>
      </c>
      <c r="W104">
        <v>0</v>
      </c>
      <c r="X104">
        <v>-1660354250</v>
      </c>
      <c r="Y104">
        <v>0.2</v>
      </c>
      <c r="AA104">
        <v>16.010000000000002</v>
      </c>
      <c r="AB104">
        <v>0</v>
      </c>
      <c r="AC104">
        <v>0</v>
      </c>
      <c r="AD104">
        <v>0</v>
      </c>
      <c r="AE104">
        <v>2.44</v>
      </c>
      <c r="AF104">
        <v>0</v>
      </c>
      <c r="AG104">
        <v>0</v>
      </c>
      <c r="AH104">
        <v>0</v>
      </c>
      <c r="AI104">
        <v>6.56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3</v>
      </c>
      <c r="AT104">
        <v>0.2</v>
      </c>
      <c r="AU104" t="s">
        <v>3</v>
      </c>
      <c r="AV104">
        <v>0</v>
      </c>
      <c r="AW104">
        <v>2</v>
      </c>
      <c r="AX104">
        <v>39571550</v>
      </c>
      <c r="AY104">
        <v>1</v>
      </c>
      <c r="AZ104">
        <v>0</v>
      </c>
      <c r="BA104">
        <v>99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Y104*Source!I59</f>
        <v>1.592E-2</v>
      </c>
      <c r="CY104">
        <f>AA104</f>
        <v>16.010000000000002</v>
      </c>
      <c r="CZ104">
        <f>AE104</f>
        <v>2.44</v>
      </c>
      <c r="DA104">
        <f>AI104</f>
        <v>6.56</v>
      </c>
      <c r="DB104">
        <v>0</v>
      </c>
    </row>
    <row r="105" spans="1:106" x14ac:dyDescent="0.2">
      <c r="A105">
        <f>ROW(Source!A59)</f>
        <v>59</v>
      </c>
      <c r="B105">
        <v>39570879</v>
      </c>
      <c r="C105">
        <v>39571535</v>
      </c>
      <c r="D105">
        <v>36802304</v>
      </c>
      <c r="E105">
        <v>1</v>
      </c>
      <c r="F105">
        <v>1</v>
      </c>
      <c r="G105">
        <v>1</v>
      </c>
      <c r="H105">
        <v>3</v>
      </c>
      <c r="I105" t="s">
        <v>1200</v>
      </c>
      <c r="J105" t="s">
        <v>1201</v>
      </c>
      <c r="K105" t="s">
        <v>1202</v>
      </c>
      <c r="L105">
        <v>1327</v>
      </c>
      <c r="N105">
        <v>1005</v>
      </c>
      <c r="O105" t="s">
        <v>250</v>
      </c>
      <c r="P105" t="s">
        <v>250</v>
      </c>
      <c r="Q105">
        <v>1</v>
      </c>
      <c r="W105">
        <v>0</v>
      </c>
      <c r="X105">
        <v>440019653</v>
      </c>
      <c r="Y105">
        <v>250</v>
      </c>
      <c r="AA105">
        <v>23.75</v>
      </c>
      <c r="AB105">
        <v>0</v>
      </c>
      <c r="AC105">
        <v>0</v>
      </c>
      <c r="AD105">
        <v>0</v>
      </c>
      <c r="AE105">
        <v>3.62</v>
      </c>
      <c r="AF105">
        <v>0</v>
      </c>
      <c r="AG105">
        <v>0</v>
      </c>
      <c r="AH105">
        <v>0</v>
      </c>
      <c r="AI105">
        <v>6.56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3</v>
      </c>
      <c r="AT105">
        <v>250</v>
      </c>
      <c r="AU105" t="s">
        <v>3</v>
      </c>
      <c r="AV105">
        <v>0</v>
      </c>
      <c r="AW105">
        <v>2</v>
      </c>
      <c r="AX105">
        <v>39571551</v>
      </c>
      <c r="AY105">
        <v>1</v>
      </c>
      <c r="AZ105">
        <v>0</v>
      </c>
      <c r="BA105">
        <v>100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Y105*Source!I59</f>
        <v>19.900000000000002</v>
      </c>
      <c r="CY105">
        <f>AA105</f>
        <v>23.75</v>
      </c>
      <c r="CZ105">
        <f>AE105</f>
        <v>3.62</v>
      </c>
      <c r="DA105">
        <f>AI105</f>
        <v>6.56</v>
      </c>
      <c r="DB105">
        <v>0</v>
      </c>
    </row>
    <row r="106" spans="1:106" x14ac:dyDescent="0.2">
      <c r="A106">
        <f>ROW(Source!A59)</f>
        <v>59</v>
      </c>
      <c r="B106">
        <v>39570879</v>
      </c>
      <c r="C106">
        <v>39571535</v>
      </c>
      <c r="D106">
        <v>36796108</v>
      </c>
      <c r="E106">
        <v>17</v>
      </c>
      <c r="F106">
        <v>1</v>
      </c>
      <c r="G106">
        <v>1</v>
      </c>
      <c r="H106">
        <v>3</v>
      </c>
      <c r="I106" t="s">
        <v>95</v>
      </c>
      <c r="J106" t="s">
        <v>3</v>
      </c>
      <c r="K106" t="s">
        <v>96</v>
      </c>
      <c r="L106">
        <v>1339</v>
      </c>
      <c r="N106">
        <v>1007</v>
      </c>
      <c r="O106" t="s">
        <v>73</v>
      </c>
      <c r="P106" t="s">
        <v>73</v>
      </c>
      <c r="Q106">
        <v>1</v>
      </c>
      <c r="W106">
        <v>0</v>
      </c>
      <c r="X106">
        <v>-1646172050</v>
      </c>
      <c r="Y106">
        <v>102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6.56</v>
      </c>
      <c r="AJ106">
        <v>1</v>
      </c>
      <c r="AK106">
        <v>1</v>
      </c>
      <c r="AL106">
        <v>1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3</v>
      </c>
      <c r="AT106">
        <v>102</v>
      </c>
      <c r="AU106" t="s">
        <v>3</v>
      </c>
      <c r="AV106">
        <v>0</v>
      </c>
      <c r="AW106">
        <v>2</v>
      </c>
      <c r="AX106">
        <v>39571552</v>
      </c>
      <c r="AY106">
        <v>1</v>
      </c>
      <c r="AZ106">
        <v>0</v>
      </c>
      <c r="BA106">
        <v>101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Y106*Source!I59</f>
        <v>8.1192000000000011</v>
      </c>
      <c r="CY106">
        <f>AA106</f>
        <v>0</v>
      </c>
      <c r="CZ106">
        <f>AE106</f>
        <v>0</v>
      </c>
      <c r="DA106">
        <f>AI106</f>
        <v>6.56</v>
      </c>
      <c r="DB106">
        <v>0</v>
      </c>
    </row>
    <row r="107" spans="1:106" x14ac:dyDescent="0.2">
      <c r="A107">
        <f>ROW(Source!A59)</f>
        <v>59</v>
      </c>
      <c r="B107">
        <v>39570879</v>
      </c>
      <c r="C107">
        <v>39571535</v>
      </c>
      <c r="D107">
        <v>36807456</v>
      </c>
      <c r="E107">
        <v>1</v>
      </c>
      <c r="F107">
        <v>1</v>
      </c>
      <c r="G107">
        <v>1</v>
      </c>
      <c r="H107">
        <v>3</v>
      </c>
      <c r="I107" t="s">
        <v>146</v>
      </c>
      <c r="J107" t="s">
        <v>148</v>
      </c>
      <c r="K107" t="s">
        <v>147</v>
      </c>
      <c r="L107">
        <v>1339</v>
      </c>
      <c r="N107">
        <v>1007</v>
      </c>
      <c r="O107" t="s">
        <v>73</v>
      </c>
      <c r="P107" t="s">
        <v>73</v>
      </c>
      <c r="Q107">
        <v>1</v>
      </c>
      <c r="W107">
        <v>0</v>
      </c>
      <c r="X107">
        <v>1629746556</v>
      </c>
      <c r="Y107">
        <v>102</v>
      </c>
      <c r="AA107">
        <v>4543.72</v>
      </c>
      <c r="AB107">
        <v>0</v>
      </c>
      <c r="AC107">
        <v>0</v>
      </c>
      <c r="AD107">
        <v>0</v>
      </c>
      <c r="AE107">
        <v>692.64</v>
      </c>
      <c r="AF107">
        <v>0</v>
      </c>
      <c r="AG107">
        <v>0</v>
      </c>
      <c r="AH107">
        <v>0</v>
      </c>
      <c r="AI107">
        <v>6.56</v>
      </c>
      <c r="AJ107">
        <v>1</v>
      </c>
      <c r="AK107">
        <v>1</v>
      </c>
      <c r="AL107">
        <v>1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3</v>
      </c>
      <c r="AT107">
        <v>102</v>
      </c>
      <c r="AU107" t="s">
        <v>3</v>
      </c>
      <c r="AV107">
        <v>0</v>
      </c>
      <c r="AW107">
        <v>1</v>
      </c>
      <c r="AX107">
        <v>-1</v>
      </c>
      <c r="AY107">
        <v>0</v>
      </c>
      <c r="AZ107">
        <v>0</v>
      </c>
      <c r="BA107" t="s">
        <v>3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Y107*Source!I59</f>
        <v>8.1192000000000011</v>
      </c>
      <c r="CY107">
        <f>AA107</f>
        <v>4543.72</v>
      </c>
      <c r="CZ107">
        <f>AE107</f>
        <v>692.64</v>
      </c>
      <c r="DA107">
        <f>AI107</f>
        <v>6.56</v>
      </c>
      <c r="DB107">
        <v>0</v>
      </c>
    </row>
    <row r="108" spans="1:106" x14ac:dyDescent="0.2">
      <c r="A108">
        <f>ROW(Source!A62)</f>
        <v>62</v>
      </c>
      <c r="B108">
        <v>39570879</v>
      </c>
      <c r="C108">
        <v>39571555</v>
      </c>
      <c r="D108">
        <v>37065248</v>
      </c>
      <c r="E108">
        <v>1</v>
      </c>
      <c r="F108">
        <v>1</v>
      </c>
      <c r="G108">
        <v>1</v>
      </c>
      <c r="H108">
        <v>1</v>
      </c>
      <c r="I108" t="s">
        <v>1203</v>
      </c>
      <c r="J108" t="s">
        <v>3</v>
      </c>
      <c r="K108" t="s">
        <v>1204</v>
      </c>
      <c r="L108">
        <v>1191</v>
      </c>
      <c r="N108">
        <v>1013</v>
      </c>
      <c r="O108" t="s">
        <v>1143</v>
      </c>
      <c r="P108" t="s">
        <v>1143</v>
      </c>
      <c r="Q108">
        <v>1</v>
      </c>
      <c r="W108">
        <v>0</v>
      </c>
      <c r="X108">
        <v>-400197608</v>
      </c>
      <c r="Y108">
        <v>253.75899999999999</v>
      </c>
      <c r="AA108">
        <v>0</v>
      </c>
      <c r="AB108">
        <v>0</v>
      </c>
      <c r="AC108">
        <v>0</v>
      </c>
      <c r="AD108">
        <v>55.96</v>
      </c>
      <c r="AE108">
        <v>0</v>
      </c>
      <c r="AF108">
        <v>0</v>
      </c>
      <c r="AG108">
        <v>0</v>
      </c>
      <c r="AH108">
        <v>8.5299999999999994</v>
      </c>
      <c r="AI108">
        <v>1</v>
      </c>
      <c r="AJ108">
        <v>1</v>
      </c>
      <c r="AK108">
        <v>1</v>
      </c>
      <c r="AL108">
        <v>6.56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3</v>
      </c>
      <c r="AT108">
        <v>220.66</v>
      </c>
      <c r="AU108" t="s">
        <v>20</v>
      </c>
      <c r="AV108">
        <v>1</v>
      </c>
      <c r="AW108">
        <v>2</v>
      </c>
      <c r="AX108">
        <v>39571577</v>
      </c>
      <c r="AY108">
        <v>1</v>
      </c>
      <c r="AZ108">
        <v>0</v>
      </c>
      <c r="BA108">
        <v>102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Y108*Source!I62</f>
        <v>80.796865600000004</v>
      </c>
      <c r="CY108">
        <f>AD108</f>
        <v>55.96</v>
      </c>
      <c r="CZ108">
        <f>AH108</f>
        <v>8.5299999999999994</v>
      </c>
      <c r="DA108">
        <f>AL108</f>
        <v>6.56</v>
      </c>
      <c r="DB108">
        <v>0</v>
      </c>
    </row>
    <row r="109" spans="1:106" x14ac:dyDescent="0.2">
      <c r="A109">
        <f>ROW(Source!A62)</f>
        <v>62</v>
      </c>
      <c r="B109">
        <v>39570879</v>
      </c>
      <c r="C109">
        <v>39571555</v>
      </c>
      <c r="D109">
        <v>37064876</v>
      </c>
      <c r="E109">
        <v>1</v>
      </c>
      <c r="F109">
        <v>1</v>
      </c>
      <c r="G109">
        <v>1</v>
      </c>
      <c r="H109">
        <v>1</v>
      </c>
      <c r="I109" t="s">
        <v>1146</v>
      </c>
      <c r="J109" t="s">
        <v>3</v>
      </c>
      <c r="K109" t="s">
        <v>1147</v>
      </c>
      <c r="L109">
        <v>1191</v>
      </c>
      <c r="N109">
        <v>1013</v>
      </c>
      <c r="O109" t="s">
        <v>1143</v>
      </c>
      <c r="P109" t="s">
        <v>1143</v>
      </c>
      <c r="Q109">
        <v>1</v>
      </c>
      <c r="W109">
        <v>0</v>
      </c>
      <c r="X109">
        <v>-1417349443</v>
      </c>
      <c r="Y109">
        <v>28.78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6.56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28.78</v>
      </c>
      <c r="AU109" t="s">
        <v>3</v>
      </c>
      <c r="AV109">
        <v>2</v>
      </c>
      <c r="AW109">
        <v>2</v>
      </c>
      <c r="AX109">
        <v>39571578</v>
      </c>
      <c r="AY109">
        <v>1</v>
      </c>
      <c r="AZ109">
        <v>2048</v>
      </c>
      <c r="BA109">
        <v>103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Y109*Source!I62</f>
        <v>9.163552000000001</v>
      </c>
      <c r="CY109">
        <f>AD109</f>
        <v>0</v>
      </c>
      <c r="CZ109">
        <f>AH109</f>
        <v>0</v>
      </c>
      <c r="DA109">
        <f>AL109</f>
        <v>1</v>
      </c>
      <c r="DB109">
        <v>0</v>
      </c>
    </row>
    <row r="110" spans="1:106" x14ac:dyDescent="0.2">
      <c r="A110">
        <f>ROW(Source!A62)</f>
        <v>62</v>
      </c>
      <c r="B110">
        <v>39570879</v>
      </c>
      <c r="C110">
        <v>39571555</v>
      </c>
      <c r="D110">
        <v>36882057</v>
      </c>
      <c r="E110">
        <v>1</v>
      </c>
      <c r="F110">
        <v>1</v>
      </c>
      <c r="G110">
        <v>1</v>
      </c>
      <c r="H110">
        <v>2</v>
      </c>
      <c r="I110" t="s">
        <v>1194</v>
      </c>
      <c r="J110" t="s">
        <v>1195</v>
      </c>
      <c r="K110" t="s">
        <v>1196</v>
      </c>
      <c r="L110">
        <v>1368</v>
      </c>
      <c r="N110">
        <v>1011</v>
      </c>
      <c r="O110" t="s">
        <v>1151</v>
      </c>
      <c r="P110" t="s">
        <v>1151</v>
      </c>
      <c r="Q110">
        <v>1</v>
      </c>
      <c r="W110">
        <v>0</v>
      </c>
      <c r="X110">
        <v>-1460065968</v>
      </c>
      <c r="Y110">
        <v>32.574999999999996</v>
      </c>
      <c r="AA110">
        <v>0</v>
      </c>
      <c r="AB110">
        <v>566.78</v>
      </c>
      <c r="AC110">
        <v>13.5</v>
      </c>
      <c r="AD110">
        <v>0</v>
      </c>
      <c r="AE110">
        <v>0</v>
      </c>
      <c r="AF110">
        <v>86.4</v>
      </c>
      <c r="AG110">
        <v>13.5</v>
      </c>
      <c r="AH110">
        <v>0</v>
      </c>
      <c r="AI110">
        <v>1</v>
      </c>
      <c r="AJ110">
        <v>6.56</v>
      </c>
      <c r="AK110">
        <v>1</v>
      </c>
      <c r="AL110">
        <v>1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3</v>
      </c>
      <c r="AT110">
        <v>26.06</v>
      </c>
      <c r="AU110" t="s">
        <v>19</v>
      </c>
      <c r="AV110">
        <v>0</v>
      </c>
      <c r="AW110">
        <v>2</v>
      </c>
      <c r="AX110">
        <v>39571579</v>
      </c>
      <c r="AY110">
        <v>1</v>
      </c>
      <c r="AZ110">
        <v>0</v>
      </c>
      <c r="BA110">
        <v>104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Y110*Source!I62</f>
        <v>10.371879999999999</v>
      </c>
      <c r="CY110">
        <f t="shared" ref="CY110:CY115" si="6">AB110</f>
        <v>566.78</v>
      </c>
      <c r="CZ110">
        <f t="shared" ref="CZ110:CZ115" si="7">AF110</f>
        <v>86.4</v>
      </c>
      <c r="DA110">
        <f t="shared" ref="DA110:DA115" si="8">AJ110</f>
        <v>6.56</v>
      </c>
      <c r="DB110">
        <v>0</v>
      </c>
    </row>
    <row r="111" spans="1:106" x14ac:dyDescent="0.2">
      <c r="A111">
        <f>ROW(Source!A62)</f>
        <v>62</v>
      </c>
      <c r="B111">
        <v>39570879</v>
      </c>
      <c r="C111">
        <v>39571555</v>
      </c>
      <c r="D111">
        <v>36882159</v>
      </c>
      <c r="E111">
        <v>1</v>
      </c>
      <c r="F111">
        <v>1</v>
      </c>
      <c r="G111">
        <v>1</v>
      </c>
      <c r="H111">
        <v>2</v>
      </c>
      <c r="I111" t="s">
        <v>1155</v>
      </c>
      <c r="J111" t="s">
        <v>1156</v>
      </c>
      <c r="K111" t="s">
        <v>1157</v>
      </c>
      <c r="L111">
        <v>1368</v>
      </c>
      <c r="N111">
        <v>1011</v>
      </c>
      <c r="O111" t="s">
        <v>1151</v>
      </c>
      <c r="P111" t="s">
        <v>1151</v>
      </c>
      <c r="Q111">
        <v>1</v>
      </c>
      <c r="W111">
        <v>0</v>
      </c>
      <c r="X111">
        <v>-1718674368</v>
      </c>
      <c r="Y111">
        <v>1.2250000000000001</v>
      </c>
      <c r="AA111">
        <v>0</v>
      </c>
      <c r="AB111">
        <v>734.65</v>
      </c>
      <c r="AC111">
        <v>13.5</v>
      </c>
      <c r="AD111">
        <v>0</v>
      </c>
      <c r="AE111">
        <v>0</v>
      </c>
      <c r="AF111">
        <v>111.99</v>
      </c>
      <c r="AG111">
        <v>13.5</v>
      </c>
      <c r="AH111">
        <v>0</v>
      </c>
      <c r="AI111">
        <v>1</v>
      </c>
      <c r="AJ111">
        <v>6.56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3</v>
      </c>
      <c r="AT111">
        <v>0.98</v>
      </c>
      <c r="AU111" t="s">
        <v>19</v>
      </c>
      <c r="AV111">
        <v>0</v>
      </c>
      <c r="AW111">
        <v>2</v>
      </c>
      <c r="AX111">
        <v>39571580</v>
      </c>
      <c r="AY111">
        <v>1</v>
      </c>
      <c r="AZ111">
        <v>0</v>
      </c>
      <c r="BA111">
        <v>105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Y111*Source!I62</f>
        <v>0.39004000000000005</v>
      </c>
      <c r="CY111">
        <f t="shared" si="6"/>
        <v>734.65</v>
      </c>
      <c r="CZ111">
        <f t="shared" si="7"/>
        <v>111.99</v>
      </c>
      <c r="DA111">
        <f t="shared" si="8"/>
        <v>6.56</v>
      </c>
      <c r="DB111">
        <v>0</v>
      </c>
    </row>
    <row r="112" spans="1:106" x14ac:dyDescent="0.2">
      <c r="A112">
        <f>ROW(Source!A62)</f>
        <v>62</v>
      </c>
      <c r="B112">
        <v>39570879</v>
      </c>
      <c r="C112">
        <v>39571555</v>
      </c>
      <c r="D112">
        <v>36882383</v>
      </c>
      <c r="E112">
        <v>1</v>
      </c>
      <c r="F112">
        <v>1</v>
      </c>
      <c r="G112">
        <v>1</v>
      </c>
      <c r="H112">
        <v>2</v>
      </c>
      <c r="I112" t="s">
        <v>1205</v>
      </c>
      <c r="J112" t="s">
        <v>1206</v>
      </c>
      <c r="K112" t="s">
        <v>1207</v>
      </c>
      <c r="L112">
        <v>1368</v>
      </c>
      <c r="N112">
        <v>1011</v>
      </c>
      <c r="O112" t="s">
        <v>1151</v>
      </c>
      <c r="P112" t="s">
        <v>1151</v>
      </c>
      <c r="Q112">
        <v>1</v>
      </c>
      <c r="W112">
        <v>0</v>
      </c>
      <c r="X112">
        <v>-665367104</v>
      </c>
      <c r="Y112">
        <v>0.33750000000000002</v>
      </c>
      <c r="AA112">
        <v>0</v>
      </c>
      <c r="AB112">
        <v>590.33000000000004</v>
      </c>
      <c r="AC112">
        <v>10.06</v>
      </c>
      <c r="AD112">
        <v>0</v>
      </c>
      <c r="AE112">
        <v>0</v>
      </c>
      <c r="AF112">
        <v>89.99</v>
      </c>
      <c r="AG112">
        <v>10.06</v>
      </c>
      <c r="AH112">
        <v>0</v>
      </c>
      <c r="AI112">
        <v>1</v>
      </c>
      <c r="AJ112">
        <v>6.56</v>
      </c>
      <c r="AK112">
        <v>1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3</v>
      </c>
      <c r="AT112">
        <v>0.27</v>
      </c>
      <c r="AU112" t="s">
        <v>19</v>
      </c>
      <c r="AV112">
        <v>0</v>
      </c>
      <c r="AW112">
        <v>2</v>
      </c>
      <c r="AX112">
        <v>39571581</v>
      </c>
      <c r="AY112">
        <v>1</v>
      </c>
      <c r="AZ112">
        <v>0</v>
      </c>
      <c r="BA112">
        <v>106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Y112*Source!I62</f>
        <v>0.10746000000000001</v>
      </c>
      <c r="CY112">
        <f t="shared" si="6"/>
        <v>590.33000000000004</v>
      </c>
      <c r="CZ112">
        <f t="shared" si="7"/>
        <v>89.99</v>
      </c>
      <c r="DA112">
        <f t="shared" si="8"/>
        <v>6.56</v>
      </c>
      <c r="DB112">
        <v>0</v>
      </c>
    </row>
    <row r="113" spans="1:106" x14ac:dyDescent="0.2">
      <c r="A113">
        <f>ROW(Source!A62)</f>
        <v>62</v>
      </c>
      <c r="B113">
        <v>39570879</v>
      </c>
      <c r="C113">
        <v>39571555</v>
      </c>
      <c r="D113">
        <v>36882567</v>
      </c>
      <c r="E113">
        <v>1</v>
      </c>
      <c r="F113">
        <v>1</v>
      </c>
      <c r="G113">
        <v>1</v>
      </c>
      <c r="H113">
        <v>2</v>
      </c>
      <c r="I113" t="s">
        <v>1208</v>
      </c>
      <c r="J113" t="s">
        <v>1209</v>
      </c>
      <c r="K113" t="s">
        <v>1210</v>
      </c>
      <c r="L113">
        <v>1368</v>
      </c>
      <c r="N113">
        <v>1011</v>
      </c>
      <c r="O113" t="s">
        <v>1151</v>
      </c>
      <c r="P113" t="s">
        <v>1151</v>
      </c>
      <c r="Q113">
        <v>1</v>
      </c>
      <c r="W113">
        <v>0</v>
      </c>
      <c r="X113">
        <v>2014125784</v>
      </c>
      <c r="Y113">
        <v>13.387500000000001</v>
      </c>
      <c r="AA113">
        <v>0</v>
      </c>
      <c r="AB113">
        <v>12.46</v>
      </c>
      <c r="AC113">
        <v>0</v>
      </c>
      <c r="AD113">
        <v>0</v>
      </c>
      <c r="AE113">
        <v>0</v>
      </c>
      <c r="AF113">
        <v>1.9</v>
      </c>
      <c r="AG113">
        <v>0</v>
      </c>
      <c r="AH113">
        <v>0</v>
      </c>
      <c r="AI113">
        <v>1</v>
      </c>
      <c r="AJ113">
        <v>6.56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3</v>
      </c>
      <c r="AT113">
        <v>10.71</v>
      </c>
      <c r="AU113" t="s">
        <v>19</v>
      </c>
      <c r="AV113">
        <v>0</v>
      </c>
      <c r="AW113">
        <v>2</v>
      </c>
      <c r="AX113">
        <v>39571582</v>
      </c>
      <c r="AY113">
        <v>1</v>
      </c>
      <c r="AZ113">
        <v>0</v>
      </c>
      <c r="BA113">
        <v>107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Y113*Source!I62</f>
        <v>4.2625800000000007</v>
      </c>
      <c r="CY113">
        <f t="shared" si="6"/>
        <v>12.46</v>
      </c>
      <c r="CZ113">
        <f t="shared" si="7"/>
        <v>1.9</v>
      </c>
      <c r="DA113">
        <f t="shared" si="8"/>
        <v>6.56</v>
      </c>
      <c r="DB113">
        <v>0</v>
      </c>
    </row>
    <row r="114" spans="1:106" x14ac:dyDescent="0.2">
      <c r="A114">
        <f>ROW(Source!A62)</f>
        <v>62</v>
      </c>
      <c r="B114">
        <v>39570879</v>
      </c>
      <c r="C114">
        <v>39571555</v>
      </c>
      <c r="D114">
        <v>36883554</v>
      </c>
      <c r="E114">
        <v>1</v>
      </c>
      <c r="F114">
        <v>1</v>
      </c>
      <c r="G114">
        <v>1</v>
      </c>
      <c r="H114">
        <v>2</v>
      </c>
      <c r="I114" t="s">
        <v>1158</v>
      </c>
      <c r="J114" t="s">
        <v>1159</v>
      </c>
      <c r="K114" t="s">
        <v>1160</v>
      </c>
      <c r="L114">
        <v>1368</v>
      </c>
      <c r="N114">
        <v>1011</v>
      </c>
      <c r="O114" t="s">
        <v>1151</v>
      </c>
      <c r="P114" t="s">
        <v>1151</v>
      </c>
      <c r="Q114">
        <v>1</v>
      </c>
      <c r="W114">
        <v>0</v>
      </c>
      <c r="X114">
        <v>1372534845</v>
      </c>
      <c r="Y114">
        <v>1.8374999999999999</v>
      </c>
      <c r="AA114">
        <v>0</v>
      </c>
      <c r="AB114">
        <v>431.06</v>
      </c>
      <c r="AC114">
        <v>11.6</v>
      </c>
      <c r="AD114">
        <v>0</v>
      </c>
      <c r="AE114">
        <v>0</v>
      </c>
      <c r="AF114">
        <v>65.709999999999994</v>
      </c>
      <c r="AG114">
        <v>11.6</v>
      </c>
      <c r="AH114">
        <v>0</v>
      </c>
      <c r="AI114">
        <v>1</v>
      </c>
      <c r="AJ114">
        <v>6.56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3</v>
      </c>
      <c r="AT114">
        <v>1.47</v>
      </c>
      <c r="AU114" t="s">
        <v>19</v>
      </c>
      <c r="AV114">
        <v>0</v>
      </c>
      <c r="AW114">
        <v>2</v>
      </c>
      <c r="AX114">
        <v>39571583</v>
      </c>
      <c r="AY114">
        <v>1</v>
      </c>
      <c r="AZ114">
        <v>0</v>
      </c>
      <c r="BA114">
        <v>108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Y114*Source!I62</f>
        <v>0.58506000000000002</v>
      </c>
      <c r="CY114">
        <f t="shared" si="6"/>
        <v>431.06</v>
      </c>
      <c r="CZ114">
        <f t="shared" si="7"/>
        <v>65.709999999999994</v>
      </c>
      <c r="DA114">
        <f t="shared" si="8"/>
        <v>6.56</v>
      </c>
      <c r="DB114">
        <v>0</v>
      </c>
    </row>
    <row r="115" spans="1:106" x14ac:dyDescent="0.2">
      <c r="A115">
        <f>ROW(Source!A62)</f>
        <v>62</v>
      </c>
      <c r="B115">
        <v>39570879</v>
      </c>
      <c r="C115">
        <v>39571555</v>
      </c>
      <c r="D115">
        <v>36883858</v>
      </c>
      <c r="E115">
        <v>1</v>
      </c>
      <c r="F115">
        <v>1</v>
      </c>
      <c r="G115">
        <v>1</v>
      </c>
      <c r="H115">
        <v>2</v>
      </c>
      <c r="I115" t="s">
        <v>1231</v>
      </c>
      <c r="J115" t="s">
        <v>1232</v>
      </c>
      <c r="K115" t="s">
        <v>1233</v>
      </c>
      <c r="L115">
        <v>1368</v>
      </c>
      <c r="N115">
        <v>1011</v>
      </c>
      <c r="O115" t="s">
        <v>1151</v>
      </c>
      <c r="P115" t="s">
        <v>1151</v>
      </c>
      <c r="Q115">
        <v>1</v>
      </c>
      <c r="W115">
        <v>0</v>
      </c>
      <c r="X115">
        <v>-353815937</v>
      </c>
      <c r="Y115">
        <v>5.375</v>
      </c>
      <c r="AA115">
        <v>0</v>
      </c>
      <c r="AB115">
        <v>53.14</v>
      </c>
      <c r="AC115">
        <v>0</v>
      </c>
      <c r="AD115">
        <v>0</v>
      </c>
      <c r="AE115">
        <v>0</v>
      </c>
      <c r="AF115">
        <v>8.1</v>
      </c>
      <c r="AG115">
        <v>0</v>
      </c>
      <c r="AH115">
        <v>0</v>
      </c>
      <c r="AI115">
        <v>1</v>
      </c>
      <c r="AJ115">
        <v>6.56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3</v>
      </c>
      <c r="AT115">
        <v>4.3</v>
      </c>
      <c r="AU115" t="s">
        <v>19</v>
      </c>
      <c r="AV115">
        <v>0</v>
      </c>
      <c r="AW115">
        <v>2</v>
      </c>
      <c r="AX115">
        <v>39571584</v>
      </c>
      <c r="AY115">
        <v>1</v>
      </c>
      <c r="AZ115">
        <v>0</v>
      </c>
      <c r="BA115">
        <v>109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Y115*Source!I62</f>
        <v>1.7114</v>
      </c>
      <c r="CY115">
        <f t="shared" si="6"/>
        <v>53.14</v>
      </c>
      <c r="CZ115">
        <f t="shared" si="7"/>
        <v>8.1</v>
      </c>
      <c r="DA115">
        <f t="shared" si="8"/>
        <v>6.56</v>
      </c>
      <c r="DB115">
        <v>0</v>
      </c>
    </row>
    <row r="116" spans="1:106" x14ac:dyDescent="0.2">
      <c r="A116">
        <f>ROW(Source!A62)</f>
        <v>62</v>
      </c>
      <c r="B116">
        <v>39570879</v>
      </c>
      <c r="C116">
        <v>39571555</v>
      </c>
      <c r="D116">
        <v>36801792</v>
      </c>
      <c r="E116">
        <v>1</v>
      </c>
      <c r="F116">
        <v>1</v>
      </c>
      <c r="G116">
        <v>1</v>
      </c>
      <c r="H116">
        <v>3</v>
      </c>
      <c r="I116" t="s">
        <v>1186</v>
      </c>
      <c r="J116" t="s">
        <v>1187</v>
      </c>
      <c r="K116" t="s">
        <v>1188</v>
      </c>
      <c r="L116">
        <v>1339</v>
      </c>
      <c r="N116">
        <v>1007</v>
      </c>
      <c r="O116" t="s">
        <v>73</v>
      </c>
      <c r="P116" t="s">
        <v>73</v>
      </c>
      <c r="Q116">
        <v>1</v>
      </c>
      <c r="W116">
        <v>0</v>
      </c>
      <c r="X116">
        <v>-1660354250</v>
      </c>
      <c r="Y116">
        <v>0.73</v>
      </c>
      <c r="AA116">
        <v>16.010000000000002</v>
      </c>
      <c r="AB116">
        <v>0</v>
      </c>
      <c r="AC116">
        <v>0</v>
      </c>
      <c r="AD116">
        <v>0</v>
      </c>
      <c r="AE116">
        <v>2.44</v>
      </c>
      <c r="AF116">
        <v>0</v>
      </c>
      <c r="AG116">
        <v>0</v>
      </c>
      <c r="AH116">
        <v>0</v>
      </c>
      <c r="AI116">
        <v>6.56</v>
      </c>
      <c r="AJ116">
        <v>1</v>
      </c>
      <c r="AK116">
        <v>1</v>
      </c>
      <c r="AL116">
        <v>1</v>
      </c>
      <c r="AN116">
        <v>0</v>
      </c>
      <c r="AO116">
        <v>1</v>
      </c>
      <c r="AP116">
        <v>0</v>
      </c>
      <c r="AQ116">
        <v>0</v>
      </c>
      <c r="AR116">
        <v>0</v>
      </c>
      <c r="AS116" t="s">
        <v>3</v>
      </c>
      <c r="AT116">
        <v>0.73</v>
      </c>
      <c r="AU116" t="s">
        <v>3</v>
      </c>
      <c r="AV116">
        <v>0</v>
      </c>
      <c r="AW116">
        <v>2</v>
      </c>
      <c r="AX116">
        <v>39571585</v>
      </c>
      <c r="AY116">
        <v>1</v>
      </c>
      <c r="AZ116">
        <v>0</v>
      </c>
      <c r="BA116">
        <v>110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Y116*Source!I62</f>
        <v>0.232432</v>
      </c>
      <c r="CY116">
        <f t="shared" ref="CY116:CY128" si="9">AA116</f>
        <v>16.010000000000002</v>
      </c>
      <c r="CZ116">
        <f t="shared" ref="CZ116:CZ128" si="10">AE116</f>
        <v>2.44</v>
      </c>
      <c r="DA116">
        <f t="shared" ref="DA116:DA128" si="11">AI116</f>
        <v>6.56</v>
      </c>
      <c r="DB116">
        <v>0</v>
      </c>
    </row>
    <row r="117" spans="1:106" x14ac:dyDescent="0.2">
      <c r="A117">
        <f>ROW(Source!A62)</f>
        <v>62</v>
      </c>
      <c r="B117">
        <v>39570879</v>
      </c>
      <c r="C117">
        <v>39571555</v>
      </c>
      <c r="D117">
        <v>36802304</v>
      </c>
      <c r="E117">
        <v>1</v>
      </c>
      <c r="F117">
        <v>1</v>
      </c>
      <c r="G117">
        <v>1</v>
      </c>
      <c r="H117">
        <v>3</v>
      </c>
      <c r="I117" t="s">
        <v>1200</v>
      </c>
      <c r="J117" t="s">
        <v>1201</v>
      </c>
      <c r="K117" t="s">
        <v>1202</v>
      </c>
      <c r="L117">
        <v>1327</v>
      </c>
      <c r="N117">
        <v>1005</v>
      </c>
      <c r="O117" t="s">
        <v>250</v>
      </c>
      <c r="P117" t="s">
        <v>250</v>
      </c>
      <c r="Q117">
        <v>1</v>
      </c>
      <c r="W117">
        <v>0</v>
      </c>
      <c r="X117">
        <v>440019653</v>
      </c>
      <c r="Y117">
        <v>30</v>
      </c>
      <c r="AA117">
        <v>23.75</v>
      </c>
      <c r="AB117">
        <v>0</v>
      </c>
      <c r="AC117">
        <v>0</v>
      </c>
      <c r="AD117">
        <v>0</v>
      </c>
      <c r="AE117">
        <v>3.62</v>
      </c>
      <c r="AF117">
        <v>0</v>
      </c>
      <c r="AG117">
        <v>0</v>
      </c>
      <c r="AH117">
        <v>0</v>
      </c>
      <c r="AI117">
        <v>6.56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3</v>
      </c>
      <c r="AT117">
        <v>30</v>
      </c>
      <c r="AU117" t="s">
        <v>3</v>
      </c>
      <c r="AV117">
        <v>0</v>
      </c>
      <c r="AW117">
        <v>2</v>
      </c>
      <c r="AX117">
        <v>39571586</v>
      </c>
      <c r="AY117">
        <v>1</v>
      </c>
      <c r="AZ117">
        <v>0</v>
      </c>
      <c r="BA117">
        <v>111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Y117*Source!I62</f>
        <v>9.5519999999999996</v>
      </c>
      <c r="CY117">
        <f t="shared" si="9"/>
        <v>23.75</v>
      </c>
      <c r="CZ117">
        <f t="shared" si="10"/>
        <v>3.62</v>
      </c>
      <c r="DA117">
        <f t="shared" si="11"/>
        <v>6.56</v>
      </c>
      <c r="DB117">
        <v>0</v>
      </c>
    </row>
    <row r="118" spans="1:106" x14ac:dyDescent="0.2">
      <c r="A118">
        <f>ROW(Source!A62)</f>
        <v>62</v>
      </c>
      <c r="B118">
        <v>39570879</v>
      </c>
      <c r="C118">
        <v>39571555</v>
      </c>
      <c r="D118">
        <v>36803256</v>
      </c>
      <c r="E118">
        <v>1</v>
      </c>
      <c r="F118">
        <v>1</v>
      </c>
      <c r="G118">
        <v>1</v>
      </c>
      <c r="H118">
        <v>3</v>
      </c>
      <c r="I118" t="s">
        <v>1178</v>
      </c>
      <c r="J118" t="s">
        <v>1179</v>
      </c>
      <c r="K118" t="s">
        <v>1180</v>
      </c>
      <c r="L118">
        <v>1348</v>
      </c>
      <c r="N118">
        <v>1009</v>
      </c>
      <c r="O118" t="s">
        <v>64</v>
      </c>
      <c r="P118" t="s">
        <v>64</v>
      </c>
      <c r="Q118">
        <v>1000</v>
      </c>
      <c r="W118">
        <v>0</v>
      </c>
      <c r="X118">
        <v>-714836380</v>
      </c>
      <c r="Y118">
        <v>5.0000000000000001E-3</v>
      </c>
      <c r="AA118">
        <v>67666.47</v>
      </c>
      <c r="AB118">
        <v>0</v>
      </c>
      <c r="AC118">
        <v>0</v>
      </c>
      <c r="AD118">
        <v>0</v>
      </c>
      <c r="AE118">
        <v>10315.01</v>
      </c>
      <c r="AF118">
        <v>0</v>
      </c>
      <c r="AG118">
        <v>0</v>
      </c>
      <c r="AH118">
        <v>0</v>
      </c>
      <c r="AI118">
        <v>6.56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3</v>
      </c>
      <c r="AT118">
        <v>5.0000000000000001E-3</v>
      </c>
      <c r="AU118" t="s">
        <v>3</v>
      </c>
      <c r="AV118">
        <v>0</v>
      </c>
      <c r="AW118">
        <v>2</v>
      </c>
      <c r="AX118">
        <v>39571587</v>
      </c>
      <c r="AY118">
        <v>1</v>
      </c>
      <c r="AZ118">
        <v>0</v>
      </c>
      <c r="BA118">
        <v>112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Y118*Source!I62</f>
        <v>1.5920000000000001E-3</v>
      </c>
      <c r="CY118">
        <f t="shared" si="9"/>
        <v>67666.47</v>
      </c>
      <c r="CZ118">
        <f t="shared" si="10"/>
        <v>10315.01</v>
      </c>
      <c r="DA118">
        <f t="shared" si="11"/>
        <v>6.56</v>
      </c>
      <c r="DB118">
        <v>0</v>
      </c>
    </row>
    <row r="119" spans="1:106" x14ac:dyDescent="0.2">
      <c r="A119">
        <f>ROW(Source!A62)</f>
        <v>62</v>
      </c>
      <c r="B119">
        <v>39570879</v>
      </c>
      <c r="C119">
        <v>39571555</v>
      </c>
      <c r="D119">
        <v>36804545</v>
      </c>
      <c r="E119">
        <v>1</v>
      </c>
      <c r="F119">
        <v>1</v>
      </c>
      <c r="G119">
        <v>1</v>
      </c>
      <c r="H119">
        <v>3</v>
      </c>
      <c r="I119" t="s">
        <v>1211</v>
      </c>
      <c r="J119" t="s">
        <v>1212</v>
      </c>
      <c r="K119" t="s">
        <v>1213</v>
      </c>
      <c r="L119">
        <v>1348</v>
      </c>
      <c r="N119">
        <v>1009</v>
      </c>
      <c r="O119" t="s">
        <v>64</v>
      </c>
      <c r="P119" t="s">
        <v>64</v>
      </c>
      <c r="Q119">
        <v>1000</v>
      </c>
      <c r="W119">
        <v>0</v>
      </c>
      <c r="X119">
        <v>1174701286</v>
      </c>
      <c r="Y119">
        <v>2E-3</v>
      </c>
      <c r="AA119">
        <v>78575.679999999993</v>
      </c>
      <c r="AB119">
        <v>0</v>
      </c>
      <c r="AC119">
        <v>0</v>
      </c>
      <c r="AD119">
        <v>0</v>
      </c>
      <c r="AE119">
        <v>11978</v>
      </c>
      <c r="AF119">
        <v>0</v>
      </c>
      <c r="AG119">
        <v>0</v>
      </c>
      <c r="AH119">
        <v>0</v>
      </c>
      <c r="AI119">
        <v>6.56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0</v>
      </c>
      <c r="AQ119">
        <v>0</v>
      </c>
      <c r="AR119">
        <v>0</v>
      </c>
      <c r="AS119" t="s">
        <v>3</v>
      </c>
      <c r="AT119">
        <v>2E-3</v>
      </c>
      <c r="AU119" t="s">
        <v>3</v>
      </c>
      <c r="AV119">
        <v>0</v>
      </c>
      <c r="AW119">
        <v>2</v>
      </c>
      <c r="AX119">
        <v>39571588</v>
      </c>
      <c r="AY119">
        <v>1</v>
      </c>
      <c r="AZ119">
        <v>0</v>
      </c>
      <c r="BA119">
        <v>113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Y119*Source!I62</f>
        <v>6.3680000000000008E-4</v>
      </c>
      <c r="CY119">
        <f t="shared" si="9"/>
        <v>78575.679999999993</v>
      </c>
      <c r="CZ119">
        <f t="shared" si="10"/>
        <v>11978</v>
      </c>
      <c r="DA119">
        <f t="shared" si="11"/>
        <v>6.56</v>
      </c>
      <c r="DB119">
        <v>0</v>
      </c>
    </row>
    <row r="120" spans="1:106" x14ac:dyDescent="0.2">
      <c r="A120">
        <f>ROW(Source!A62)</f>
        <v>62</v>
      </c>
      <c r="B120">
        <v>39570879</v>
      </c>
      <c r="C120">
        <v>39571555</v>
      </c>
      <c r="D120">
        <v>36806520</v>
      </c>
      <c r="E120">
        <v>1</v>
      </c>
      <c r="F120">
        <v>1</v>
      </c>
      <c r="G120">
        <v>1</v>
      </c>
      <c r="H120">
        <v>3</v>
      </c>
      <c r="I120" t="s">
        <v>1214</v>
      </c>
      <c r="J120" t="s">
        <v>1215</v>
      </c>
      <c r="K120" t="s">
        <v>1216</v>
      </c>
      <c r="L120">
        <v>1348</v>
      </c>
      <c r="N120">
        <v>1009</v>
      </c>
      <c r="O120" t="s">
        <v>64</v>
      </c>
      <c r="P120" t="s">
        <v>64</v>
      </c>
      <c r="Q120">
        <v>1000</v>
      </c>
      <c r="W120">
        <v>0</v>
      </c>
      <c r="X120">
        <v>36820162</v>
      </c>
      <c r="Y120">
        <v>0.01</v>
      </c>
      <c r="AA120">
        <v>4818.32</v>
      </c>
      <c r="AB120">
        <v>0</v>
      </c>
      <c r="AC120">
        <v>0</v>
      </c>
      <c r="AD120">
        <v>0</v>
      </c>
      <c r="AE120">
        <v>734.5</v>
      </c>
      <c r="AF120">
        <v>0</v>
      </c>
      <c r="AG120">
        <v>0</v>
      </c>
      <c r="AH120">
        <v>0</v>
      </c>
      <c r="AI120">
        <v>6.56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0</v>
      </c>
      <c r="AQ120">
        <v>0</v>
      </c>
      <c r="AR120">
        <v>0</v>
      </c>
      <c r="AS120" t="s">
        <v>3</v>
      </c>
      <c r="AT120">
        <v>0.01</v>
      </c>
      <c r="AU120" t="s">
        <v>3</v>
      </c>
      <c r="AV120">
        <v>0</v>
      </c>
      <c r="AW120">
        <v>2</v>
      </c>
      <c r="AX120">
        <v>39571589</v>
      </c>
      <c r="AY120">
        <v>1</v>
      </c>
      <c r="AZ120">
        <v>0</v>
      </c>
      <c r="BA120">
        <v>114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Y120*Source!I62</f>
        <v>3.1840000000000002E-3</v>
      </c>
      <c r="CY120">
        <f t="shared" si="9"/>
        <v>4818.32</v>
      </c>
      <c r="CZ120">
        <f t="shared" si="10"/>
        <v>734.5</v>
      </c>
      <c r="DA120">
        <f t="shared" si="11"/>
        <v>6.56</v>
      </c>
      <c r="DB120">
        <v>0</v>
      </c>
    </row>
    <row r="121" spans="1:106" x14ac:dyDescent="0.2">
      <c r="A121">
        <f>ROW(Source!A62)</f>
        <v>62</v>
      </c>
      <c r="B121">
        <v>39570879</v>
      </c>
      <c r="C121">
        <v>39571555</v>
      </c>
      <c r="D121">
        <v>36796108</v>
      </c>
      <c r="E121">
        <v>17</v>
      </c>
      <c r="F121">
        <v>1</v>
      </c>
      <c r="G121">
        <v>1</v>
      </c>
      <c r="H121">
        <v>3</v>
      </c>
      <c r="I121" t="s">
        <v>95</v>
      </c>
      <c r="J121" t="s">
        <v>3</v>
      </c>
      <c r="K121" t="s">
        <v>96</v>
      </c>
      <c r="L121">
        <v>1339</v>
      </c>
      <c r="N121">
        <v>1007</v>
      </c>
      <c r="O121" t="s">
        <v>73</v>
      </c>
      <c r="P121" t="s">
        <v>73</v>
      </c>
      <c r="Q121">
        <v>1</v>
      </c>
      <c r="W121">
        <v>0</v>
      </c>
      <c r="X121">
        <v>-1646172050</v>
      </c>
      <c r="Y121">
        <v>101.5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6.56</v>
      </c>
      <c r="AJ121">
        <v>1</v>
      </c>
      <c r="AK121">
        <v>1</v>
      </c>
      <c r="AL121">
        <v>1</v>
      </c>
      <c r="AN121">
        <v>0</v>
      </c>
      <c r="AO121">
        <v>0</v>
      </c>
      <c r="AP121">
        <v>0</v>
      </c>
      <c r="AQ121">
        <v>0</v>
      </c>
      <c r="AR121">
        <v>0</v>
      </c>
      <c r="AS121" t="s">
        <v>3</v>
      </c>
      <c r="AT121">
        <v>101.5</v>
      </c>
      <c r="AU121" t="s">
        <v>3</v>
      </c>
      <c r="AV121">
        <v>0</v>
      </c>
      <c r="AW121">
        <v>2</v>
      </c>
      <c r="AX121">
        <v>39571590</v>
      </c>
      <c r="AY121">
        <v>1</v>
      </c>
      <c r="AZ121">
        <v>0</v>
      </c>
      <c r="BA121">
        <v>115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Y121*Source!I62</f>
        <v>32.317599999999999</v>
      </c>
      <c r="CY121">
        <f t="shared" si="9"/>
        <v>0</v>
      </c>
      <c r="CZ121">
        <f t="shared" si="10"/>
        <v>0</v>
      </c>
      <c r="DA121">
        <f t="shared" si="11"/>
        <v>6.56</v>
      </c>
      <c r="DB121">
        <v>0</v>
      </c>
    </row>
    <row r="122" spans="1:106" x14ac:dyDescent="0.2">
      <c r="A122">
        <f>ROW(Source!A62)</f>
        <v>62</v>
      </c>
      <c r="B122">
        <v>39570879</v>
      </c>
      <c r="C122">
        <v>39571555</v>
      </c>
      <c r="D122">
        <v>36807471</v>
      </c>
      <c r="E122">
        <v>1</v>
      </c>
      <c r="F122">
        <v>1</v>
      </c>
      <c r="G122">
        <v>1</v>
      </c>
      <c r="H122">
        <v>3</v>
      </c>
      <c r="I122" t="s">
        <v>155</v>
      </c>
      <c r="J122" t="s">
        <v>157</v>
      </c>
      <c r="K122" t="s">
        <v>156</v>
      </c>
      <c r="L122">
        <v>1339</v>
      </c>
      <c r="N122">
        <v>1007</v>
      </c>
      <c r="O122" t="s">
        <v>73</v>
      </c>
      <c r="P122" t="s">
        <v>73</v>
      </c>
      <c r="Q122">
        <v>1</v>
      </c>
      <c r="W122">
        <v>0</v>
      </c>
      <c r="X122">
        <v>-1748808758</v>
      </c>
      <c r="Y122">
        <v>101.5</v>
      </c>
      <c r="AA122">
        <v>5582.89</v>
      </c>
      <c r="AB122">
        <v>0</v>
      </c>
      <c r="AC122">
        <v>0</v>
      </c>
      <c r="AD122">
        <v>0</v>
      </c>
      <c r="AE122">
        <v>851.05</v>
      </c>
      <c r="AF122">
        <v>0</v>
      </c>
      <c r="AG122">
        <v>0</v>
      </c>
      <c r="AH122">
        <v>0</v>
      </c>
      <c r="AI122">
        <v>6.56</v>
      </c>
      <c r="AJ122">
        <v>1</v>
      </c>
      <c r="AK122">
        <v>1</v>
      </c>
      <c r="AL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3</v>
      </c>
      <c r="AT122">
        <v>101.5</v>
      </c>
      <c r="AU122" t="s">
        <v>3</v>
      </c>
      <c r="AV122">
        <v>0</v>
      </c>
      <c r="AW122">
        <v>1</v>
      </c>
      <c r="AX122">
        <v>-1</v>
      </c>
      <c r="AY122">
        <v>0</v>
      </c>
      <c r="AZ122">
        <v>0</v>
      </c>
      <c r="BA122" t="s">
        <v>3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Y122*Source!I62</f>
        <v>32.317599999999999</v>
      </c>
      <c r="CY122">
        <f t="shared" si="9"/>
        <v>5582.89</v>
      </c>
      <c r="CZ122">
        <f t="shared" si="10"/>
        <v>851.05</v>
      </c>
      <c r="DA122">
        <f t="shared" si="11"/>
        <v>6.56</v>
      </c>
      <c r="DB122">
        <v>0</v>
      </c>
    </row>
    <row r="123" spans="1:106" x14ac:dyDescent="0.2">
      <c r="A123">
        <f>ROW(Source!A62)</f>
        <v>62</v>
      </c>
      <c r="B123">
        <v>39570879</v>
      </c>
      <c r="C123">
        <v>39571555</v>
      </c>
      <c r="D123">
        <v>36825646</v>
      </c>
      <c r="E123">
        <v>1</v>
      </c>
      <c r="F123">
        <v>1</v>
      </c>
      <c r="G123">
        <v>1</v>
      </c>
      <c r="H123">
        <v>3</v>
      </c>
      <c r="I123" t="s">
        <v>1220</v>
      </c>
      <c r="J123" t="s">
        <v>1221</v>
      </c>
      <c r="K123" t="s">
        <v>1222</v>
      </c>
      <c r="L123">
        <v>1348</v>
      </c>
      <c r="N123">
        <v>1009</v>
      </c>
      <c r="O123" t="s">
        <v>64</v>
      </c>
      <c r="P123" t="s">
        <v>64</v>
      </c>
      <c r="Q123">
        <v>1000</v>
      </c>
      <c r="W123">
        <v>0</v>
      </c>
      <c r="X123">
        <v>-1396314973</v>
      </c>
      <c r="Y123">
        <v>1.0200000000000001E-2</v>
      </c>
      <c r="AA123">
        <v>29226.11</v>
      </c>
      <c r="AB123">
        <v>0</v>
      </c>
      <c r="AC123">
        <v>0</v>
      </c>
      <c r="AD123">
        <v>0</v>
      </c>
      <c r="AE123">
        <v>4455.2</v>
      </c>
      <c r="AF123">
        <v>0</v>
      </c>
      <c r="AG123">
        <v>0</v>
      </c>
      <c r="AH123">
        <v>0</v>
      </c>
      <c r="AI123">
        <v>6.56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1.0200000000000001E-2</v>
      </c>
      <c r="AU123" t="s">
        <v>3</v>
      </c>
      <c r="AV123">
        <v>0</v>
      </c>
      <c r="AW123">
        <v>2</v>
      </c>
      <c r="AX123">
        <v>39571591</v>
      </c>
      <c r="AY123">
        <v>1</v>
      </c>
      <c r="AZ123">
        <v>0</v>
      </c>
      <c r="BA123">
        <v>116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Y123*Source!I62</f>
        <v>3.2476800000000002E-3</v>
      </c>
      <c r="CY123">
        <f t="shared" si="9"/>
        <v>29226.11</v>
      </c>
      <c r="CZ123">
        <f t="shared" si="10"/>
        <v>4455.2</v>
      </c>
      <c r="DA123">
        <f t="shared" si="11"/>
        <v>6.56</v>
      </c>
      <c r="DB123">
        <v>0</v>
      </c>
    </row>
    <row r="124" spans="1:106" x14ac:dyDescent="0.2">
      <c r="A124">
        <f>ROW(Source!A62)</f>
        <v>62</v>
      </c>
      <c r="B124">
        <v>39570879</v>
      </c>
      <c r="C124">
        <v>39571555</v>
      </c>
      <c r="D124">
        <v>36826586</v>
      </c>
      <c r="E124">
        <v>1</v>
      </c>
      <c r="F124">
        <v>1</v>
      </c>
      <c r="G124">
        <v>1</v>
      </c>
      <c r="H124">
        <v>3</v>
      </c>
      <c r="I124" t="s">
        <v>163</v>
      </c>
      <c r="J124" t="s">
        <v>165</v>
      </c>
      <c r="K124" t="s">
        <v>164</v>
      </c>
      <c r="L124">
        <v>1348</v>
      </c>
      <c r="N124">
        <v>1009</v>
      </c>
      <c r="O124" t="s">
        <v>64</v>
      </c>
      <c r="P124" t="s">
        <v>64</v>
      </c>
      <c r="Q124">
        <v>1000</v>
      </c>
      <c r="W124">
        <v>0</v>
      </c>
      <c r="X124">
        <v>468402022</v>
      </c>
      <c r="Y124">
        <v>0.46507500000000002</v>
      </c>
      <c r="AA124">
        <v>44123.74</v>
      </c>
      <c r="AB124">
        <v>0</v>
      </c>
      <c r="AC124">
        <v>0</v>
      </c>
      <c r="AD124">
        <v>0</v>
      </c>
      <c r="AE124">
        <v>6726.18</v>
      </c>
      <c r="AF124">
        <v>0</v>
      </c>
      <c r="AG124">
        <v>0</v>
      </c>
      <c r="AH124">
        <v>0</v>
      </c>
      <c r="AI124">
        <v>6.56</v>
      </c>
      <c r="AJ124">
        <v>1</v>
      </c>
      <c r="AK124">
        <v>1</v>
      </c>
      <c r="AL124">
        <v>1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3</v>
      </c>
      <c r="AT124">
        <v>0.46507500000000002</v>
      </c>
      <c r="AU124" t="s">
        <v>3</v>
      </c>
      <c r="AV124">
        <v>0</v>
      </c>
      <c r="AW124">
        <v>1</v>
      </c>
      <c r="AX124">
        <v>-1</v>
      </c>
      <c r="AY124">
        <v>0</v>
      </c>
      <c r="AZ124">
        <v>0</v>
      </c>
      <c r="BA124" t="s">
        <v>3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Y124*Source!I62</f>
        <v>0.14807988000000002</v>
      </c>
      <c r="CY124">
        <f t="shared" si="9"/>
        <v>44123.74</v>
      </c>
      <c r="CZ124">
        <f t="shared" si="10"/>
        <v>6726.18</v>
      </c>
      <c r="DA124">
        <f t="shared" si="11"/>
        <v>6.56</v>
      </c>
      <c r="DB124">
        <v>0</v>
      </c>
    </row>
    <row r="125" spans="1:106" x14ac:dyDescent="0.2">
      <c r="A125">
        <f>ROW(Source!A62)</f>
        <v>62</v>
      </c>
      <c r="B125">
        <v>39570879</v>
      </c>
      <c r="C125">
        <v>39571555</v>
      </c>
      <c r="D125">
        <v>36826620</v>
      </c>
      <c r="E125">
        <v>1</v>
      </c>
      <c r="F125">
        <v>1</v>
      </c>
      <c r="G125">
        <v>1</v>
      </c>
      <c r="H125">
        <v>3</v>
      </c>
      <c r="I125" t="s">
        <v>62</v>
      </c>
      <c r="J125" t="s">
        <v>65</v>
      </c>
      <c r="K125" t="s">
        <v>63</v>
      </c>
      <c r="L125">
        <v>1348</v>
      </c>
      <c r="N125">
        <v>1009</v>
      </c>
      <c r="O125" t="s">
        <v>64</v>
      </c>
      <c r="P125" t="s">
        <v>64</v>
      </c>
      <c r="Q125">
        <v>1000</v>
      </c>
      <c r="W125">
        <v>0</v>
      </c>
      <c r="X125">
        <v>-1715848456</v>
      </c>
      <c r="Y125">
        <v>4.5238690000000004</v>
      </c>
      <c r="AA125">
        <v>52461.83</v>
      </c>
      <c r="AB125">
        <v>0</v>
      </c>
      <c r="AC125">
        <v>0</v>
      </c>
      <c r="AD125">
        <v>0</v>
      </c>
      <c r="AE125">
        <v>7997.23</v>
      </c>
      <c r="AF125">
        <v>0</v>
      </c>
      <c r="AG125">
        <v>0</v>
      </c>
      <c r="AH125">
        <v>0</v>
      </c>
      <c r="AI125">
        <v>6.56</v>
      </c>
      <c r="AJ125">
        <v>1</v>
      </c>
      <c r="AK125">
        <v>1</v>
      </c>
      <c r="AL125">
        <v>1</v>
      </c>
      <c r="AN125">
        <v>0</v>
      </c>
      <c r="AO125">
        <v>0</v>
      </c>
      <c r="AP125">
        <v>0</v>
      </c>
      <c r="AQ125">
        <v>0</v>
      </c>
      <c r="AR125">
        <v>0</v>
      </c>
      <c r="AS125" t="s">
        <v>3</v>
      </c>
      <c r="AT125">
        <v>4.5238690000000004</v>
      </c>
      <c r="AU125" t="s">
        <v>3</v>
      </c>
      <c r="AV125">
        <v>0</v>
      </c>
      <c r="AW125">
        <v>1</v>
      </c>
      <c r="AX125">
        <v>-1</v>
      </c>
      <c r="AY125">
        <v>0</v>
      </c>
      <c r="AZ125">
        <v>0</v>
      </c>
      <c r="BA125" t="s">
        <v>3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Y125*Source!I62</f>
        <v>1.4403998896000001</v>
      </c>
      <c r="CY125">
        <f t="shared" si="9"/>
        <v>52461.83</v>
      </c>
      <c r="CZ125">
        <f t="shared" si="10"/>
        <v>7997.23</v>
      </c>
      <c r="DA125">
        <f t="shared" si="11"/>
        <v>6.56</v>
      </c>
      <c r="DB125">
        <v>0</v>
      </c>
    </row>
    <row r="126" spans="1:106" x14ac:dyDescent="0.2">
      <c r="A126">
        <f>ROW(Source!A62)</f>
        <v>62</v>
      </c>
      <c r="B126">
        <v>39570879</v>
      </c>
      <c r="C126">
        <v>39571555</v>
      </c>
      <c r="D126">
        <v>36796448</v>
      </c>
      <c r="E126">
        <v>17</v>
      </c>
      <c r="F126">
        <v>1</v>
      </c>
      <c r="G126">
        <v>1</v>
      </c>
      <c r="H126">
        <v>3</v>
      </c>
      <c r="I126" t="s">
        <v>159</v>
      </c>
      <c r="J126" t="s">
        <v>3</v>
      </c>
      <c r="K126" t="s">
        <v>160</v>
      </c>
      <c r="L126">
        <v>1348</v>
      </c>
      <c r="N126">
        <v>1009</v>
      </c>
      <c r="O126" t="s">
        <v>64</v>
      </c>
      <c r="P126" t="s">
        <v>64</v>
      </c>
      <c r="Q126">
        <v>1000</v>
      </c>
      <c r="W126">
        <v>0</v>
      </c>
      <c r="X126">
        <v>1999180854</v>
      </c>
      <c r="Y126">
        <v>8.1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6.56</v>
      </c>
      <c r="AJ126">
        <v>1</v>
      </c>
      <c r="AK126">
        <v>1</v>
      </c>
      <c r="AL126">
        <v>1</v>
      </c>
      <c r="AN126">
        <v>0</v>
      </c>
      <c r="AO126">
        <v>0</v>
      </c>
      <c r="AP126">
        <v>0</v>
      </c>
      <c r="AQ126">
        <v>0</v>
      </c>
      <c r="AR126">
        <v>0</v>
      </c>
      <c r="AS126" t="s">
        <v>3</v>
      </c>
      <c r="AT126">
        <v>8.1</v>
      </c>
      <c r="AU126" t="s">
        <v>3</v>
      </c>
      <c r="AV126">
        <v>0</v>
      </c>
      <c r="AW126">
        <v>2</v>
      </c>
      <c r="AX126">
        <v>39571592</v>
      </c>
      <c r="AY126">
        <v>1</v>
      </c>
      <c r="AZ126">
        <v>0</v>
      </c>
      <c r="BA126">
        <v>117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Y126*Source!I62</f>
        <v>2.57904</v>
      </c>
      <c r="CY126">
        <f t="shared" si="9"/>
        <v>0</v>
      </c>
      <c r="CZ126">
        <f t="shared" si="10"/>
        <v>0</v>
      </c>
      <c r="DA126">
        <f t="shared" si="11"/>
        <v>6.56</v>
      </c>
      <c r="DB126">
        <v>0</v>
      </c>
    </row>
    <row r="127" spans="1:106" x14ac:dyDescent="0.2">
      <c r="A127">
        <f>ROW(Source!A62)</f>
        <v>62</v>
      </c>
      <c r="B127">
        <v>39570879</v>
      </c>
      <c r="C127">
        <v>39571555</v>
      </c>
      <c r="D127">
        <v>36830509</v>
      </c>
      <c r="E127">
        <v>1</v>
      </c>
      <c r="F127">
        <v>1</v>
      </c>
      <c r="G127">
        <v>1</v>
      </c>
      <c r="H127">
        <v>3</v>
      </c>
      <c r="I127" t="s">
        <v>1223</v>
      </c>
      <c r="J127" t="s">
        <v>1224</v>
      </c>
      <c r="K127" t="s">
        <v>1225</v>
      </c>
      <c r="L127">
        <v>1339</v>
      </c>
      <c r="N127">
        <v>1007</v>
      </c>
      <c r="O127" t="s">
        <v>73</v>
      </c>
      <c r="P127" t="s">
        <v>73</v>
      </c>
      <c r="Q127">
        <v>1</v>
      </c>
      <c r="W127">
        <v>0</v>
      </c>
      <c r="X127">
        <v>-709960560</v>
      </c>
      <c r="Y127">
        <v>0.04</v>
      </c>
      <c r="AA127">
        <v>6927.36</v>
      </c>
      <c r="AB127">
        <v>0</v>
      </c>
      <c r="AC127">
        <v>0</v>
      </c>
      <c r="AD127">
        <v>0</v>
      </c>
      <c r="AE127">
        <v>1056</v>
      </c>
      <c r="AF127">
        <v>0</v>
      </c>
      <c r="AG127">
        <v>0</v>
      </c>
      <c r="AH127">
        <v>0</v>
      </c>
      <c r="AI127">
        <v>6.56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3</v>
      </c>
      <c r="AT127">
        <v>0.04</v>
      </c>
      <c r="AU127" t="s">
        <v>3</v>
      </c>
      <c r="AV127">
        <v>0</v>
      </c>
      <c r="AW127">
        <v>2</v>
      </c>
      <c r="AX127">
        <v>39571593</v>
      </c>
      <c r="AY127">
        <v>1</v>
      </c>
      <c r="AZ127">
        <v>0</v>
      </c>
      <c r="BA127">
        <v>118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Y127*Source!I62</f>
        <v>1.2736000000000001E-2</v>
      </c>
      <c r="CY127">
        <f t="shared" si="9"/>
        <v>6927.36</v>
      </c>
      <c r="CZ127">
        <f t="shared" si="10"/>
        <v>1056</v>
      </c>
      <c r="DA127">
        <f t="shared" si="11"/>
        <v>6.56</v>
      </c>
      <c r="DB127">
        <v>0</v>
      </c>
    </row>
    <row r="128" spans="1:106" x14ac:dyDescent="0.2">
      <c r="A128">
        <f>ROW(Source!A62)</f>
        <v>62</v>
      </c>
      <c r="B128">
        <v>39570879</v>
      </c>
      <c r="C128">
        <v>39571555</v>
      </c>
      <c r="D128">
        <v>36831734</v>
      </c>
      <c r="E128">
        <v>1</v>
      </c>
      <c r="F128">
        <v>1</v>
      </c>
      <c r="G128">
        <v>1</v>
      </c>
      <c r="H128">
        <v>3</v>
      </c>
      <c r="I128" t="s">
        <v>1259</v>
      </c>
      <c r="J128" t="s">
        <v>1260</v>
      </c>
      <c r="K128" t="s">
        <v>1261</v>
      </c>
      <c r="L128">
        <v>1327</v>
      </c>
      <c r="N128">
        <v>1005</v>
      </c>
      <c r="O128" t="s">
        <v>250</v>
      </c>
      <c r="P128" t="s">
        <v>250</v>
      </c>
      <c r="Q128">
        <v>1</v>
      </c>
      <c r="W128">
        <v>0</v>
      </c>
      <c r="X128">
        <v>-2064955635</v>
      </c>
      <c r="Y128">
        <v>3.6</v>
      </c>
      <c r="AA128">
        <v>378.05</v>
      </c>
      <c r="AB128">
        <v>0</v>
      </c>
      <c r="AC128">
        <v>0</v>
      </c>
      <c r="AD128">
        <v>0</v>
      </c>
      <c r="AE128">
        <v>57.63</v>
      </c>
      <c r="AF128">
        <v>0</v>
      </c>
      <c r="AG128">
        <v>0</v>
      </c>
      <c r="AH128">
        <v>0</v>
      </c>
      <c r="AI128">
        <v>6.56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3.6</v>
      </c>
      <c r="AU128" t="s">
        <v>3</v>
      </c>
      <c r="AV128">
        <v>0</v>
      </c>
      <c r="AW128">
        <v>2</v>
      </c>
      <c r="AX128">
        <v>39571594</v>
      </c>
      <c r="AY128">
        <v>1</v>
      </c>
      <c r="AZ128">
        <v>0</v>
      </c>
      <c r="BA128">
        <v>119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Y128*Source!I62</f>
        <v>1.1462400000000001</v>
      </c>
      <c r="CY128">
        <f t="shared" si="9"/>
        <v>378.05</v>
      </c>
      <c r="CZ128">
        <f t="shared" si="10"/>
        <v>57.63</v>
      </c>
      <c r="DA128">
        <f t="shared" si="11"/>
        <v>6.56</v>
      </c>
      <c r="DB128">
        <v>0</v>
      </c>
    </row>
    <row r="129" spans="1:106" x14ac:dyDescent="0.2">
      <c r="A129">
        <f>ROW(Source!A68)</f>
        <v>68</v>
      </c>
      <c r="B129">
        <v>39570879</v>
      </c>
      <c r="C129">
        <v>39571600</v>
      </c>
      <c r="D129">
        <v>37064928</v>
      </c>
      <c r="E129">
        <v>1</v>
      </c>
      <c r="F129">
        <v>1</v>
      </c>
      <c r="G129">
        <v>1</v>
      </c>
      <c r="H129">
        <v>1</v>
      </c>
      <c r="I129" t="s">
        <v>1229</v>
      </c>
      <c r="J129" t="s">
        <v>3</v>
      </c>
      <c r="K129" t="s">
        <v>1230</v>
      </c>
      <c r="L129">
        <v>1191</v>
      </c>
      <c r="N129">
        <v>1013</v>
      </c>
      <c r="O129" t="s">
        <v>1143</v>
      </c>
      <c r="P129" t="s">
        <v>1143</v>
      </c>
      <c r="Q129">
        <v>1</v>
      </c>
      <c r="W129">
        <v>0</v>
      </c>
      <c r="X129">
        <v>145020957</v>
      </c>
      <c r="Y129">
        <v>38.731999999999999</v>
      </c>
      <c r="AA129">
        <v>0</v>
      </c>
      <c r="AB129">
        <v>0</v>
      </c>
      <c r="AC129">
        <v>0</v>
      </c>
      <c r="AD129">
        <v>59.5</v>
      </c>
      <c r="AE129">
        <v>0</v>
      </c>
      <c r="AF129">
        <v>0</v>
      </c>
      <c r="AG129">
        <v>0</v>
      </c>
      <c r="AH129">
        <v>9.07</v>
      </c>
      <c r="AI129">
        <v>1</v>
      </c>
      <c r="AJ129">
        <v>1</v>
      </c>
      <c r="AK129">
        <v>1</v>
      </c>
      <c r="AL129">
        <v>6.56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3</v>
      </c>
      <c r="AT129">
        <v>33.68</v>
      </c>
      <c r="AU129" t="s">
        <v>20</v>
      </c>
      <c r="AV129">
        <v>1</v>
      </c>
      <c r="AW129">
        <v>2</v>
      </c>
      <c r="AX129">
        <v>39571612</v>
      </c>
      <c r="AY129">
        <v>1</v>
      </c>
      <c r="AZ129">
        <v>0</v>
      </c>
      <c r="BA129">
        <v>120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Y129*Source!I68</f>
        <v>0.47640359999999998</v>
      </c>
      <c r="CY129">
        <f>AD129</f>
        <v>59.5</v>
      </c>
      <c r="CZ129">
        <f>AH129</f>
        <v>9.07</v>
      </c>
      <c r="DA129">
        <f>AL129</f>
        <v>6.56</v>
      </c>
      <c r="DB129">
        <v>0</v>
      </c>
    </row>
    <row r="130" spans="1:106" x14ac:dyDescent="0.2">
      <c r="A130">
        <f>ROW(Source!A68)</f>
        <v>68</v>
      </c>
      <c r="B130">
        <v>39570879</v>
      </c>
      <c r="C130">
        <v>39571600</v>
      </c>
      <c r="D130">
        <v>37064876</v>
      </c>
      <c r="E130">
        <v>1</v>
      </c>
      <c r="F130">
        <v>1</v>
      </c>
      <c r="G130">
        <v>1</v>
      </c>
      <c r="H130">
        <v>1</v>
      </c>
      <c r="I130" t="s">
        <v>1146</v>
      </c>
      <c r="J130" t="s">
        <v>3</v>
      </c>
      <c r="K130" t="s">
        <v>1147</v>
      </c>
      <c r="L130">
        <v>1191</v>
      </c>
      <c r="N130">
        <v>1013</v>
      </c>
      <c r="O130" t="s">
        <v>1143</v>
      </c>
      <c r="P130" t="s">
        <v>1143</v>
      </c>
      <c r="Q130">
        <v>1</v>
      </c>
      <c r="W130">
        <v>0</v>
      </c>
      <c r="X130">
        <v>-1417349443</v>
      </c>
      <c r="Y130">
        <v>2.29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6.56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3</v>
      </c>
      <c r="AT130">
        <v>2.29</v>
      </c>
      <c r="AU130" t="s">
        <v>3</v>
      </c>
      <c r="AV130">
        <v>2</v>
      </c>
      <c r="AW130">
        <v>2</v>
      </c>
      <c r="AX130">
        <v>39571613</v>
      </c>
      <c r="AY130">
        <v>1</v>
      </c>
      <c r="AZ130">
        <v>2048</v>
      </c>
      <c r="BA130">
        <v>121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Y130*Source!I68</f>
        <v>2.8167000000000001E-2</v>
      </c>
      <c r="CY130">
        <f>AD130</f>
        <v>0</v>
      </c>
      <c r="CZ130">
        <f>AH130</f>
        <v>0</v>
      </c>
      <c r="DA130">
        <f>AL130</f>
        <v>1</v>
      </c>
      <c r="DB130">
        <v>0</v>
      </c>
    </row>
    <row r="131" spans="1:106" x14ac:dyDescent="0.2">
      <c r="A131">
        <f>ROW(Source!A68)</f>
        <v>68</v>
      </c>
      <c r="B131">
        <v>39570879</v>
      </c>
      <c r="C131">
        <v>39571600</v>
      </c>
      <c r="D131">
        <v>36882159</v>
      </c>
      <c r="E131">
        <v>1</v>
      </c>
      <c r="F131">
        <v>1</v>
      </c>
      <c r="G131">
        <v>1</v>
      </c>
      <c r="H131">
        <v>2</v>
      </c>
      <c r="I131" t="s">
        <v>1155</v>
      </c>
      <c r="J131" t="s">
        <v>1156</v>
      </c>
      <c r="K131" t="s">
        <v>1157</v>
      </c>
      <c r="L131">
        <v>1368</v>
      </c>
      <c r="N131">
        <v>1011</v>
      </c>
      <c r="O131" t="s">
        <v>1151</v>
      </c>
      <c r="P131" t="s">
        <v>1151</v>
      </c>
      <c r="Q131">
        <v>1</v>
      </c>
      <c r="W131">
        <v>0</v>
      </c>
      <c r="X131">
        <v>-1718674368</v>
      </c>
      <c r="Y131">
        <v>1.1625000000000001</v>
      </c>
      <c r="AA131">
        <v>0</v>
      </c>
      <c r="AB131">
        <v>734.65</v>
      </c>
      <c r="AC131">
        <v>13.5</v>
      </c>
      <c r="AD131">
        <v>0</v>
      </c>
      <c r="AE131">
        <v>0</v>
      </c>
      <c r="AF131">
        <v>111.99</v>
      </c>
      <c r="AG131">
        <v>13.5</v>
      </c>
      <c r="AH131">
        <v>0</v>
      </c>
      <c r="AI131">
        <v>1</v>
      </c>
      <c r="AJ131">
        <v>6.56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3</v>
      </c>
      <c r="AT131">
        <v>0.93</v>
      </c>
      <c r="AU131" t="s">
        <v>19</v>
      </c>
      <c r="AV131">
        <v>0</v>
      </c>
      <c r="AW131">
        <v>2</v>
      </c>
      <c r="AX131">
        <v>39571614</v>
      </c>
      <c r="AY131">
        <v>1</v>
      </c>
      <c r="AZ131">
        <v>0</v>
      </c>
      <c r="BA131">
        <v>122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Y131*Source!I68</f>
        <v>1.4298750000000001E-2</v>
      </c>
      <c r="CY131">
        <f>AB131</f>
        <v>734.65</v>
      </c>
      <c r="CZ131">
        <f>AF131</f>
        <v>111.99</v>
      </c>
      <c r="DA131">
        <f>AJ131</f>
        <v>6.56</v>
      </c>
      <c r="DB131">
        <v>0</v>
      </c>
    </row>
    <row r="132" spans="1:106" x14ac:dyDescent="0.2">
      <c r="A132">
        <f>ROW(Source!A68)</f>
        <v>68</v>
      </c>
      <c r="B132">
        <v>39570879</v>
      </c>
      <c r="C132">
        <v>39571600</v>
      </c>
      <c r="D132">
        <v>36883554</v>
      </c>
      <c r="E132">
        <v>1</v>
      </c>
      <c r="F132">
        <v>1</v>
      </c>
      <c r="G132">
        <v>1</v>
      </c>
      <c r="H132">
        <v>2</v>
      </c>
      <c r="I132" t="s">
        <v>1158</v>
      </c>
      <c r="J132" t="s">
        <v>1159</v>
      </c>
      <c r="K132" t="s">
        <v>1160</v>
      </c>
      <c r="L132">
        <v>1368</v>
      </c>
      <c r="N132">
        <v>1011</v>
      </c>
      <c r="O132" t="s">
        <v>1151</v>
      </c>
      <c r="P132" t="s">
        <v>1151</v>
      </c>
      <c r="Q132">
        <v>1</v>
      </c>
      <c r="W132">
        <v>0</v>
      </c>
      <c r="X132">
        <v>1372534845</v>
      </c>
      <c r="Y132">
        <v>1.7000000000000002</v>
      </c>
      <c r="AA132">
        <v>0</v>
      </c>
      <c r="AB132">
        <v>431.06</v>
      </c>
      <c r="AC132">
        <v>11.6</v>
      </c>
      <c r="AD132">
        <v>0</v>
      </c>
      <c r="AE132">
        <v>0</v>
      </c>
      <c r="AF132">
        <v>65.709999999999994</v>
      </c>
      <c r="AG132">
        <v>11.6</v>
      </c>
      <c r="AH132">
        <v>0</v>
      </c>
      <c r="AI132">
        <v>1</v>
      </c>
      <c r="AJ132">
        <v>6.56</v>
      </c>
      <c r="AK132">
        <v>1</v>
      </c>
      <c r="AL132">
        <v>1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3</v>
      </c>
      <c r="AT132">
        <v>1.36</v>
      </c>
      <c r="AU132" t="s">
        <v>19</v>
      </c>
      <c r="AV132">
        <v>0</v>
      </c>
      <c r="AW132">
        <v>2</v>
      </c>
      <c r="AX132">
        <v>39571615</v>
      </c>
      <c r="AY132">
        <v>1</v>
      </c>
      <c r="AZ132">
        <v>0</v>
      </c>
      <c r="BA132">
        <v>123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Y132*Source!I68</f>
        <v>2.0910000000000002E-2</v>
      </c>
      <c r="CY132">
        <f>AB132</f>
        <v>431.06</v>
      </c>
      <c r="CZ132">
        <f>AF132</f>
        <v>65.709999999999994</v>
      </c>
      <c r="DA132">
        <f>AJ132</f>
        <v>6.56</v>
      </c>
      <c r="DB132">
        <v>0</v>
      </c>
    </row>
    <row r="133" spans="1:106" x14ac:dyDescent="0.2">
      <c r="A133">
        <f>ROW(Source!A68)</f>
        <v>68</v>
      </c>
      <c r="B133">
        <v>39570879</v>
      </c>
      <c r="C133">
        <v>39571600</v>
      </c>
      <c r="D133">
        <v>36883858</v>
      </c>
      <c r="E133">
        <v>1</v>
      </c>
      <c r="F133">
        <v>1</v>
      </c>
      <c r="G133">
        <v>1</v>
      </c>
      <c r="H133">
        <v>2</v>
      </c>
      <c r="I133" t="s">
        <v>1231</v>
      </c>
      <c r="J133" t="s">
        <v>1232</v>
      </c>
      <c r="K133" t="s">
        <v>1233</v>
      </c>
      <c r="L133">
        <v>1368</v>
      </c>
      <c r="N133">
        <v>1011</v>
      </c>
      <c r="O133" t="s">
        <v>1151</v>
      </c>
      <c r="P133" t="s">
        <v>1151</v>
      </c>
      <c r="Q133">
        <v>1</v>
      </c>
      <c r="W133">
        <v>0</v>
      </c>
      <c r="X133">
        <v>-353815937</v>
      </c>
      <c r="Y133">
        <v>3.05</v>
      </c>
      <c r="AA133">
        <v>0</v>
      </c>
      <c r="AB133">
        <v>53.14</v>
      </c>
      <c r="AC133">
        <v>0</v>
      </c>
      <c r="AD133">
        <v>0</v>
      </c>
      <c r="AE133">
        <v>0</v>
      </c>
      <c r="AF133">
        <v>8.1</v>
      </c>
      <c r="AG133">
        <v>0</v>
      </c>
      <c r="AH133">
        <v>0</v>
      </c>
      <c r="AI133">
        <v>1</v>
      </c>
      <c r="AJ133">
        <v>6.56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3</v>
      </c>
      <c r="AT133">
        <v>2.44</v>
      </c>
      <c r="AU133" t="s">
        <v>19</v>
      </c>
      <c r="AV133">
        <v>0</v>
      </c>
      <c r="AW133">
        <v>2</v>
      </c>
      <c r="AX133">
        <v>39571616</v>
      </c>
      <c r="AY133">
        <v>1</v>
      </c>
      <c r="AZ133">
        <v>0</v>
      </c>
      <c r="BA133">
        <v>124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Y133*Source!I68</f>
        <v>3.7515E-2</v>
      </c>
      <c r="CY133">
        <f>AB133</f>
        <v>53.14</v>
      </c>
      <c r="CZ133">
        <f>AF133</f>
        <v>8.1</v>
      </c>
      <c r="DA133">
        <f>AJ133</f>
        <v>6.56</v>
      </c>
      <c r="DB133">
        <v>0</v>
      </c>
    </row>
    <row r="134" spans="1:106" x14ac:dyDescent="0.2">
      <c r="A134">
        <f>ROW(Source!A68)</f>
        <v>68</v>
      </c>
      <c r="B134">
        <v>39570879</v>
      </c>
      <c r="C134">
        <v>39571600</v>
      </c>
      <c r="D134">
        <v>36803256</v>
      </c>
      <c r="E134">
        <v>1</v>
      </c>
      <c r="F134">
        <v>1</v>
      </c>
      <c r="G134">
        <v>1</v>
      </c>
      <c r="H134">
        <v>3</v>
      </c>
      <c r="I134" t="s">
        <v>1178</v>
      </c>
      <c r="J134" t="s">
        <v>1179</v>
      </c>
      <c r="K134" t="s">
        <v>1180</v>
      </c>
      <c r="L134">
        <v>1348</v>
      </c>
      <c r="N134">
        <v>1009</v>
      </c>
      <c r="O134" t="s">
        <v>64</v>
      </c>
      <c r="P134" t="s">
        <v>64</v>
      </c>
      <c r="Q134">
        <v>1000</v>
      </c>
      <c r="W134">
        <v>0</v>
      </c>
      <c r="X134">
        <v>-714836380</v>
      </c>
      <c r="Y134">
        <v>3.0000000000000001E-3</v>
      </c>
      <c r="AA134">
        <v>67666.47</v>
      </c>
      <c r="AB134">
        <v>0</v>
      </c>
      <c r="AC134">
        <v>0</v>
      </c>
      <c r="AD134">
        <v>0</v>
      </c>
      <c r="AE134">
        <v>10315.01</v>
      </c>
      <c r="AF134">
        <v>0</v>
      </c>
      <c r="AG134">
        <v>0</v>
      </c>
      <c r="AH134">
        <v>0</v>
      </c>
      <c r="AI134">
        <v>6.56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3.0000000000000001E-3</v>
      </c>
      <c r="AU134" t="s">
        <v>3</v>
      </c>
      <c r="AV134">
        <v>0</v>
      </c>
      <c r="AW134">
        <v>2</v>
      </c>
      <c r="AX134">
        <v>39571617</v>
      </c>
      <c r="AY134">
        <v>1</v>
      </c>
      <c r="AZ134">
        <v>0</v>
      </c>
      <c r="BA134">
        <v>125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Y134*Source!I68</f>
        <v>3.6900000000000002E-5</v>
      </c>
      <c r="CY134">
        <f t="shared" ref="CY134:CY139" si="12">AA134</f>
        <v>67666.47</v>
      </c>
      <c r="CZ134">
        <f t="shared" ref="CZ134:CZ139" si="13">AE134</f>
        <v>10315.01</v>
      </c>
      <c r="DA134">
        <f t="shared" ref="DA134:DA139" si="14">AI134</f>
        <v>6.56</v>
      </c>
      <c r="DB134">
        <v>0</v>
      </c>
    </row>
    <row r="135" spans="1:106" x14ac:dyDescent="0.2">
      <c r="A135">
        <f>ROW(Source!A68)</f>
        <v>68</v>
      </c>
      <c r="B135">
        <v>39570879</v>
      </c>
      <c r="C135">
        <v>39571600</v>
      </c>
      <c r="D135">
        <v>36796369</v>
      </c>
      <c r="E135">
        <v>17</v>
      </c>
      <c r="F135">
        <v>1</v>
      </c>
      <c r="G135">
        <v>1</v>
      </c>
      <c r="H135">
        <v>3</v>
      </c>
      <c r="I135" t="s">
        <v>114</v>
      </c>
      <c r="J135" t="s">
        <v>3</v>
      </c>
      <c r="K135" t="s">
        <v>115</v>
      </c>
      <c r="L135">
        <v>1354</v>
      </c>
      <c r="N135">
        <v>1010</v>
      </c>
      <c r="O135" t="s">
        <v>35</v>
      </c>
      <c r="P135" t="s">
        <v>35</v>
      </c>
      <c r="Q135">
        <v>1</v>
      </c>
      <c r="W135">
        <v>0</v>
      </c>
      <c r="X135">
        <v>1853259601</v>
      </c>
      <c r="Y135">
        <v>81.300813000000005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6.56</v>
      </c>
      <c r="AJ135">
        <v>1</v>
      </c>
      <c r="AK135">
        <v>1</v>
      </c>
      <c r="AL135">
        <v>1</v>
      </c>
      <c r="AN135">
        <v>0</v>
      </c>
      <c r="AO135">
        <v>0</v>
      </c>
      <c r="AP135">
        <v>0</v>
      </c>
      <c r="AQ135">
        <v>0</v>
      </c>
      <c r="AR135">
        <v>0</v>
      </c>
      <c r="AS135" t="s">
        <v>3</v>
      </c>
      <c r="AT135">
        <v>81.300813000000005</v>
      </c>
      <c r="AU135" t="s">
        <v>3</v>
      </c>
      <c r="AV135">
        <v>0</v>
      </c>
      <c r="AW135">
        <v>2</v>
      </c>
      <c r="AX135">
        <v>39571618</v>
      </c>
      <c r="AY135">
        <v>1</v>
      </c>
      <c r="AZ135">
        <v>6144</v>
      </c>
      <c r="BA135">
        <v>126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Y135*Source!I68</f>
        <v>0.9999999999000001</v>
      </c>
      <c r="CY135">
        <f t="shared" si="12"/>
        <v>0</v>
      </c>
      <c r="CZ135">
        <f t="shared" si="13"/>
        <v>0</v>
      </c>
      <c r="DA135">
        <f t="shared" si="14"/>
        <v>6.56</v>
      </c>
      <c r="DB135">
        <v>0</v>
      </c>
    </row>
    <row r="136" spans="1:106" x14ac:dyDescent="0.2">
      <c r="A136">
        <f>ROW(Source!A68)</f>
        <v>68</v>
      </c>
      <c r="B136">
        <v>39570879</v>
      </c>
      <c r="C136">
        <v>39571600</v>
      </c>
      <c r="D136">
        <v>36823124</v>
      </c>
      <c r="E136">
        <v>1</v>
      </c>
      <c r="F136">
        <v>1</v>
      </c>
      <c r="G136">
        <v>1</v>
      </c>
      <c r="H136">
        <v>3</v>
      </c>
      <c r="I136" t="s">
        <v>117</v>
      </c>
      <c r="J136" t="s">
        <v>118</v>
      </c>
      <c r="K136" t="s">
        <v>115</v>
      </c>
      <c r="L136">
        <v>1354</v>
      </c>
      <c r="N136">
        <v>1010</v>
      </c>
      <c r="O136" t="s">
        <v>35</v>
      </c>
      <c r="P136" t="s">
        <v>35</v>
      </c>
      <c r="Q136">
        <v>1</v>
      </c>
      <c r="W136">
        <v>0</v>
      </c>
      <c r="X136">
        <v>459441003</v>
      </c>
      <c r="Y136">
        <v>81.300813000000005</v>
      </c>
      <c r="AA136">
        <v>2269.7600000000002</v>
      </c>
      <c r="AB136">
        <v>0</v>
      </c>
      <c r="AC136">
        <v>0</v>
      </c>
      <c r="AD136">
        <v>0</v>
      </c>
      <c r="AE136">
        <v>346</v>
      </c>
      <c r="AF136">
        <v>0</v>
      </c>
      <c r="AG136">
        <v>0</v>
      </c>
      <c r="AH136">
        <v>0</v>
      </c>
      <c r="AI136">
        <v>6.56</v>
      </c>
      <c r="AJ136">
        <v>1</v>
      </c>
      <c r="AK136">
        <v>1</v>
      </c>
      <c r="AL136">
        <v>1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3</v>
      </c>
      <c r="AT136">
        <v>81.300813000000005</v>
      </c>
      <c r="AU136" t="s">
        <v>3</v>
      </c>
      <c r="AV136">
        <v>0</v>
      </c>
      <c r="AW136">
        <v>1</v>
      </c>
      <c r="AX136">
        <v>-1</v>
      </c>
      <c r="AY136">
        <v>0</v>
      </c>
      <c r="AZ136">
        <v>0</v>
      </c>
      <c r="BA136" t="s">
        <v>3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Y136*Source!I68</f>
        <v>0.9999999999000001</v>
      </c>
      <c r="CY136">
        <f t="shared" si="12"/>
        <v>2269.7600000000002</v>
      </c>
      <c r="CZ136">
        <f t="shared" si="13"/>
        <v>346</v>
      </c>
      <c r="DA136">
        <f t="shared" si="14"/>
        <v>6.56</v>
      </c>
      <c r="DB136">
        <v>0</v>
      </c>
    </row>
    <row r="137" spans="1:106" x14ac:dyDescent="0.2">
      <c r="A137">
        <f>ROW(Source!A68)</f>
        <v>68</v>
      </c>
      <c r="B137">
        <v>39570879</v>
      </c>
      <c r="C137">
        <v>39571600</v>
      </c>
      <c r="D137">
        <v>36823134</v>
      </c>
      <c r="E137">
        <v>1</v>
      </c>
      <c r="F137">
        <v>1</v>
      </c>
      <c r="G137">
        <v>1</v>
      </c>
      <c r="H137">
        <v>3</v>
      </c>
      <c r="I137" t="s">
        <v>120</v>
      </c>
      <c r="J137" t="s">
        <v>122</v>
      </c>
      <c r="K137" t="s">
        <v>121</v>
      </c>
      <c r="L137">
        <v>1348</v>
      </c>
      <c r="N137">
        <v>1009</v>
      </c>
      <c r="O137" t="s">
        <v>64</v>
      </c>
      <c r="P137" t="s">
        <v>64</v>
      </c>
      <c r="Q137">
        <v>1000</v>
      </c>
      <c r="W137">
        <v>0</v>
      </c>
      <c r="X137">
        <v>-1585038080</v>
      </c>
      <c r="Y137">
        <v>0.35</v>
      </c>
      <c r="AA137">
        <v>65901.759999999995</v>
      </c>
      <c r="AB137">
        <v>0</v>
      </c>
      <c r="AC137">
        <v>0</v>
      </c>
      <c r="AD137">
        <v>0</v>
      </c>
      <c r="AE137">
        <v>10046</v>
      </c>
      <c r="AF137">
        <v>0</v>
      </c>
      <c r="AG137">
        <v>0</v>
      </c>
      <c r="AH137">
        <v>0</v>
      </c>
      <c r="AI137">
        <v>6.56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3</v>
      </c>
      <c r="AT137">
        <v>0.35</v>
      </c>
      <c r="AU137" t="s">
        <v>3</v>
      </c>
      <c r="AV137">
        <v>0</v>
      </c>
      <c r="AW137">
        <v>1</v>
      </c>
      <c r="AX137">
        <v>-1</v>
      </c>
      <c r="AY137">
        <v>0</v>
      </c>
      <c r="AZ137">
        <v>0</v>
      </c>
      <c r="BA137" t="s">
        <v>3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Y137*Source!I68</f>
        <v>4.3049999999999998E-3</v>
      </c>
      <c r="CY137">
        <f t="shared" si="12"/>
        <v>65901.759999999995</v>
      </c>
      <c r="CZ137">
        <f t="shared" si="13"/>
        <v>10046</v>
      </c>
      <c r="DA137">
        <f t="shared" si="14"/>
        <v>6.56</v>
      </c>
      <c r="DB137">
        <v>0</v>
      </c>
    </row>
    <row r="138" spans="1:106" x14ac:dyDescent="0.2">
      <c r="A138">
        <f>ROW(Source!A68)</f>
        <v>68</v>
      </c>
      <c r="B138">
        <v>39570879</v>
      </c>
      <c r="C138">
        <v>39571600</v>
      </c>
      <c r="D138">
        <v>39169913</v>
      </c>
      <c r="E138">
        <v>17</v>
      </c>
      <c r="F138">
        <v>1</v>
      </c>
      <c r="G138">
        <v>1</v>
      </c>
      <c r="H138">
        <v>3</v>
      </c>
      <c r="I138" t="s">
        <v>124</v>
      </c>
      <c r="J138" t="s">
        <v>3</v>
      </c>
      <c r="K138" t="s">
        <v>125</v>
      </c>
      <c r="L138">
        <v>1348</v>
      </c>
      <c r="N138">
        <v>1009</v>
      </c>
      <c r="O138" t="s">
        <v>64</v>
      </c>
      <c r="P138" t="s">
        <v>64</v>
      </c>
      <c r="Q138">
        <v>1000</v>
      </c>
      <c r="W138">
        <v>0</v>
      </c>
      <c r="X138">
        <v>748648226</v>
      </c>
      <c r="Y138">
        <v>0.35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6.56</v>
      </c>
      <c r="AJ138">
        <v>1</v>
      </c>
      <c r="AK138">
        <v>1</v>
      </c>
      <c r="AL138">
        <v>1</v>
      </c>
      <c r="AN138">
        <v>0</v>
      </c>
      <c r="AO138">
        <v>0</v>
      </c>
      <c r="AP138">
        <v>0</v>
      </c>
      <c r="AQ138">
        <v>0</v>
      </c>
      <c r="AR138">
        <v>0</v>
      </c>
      <c r="AS138" t="s">
        <v>3</v>
      </c>
      <c r="AT138">
        <v>0.35</v>
      </c>
      <c r="AU138" t="s">
        <v>3</v>
      </c>
      <c r="AV138">
        <v>0</v>
      </c>
      <c r="AW138">
        <v>2</v>
      </c>
      <c r="AX138">
        <v>39571619</v>
      </c>
      <c r="AY138">
        <v>1</v>
      </c>
      <c r="AZ138">
        <v>0</v>
      </c>
      <c r="BA138">
        <v>127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Y138*Source!I68</f>
        <v>4.3049999999999998E-3</v>
      </c>
      <c r="CY138">
        <f t="shared" si="12"/>
        <v>0</v>
      </c>
      <c r="CZ138">
        <f t="shared" si="13"/>
        <v>0</v>
      </c>
      <c r="DA138">
        <f t="shared" si="14"/>
        <v>6.56</v>
      </c>
      <c r="DB138">
        <v>0</v>
      </c>
    </row>
    <row r="139" spans="1:106" x14ac:dyDescent="0.2">
      <c r="A139">
        <f>ROW(Source!A68)</f>
        <v>68</v>
      </c>
      <c r="B139">
        <v>39570879</v>
      </c>
      <c r="C139">
        <v>39571600</v>
      </c>
      <c r="D139">
        <v>36826509</v>
      </c>
      <c r="E139">
        <v>1</v>
      </c>
      <c r="F139">
        <v>1</v>
      </c>
      <c r="G139">
        <v>1</v>
      </c>
      <c r="H139">
        <v>3</v>
      </c>
      <c r="I139" t="s">
        <v>1234</v>
      </c>
      <c r="J139" t="s">
        <v>1235</v>
      </c>
      <c r="K139" t="s">
        <v>1236</v>
      </c>
      <c r="L139">
        <v>1348</v>
      </c>
      <c r="N139">
        <v>1009</v>
      </c>
      <c r="O139" t="s">
        <v>64</v>
      </c>
      <c r="P139" t="s">
        <v>64</v>
      </c>
      <c r="Q139">
        <v>1000</v>
      </c>
      <c r="W139">
        <v>0</v>
      </c>
      <c r="X139">
        <v>1921210966</v>
      </c>
      <c r="Y139">
        <v>0.65</v>
      </c>
      <c r="AA139">
        <v>66256</v>
      </c>
      <c r="AB139">
        <v>0</v>
      </c>
      <c r="AC139">
        <v>0</v>
      </c>
      <c r="AD139">
        <v>0</v>
      </c>
      <c r="AE139">
        <v>10100</v>
      </c>
      <c r="AF139">
        <v>0</v>
      </c>
      <c r="AG139">
        <v>0</v>
      </c>
      <c r="AH139">
        <v>0</v>
      </c>
      <c r="AI139">
        <v>6.56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0.65</v>
      </c>
      <c r="AU139" t="s">
        <v>3</v>
      </c>
      <c r="AV139">
        <v>0</v>
      </c>
      <c r="AW139">
        <v>2</v>
      </c>
      <c r="AX139">
        <v>39571620</v>
      </c>
      <c r="AY139">
        <v>1</v>
      </c>
      <c r="AZ139">
        <v>0</v>
      </c>
      <c r="BA139">
        <v>128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Y139*Source!I68</f>
        <v>7.9950000000000004E-3</v>
      </c>
      <c r="CY139">
        <f t="shared" si="12"/>
        <v>66256</v>
      </c>
      <c r="CZ139">
        <f t="shared" si="13"/>
        <v>10100</v>
      </c>
      <c r="DA139">
        <f t="shared" si="14"/>
        <v>6.56</v>
      </c>
      <c r="DB139">
        <v>0</v>
      </c>
    </row>
    <row r="140" spans="1:106" x14ac:dyDescent="0.2">
      <c r="A140">
        <f>ROW(Source!A73)</f>
        <v>73</v>
      </c>
      <c r="B140">
        <v>39570879</v>
      </c>
      <c r="C140">
        <v>39571625</v>
      </c>
      <c r="D140">
        <v>37069580</v>
      </c>
      <c r="E140">
        <v>1</v>
      </c>
      <c r="F140">
        <v>1</v>
      </c>
      <c r="G140">
        <v>1</v>
      </c>
      <c r="H140">
        <v>1</v>
      </c>
      <c r="I140" t="s">
        <v>1237</v>
      </c>
      <c r="J140" t="s">
        <v>3</v>
      </c>
      <c r="K140" t="s">
        <v>1238</v>
      </c>
      <c r="L140">
        <v>1191</v>
      </c>
      <c r="N140">
        <v>1013</v>
      </c>
      <c r="O140" t="s">
        <v>1143</v>
      </c>
      <c r="P140" t="s">
        <v>1143</v>
      </c>
      <c r="Q140">
        <v>1</v>
      </c>
      <c r="W140">
        <v>0</v>
      </c>
      <c r="X140">
        <v>1010519658</v>
      </c>
      <c r="Y140">
        <v>25.299999999999997</v>
      </c>
      <c r="AA140">
        <v>0</v>
      </c>
      <c r="AB140">
        <v>0</v>
      </c>
      <c r="AC140">
        <v>0</v>
      </c>
      <c r="AD140">
        <v>56.68</v>
      </c>
      <c r="AE140">
        <v>0</v>
      </c>
      <c r="AF140">
        <v>0</v>
      </c>
      <c r="AG140">
        <v>0</v>
      </c>
      <c r="AH140">
        <v>8.64</v>
      </c>
      <c r="AI140">
        <v>1</v>
      </c>
      <c r="AJ140">
        <v>1</v>
      </c>
      <c r="AK140">
        <v>1</v>
      </c>
      <c r="AL140">
        <v>6.56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3</v>
      </c>
      <c r="AT140">
        <v>22</v>
      </c>
      <c r="AU140" t="s">
        <v>20</v>
      </c>
      <c r="AV140">
        <v>1</v>
      </c>
      <c r="AW140">
        <v>2</v>
      </c>
      <c r="AX140">
        <v>39571635</v>
      </c>
      <c r="AY140">
        <v>1</v>
      </c>
      <c r="AZ140">
        <v>0</v>
      </c>
      <c r="BA140">
        <v>129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Y140*Source!I73</f>
        <v>198.60499999999996</v>
      </c>
      <c r="CY140">
        <f>AD140</f>
        <v>56.68</v>
      </c>
      <c r="CZ140">
        <f>AH140</f>
        <v>8.64</v>
      </c>
      <c r="DA140">
        <f>AL140</f>
        <v>6.56</v>
      </c>
      <c r="DB140">
        <v>0</v>
      </c>
    </row>
    <row r="141" spans="1:106" x14ac:dyDescent="0.2">
      <c r="A141">
        <f>ROW(Source!A73)</f>
        <v>73</v>
      </c>
      <c r="B141">
        <v>39570879</v>
      </c>
      <c r="C141">
        <v>39571625</v>
      </c>
      <c r="D141">
        <v>37064876</v>
      </c>
      <c r="E141">
        <v>1</v>
      </c>
      <c r="F141">
        <v>1</v>
      </c>
      <c r="G141">
        <v>1</v>
      </c>
      <c r="H141">
        <v>1</v>
      </c>
      <c r="I141" t="s">
        <v>1146</v>
      </c>
      <c r="J141" t="s">
        <v>3</v>
      </c>
      <c r="K141" t="s">
        <v>1147</v>
      </c>
      <c r="L141">
        <v>1191</v>
      </c>
      <c r="N141">
        <v>1013</v>
      </c>
      <c r="O141" t="s">
        <v>1143</v>
      </c>
      <c r="P141" t="s">
        <v>1143</v>
      </c>
      <c r="Q141">
        <v>1</v>
      </c>
      <c r="W141">
        <v>0</v>
      </c>
      <c r="X141">
        <v>-1417349443</v>
      </c>
      <c r="Y141">
        <v>0.4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6.56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3</v>
      </c>
      <c r="AT141">
        <v>0.4</v>
      </c>
      <c r="AU141" t="s">
        <v>3</v>
      </c>
      <c r="AV141">
        <v>2</v>
      </c>
      <c r="AW141">
        <v>2</v>
      </c>
      <c r="AX141">
        <v>39571636</v>
      </c>
      <c r="AY141">
        <v>1</v>
      </c>
      <c r="AZ141">
        <v>2048</v>
      </c>
      <c r="BA141">
        <v>130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Y141*Source!I73</f>
        <v>3.14</v>
      </c>
      <c r="CY141">
        <f>AD141</f>
        <v>0</v>
      </c>
      <c r="CZ141">
        <f>AH141</f>
        <v>0</v>
      </c>
      <c r="DA141">
        <f>AL141</f>
        <v>1</v>
      </c>
      <c r="DB141">
        <v>0</v>
      </c>
    </row>
    <row r="142" spans="1:106" x14ac:dyDescent="0.2">
      <c r="A142">
        <f>ROW(Source!A73)</f>
        <v>73</v>
      </c>
      <c r="B142">
        <v>39570879</v>
      </c>
      <c r="C142">
        <v>39571625</v>
      </c>
      <c r="D142">
        <v>36883554</v>
      </c>
      <c r="E142">
        <v>1</v>
      </c>
      <c r="F142">
        <v>1</v>
      </c>
      <c r="G142">
        <v>1</v>
      </c>
      <c r="H142">
        <v>2</v>
      </c>
      <c r="I142" t="s">
        <v>1158</v>
      </c>
      <c r="J142" t="s">
        <v>1159</v>
      </c>
      <c r="K142" t="s">
        <v>1160</v>
      </c>
      <c r="L142">
        <v>1368</v>
      </c>
      <c r="N142">
        <v>1011</v>
      </c>
      <c r="O142" t="s">
        <v>1151</v>
      </c>
      <c r="P142" t="s">
        <v>1151</v>
      </c>
      <c r="Q142">
        <v>1</v>
      </c>
      <c r="W142">
        <v>0</v>
      </c>
      <c r="X142">
        <v>1372534845</v>
      </c>
      <c r="Y142">
        <v>0.5</v>
      </c>
      <c r="AA142">
        <v>0</v>
      </c>
      <c r="AB142">
        <v>431.06</v>
      </c>
      <c r="AC142">
        <v>11.6</v>
      </c>
      <c r="AD142">
        <v>0</v>
      </c>
      <c r="AE142">
        <v>0</v>
      </c>
      <c r="AF142">
        <v>65.709999999999994</v>
      </c>
      <c r="AG142">
        <v>11.6</v>
      </c>
      <c r="AH142">
        <v>0</v>
      </c>
      <c r="AI142">
        <v>1</v>
      </c>
      <c r="AJ142">
        <v>6.56</v>
      </c>
      <c r="AK142">
        <v>1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3</v>
      </c>
      <c r="AT142">
        <v>0.4</v>
      </c>
      <c r="AU142" t="s">
        <v>19</v>
      </c>
      <c r="AV142">
        <v>0</v>
      </c>
      <c r="AW142">
        <v>2</v>
      </c>
      <c r="AX142">
        <v>39571637</v>
      </c>
      <c r="AY142">
        <v>1</v>
      </c>
      <c r="AZ142">
        <v>0</v>
      </c>
      <c r="BA142">
        <v>131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Y142*Source!I73</f>
        <v>3.9249999999999998</v>
      </c>
      <c r="CY142">
        <f>AB142</f>
        <v>431.06</v>
      </c>
      <c r="CZ142">
        <f>AF142</f>
        <v>65.709999999999994</v>
      </c>
      <c r="DA142">
        <f>AJ142</f>
        <v>6.56</v>
      </c>
      <c r="DB142">
        <v>0</v>
      </c>
    </row>
    <row r="143" spans="1:106" x14ac:dyDescent="0.2">
      <c r="A143">
        <f>ROW(Source!A73)</f>
        <v>73</v>
      </c>
      <c r="B143">
        <v>39570879</v>
      </c>
      <c r="C143">
        <v>39571625</v>
      </c>
      <c r="D143">
        <v>36884726</v>
      </c>
      <c r="E143">
        <v>1</v>
      </c>
      <c r="F143">
        <v>1</v>
      </c>
      <c r="G143">
        <v>1</v>
      </c>
      <c r="H143">
        <v>2</v>
      </c>
      <c r="I143" t="s">
        <v>1262</v>
      </c>
      <c r="J143" t="s">
        <v>1263</v>
      </c>
      <c r="K143" t="s">
        <v>1264</v>
      </c>
      <c r="L143">
        <v>1368</v>
      </c>
      <c r="N143">
        <v>1011</v>
      </c>
      <c r="O143" t="s">
        <v>1151</v>
      </c>
      <c r="P143" t="s">
        <v>1151</v>
      </c>
      <c r="Q143">
        <v>1</v>
      </c>
      <c r="W143">
        <v>0</v>
      </c>
      <c r="X143">
        <v>1581354540</v>
      </c>
      <c r="Y143">
        <v>0.73749999999999993</v>
      </c>
      <c r="AA143">
        <v>0</v>
      </c>
      <c r="AB143">
        <v>14.17</v>
      </c>
      <c r="AC143">
        <v>0</v>
      </c>
      <c r="AD143">
        <v>0</v>
      </c>
      <c r="AE143">
        <v>0</v>
      </c>
      <c r="AF143">
        <v>2.16</v>
      </c>
      <c r="AG143">
        <v>0</v>
      </c>
      <c r="AH143">
        <v>0</v>
      </c>
      <c r="AI143">
        <v>1</v>
      </c>
      <c r="AJ143">
        <v>6.56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3</v>
      </c>
      <c r="AT143">
        <v>0.59</v>
      </c>
      <c r="AU143" t="s">
        <v>19</v>
      </c>
      <c r="AV143">
        <v>0</v>
      </c>
      <c r="AW143">
        <v>2</v>
      </c>
      <c r="AX143">
        <v>39571638</v>
      </c>
      <c r="AY143">
        <v>1</v>
      </c>
      <c r="AZ143">
        <v>0</v>
      </c>
      <c r="BA143">
        <v>132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Y143*Source!I73</f>
        <v>5.7893749999999988</v>
      </c>
      <c r="CY143">
        <f>AB143</f>
        <v>14.17</v>
      </c>
      <c r="CZ143">
        <f>AF143</f>
        <v>2.16</v>
      </c>
      <c r="DA143">
        <f>AJ143</f>
        <v>6.56</v>
      </c>
      <c r="DB143">
        <v>0</v>
      </c>
    </row>
    <row r="144" spans="1:106" x14ac:dyDescent="0.2">
      <c r="A144">
        <f>ROW(Source!A73)</f>
        <v>73</v>
      </c>
      <c r="B144">
        <v>39570879</v>
      </c>
      <c r="C144">
        <v>39571625</v>
      </c>
      <c r="D144">
        <v>36825562</v>
      </c>
      <c r="E144">
        <v>1</v>
      </c>
      <c r="F144">
        <v>1</v>
      </c>
      <c r="G144">
        <v>1</v>
      </c>
      <c r="H144">
        <v>3</v>
      </c>
      <c r="I144" t="s">
        <v>1265</v>
      </c>
      <c r="J144" t="s">
        <v>1266</v>
      </c>
      <c r="K144" t="s">
        <v>1267</v>
      </c>
      <c r="L144">
        <v>1348</v>
      </c>
      <c r="N144">
        <v>1009</v>
      </c>
      <c r="O144" t="s">
        <v>64</v>
      </c>
      <c r="P144" t="s">
        <v>64</v>
      </c>
      <c r="Q144">
        <v>1000</v>
      </c>
      <c r="W144">
        <v>0</v>
      </c>
      <c r="X144">
        <v>532254978</v>
      </c>
      <c r="Y144">
        <v>6.3E-3</v>
      </c>
      <c r="AA144">
        <v>49790.400000000001</v>
      </c>
      <c r="AB144">
        <v>0</v>
      </c>
      <c r="AC144">
        <v>0</v>
      </c>
      <c r="AD144">
        <v>0</v>
      </c>
      <c r="AE144">
        <v>7590</v>
      </c>
      <c r="AF144">
        <v>0</v>
      </c>
      <c r="AG144">
        <v>0</v>
      </c>
      <c r="AH144">
        <v>0</v>
      </c>
      <c r="AI144">
        <v>6.56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6.3E-3</v>
      </c>
      <c r="AU144" t="s">
        <v>3</v>
      </c>
      <c r="AV144">
        <v>0</v>
      </c>
      <c r="AW144">
        <v>2</v>
      </c>
      <c r="AX144">
        <v>39571639</v>
      </c>
      <c r="AY144">
        <v>1</v>
      </c>
      <c r="AZ144">
        <v>0</v>
      </c>
      <c r="BA144">
        <v>133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Y144*Source!I73</f>
        <v>4.9454999999999999E-2</v>
      </c>
      <c r="CY144">
        <f>AA144</f>
        <v>49790.400000000001</v>
      </c>
      <c r="CZ144">
        <f>AE144</f>
        <v>7590</v>
      </c>
      <c r="DA144">
        <f>AI144</f>
        <v>6.56</v>
      </c>
      <c r="DB144">
        <v>0</v>
      </c>
    </row>
    <row r="145" spans="1:106" x14ac:dyDescent="0.2">
      <c r="A145">
        <f>ROW(Source!A73)</f>
        <v>73</v>
      </c>
      <c r="B145">
        <v>39570879</v>
      </c>
      <c r="C145">
        <v>39571625</v>
      </c>
      <c r="D145">
        <v>36825635</v>
      </c>
      <c r="E145">
        <v>1</v>
      </c>
      <c r="F145">
        <v>1</v>
      </c>
      <c r="G145">
        <v>1</v>
      </c>
      <c r="H145">
        <v>3</v>
      </c>
      <c r="I145" t="s">
        <v>1268</v>
      </c>
      <c r="J145" t="s">
        <v>1269</v>
      </c>
      <c r="K145" t="s">
        <v>1270</v>
      </c>
      <c r="L145">
        <v>1348</v>
      </c>
      <c r="N145">
        <v>1009</v>
      </c>
      <c r="O145" t="s">
        <v>64</v>
      </c>
      <c r="P145" t="s">
        <v>64</v>
      </c>
      <c r="Q145">
        <v>1000</v>
      </c>
      <c r="W145">
        <v>0</v>
      </c>
      <c r="X145">
        <v>1049606220</v>
      </c>
      <c r="Y145">
        <v>3.9899999999999996E-3</v>
      </c>
      <c r="AA145">
        <v>96366.399999999994</v>
      </c>
      <c r="AB145">
        <v>0</v>
      </c>
      <c r="AC145">
        <v>0</v>
      </c>
      <c r="AD145">
        <v>0</v>
      </c>
      <c r="AE145">
        <v>14690</v>
      </c>
      <c r="AF145">
        <v>0</v>
      </c>
      <c r="AG145">
        <v>0</v>
      </c>
      <c r="AH145">
        <v>0</v>
      </c>
      <c r="AI145">
        <v>6.56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3.9899999999999996E-3</v>
      </c>
      <c r="AU145" t="s">
        <v>3</v>
      </c>
      <c r="AV145">
        <v>0</v>
      </c>
      <c r="AW145">
        <v>2</v>
      </c>
      <c r="AX145">
        <v>39571640</v>
      </c>
      <c r="AY145">
        <v>1</v>
      </c>
      <c r="AZ145">
        <v>0</v>
      </c>
      <c r="BA145">
        <v>134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Y145*Source!I73</f>
        <v>3.1321499999999995E-2</v>
      </c>
      <c r="CY145">
        <f>AA145</f>
        <v>96366.399999999994</v>
      </c>
      <c r="CZ145">
        <f>AE145</f>
        <v>14690</v>
      </c>
      <c r="DA145">
        <f>AI145</f>
        <v>6.56</v>
      </c>
      <c r="DB145">
        <v>0</v>
      </c>
    </row>
    <row r="146" spans="1:106" x14ac:dyDescent="0.2">
      <c r="A146">
        <f>ROW(Source!A73)</f>
        <v>73</v>
      </c>
      <c r="B146">
        <v>39570879</v>
      </c>
      <c r="C146">
        <v>39571625</v>
      </c>
      <c r="D146">
        <v>36798191</v>
      </c>
      <c r="E146">
        <v>17</v>
      </c>
      <c r="F146">
        <v>1</v>
      </c>
      <c r="G146">
        <v>1</v>
      </c>
      <c r="H146">
        <v>3</v>
      </c>
      <c r="I146" t="s">
        <v>178</v>
      </c>
      <c r="J146" t="s">
        <v>3</v>
      </c>
      <c r="K146" t="s">
        <v>179</v>
      </c>
      <c r="L146">
        <v>1339</v>
      </c>
      <c r="N146">
        <v>1007</v>
      </c>
      <c r="O146" t="s">
        <v>73</v>
      </c>
      <c r="P146" t="s">
        <v>73</v>
      </c>
      <c r="Q146">
        <v>1</v>
      </c>
      <c r="W146">
        <v>0</v>
      </c>
      <c r="X146">
        <v>720604148</v>
      </c>
      <c r="Y146">
        <v>1.05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6.56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3</v>
      </c>
      <c r="AT146">
        <v>1.05</v>
      </c>
      <c r="AU146" t="s">
        <v>3</v>
      </c>
      <c r="AV146">
        <v>0</v>
      </c>
      <c r="AW146">
        <v>2</v>
      </c>
      <c r="AX146">
        <v>39571641</v>
      </c>
      <c r="AY146">
        <v>1</v>
      </c>
      <c r="AZ146">
        <v>0</v>
      </c>
      <c r="BA146">
        <v>135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Y146*Source!I73</f>
        <v>8.2424999999999997</v>
      </c>
      <c r="CY146">
        <f>AA146</f>
        <v>0</v>
      </c>
      <c r="CZ146">
        <f>AE146</f>
        <v>0</v>
      </c>
      <c r="DA146">
        <f>AI146</f>
        <v>6.56</v>
      </c>
      <c r="DB146">
        <v>0</v>
      </c>
    </row>
    <row r="147" spans="1:106" x14ac:dyDescent="0.2">
      <c r="A147">
        <f>ROW(Source!A73)</f>
        <v>73</v>
      </c>
      <c r="B147">
        <v>39570879</v>
      </c>
      <c r="C147">
        <v>39571625</v>
      </c>
      <c r="D147">
        <v>36833880</v>
      </c>
      <c r="E147">
        <v>1</v>
      </c>
      <c r="F147">
        <v>1</v>
      </c>
      <c r="G147">
        <v>1</v>
      </c>
      <c r="H147">
        <v>3</v>
      </c>
      <c r="I147" t="s">
        <v>181</v>
      </c>
      <c r="J147" t="s">
        <v>183</v>
      </c>
      <c r="K147" t="s">
        <v>182</v>
      </c>
      <c r="L147">
        <v>1339</v>
      </c>
      <c r="N147">
        <v>1007</v>
      </c>
      <c r="O147" t="s">
        <v>73</v>
      </c>
      <c r="P147" t="s">
        <v>73</v>
      </c>
      <c r="Q147">
        <v>1</v>
      </c>
      <c r="W147">
        <v>0</v>
      </c>
      <c r="X147">
        <v>1864268680</v>
      </c>
      <c r="Y147">
        <v>1.05</v>
      </c>
      <c r="AA147">
        <v>9820.58</v>
      </c>
      <c r="AB147">
        <v>0</v>
      </c>
      <c r="AC147">
        <v>0</v>
      </c>
      <c r="AD147">
        <v>0</v>
      </c>
      <c r="AE147">
        <v>1497.04</v>
      </c>
      <c r="AF147">
        <v>0</v>
      </c>
      <c r="AG147">
        <v>0</v>
      </c>
      <c r="AH147">
        <v>0</v>
      </c>
      <c r="AI147">
        <v>6.56</v>
      </c>
      <c r="AJ147">
        <v>1</v>
      </c>
      <c r="AK147">
        <v>1</v>
      </c>
      <c r="AL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 t="s">
        <v>3</v>
      </c>
      <c r="AT147">
        <v>1.05</v>
      </c>
      <c r="AU147" t="s">
        <v>3</v>
      </c>
      <c r="AV147">
        <v>0</v>
      </c>
      <c r="AW147">
        <v>1</v>
      </c>
      <c r="AX147">
        <v>-1</v>
      </c>
      <c r="AY147">
        <v>0</v>
      </c>
      <c r="AZ147">
        <v>0</v>
      </c>
      <c r="BA147" t="s">
        <v>3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Y147*Source!I73</f>
        <v>8.2424999999999997</v>
      </c>
      <c r="CY147">
        <f>AA147</f>
        <v>9820.58</v>
      </c>
      <c r="CZ147">
        <f>AE147</f>
        <v>1497.04</v>
      </c>
      <c r="DA147">
        <f>AI147</f>
        <v>6.56</v>
      </c>
      <c r="DB147">
        <v>0</v>
      </c>
    </row>
    <row r="148" spans="1:106" x14ac:dyDescent="0.2">
      <c r="A148">
        <f>ROW(Source!A73)</f>
        <v>73</v>
      </c>
      <c r="B148">
        <v>39570879</v>
      </c>
      <c r="C148">
        <v>39571625</v>
      </c>
      <c r="D148">
        <v>36836997</v>
      </c>
      <c r="E148">
        <v>1</v>
      </c>
      <c r="F148">
        <v>1</v>
      </c>
      <c r="G148">
        <v>1</v>
      </c>
      <c r="H148">
        <v>3</v>
      </c>
      <c r="I148" t="s">
        <v>1271</v>
      </c>
      <c r="J148" t="s">
        <v>1272</v>
      </c>
      <c r="K148" t="s">
        <v>1273</v>
      </c>
      <c r="L148">
        <v>1346</v>
      </c>
      <c r="N148">
        <v>1009</v>
      </c>
      <c r="O148" t="s">
        <v>307</v>
      </c>
      <c r="P148" t="s">
        <v>307</v>
      </c>
      <c r="Q148">
        <v>1</v>
      </c>
      <c r="W148">
        <v>0</v>
      </c>
      <c r="X148">
        <v>-1230081286</v>
      </c>
      <c r="Y148">
        <v>12.7</v>
      </c>
      <c r="AA148">
        <v>295.2</v>
      </c>
      <c r="AB148">
        <v>0</v>
      </c>
      <c r="AC148">
        <v>0</v>
      </c>
      <c r="AD148">
        <v>0</v>
      </c>
      <c r="AE148">
        <v>45</v>
      </c>
      <c r="AF148">
        <v>0</v>
      </c>
      <c r="AG148">
        <v>0</v>
      </c>
      <c r="AH148">
        <v>0</v>
      </c>
      <c r="AI148">
        <v>6.56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12.7</v>
      </c>
      <c r="AU148" t="s">
        <v>3</v>
      </c>
      <c r="AV148">
        <v>0</v>
      </c>
      <c r="AW148">
        <v>2</v>
      </c>
      <c r="AX148">
        <v>39571642</v>
      </c>
      <c r="AY148">
        <v>1</v>
      </c>
      <c r="AZ148">
        <v>0</v>
      </c>
      <c r="BA148">
        <v>136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Y148*Source!I73</f>
        <v>99.694999999999993</v>
      </c>
      <c r="CY148">
        <f>AA148</f>
        <v>295.2</v>
      </c>
      <c r="CZ148">
        <f>AE148</f>
        <v>45</v>
      </c>
      <c r="DA148">
        <f>AI148</f>
        <v>6.56</v>
      </c>
      <c r="DB148">
        <v>0</v>
      </c>
    </row>
    <row r="149" spans="1:106" x14ac:dyDescent="0.2">
      <c r="A149">
        <f>ROW(Source!A76)</f>
        <v>76</v>
      </c>
      <c r="B149">
        <v>39570879</v>
      </c>
      <c r="C149">
        <v>39571645</v>
      </c>
      <c r="D149">
        <v>37070495</v>
      </c>
      <c r="E149">
        <v>1</v>
      </c>
      <c r="F149">
        <v>1</v>
      </c>
      <c r="G149">
        <v>1</v>
      </c>
      <c r="H149">
        <v>1</v>
      </c>
      <c r="I149" t="s">
        <v>1274</v>
      </c>
      <c r="J149" t="s">
        <v>3</v>
      </c>
      <c r="K149" t="s">
        <v>1275</v>
      </c>
      <c r="L149">
        <v>1191</v>
      </c>
      <c r="N149">
        <v>1013</v>
      </c>
      <c r="O149" t="s">
        <v>1143</v>
      </c>
      <c r="P149" t="s">
        <v>1143</v>
      </c>
      <c r="Q149">
        <v>1</v>
      </c>
      <c r="W149">
        <v>0</v>
      </c>
      <c r="X149">
        <v>-784637506</v>
      </c>
      <c r="Y149">
        <v>2476.9850000000001</v>
      </c>
      <c r="AA149">
        <v>0</v>
      </c>
      <c r="AB149">
        <v>0</v>
      </c>
      <c r="AC149">
        <v>0</v>
      </c>
      <c r="AD149">
        <v>57.33</v>
      </c>
      <c r="AE149">
        <v>0</v>
      </c>
      <c r="AF149">
        <v>0</v>
      </c>
      <c r="AG149">
        <v>0</v>
      </c>
      <c r="AH149">
        <v>8.74</v>
      </c>
      <c r="AI149">
        <v>1</v>
      </c>
      <c r="AJ149">
        <v>1</v>
      </c>
      <c r="AK149">
        <v>1</v>
      </c>
      <c r="AL149">
        <v>6.56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3</v>
      </c>
      <c r="AT149">
        <v>2153.9</v>
      </c>
      <c r="AU149" t="s">
        <v>20</v>
      </c>
      <c r="AV149">
        <v>1</v>
      </c>
      <c r="AW149">
        <v>2</v>
      </c>
      <c r="AX149">
        <v>39571666</v>
      </c>
      <c r="AY149">
        <v>1</v>
      </c>
      <c r="AZ149">
        <v>0</v>
      </c>
      <c r="BA149">
        <v>137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Y149*Source!I76</f>
        <v>245.22151500000001</v>
      </c>
      <c r="CY149">
        <f>AD149</f>
        <v>57.33</v>
      </c>
      <c r="CZ149">
        <f>AH149</f>
        <v>8.74</v>
      </c>
      <c r="DA149">
        <f>AL149</f>
        <v>6.56</v>
      </c>
      <c r="DB149">
        <v>0</v>
      </c>
    </row>
    <row r="150" spans="1:106" x14ac:dyDescent="0.2">
      <c r="A150">
        <f>ROW(Source!A76)</f>
        <v>76</v>
      </c>
      <c r="B150">
        <v>39570879</v>
      </c>
      <c r="C150">
        <v>39571645</v>
      </c>
      <c r="D150">
        <v>37064876</v>
      </c>
      <c r="E150">
        <v>1</v>
      </c>
      <c r="F150">
        <v>1</v>
      </c>
      <c r="G150">
        <v>1</v>
      </c>
      <c r="H150">
        <v>1</v>
      </c>
      <c r="I150" t="s">
        <v>1146</v>
      </c>
      <c r="J150" t="s">
        <v>3</v>
      </c>
      <c r="K150" t="s">
        <v>1147</v>
      </c>
      <c r="L150">
        <v>1191</v>
      </c>
      <c r="N150">
        <v>1013</v>
      </c>
      <c r="O150" t="s">
        <v>1143</v>
      </c>
      <c r="P150" t="s">
        <v>1143</v>
      </c>
      <c r="Q150">
        <v>1</v>
      </c>
      <c r="W150">
        <v>0</v>
      </c>
      <c r="X150">
        <v>-1417349443</v>
      </c>
      <c r="Y150">
        <v>120.84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6.56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120.84</v>
      </c>
      <c r="AU150" t="s">
        <v>3</v>
      </c>
      <c r="AV150">
        <v>2</v>
      </c>
      <c r="AW150">
        <v>2</v>
      </c>
      <c r="AX150">
        <v>39571667</v>
      </c>
      <c r="AY150">
        <v>1</v>
      </c>
      <c r="AZ150">
        <v>2048</v>
      </c>
      <c r="BA150">
        <v>138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Y150*Source!I76</f>
        <v>11.96316</v>
      </c>
      <c r="CY150">
        <f>AD150</f>
        <v>0</v>
      </c>
      <c r="CZ150">
        <f>AH150</f>
        <v>0</v>
      </c>
      <c r="DA150">
        <f>AL150</f>
        <v>1</v>
      </c>
      <c r="DB150">
        <v>0</v>
      </c>
    </row>
    <row r="151" spans="1:106" x14ac:dyDescent="0.2">
      <c r="A151">
        <f>ROW(Source!A76)</f>
        <v>76</v>
      </c>
      <c r="B151">
        <v>39570879</v>
      </c>
      <c r="C151">
        <v>39571645</v>
      </c>
      <c r="D151">
        <v>36882057</v>
      </c>
      <c r="E151">
        <v>1</v>
      </c>
      <c r="F151">
        <v>1</v>
      </c>
      <c r="G151">
        <v>1</v>
      </c>
      <c r="H151">
        <v>2</v>
      </c>
      <c r="I151" t="s">
        <v>1194</v>
      </c>
      <c r="J151" t="s">
        <v>1195</v>
      </c>
      <c r="K151" t="s">
        <v>1196</v>
      </c>
      <c r="L151">
        <v>1368</v>
      </c>
      <c r="N151">
        <v>1011</v>
      </c>
      <c r="O151" t="s">
        <v>1151</v>
      </c>
      <c r="P151" t="s">
        <v>1151</v>
      </c>
      <c r="Q151">
        <v>1</v>
      </c>
      <c r="W151">
        <v>0</v>
      </c>
      <c r="X151">
        <v>-1460065968</v>
      </c>
      <c r="Y151">
        <v>147.86250000000001</v>
      </c>
      <c r="AA151">
        <v>0</v>
      </c>
      <c r="AB151">
        <v>566.78</v>
      </c>
      <c r="AC151">
        <v>13.5</v>
      </c>
      <c r="AD151">
        <v>0</v>
      </c>
      <c r="AE151">
        <v>0</v>
      </c>
      <c r="AF151">
        <v>86.4</v>
      </c>
      <c r="AG151">
        <v>13.5</v>
      </c>
      <c r="AH151">
        <v>0</v>
      </c>
      <c r="AI151">
        <v>1</v>
      </c>
      <c r="AJ151">
        <v>6.56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3</v>
      </c>
      <c r="AT151">
        <v>118.29</v>
      </c>
      <c r="AU151" t="s">
        <v>19</v>
      </c>
      <c r="AV151">
        <v>0</v>
      </c>
      <c r="AW151">
        <v>2</v>
      </c>
      <c r="AX151">
        <v>39571668</v>
      </c>
      <c r="AY151">
        <v>1</v>
      </c>
      <c r="AZ151">
        <v>0</v>
      </c>
      <c r="BA151">
        <v>139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Y151*Source!I76</f>
        <v>14.638387500000002</v>
      </c>
      <c r="CY151">
        <f t="shared" ref="CY151:CY156" si="15">AB151</f>
        <v>566.78</v>
      </c>
      <c r="CZ151">
        <f t="shared" ref="CZ151:CZ156" si="16">AF151</f>
        <v>86.4</v>
      </c>
      <c r="DA151">
        <f t="shared" ref="DA151:DA156" si="17">AJ151</f>
        <v>6.56</v>
      </c>
      <c r="DB151">
        <v>0</v>
      </c>
    </row>
    <row r="152" spans="1:106" x14ac:dyDescent="0.2">
      <c r="A152">
        <f>ROW(Source!A76)</f>
        <v>76</v>
      </c>
      <c r="B152">
        <v>39570879</v>
      </c>
      <c r="C152">
        <v>39571645</v>
      </c>
      <c r="D152">
        <v>36882159</v>
      </c>
      <c r="E152">
        <v>1</v>
      </c>
      <c r="F152">
        <v>1</v>
      </c>
      <c r="G152">
        <v>1</v>
      </c>
      <c r="H152">
        <v>2</v>
      </c>
      <c r="I152" t="s">
        <v>1155</v>
      </c>
      <c r="J152" t="s">
        <v>1156</v>
      </c>
      <c r="K152" t="s">
        <v>1157</v>
      </c>
      <c r="L152">
        <v>1368</v>
      </c>
      <c r="N152">
        <v>1011</v>
      </c>
      <c r="O152" t="s">
        <v>1151</v>
      </c>
      <c r="P152" t="s">
        <v>1151</v>
      </c>
      <c r="Q152">
        <v>1</v>
      </c>
      <c r="W152">
        <v>0</v>
      </c>
      <c r="X152">
        <v>-1718674368</v>
      </c>
      <c r="Y152">
        <v>1.1500000000000001</v>
      </c>
      <c r="AA152">
        <v>0</v>
      </c>
      <c r="AB152">
        <v>734.65</v>
      </c>
      <c r="AC152">
        <v>13.5</v>
      </c>
      <c r="AD152">
        <v>0</v>
      </c>
      <c r="AE152">
        <v>0</v>
      </c>
      <c r="AF152">
        <v>111.99</v>
      </c>
      <c r="AG152">
        <v>13.5</v>
      </c>
      <c r="AH152">
        <v>0</v>
      </c>
      <c r="AI152">
        <v>1</v>
      </c>
      <c r="AJ152">
        <v>6.56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3</v>
      </c>
      <c r="AT152">
        <v>0.92</v>
      </c>
      <c r="AU152" t="s">
        <v>19</v>
      </c>
      <c r="AV152">
        <v>0</v>
      </c>
      <c r="AW152">
        <v>2</v>
      </c>
      <c r="AX152">
        <v>39571669</v>
      </c>
      <c r="AY152">
        <v>1</v>
      </c>
      <c r="AZ152">
        <v>0</v>
      </c>
      <c r="BA152">
        <v>140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Y152*Source!I76</f>
        <v>0.11385000000000002</v>
      </c>
      <c r="CY152">
        <f t="shared" si="15"/>
        <v>734.65</v>
      </c>
      <c r="CZ152">
        <f t="shared" si="16"/>
        <v>111.99</v>
      </c>
      <c r="DA152">
        <f t="shared" si="17"/>
        <v>6.56</v>
      </c>
      <c r="DB152">
        <v>0</v>
      </c>
    </row>
    <row r="153" spans="1:106" x14ac:dyDescent="0.2">
      <c r="A153">
        <f>ROW(Source!A76)</f>
        <v>76</v>
      </c>
      <c r="B153">
        <v>39570879</v>
      </c>
      <c r="C153">
        <v>39571645</v>
      </c>
      <c r="D153">
        <v>36882383</v>
      </c>
      <c r="E153">
        <v>1</v>
      </c>
      <c r="F153">
        <v>1</v>
      </c>
      <c r="G153">
        <v>1</v>
      </c>
      <c r="H153">
        <v>2</v>
      </c>
      <c r="I153" t="s">
        <v>1205</v>
      </c>
      <c r="J153" t="s">
        <v>1206</v>
      </c>
      <c r="K153" t="s">
        <v>1207</v>
      </c>
      <c r="L153">
        <v>1368</v>
      </c>
      <c r="N153">
        <v>1011</v>
      </c>
      <c r="O153" t="s">
        <v>1151</v>
      </c>
      <c r="P153" t="s">
        <v>1151</v>
      </c>
      <c r="Q153">
        <v>1</v>
      </c>
      <c r="W153">
        <v>0</v>
      </c>
      <c r="X153">
        <v>-665367104</v>
      </c>
      <c r="Y153">
        <v>0.33750000000000002</v>
      </c>
      <c r="AA153">
        <v>0</v>
      </c>
      <c r="AB153">
        <v>590.33000000000004</v>
      </c>
      <c r="AC153">
        <v>10.06</v>
      </c>
      <c r="AD153">
        <v>0</v>
      </c>
      <c r="AE153">
        <v>0</v>
      </c>
      <c r="AF153">
        <v>89.99</v>
      </c>
      <c r="AG153">
        <v>10.06</v>
      </c>
      <c r="AH153">
        <v>0</v>
      </c>
      <c r="AI153">
        <v>1</v>
      </c>
      <c r="AJ153">
        <v>6.56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3</v>
      </c>
      <c r="AT153">
        <v>0.27</v>
      </c>
      <c r="AU153" t="s">
        <v>19</v>
      </c>
      <c r="AV153">
        <v>0</v>
      </c>
      <c r="AW153">
        <v>2</v>
      </c>
      <c r="AX153">
        <v>39571670</v>
      </c>
      <c r="AY153">
        <v>1</v>
      </c>
      <c r="AZ153">
        <v>0</v>
      </c>
      <c r="BA153">
        <v>141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Y153*Source!I76</f>
        <v>3.3412500000000005E-2</v>
      </c>
      <c r="CY153">
        <f t="shared" si="15"/>
        <v>590.33000000000004</v>
      </c>
      <c r="CZ153">
        <f t="shared" si="16"/>
        <v>89.99</v>
      </c>
      <c r="DA153">
        <f t="shared" si="17"/>
        <v>6.56</v>
      </c>
      <c r="DB153">
        <v>0</v>
      </c>
    </row>
    <row r="154" spans="1:106" x14ac:dyDescent="0.2">
      <c r="A154">
        <f>ROW(Source!A76)</f>
        <v>76</v>
      </c>
      <c r="B154">
        <v>39570879</v>
      </c>
      <c r="C154">
        <v>39571645</v>
      </c>
      <c r="D154">
        <v>36882567</v>
      </c>
      <c r="E154">
        <v>1</v>
      </c>
      <c r="F154">
        <v>1</v>
      </c>
      <c r="G154">
        <v>1</v>
      </c>
      <c r="H154">
        <v>2</v>
      </c>
      <c r="I154" t="s">
        <v>1208</v>
      </c>
      <c r="J154" t="s">
        <v>1209</v>
      </c>
      <c r="K154" t="s">
        <v>1210</v>
      </c>
      <c r="L154">
        <v>1368</v>
      </c>
      <c r="N154">
        <v>1011</v>
      </c>
      <c r="O154" t="s">
        <v>1151</v>
      </c>
      <c r="P154" t="s">
        <v>1151</v>
      </c>
      <c r="Q154">
        <v>1</v>
      </c>
      <c r="W154">
        <v>0</v>
      </c>
      <c r="X154">
        <v>2014125784</v>
      </c>
      <c r="Y154">
        <v>134.625</v>
      </c>
      <c r="AA154">
        <v>0</v>
      </c>
      <c r="AB154">
        <v>12.46</v>
      </c>
      <c r="AC154">
        <v>0</v>
      </c>
      <c r="AD154">
        <v>0</v>
      </c>
      <c r="AE154">
        <v>0</v>
      </c>
      <c r="AF154">
        <v>1.9</v>
      </c>
      <c r="AG154">
        <v>0</v>
      </c>
      <c r="AH154">
        <v>0</v>
      </c>
      <c r="AI154">
        <v>1</v>
      </c>
      <c r="AJ154">
        <v>6.56</v>
      </c>
      <c r="AK154">
        <v>1</v>
      </c>
      <c r="AL154">
        <v>1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3</v>
      </c>
      <c r="AT154">
        <v>107.7</v>
      </c>
      <c r="AU154" t="s">
        <v>19</v>
      </c>
      <c r="AV154">
        <v>0</v>
      </c>
      <c r="AW154">
        <v>2</v>
      </c>
      <c r="AX154">
        <v>39571671</v>
      </c>
      <c r="AY154">
        <v>1</v>
      </c>
      <c r="AZ154">
        <v>0</v>
      </c>
      <c r="BA154">
        <v>142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Y154*Source!I76</f>
        <v>13.327875000000001</v>
      </c>
      <c r="CY154">
        <f t="shared" si="15"/>
        <v>12.46</v>
      </c>
      <c r="CZ154">
        <f t="shared" si="16"/>
        <v>1.9</v>
      </c>
      <c r="DA154">
        <f t="shared" si="17"/>
        <v>6.56</v>
      </c>
      <c r="DB154">
        <v>0</v>
      </c>
    </row>
    <row r="155" spans="1:106" x14ac:dyDescent="0.2">
      <c r="A155">
        <f>ROW(Source!A76)</f>
        <v>76</v>
      </c>
      <c r="B155">
        <v>39570879</v>
      </c>
      <c r="C155">
        <v>39571645</v>
      </c>
      <c r="D155">
        <v>36883554</v>
      </c>
      <c r="E155">
        <v>1</v>
      </c>
      <c r="F155">
        <v>1</v>
      </c>
      <c r="G155">
        <v>1</v>
      </c>
      <c r="H155">
        <v>2</v>
      </c>
      <c r="I155" t="s">
        <v>1158</v>
      </c>
      <c r="J155" t="s">
        <v>1159</v>
      </c>
      <c r="K155" t="s">
        <v>1160</v>
      </c>
      <c r="L155">
        <v>1368</v>
      </c>
      <c r="N155">
        <v>1011</v>
      </c>
      <c r="O155" t="s">
        <v>1151</v>
      </c>
      <c r="P155" t="s">
        <v>1151</v>
      </c>
      <c r="Q155">
        <v>1</v>
      </c>
      <c r="W155">
        <v>0</v>
      </c>
      <c r="X155">
        <v>1372534845</v>
      </c>
      <c r="Y155">
        <v>1.7000000000000002</v>
      </c>
      <c r="AA155">
        <v>0</v>
      </c>
      <c r="AB155">
        <v>431.06</v>
      </c>
      <c r="AC155">
        <v>11.6</v>
      </c>
      <c r="AD155">
        <v>0</v>
      </c>
      <c r="AE155">
        <v>0</v>
      </c>
      <c r="AF155">
        <v>65.709999999999994</v>
      </c>
      <c r="AG155">
        <v>11.6</v>
      </c>
      <c r="AH155">
        <v>0</v>
      </c>
      <c r="AI155">
        <v>1</v>
      </c>
      <c r="AJ155">
        <v>6.56</v>
      </c>
      <c r="AK155">
        <v>1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3</v>
      </c>
      <c r="AT155">
        <v>1.36</v>
      </c>
      <c r="AU155" t="s">
        <v>19</v>
      </c>
      <c r="AV155">
        <v>0</v>
      </c>
      <c r="AW155">
        <v>2</v>
      </c>
      <c r="AX155">
        <v>39571672</v>
      </c>
      <c r="AY155">
        <v>1</v>
      </c>
      <c r="AZ155">
        <v>0</v>
      </c>
      <c r="BA155">
        <v>143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Y155*Source!I76</f>
        <v>0.16830000000000003</v>
      </c>
      <c r="CY155">
        <f t="shared" si="15"/>
        <v>431.06</v>
      </c>
      <c r="CZ155">
        <f t="shared" si="16"/>
        <v>65.709999999999994</v>
      </c>
      <c r="DA155">
        <f t="shared" si="17"/>
        <v>6.56</v>
      </c>
      <c r="DB155">
        <v>0</v>
      </c>
    </row>
    <row r="156" spans="1:106" x14ac:dyDescent="0.2">
      <c r="A156">
        <f>ROW(Source!A76)</f>
        <v>76</v>
      </c>
      <c r="B156">
        <v>39570879</v>
      </c>
      <c r="C156">
        <v>39571645</v>
      </c>
      <c r="D156">
        <v>36883858</v>
      </c>
      <c r="E156">
        <v>1</v>
      </c>
      <c r="F156">
        <v>1</v>
      </c>
      <c r="G156">
        <v>1</v>
      </c>
      <c r="H156">
        <v>2</v>
      </c>
      <c r="I156" t="s">
        <v>1231</v>
      </c>
      <c r="J156" t="s">
        <v>1232</v>
      </c>
      <c r="K156" t="s">
        <v>1233</v>
      </c>
      <c r="L156">
        <v>1368</v>
      </c>
      <c r="N156">
        <v>1011</v>
      </c>
      <c r="O156" t="s">
        <v>1151</v>
      </c>
      <c r="P156" t="s">
        <v>1151</v>
      </c>
      <c r="Q156">
        <v>1</v>
      </c>
      <c r="W156">
        <v>0</v>
      </c>
      <c r="X156">
        <v>-353815937</v>
      </c>
      <c r="Y156">
        <v>177.01250000000002</v>
      </c>
      <c r="AA156">
        <v>0</v>
      </c>
      <c r="AB156">
        <v>53.14</v>
      </c>
      <c r="AC156">
        <v>0</v>
      </c>
      <c r="AD156">
        <v>0</v>
      </c>
      <c r="AE156">
        <v>0</v>
      </c>
      <c r="AF156">
        <v>8.1</v>
      </c>
      <c r="AG156">
        <v>0</v>
      </c>
      <c r="AH156">
        <v>0</v>
      </c>
      <c r="AI156">
        <v>1</v>
      </c>
      <c r="AJ156">
        <v>6.56</v>
      </c>
      <c r="AK156">
        <v>1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3</v>
      </c>
      <c r="AT156">
        <v>141.61000000000001</v>
      </c>
      <c r="AU156" t="s">
        <v>19</v>
      </c>
      <c r="AV156">
        <v>0</v>
      </c>
      <c r="AW156">
        <v>2</v>
      </c>
      <c r="AX156">
        <v>39571673</v>
      </c>
      <c r="AY156">
        <v>1</v>
      </c>
      <c r="AZ156">
        <v>0</v>
      </c>
      <c r="BA156">
        <v>144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Y156*Source!I76</f>
        <v>17.524237500000002</v>
      </c>
      <c r="CY156">
        <f t="shared" si="15"/>
        <v>53.14</v>
      </c>
      <c r="CZ156">
        <f t="shared" si="16"/>
        <v>8.1</v>
      </c>
      <c r="DA156">
        <f t="shared" si="17"/>
        <v>6.56</v>
      </c>
      <c r="DB156">
        <v>0</v>
      </c>
    </row>
    <row r="157" spans="1:106" x14ac:dyDescent="0.2">
      <c r="A157">
        <f>ROW(Source!A76)</f>
        <v>76</v>
      </c>
      <c r="B157">
        <v>39570879</v>
      </c>
      <c r="C157">
        <v>39571645</v>
      </c>
      <c r="D157">
        <v>36801792</v>
      </c>
      <c r="E157">
        <v>1</v>
      </c>
      <c r="F157">
        <v>1</v>
      </c>
      <c r="G157">
        <v>1</v>
      </c>
      <c r="H157">
        <v>3</v>
      </c>
      <c r="I157" t="s">
        <v>1186</v>
      </c>
      <c r="J157" t="s">
        <v>1187</v>
      </c>
      <c r="K157" t="s">
        <v>1188</v>
      </c>
      <c r="L157">
        <v>1339</v>
      </c>
      <c r="N157">
        <v>1007</v>
      </c>
      <c r="O157" t="s">
        <v>73</v>
      </c>
      <c r="P157" t="s">
        <v>73</v>
      </c>
      <c r="Q157">
        <v>1</v>
      </c>
      <c r="W157">
        <v>0</v>
      </c>
      <c r="X157">
        <v>-1660354250</v>
      </c>
      <c r="Y157">
        <v>0.41199999999999998</v>
      </c>
      <c r="AA157">
        <v>16.010000000000002</v>
      </c>
      <c r="AB157">
        <v>0</v>
      </c>
      <c r="AC157">
        <v>0</v>
      </c>
      <c r="AD157">
        <v>0</v>
      </c>
      <c r="AE157">
        <v>2.44</v>
      </c>
      <c r="AF157">
        <v>0</v>
      </c>
      <c r="AG157">
        <v>0</v>
      </c>
      <c r="AH157">
        <v>0</v>
      </c>
      <c r="AI157">
        <v>6.56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3</v>
      </c>
      <c r="AT157">
        <v>0.41199999999999998</v>
      </c>
      <c r="AU157" t="s">
        <v>3</v>
      </c>
      <c r="AV157">
        <v>0</v>
      </c>
      <c r="AW157">
        <v>2</v>
      </c>
      <c r="AX157">
        <v>39571674</v>
      </c>
      <c r="AY157">
        <v>1</v>
      </c>
      <c r="AZ157">
        <v>0</v>
      </c>
      <c r="BA157">
        <v>145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Y157*Source!I76</f>
        <v>4.0787999999999998E-2</v>
      </c>
      <c r="CY157">
        <f t="shared" ref="CY157:CY169" si="18">AA157</f>
        <v>16.010000000000002</v>
      </c>
      <c r="CZ157">
        <f t="shared" ref="CZ157:CZ169" si="19">AE157</f>
        <v>2.44</v>
      </c>
      <c r="DA157">
        <f t="shared" ref="DA157:DA169" si="20">AI157</f>
        <v>6.56</v>
      </c>
      <c r="DB157">
        <v>0</v>
      </c>
    </row>
    <row r="158" spans="1:106" x14ac:dyDescent="0.2">
      <c r="A158">
        <f>ROW(Source!A76)</f>
        <v>76</v>
      </c>
      <c r="B158">
        <v>39570879</v>
      </c>
      <c r="C158">
        <v>39571645</v>
      </c>
      <c r="D158">
        <v>36803256</v>
      </c>
      <c r="E158">
        <v>1</v>
      </c>
      <c r="F158">
        <v>1</v>
      </c>
      <c r="G158">
        <v>1</v>
      </c>
      <c r="H158">
        <v>3</v>
      </c>
      <c r="I158" t="s">
        <v>1178</v>
      </c>
      <c r="J158" t="s">
        <v>1179</v>
      </c>
      <c r="K158" t="s">
        <v>1180</v>
      </c>
      <c r="L158">
        <v>1348</v>
      </c>
      <c r="N158">
        <v>1009</v>
      </c>
      <c r="O158" t="s">
        <v>64</v>
      </c>
      <c r="P158" t="s">
        <v>64</v>
      </c>
      <c r="Q158">
        <v>1000</v>
      </c>
      <c r="W158">
        <v>0</v>
      </c>
      <c r="X158">
        <v>-714836380</v>
      </c>
      <c r="Y158">
        <v>0.17</v>
      </c>
      <c r="AA158">
        <v>67666.47</v>
      </c>
      <c r="AB158">
        <v>0</v>
      </c>
      <c r="AC158">
        <v>0</v>
      </c>
      <c r="AD158">
        <v>0</v>
      </c>
      <c r="AE158">
        <v>10315.01</v>
      </c>
      <c r="AF158">
        <v>0</v>
      </c>
      <c r="AG158">
        <v>0</v>
      </c>
      <c r="AH158">
        <v>0</v>
      </c>
      <c r="AI158">
        <v>6.56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0.17</v>
      </c>
      <c r="AU158" t="s">
        <v>3</v>
      </c>
      <c r="AV158">
        <v>0</v>
      </c>
      <c r="AW158">
        <v>2</v>
      </c>
      <c r="AX158">
        <v>39571675</v>
      </c>
      <c r="AY158">
        <v>1</v>
      </c>
      <c r="AZ158">
        <v>0</v>
      </c>
      <c r="BA158">
        <v>146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Y158*Source!I76</f>
        <v>1.6830000000000001E-2</v>
      </c>
      <c r="CY158">
        <f t="shared" si="18"/>
        <v>67666.47</v>
      </c>
      <c r="CZ158">
        <f t="shared" si="19"/>
        <v>10315.01</v>
      </c>
      <c r="DA158">
        <f t="shared" si="20"/>
        <v>6.56</v>
      </c>
      <c r="DB158">
        <v>0</v>
      </c>
    </row>
    <row r="159" spans="1:106" x14ac:dyDescent="0.2">
      <c r="A159">
        <f>ROW(Source!A76)</f>
        <v>76</v>
      </c>
      <c r="B159">
        <v>39570879</v>
      </c>
      <c r="C159">
        <v>39571645</v>
      </c>
      <c r="D159">
        <v>36804447</v>
      </c>
      <c r="E159">
        <v>1</v>
      </c>
      <c r="F159">
        <v>1</v>
      </c>
      <c r="G159">
        <v>1</v>
      </c>
      <c r="H159">
        <v>3</v>
      </c>
      <c r="I159" t="s">
        <v>1276</v>
      </c>
      <c r="J159" t="s">
        <v>1277</v>
      </c>
      <c r="K159" t="s">
        <v>1278</v>
      </c>
      <c r="L159">
        <v>1348</v>
      </c>
      <c r="N159">
        <v>1009</v>
      </c>
      <c r="O159" t="s">
        <v>64</v>
      </c>
      <c r="P159" t="s">
        <v>64</v>
      </c>
      <c r="Q159">
        <v>1000</v>
      </c>
      <c r="W159">
        <v>0</v>
      </c>
      <c r="X159">
        <v>-437906794</v>
      </c>
      <c r="Y159">
        <v>0.27</v>
      </c>
      <c r="AA159">
        <v>59302.47</v>
      </c>
      <c r="AB159">
        <v>0</v>
      </c>
      <c r="AC159">
        <v>0</v>
      </c>
      <c r="AD159">
        <v>0</v>
      </c>
      <c r="AE159">
        <v>9040.01</v>
      </c>
      <c r="AF159">
        <v>0</v>
      </c>
      <c r="AG159">
        <v>0</v>
      </c>
      <c r="AH159">
        <v>0</v>
      </c>
      <c r="AI159">
        <v>6.56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0.27</v>
      </c>
      <c r="AU159" t="s">
        <v>3</v>
      </c>
      <c r="AV159">
        <v>0</v>
      </c>
      <c r="AW159">
        <v>2</v>
      </c>
      <c r="AX159">
        <v>39571676</v>
      </c>
      <c r="AY159">
        <v>1</v>
      </c>
      <c r="AZ159">
        <v>0</v>
      </c>
      <c r="BA159">
        <v>147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Y159*Source!I76</f>
        <v>2.6730000000000004E-2</v>
      </c>
      <c r="CY159">
        <f t="shared" si="18"/>
        <v>59302.47</v>
      </c>
      <c r="CZ159">
        <f t="shared" si="19"/>
        <v>9040.01</v>
      </c>
      <c r="DA159">
        <f t="shared" si="20"/>
        <v>6.56</v>
      </c>
      <c r="DB159">
        <v>0</v>
      </c>
    </row>
    <row r="160" spans="1:106" x14ac:dyDescent="0.2">
      <c r="A160">
        <f>ROW(Source!A76)</f>
        <v>76</v>
      </c>
      <c r="B160">
        <v>39570879</v>
      </c>
      <c r="C160">
        <v>39571645</v>
      </c>
      <c r="D160">
        <v>36804545</v>
      </c>
      <c r="E160">
        <v>1</v>
      </c>
      <c r="F160">
        <v>1</v>
      </c>
      <c r="G160">
        <v>1</v>
      </c>
      <c r="H160">
        <v>3</v>
      </c>
      <c r="I160" t="s">
        <v>1211</v>
      </c>
      <c r="J160" t="s">
        <v>1212</v>
      </c>
      <c r="K160" t="s">
        <v>1213</v>
      </c>
      <c r="L160">
        <v>1348</v>
      </c>
      <c r="N160">
        <v>1009</v>
      </c>
      <c r="O160" t="s">
        <v>64</v>
      </c>
      <c r="P160" t="s">
        <v>64</v>
      </c>
      <c r="Q160">
        <v>1000</v>
      </c>
      <c r="W160">
        <v>0</v>
      </c>
      <c r="X160">
        <v>1174701286</v>
      </c>
      <c r="Y160">
        <v>0.17</v>
      </c>
      <c r="AA160">
        <v>78575.679999999993</v>
      </c>
      <c r="AB160">
        <v>0</v>
      </c>
      <c r="AC160">
        <v>0</v>
      </c>
      <c r="AD160">
        <v>0</v>
      </c>
      <c r="AE160">
        <v>11978</v>
      </c>
      <c r="AF160">
        <v>0</v>
      </c>
      <c r="AG160">
        <v>0</v>
      </c>
      <c r="AH160">
        <v>0</v>
      </c>
      <c r="AI160">
        <v>6.56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0.17</v>
      </c>
      <c r="AU160" t="s">
        <v>3</v>
      </c>
      <c r="AV160">
        <v>0</v>
      </c>
      <c r="AW160">
        <v>2</v>
      </c>
      <c r="AX160">
        <v>39571677</v>
      </c>
      <c r="AY160">
        <v>1</v>
      </c>
      <c r="AZ160">
        <v>0</v>
      </c>
      <c r="BA160">
        <v>148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Y160*Source!I76</f>
        <v>1.6830000000000001E-2</v>
      </c>
      <c r="CY160">
        <f t="shared" si="18"/>
        <v>78575.679999999993</v>
      </c>
      <c r="CZ160">
        <f t="shared" si="19"/>
        <v>11978</v>
      </c>
      <c r="DA160">
        <f t="shared" si="20"/>
        <v>6.56</v>
      </c>
      <c r="DB160">
        <v>0</v>
      </c>
    </row>
    <row r="161" spans="1:106" x14ac:dyDescent="0.2">
      <c r="A161">
        <f>ROW(Source!A76)</f>
        <v>76</v>
      </c>
      <c r="B161">
        <v>39570879</v>
      </c>
      <c r="C161">
        <v>39571645</v>
      </c>
      <c r="D161">
        <v>36806520</v>
      </c>
      <c r="E161">
        <v>1</v>
      </c>
      <c r="F161">
        <v>1</v>
      </c>
      <c r="G161">
        <v>1</v>
      </c>
      <c r="H161">
        <v>3</v>
      </c>
      <c r="I161" t="s">
        <v>1214</v>
      </c>
      <c r="J161" t="s">
        <v>1215</v>
      </c>
      <c r="K161" t="s">
        <v>1216</v>
      </c>
      <c r="L161">
        <v>1348</v>
      </c>
      <c r="N161">
        <v>1009</v>
      </c>
      <c r="O161" t="s">
        <v>64</v>
      </c>
      <c r="P161" t="s">
        <v>64</v>
      </c>
      <c r="Q161">
        <v>1000</v>
      </c>
      <c r="W161">
        <v>0</v>
      </c>
      <c r="X161">
        <v>36820162</v>
      </c>
      <c r="Y161">
        <v>0.13700000000000001</v>
      </c>
      <c r="AA161">
        <v>4818.32</v>
      </c>
      <c r="AB161">
        <v>0</v>
      </c>
      <c r="AC161">
        <v>0</v>
      </c>
      <c r="AD161">
        <v>0</v>
      </c>
      <c r="AE161">
        <v>734.5</v>
      </c>
      <c r="AF161">
        <v>0</v>
      </c>
      <c r="AG161">
        <v>0</v>
      </c>
      <c r="AH161">
        <v>0</v>
      </c>
      <c r="AI161">
        <v>6.56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0.13700000000000001</v>
      </c>
      <c r="AU161" t="s">
        <v>3</v>
      </c>
      <c r="AV161">
        <v>0</v>
      </c>
      <c r="AW161">
        <v>2</v>
      </c>
      <c r="AX161">
        <v>39571678</v>
      </c>
      <c r="AY161">
        <v>1</v>
      </c>
      <c r="AZ161">
        <v>0</v>
      </c>
      <c r="BA161">
        <v>149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Y161*Source!I76</f>
        <v>1.3563000000000002E-2</v>
      </c>
      <c r="CY161">
        <f t="shared" si="18"/>
        <v>4818.32</v>
      </c>
      <c r="CZ161">
        <f t="shared" si="19"/>
        <v>734.5</v>
      </c>
      <c r="DA161">
        <f t="shared" si="20"/>
        <v>6.56</v>
      </c>
      <c r="DB161">
        <v>0</v>
      </c>
    </row>
    <row r="162" spans="1:106" x14ac:dyDescent="0.2">
      <c r="A162">
        <f>ROW(Source!A76)</f>
        <v>76</v>
      </c>
      <c r="B162">
        <v>39570879</v>
      </c>
      <c r="C162">
        <v>39571645</v>
      </c>
      <c r="D162">
        <v>36796108</v>
      </c>
      <c r="E162">
        <v>17</v>
      </c>
      <c r="F162">
        <v>1</v>
      </c>
      <c r="G162">
        <v>1</v>
      </c>
      <c r="H162">
        <v>3</v>
      </c>
      <c r="I162" t="s">
        <v>95</v>
      </c>
      <c r="J162" t="s">
        <v>3</v>
      </c>
      <c r="K162" t="s">
        <v>96</v>
      </c>
      <c r="L162">
        <v>1339</v>
      </c>
      <c r="N162">
        <v>1007</v>
      </c>
      <c r="O162" t="s">
        <v>73</v>
      </c>
      <c r="P162" t="s">
        <v>73</v>
      </c>
      <c r="Q162">
        <v>1</v>
      </c>
      <c r="W162">
        <v>0</v>
      </c>
      <c r="X162">
        <v>-1646172050</v>
      </c>
      <c r="Y162">
        <v>101.5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6.56</v>
      </c>
      <c r="AJ162">
        <v>1</v>
      </c>
      <c r="AK162">
        <v>1</v>
      </c>
      <c r="AL162">
        <v>1</v>
      </c>
      <c r="AN162">
        <v>0</v>
      </c>
      <c r="AO162">
        <v>0</v>
      </c>
      <c r="AP162">
        <v>0</v>
      </c>
      <c r="AQ162">
        <v>0</v>
      </c>
      <c r="AR162">
        <v>0</v>
      </c>
      <c r="AS162" t="s">
        <v>3</v>
      </c>
      <c r="AT162">
        <v>101.5</v>
      </c>
      <c r="AU162" t="s">
        <v>3</v>
      </c>
      <c r="AV162">
        <v>0</v>
      </c>
      <c r="AW162">
        <v>2</v>
      </c>
      <c r="AX162">
        <v>39571679</v>
      </c>
      <c r="AY162">
        <v>1</v>
      </c>
      <c r="AZ162">
        <v>0</v>
      </c>
      <c r="BA162">
        <v>150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Y162*Source!I76</f>
        <v>10.048500000000001</v>
      </c>
      <c r="CY162">
        <f t="shared" si="18"/>
        <v>0</v>
      </c>
      <c r="CZ162">
        <f t="shared" si="19"/>
        <v>0</v>
      </c>
      <c r="DA162">
        <f t="shared" si="20"/>
        <v>6.56</v>
      </c>
      <c r="DB162">
        <v>0</v>
      </c>
    </row>
    <row r="163" spans="1:106" x14ac:dyDescent="0.2">
      <c r="A163">
        <f>ROW(Source!A76)</f>
        <v>76</v>
      </c>
      <c r="B163">
        <v>39570879</v>
      </c>
      <c r="C163">
        <v>39571645</v>
      </c>
      <c r="D163">
        <v>36807465</v>
      </c>
      <c r="E163">
        <v>1</v>
      </c>
      <c r="F163">
        <v>1</v>
      </c>
      <c r="G163">
        <v>1</v>
      </c>
      <c r="H163">
        <v>3</v>
      </c>
      <c r="I163" t="s">
        <v>80</v>
      </c>
      <c r="J163" t="s">
        <v>82</v>
      </c>
      <c r="K163" t="s">
        <v>81</v>
      </c>
      <c r="L163">
        <v>1339</v>
      </c>
      <c r="N163">
        <v>1007</v>
      </c>
      <c r="O163" t="s">
        <v>73</v>
      </c>
      <c r="P163" t="s">
        <v>73</v>
      </c>
      <c r="Q163">
        <v>1</v>
      </c>
      <c r="W163">
        <v>0</v>
      </c>
      <c r="X163">
        <v>-1144518642</v>
      </c>
      <c r="Y163">
        <v>101.5</v>
      </c>
      <c r="AA163">
        <v>4888.7700000000004</v>
      </c>
      <c r="AB163">
        <v>0</v>
      </c>
      <c r="AC163">
        <v>0</v>
      </c>
      <c r="AD163">
        <v>0</v>
      </c>
      <c r="AE163">
        <v>745.24</v>
      </c>
      <c r="AF163">
        <v>0</v>
      </c>
      <c r="AG163">
        <v>0</v>
      </c>
      <c r="AH163">
        <v>0</v>
      </c>
      <c r="AI163">
        <v>6.56</v>
      </c>
      <c r="AJ163">
        <v>1</v>
      </c>
      <c r="AK163">
        <v>1</v>
      </c>
      <c r="AL163">
        <v>1</v>
      </c>
      <c r="AN163">
        <v>0</v>
      </c>
      <c r="AO163">
        <v>0</v>
      </c>
      <c r="AP163">
        <v>0</v>
      </c>
      <c r="AQ163">
        <v>0</v>
      </c>
      <c r="AR163">
        <v>0</v>
      </c>
      <c r="AS163" t="s">
        <v>3</v>
      </c>
      <c r="AT163">
        <v>101.5</v>
      </c>
      <c r="AU163" t="s">
        <v>3</v>
      </c>
      <c r="AV163">
        <v>0</v>
      </c>
      <c r="AW163">
        <v>1</v>
      </c>
      <c r="AX163">
        <v>-1</v>
      </c>
      <c r="AY163">
        <v>0</v>
      </c>
      <c r="AZ163">
        <v>0</v>
      </c>
      <c r="BA163" t="s">
        <v>3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Y163*Source!I76</f>
        <v>10.048500000000001</v>
      </c>
      <c r="CY163">
        <f t="shared" si="18"/>
        <v>4888.7700000000004</v>
      </c>
      <c r="CZ163">
        <f t="shared" si="19"/>
        <v>745.24</v>
      </c>
      <c r="DA163">
        <f t="shared" si="20"/>
        <v>6.56</v>
      </c>
      <c r="DB163">
        <v>0</v>
      </c>
    </row>
    <row r="164" spans="1:106" x14ac:dyDescent="0.2">
      <c r="A164">
        <f>ROW(Source!A76)</f>
        <v>76</v>
      </c>
      <c r="B164">
        <v>39570879</v>
      </c>
      <c r="C164">
        <v>39571645</v>
      </c>
      <c r="D164">
        <v>36826586</v>
      </c>
      <c r="E164">
        <v>1</v>
      </c>
      <c r="F164">
        <v>1</v>
      </c>
      <c r="G164">
        <v>1</v>
      </c>
      <c r="H164">
        <v>3</v>
      </c>
      <c r="I164" t="s">
        <v>163</v>
      </c>
      <c r="J164" t="s">
        <v>165</v>
      </c>
      <c r="K164" t="s">
        <v>164</v>
      </c>
      <c r="L164">
        <v>1348</v>
      </c>
      <c r="N164">
        <v>1009</v>
      </c>
      <c r="O164" t="s">
        <v>64</v>
      </c>
      <c r="P164" t="s">
        <v>64</v>
      </c>
      <c r="Q164">
        <v>1000</v>
      </c>
      <c r="W164">
        <v>0</v>
      </c>
      <c r="X164">
        <v>468402022</v>
      </c>
      <c r="Y164">
        <v>0.290404</v>
      </c>
      <c r="AA164">
        <v>44123.74</v>
      </c>
      <c r="AB164">
        <v>0</v>
      </c>
      <c r="AC164">
        <v>0</v>
      </c>
      <c r="AD164">
        <v>0</v>
      </c>
      <c r="AE164">
        <v>6726.18</v>
      </c>
      <c r="AF164">
        <v>0</v>
      </c>
      <c r="AG164">
        <v>0</v>
      </c>
      <c r="AH164">
        <v>0</v>
      </c>
      <c r="AI164">
        <v>6.56</v>
      </c>
      <c r="AJ164">
        <v>1</v>
      </c>
      <c r="AK164">
        <v>1</v>
      </c>
      <c r="AL164">
        <v>1</v>
      </c>
      <c r="AN164">
        <v>0</v>
      </c>
      <c r="AO164">
        <v>0</v>
      </c>
      <c r="AP164">
        <v>0</v>
      </c>
      <c r="AQ164">
        <v>0</v>
      </c>
      <c r="AR164">
        <v>0</v>
      </c>
      <c r="AS164" t="s">
        <v>3</v>
      </c>
      <c r="AT164">
        <v>0.290404</v>
      </c>
      <c r="AU164" t="s">
        <v>3</v>
      </c>
      <c r="AV164">
        <v>0</v>
      </c>
      <c r="AW164">
        <v>1</v>
      </c>
      <c r="AX164">
        <v>-1</v>
      </c>
      <c r="AY164">
        <v>0</v>
      </c>
      <c r="AZ164">
        <v>0</v>
      </c>
      <c r="BA164" t="s">
        <v>3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Y164*Source!I76</f>
        <v>2.8749996E-2</v>
      </c>
      <c r="CY164">
        <f t="shared" si="18"/>
        <v>44123.74</v>
      </c>
      <c r="CZ164">
        <f t="shared" si="19"/>
        <v>6726.18</v>
      </c>
      <c r="DA164">
        <f t="shared" si="20"/>
        <v>6.56</v>
      </c>
      <c r="DB164">
        <v>0</v>
      </c>
    </row>
    <row r="165" spans="1:106" x14ac:dyDescent="0.2">
      <c r="A165">
        <f>ROW(Source!A76)</f>
        <v>76</v>
      </c>
      <c r="B165">
        <v>39570879</v>
      </c>
      <c r="C165">
        <v>39571645</v>
      </c>
      <c r="D165">
        <v>36826620</v>
      </c>
      <c r="E165">
        <v>1</v>
      </c>
      <c r="F165">
        <v>1</v>
      </c>
      <c r="G165">
        <v>1</v>
      </c>
      <c r="H165">
        <v>3</v>
      </c>
      <c r="I165" t="s">
        <v>62</v>
      </c>
      <c r="J165" t="s">
        <v>65</v>
      </c>
      <c r="K165" t="s">
        <v>108</v>
      </c>
      <c r="L165">
        <v>1348</v>
      </c>
      <c r="N165">
        <v>1009</v>
      </c>
      <c r="O165" t="s">
        <v>64</v>
      </c>
      <c r="P165" t="s">
        <v>64</v>
      </c>
      <c r="Q165">
        <v>1000</v>
      </c>
      <c r="W165">
        <v>0</v>
      </c>
      <c r="X165">
        <v>-996019172</v>
      </c>
      <c r="Y165">
        <v>13.147677</v>
      </c>
      <c r="AA165">
        <v>52461.83</v>
      </c>
      <c r="AB165">
        <v>0</v>
      </c>
      <c r="AC165">
        <v>0</v>
      </c>
      <c r="AD165">
        <v>0</v>
      </c>
      <c r="AE165">
        <v>7997.23</v>
      </c>
      <c r="AF165">
        <v>0</v>
      </c>
      <c r="AG165">
        <v>0</v>
      </c>
      <c r="AH165">
        <v>0</v>
      </c>
      <c r="AI165">
        <v>6.56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3</v>
      </c>
      <c r="AT165">
        <v>13.147677</v>
      </c>
      <c r="AU165" t="s">
        <v>3</v>
      </c>
      <c r="AV165">
        <v>0</v>
      </c>
      <c r="AW165">
        <v>1</v>
      </c>
      <c r="AX165">
        <v>-1</v>
      </c>
      <c r="AY165">
        <v>0</v>
      </c>
      <c r="AZ165">
        <v>0</v>
      </c>
      <c r="BA165" t="s">
        <v>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Y165*Source!I76</f>
        <v>1.3016200230000001</v>
      </c>
      <c r="CY165">
        <f t="shared" si="18"/>
        <v>52461.83</v>
      </c>
      <c r="CZ165">
        <f t="shared" si="19"/>
        <v>7997.23</v>
      </c>
      <c r="DA165">
        <f t="shared" si="20"/>
        <v>6.56</v>
      </c>
      <c r="DB165">
        <v>0</v>
      </c>
    </row>
    <row r="166" spans="1:106" x14ac:dyDescent="0.2">
      <c r="A166">
        <f>ROW(Source!A76)</f>
        <v>76</v>
      </c>
      <c r="B166">
        <v>39570879</v>
      </c>
      <c r="C166">
        <v>39571645</v>
      </c>
      <c r="D166">
        <v>36796448</v>
      </c>
      <c r="E166">
        <v>17</v>
      </c>
      <c r="F166">
        <v>1</v>
      </c>
      <c r="G166">
        <v>1</v>
      </c>
      <c r="H166">
        <v>3</v>
      </c>
      <c r="I166" t="s">
        <v>159</v>
      </c>
      <c r="J166" t="s">
        <v>3</v>
      </c>
      <c r="K166" t="s">
        <v>160</v>
      </c>
      <c r="L166">
        <v>1348</v>
      </c>
      <c r="N166">
        <v>1009</v>
      </c>
      <c r="O166" t="s">
        <v>64</v>
      </c>
      <c r="P166" t="s">
        <v>64</v>
      </c>
      <c r="Q166">
        <v>1000</v>
      </c>
      <c r="W166">
        <v>0</v>
      </c>
      <c r="X166">
        <v>1999180854</v>
      </c>
      <c r="Y166">
        <v>8.5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6.56</v>
      </c>
      <c r="AJ166">
        <v>1</v>
      </c>
      <c r="AK166">
        <v>1</v>
      </c>
      <c r="AL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3</v>
      </c>
      <c r="AT166">
        <v>8.5</v>
      </c>
      <c r="AU166" t="s">
        <v>3</v>
      </c>
      <c r="AV166">
        <v>0</v>
      </c>
      <c r="AW166">
        <v>2</v>
      </c>
      <c r="AX166">
        <v>39571680</v>
      </c>
      <c r="AY166">
        <v>1</v>
      </c>
      <c r="AZ166">
        <v>0</v>
      </c>
      <c r="BA166">
        <v>151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Y166*Source!I76</f>
        <v>0.84150000000000003</v>
      </c>
      <c r="CY166">
        <f t="shared" si="18"/>
        <v>0</v>
      </c>
      <c r="CZ166">
        <f t="shared" si="19"/>
        <v>0</v>
      </c>
      <c r="DA166">
        <f t="shared" si="20"/>
        <v>6.56</v>
      </c>
      <c r="DB166">
        <v>0</v>
      </c>
    </row>
    <row r="167" spans="1:106" x14ac:dyDescent="0.2">
      <c r="A167">
        <f>ROW(Source!A76)</f>
        <v>76</v>
      </c>
      <c r="B167">
        <v>39570879</v>
      </c>
      <c r="C167">
        <v>39571645</v>
      </c>
      <c r="D167">
        <v>36830315</v>
      </c>
      <c r="E167">
        <v>1</v>
      </c>
      <c r="F167">
        <v>1</v>
      </c>
      <c r="G167">
        <v>1</v>
      </c>
      <c r="H167">
        <v>3</v>
      </c>
      <c r="I167" t="s">
        <v>1279</v>
      </c>
      <c r="J167" t="s">
        <v>1280</v>
      </c>
      <c r="K167" t="s">
        <v>1281</v>
      </c>
      <c r="L167">
        <v>1339</v>
      </c>
      <c r="N167">
        <v>1007</v>
      </c>
      <c r="O167" t="s">
        <v>73</v>
      </c>
      <c r="P167" t="s">
        <v>73</v>
      </c>
      <c r="Q167">
        <v>1</v>
      </c>
      <c r="W167">
        <v>0</v>
      </c>
      <c r="X167">
        <v>-395792271</v>
      </c>
      <c r="Y167">
        <v>0.41</v>
      </c>
      <c r="AA167">
        <v>8442.7199999999993</v>
      </c>
      <c r="AB167">
        <v>0</v>
      </c>
      <c r="AC167">
        <v>0</v>
      </c>
      <c r="AD167">
        <v>0</v>
      </c>
      <c r="AE167">
        <v>1287</v>
      </c>
      <c r="AF167">
        <v>0</v>
      </c>
      <c r="AG167">
        <v>0</v>
      </c>
      <c r="AH167">
        <v>0</v>
      </c>
      <c r="AI167">
        <v>6.56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0.41</v>
      </c>
      <c r="AU167" t="s">
        <v>3</v>
      </c>
      <c r="AV167">
        <v>0</v>
      </c>
      <c r="AW167">
        <v>2</v>
      </c>
      <c r="AX167">
        <v>39571681</v>
      </c>
      <c r="AY167">
        <v>1</v>
      </c>
      <c r="AZ167">
        <v>0</v>
      </c>
      <c r="BA167">
        <v>152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Y167*Source!I76</f>
        <v>4.0590000000000001E-2</v>
      </c>
      <c r="CY167">
        <f t="shared" si="18"/>
        <v>8442.7199999999993</v>
      </c>
      <c r="CZ167">
        <f t="shared" si="19"/>
        <v>1287</v>
      </c>
      <c r="DA167">
        <f t="shared" si="20"/>
        <v>6.56</v>
      </c>
      <c r="DB167">
        <v>0</v>
      </c>
    </row>
    <row r="168" spans="1:106" x14ac:dyDescent="0.2">
      <c r="A168">
        <f>ROW(Source!A76)</f>
        <v>76</v>
      </c>
      <c r="B168">
        <v>39570879</v>
      </c>
      <c r="C168">
        <v>39571645</v>
      </c>
      <c r="D168">
        <v>36830509</v>
      </c>
      <c r="E168">
        <v>1</v>
      </c>
      <c r="F168">
        <v>1</v>
      </c>
      <c r="G168">
        <v>1</v>
      </c>
      <c r="H168">
        <v>3</v>
      </c>
      <c r="I168" t="s">
        <v>1223</v>
      </c>
      <c r="J168" t="s">
        <v>1224</v>
      </c>
      <c r="K168" t="s">
        <v>1225</v>
      </c>
      <c r="L168">
        <v>1339</v>
      </c>
      <c r="N168">
        <v>1007</v>
      </c>
      <c r="O168" t="s">
        <v>73</v>
      </c>
      <c r="P168" t="s">
        <v>73</v>
      </c>
      <c r="Q168">
        <v>1</v>
      </c>
      <c r="W168">
        <v>0</v>
      </c>
      <c r="X168">
        <v>-709960560</v>
      </c>
      <c r="Y168">
        <v>4.76</v>
      </c>
      <c r="AA168">
        <v>6927.36</v>
      </c>
      <c r="AB168">
        <v>0</v>
      </c>
      <c r="AC168">
        <v>0</v>
      </c>
      <c r="AD168">
        <v>0</v>
      </c>
      <c r="AE168">
        <v>1056</v>
      </c>
      <c r="AF168">
        <v>0</v>
      </c>
      <c r="AG168">
        <v>0</v>
      </c>
      <c r="AH168">
        <v>0</v>
      </c>
      <c r="AI168">
        <v>6.56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4.76</v>
      </c>
      <c r="AU168" t="s">
        <v>3</v>
      </c>
      <c r="AV168">
        <v>0</v>
      </c>
      <c r="AW168">
        <v>2</v>
      </c>
      <c r="AX168">
        <v>39571682</v>
      </c>
      <c r="AY168">
        <v>1</v>
      </c>
      <c r="AZ168">
        <v>0</v>
      </c>
      <c r="BA168">
        <v>153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Y168*Source!I76</f>
        <v>0.47123999999999999</v>
      </c>
      <c r="CY168">
        <f t="shared" si="18"/>
        <v>6927.36</v>
      </c>
      <c r="CZ168">
        <f t="shared" si="19"/>
        <v>1056</v>
      </c>
      <c r="DA168">
        <f t="shared" si="20"/>
        <v>6.56</v>
      </c>
      <c r="DB168">
        <v>0</v>
      </c>
    </row>
    <row r="169" spans="1:106" x14ac:dyDescent="0.2">
      <c r="A169">
        <f>ROW(Source!A76)</f>
        <v>76</v>
      </c>
      <c r="B169">
        <v>39570879</v>
      </c>
      <c r="C169">
        <v>39571645</v>
      </c>
      <c r="D169">
        <v>36831733</v>
      </c>
      <c r="E169">
        <v>1</v>
      </c>
      <c r="F169">
        <v>1</v>
      </c>
      <c r="G169">
        <v>1</v>
      </c>
      <c r="H169">
        <v>3</v>
      </c>
      <c r="I169" t="s">
        <v>1226</v>
      </c>
      <c r="J169" t="s">
        <v>1227</v>
      </c>
      <c r="K169" t="s">
        <v>1228</v>
      </c>
      <c r="L169">
        <v>1327</v>
      </c>
      <c r="N169">
        <v>1005</v>
      </c>
      <c r="O169" t="s">
        <v>250</v>
      </c>
      <c r="P169" t="s">
        <v>250</v>
      </c>
      <c r="Q169">
        <v>1</v>
      </c>
      <c r="W169">
        <v>0</v>
      </c>
      <c r="X169">
        <v>312915526</v>
      </c>
      <c r="Y169">
        <v>225</v>
      </c>
      <c r="AA169">
        <v>233.08</v>
      </c>
      <c r="AB169">
        <v>0</v>
      </c>
      <c r="AC169">
        <v>0</v>
      </c>
      <c r="AD169">
        <v>0</v>
      </c>
      <c r="AE169">
        <v>35.53</v>
      </c>
      <c r="AF169">
        <v>0</v>
      </c>
      <c r="AG169">
        <v>0</v>
      </c>
      <c r="AH169">
        <v>0</v>
      </c>
      <c r="AI169">
        <v>6.56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225</v>
      </c>
      <c r="AU169" t="s">
        <v>3</v>
      </c>
      <c r="AV169">
        <v>0</v>
      </c>
      <c r="AW169">
        <v>2</v>
      </c>
      <c r="AX169">
        <v>39571683</v>
      </c>
      <c r="AY169">
        <v>1</v>
      </c>
      <c r="AZ169">
        <v>0</v>
      </c>
      <c r="BA169">
        <v>154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Y169*Source!I76</f>
        <v>22.275000000000002</v>
      </c>
      <c r="CY169">
        <f t="shared" si="18"/>
        <v>233.08</v>
      </c>
      <c r="CZ169">
        <f t="shared" si="19"/>
        <v>35.53</v>
      </c>
      <c r="DA169">
        <f t="shared" si="20"/>
        <v>6.56</v>
      </c>
      <c r="DB169">
        <v>0</v>
      </c>
    </row>
    <row r="170" spans="1:106" x14ac:dyDescent="0.2">
      <c r="A170">
        <f>ROW(Source!A82)</f>
        <v>82</v>
      </c>
      <c r="B170">
        <v>39570879</v>
      </c>
      <c r="C170">
        <v>39571688</v>
      </c>
      <c r="D170">
        <v>37069580</v>
      </c>
      <c r="E170">
        <v>1</v>
      </c>
      <c r="F170">
        <v>1</v>
      </c>
      <c r="G170">
        <v>1</v>
      </c>
      <c r="H170">
        <v>1</v>
      </c>
      <c r="I170" t="s">
        <v>1237</v>
      </c>
      <c r="J170" t="s">
        <v>3</v>
      </c>
      <c r="K170" t="s">
        <v>1238</v>
      </c>
      <c r="L170">
        <v>1191</v>
      </c>
      <c r="N170">
        <v>1013</v>
      </c>
      <c r="O170" t="s">
        <v>1143</v>
      </c>
      <c r="P170" t="s">
        <v>1143</v>
      </c>
      <c r="Q170">
        <v>1</v>
      </c>
      <c r="W170">
        <v>0</v>
      </c>
      <c r="X170">
        <v>1010519658</v>
      </c>
      <c r="Y170">
        <v>3393.8799999999997</v>
      </c>
      <c r="AA170">
        <v>0</v>
      </c>
      <c r="AB170">
        <v>0</v>
      </c>
      <c r="AC170">
        <v>0</v>
      </c>
      <c r="AD170">
        <v>56.68</v>
      </c>
      <c r="AE170">
        <v>0</v>
      </c>
      <c r="AF170">
        <v>0</v>
      </c>
      <c r="AG170">
        <v>0</v>
      </c>
      <c r="AH170">
        <v>8.64</v>
      </c>
      <c r="AI170">
        <v>1</v>
      </c>
      <c r="AJ170">
        <v>1</v>
      </c>
      <c r="AK170">
        <v>1</v>
      </c>
      <c r="AL170">
        <v>6.56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3</v>
      </c>
      <c r="AT170">
        <v>2951.2</v>
      </c>
      <c r="AU170" t="s">
        <v>20</v>
      </c>
      <c r="AV170">
        <v>1</v>
      </c>
      <c r="AW170">
        <v>2</v>
      </c>
      <c r="AX170">
        <v>39571705</v>
      </c>
      <c r="AY170">
        <v>1</v>
      </c>
      <c r="AZ170">
        <v>0</v>
      </c>
      <c r="BA170">
        <v>155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Y170*Source!I82</f>
        <v>111.99803999999999</v>
      </c>
      <c r="CY170">
        <f>AD170</f>
        <v>56.68</v>
      </c>
      <c r="CZ170">
        <f>AH170</f>
        <v>8.64</v>
      </c>
      <c r="DA170">
        <f>AL170</f>
        <v>6.56</v>
      </c>
      <c r="DB170">
        <v>0</v>
      </c>
    </row>
    <row r="171" spans="1:106" x14ac:dyDescent="0.2">
      <c r="A171">
        <f>ROW(Source!A82)</f>
        <v>82</v>
      </c>
      <c r="B171">
        <v>39570879</v>
      </c>
      <c r="C171">
        <v>39571688</v>
      </c>
      <c r="D171">
        <v>37064876</v>
      </c>
      <c r="E171">
        <v>1</v>
      </c>
      <c r="F171">
        <v>1</v>
      </c>
      <c r="G171">
        <v>1</v>
      </c>
      <c r="H171">
        <v>1</v>
      </c>
      <c r="I171" t="s">
        <v>1146</v>
      </c>
      <c r="J171" t="s">
        <v>3</v>
      </c>
      <c r="K171" t="s">
        <v>1147</v>
      </c>
      <c r="L171">
        <v>1191</v>
      </c>
      <c r="N171">
        <v>1013</v>
      </c>
      <c r="O171" t="s">
        <v>1143</v>
      </c>
      <c r="P171" t="s">
        <v>1143</v>
      </c>
      <c r="Q171">
        <v>1</v>
      </c>
      <c r="W171">
        <v>0</v>
      </c>
      <c r="X171">
        <v>-1417349443</v>
      </c>
      <c r="Y171">
        <v>138.81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6.56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138.81</v>
      </c>
      <c r="AU171" t="s">
        <v>3</v>
      </c>
      <c r="AV171">
        <v>2</v>
      </c>
      <c r="AW171">
        <v>2</v>
      </c>
      <c r="AX171">
        <v>39571706</v>
      </c>
      <c r="AY171">
        <v>1</v>
      </c>
      <c r="AZ171">
        <v>2048</v>
      </c>
      <c r="BA171">
        <v>156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Y171*Source!I82</f>
        <v>4.58073</v>
      </c>
      <c r="CY171">
        <f>AD171</f>
        <v>0</v>
      </c>
      <c r="CZ171">
        <f>AH171</f>
        <v>0</v>
      </c>
      <c r="DA171">
        <f>AL171</f>
        <v>1</v>
      </c>
      <c r="DB171">
        <v>0</v>
      </c>
    </row>
    <row r="172" spans="1:106" x14ac:dyDescent="0.2">
      <c r="A172">
        <f>ROW(Source!A82)</f>
        <v>82</v>
      </c>
      <c r="B172">
        <v>39570879</v>
      </c>
      <c r="C172">
        <v>39571688</v>
      </c>
      <c r="D172">
        <v>36882057</v>
      </c>
      <c r="E172">
        <v>1</v>
      </c>
      <c r="F172">
        <v>1</v>
      </c>
      <c r="G172">
        <v>1</v>
      </c>
      <c r="H172">
        <v>2</v>
      </c>
      <c r="I172" t="s">
        <v>1194</v>
      </c>
      <c r="J172" t="s">
        <v>1195</v>
      </c>
      <c r="K172" t="s">
        <v>1196</v>
      </c>
      <c r="L172">
        <v>1368</v>
      </c>
      <c r="N172">
        <v>1011</v>
      </c>
      <c r="O172" t="s">
        <v>1151</v>
      </c>
      <c r="P172" t="s">
        <v>1151</v>
      </c>
      <c r="Q172">
        <v>1</v>
      </c>
      <c r="W172">
        <v>0</v>
      </c>
      <c r="X172">
        <v>-1460065968</v>
      </c>
      <c r="Y172">
        <v>170.76250000000002</v>
      </c>
      <c r="AA172">
        <v>0</v>
      </c>
      <c r="AB172">
        <v>566.78</v>
      </c>
      <c r="AC172">
        <v>13.5</v>
      </c>
      <c r="AD172">
        <v>0</v>
      </c>
      <c r="AE172">
        <v>0</v>
      </c>
      <c r="AF172">
        <v>86.4</v>
      </c>
      <c r="AG172">
        <v>13.5</v>
      </c>
      <c r="AH172">
        <v>0</v>
      </c>
      <c r="AI172">
        <v>1</v>
      </c>
      <c r="AJ172">
        <v>6.56</v>
      </c>
      <c r="AK172">
        <v>1</v>
      </c>
      <c r="AL172">
        <v>1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3</v>
      </c>
      <c r="AT172">
        <v>136.61000000000001</v>
      </c>
      <c r="AU172" t="s">
        <v>19</v>
      </c>
      <c r="AV172">
        <v>0</v>
      </c>
      <c r="AW172">
        <v>2</v>
      </c>
      <c r="AX172">
        <v>39571707</v>
      </c>
      <c r="AY172">
        <v>1</v>
      </c>
      <c r="AZ172">
        <v>0</v>
      </c>
      <c r="BA172">
        <v>157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Y172*Source!I82</f>
        <v>5.6351625000000007</v>
      </c>
      <c r="CY172">
        <f>AB172</f>
        <v>566.78</v>
      </c>
      <c r="CZ172">
        <f>AF172</f>
        <v>86.4</v>
      </c>
      <c r="DA172">
        <f>AJ172</f>
        <v>6.56</v>
      </c>
      <c r="DB172">
        <v>0</v>
      </c>
    </row>
    <row r="173" spans="1:106" x14ac:dyDescent="0.2">
      <c r="A173">
        <f>ROW(Source!A82)</f>
        <v>82</v>
      </c>
      <c r="B173">
        <v>39570879</v>
      </c>
      <c r="C173">
        <v>39571688</v>
      </c>
      <c r="D173">
        <v>36882159</v>
      </c>
      <c r="E173">
        <v>1</v>
      </c>
      <c r="F173">
        <v>1</v>
      </c>
      <c r="G173">
        <v>1</v>
      </c>
      <c r="H173">
        <v>2</v>
      </c>
      <c r="I173" t="s">
        <v>1155</v>
      </c>
      <c r="J173" t="s">
        <v>1156</v>
      </c>
      <c r="K173" t="s">
        <v>1157</v>
      </c>
      <c r="L173">
        <v>1368</v>
      </c>
      <c r="N173">
        <v>1011</v>
      </c>
      <c r="O173" t="s">
        <v>1151</v>
      </c>
      <c r="P173" t="s">
        <v>1151</v>
      </c>
      <c r="Q173">
        <v>1</v>
      </c>
      <c r="W173">
        <v>0</v>
      </c>
      <c r="X173">
        <v>-1718674368</v>
      </c>
      <c r="Y173">
        <v>0.96250000000000002</v>
      </c>
      <c r="AA173">
        <v>0</v>
      </c>
      <c r="AB173">
        <v>734.65</v>
      </c>
      <c r="AC173">
        <v>13.5</v>
      </c>
      <c r="AD173">
        <v>0</v>
      </c>
      <c r="AE173">
        <v>0</v>
      </c>
      <c r="AF173">
        <v>111.99</v>
      </c>
      <c r="AG173">
        <v>13.5</v>
      </c>
      <c r="AH173">
        <v>0</v>
      </c>
      <c r="AI173">
        <v>1</v>
      </c>
      <c r="AJ173">
        <v>6.56</v>
      </c>
      <c r="AK173">
        <v>1</v>
      </c>
      <c r="AL173">
        <v>1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3</v>
      </c>
      <c r="AT173">
        <v>0.77</v>
      </c>
      <c r="AU173" t="s">
        <v>19</v>
      </c>
      <c r="AV173">
        <v>0</v>
      </c>
      <c r="AW173">
        <v>2</v>
      </c>
      <c r="AX173">
        <v>39571708</v>
      </c>
      <c r="AY173">
        <v>1</v>
      </c>
      <c r="AZ173">
        <v>0</v>
      </c>
      <c r="BA173">
        <v>158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Y173*Source!I82</f>
        <v>3.1762499999999999E-2</v>
      </c>
      <c r="CY173">
        <f>AB173</f>
        <v>734.65</v>
      </c>
      <c r="CZ173">
        <f>AF173</f>
        <v>111.99</v>
      </c>
      <c r="DA173">
        <f>AJ173</f>
        <v>6.56</v>
      </c>
      <c r="DB173">
        <v>0</v>
      </c>
    </row>
    <row r="174" spans="1:106" x14ac:dyDescent="0.2">
      <c r="A174">
        <f>ROW(Source!A82)</f>
        <v>82</v>
      </c>
      <c r="B174">
        <v>39570879</v>
      </c>
      <c r="C174">
        <v>39571688</v>
      </c>
      <c r="D174">
        <v>36882383</v>
      </c>
      <c r="E174">
        <v>1</v>
      </c>
      <c r="F174">
        <v>1</v>
      </c>
      <c r="G174">
        <v>1</v>
      </c>
      <c r="H174">
        <v>2</v>
      </c>
      <c r="I174" t="s">
        <v>1205</v>
      </c>
      <c r="J174" t="s">
        <v>1206</v>
      </c>
      <c r="K174" t="s">
        <v>1207</v>
      </c>
      <c r="L174">
        <v>1368</v>
      </c>
      <c r="N174">
        <v>1011</v>
      </c>
      <c r="O174" t="s">
        <v>1151</v>
      </c>
      <c r="P174" t="s">
        <v>1151</v>
      </c>
      <c r="Q174">
        <v>1</v>
      </c>
      <c r="W174">
        <v>0</v>
      </c>
      <c r="X174">
        <v>-665367104</v>
      </c>
      <c r="Y174">
        <v>0.33750000000000002</v>
      </c>
      <c r="AA174">
        <v>0</v>
      </c>
      <c r="AB174">
        <v>590.33000000000004</v>
      </c>
      <c r="AC174">
        <v>10.06</v>
      </c>
      <c r="AD174">
        <v>0</v>
      </c>
      <c r="AE174">
        <v>0</v>
      </c>
      <c r="AF174">
        <v>89.99</v>
      </c>
      <c r="AG174">
        <v>10.06</v>
      </c>
      <c r="AH174">
        <v>0</v>
      </c>
      <c r="AI174">
        <v>1</v>
      </c>
      <c r="AJ174">
        <v>6.56</v>
      </c>
      <c r="AK174">
        <v>1</v>
      </c>
      <c r="AL174">
        <v>1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3</v>
      </c>
      <c r="AT174">
        <v>0.27</v>
      </c>
      <c r="AU174" t="s">
        <v>19</v>
      </c>
      <c r="AV174">
        <v>0</v>
      </c>
      <c r="AW174">
        <v>2</v>
      </c>
      <c r="AX174">
        <v>39571709</v>
      </c>
      <c r="AY174">
        <v>1</v>
      </c>
      <c r="AZ174">
        <v>0</v>
      </c>
      <c r="BA174">
        <v>159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Y174*Source!I82</f>
        <v>1.1137500000000002E-2</v>
      </c>
      <c r="CY174">
        <f>AB174</f>
        <v>590.33000000000004</v>
      </c>
      <c r="CZ174">
        <f>AF174</f>
        <v>89.99</v>
      </c>
      <c r="DA174">
        <f>AJ174</f>
        <v>6.56</v>
      </c>
      <c r="DB174">
        <v>0</v>
      </c>
    </row>
    <row r="175" spans="1:106" x14ac:dyDescent="0.2">
      <c r="A175">
        <f>ROW(Source!A82)</f>
        <v>82</v>
      </c>
      <c r="B175">
        <v>39570879</v>
      </c>
      <c r="C175">
        <v>39571688</v>
      </c>
      <c r="D175">
        <v>36882567</v>
      </c>
      <c r="E175">
        <v>1</v>
      </c>
      <c r="F175">
        <v>1</v>
      </c>
      <c r="G175">
        <v>1</v>
      </c>
      <c r="H175">
        <v>2</v>
      </c>
      <c r="I175" t="s">
        <v>1208</v>
      </c>
      <c r="J175" t="s">
        <v>1209</v>
      </c>
      <c r="K175" t="s">
        <v>1210</v>
      </c>
      <c r="L175">
        <v>1368</v>
      </c>
      <c r="N175">
        <v>1011</v>
      </c>
      <c r="O175" t="s">
        <v>1151</v>
      </c>
      <c r="P175" t="s">
        <v>1151</v>
      </c>
      <c r="Q175">
        <v>1</v>
      </c>
      <c r="W175">
        <v>0</v>
      </c>
      <c r="X175">
        <v>2014125784</v>
      </c>
      <c r="Y175">
        <v>184.45</v>
      </c>
      <c r="AA175">
        <v>0</v>
      </c>
      <c r="AB175">
        <v>12.46</v>
      </c>
      <c r="AC175">
        <v>0</v>
      </c>
      <c r="AD175">
        <v>0</v>
      </c>
      <c r="AE175">
        <v>0</v>
      </c>
      <c r="AF175">
        <v>1.9</v>
      </c>
      <c r="AG175">
        <v>0</v>
      </c>
      <c r="AH175">
        <v>0</v>
      </c>
      <c r="AI175">
        <v>1</v>
      </c>
      <c r="AJ175">
        <v>6.56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147.56</v>
      </c>
      <c r="AU175" t="s">
        <v>19</v>
      </c>
      <c r="AV175">
        <v>0</v>
      </c>
      <c r="AW175">
        <v>2</v>
      </c>
      <c r="AX175">
        <v>39571710</v>
      </c>
      <c r="AY175">
        <v>1</v>
      </c>
      <c r="AZ175">
        <v>0</v>
      </c>
      <c r="BA175">
        <v>160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Y175*Source!I82</f>
        <v>6.0868500000000001</v>
      </c>
      <c r="CY175">
        <f>AB175</f>
        <v>12.46</v>
      </c>
      <c r="CZ175">
        <f>AF175</f>
        <v>1.9</v>
      </c>
      <c r="DA175">
        <f>AJ175</f>
        <v>6.56</v>
      </c>
      <c r="DB175">
        <v>0</v>
      </c>
    </row>
    <row r="176" spans="1:106" x14ac:dyDescent="0.2">
      <c r="A176">
        <f>ROW(Source!A82)</f>
        <v>82</v>
      </c>
      <c r="B176">
        <v>39570879</v>
      </c>
      <c r="C176">
        <v>39571688</v>
      </c>
      <c r="D176">
        <v>36883554</v>
      </c>
      <c r="E176">
        <v>1</v>
      </c>
      <c r="F176">
        <v>1</v>
      </c>
      <c r="G176">
        <v>1</v>
      </c>
      <c r="H176">
        <v>2</v>
      </c>
      <c r="I176" t="s">
        <v>1158</v>
      </c>
      <c r="J176" t="s">
        <v>1159</v>
      </c>
      <c r="K176" t="s">
        <v>1160</v>
      </c>
      <c r="L176">
        <v>1368</v>
      </c>
      <c r="N176">
        <v>1011</v>
      </c>
      <c r="O176" t="s">
        <v>1151</v>
      </c>
      <c r="P176" t="s">
        <v>1151</v>
      </c>
      <c r="Q176">
        <v>1</v>
      </c>
      <c r="W176">
        <v>0</v>
      </c>
      <c r="X176">
        <v>1372534845</v>
      </c>
      <c r="Y176">
        <v>1.45</v>
      </c>
      <c r="AA176">
        <v>0</v>
      </c>
      <c r="AB176">
        <v>431.06</v>
      </c>
      <c r="AC176">
        <v>11.6</v>
      </c>
      <c r="AD176">
        <v>0</v>
      </c>
      <c r="AE176">
        <v>0</v>
      </c>
      <c r="AF176">
        <v>65.709999999999994</v>
      </c>
      <c r="AG176">
        <v>11.6</v>
      </c>
      <c r="AH176">
        <v>0</v>
      </c>
      <c r="AI176">
        <v>1</v>
      </c>
      <c r="AJ176">
        <v>6.56</v>
      </c>
      <c r="AK176">
        <v>1</v>
      </c>
      <c r="AL176">
        <v>1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3</v>
      </c>
      <c r="AT176">
        <v>1.1599999999999999</v>
      </c>
      <c r="AU176" t="s">
        <v>19</v>
      </c>
      <c r="AV176">
        <v>0</v>
      </c>
      <c r="AW176">
        <v>2</v>
      </c>
      <c r="AX176">
        <v>39571711</v>
      </c>
      <c r="AY176">
        <v>1</v>
      </c>
      <c r="AZ176">
        <v>0</v>
      </c>
      <c r="BA176">
        <v>161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Y176*Source!I82</f>
        <v>4.7850000000000004E-2</v>
      </c>
      <c r="CY176">
        <f>AB176</f>
        <v>431.06</v>
      </c>
      <c r="CZ176">
        <f>AF176</f>
        <v>65.709999999999994</v>
      </c>
      <c r="DA176">
        <f>AJ176</f>
        <v>6.56</v>
      </c>
      <c r="DB176">
        <v>0</v>
      </c>
    </row>
    <row r="177" spans="1:106" x14ac:dyDescent="0.2">
      <c r="A177">
        <f>ROW(Source!A82)</f>
        <v>82</v>
      </c>
      <c r="B177">
        <v>39570879</v>
      </c>
      <c r="C177">
        <v>39571688</v>
      </c>
      <c r="D177">
        <v>36801792</v>
      </c>
      <c r="E177">
        <v>1</v>
      </c>
      <c r="F177">
        <v>1</v>
      </c>
      <c r="G177">
        <v>1</v>
      </c>
      <c r="H177">
        <v>3</v>
      </c>
      <c r="I177" t="s">
        <v>1186</v>
      </c>
      <c r="J177" t="s">
        <v>1187</v>
      </c>
      <c r="K177" t="s">
        <v>1188</v>
      </c>
      <c r="L177">
        <v>1339</v>
      </c>
      <c r="N177">
        <v>1007</v>
      </c>
      <c r="O177" t="s">
        <v>73</v>
      </c>
      <c r="P177" t="s">
        <v>73</v>
      </c>
      <c r="Q177">
        <v>1</v>
      </c>
      <c r="W177">
        <v>0</v>
      </c>
      <c r="X177">
        <v>-1660354250</v>
      </c>
      <c r="Y177">
        <v>0.61799999999999999</v>
      </c>
      <c r="AA177">
        <v>16.010000000000002</v>
      </c>
      <c r="AB177">
        <v>0</v>
      </c>
      <c r="AC177">
        <v>0</v>
      </c>
      <c r="AD177">
        <v>0</v>
      </c>
      <c r="AE177">
        <v>2.44</v>
      </c>
      <c r="AF177">
        <v>0</v>
      </c>
      <c r="AG177">
        <v>0</v>
      </c>
      <c r="AH177">
        <v>0</v>
      </c>
      <c r="AI177">
        <v>6.56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3</v>
      </c>
      <c r="AT177">
        <v>0.61799999999999999</v>
      </c>
      <c r="AU177" t="s">
        <v>3</v>
      </c>
      <c r="AV177">
        <v>0</v>
      </c>
      <c r="AW177">
        <v>2</v>
      </c>
      <c r="AX177">
        <v>39571712</v>
      </c>
      <c r="AY177">
        <v>1</v>
      </c>
      <c r="AZ177">
        <v>0</v>
      </c>
      <c r="BA177">
        <v>162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Y177*Source!I82</f>
        <v>2.0394000000000002E-2</v>
      </c>
      <c r="CY177">
        <f t="shared" ref="CY177:CY185" si="21">AA177</f>
        <v>16.010000000000002</v>
      </c>
      <c r="CZ177">
        <f t="shared" ref="CZ177:CZ185" si="22">AE177</f>
        <v>2.44</v>
      </c>
      <c r="DA177">
        <f t="shared" ref="DA177:DA185" si="23">AI177</f>
        <v>6.56</v>
      </c>
      <c r="DB177">
        <v>0</v>
      </c>
    </row>
    <row r="178" spans="1:106" x14ac:dyDescent="0.2">
      <c r="A178">
        <f>ROW(Source!A82)</f>
        <v>82</v>
      </c>
      <c r="B178">
        <v>39570879</v>
      </c>
      <c r="C178">
        <v>39571688</v>
      </c>
      <c r="D178">
        <v>36804447</v>
      </c>
      <c r="E178">
        <v>1</v>
      </c>
      <c r="F178">
        <v>1</v>
      </c>
      <c r="G178">
        <v>1</v>
      </c>
      <c r="H178">
        <v>3</v>
      </c>
      <c r="I178" t="s">
        <v>1276</v>
      </c>
      <c r="J178" t="s">
        <v>1277</v>
      </c>
      <c r="K178" t="s">
        <v>1278</v>
      </c>
      <c r="L178">
        <v>1348</v>
      </c>
      <c r="N178">
        <v>1009</v>
      </c>
      <c r="O178" t="s">
        <v>64</v>
      </c>
      <c r="P178" t="s">
        <v>64</v>
      </c>
      <c r="Q178">
        <v>1000</v>
      </c>
      <c r="W178">
        <v>0</v>
      </c>
      <c r="X178">
        <v>-437906794</v>
      </c>
      <c r="Y178">
        <v>0.48</v>
      </c>
      <c r="AA178">
        <v>59302.47</v>
      </c>
      <c r="AB178">
        <v>0</v>
      </c>
      <c r="AC178">
        <v>0</v>
      </c>
      <c r="AD178">
        <v>0</v>
      </c>
      <c r="AE178">
        <v>9040.01</v>
      </c>
      <c r="AF178">
        <v>0</v>
      </c>
      <c r="AG178">
        <v>0</v>
      </c>
      <c r="AH178">
        <v>0</v>
      </c>
      <c r="AI178">
        <v>6.56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0.48</v>
      </c>
      <c r="AU178" t="s">
        <v>3</v>
      </c>
      <c r="AV178">
        <v>0</v>
      </c>
      <c r="AW178">
        <v>2</v>
      </c>
      <c r="AX178">
        <v>39571713</v>
      </c>
      <c r="AY178">
        <v>1</v>
      </c>
      <c r="AZ178">
        <v>0</v>
      </c>
      <c r="BA178">
        <v>163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Y178*Source!I82</f>
        <v>1.584E-2</v>
      </c>
      <c r="CY178">
        <f t="shared" si="21"/>
        <v>59302.47</v>
      </c>
      <c r="CZ178">
        <f t="shared" si="22"/>
        <v>9040.01</v>
      </c>
      <c r="DA178">
        <f t="shared" si="23"/>
        <v>6.56</v>
      </c>
      <c r="DB178">
        <v>0</v>
      </c>
    </row>
    <row r="179" spans="1:106" x14ac:dyDescent="0.2">
      <c r="A179">
        <f>ROW(Source!A82)</f>
        <v>82</v>
      </c>
      <c r="B179">
        <v>39570879</v>
      </c>
      <c r="C179">
        <v>39571688</v>
      </c>
      <c r="D179">
        <v>36804545</v>
      </c>
      <c r="E179">
        <v>1</v>
      </c>
      <c r="F179">
        <v>1</v>
      </c>
      <c r="G179">
        <v>1</v>
      </c>
      <c r="H179">
        <v>3</v>
      </c>
      <c r="I179" t="s">
        <v>1211</v>
      </c>
      <c r="J179" t="s">
        <v>1212</v>
      </c>
      <c r="K179" t="s">
        <v>1213</v>
      </c>
      <c r="L179">
        <v>1348</v>
      </c>
      <c r="N179">
        <v>1009</v>
      </c>
      <c r="O179" t="s">
        <v>64</v>
      </c>
      <c r="P179" t="s">
        <v>64</v>
      </c>
      <c r="Q179">
        <v>1000</v>
      </c>
      <c r="W179">
        <v>0</v>
      </c>
      <c r="X179">
        <v>1174701286</v>
      </c>
      <c r="Y179">
        <v>0.25600000000000001</v>
      </c>
      <c r="AA179">
        <v>78575.679999999993</v>
      </c>
      <c r="AB179">
        <v>0</v>
      </c>
      <c r="AC179">
        <v>0</v>
      </c>
      <c r="AD179">
        <v>0</v>
      </c>
      <c r="AE179">
        <v>11978</v>
      </c>
      <c r="AF179">
        <v>0</v>
      </c>
      <c r="AG179">
        <v>0</v>
      </c>
      <c r="AH179">
        <v>0</v>
      </c>
      <c r="AI179">
        <v>6.56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3</v>
      </c>
      <c r="AT179">
        <v>0.25600000000000001</v>
      </c>
      <c r="AU179" t="s">
        <v>3</v>
      </c>
      <c r="AV179">
        <v>0</v>
      </c>
      <c r="AW179">
        <v>2</v>
      </c>
      <c r="AX179">
        <v>39571714</v>
      </c>
      <c r="AY179">
        <v>1</v>
      </c>
      <c r="AZ179">
        <v>0</v>
      </c>
      <c r="BA179">
        <v>164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Y179*Source!I82</f>
        <v>8.4480000000000006E-3</v>
      </c>
      <c r="CY179">
        <f t="shared" si="21"/>
        <v>78575.679999999993</v>
      </c>
      <c r="CZ179">
        <f t="shared" si="22"/>
        <v>11978</v>
      </c>
      <c r="DA179">
        <f t="shared" si="23"/>
        <v>6.56</v>
      </c>
      <c r="DB179">
        <v>0</v>
      </c>
    </row>
    <row r="180" spans="1:106" x14ac:dyDescent="0.2">
      <c r="A180">
        <f>ROW(Source!A82)</f>
        <v>82</v>
      </c>
      <c r="B180">
        <v>39570879</v>
      </c>
      <c r="C180">
        <v>39571688</v>
      </c>
      <c r="D180">
        <v>36806520</v>
      </c>
      <c r="E180">
        <v>1</v>
      </c>
      <c r="F180">
        <v>1</v>
      </c>
      <c r="G180">
        <v>1</v>
      </c>
      <c r="H180">
        <v>3</v>
      </c>
      <c r="I180" t="s">
        <v>1214</v>
      </c>
      <c r="J180" t="s">
        <v>1215</v>
      </c>
      <c r="K180" t="s">
        <v>1216</v>
      </c>
      <c r="L180">
        <v>1348</v>
      </c>
      <c r="N180">
        <v>1009</v>
      </c>
      <c r="O180" t="s">
        <v>64</v>
      </c>
      <c r="P180" t="s">
        <v>64</v>
      </c>
      <c r="Q180">
        <v>1000</v>
      </c>
      <c r="W180">
        <v>0</v>
      </c>
      <c r="X180">
        <v>36820162</v>
      </c>
      <c r="Y180">
        <v>0.20599999999999999</v>
      </c>
      <c r="AA180">
        <v>4818.32</v>
      </c>
      <c r="AB180">
        <v>0</v>
      </c>
      <c r="AC180">
        <v>0</v>
      </c>
      <c r="AD180">
        <v>0</v>
      </c>
      <c r="AE180">
        <v>734.5</v>
      </c>
      <c r="AF180">
        <v>0</v>
      </c>
      <c r="AG180">
        <v>0</v>
      </c>
      <c r="AH180">
        <v>0</v>
      </c>
      <c r="AI180">
        <v>6.56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3</v>
      </c>
      <c r="AT180">
        <v>0.20599999999999999</v>
      </c>
      <c r="AU180" t="s">
        <v>3</v>
      </c>
      <c r="AV180">
        <v>0</v>
      </c>
      <c r="AW180">
        <v>2</v>
      </c>
      <c r="AX180">
        <v>39571715</v>
      </c>
      <c r="AY180">
        <v>1</v>
      </c>
      <c r="AZ180">
        <v>0</v>
      </c>
      <c r="BA180">
        <v>165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Y180*Source!I82</f>
        <v>6.7980000000000002E-3</v>
      </c>
      <c r="CY180">
        <f t="shared" si="21"/>
        <v>4818.32</v>
      </c>
      <c r="CZ180">
        <f t="shared" si="22"/>
        <v>734.5</v>
      </c>
      <c r="DA180">
        <f t="shared" si="23"/>
        <v>6.56</v>
      </c>
      <c r="DB180">
        <v>0</v>
      </c>
    </row>
    <row r="181" spans="1:106" x14ac:dyDescent="0.2">
      <c r="A181">
        <f>ROW(Source!A82)</f>
        <v>82</v>
      </c>
      <c r="B181">
        <v>39570879</v>
      </c>
      <c r="C181">
        <v>39571688</v>
      </c>
      <c r="D181">
        <v>36807465</v>
      </c>
      <c r="E181">
        <v>1</v>
      </c>
      <c r="F181">
        <v>1</v>
      </c>
      <c r="G181">
        <v>1</v>
      </c>
      <c r="H181">
        <v>3</v>
      </c>
      <c r="I181" t="s">
        <v>80</v>
      </c>
      <c r="J181" t="s">
        <v>82</v>
      </c>
      <c r="K181" t="s">
        <v>81</v>
      </c>
      <c r="L181">
        <v>1339</v>
      </c>
      <c r="N181">
        <v>1007</v>
      </c>
      <c r="O181" t="s">
        <v>73</v>
      </c>
      <c r="P181" t="s">
        <v>73</v>
      </c>
      <c r="Q181">
        <v>1</v>
      </c>
      <c r="W181">
        <v>0</v>
      </c>
      <c r="X181">
        <v>-1144518642</v>
      </c>
      <c r="Y181">
        <v>6.3787880000000001</v>
      </c>
      <c r="AA181">
        <v>4888.7700000000004</v>
      </c>
      <c r="AB181">
        <v>0</v>
      </c>
      <c r="AC181">
        <v>0</v>
      </c>
      <c r="AD181">
        <v>0</v>
      </c>
      <c r="AE181">
        <v>745.24</v>
      </c>
      <c r="AF181">
        <v>0</v>
      </c>
      <c r="AG181">
        <v>0</v>
      </c>
      <c r="AH181">
        <v>0</v>
      </c>
      <c r="AI181">
        <v>6.56</v>
      </c>
      <c r="AJ181">
        <v>1</v>
      </c>
      <c r="AK181">
        <v>1</v>
      </c>
      <c r="AL181">
        <v>1</v>
      </c>
      <c r="AN181">
        <v>0</v>
      </c>
      <c r="AO181">
        <v>0</v>
      </c>
      <c r="AP181">
        <v>0</v>
      </c>
      <c r="AQ181">
        <v>0</v>
      </c>
      <c r="AR181">
        <v>0</v>
      </c>
      <c r="AS181" t="s">
        <v>3</v>
      </c>
      <c r="AT181">
        <v>6.3787880000000001</v>
      </c>
      <c r="AU181" t="s">
        <v>3</v>
      </c>
      <c r="AV181">
        <v>0</v>
      </c>
      <c r="AW181">
        <v>1</v>
      </c>
      <c r="AX181">
        <v>-1</v>
      </c>
      <c r="AY181">
        <v>0</v>
      </c>
      <c r="AZ181">
        <v>0</v>
      </c>
      <c r="BA181" t="s">
        <v>3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Y181*Source!I82</f>
        <v>0.21050000400000002</v>
      </c>
      <c r="CY181">
        <f t="shared" si="21"/>
        <v>4888.7700000000004</v>
      </c>
      <c r="CZ181">
        <f t="shared" si="22"/>
        <v>745.24</v>
      </c>
      <c r="DA181">
        <f t="shared" si="23"/>
        <v>6.56</v>
      </c>
      <c r="DB181">
        <v>0</v>
      </c>
    </row>
    <row r="182" spans="1:106" x14ac:dyDescent="0.2">
      <c r="A182">
        <f>ROW(Source!A82)</f>
        <v>82</v>
      </c>
      <c r="B182">
        <v>39570879</v>
      </c>
      <c r="C182">
        <v>39571688</v>
      </c>
      <c r="D182">
        <v>36826570</v>
      </c>
      <c r="E182">
        <v>1</v>
      </c>
      <c r="F182">
        <v>1</v>
      </c>
      <c r="G182">
        <v>1</v>
      </c>
      <c r="H182">
        <v>3</v>
      </c>
      <c r="I182" t="s">
        <v>198</v>
      </c>
      <c r="J182" t="s">
        <v>200</v>
      </c>
      <c r="K182" t="s">
        <v>199</v>
      </c>
      <c r="L182">
        <v>1348</v>
      </c>
      <c r="N182">
        <v>1009</v>
      </c>
      <c r="O182" t="s">
        <v>64</v>
      </c>
      <c r="P182" t="s">
        <v>64</v>
      </c>
      <c r="Q182">
        <v>1000</v>
      </c>
      <c r="W182">
        <v>0</v>
      </c>
      <c r="X182">
        <v>-286972150</v>
      </c>
      <c r="Y182">
        <v>9.1</v>
      </c>
      <c r="AA182">
        <v>57840.639999999999</v>
      </c>
      <c r="AB182">
        <v>0</v>
      </c>
      <c r="AC182">
        <v>0</v>
      </c>
      <c r="AD182">
        <v>0</v>
      </c>
      <c r="AE182">
        <v>8817.17</v>
      </c>
      <c r="AF182">
        <v>0</v>
      </c>
      <c r="AG182">
        <v>0</v>
      </c>
      <c r="AH182">
        <v>0</v>
      </c>
      <c r="AI182">
        <v>6.56</v>
      </c>
      <c r="AJ182">
        <v>1</v>
      </c>
      <c r="AK182">
        <v>1</v>
      </c>
      <c r="AL182">
        <v>1</v>
      </c>
      <c r="AN182">
        <v>0</v>
      </c>
      <c r="AO182">
        <v>0</v>
      </c>
      <c r="AP182">
        <v>0</v>
      </c>
      <c r="AQ182">
        <v>0</v>
      </c>
      <c r="AR182">
        <v>0</v>
      </c>
      <c r="AS182" t="s">
        <v>3</v>
      </c>
      <c r="AT182">
        <v>9.1</v>
      </c>
      <c r="AU182" t="s">
        <v>3</v>
      </c>
      <c r="AV182">
        <v>0</v>
      </c>
      <c r="AW182">
        <v>1</v>
      </c>
      <c r="AX182">
        <v>-1</v>
      </c>
      <c r="AY182">
        <v>0</v>
      </c>
      <c r="AZ182">
        <v>0</v>
      </c>
      <c r="BA182" t="s">
        <v>3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Y182*Source!I82</f>
        <v>0.30030000000000001</v>
      </c>
      <c r="CY182">
        <f t="shared" si="21"/>
        <v>57840.639999999999</v>
      </c>
      <c r="CZ182">
        <f t="shared" si="22"/>
        <v>8817.17</v>
      </c>
      <c r="DA182">
        <f t="shared" si="23"/>
        <v>6.56</v>
      </c>
      <c r="DB182">
        <v>0</v>
      </c>
    </row>
    <row r="183" spans="1:106" x14ac:dyDescent="0.2">
      <c r="A183">
        <f>ROW(Source!A82)</f>
        <v>82</v>
      </c>
      <c r="B183">
        <v>39570879</v>
      </c>
      <c r="C183">
        <v>39571688</v>
      </c>
      <c r="D183">
        <v>36830315</v>
      </c>
      <c r="E183">
        <v>1</v>
      </c>
      <c r="F183">
        <v>1</v>
      </c>
      <c r="G183">
        <v>1</v>
      </c>
      <c r="H183">
        <v>3</v>
      </c>
      <c r="I183" t="s">
        <v>1279</v>
      </c>
      <c r="J183" t="s">
        <v>1280</v>
      </c>
      <c r="K183" t="s">
        <v>1281</v>
      </c>
      <c r="L183">
        <v>1339</v>
      </c>
      <c r="N183">
        <v>1007</v>
      </c>
      <c r="O183" t="s">
        <v>73</v>
      </c>
      <c r="P183" t="s">
        <v>73</v>
      </c>
      <c r="Q183">
        <v>1</v>
      </c>
      <c r="W183">
        <v>0</v>
      </c>
      <c r="X183">
        <v>-395792271</v>
      </c>
      <c r="Y183">
        <v>0.73</v>
      </c>
      <c r="AA183">
        <v>8442.7199999999993</v>
      </c>
      <c r="AB183">
        <v>0</v>
      </c>
      <c r="AC183">
        <v>0</v>
      </c>
      <c r="AD183">
        <v>0</v>
      </c>
      <c r="AE183">
        <v>1287</v>
      </c>
      <c r="AF183">
        <v>0</v>
      </c>
      <c r="AG183">
        <v>0</v>
      </c>
      <c r="AH183">
        <v>0</v>
      </c>
      <c r="AI183">
        <v>6.56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0.73</v>
      </c>
      <c r="AU183" t="s">
        <v>3</v>
      </c>
      <c r="AV183">
        <v>0</v>
      </c>
      <c r="AW183">
        <v>2</v>
      </c>
      <c r="AX183">
        <v>39571717</v>
      </c>
      <c r="AY183">
        <v>1</v>
      </c>
      <c r="AZ183">
        <v>0</v>
      </c>
      <c r="BA183">
        <v>167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Y183*Source!I82</f>
        <v>2.409E-2</v>
      </c>
      <c r="CY183">
        <f t="shared" si="21"/>
        <v>8442.7199999999993</v>
      </c>
      <c r="CZ183">
        <f t="shared" si="22"/>
        <v>1287</v>
      </c>
      <c r="DA183">
        <f t="shared" si="23"/>
        <v>6.56</v>
      </c>
      <c r="DB183">
        <v>0</v>
      </c>
    </row>
    <row r="184" spans="1:106" x14ac:dyDescent="0.2">
      <c r="A184">
        <f>ROW(Source!A82)</f>
        <v>82</v>
      </c>
      <c r="B184">
        <v>39570879</v>
      </c>
      <c r="C184">
        <v>39571688</v>
      </c>
      <c r="D184">
        <v>36830509</v>
      </c>
      <c r="E184">
        <v>1</v>
      </c>
      <c r="F184">
        <v>1</v>
      </c>
      <c r="G184">
        <v>1</v>
      </c>
      <c r="H184">
        <v>3</v>
      </c>
      <c r="I184" t="s">
        <v>1223</v>
      </c>
      <c r="J184" t="s">
        <v>1224</v>
      </c>
      <c r="K184" t="s">
        <v>1225</v>
      </c>
      <c r="L184">
        <v>1339</v>
      </c>
      <c r="N184">
        <v>1007</v>
      </c>
      <c r="O184" t="s">
        <v>73</v>
      </c>
      <c r="P184" t="s">
        <v>73</v>
      </c>
      <c r="Q184">
        <v>1</v>
      </c>
      <c r="W184">
        <v>0</v>
      </c>
      <c r="X184">
        <v>-709960560</v>
      </c>
      <c r="Y184">
        <v>8.99</v>
      </c>
      <c r="AA184">
        <v>6927.36</v>
      </c>
      <c r="AB184">
        <v>0</v>
      </c>
      <c r="AC184">
        <v>0</v>
      </c>
      <c r="AD184">
        <v>0</v>
      </c>
      <c r="AE184">
        <v>1056</v>
      </c>
      <c r="AF184">
        <v>0</v>
      </c>
      <c r="AG184">
        <v>0</v>
      </c>
      <c r="AH184">
        <v>0</v>
      </c>
      <c r="AI184">
        <v>6.56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8.99</v>
      </c>
      <c r="AU184" t="s">
        <v>3</v>
      </c>
      <c r="AV184">
        <v>0</v>
      </c>
      <c r="AW184">
        <v>2</v>
      </c>
      <c r="AX184">
        <v>39571718</v>
      </c>
      <c r="AY184">
        <v>1</v>
      </c>
      <c r="AZ184">
        <v>0</v>
      </c>
      <c r="BA184">
        <v>168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Y184*Source!I82</f>
        <v>0.29667000000000004</v>
      </c>
      <c r="CY184">
        <f t="shared" si="21"/>
        <v>6927.36</v>
      </c>
      <c r="CZ184">
        <f t="shared" si="22"/>
        <v>1056</v>
      </c>
      <c r="DA184">
        <f t="shared" si="23"/>
        <v>6.56</v>
      </c>
      <c r="DB184">
        <v>0</v>
      </c>
    </row>
    <row r="185" spans="1:106" x14ac:dyDescent="0.2">
      <c r="A185">
        <f>ROW(Source!A82)</f>
        <v>82</v>
      </c>
      <c r="B185">
        <v>39570879</v>
      </c>
      <c r="C185">
        <v>39571688</v>
      </c>
      <c r="D185">
        <v>36831733</v>
      </c>
      <c r="E185">
        <v>1</v>
      </c>
      <c r="F185">
        <v>1</v>
      </c>
      <c r="G185">
        <v>1</v>
      </c>
      <c r="H185">
        <v>3</v>
      </c>
      <c r="I185" t="s">
        <v>1226</v>
      </c>
      <c r="J185" t="s">
        <v>1227</v>
      </c>
      <c r="K185" t="s">
        <v>1228</v>
      </c>
      <c r="L185">
        <v>1327</v>
      </c>
      <c r="N185">
        <v>1005</v>
      </c>
      <c r="O185" t="s">
        <v>250</v>
      </c>
      <c r="P185" t="s">
        <v>250</v>
      </c>
      <c r="Q185">
        <v>1</v>
      </c>
      <c r="W185">
        <v>0</v>
      </c>
      <c r="X185">
        <v>312915526</v>
      </c>
      <c r="Y185">
        <v>395</v>
      </c>
      <c r="AA185">
        <v>233.08</v>
      </c>
      <c r="AB185">
        <v>0</v>
      </c>
      <c r="AC185">
        <v>0</v>
      </c>
      <c r="AD185">
        <v>0</v>
      </c>
      <c r="AE185">
        <v>35.53</v>
      </c>
      <c r="AF185">
        <v>0</v>
      </c>
      <c r="AG185">
        <v>0</v>
      </c>
      <c r="AH185">
        <v>0</v>
      </c>
      <c r="AI185">
        <v>6.56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3</v>
      </c>
      <c r="AT185">
        <v>395</v>
      </c>
      <c r="AU185" t="s">
        <v>3</v>
      </c>
      <c r="AV185">
        <v>0</v>
      </c>
      <c r="AW185">
        <v>2</v>
      </c>
      <c r="AX185">
        <v>39571719</v>
      </c>
      <c r="AY185">
        <v>1</v>
      </c>
      <c r="AZ185">
        <v>0</v>
      </c>
      <c r="BA185">
        <v>169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Y185*Source!I82</f>
        <v>13.035</v>
      </c>
      <c r="CY185">
        <f t="shared" si="21"/>
        <v>233.08</v>
      </c>
      <c r="CZ185">
        <f t="shared" si="22"/>
        <v>35.53</v>
      </c>
      <c r="DA185">
        <f t="shared" si="23"/>
        <v>6.56</v>
      </c>
      <c r="DB185">
        <v>0</v>
      </c>
    </row>
    <row r="186" spans="1:106" x14ac:dyDescent="0.2">
      <c r="A186">
        <f>ROW(Source!A85)</f>
        <v>85</v>
      </c>
      <c r="B186">
        <v>39570879</v>
      </c>
      <c r="C186">
        <v>39571722</v>
      </c>
      <c r="D186">
        <v>37069580</v>
      </c>
      <c r="E186">
        <v>1</v>
      </c>
      <c r="F186">
        <v>1</v>
      </c>
      <c r="G186">
        <v>1</v>
      </c>
      <c r="H186">
        <v>1</v>
      </c>
      <c r="I186" t="s">
        <v>1237</v>
      </c>
      <c r="J186" t="s">
        <v>3</v>
      </c>
      <c r="K186" t="s">
        <v>1238</v>
      </c>
      <c r="L186">
        <v>1191</v>
      </c>
      <c r="N186">
        <v>1013</v>
      </c>
      <c r="O186" t="s">
        <v>1143</v>
      </c>
      <c r="P186" t="s">
        <v>1143</v>
      </c>
      <c r="Q186">
        <v>1</v>
      </c>
      <c r="W186">
        <v>0</v>
      </c>
      <c r="X186">
        <v>1010519658</v>
      </c>
      <c r="Y186">
        <v>25.299999999999997</v>
      </c>
      <c r="AA186">
        <v>0</v>
      </c>
      <c r="AB186">
        <v>0</v>
      </c>
      <c r="AC186">
        <v>0</v>
      </c>
      <c r="AD186">
        <v>56.68</v>
      </c>
      <c r="AE186">
        <v>0</v>
      </c>
      <c r="AF186">
        <v>0</v>
      </c>
      <c r="AG186">
        <v>0</v>
      </c>
      <c r="AH186">
        <v>8.64</v>
      </c>
      <c r="AI186">
        <v>1</v>
      </c>
      <c r="AJ186">
        <v>1</v>
      </c>
      <c r="AK186">
        <v>1</v>
      </c>
      <c r="AL186">
        <v>6.56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3</v>
      </c>
      <c r="AT186">
        <v>22</v>
      </c>
      <c r="AU186" t="s">
        <v>20</v>
      </c>
      <c r="AV186">
        <v>1</v>
      </c>
      <c r="AW186">
        <v>2</v>
      </c>
      <c r="AX186">
        <v>39571732</v>
      </c>
      <c r="AY186">
        <v>1</v>
      </c>
      <c r="AZ186">
        <v>0</v>
      </c>
      <c r="BA186">
        <v>170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Y186*Source!I85</f>
        <v>166.97999999999996</v>
      </c>
      <c r="CY186">
        <f>AD186</f>
        <v>56.68</v>
      </c>
      <c r="CZ186">
        <f>AH186</f>
        <v>8.64</v>
      </c>
      <c r="DA186">
        <f>AL186</f>
        <v>6.56</v>
      </c>
      <c r="DB186">
        <v>0</v>
      </c>
    </row>
    <row r="187" spans="1:106" x14ac:dyDescent="0.2">
      <c r="A187">
        <f>ROW(Source!A85)</f>
        <v>85</v>
      </c>
      <c r="B187">
        <v>39570879</v>
      </c>
      <c r="C187">
        <v>39571722</v>
      </c>
      <c r="D187">
        <v>37064876</v>
      </c>
      <c r="E187">
        <v>1</v>
      </c>
      <c r="F187">
        <v>1</v>
      </c>
      <c r="G187">
        <v>1</v>
      </c>
      <c r="H187">
        <v>1</v>
      </c>
      <c r="I187" t="s">
        <v>1146</v>
      </c>
      <c r="J187" t="s">
        <v>3</v>
      </c>
      <c r="K187" t="s">
        <v>1147</v>
      </c>
      <c r="L187">
        <v>1191</v>
      </c>
      <c r="N187">
        <v>1013</v>
      </c>
      <c r="O187" t="s">
        <v>1143</v>
      </c>
      <c r="P187" t="s">
        <v>1143</v>
      </c>
      <c r="Q187">
        <v>1</v>
      </c>
      <c r="W187">
        <v>0</v>
      </c>
      <c r="X187">
        <v>-1417349443</v>
      </c>
      <c r="Y187">
        <v>0.4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6.56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3</v>
      </c>
      <c r="AT187">
        <v>0.4</v>
      </c>
      <c r="AU187" t="s">
        <v>3</v>
      </c>
      <c r="AV187">
        <v>2</v>
      </c>
      <c r="AW187">
        <v>2</v>
      </c>
      <c r="AX187">
        <v>39571733</v>
      </c>
      <c r="AY187">
        <v>1</v>
      </c>
      <c r="AZ187">
        <v>2048</v>
      </c>
      <c r="BA187">
        <v>171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Y187*Source!I85</f>
        <v>2.64</v>
      </c>
      <c r="CY187">
        <f>AD187</f>
        <v>0</v>
      </c>
      <c r="CZ187">
        <f>AH187</f>
        <v>0</v>
      </c>
      <c r="DA187">
        <f>AL187</f>
        <v>1</v>
      </c>
      <c r="DB187">
        <v>0</v>
      </c>
    </row>
    <row r="188" spans="1:106" x14ac:dyDescent="0.2">
      <c r="A188">
        <f>ROW(Source!A85)</f>
        <v>85</v>
      </c>
      <c r="B188">
        <v>39570879</v>
      </c>
      <c r="C188">
        <v>39571722</v>
      </c>
      <c r="D188">
        <v>36883554</v>
      </c>
      <c r="E188">
        <v>1</v>
      </c>
      <c r="F188">
        <v>1</v>
      </c>
      <c r="G188">
        <v>1</v>
      </c>
      <c r="H188">
        <v>2</v>
      </c>
      <c r="I188" t="s">
        <v>1158</v>
      </c>
      <c r="J188" t="s">
        <v>1159</v>
      </c>
      <c r="K188" t="s">
        <v>1160</v>
      </c>
      <c r="L188">
        <v>1368</v>
      </c>
      <c r="N188">
        <v>1011</v>
      </c>
      <c r="O188" t="s">
        <v>1151</v>
      </c>
      <c r="P188" t="s">
        <v>1151</v>
      </c>
      <c r="Q188">
        <v>1</v>
      </c>
      <c r="W188">
        <v>0</v>
      </c>
      <c r="X188">
        <v>1372534845</v>
      </c>
      <c r="Y188">
        <v>0.5</v>
      </c>
      <c r="AA188">
        <v>0</v>
      </c>
      <c r="AB188">
        <v>431.06</v>
      </c>
      <c r="AC188">
        <v>11.6</v>
      </c>
      <c r="AD188">
        <v>0</v>
      </c>
      <c r="AE188">
        <v>0</v>
      </c>
      <c r="AF188">
        <v>65.709999999999994</v>
      </c>
      <c r="AG188">
        <v>11.6</v>
      </c>
      <c r="AH188">
        <v>0</v>
      </c>
      <c r="AI188">
        <v>1</v>
      </c>
      <c r="AJ188">
        <v>6.56</v>
      </c>
      <c r="AK188">
        <v>1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3</v>
      </c>
      <c r="AT188">
        <v>0.4</v>
      </c>
      <c r="AU188" t="s">
        <v>19</v>
      </c>
      <c r="AV188">
        <v>0</v>
      </c>
      <c r="AW188">
        <v>2</v>
      </c>
      <c r="AX188">
        <v>39571734</v>
      </c>
      <c r="AY188">
        <v>1</v>
      </c>
      <c r="AZ188">
        <v>0</v>
      </c>
      <c r="BA188">
        <v>172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Y188*Source!I85</f>
        <v>3.3</v>
      </c>
      <c r="CY188">
        <f>AB188</f>
        <v>431.06</v>
      </c>
      <c r="CZ188">
        <f>AF188</f>
        <v>65.709999999999994</v>
      </c>
      <c r="DA188">
        <f>AJ188</f>
        <v>6.56</v>
      </c>
      <c r="DB188">
        <v>0</v>
      </c>
    </row>
    <row r="189" spans="1:106" x14ac:dyDescent="0.2">
      <c r="A189">
        <f>ROW(Source!A85)</f>
        <v>85</v>
      </c>
      <c r="B189">
        <v>39570879</v>
      </c>
      <c r="C189">
        <v>39571722</v>
      </c>
      <c r="D189">
        <v>36884726</v>
      </c>
      <c r="E189">
        <v>1</v>
      </c>
      <c r="F189">
        <v>1</v>
      </c>
      <c r="G189">
        <v>1</v>
      </c>
      <c r="H189">
        <v>2</v>
      </c>
      <c r="I189" t="s">
        <v>1262</v>
      </c>
      <c r="J189" t="s">
        <v>1263</v>
      </c>
      <c r="K189" t="s">
        <v>1264</v>
      </c>
      <c r="L189">
        <v>1368</v>
      </c>
      <c r="N189">
        <v>1011</v>
      </c>
      <c r="O189" t="s">
        <v>1151</v>
      </c>
      <c r="P189" t="s">
        <v>1151</v>
      </c>
      <c r="Q189">
        <v>1</v>
      </c>
      <c r="W189">
        <v>0</v>
      </c>
      <c r="X189">
        <v>1581354540</v>
      </c>
      <c r="Y189">
        <v>0.73749999999999993</v>
      </c>
      <c r="AA189">
        <v>0</v>
      </c>
      <c r="AB189">
        <v>14.17</v>
      </c>
      <c r="AC189">
        <v>0</v>
      </c>
      <c r="AD189">
        <v>0</v>
      </c>
      <c r="AE189">
        <v>0</v>
      </c>
      <c r="AF189">
        <v>2.16</v>
      </c>
      <c r="AG189">
        <v>0</v>
      </c>
      <c r="AH189">
        <v>0</v>
      </c>
      <c r="AI189">
        <v>1</v>
      </c>
      <c r="AJ189">
        <v>6.56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3</v>
      </c>
      <c r="AT189">
        <v>0.59</v>
      </c>
      <c r="AU189" t="s">
        <v>19</v>
      </c>
      <c r="AV189">
        <v>0</v>
      </c>
      <c r="AW189">
        <v>2</v>
      </c>
      <c r="AX189">
        <v>39571735</v>
      </c>
      <c r="AY189">
        <v>1</v>
      </c>
      <c r="AZ189">
        <v>0</v>
      </c>
      <c r="BA189">
        <v>173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Y189*Source!I85</f>
        <v>4.8674999999999997</v>
      </c>
      <c r="CY189">
        <f>AB189</f>
        <v>14.17</v>
      </c>
      <c r="CZ189">
        <f>AF189</f>
        <v>2.16</v>
      </c>
      <c r="DA189">
        <f>AJ189</f>
        <v>6.56</v>
      </c>
      <c r="DB189">
        <v>0</v>
      </c>
    </row>
    <row r="190" spans="1:106" x14ac:dyDescent="0.2">
      <c r="A190">
        <f>ROW(Source!A85)</f>
        <v>85</v>
      </c>
      <c r="B190">
        <v>39570879</v>
      </c>
      <c r="C190">
        <v>39571722</v>
      </c>
      <c r="D190">
        <v>36825562</v>
      </c>
      <c r="E190">
        <v>1</v>
      </c>
      <c r="F190">
        <v>1</v>
      </c>
      <c r="G190">
        <v>1</v>
      </c>
      <c r="H190">
        <v>3</v>
      </c>
      <c r="I190" t="s">
        <v>1265</v>
      </c>
      <c r="J190" t="s">
        <v>1266</v>
      </c>
      <c r="K190" t="s">
        <v>1267</v>
      </c>
      <c r="L190">
        <v>1348</v>
      </c>
      <c r="N190">
        <v>1009</v>
      </c>
      <c r="O190" t="s">
        <v>64</v>
      </c>
      <c r="P190" t="s">
        <v>64</v>
      </c>
      <c r="Q190">
        <v>1000</v>
      </c>
      <c r="W190">
        <v>0</v>
      </c>
      <c r="X190">
        <v>532254978</v>
      </c>
      <c r="Y190">
        <v>6.3E-3</v>
      </c>
      <c r="AA190">
        <v>49790.400000000001</v>
      </c>
      <c r="AB190">
        <v>0</v>
      </c>
      <c r="AC190">
        <v>0</v>
      </c>
      <c r="AD190">
        <v>0</v>
      </c>
      <c r="AE190">
        <v>7590</v>
      </c>
      <c r="AF190">
        <v>0</v>
      </c>
      <c r="AG190">
        <v>0</v>
      </c>
      <c r="AH190">
        <v>0</v>
      </c>
      <c r="AI190">
        <v>6.56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3</v>
      </c>
      <c r="AT190">
        <v>6.3E-3</v>
      </c>
      <c r="AU190" t="s">
        <v>3</v>
      </c>
      <c r="AV190">
        <v>0</v>
      </c>
      <c r="AW190">
        <v>2</v>
      </c>
      <c r="AX190">
        <v>39571736</v>
      </c>
      <c r="AY190">
        <v>1</v>
      </c>
      <c r="AZ190">
        <v>0</v>
      </c>
      <c r="BA190">
        <v>174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Y190*Source!I85</f>
        <v>4.1579999999999999E-2</v>
      </c>
      <c r="CY190">
        <f>AA190</f>
        <v>49790.400000000001</v>
      </c>
      <c r="CZ190">
        <f>AE190</f>
        <v>7590</v>
      </c>
      <c r="DA190">
        <f>AI190</f>
        <v>6.56</v>
      </c>
      <c r="DB190">
        <v>0</v>
      </c>
    </row>
    <row r="191" spans="1:106" x14ac:dyDescent="0.2">
      <c r="A191">
        <f>ROW(Source!A85)</f>
        <v>85</v>
      </c>
      <c r="B191">
        <v>39570879</v>
      </c>
      <c r="C191">
        <v>39571722</v>
      </c>
      <c r="D191">
        <v>36825635</v>
      </c>
      <c r="E191">
        <v>1</v>
      </c>
      <c r="F191">
        <v>1</v>
      </c>
      <c r="G191">
        <v>1</v>
      </c>
      <c r="H191">
        <v>3</v>
      </c>
      <c r="I191" t="s">
        <v>1268</v>
      </c>
      <c r="J191" t="s">
        <v>1269</v>
      </c>
      <c r="K191" t="s">
        <v>1270</v>
      </c>
      <c r="L191">
        <v>1348</v>
      </c>
      <c r="N191">
        <v>1009</v>
      </c>
      <c r="O191" t="s">
        <v>64</v>
      </c>
      <c r="P191" t="s">
        <v>64</v>
      </c>
      <c r="Q191">
        <v>1000</v>
      </c>
      <c r="W191">
        <v>0</v>
      </c>
      <c r="X191">
        <v>1049606220</v>
      </c>
      <c r="Y191">
        <v>3.9899999999999996E-3</v>
      </c>
      <c r="AA191">
        <v>96366.399999999994</v>
      </c>
      <c r="AB191">
        <v>0</v>
      </c>
      <c r="AC191">
        <v>0</v>
      </c>
      <c r="AD191">
        <v>0</v>
      </c>
      <c r="AE191">
        <v>14690</v>
      </c>
      <c r="AF191">
        <v>0</v>
      </c>
      <c r="AG191">
        <v>0</v>
      </c>
      <c r="AH191">
        <v>0</v>
      </c>
      <c r="AI191">
        <v>6.56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3</v>
      </c>
      <c r="AT191">
        <v>3.9899999999999996E-3</v>
      </c>
      <c r="AU191" t="s">
        <v>3</v>
      </c>
      <c r="AV191">
        <v>0</v>
      </c>
      <c r="AW191">
        <v>2</v>
      </c>
      <c r="AX191">
        <v>39571737</v>
      </c>
      <c r="AY191">
        <v>1</v>
      </c>
      <c r="AZ191">
        <v>0</v>
      </c>
      <c r="BA191">
        <v>175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Y191*Source!I85</f>
        <v>2.6333999999999996E-2</v>
      </c>
      <c r="CY191">
        <f>AA191</f>
        <v>96366.399999999994</v>
      </c>
      <c r="CZ191">
        <f>AE191</f>
        <v>14690</v>
      </c>
      <c r="DA191">
        <f>AI191</f>
        <v>6.56</v>
      </c>
      <c r="DB191">
        <v>0</v>
      </c>
    </row>
    <row r="192" spans="1:106" x14ac:dyDescent="0.2">
      <c r="A192">
        <f>ROW(Source!A85)</f>
        <v>85</v>
      </c>
      <c r="B192">
        <v>39570879</v>
      </c>
      <c r="C192">
        <v>39571722</v>
      </c>
      <c r="D192">
        <v>36798191</v>
      </c>
      <c r="E192">
        <v>17</v>
      </c>
      <c r="F192">
        <v>1</v>
      </c>
      <c r="G192">
        <v>1</v>
      </c>
      <c r="H192">
        <v>3</v>
      </c>
      <c r="I192" t="s">
        <v>178</v>
      </c>
      <c r="J192" t="s">
        <v>3</v>
      </c>
      <c r="K192" t="s">
        <v>179</v>
      </c>
      <c r="L192">
        <v>1339</v>
      </c>
      <c r="N192">
        <v>1007</v>
      </c>
      <c r="O192" t="s">
        <v>73</v>
      </c>
      <c r="P192" t="s">
        <v>73</v>
      </c>
      <c r="Q192">
        <v>1</v>
      </c>
      <c r="W192">
        <v>0</v>
      </c>
      <c r="X192">
        <v>720604148</v>
      </c>
      <c r="Y192">
        <v>1.05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6.56</v>
      </c>
      <c r="AJ192">
        <v>1</v>
      </c>
      <c r="AK192">
        <v>1</v>
      </c>
      <c r="AL192">
        <v>1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3</v>
      </c>
      <c r="AT192">
        <v>1.05</v>
      </c>
      <c r="AU192" t="s">
        <v>3</v>
      </c>
      <c r="AV192">
        <v>0</v>
      </c>
      <c r="AW192">
        <v>2</v>
      </c>
      <c r="AX192">
        <v>39571738</v>
      </c>
      <c r="AY192">
        <v>1</v>
      </c>
      <c r="AZ192">
        <v>0</v>
      </c>
      <c r="BA192">
        <v>176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Y192*Source!I85</f>
        <v>6.93</v>
      </c>
      <c r="CY192">
        <f>AA192</f>
        <v>0</v>
      </c>
      <c r="CZ192">
        <f>AE192</f>
        <v>0</v>
      </c>
      <c r="DA192">
        <f>AI192</f>
        <v>6.56</v>
      </c>
      <c r="DB192">
        <v>0</v>
      </c>
    </row>
    <row r="193" spans="1:106" x14ac:dyDescent="0.2">
      <c r="A193">
        <f>ROW(Source!A85)</f>
        <v>85</v>
      </c>
      <c r="B193">
        <v>39570879</v>
      </c>
      <c r="C193">
        <v>39571722</v>
      </c>
      <c r="D193">
        <v>36833880</v>
      </c>
      <c r="E193">
        <v>1</v>
      </c>
      <c r="F193">
        <v>1</v>
      </c>
      <c r="G193">
        <v>1</v>
      </c>
      <c r="H193">
        <v>3</v>
      </c>
      <c r="I193" t="s">
        <v>181</v>
      </c>
      <c r="J193" t="s">
        <v>183</v>
      </c>
      <c r="K193" t="s">
        <v>182</v>
      </c>
      <c r="L193">
        <v>1339</v>
      </c>
      <c r="N193">
        <v>1007</v>
      </c>
      <c r="O193" t="s">
        <v>73</v>
      </c>
      <c r="P193" t="s">
        <v>73</v>
      </c>
      <c r="Q193">
        <v>1</v>
      </c>
      <c r="W193">
        <v>0</v>
      </c>
      <c r="X193">
        <v>1864268680</v>
      </c>
      <c r="Y193">
        <v>1.05</v>
      </c>
      <c r="AA193">
        <v>9820.58</v>
      </c>
      <c r="AB193">
        <v>0</v>
      </c>
      <c r="AC193">
        <v>0</v>
      </c>
      <c r="AD193">
        <v>0</v>
      </c>
      <c r="AE193">
        <v>1497.04</v>
      </c>
      <c r="AF193">
        <v>0</v>
      </c>
      <c r="AG193">
        <v>0</v>
      </c>
      <c r="AH193">
        <v>0</v>
      </c>
      <c r="AI193">
        <v>6.56</v>
      </c>
      <c r="AJ193">
        <v>1</v>
      </c>
      <c r="AK193">
        <v>1</v>
      </c>
      <c r="AL193">
        <v>1</v>
      </c>
      <c r="AN193">
        <v>0</v>
      </c>
      <c r="AO193">
        <v>0</v>
      </c>
      <c r="AP193">
        <v>0</v>
      </c>
      <c r="AQ193">
        <v>0</v>
      </c>
      <c r="AR193">
        <v>0</v>
      </c>
      <c r="AS193" t="s">
        <v>3</v>
      </c>
      <c r="AT193">
        <v>1.05</v>
      </c>
      <c r="AU193" t="s">
        <v>3</v>
      </c>
      <c r="AV193">
        <v>0</v>
      </c>
      <c r="AW193">
        <v>1</v>
      </c>
      <c r="AX193">
        <v>-1</v>
      </c>
      <c r="AY193">
        <v>0</v>
      </c>
      <c r="AZ193">
        <v>0</v>
      </c>
      <c r="BA193" t="s">
        <v>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Y193*Source!I85</f>
        <v>6.93</v>
      </c>
      <c r="CY193">
        <f>AA193</f>
        <v>9820.58</v>
      </c>
      <c r="CZ193">
        <f>AE193</f>
        <v>1497.04</v>
      </c>
      <c r="DA193">
        <f>AI193</f>
        <v>6.56</v>
      </c>
      <c r="DB193">
        <v>0</v>
      </c>
    </row>
    <row r="194" spans="1:106" x14ac:dyDescent="0.2">
      <c r="A194">
        <f>ROW(Source!A85)</f>
        <v>85</v>
      </c>
      <c r="B194">
        <v>39570879</v>
      </c>
      <c r="C194">
        <v>39571722</v>
      </c>
      <c r="D194">
        <v>36836997</v>
      </c>
      <c r="E194">
        <v>1</v>
      </c>
      <c r="F194">
        <v>1</v>
      </c>
      <c r="G194">
        <v>1</v>
      </c>
      <c r="H194">
        <v>3</v>
      </c>
      <c r="I194" t="s">
        <v>1271</v>
      </c>
      <c r="J194" t="s">
        <v>1272</v>
      </c>
      <c r="K194" t="s">
        <v>1273</v>
      </c>
      <c r="L194">
        <v>1346</v>
      </c>
      <c r="N194">
        <v>1009</v>
      </c>
      <c r="O194" t="s">
        <v>307</v>
      </c>
      <c r="P194" t="s">
        <v>307</v>
      </c>
      <c r="Q194">
        <v>1</v>
      </c>
      <c r="W194">
        <v>0</v>
      </c>
      <c r="X194">
        <v>-1230081286</v>
      </c>
      <c r="Y194">
        <v>12.7</v>
      </c>
      <c r="AA194">
        <v>295.2</v>
      </c>
      <c r="AB194">
        <v>0</v>
      </c>
      <c r="AC194">
        <v>0</v>
      </c>
      <c r="AD194">
        <v>0</v>
      </c>
      <c r="AE194">
        <v>45</v>
      </c>
      <c r="AF194">
        <v>0</v>
      </c>
      <c r="AG194">
        <v>0</v>
      </c>
      <c r="AH194">
        <v>0</v>
      </c>
      <c r="AI194">
        <v>6.56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12.7</v>
      </c>
      <c r="AU194" t="s">
        <v>3</v>
      </c>
      <c r="AV194">
        <v>0</v>
      </c>
      <c r="AW194">
        <v>2</v>
      </c>
      <c r="AX194">
        <v>39571739</v>
      </c>
      <c r="AY194">
        <v>1</v>
      </c>
      <c r="AZ194">
        <v>0</v>
      </c>
      <c r="BA194">
        <v>177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Y194*Source!I85</f>
        <v>83.82</v>
      </c>
      <c r="CY194">
        <f>AA194</f>
        <v>295.2</v>
      </c>
      <c r="CZ194">
        <f>AE194</f>
        <v>45</v>
      </c>
      <c r="DA194">
        <f>AI194</f>
        <v>6.56</v>
      </c>
      <c r="DB194">
        <v>0</v>
      </c>
    </row>
    <row r="195" spans="1:106" x14ac:dyDescent="0.2">
      <c r="A195">
        <f>ROW(Source!A88)</f>
        <v>88</v>
      </c>
      <c r="B195">
        <v>39570879</v>
      </c>
      <c r="C195">
        <v>39571742</v>
      </c>
      <c r="D195">
        <v>37071037</v>
      </c>
      <c r="E195">
        <v>1</v>
      </c>
      <c r="F195">
        <v>1</v>
      </c>
      <c r="G195">
        <v>1</v>
      </c>
      <c r="H195">
        <v>1</v>
      </c>
      <c r="I195" t="s">
        <v>1144</v>
      </c>
      <c r="J195" t="s">
        <v>3</v>
      </c>
      <c r="K195" t="s">
        <v>1145</v>
      </c>
      <c r="L195">
        <v>1191</v>
      </c>
      <c r="N195">
        <v>1013</v>
      </c>
      <c r="O195" t="s">
        <v>1143</v>
      </c>
      <c r="P195" t="s">
        <v>1143</v>
      </c>
      <c r="Q195">
        <v>1</v>
      </c>
      <c r="W195">
        <v>0</v>
      </c>
      <c r="X195">
        <v>1069510174</v>
      </c>
      <c r="Y195">
        <v>81.511999999999986</v>
      </c>
      <c r="AA195">
        <v>0</v>
      </c>
      <c r="AB195">
        <v>0</v>
      </c>
      <c r="AC195">
        <v>0</v>
      </c>
      <c r="AD195">
        <v>63.11</v>
      </c>
      <c r="AE195">
        <v>0</v>
      </c>
      <c r="AF195">
        <v>0</v>
      </c>
      <c r="AG195">
        <v>0</v>
      </c>
      <c r="AH195">
        <v>9.6199999999999992</v>
      </c>
      <c r="AI195">
        <v>1</v>
      </c>
      <c r="AJ195">
        <v>1</v>
      </c>
      <c r="AK195">
        <v>1</v>
      </c>
      <c r="AL195">
        <v>6.56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3</v>
      </c>
      <c r="AT195">
        <v>70.88</v>
      </c>
      <c r="AU195" t="s">
        <v>20</v>
      </c>
      <c r="AV195">
        <v>1</v>
      </c>
      <c r="AW195">
        <v>2</v>
      </c>
      <c r="AX195">
        <v>39571749</v>
      </c>
      <c r="AY195">
        <v>1</v>
      </c>
      <c r="AZ195">
        <v>0</v>
      </c>
      <c r="BA195">
        <v>178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Y195*Source!I88</f>
        <v>53.797919999999991</v>
      </c>
      <c r="CY195">
        <f>AD195</f>
        <v>63.11</v>
      </c>
      <c r="CZ195">
        <f>AH195</f>
        <v>9.6199999999999992</v>
      </c>
      <c r="DA195">
        <f>AL195</f>
        <v>6.56</v>
      </c>
      <c r="DB195">
        <v>0</v>
      </c>
    </row>
    <row r="196" spans="1:106" x14ac:dyDescent="0.2">
      <c r="A196">
        <f>ROW(Source!A88)</f>
        <v>88</v>
      </c>
      <c r="B196">
        <v>39570879</v>
      </c>
      <c r="C196">
        <v>39571742</v>
      </c>
      <c r="D196">
        <v>37064876</v>
      </c>
      <c r="E196">
        <v>1</v>
      </c>
      <c r="F196">
        <v>1</v>
      </c>
      <c r="G196">
        <v>1</v>
      </c>
      <c r="H196">
        <v>1</v>
      </c>
      <c r="I196" t="s">
        <v>1146</v>
      </c>
      <c r="J196" t="s">
        <v>3</v>
      </c>
      <c r="K196" t="s">
        <v>1147</v>
      </c>
      <c r="L196">
        <v>1191</v>
      </c>
      <c r="N196">
        <v>1013</v>
      </c>
      <c r="O196" t="s">
        <v>1143</v>
      </c>
      <c r="P196" t="s">
        <v>1143</v>
      </c>
      <c r="Q196">
        <v>1</v>
      </c>
      <c r="W196">
        <v>0</v>
      </c>
      <c r="X196">
        <v>-1417349443</v>
      </c>
      <c r="Y196">
        <v>2.78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6.56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2.78</v>
      </c>
      <c r="AU196" t="s">
        <v>3</v>
      </c>
      <c r="AV196">
        <v>2</v>
      </c>
      <c r="AW196">
        <v>2</v>
      </c>
      <c r="AX196">
        <v>39571750</v>
      </c>
      <c r="AY196">
        <v>1</v>
      </c>
      <c r="AZ196">
        <v>2048</v>
      </c>
      <c r="BA196">
        <v>179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Y196*Source!I88</f>
        <v>1.8348</v>
      </c>
      <c r="CY196">
        <f>AD196</f>
        <v>0</v>
      </c>
      <c r="CZ196">
        <f>AH196</f>
        <v>0</v>
      </c>
      <c r="DA196">
        <f>AL196</f>
        <v>1</v>
      </c>
      <c r="DB196">
        <v>0</v>
      </c>
    </row>
    <row r="197" spans="1:106" x14ac:dyDescent="0.2">
      <c r="A197">
        <f>ROW(Source!A88)</f>
        <v>88</v>
      </c>
      <c r="B197">
        <v>39570879</v>
      </c>
      <c r="C197">
        <v>39571742</v>
      </c>
      <c r="D197">
        <v>36882357</v>
      </c>
      <c r="E197">
        <v>1</v>
      </c>
      <c r="F197">
        <v>1</v>
      </c>
      <c r="G197">
        <v>1</v>
      </c>
      <c r="H197">
        <v>2</v>
      </c>
      <c r="I197" t="s">
        <v>1282</v>
      </c>
      <c r="J197" t="s">
        <v>1283</v>
      </c>
      <c r="K197" t="s">
        <v>1284</v>
      </c>
      <c r="L197">
        <v>1368</v>
      </c>
      <c r="N197">
        <v>1011</v>
      </c>
      <c r="O197" t="s">
        <v>1151</v>
      </c>
      <c r="P197" t="s">
        <v>1151</v>
      </c>
      <c r="Q197">
        <v>1</v>
      </c>
      <c r="W197">
        <v>0</v>
      </c>
      <c r="X197">
        <v>941837819</v>
      </c>
      <c r="Y197">
        <v>1.125</v>
      </c>
      <c r="AA197">
        <v>0</v>
      </c>
      <c r="AB197">
        <v>21.52</v>
      </c>
      <c r="AC197">
        <v>0</v>
      </c>
      <c r="AD197">
        <v>0</v>
      </c>
      <c r="AE197">
        <v>0</v>
      </c>
      <c r="AF197">
        <v>3.28</v>
      </c>
      <c r="AG197">
        <v>0</v>
      </c>
      <c r="AH197">
        <v>0</v>
      </c>
      <c r="AI197">
        <v>1</v>
      </c>
      <c r="AJ197">
        <v>6.56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3</v>
      </c>
      <c r="AT197">
        <v>0.9</v>
      </c>
      <c r="AU197" t="s">
        <v>19</v>
      </c>
      <c r="AV197">
        <v>0</v>
      </c>
      <c r="AW197">
        <v>2</v>
      </c>
      <c r="AX197">
        <v>39571751</v>
      </c>
      <c r="AY197">
        <v>1</v>
      </c>
      <c r="AZ197">
        <v>0</v>
      </c>
      <c r="BA197">
        <v>180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Y197*Source!I88</f>
        <v>0.74250000000000005</v>
      </c>
      <c r="CY197">
        <f>AB197</f>
        <v>21.52</v>
      </c>
      <c r="CZ197">
        <f>AF197</f>
        <v>3.28</v>
      </c>
      <c r="DA197">
        <f>AJ197</f>
        <v>6.56</v>
      </c>
      <c r="DB197">
        <v>0</v>
      </c>
    </row>
    <row r="198" spans="1:106" x14ac:dyDescent="0.2">
      <c r="A198">
        <f>ROW(Source!A88)</f>
        <v>88</v>
      </c>
      <c r="B198">
        <v>39570879</v>
      </c>
      <c r="C198">
        <v>39571742</v>
      </c>
      <c r="D198">
        <v>36882609</v>
      </c>
      <c r="E198">
        <v>1</v>
      </c>
      <c r="F198">
        <v>1</v>
      </c>
      <c r="G198">
        <v>1</v>
      </c>
      <c r="H198">
        <v>2</v>
      </c>
      <c r="I198" t="s">
        <v>1285</v>
      </c>
      <c r="J198" t="s">
        <v>1286</v>
      </c>
      <c r="K198" t="s">
        <v>1287</v>
      </c>
      <c r="L198">
        <v>1368</v>
      </c>
      <c r="N198">
        <v>1011</v>
      </c>
      <c r="O198" t="s">
        <v>1151</v>
      </c>
      <c r="P198" t="s">
        <v>1151</v>
      </c>
      <c r="Q198">
        <v>1</v>
      </c>
      <c r="W198">
        <v>0</v>
      </c>
      <c r="X198">
        <v>-1071193286</v>
      </c>
      <c r="Y198">
        <v>3.4749999999999996</v>
      </c>
      <c r="AA198">
        <v>0</v>
      </c>
      <c r="AB198">
        <v>115.19</v>
      </c>
      <c r="AC198">
        <v>8.91</v>
      </c>
      <c r="AD198">
        <v>0</v>
      </c>
      <c r="AE198">
        <v>0</v>
      </c>
      <c r="AF198">
        <v>17.559999999999999</v>
      </c>
      <c r="AG198">
        <v>8.91</v>
      </c>
      <c r="AH198">
        <v>0</v>
      </c>
      <c r="AI198">
        <v>1</v>
      </c>
      <c r="AJ198">
        <v>6.56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3</v>
      </c>
      <c r="AT198">
        <v>2.78</v>
      </c>
      <c r="AU198" t="s">
        <v>19</v>
      </c>
      <c r="AV198">
        <v>0</v>
      </c>
      <c r="AW198">
        <v>2</v>
      </c>
      <c r="AX198">
        <v>39571752</v>
      </c>
      <c r="AY198">
        <v>1</v>
      </c>
      <c r="AZ198">
        <v>0</v>
      </c>
      <c r="BA198">
        <v>181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Y198*Source!I88</f>
        <v>2.2934999999999999</v>
      </c>
      <c r="CY198">
        <f>AB198</f>
        <v>115.19</v>
      </c>
      <c r="CZ198">
        <f>AF198</f>
        <v>17.559999999999999</v>
      </c>
      <c r="DA198">
        <f>AJ198</f>
        <v>6.56</v>
      </c>
      <c r="DB198">
        <v>0</v>
      </c>
    </row>
    <row r="199" spans="1:106" x14ac:dyDescent="0.2">
      <c r="A199">
        <f>ROW(Source!A88)</f>
        <v>88</v>
      </c>
      <c r="B199">
        <v>39570879</v>
      </c>
      <c r="C199">
        <v>39571742</v>
      </c>
      <c r="D199">
        <v>36801792</v>
      </c>
      <c r="E199">
        <v>1</v>
      </c>
      <c r="F199">
        <v>1</v>
      </c>
      <c r="G199">
        <v>1</v>
      </c>
      <c r="H199">
        <v>3</v>
      </c>
      <c r="I199" t="s">
        <v>1186</v>
      </c>
      <c r="J199" t="s">
        <v>1187</v>
      </c>
      <c r="K199" t="s">
        <v>1188</v>
      </c>
      <c r="L199">
        <v>1339</v>
      </c>
      <c r="N199">
        <v>1007</v>
      </c>
      <c r="O199" t="s">
        <v>73</v>
      </c>
      <c r="P199" t="s">
        <v>73</v>
      </c>
      <c r="Q199">
        <v>1</v>
      </c>
      <c r="W199">
        <v>0</v>
      </c>
      <c r="X199">
        <v>-1660354250</v>
      </c>
      <c r="Y199">
        <v>0.35</v>
      </c>
      <c r="AA199">
        <v>16.010000000000002</v>
      </c>
      <c r="AB199">
        <v>0</v>
      </c>
      <c r="AC199">
        <v>0</v>
      </c>
      <c r="AD199">
        <v>0</v>
      </c>
      <c r="AE199">
        <v>2.44</v>
      </c>
      <c r="AF199">
        <v>0</v>
      </c>
      <c r="AG199">
        <v>0</v>
      </c>
      <c r="AH199">
        <v>0</v>
      </c>
      <c r="AI199">
        <v>6.56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3</v>
      </c>
      <c r="AT199">
        <v>0.35</v>
      </c>
      <c r="AU199" t="s">
        <v>3</v>
      </c>
      <c r="AV199">
        <v>0</v>
      </c>
      <c r="AW199">
        <v>2</v>
      </c>
      <c r="AX199">
        <v>39571753</v>
      </c>
      <c r="AY199">
        <v>1</v>
      </c>
      <c r="AZ199">
        <v>0</v>
      </c>
      <c r="BA199">
        <v>182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Y199*Source!I88</f>
        <v>0.23099999999999998</v>
      </c>
      <c r="CY199">
        <f>AA199</f>
        <v>16.010000000000002</v>
      </c>
      <c r="CZ199">
        <f>AE199</f>
        <v>2.44</v>
      </c>
      <c r="DA199">
        <f>AI199</f>
        <v>6.56</v>
      </c>
      <c r="DB199">
        <v>0</v>
      </c>
    </row>
    <row r="200" spans="1:106" x14ac:dyDescent="0.2">
      <c r="A200">
        <f>ROW(Source!A88)</f>
        <v>88</v>
      </c>
      <c r="B200">
        <v>39570879</v>
      </c>
      <c r="C200">
        <v>39571742</v>
      </c>
      <c r="D200">
        <v>36807381</v>
      </c>
      <c r="E200">
        <v>1</v>
      </c>
      <c r="F200">
        <v>1</v>
      </c>
      <c r="G200">
        <v>1</v>
      </c>
      <c r="H200">
        <v>3</v>
      </c>
      <c r="I200" t="s">
        <v>1288</v>
      </c>
      <c r="J200" t="s">
        <v>1289</v>
      </c>
      <c r="K200" t="s">
        <v>1290</v>
      </c>
      <c r="L200">
        <v>1339</v>
      </c>
      <c r="N200">
        <v>1007</v>
      </c>
      <c r="O200" t="s">
        <v>73</v>
      </c>
      <c r="P200" t="s">
        <v>73</v>
      </c>
      <c r="Q200">
        <v>1</v>
      </c>
      <c r="W200">
        <v>0</v>
      </c>
      <c r="X200">
        <v>-1001479081</v>
      </c>
      <c r="Y200">
        <v>1.89</v>
      </c>
      <c r="AA200">
        <v>3397.49</v>
      </c>
      <c r="AB200">
        <v>0</v>
      </c>
      <c r="AC200">
        <v>0</v>
      </c>
      <c r="AD200">
        <v>0</v>
      </c>
      <c r="AE200">
        <v>517.91</v>
      </c>
      <c r="AF200">
        <v>0</v>
      </c>
      <c r="AG200">
        <v>0</v>
      </c>
      <c r="AH200">
        <v>0</v>
      </c>
      <c r="AI200">
        <v>6.56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3</v>
      </c>
      <c r="AT200">
        <v>1.89</v>
      </c>
      <c r="AU200" t="s">
        <v>3</v>
      </c>
      <c r="AV200">
        <v>0</v>
      </c>
      <c r="AW200">
        <v>2</v>
      </c>
      <c r="AX200">
        <v>39571754</v>
      </c>
      <c r="AY200">
        <v>1</v>
      </c>
      <c r="AZ200">
        <v>0</v>
      </c>
      <c r="BA200">
        <v>183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Y200*Source!I88</f>
        <v>1.2474000000000001</v>
      </c>
      <c r="CY200">
        <f>AA200</f>
        <v>3397.49</v>
      </c>
      <c r="CZ200">
        <f>AE200</f>
        <v>517.91</v>
      </c>
      <c r="DA200">
        <f>AI200</f>
        <v>6.56</v>
      </c>
      <c r="DB200">
        <v>0</v>
      </c>
    </row>
    <row r="201" spans="1:106" x14ac:dyDescent="0.2">
      <c r="A201">
        <f>ROW(Source!A89)</f>
        <v>89</v>
      </c>
      <c r="B201">
        <v>39570879</v>
      </c>
      <c r="C201">
        <v>39571755</v>
      </c>
      <c r="D201">
        <v>37064998</v>
      </c>
      <c r="E201">
        <v>1</v>
      </c>
      <c r="F201">
        <v>1</v>
      </c>
      <c r="G201">
        <v>1</v>
      </c>
      <c r="H201">
        <v>1</v>
      </c>
      <c r="I201" t="s">
        <v>1192</v>
      </c>
      <c r="J201" t="s">
        <v>3</v>
      </c>
      <c r="K201" t="s">
        <v>1193</v>
      </c>
      <c r="L201">
        <v>1191</v>
      </c>
      <c r="N201">
        <v>1013</v>
      </c>
      <c r="O201" t="s">
        <v>1143</v>
      </c>
      <c r="P201" t="s">
        <v>1143</v>
      </c>
      <c r="Q201">
        <v>1</v>
      </c>
      <c r="W201">
        <v>0</v>
      </c>
      <c r="X201">
        <v>735429535</v>
      </c>
      <c r="Y201">
        <v>40.65</v>
      </c>
      <c r="AA201">
        <v>0</v>
      </c>
      <c r="AB201">
        <v>0</v>
      </c>
      <c r="AC201">
        <v>0</v>
      </c>
      <c r="AD201">
        <v>51.17</v>
      </c>
      <c r="AE201">
        <v>0</v>
      </c>
      <c r="AF201">
        <v>0</v>
      </c>
      <c r="AG201">
        <v>0</v>
      </c>
      <c r="AH201">
        <v>7.8</v>
      </c>
      <c r="AI201">
        <v>1</v>
      </c>
      <c r="AJ201">
        <v>1</v>
      </c>
      <c r="AK201">
        <v>1</v>
      </c>
      <c r="AL201">
        <v>6.56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3</v>
      </c>
      <c r="AT201">
        <v>40.65</v>
      </c>
      <c r="AU201" t="s">
        <v>3</v>
      </c>
      <c r="AV201">
        <v>1</v>
      </c>
      <c r="AW201">
        <v>2</v>
      </c>
      <c r="AX201">
        <v>39571763</v>
      </c>
      <c r="AY201">
        <v>1</v>
      </c>
      <c r="AZ201">
        <v>0</v>
      </c>
      <c r="BA201">
        <v>184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Y201*Source!I89</f>
        <v>30.406199999999998</v>
      </c>
      <c r="CY201">
        <f>AD201</f>
        <v>51.17</v>
      </c>
      <c r="CZ201">
        <f>AH201</f>
        <v>7.8</v>
      </c>
      <c r="DA201">
        <f>AL201</f>
        <v>6.56</v>
      </c>
      <c r="DB201">
        <v>0</v>
      </c>
    </row>
    <row r="202" spans="1:106" x14ac:dyDescent="0.2">
      <c r="A202">
        <f>ROW(Source!A89)</f>
        <v>89</v>
      </c>
      <c r="B202">
        <v>39570879</v>
      </c>
      <c r="C202">
        <v>39571755</v>
      </c>
      <c r="D202">
        <v>37064876</v>
      </c>
      <c r="E202">
        <v>1</v>
      </c>
      <c r="F202">
        <v>1</v>
      </c>
      <c r="G202">
        <v>1</v>
      </c>
      <c r="H202">
        <v>1</v>
      </c>
      <c r="I202" t="s">
        <v>1146</v>
      </c>
      <c r="J202" t="s">
        <v>3</v>
      </c>
      <c r="K202" t="s">
        <v>1147</v>
      </c>
      <c r="L202">
        <v>1191</v>
      </c>
      <c r="N202">
        <v>1013</v>
      </c>
      <c r="O202" t="s">
        <v>1143</v>
      </c>
      <c r="P202" t="s">
        <v>1143</v>
      </c>
      <c r="Q202">
        <v>1</v>
      </c>
      <c r="W202">
        <v>0</v>
      </c>
      <c r="X202">
        <v>-1417349443</v>
      </c>
      <c r="Y202">
        <v>1.27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6.56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3</v>
      </c>
      <c r="AT202">
        <v>1.27</v>
      </c>
      <c r="AU202" t="s">
        <v>3</v>
      </c>
      <c r="AV202">
        <v>2</v>
      </c>
      <c r="AW202">
        <v>2</v>
      </c>
      <c r="AX202">
        <v>39571764</v>
      </c>
      <c r="AY202">
        <v>1</v>
      </c>
      <c r="AZ202">
        <v>0</v>
      </c>
      <c r="BA202">
        <v>185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Y202*Source!I89</f>
        <v>0.94996000000000003</v>
      </c>
      <c r="CY202">
        <f>AD202</f>
        <v>0</v>
      </c>
      <c r="CZ202">
        <f>AH202</f>
        <v>0</v>
      </c>
      <c r="DA202">
        <f>AL202</f>
        <v>1</v>
      </c>
      <c r="DB202">
        <v>0</v>
      </c>
    </row>
    <row r="203" spans="1:106" x14ac:dyDescent="0.2">
      <c r="A203">
        <f>ROW(Source!A89)</f>
        <v>89</v>
      </c>
      <c r="B203">
        <v>39570879</v>
      </c>
      <c r="C203">
        <v>39571755</v>
      </c>
      <c r="D203">
        <v>36882452</v>
      </c>
      <c r="E203">
        <v>1</v>
      </c>
      <c r="F203">
        <v>1</v>
      </c>
      <c r="G203">
        <v>1</v>
      </c>
      <c r="H203">
        <v>2</v>
      </c>
      <c r="I203" t="s">
        <v>1291</v>
      </c>
      <c r="J203" t="s">
        <v>1292</v>
      </c>
      <c r="K203" t="s">
        <v>1293</v>
      </c>
      <c r="L203">
        <v>1368</v>
      </c>
      <c r="N203">
        <v>1011</v>
      </c>
      <c r="O203" t="s">
        <v>1151</v>
      </c>
      <c r="P203" t="s">
        <v>1151</v>
      </c>
      <c r="Q203">
        <v>1</v>
      </c>
      <c r="W203">
        <v>0</v>
      </c>
      <c r="X203">
        <v>1188625873</v>
      </c>
      <c r="Y203">
        <v>1.27</v>
      </c>
      <c r="AA203">
        <v>0</v>
      </c>
      <c r="AB203">
        <v>205.07</v>
      </c>
      <c r="AC203">
        <v>13.5</v>
      </c>
      <c r="AD203">
        <v>0</v>
      </c>
      <c r="AE203">
        <v>0</v>
      </c>
      <c r="AF203">
        <v>31.26</v>
      </c>
      <c r="AG203">
        <v>13.5</v>
      </c>
      <c r="AH203">
        <v>0</v>
      </c>
      <c r="AI203">
        <v>1</v>
      </c>
      <c r="AJ203">
        <v>6.56</v>
      </c>
      <c r="AK203">
        <v>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3</v>
      </c>
      <c r="AT203">
        <v>1.27</v>
      </c>
      <c r="AU203" t="s">
        <v>3</v>
      </c>
      <c r="AV203">
        <v>0</v>
      </c>
      <c r="AW203">
        <v>2</v>
      </c>
      <c r="AX203">
        <v>39571765</v>
      </c>
      <c r="AY203">
        <v>1</v>
      </c>
      <c r="AZ203">
        <v>0</v>
      </c>
      <c r="BA203">
        <v>186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Y203*Source!I89</f>
        <v>0.94996000000000003</v>
      </c>
      <c r="CY203">
        <f>AB203</f>
        <v>205.07</v>
      </c>
      <c r="CZ203">
        <f>AF203</f>
        <v>31.26</v>
      </c>
      <c r="DA203">
        <f>AJ203</f>
        <v>6.56</v>
      </c>
      <c r="DB203">
        <v>0</v>
      </c>
    </row>
    <row r="204" spans="1:106" x14ac:dyDescent="0.2">
      <c r="A204">
        <f>ROW(Source!A89)</f>
        <v>89</v>
      </c>
      <c r="B204">
        <v>39570879</v>
      </c>
      <c r="C204">
        <v>39571755</v>
      </c>
      <c r="D204">
        <v>36882569</v>
      </c>
      <c r="E204">
        <v>1</v>
      </c>
      <c r="F204">
        <v>1</v>
      </c>
      <c r="G204">
        <v>1</v>
      </c>
      <c r="H204">
        <v>2</v>
      </c>
      <c r="I204" t="s">
        <v>1197</v>
      </c>
      <c r="J204" t="s">
        <v>1198</v>
      </c>
      <c r="K204" t="s">
        <v>1199</v>
      </c>
      <c r="L204">
        <v>1368</v>
      </c>
      <c r="N204">
        <v>1011</v>
      </c>
      <c r="O204" t="s">
        <v>1151</v>
      </c>
      <c r="P204" t="s">
        <v>1151</v>
      </c>
      <c r="Q204">
        <v>1</v>
      </c>
      <c r="W204">
        <v>0</v>
      </c>
      <c r="X204">
        <v>-1750804799</v>
      </c>
      <c r="Y204">
        <v>4.7</v>
      </c>
      <c r="AA204">
        <v>0</v>
      </c>
      <c r="AB204">
        <v>3.28</v>
      </c>
      <c r="AC204">
        <v>0</v>
      </c>
      <c r="AD204">
        <v>0</v>
      </c>
      <c r="AE204">
        <v>0</v>
      </c>
      <c r="AF204">
        <v>0.5</v>
      </c>
      <c r="AG204">
        <v>0</v>
      </c>
      <c r="AH204">
        <v>0</v>
      </c>
      <c r="AI204">
        <v>1</v>
      </c>
      <c r="AJ204">
        <v>6.56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3</v>
      </c>
      <c r="AT204">
        <v>4.7</v>
      </c>
      <c r="AU204" t="s">
        <v>3</v>
      </c>
      <c r="AV204">
        <v>0</v>
      </c>
      <c r="AW204">
        <v>2</v>
      </c>
      <c r="AX204">
        <v>39571766</v>
      </c>
      <c r="AY204">
        <v>1</v>
      </c>
      <c r="AZ204">
        <v>0</v>
      </c>
      <c r="BA204">
        <v>187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Y204*Source!I89</f>
        <v>3.5156000000000001</v>
      </c>
      <c r="CY204">
        <f>AB204</f>
        <v>3.28</v>
      </c>
      <c r="CZ204">
        <f>AF204</f>
        <v>0.5</v>
      </c>
      <c r="DA204">
        <f>AJ204</f>
        <v>6.56</v>
      </c>
      <c r="DB204">
        <v>0</v>
      </c>
    </row>
    <row r="205" spans="1:106" x14ac:dyDescent="0.2">
      <c r="A205">
        <f>ROW(Source!A89)</f>
        <v>89</v>
      </c>
      <c r="B205">
        <v>39570879</v>
      </c>
      <c r="C205">
        <v>39571755</v>
      </c>
      <c r="D205">
        <v>36801792</v>
      </c>
      <c r="E205">
        <v>1</v>
      </c>
      <c r="F205">
        <v>1</v>
      </c>
      <c r="G205">
        <v>1</v>
      </c>
      <c r="H205">
        <v>3</v>
      </c>
      <c r="I205" t="s">
        <v>1186</v>
      </c>
      <c r="J205" t="s">
        <v>1187</v>
      </c>
      <c r="K205" t="s">
        <v>1188</v>
      </c>
      <c r="L205">
        <v>1339</v>
      </c>
      <c r="N205">
        <v>1007</v>
      </c>
      <c r="O205" t="s">
        <v>73</v>
      </c>
      <c r="P205" t="s">
        <v>73</v>
      </c>
      <c r="Q205">
        <v>1</v>
      </c>
      <c r="W205">
        <v>0</v>
      </c>
      <c r="X205">
        <v>-1660354250</v>
      </c>
      <c r="Y205">
        <v>3.5</v>
      </c>
      <c r="AA205">
        <v>16.010000000000002</v>
      </c>
      <c r="AB205">
        <v>0</v>
      </c>
      <c r="AC205">
        <v>0</v>
      </c>
      <c r="AD205">
        <v>0</v>
      </c>
      <c r="AE205">
        <v>2.44</v>
      </c>
      <c r="AF205">
        <v>0</v>
      </c>
      <c r="AG205">
        <v>0</v>
      </c>
      <c r="AH205">
        <v>0</v>
      </c>
      <c r="AI205">
        <v>6.56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3.5</v>
      </c>
      <c r="AU205" t="s">
        <v>3</v>
      </c>
      <c r="AV205">
        <v>0</v>
      </c>
      <c r="AW205">
        <v>2</v>
      </c>
      <c r="AX205">
        <v>39571767</v>
      </c>
      <c r="AY205">
        <v>1</v>
      </c>
      <c r="AZ205">
        <v>0</v>
      </c>
      <c r="BA205">
        <v>188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Y205*Source!I89</f>
        <v>2.6179999999999999</v>
      </c>
      <c r="CY205">
        <f>AA205</f>
        <v>16.010000000000002</v>
      </c>
      <c r="CZ205">
        <f>AE205</f>
        <v>2.44</v>
      </c>
      <c r="DA205">
        <f>AI205</f>
        <v>6.56</v>
      </c>
      <c r="DB205">
        <v>0</v>
      </c>
    </row>
    <row r="206" spans="1:106" x14ac:dyDescent="0.2">
      <c r="A206">
        <f>ROW(Source!A89)</f>
        <v>89</v>
      </c>
      <c r="B206">
        <v>39570879</v>
      </c>
      <c r="C206">
        <v>39571755</v>
      </c>
      <c r="D206">
        <v>36796108</v>
      </c>
      <c r="E206">
        <v>17</v>
      </c>
      <c r="F206">
        <v>1</v>
      </c>
      <c r="G206">
        <v>1</v>
      </c>
      <c r="H206">
        <v>3</v>
      </c>
      <c r="I206" t="s">
        <v>95</v>
      </c>
      <c r="J206" t="s">
        <v>3</v>
      </c>
      <c r="K206" t="s">
        <v>217</v>
      </c>
      <c r="L206">
        <v>1339</v>
      </c>
      <c r="N206">
        <v>1007</v>
      </c>
      <c r="O206" t="s">
        <v>73</v>
      </c>
      <c r="P206" t="s">
        <v>73</v>
      </c>
      <c r="Q206">
        <v>1</v>
      </c>
      <c r="W206">
        <v>0</v>
      </c>
      <c r="X206">
        <v>-355906858</v>
      </c>
      <c r="Y206">
        <v>2.04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6.56</v>
      </c>
      <c r="AJ206">
        <v>1</v>
      </c>
      <c r="AK206">
        <v>1</v>
      </c>
      <c r="AL206">
        <v>1</v>
      </c>
      <c r="AN206">
        <v>0</v>
      </c>
      <c r="AO206">
        <v>0</v>
      </c>
      <c r="AP206">
        <v>0</v>
      </c>
      <c r="AQ206">
        <v>0</v>
      </c>
      <c r="AR206">
        <v>0</v>
      </c>
      <c r="AS206" t="s">
        <v>3</v>
      </c>
      <c r="AT206">
        <v>2.04</v>
      </c>
      <c r="AU206" t="s">
        <v>3</v>
      </c>
      <c r="AV206">
        <v>0</v>
      </c>
      <c r="AW206">
        <v>2</v>
      </c>
      <c r="AX206">
        <v>39571768</v>
      </c>
      <c r="AY206">
        <v>1</v>
      </c>
      <c r="AZ206">
        <v>0</v>
      </c>
      <c r="BA206">
        <v>189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Y206*Source!I89</f>
        <v>1.5259199999999999</v>
      </c>
      <c r="CY206">
        <f>AA206</f>
        <v>0</v>
      </c>
      <c r="CZ206">
        <f>AE206</f>
        <v>0</v>
      </c>
      <c r="DA206">
        <f>AI206</f>
        <v>6.56</v>
      </c>
      <c r="DB206">
        <v>0</v>
      </c>
    </row>
    <row r="207" spans="1:106" x14ac:dyDescent="0.2">
      <c r="A207">
        <f>ROW(Source!A89)</f>
        <v>89</v>
      </c>
      <c r="B207">
        <v>39570879</v>
      </c>
      <c r="C207">
        <v>39571755</v>
      </c>
      <c r="D207">
        <v>36807465</v>
      </c>
      <c r="E207">
        <v>1</v>
      </c>
      <c r="F207">
        <v>1</v>
      </c>
      <c r="G207">
        <v>1</v>
      </c>
      <c r="H207">
        <v>3</v>
      </c>
      <c r="I207" t="s">
        <v>80</v>
      </c>
      <c r="J207" t="s">
        <v>82</v>
      </c>
      <c r="K207" t="s">
        <v>81</v>
      </c>
      <c r="L207">
        <v>1339</v>
      </c>
      <c r="N207">
        <v>1007</v>
      </c>
      <c r="O207" t="s">
        <v>73</v>
      </c>
      <c r="P207" t="s">
        <v>73</v>
      </c>
      <c r="Q207">
        <v>1</v>
      </c>
      <c r="W207">
        <v>0</v>
      </c>
      <c r="X207">
        <v>-1144518642</v>
      </c>
      <c r="Y207">
        <v>2.04</v>
      </c>
      <c r="AA207">
        <v>4888.7700000000004</v>
      </c>
      <c r="AB207">
        <v>0</v>
      </c>
      <c r="AC207">
        <v>0</v>
      </c>
      <c r="AD207">
        <v>0</v>
      </c>
      <c r="AE207">
        <v>745.24</v>
      </c>
      <c r="AF207">
        <v>0</v>
      </c>
      <c r="AG207">
        <v>0</v>
      </c>
      <c r="AH207">
        <v>0</v>
      </c>
      <c r="AI207">
        <v>6.56</v>
      </c>
      <c r="AJ207">
        <v>1</v>
      </c>
      <c r="AK207">
        <v>1</v>
      </c>
      <c r="AL207">
        <v>1</v>
      </c>
      <c r="AN207">
        <v>0</v>
      </c>
      <c r="AO207">
        <v>0</v>
      </c>
      <c r="AP207">
        <v>0</v>
      </c>
      <c r="AQ207">
        <v>0</v>
      </c>
      <c r="AR207">
        <v>0</v>
      </c>
      <c r="AS207" t="s">
        <v>3</v>
      </c>
      <c r="AT207">
        <v>2.04</v>
      </c>
      <c r="AU207" t="s">
        <v>3</v>
      </c>
      <c r="AV207">
        <v>0</v>
      </c>
      <c r="AW207">
        <v>1</v>
      </c>
      <c r="AX207">
        <v>-1</v>
      </c>
      <c r="AY207">
        <v>0</v>
      </c>
      <c r="AZ207">
        <v>0</v>
      </c>
      <c r="BA207" t="s">
        <v>3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Y207*Source!I89</f>
        <v>1.5259199999999999</v>
      </c>
      <c r="CY207">
        <f>AA207</f>
        <v>4888.7700000000004</v>
      </c>
      <c r="CZ207">
        <f>AE207</f>
        <v>745.24</v>
      </c>
      <c r="DA207">
        <f>AI207</f>
        <v>6.56</v>
      </c>
      <c r="DB207">
        <v>0</v>
      </c>
    </row>
    <row r="208" spans="1:106" x14ac:dyDescent="0.2">
      <c r="A208">
        <f>ROW(Source!A92)</f>
        <v>92</v>
      </c>
      <c r="B208">
        <v>39570879</v>
      </c>
      <c r="C208">
        <v>39571771</v>
      </c>
      <c r="D208">
        <v>37064998</v>
      </c>
      <c r="E208">
        <v>1</v>
      </c>
      <c r="F208">
        <v>1</v>
      </c>
      <c r="G208">
        <v>1</v>
      </c>
      <c r="H208">
        <v>1</v>
      </c>
      <c r="I208" t="s">
        <v>1192</v>
      </c>
      <c r="J208" t="s">
        <v>3</v>
      </c>
      <c r="K208" t="s">
        <v>1193</v>
      </c>
      <c r="L208">
        <v>1191</v>
      </c>
      <c r="N208">
        <v>1013</v>
      </c>
      <c r="O208" t="s">
        <v>1143</v>
      </c>
      <c r="P208" t="s">
        <v>1143</v>
      </c>
      <c r="Q208">
        <v>1</v>
      </c>
      <c r="W208">
        <v>0</v>
      </c>
      <c r="X208">
        <v>735429535</v>
      </c>
      <c r="Y208">
        <v>4.5999999999999996</v>
      </c>
      <c r="AA208">
        <v>0</v>
      </c>
      <c r="AB208">
        <v>0</v>
      </c>
      <c r="AC208">
        <v>0</v>
      </c>
      <c r="AD208">
        <v>51.17</v>
      </c>
      <c r="AE208">
        <v>0</v>
      </c>
      <c r="AF208">
        <v>0</v>
      </c>
      <c r="AG208">
        <v>0</v>
      </c>
      <c r="AH208">
        <v>7.8</v>
      </c>
      <c r="AI208">
        <v>1</v>
      </c>
      <c r="AJ208">
        <v>1</v>
      </c>
      <c r="AK208">
        <v>1</v>
      </c>
      <c r="AL208">
        <v>6.56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3</v>
      </c>
      <c r="AT208">
        <v>0.5</v>
      </c>
      <c r="AU208" t="s">
        <v>225</v>
      </c>
      <c r="AV208">
        <v>1</v>
      </c>
      <c r="AW208">
        <v>2</v>
      </c>
      <c r="AX208">
        <v>39571778</v>
      </c>
      <c r="AY208">
        <v>1</v>
      </c>
      <c r="AZ208">
        <v>0</v>
      </c>
      <c r="BA208">
        <v>190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Y208*Source!I92</f>
        <v>3.4407999999999999</v>
      </c>
      <c r="CY208">
        <f>AD208</f>
        <v>51.17</v>
      </c>
      <c r="CZ208">
        <f>AH208</f>
        <v>7.8</v>
      </c>
      <c r="DA208">
        <f>AL208</f>
        <v>6.56</v>
      </c>
      <c r="DB208">
        <v>0</v>
      </c>
    </row>
    <row r="209" spans="1:106" x14ac:dyDescent="0.2">
      <c r="A209">
        <f>ROW(Source!A92)</f>
        <v>92</v>
      </c>
      <c r="B209">
        <v>39570879</v>
      </c>
      <c r="C209">
        <v>39571771</v>
      </c>
      <c r="D209">
        <v>37064876</v>
      </c>
      <c r="E209">
        <v>1</v>
      </c>
      <c r="F209">
        <v>1</v>
      </c>
      <c r="G209">
        <v>1</v>
      </c>
      <c r="H209">
        <v>1</v>
      </c>
      <c r="I209" t="s">
        <v>1146</v>
      </c>
      <c r="J209" t="s">
        <v>3</v>
      </c>
      <c r="K209" t="s">
        <v>1147</v>
      </c>
      <c r="L209">
        <v>1191</v>
      </c>
      <c r="N209">
        <v>1013</v>
      </c>
      <c r="O209" t="s">
        <v>1143</v>
      </c>
      <c r="P209" t="s">
        <v>1143</v>
      </c>
      <c r="Q209">
        <v>1</v>
      </c>
      <c r="W209">
        <v>0</v>
      </c>
      <c r="X209">
        <v>-1417349443</v>
      </c>
      <c r="Y209">
        <v>0.21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6.56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3</v>
      </c>
      <c r="AT209">
        <v>0.21</v>
      </c>
      <c r="AU209" t="s">
        <v>3</v>
      </c>
      <c r="AV209">
        <v>2</v>
      </c>
      <c r="AW209">
        <v>2</v>
      </c>
      <c r="AX209">
        <v>39571779</v>
      </c>
      <c r="AY209">
        <v>1</v>
      </c>
      <c r="AZ209">
        <v>2048</v>
      </c>
      <c r="BA209">
        <v>191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Y209*Source!I92</f>
        <v>0.15708</v>
      </c>
      <c r="CY209">
        <f>AD209</f>
        <v>0</v>
      </c>
      <c r="CZ209">
        <f>AH209</f>
        <v>0</v>
      </c>
      <c r="DA209">
        <f>AL209</f>
        <v>1</v>
      </c>
      <c r="DB209">
        <v>0</v>
      </c>
    </row>
    <row r="210" spans="1:106" x14ac:dyDescent="0.2">
      <c r="A210">
        <f>ROW(Source!A92)</f>
        <v>92</v>
      </c>
      <c r="B210">
        <v>39570879</v>
      </c>
      <c r="C210">
        <v>39571771</v>
      </c>
      <c r="D210">
        <v>36882452</v>
      </c>
      <c r="E210">
        <v>1</v>
      </c>
      <c r="F210">
        <v>1</v>
      </c>
      <c r="G210">
        <v>1</v>
      </c>
      <c r="H210">
        <v>2</v>
      </c>
      <c r="I210" t="s">
        <v>1291</v>
      </c>
      <c r="J210" t="s">
        <v>1292</v>
      </c>
      <c r="K210" t="s">
        <v>1293</v>
      </c>
      <c r="L210">
        <v>1368</v>
      </c>
      <c r="N210">
        <v>1011</v>
      </c>
      <c r="O210" t="s">
        <v>1151</v>
      </c>
      <c r="P210" t="s">
        <v>1151</v>
      </c>
      <c r="Q210">
        <v>1</v>
      </c>
      <c r="W210">
        <v>0</v>
      </c>
      <c r="X210">
        <v>1188625873</v>
      </c>
      <c r="Y210">
        <v>2.1</v>
      </c>
      <c r="AA210">
        <v>0</v>
      </c>
      <c r="AB210">
        <v>205.07</v>
      </c>
      <c r="AC210">
        <v>13.5</v>
      </c>
      <c r="AD210">
        <v>0</v>
      </c>
      <c r="AE210">
        <v>0</v>
      </c>
      <c r="AF210">
        <v>31.26</v>
      </c>
      <c r="AG210">
        <v>13.5</v>
      </c>
      <c r="AH210">
        <v>0</v>
      </c>
      <c r="AI210">
        <v>1</v>
      </c>
      <c r="AJ210">
        <v>6.56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3</v>
      </c>
      <c r="AT210">
        <v>0.21</v>
      </c>
      <c r="AU210" t="s">
        <v>224</v>
      </c>
      <c r="AV210">
        <v>0</v>
      </c>
      <c r="AW210">
        <v>2</v>
      </c>
      <c r="AX210">
        <v>39571780</v>
      </c>
      <c r="AY210">
        <v>1</v>
      </c>
      <c r="AZ210">
        <v>0</v>
      </c>
      <c r="BA210">
        <v>192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Y210*Source!I92</f>
        <v>1.5708</v>
      </c>
      <c r="CY210">
        <f>AB210</f>
        <v>205.07</v>
      </c>
      <c r="CZ210">
        <f>AF210</f>
        <v>31.26</v>
      </c>
      <c r="DA210">
        <f>AJ210</f>
        <v>6.56</v>
      </c>
      <c r="DB210">
        <v>0</v>
      </c>
    </row>
    <row r="211" spans="1:106" x14ac:dyDescent="0.2">
      <c r="A211">
        <f>ROW(Source!A92)</f>
        <v>92</v>
      </c>
      <c r="B211">
        <v>39570879</v>
      </c>
      <c r="C211">
        <v>39571771</v>
      </c>
      <c r="D211">
        <v>36882569</v>
      </c>
      <c r="E211">
        <v>1</v>
      </c>
      <c r="F211">
        <v>1</v>
      </c>
      <c r="G211">
        <v>1</v>
      </c>
      <c r="H211">
        <v>2</v>
      </c>
      <c r="I211" t="s">
        <v>1197</v>
      </c>
      <c r="J211" t="s">
        <v>1198</v>
      </c>
      <c r="K211" t="s">
        <v>1199</v>
      </c>
      <c r="L211">
        <v>1368</v>
      </c>
      <c r="N211">
        <v>1011</v>
      </c>
      <c r="O211" t="s">
        <v>1151</v>
      </c>
      <c r="P211" t="s">
        <v>1151</v>
      </c>
      <c r="Q211">
        <v>1</v>
      </c>
      <c r="W211">
        <v>0</v>
      </c>
      <c r="X211">
        <v>-1750804799</v>
      </c>
      <c r="Y211">
        <v>23.2</v>
      </c>
      <c r="AA211">
        <v>0</v>
      </c>
      <c r="AB211">
        <v>3.28</v>
      </c>
      <c r="AC211">
        <v>0</v>
      </c>
      <c r="AD211">
        <v>0</v>
      </c>
      <c r="AE211">
        <v>0</v>
      </c>
      <c r="AF211">
        <v>0.5</v>
      </c>
      <c r="AG211">
        <v>0</v>
      </c>
      <c r="AH211">
        <v>0</v>
      </c>
      <c r="AI211">
        <v>1</v>
      </c>
      <c r="AJ211">
        <v>6.56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3</v>
      </c>
      <c r="AT211">
        <v>2.3199999999999998</v>
      </c>
      <c r="AU211" t="s">
        <v>224</v>
      </c>
      <c r="AV211">
        <v>0</v>
      </c>
      <c r="AW211">
        <v>2</v>
      </c>
      <c r="AX211">
        <v>39571781</v>
      </c>
      <c r="AY211">
        <v>1</v>
      </c>
      <c r="AZ211">
        <v>0</v>
      </c>
      <c r="BA211">
        <v>193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Y211*Source!I92</f>
        <v>17.3536</v>
      </c>
      <c r="CY211">
        <f>AB211</f>
        <v>3.28</v>
      </c>
      <c r="CZ211">
        <f>AF211</f>
        <v>0.5</v>
      </c>
      <c r="DA211">
        <f>AJ211</f>
        <v>6.56</v>
      </c>
      <c r="DB211">
        <v>0</v>
      </c>
    </row>
    <row r="212" spans="1:106" x14ac:dyDescent="0.2">
      <c r="A212">
        <f>ROW(Source!A92)</f>
        <v>92</v>
      </c>
      <c r="B212">
        <v>39570879</v>
      </c>
      <c r="C212">
        <v>39571771</v>
      </c>
      <c r="D212">
        <v>36796108</v>
      </c>
      <c r="E212">
        <v>17</v>
      </c>
      <c r="F212">
        <v>1</v>
      </c>
      <c r="G212">
        <v>1</v>
      </c>
      <c r="H212">
        <v>3</v>
      </c>
      <c r="I212" t="s">
        <v>95</v>
      </c>
      <c r="J212" t="s">
        <v>3</v>
      </c>
      <c r="K212" t="s">
        <v>217</v>
      </c>
      <c r="L212">
        <v>1339</v>
      </c>
      <c r="N212">
        <v>1007</v>
      </c>
      <c r="O212" t="s">
        <v>73</v>
      </c>
      <c r="P212" t="s">
        <v>73</v>
      </c>
      <c r="Q212">
        <v>1</v>
      </c>
      <c r="W212">
        <v>0</v>
      </c>
      <c r="X212">
        <v>-355906858</v>
      </c>
      <c r="Y212">
        <v>4.08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6.56</v>
      </c>
      <c r="AJ212">
        <v>1</v>
      </c>
      <c r="AK212">
        <v>1</v>
      </c>
      <c r="AL212">
        <v>1</v>
      </c>
      <c r="AN212">
        <v>0</v>
      </c>
      <c r="AO212">
        <v>0</v>
      </c>
      <c r="AP212">
        <v>1</v>
      </c>
      <c r="AQ212">
        <v>0</v>
      </c>
      <c r="AR212">
        <v>0</v>
      </c>
      <c r="AS212" t="s">
        <v>3</v>
      </c>
      <c r="AT212">
        <v>0.51</v>
      </c>
      <c r="AU212" t="s">
        <v>223</v>
      </c>
      <c r="AV212">
        <v>0</v>
      </c>
      <c r="AW212">
        <v>2</v>
      </c>
      <c r="AX212">
        <v>39571782</v>
      </c>
      <c r="AY212">
        <v>1</v>
      </c>
      <c r="AZ212">
        <v>0</v>
      </c>
      <c r="BA212">
        <v>194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Y212*Source!I92</f>
        <v>3.0518399999999999</v>
      </c>
      <c r="CY212">
        <f>AA212</f>
        <v>0</v>
      </c>
      <c r="CZ212">
        <f>AE212</f>
        <v>0</v>
      </c>
      <c r="DA212">
        <f>AI212</f>
        <v>6.56</v>
      </c>
      <c r="DB212">
        <v>0</v>
      </c>
    </row>
    <row r="213" spans="1:106" x14ac:dyDescent="0.2">
      <c r="A213">
        <f>ROW(Source!A92)</f>
        <v>92</v>
      </c>
      <c r="B213">
        <v>39570879</v>
      </c>
      <c r="C213">
        <v>39571771</v>
      </c>
      <c r="D213">
        <v>36807465</v>
      </c>
      <c r="E213">
        <v>1</v>
      </c>
      <c r="F213">
        <v>1</v>
      </c>
      <c r="G213">
        <v>1</v>
      </c>
      <c r="H213">
        <v>3</v>
      </c>
      <c r="I213" t="s">
        <v>80</v>
      </c>
      <c r="J213" t="s">
        <v>82</v>
      </c>
      <c r="K213" t="s">
        <v>81</v>
      </c>
      <c r="L213">
        <v>1339</v>
      </c>
      <c r="N213">
        <v>1007</v>
      </c>
      <c r="O213" t="s">
        <v>73</v>
      </c>
      <c r="P213" t="s">
        <v>73</v>
      </c>
      <c r="Q213">
        <v>1</v>
      </c>
      <c r="W213">
        <v>0</v>
      </c>
      <c r="X213">
        <v>-1144518642</v>
      </c>
      <c r="Y213">
        <v>4.08</v>
      </c>
      <c r="AA213">
        <v>4888.7700000000004</v>
      </c>
      <c r="AB213">
        <v>0</v>
      </c>
      <c r="AC213">
        <v>0</v>
      </c>
      <c r="AD213">
        <v>0</v>
      </c>
      <c r="AE213">
        <v>745.24</v>
      </c>
      <c r="AF213">
        <v>0</v>
      </c>
      <c r="AG213">
        <v>0</v>
      </c>
      <c r="AH213">
        <v>0</v>
      </c>
      <c r="AI213">
        <v>6.56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1</v>
      </c>
      <c r="AQ213">
        <v>0</v>
      </c>
      <c r="AR213">
        <v>0</v>
      </c>
      <c r="AS213" t="s">
        <v>3</v>
      </c>
      <c r="AT213">
        <v>4.08</v>
      </c>
      <c r="AU213" t="s">
        <v>3</v>
      </c>
      <c r="AV213">
        <v>0</v>
      </c>
      <c r="AW213">
        <v>1</v>
      </c>
      <c r="AX213">
        <v>-1</v>
      </c>
      <c r="AY213">
        <v>0</v>
      </c>
      <c r="AZ213">
        <v>0</v>
      </c>
      <c r="BA213" t="s">
        <v>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Y213*Source!I92</f>
        <v>3.0518399999999999</v>
      </c>
      <c r="CY213">
        <f>AA213</f>
        <v>4888.7700000000004</v>
      </c>
      <c r="CZ213">
        <f>AE213</f>
        <v>745.24</v>
      </c>
      <c r="DA213">
        <f>AI213</f>
        <v>6.56</v>
      </c>
      <c r="DB213">
        <v>0</v>
      </c>
    </row>
    <row r="214" spans="1:106" x14ac:dyDescent="0.2">
      <c r="A214">
        <f>ROW(Source!A95)</f>
        <v>95</v>
      </c>
      <c r="B214">
        <v>39570879</v>
      </c>
      <c r="C214">
        <v>39571785</v>
      </c>
      <c r="D214">
        <v>37064978</v>
      </c>
      <c r="E214">
        <v>1</v>
      </c>
      <c r="F214">
        <v>1</v>
      </c>
      <c r="G214">
        <v>1</v>
      </c>
      <c r="H214">
        <v>1</v>
      </c>
      <c r="I214" t="s">
        <v>1181</v>
      </c>
      <c r="J214" t="s">
        <v>3</v>
      </c>
      <c r="K214" t="s">
        <v>1182</v>
      </c>
      <c r="L214">
        <v>1191</v>
      </c>
      <c r="N214">
        <v>1013</v>
      </c>
      <c r="O214" t="s">
        <v>1143</v>
      </c>
      <c r="P214" t="s">
        <v>1143</v>
      </c>
      <c r="Q214">
        <v>1</v>
      </c>
      <c r="W214">
        <v>0</v>
      </c>
      <c r="X214">
        <v>-719309759</v>
      </c>
      <c r="Y214">
        <v>14.536</v>
      </c>
      <c r="AA214">
        <v>0</v>
      </c>
      <c r="AB214">
        <v>0</v>
      </c>
      <c r="AC214">
        <v>0</v>
      </c>
      <c r="AD214">
        <v>58.12</v>
      </c>
      <c r="AE214">
        <v>0</v>
      </c>
      <c r="AF214">
        <v>0</v>
      </c>
      <c r="AG214">
        <v>0</v>
      </c>
      <c r="AH214">
        <v>8.86</v>
      </c>
      <c r="AI214">
        <v>1</v>
      </c>
      <c r="AJ214">
        <v>1</v>
      </c>
      <c r="AK214">
        <v>1</v>
      </c>
      <c r="AL214">
        <v>6.56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3</v>
      </c>
      <c r="AT214">
        <v>12.64</v>
      </c>
      <c r="AU214" t="s">
        <v>20</v>
      </c>
      <c r="AV214">
        <v>1</v>
      </c>
      <c r="AW214">
        <v>2</v>
      </c>
      <c r="AX214">
        <v>39571793</v>
      </c>
      <c r="AY214">
        <v>1</v>
      </c>
      <c r="AZ214">
        <v>0</v>
      </c>
      <c r="BA214">
        <v>195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Y214*Source!I95</f>
        <v>2.2126699199999997</v>
      </c>
      <c r="CY214">
        <f>AD214</f>
        <v>58.12</v>
      </c>
      <c r="CZ214">
        <f>AH214</f>
        <v>8.86</v>
      </c>
      <c r="DA214">
        <f>AL214</f>
        <v>6.56</v>
      </c>
      <c r="DB214">
        <v>0</v>
      </c>
    </row>
    <row r="215" spans="1:106" x14ac:dyDescent="0.2">
      <c r="A215">
        <f>ROW(Source!A95)</f>
        <v>95</v>
      </c>
      <c r="B215">
        <v>39570879</v>
      </c>
      <c r="C215">
        <v>39571785</v>
      </c>
      <c r="D215">
        <v>37064876</v>
      </c>
      <c r="E215">
        <v>1</v>
      </c>
      <c r="F215">
        <v>1</v>
      </c>
      <c r="G215">
        <v>1</v>
      </c>
      <c r="H215">
        <v>1</v>
      </c>
      <c r="I215" t="s">
        <v>1146</v>
      </c>
      <c r="J215" t="s">
        <v>3</v>
      </c>
      <c r="K215" t="s">
        <v>1147</v>
      </c>
      <c r="L215">
        <v>1191</v>
      </c>
      <c r="N215">
        <v>1013</v>
      </c>
      <c r="O215" t="s">
        <v>1143</v>
      </c>
      <c r="P215" t="s">
        <v>1143</v>
      </c>
      <c r="Q215">
        <v>1</v>
      </c>
      <c r="W215">
        <v>0</v>
      </c>
      <c r="X215">
        <v>-1417349443</v>
      </c>
      <c r="Y215">
        <v>0.38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1</v>
      </c>
      <c r="AJ215">
        <v>1</v>
      </c>
      <c r="AK215">
        <v>6.56</v>
      </c>
      <c r="AL215">
        <v>1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3</v>
      </c>
      <c r="AT215">
        <v>0.38</v>
      </c>
      <c r="AU215" t="s">
        <v>3</v>
      </c>
      <c r="AV215">
        <v>2</v>
      </c>
      <c r="AW215">
        <v>2</v>
      </c>
      <c r="AX215">
        <v>39571794</v>
      </c>
      <c r="AY215">
        <v>1</v>
      </c>
      <c r="AZ215">
        <v>2048</v>
      </c>
      <c r="BA215">
        <v>196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Y215*Source!I95</f>
        <v>5.7843599999999995E-2</v>
      </c>
      <c r="CY215">
        <f>AD215</f>
        <v>0</v>
      </c>
      <c r="CZ215">
        <f>AH215</f>
        <v>0</v>
      </c>
      <c r="DA215">
        <f>AL215</f>
        <v>1</v>
      </c>
      <c r="DB215">
        <v>0</v>
      </c>
    </row>
    <row r="216" spans="1:106" x14ac:dyDescent="0.2">
      <c r="A216">
        <f>ROW(Source!A95)</f>
        <v>95</v>
      </c>
      <c r="B216">
        <v>39570879</v>
      </c>
      <c r="C216">
        <v>39571785</v>
      </c>
      <c r="D216">
        <v>36882159</v>
      </c>
      <c r="E216">
        <v>1</v>
      </c>
      <c r="F216">
        <v>1</v>
      </c>
      <c r="G216">
        <v>1</v>
      </c>
      <c r="H216">
        <v>2</v>
      </c>
      <c r="I216" t="s">
        <v>1155</v>
      </c>
      <c r="J216" t="s">
        <v>1156</v>
      </c>
      <c r="K216" t="s">
        <v>1157</v>
      </c>
      <c r="L216">
        <v>1368</v>
      </c>
      <c r="N216">
        <v>1011</v>
      </c>
      <c r="O216" t="s">
        <v>1151</v>
      </c>
      <c r="P216" t="s">
        <v>1151</v>
      </c>
      <c r="Q216">
        <v>1</v>
      </c>
      <c r="W216">
        <v>0</v>
      </c>
      <c r="X216">
        <v>-1718674368</v>
      </c>
      <c r="Y216">
        <v>0.2</v>
      </c>
      <c r="AA216">
        <v>0</v>
      </c>
      <c r="AB216">
        <v>734.65</v>
      </c>
      <c r="AC216">
        <v>13.5</v>
      </c>
      <c r="AD216">
        <v>0</v>
      </c>
      <c r="AE216">
        <v>0</v>
      </c>
      <c r="AF216">
        <v>111.99</v>
      </c>
      <c r="AG216">
        <v>13.5</v>
      </c>
      <c r="AH216">
        <v>0</v>
      </c>
      <c r="AI216">
        <v>1</v>
      </c>
      <c r="AJ216">
        <v>6.56</v>
      </c>
      <c r="AK216">
        <v>1</v>
      </c>
      <c r="AL216">
        <v>1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3</v>
      </c>
      <c r="AT216">
        <v>0.16</v>
      </c>
      <c r="AU216" t="s">
        <v>19</v>
      </c>
      <c r="AV216">
        <v>0</v>
      </c>
      <c r="AW216">
        <v>2</v>
      </c>
      <c r="AX216">
        <v>39571795</v>
      </c>
      <c r="AY216">
        <v>1</v>
      </c>
      <c r="AZ216">
        <v>0</v>
      </c>
      <c r="BA216">
        <v>197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Y216*Source!I95</f>
        <v>3.0443999999999999E-2</v>
      </c>
      <c r="CY216">
        <f>AB216</f>
        <v>734.65</v>
      </c>
      <c r="CZ216">
        <f>AF216</f>
        <v>111.99</v>
      </c>
      <c r="DA216">
        <f>AJ216</f>
        <v>6.56</v>
      </c>
      <c r="DB216">
        <v>0</v>
      </c>
    </row>
    <row r="217" spans="1:106" x14ac:dyDescent="0.2">
      <c r="A217">
        <f>ROW(Source!A95)</f>
        <v>95</v>
      </c>
      <c r="B217">
        <v>39570879</v>
      </c>
      <c r="C217">
        <v>39571785</v>
      </c>
      <c r="D217">
        <v>36883554</v>
      </c>
      <c r="E217">
        <v>1</v>
      </c>
      <c r="F217">
        <v>1</v>
      </c>
      <c r="G217">
        <v>1</v>
      </c>
      <c r="H217">
        <v>2</v>
      </c>
      <c r="I217" t="s">
        <v>1158</v>
      </c>
      <c r="J217" t="s">
        <v>1159</v>
      </c>
      <c r="K217" t="s">
        <v>1160</v>
      </c>
      <c r="L217">
        <v>1368</v>
      </c>
      <c r="N217">
        <v>1011</v>
      </c>
      <c r="O217" t="s">
        <v>1151</v>
      </c>
      <c r="P217" t="s">
        <v>1151</v>
      </c>
      <c r="Q217">
        <v>1</v>
      </c>
      <c r="W217">
        <v>0</v>
      </c>
      <c r="X217">
        <v>1372534845</v>
      </c>
      <c r="Y217">
        <v>0.27500000000000002</v>
      </c>
      <c r="AA217">
        <v>0</v>
      </c>
      <c r="AB217">
        <v>431.06</v>
      </c>
      <c r="AC217">
        <v>11.6</v>
      </c>
      <c r="AD217">
        <v>0</v>
      </c>
      <c r="AE217">
        <v>0</v>
      </c>
      <c r="AF217">
        <v>65.709999999999994</v>
      </c>
      <c r="AG217">
        <v>11.6</v>
      </c>
      <c r="AH217">
        <v>0</v>
      </c>
      <c r="AI217">
        <v>1</v>
      </c>
      <c r="AJ217">
        <v>6.56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3</v>
      </c>
      <c r="AT217">
        <v>0.22</v>
      </c>
      <c r="AU217" t="s">
        <v>19</v>
      </c>
      <c r="AV217">
        <v>0</v>
      </c>
      <c r="AW217">
        <v>2</v>
      </c>
      <c r="AX217">
        <v>39571796</v>
      </c>
      <c r="AY217">
        <v>1</v>
      </c>
      <c r="AZ217">
        <v>0</v>
      </c>
      <c r="BA217">
        <v>198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Y217*Source!I95</f>
        <v>4.1860500000000002E-2</v>
      </c>
      <c r="CY217">
        <f>AB217</f>
        <v>431.06</v>
      </c>
      <c r="CZ217">
        <f>AF217</f>
        <v>65.709999999999994</v>
      </c>
      <c r="DA217">
        <f>AJ217</f>
        <v>6.56</v>
      </c>
      <c r="DB217">
        <v>0</v>
      </c>
    </row>
    <row r="218" spans="1:106" x14ac:dyDescent="0.2">
      <c r="A218">
        <f>ROW(Source!A95)</f>
        <v>95</v>
      </c>
      <c r="B218">
        <v>39570879</v>
      </c>
      <c r="C218">
        <v>39571785</v>
      </c>
      <c r="D218">
        <v>36825608</v>
      </c>
      <c r="E218">
        <v>1</v>
      </c>
      <c r="F218">
        <v>1</v>
      </c>
      <c r="G218">
        <v>1</v>
      </c>
      <c r="H218">
        <v>3</v>
      </c>
      <c r="I218" t="s">
        <v>1217</v>
      </c>
      <c r="J218" t="s">
        <v>1218</v>
      </c>
      <c r="K218" t="s">
        <v>1219</v>
      </c>
      <c r="L218">
        <v>1348</v>
      </c>
      <c r="N218">
        <v>1009</v>
      </c>
      <c r="O218" t="s">
        <v>64</v>
      </c>
      <c r="P218" t="s">
        <v>64</v>
      </c>
      <c r="Q218">
        <v>1000</v>
      </c>
      <c r="W218">
        <v>0</v>
      </c>
      <c r="X218">
        <v>-480376383</v>
      </c>
      <c r="Y218">
        <v>2.8000000000000001E-2</v>
      </c>
      <c r="AA218">
        <v>66912</v>
      </c>
      <c r="AB218">
        <v>0</v>
      </c>
      <c r="AC218">
        <v>0</v>
      </c>
      <c r="AD218">
        <v>0</v>
      </c>
      <c r="AE218">
        <v>10200</v>
      </c>
      <c r="AF218">
        <v>0</v>
      </c>
      <c r="AG218">
        <v>0</v>
      </c>
      <c r="AH218">
        <v>0</v>
      </c>
      <c r="AI218">
        <v>6.56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3</v>
      </c>
      <c r="AT218">
        <v>2.8000000000000001E-2</v>
      </c>
      <c r="AU218" t="s">
        <v>3</v>
      </c>
      <c r="AV218">
        <v>0</v>
      </c>
      <c r="AW218">
        <v>2</v>
      </c>
      <c r="AX218">
        <v>39571797</v>
      </c>
      <c r="AY218">
        <v>1</v>
      </c>
      <c r="AZ218">
        <v>0</v>
      </c>
      <c r="BA218">
        <v>199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Y218*Source!I95</f>
        <v>4.2621600000000001E-3</v>
      </c>
      <c r="CY218">
        <f>AA218</f>
        <v>66912</v>
      </c>
      <c r="CZ218">
        <f>AE218</f>
        <v>10200</v>
      </c>
      <c r="DA218">
        <f>AI218</f>
        <v>6.56</v>
      </c>
      <c r="DB218">
        <v>0</v>
      </c>
    </row>
    <row r="219" spans="1:106" x14ac:dyDescent="0.2">
      <c r="A219">
        <f>ROW(Source!A95)</f>
        <v>95</v>
      </c>
      <c r="B219">
        <v>39570879</v>
      </c>
      <c r="C219">
        <v>39571785</v>
      </c>
      <c r="D219">
        <v>36826570</v>
      </c>
      <c r="E219">
        <v>1</v>
      </c>
      <c r="F219">
        <v>1</v>
      </c>
      <c r="G219">
        <v>1</v>
      </c>
      <c r="H219">
        <v>3</v>
      </c>
      <c r="I219" t="s">
        <v>198</v>
      </c>
      <c r="J219" t="s">
        <v>200</v>
      </c>
      <c r="K219" t="s">
        <v>199</v>
      </c>
      <c r="L219">
        <v>1348</v>
      </c>
      <c r="N219">
        <v>1009</v>
      </c>
      <c r="O219" t="s">
        <v>64</v>
      </c>
      <c r="P219" t="s">
        <v>64</v>
      </c>
      <c r="Q219">
        <v>1000</v>
      </c>
      <c r="W219">
        <v>0</v>
      </c>
      <c r="X219">
        <v>-286972150</v>
      </c>
      <c r="Y219">
        <v>1</v>
      </c>
      <c r="AA219">
        <v>57840.639999999999</v>
      </c>
      <c r="AB219">
        <v>0</v>
      </c>
      <c r="AC219">
        <v>0</v>
      </c>
      <c r="AD219">
        <v>0</v>
      </c>
      <c r="AE219">
        <v>8817.17</v>
      </c>
      <c r="AF219">
        <v>0</v>
      </c>
      <c r="AG219">
        <v>0</v>
      </c>
      <c r="AH219">
        <v>0</v>
      </c>
      <c r="AI219">
        <v>6.56</v>
      </c>
      <c r="AJ219">
        <v>1</v>
      </c>
      <c r="AK219">
        <v>1</v>
      </c>
      <c r="AL219">
        <v>1</v>
      </c>
      <c r="AN219">
        <v>0</v>
      </c>
      <c r="AO219">
        <v>0</v>
      </c>
      <c r="AP219">
        <v>0</v>
      </c>
      <c r="AQ219">
        <v>0</v>
      </c>
      <c r="AR219">
        <v>0</v>
      </c>
      <c r="AS219" t="s">
        <v>3</v>
      </c>
      <c r="AT219">
        <v>1</v>
      </c>
      <c r="AU219" t="s">
        <v>3</v>
      </c>
      <c r="AV219">
        <v>0</v>
      </c>
      <c r="AW219">
        <v>1</v>
      </c>
      <c r="AX219">
        <v>-1</v>
      </c>
      <c r="AY219">
        <v>0</v>
      </c>
      <c r="AZ219">
        <v>0</v>
      </c>
      <c r="BA219" t="s">
        <v>3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Y219*Source!I95</f>
        <v>0.15221999999999999</v>
      </c>
      <c r="CY219">
        <f>AA219</f>
        <v>57840.639999999999</v>
      </c>
      <c r="CZ219">
        <f>AE219</f>
        <v>8817.17</v>
      </c>
      <c r="DA219">
        <f>AI219</f>
        <v>6.56</v>
      </c>
      <c r="DB219">
        <v>0</v>
      </c>
    </row>
    <row r="220" spans="1:106" x14ac:dyDescent="0.2">
      <c r="A220">
        <f>ROW(Source!A95)</f>
        <v>95</v>
      </c>
      <c r="B220">
        <v>39570879</v>
      </c>
      <c r="C220">
        <v>39571785</v>
      </c>
      <c r="D220">
        <v>36796448</v>
      </c>
      <c r="E220">
        <v>17</v>
      </c>
      <c r="F220">
        <v>1</v>
      </c>
      <c r="G220">
        <v>1</v>
      </c>
      <c r="H220">
        <v>3</v>
      </c>
      <c r="I220" t="s">
        <v>159</v>
      </c>
      <c r="J220" t="s">
        <v>3</v>
      </c>
      <c r="K220" t="s">
        <v>160</v>
      </c>
      <c r="L220">
        <v>1348</v>
      </c>
      <c r="N220">
        <v>1009</v>
      </c>
      <c r="O220" t="s">
        <v>64</v>
      </c>
      <c r="P220" t="s">
        <v>64</v>
      </c>
      <c r="Q220">
        <v>1000</v>
      </c>
      <c r="W220">
        <v>0</v>
      </c>
      <c r="X220">
        <v>1999180854</v>
      </c>
      <c r="Y220">
        <v>1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6.56</v>
      </c>
      <c r="AJ220">
        <v>1</v>
      </c>
      <c r="AK220">
        <v>1</v>
      </c>
      <c r="AL220">
        <v>1</v>
      </c>
      <c r="AN220">
        <v>0</v>
      </c>
      <c r="AO220">
        <v>0</v>
      </c>
      <c r="AP220">
        <v>0</v>
      </c>
      <c r="AQ220">
        <v>0</v>
      </c>
      <c r="AR220">
        <v>0</v>
      </c>
      <c r="AS220" t="s">
        <v>3</v>
      </c>
      <c r="AT220">
        <v>1</v>
      </c>
      <c r="AU220" t="s">
        <v>3</v>
      </c>
      <c r="AV220">
        <v>0</v>
      </c>
      <c r="AW220">
        <v>2</v>
      </c>
      <c r="AX220">
        <v>39571798</v>
      </c>
      <c r="AY220">
        <v>1</v>
      </c>
      <c r="AZ220">
        <v>0</v>
      </c>
      <c r="BA220">
        <v>200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Y220*Source!I95</f>
        <v>0.15221999999999999</v>
      </c>
      <c r="CY220">
        <f>AA220</f>
        <v>0</v>
      </c>
      <c r="CZ220">
        <f>AE220</f>
        <v>0</v>
      </c>
      <c r="DA220">
        <f>AI220</f>
        <v>6.56</v>
      </c>
      <c r="DB220">
        <v>0</v>
      </c>
    </row>
    <row r="221" spans="1:106" x14ac:dyDescent="0.2">
      <c r="A221">
        <f>ROW(Source!A98)</f>
        <v>98</v>
      </c>
      <c r="B221">
        <v>39570879</v>
      </c>
      <c r="C221">
        <v>39571801</v>
      </c>
      <c r="D221">
        <v>37064998</v>
      </c>
      <c r="E221">
        <v>1</v>
      </c>
      <c r="F221">
        <v>1</v>
      </c>
      <c r="G221">
        <v>1</v>
      </c>
      <c r="H221">
        <v>1</v>
      </c>
      <c r="I221" t="s">
        <v>1192</v>
      </c>
      <c r="J221" t="s">
        <v>3</v>
      </c>
      <c r="K221" t="s">
        <v>1193</v>
      </c>
      <c r="L221">
        <v>1191</v>
      </c>
      <c r="N221">
        <v>1013</v>
      </c>
      <c r="O221" t="s">
        <v>1143</v>
      </c>
      <c r="P221" t="s">
        <v>1143</v>
      </c>
      <c r="Q221">
        <v>1</v>
      </c>
      <c r="W221">
        <v>0</v>
      </c>
      <c r="X221">
        <v>735429535</v>
      </c>
      <c r="Y221">
        <v>46.747499999999995</v>
      </c>
      <c r="AA221">
        <v>0</v>
      </c>
      <c r="AB221">
        <v>0</v>
      </c>
      <c r="AC221">
        <v>0</v>
      </c>
      <c r="AD221">
        <v>51.17</v>
      </c>
      <c r="AE221">
        <v>0</v>
      </c>
      <c r="AF221">
        <v>0</v>
      </c>
      <c r="AG221">
        <v>0</v>
      </c>
      <c r="AH221">
        <v>7.8</v>
      </c>
      <c r="AI221">
        <v>1</v>
      </c>
      <c r="AJ221">
        <v>1</v>
      </c>
      <c r="AK221">
        <v>1</v>
      </c>
      <c r="AL221">
        <v>6.56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3</v>
      </c>
      <c r="AT221">
        <v>40.65</v>
      </c>
      <c r="AU221" t="s">
        <v>20</v>
      </c>
      <c r="AV221">
        <v>1</v>
      </c>
      <c r="AW221">
        <v>2</v>
      </c>
      <c r="AX221">
        <v>39571809</v>
      </c>
      <c r="AY221">
        <v>1</v>
      </c>
      <c r="AZ221">
        <v>0</v>
      </c>
      <c r="BA221">
        <v>201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Y221*Source!I98</f>
        <v>0.56096999999999997</v>
      </c>
      <c r="CY221">
        <f>AD221</f>
        <v>51.17</v>
      </c>
      <c r="CZ221">
        <f>AH221</f>
        <v>7.8</v>
      </c>
      <c r="DA221">
        <f>AL221</f>
        <v>6.56</v>
      </c>
      <c r="DB221">
        <v>0</v>
      </c>
    </row>
    <row r="222" spans="1:106" x14ac:dyDescent="0.2">
      <c r="A222">
        <f>ROW(Source!A98)</f>
        <v>98</v>
      </c>
      <c r="B222">
        <v>39570879</v>
      </c>
      <c r="C222">
        <v>39571801</v>
      </c>
      <c r="D222">
        <v>37064876</v>
      </c>
      <c r="E222">
        <v>1</v>
      </c>
      <c r="F222">
        <v>1</v>
      </c>
      <c r="G222">
        <v>1</v>
      </c>
      <c r="H222">
        <v>1</v>
      </c>
      <c r="I222" t="s">
        <v>1146</v>
      </c>
      <c r="J222" t="s">
        <v>3</v>
      </c>
      <c r="K222" t="s">
        <v>1147</v>
      </c>
      <c r="L222">
        <v>1191</v>
      </c>
      <c r="N222">
        <v>1013</v>
      </c>
      <c r="O222" t="s">
        <v>1143</v>
      </c>
      <c r="P222" t="s">
        <v>1143</v>
      </c>
      <c r="Q222">
        <v>1</v>
      </c>
      <c r="W222">
        <v>0</v>
      </c>
      <c r="X222">
        <v>-1417349443</v>
      </c>
      <c r="Y222">
        <v>1.27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6.56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1.27</v>
      </c>
      <c r="AU222" t="s">
        <v>3</v>
      </c>
      <c r="AV222">
        <v>2</v>
      </c>
      <c r="AW222">
        <v>2</v>
      </c>
      <c r="AX222">
        <v>39571810</v>
      </c>
      <c r="AY222">
        <v>1</v>
      </c>
      <c r="AZ222">
        <v>2048</v>
      </c>
      <c r="BA222">
        <v>202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Y222*Source!I98</f>
        <v>1.524E-2</v>
      </c>
      <c r="CY222">
        <f>AD222</f>
        <v>0</v>
      </c>
      <c r="CZ222">
        <f>AH222</f>
        <v>0</v>
      </c>
      <c r="DA222">
        <f>AL222</f>
        <v>1</v>
      </c>
      <c r="DB222">
        <v>0</v>
      </c>
    </row>
    <row r="223" spans="1:106" x14ac:dyDescent="0.2">
      <c r="A223">
        <f>ROW(Source!A98)</f>
        <v>98</v>
      </c>
      <c r="B223">
        <v>39570879</v>
      </c>
      <c r="C223">
        <v>39571801</v>
      </c>
      <c r="D223">
        <v>36882452</v>
      </c>
      <c r="E223">
        <v>1</v>
      </c>
      <c r="F223">
        <v>1</v>
      </c>
      <c r="G223">
        <v>1</v>
      </c>
      <c r="H223">
        <v>2</v>
      </c>
      <c r="I223" t="s">
        <v>1291</v>
      </c>
      <c r="J223" t="s">
        <v>1292</v>
      </c>
      <c r="K223" t="s">
        <v>1293</v>
      </c>
      <c r="L223">
        <v>1368</v>
      </c>
      <c r="N223">
        <v>1011</v>
      </c>
      <c r="O223" t="s">
        <v>1151</v>
      </c>
      <c r="P223" t="s">
        <v>1151</v>
      </c>
      <c r="Q223">
        <v>1</v>
      </c>
      <c r="W223">
        <v>0</v>
      </c>
      <c r="X223">
        <v>1188625873</v>
      </c>
      <c r="Y223">
        <v>1.5874999999999999</v>
      </c>
      <c r="AA223">
        <v>0</v>
      </c>
      <c r="AB223">
        <v>205.07</v>
      </c>
      <c r="AC223">
        <v>13.5</v>
      </c>
      <c r="AD223">
        <v>0</v>
      </c>
      <c r="AE223">
        <v>0</v>
      </c>
      <c r="AF223">
        <v>31.26</v>
      </c>
      <c r="AG223">
        <v>13.5</v>
      </c>
      <c r="AH223">
        <v>0</v>
      </c>
      <c r="AI223">
        <v>1</v>
      </c>
      <c r="AJ223">
        <v>6.56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3</v>
      </c>
      <c r="AT223">
        <v>1.27</v>
      </c>
      <c r="AU223" t="s">
        <v>19</v>
      </c>
      <c r="AV223">
        <v>0</v>
      </c>
      <c r="AW223">
        <v>2</v>
      </c>
      <c r="AX223">
        <v>39571811</v>
      </c>
      <c r="AY223">
        <v>1</v>
      </c>
      <c r="AZ223">
        <v>0</v>
      </c>
      <c r="BA223">
        <v>203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Y223*Source!I98</f>
        <v>1.9050000000000001E-2</v>
      </c>
      <c r="CY223">
        <f>AB223</f>
        <v>205.07</v>
      </c>
      <c r="CZ223">
        <f>AF223</f>
        <v>31.26</v>
      </c>
      <c r="DA223">
        <f>AJ223</f>
        <v>6.56</v>
      </c>
      <c r="DB223">
        <v>0</v>
      </c>
    </row>
    <row r="224" spans="1:106" x14ac:dyDescent="0.2">
      <c r="A224">
        <f>ROW(Source!A98)</f>
        <v>98</v>
      </c>
      <c r="B224">
        <v>39570879</v>
      </c>
      <c r="C224">
        <v>39571801</v>
      </c>
      <c r="D224">
        <v>36882569</v>
      </c>
      <c r="E224">
        <v>1</v>
      </c>
      <c r="F224">
        <v>1</v>
      </c>
      <c r="G224">
        <v>1</v>
      </c>
      <c r="H224">
        <v>2</v>
      </c>
      <c r="I224" t="s">
        <v>1197</v>
      </c>
      <c r="J224" t="s">
        <v>1198</v>
      </c>
      <c r="K224" t="s">
        <v>1199</v>
      </c>
      <c r="L224">
        <v>1368</v>
      </c>
      <c r="N224">
        <v>1011</v>
      </c>
      <c r="O224" t="s">
        <v>1151</v>
      </c>
      <c r="P224" t="s">
        <v>1151</v>
      </c>
      <c r="Q224">
        <v>1</v>
      </c>
      <c r="W224">
        <v>0</v>
      </c>
      <c r="X224">
        <v>-1750804799</v>
      </c>
      <c r="Y224">
        <v>5.875</v>
      </c>
      <c r="AA224">
        <v>0</v>
      </c>
      <c r="AB224">
        <v>3.28</v>
      </c>
      <c r="AC224">
        <v>0</v>
      </c>
      <c r="AD224">
        <v>0</v>
      </c>
      <c r="AE224">
        <v>0</v>
      </c>
      <c r="AF224">
        <v>0.5</v>
      </c>
      <c r="AG224">
        <v>0</v>
      </c>
      <c r="AH224">
        <v>0</v>
      </c>
      <c r="AI224">
        <v>1</v>
      </c>
      <c r="AJ224">
        <v>6.56</v>
      </c>
      <c r="AK224">
        <v>1</v>
      </c>
      <c r="AL224">
        <v>1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3</v>
      </c>
      <c r="AT224">
        <v>4.7</v>
      </c>
      <c r="AU224" t="s">
        <v>19</v>
      </c>
      <c r="AV224">
        <v>0</v>
      </c>
      <c r="AW224">
        <v>2</v>
      </c>
      <c r="AX224">
        <v>39571812</v>
      </c>
      <c r="AY224">
        <v>1</v>
      </c>
      <c r="AZ224">
        <v>0</v>
      </c>
      <c r="BA224">
        <v>204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Y224*Source!I98</f>
        <v>7.0500000000000007E-2</v>
      </c>
      <c r="CY224">
        <f>AB224</f>
        <v>3.28</v>
      </c>
      <c r="CZ224">
        <f>AF224</f>
        <v>0.5</v>
      </c>
      <c r="DA224">
        <f>AJ224</f>
        <v>6.56</v>
      </c>
      <c r="DB224">
        <v>0</v>
      </c>
    </row>
    <row r="225" spans="1:106" x14ac:dyDescent="0.2">
      <c r="A225">
        <f>ROW(Source!A98)</f>
        <v>98</v>
      </c>
      <c r="B225">
        <v>39570879</v>
      </c>
      <c r="C225">
        <v>39571801</v>
      </c>
      <c r="D225">
        <v>36801792</v>
      </c>
      <c r="E225">
        <v>1</v>
      </c>
      <c r="F225">
        <v>1</v>
      </c>
      <c r="G225">
        <v>1</v>
      </c>
      <c r="H225">
        <v>3</v>
      </c>
      <c r="I225" t="s">
        <v>1186</v>
      </c>
      <c r="J225" t="s">
        <v>1187</v>
      </c>
      <c r="K225" t="s">
        <v>1188</v>
      </c>
      <c r="L225">
        <v>1339</v>
      </c>
      <c r="N225">
        <v>1007</v>
      </c>
      <c r="O225" t="s">
        <v>73</v>
      </c>
      <c r="P225" t="s">
        <v>73</v>
      </c>
      <c r="Q225">
        <v>1</v>
      </c>
      <c r="W225">
        <v>0</v>
      </c>
      <c r="X225">
        <v>-1660354250</v>
      </c>
      <c r="Y225">
        <v>3.5</v>
      </c>
      <c r="AA225">
        <v>16.010000000000002</v>
      </c>
      <c r="AB225">
        <v>0</v>
      </c>
      <c r="AC225">
        <v>0</v>
      </c>
      <c r="AD225">
        <v>0</v>
      </c>
      <c r="AE225">
        <v>2.44</v>
      </c>
      <c r="AF225">
        <v>0</v>
      </c>
      <c r="AG225">
        <v>0</v>
      </c>
      <c r="AH225">
        <v>0</v>
      </c>
      <c r="AI225">
        <v>6.56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3</v>
      </c>
      <c r="AT225">
        <v>3.5</v>
      </c>
      <c r="AU225" t="s">
        <v>3</v>
      </c>
      <c r="AV225">
        <v>0</v>
      </c>
      <c r="AW225">
        <v>2</v>
      </c>
      <c r="AX225">
        <v>39571813</v>
      </c>
      <c r="AY225">
        <v>1</v>
      </c>
      <c r="AZ225">
        <v>0</v>
      </c>
      <c r="BA225">
        <v>205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Y225*Source!I98</f>
        <v>4.2000000000000003E-2</v>
      </c>
      <c r="CY225">
        <f>AA225</f>
        <v>16.010000000000002</v>
      </c>
      <c r="CZ225">
        <f>AE225</f>
        <v>2.44</v>
      </c>
      <c r="DA225">
        <f>AI225</f>
        <v>6.56</v>
      </c>
      <c r="DB225">
        <v>0</v>
      </c>
    </row>
    <row r="226" spans="1:106" x14ac:dyDescent="0.2">
      <c r="A226">
        <f>ROW(Source!A98)</f>
        <v>98</v>
      </c>
      <c r="B226">
        <v>39570879</v>
      </c>
      <c r="C226">
        <v>39571801</v>
      </c>
      <c r="D226">
        <v>36796108</v>
      </c>
      <c r="E226">
        <v>17</v>
      </c>
      <c r="F226">
        <v>1</v>
      </c>
      <c r="G226">
        <v>1</v>
      </c>
      <c r="H226">
        <v>3</v>
      </c>
      <c r="I226" t="s">
        <v>95</v>
      </c>
      <c r="J226" t="s">
        <v>3</v>
      </c>
      <c r="K226" t="s">
        <v>217</v>
      </c>
      <c r="L226">
        <v>1339</v>
      </c>
      <c r="N226">
        <v>1007</v>
      </c>
      <c r="O226" t="s">
        <v>73</v>
      </c>
      <c r="P226" t="s">
        <v>73</v>
      </c>
      <c r="Q226">
        <v>1</v>
      </c>
      <c r="W226">
        <v>0</v>
      </c>
      <c r="X226">
        <v>-355906858</v>
      </c>
      <c r="Y226">
        <v>2.04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6.56</v>
      </c>
      <c r="AJ226">
        <v>1</v>
      </c>
      <c r="AK226">
        <v>1</v>
      </c>
      <c r="AL226">
        <v>1</v>
      </c>
      <c r="AN226">
        <v>0</v>
      </c>
      <c r="AO226">
        <v>0</v>
      </c>
      <c r="AP226">
        <v>0</v>
      </c>
      <c r="AQ226">
        <v>0</v>
      </c>
      <c r="AR226">
        <v>0</v>
      </c>
      <c r="AS226" t="s">
        <v>3</v>
      </c>
      <c r="AT226">
        <v>2.04</v>
      </c>
      <c r="AU226" t="s">
        <v>3</v>
      </c>
      <c r="AV226">
        <v>0</v>
      </c>
      <c r="AW226">
        <v>2</v>
      </c>
      <c r="AX226">
        <v>39571814</v>
      </c>
      <c r="AY226">
        <v>1</v>
      </c>
      <c r="AZ226">
        <v>0</v>
      </c>
      <c r="BA226">
        <v>206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Y226*Source!I98</f>
        <v>2.4480000000000002E-2</v>
      </c>
      <c r="CY226">
        <f>AA226</f>
        <v>0</v>
      </c>
      <c r="CZ226">
        <f>AE226</f>
        <v>0</v>
      </c>
      <c r="DA226">
        <f>AI226</f>
        <v>6.56</v>
      </c>
      <c r="DB226">
        <v>0</v>
      </c>
    </row>
    <row r="227" spans="1:106" x14ac:dyDescent="0.2">
      <c r="A227">
        <f>ROW(Source!A98)</f>
        <v>98</v>
      </c>
      <c r="B227">
        <v>39570879</v>
      </c>
      <c r="C227">
        <v>39571801</v>
      </c>
      <c r="D227">
        <v>36807465</v>
      </c>
      <c r="E227">
        <v>1</v>
      </c>
      <c r="F227">
        <v>1</v>
      </c>
      <c r="G227">
        <v>1</v>
      </c>
      <c r="H227">
        <v>3</v>
      </c>
      <c r="I227" t="s">
        <v>80</v>
      </c>
      <c r="J227" t="s">
        <v>82</v>
      </c>
      <c r="K227" t="s">
        <v>81</v>
      </c>
      <c r="L227">
        <v>1339</v>
      </c>
      <c r="N227">
        <v>1007</v>
      </c>
      <c r="O227" t="s">
        <v>73</v>
      </c>
      <c r="P227" t="s">
        <v>73</v>
      </c>
      <c r="Q227">
        <v>1</v>
      </c>
      <c r="W227">
        <v>0</v>
      </c>
      <c r="X227">
        <v>-1144518642</v>
      </c>
      <c r="Y227">
        <v>2.04</v>
      </c>
      <c r="AA227">
        <v>4888.7700000000004</v>
      </c>
      <c r="AB227">
        <v>0</v>
      </c>
      <c r="AC227">
        <v>0</v>
      </c>
      <c r="AD227">
        <v>0</v>
      </c>
      <c r="AE227">
        <v>745.24</v>
      </c>
      <c r="AF227">
        <v>0</v>
      </c>
      <c r="AG227">
        <v>0</v>
      </c>
      <c r="AH227">
        <v>0</v>
      </c>
      <c r="AI227">
        <v>6.56</v>
      </c>
      <c r="AJ227">
        <v>1</v>
      </c>
      <c r="AK227">
        <v>1</v>
      </c>
      <c r="AL227">
        <v>1</v>
      </c>
      <c r="AN227">
        <v>0</v>
      </c>
      <c r="AO227">
        <v>0</v>
      </c>
      <c r="AP227">
        <v>0</v>
      </c>
      <c r="AQ227">
        <v>0</v>
      </c>
      <c r="AR227">
        <v>0</v>
      </c>
      <c r="AS227" t="s">
        <v>3</v>
      </c>
      <c r="AT227">
        <v>2.04</v>
      </c>
      <c r="AU227" t="s">
        <v>3</v>
      </c>
      <c r="AV227">
        <v>0</v>
      </c>
      <c r="AW227">
        <v>1</v>
      </c>
      <c r="AX227">
        <v>-1</v>
      </c>
      <c r="AY227">
        <v>0</v>
      </c>
      <c r="AZ227">
        <v>0</v>
      </c>
      <c r="BA227" t="s">
        <v>3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Y227*Source!I98</f>
        <v>2.4480000000000002E-2</v>
      </c>
      <c r="CY227">
        <f>AA227</f>
        <v>4888.7700000000004</v>
      </c>
      <c r="CZ227">
        <f>AE227</f>
        <v>745.24</v>
      </c>
      <c r="DA227">
        <f>AI227</f>
        <v>6.56</v>
      </c>
      <c r="DB227">
        <v>0</v>
      </c>
    </row>
    <row r="228" spans="1:106" x14ac:dyDescent="0.2">
      <c r="A228">
        <f>ROW(Source!A101)</f>
        <v>101</v>
      </c>
      <c r="B228">
        <v>39570879</v>
      </c>
      <c r="C228">
        <v>39571817</v>
      </c>
      <c r="D228">
        <v>37064998</v>
      </c>
      <c r="E228">
        <v>1</v>
      </c>
      <c r="F228">
        <v>1</v>
      </c>
      <c r="G228">
        <v>1</v>
      </c>
      <c r="H228">
        <v>1</v>
      </c>
      <c r="I228" t="s">
        <v>1192</v>
      </c>
      <c r="J228" t="s">
        <v>3</v>
      </c>
      <c r="K228" t="s">
        <v>1193</v>
      </c>
      <c r="L228">
        <v>1191</v>
      </c>
      <c r="N228">
        <v>1013</v>
      </c>
      <c r="O228" t="s">
        <v>1143</v>
      </c>
      <c r="P228" t="s">
        <v>1143</v>
      </c>
      <c r="Q228">
        <v>1</v>
      </c>
      <c r="W228">
        <v>0</v>
      </c>
      <c r="X228">
        <v>735429535</v>
      </c>
      <c r="Y228">
        <v>2.2999999999999998</v>
      </c>
      <c r="AA228">
        <v>0</v>
      </c>
      <c r="AB228">
        <v>0</v>
      </c>
      <c r="AC228">
        <v>0</v>
      </c>
      <c r="AD228">
        <v>51.17</v>
      </c>
      <c r="AE228">
        <v>0</v>
      </c>
      <c r="AF228">
        <v>0</v>
      </c>
      <c r="AG228">
        <v>0</v>
      </c>
      <c r="AH228">
        <v>7.8</v>
      </c>
      <c r="AI228">
        <v>1</v>
      </c>
      <c r="AJ228">
        <v>1</v>
      </c>
      <c r="AK228">
        <v>1</v>
      </c>
      <c r="AL228">
        <v>6.56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3</v>
      </c>
      <c r="AT228">
        <v>0.5</v>
      </c>
      <c r="AU228" t="s">
        <v>240</v>
      </c>
      <c r="AV228">
        <v>1</v>
      </c>
      <c r="AW228">
        <v>2</v>
      </c>
      <c r="AX228">
        <v>39571824</v>
      </c>
      <c r="AY228">
        <v>1</v>
      </c>
      <c r="AZ228">
        <v>0</v>
      </c>
      <c r="BA228">
        <v>207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Y228*Source!I101</f>
        <v>2.76E-2</v>
      </c>
      <c r="CY228">
        <f>AD228</f>
        <v>51.17</v>
      </c>
      <c r="CZ228">
        <f>AH228</f>
        <v>7.8</v>
      </c>
      <c r="DA228">
        <f>AL228</f>
        <v>6.56</v>
      </c>
      <c r="DB228">
        <v>0</v>
      </c>
    </row>
    <row r="229" spans="1:106" x14ac:dyDescent="0.2">
      <c r="A229">
        <f>ROW(Source!A101)</f>
        <v>101</v>
      </c>
      <c r="B229">
        <v>39570879</v>
      </c>
      <c r="C229">
        <v>39571817</v>
      </c>
      <c r="D229">
        <v>37064876</v>
      </c>
      <c r="E229">
        <v>1</v>
      </c>
      <c r="F229">
        <v>1</v>
      </c>
      <c r="G229">
        <v>1</v>
      </c>
      <c r="H229">
        <v>1</v>
      </c>
      <c r="I229" t="s">
        <v>1146</v>
      </c>
      <c r="J229" t="s">
        <v>3</v>
      </c>
      <c r="K229" t="s">
        <v>1147</v>
      </c>
      <c r="L229">
        <v>1191</v>
      </c>
      <c r="N229">
        <v>1013</v>
      </c>
      <c r="O229" t="s">
        <v>1143</v>
      </c>
      <c r="P229" t="s">
        <v>1143</v>
      </c>
      <c r="Q229">
        <v>1</v>
      </c>
      <c r="W229">
        <v>0</v>
      </c>
      <c r="X229">
        <v>-1417349443</v>
      </c>
      <c r="Y229">
        <v>0.21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1</v>
      </c>
      <c r="AJ229">
        <v>1</v>
      </c>
      <c r="AK229">
        <v>6.56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3</v>
      </c>
      <c r="AT229">
        <v>0.21</v>
      </c>
      <c r="AU229" t="s">
        <v>3</v>
      </c>
      <c r="AV229">
        <v>2</v>
      </c>
      <c r="AW229">
        <v>2</v>
      </c>
      <c r="AX229">
        <v>39571825</v>
      </c>
      <c r="AY229">
        <v>1</v>
      </c>
      <c r="AZ229">
        <v>2048</v>
      </c>
      <c r="BA229">
        <v>208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Y229*Source!I101</f>
        <v>2.5200000000000001E-3</v>
      </c>
      <c r="CY229">
        <f>AD229</f>
        <v>0</v>
      </c>
      <c r="CZ229">
        <f>AH229</f>
        <v>0</v>
      </c>
      <c r="DA229">
        <f>AL229</f>
        <v>1</v>
      </c>
      <c r="DB229">
        <v>0</v>
      </c>
    </row>
    <row r="230" spans="1:106" x14ac:dyDescent="0.2">
      <c r="A230">
        <f>ROW(Source!A101)</f>
        <v>101</v>
      </c>
      <c r="B230">
        <v>39570879</v>
      </c>
      <c r="C230">
        <v>39571817</v>
      </c>
      <c r="D230">
        <v>36882452</v>
      </c>
      <c r="E230">
        <v>1</v>
      </c>
      <c r="F230">
        <v>1</v>
      </c>
      <c r="G230">
        <v>1</v>
      </c>
      <c r="H230">
        <v>2</v>
      </c>
      <c r="I230" t="s">
        <v>1291</v>
      </c>
      <c r="J230" t="s">
        <v>1292</v>
      </c>
      <c r="K230" t="s">
        <v>1293</v>
      </c>
      <c r="L230">
        <v>1368</v>
      </c>
      <c r="N230">
        <v>1011</v>
      </c>
      <c r="O230" t="s">
        <v>1151</v>
      </c>
      <c r="P230" t="s">
        <v>1151</v>
      </c>
      <c r="Q230">
        <v>1</v>
      </c>
      <c r="W230">
        <v>0</v>
      </c>
      <c r="X230">
        <v>1188625873</v>
      </c>
      <c r="Y230">
        <v>1.05</v>
      </c>
      <c r="AA230">
        <v>0</v>
      </c>
      <c r="AB230">
        <v>205.07</v>
      </c>
      <c r="AC230">
        <v>13.5</v>
      </c>
      <c r="AD230">
        <v>0</v>
      </c>
      <c r="AE230">
        <v>0</v>
      </c>
      <c r="AF230">
        <v>31.26</v>
      </c>
      <c r="AG230">
        <v>13.5</v>
      </c>
      <c r="AH230">
        <v>0</v>
      </c>
      <c r="AI230">
        <v>1</v>
      </c>
      <c r="AJ230">
        <v>6.56</v>
      </c>
      <c r="AK230">
        <v>1</v>
      </c>
      <c r="AL230">
        <v>1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3</v>
      </c>
      <c r="AT230">
        <v>0.21</v>
      </c>
      <c r="AU230" t="s">
        <v>239</v>
      </c>
      <c r="AV230">
        <v>0</v>
      </c>
      <c r="AW230">
        <v>2</v>
      </c>
      <c r="AX230">
        <v>39571826</v>
      </c>
      <c r="AY230">
        <v>1</v>
      </c>
      <c r="AZ230">
        <v>0</v>
      </c>
      <c r="BA230">
        <v>209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Y230*Source!I101</f>
        <v>1.26E-2</v>
      </c>
      <c r="CY230">
        <f>AB230</f>
        <v>205.07</v>
      </c>
      <c r="CZ230">
        <f>AF230</f>
        <v>31.26</v>
      </c>
      <c r="DA230">
        <f>AJ230</f>
        <v>6.56</v>
      </c>
      <c r="DB230">
        <v>0</v>
      </c>
    </row>
    <row r="231" spans="1:106" x14ac:dyDescent="0.2">
      <c r="A231">
        <f>ROW(Source!A101)</f>
        <v>101</v>
      </c>
      <c r="B231">
        <v>39570879</v>
      </c>
      <c r="C231">
        <v>39571817</v>
      </c>
      <c r="D231">
        <v>36882569</v>
      </c>
      <c r="E231">
        <v>1</v>
      </c>
      <c r="F231">
        <v>1</v>
      </c>
      <c r="G231">
        <v>1</v>
      </c>
      <c r="H231">
        <v>2</v>
      </c>
      <c r="I231" t="s">
        <v>1197</v>
      </c>
      <c r="J231" t="s">
        <v>1198</v>
      </c>
      <c r="K231" t="s">
        <v>1199</v>
      </c>
      <c r="L231">
        <v>1368</v>
      </c>
      <c r="N231">
        <v>1011</v>
      </c>
      <c r="O231" t="s">
        <v>1151</v>
      </c>
      <c r="P231" t="s">
        <v>1151</v>
      </c>
      <c r="Q231">
        <v>1</v>
      </c>
      <c r="W231">
        <v>0</v>
      </c>
      <c r="X231">
        <v>-1750804799</v>
      </c>
      <c r="Y231">
        <v>11.6</v>
      </c>
      <c r="AA231">
        <v>0</v>
      </c>
      <c r="AB231">
        <v>3.28</v>
      </c>
      <c r="AC231">
        <v>0</v>
      </c>
      <c r="AD231">
        <v>0</v>
      </c>
      <c r="AE231">
        <v>0</v>
      </c>
      <c r="AF231">
        <v>0.5</v>
      </c>
      <c r="AG231">
        <v>0</v>
      </c>
      <c r="AH231">
        <v>0</v>
      </c>
      <c r="AI231">
        <v>1</v>
      </c>
      <c r="AJ231">
        <v>6.56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3</v>
      </c>
      <c r="AT231">
        <v>2.3199999999999998</v>
      </c>
      <c r="AU231" t="s">
        <v>239</v>
      </c>
      <c r="AV231">
        <v>0</v>
      </c>
      <c r="AW231">
        <v>2</v>
      </c>
      <c r="AX231">
        <v>39571827</v>
      </c>
      <c r="AY231">
        <v>1</v>
      </c>
      <c r="AZ231">
        <v>0</v>
      </c>
      <c r="BA231">
        <v>210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Y231*Source!I101</f>
        <v>0.13919999999999999</v>
      </c>
      <c r="CY231">
        <f>AB231</f>
        <v>3.28</v>
      </c>
      <c r="CZ231">
        <f>AF231</f>
        <v>0.5</v>
      </c>
      <c r="DA231">
        <f>AJ231</f>
        <v>6.56</v>
      </c>
      <c r="DB231">
        <v>0</v>
      </c>
    </row>
    <row r="232" spans="1:106" x14ac:dyDescent="0.2">
      <c r="A232">
        <f>ROW(Source!A101)</f>
        <v>101</v>
      </c>
      <c r="B232">
        <v>39570879</v>
      </c>
      <c r="C232">
        <v>39571817</v>
      </c>
      <c r="D232">
        <v>36796108</v>
      </c>
      <c r="E232">
        <v>17</v>
      </c>
      <c r="F232">
        <v>1</v>
      </c>
      <c r="G232">
        <v>1</v>
      </c>
      <c r="H232">
        <v>3</v>
      </c>
      <c r="I232" t="s">
        <v>95</v>
      </c>
      <c r="J232" t="s">
        <v>3</v>
      </c>
      <c r="K232" t="s">
        <v>217</v>
      </c>
      <c r="L232">
        <v>1339</v>
      </c>
      <c r="N232">
        <v>1007</v>
      </c>
      <c r="O232" t="s">
        <v>73</v>
      </c>
      <c r="P232" t="s">
        <v>73</v>
      </c>
      <c r="Q232">
        <v>1</v>
      </c>
      <c r="W232">
        <v>0</v>
      </c>
      <c r="X232">
        <v>-355906858</v>
      </c>
      <c r="Y232">
        <v>2.04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6.56</v>
      </c>
      <c r="AJ232">
        <v>1</v>
      </c>
      <c r="AK232">
        <v>1</v>
      </c>
      <c r="AL232">
        <v>1</v>
      </c>
      <c r="AN232">
        <v>0</v>
      </c>
      <c r="AO232">
        <v>0</v>
      </c>
      <c r="AP232">
        <v>1</v>
      </c>
      <c r="AQ232">
        <v>0</v>
      </c>
      <c r="AR232">
        <v>0</v>
      </c>
      <c r="AS232" t="s">
        <v>3</v>
      </c>
      <c r="AT232">
        <v>0.51</v>
      </c>
      <c r="AU232" t="s">
        <v>238</v>
      </c>
      <c r="AV232">
        <v>0</v>
      </c>
      <c r="AW232">
        <v>2</v>
      </c>
      <c r="AX232">
        <v>39571828</v>
      </c>
      <c r="AY232">
        <v>1</v>
      </c>
      <c r="AZ232">
        <v>0</v>
      </c>
      <c r="BA232">
        <v>211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Y232*Source!I101</f>
        <v>2.4480000000000002E-2</v>
      </c>
      <c r="CY232">
        <f>AA232</f>
        <v>0</v>
      </c>
      <c r="CZ232">
        <f>AE232</f>
        <v>0</v>
      </c>
      <c r="DA232">
        <f>AI232</f>
        <v>6.56</v>
      </c>
      <c r="DB232">
        <v>0</v>
      </c>
    </row>
    <row r="233" spans="1:106" x14ac:dyDescent="0.2">
      <c r="A233">
        <f>ROW(Source!A101)</f>
        <v>101</v>
      </c>
      <c r="B233">
        <v>39570879</v>
      </c>
      <c r="C233">
        <v>39571817</v>
      </c>
      <c r="D233">
        <v>36807465</v>
      </c>
      <c r="E233">
        <v>1</v>
      </c>
      <c r="F233">
        <v>1</v>
      </c>
      <c r="G233">
        <v>1</v>
      </c>
      <c r="H233">
        <v>3</v>
      </c>
      <c r="I233" t="s">
        <v>80</v>
      </c>
      <c r="J233" t="s">
        <v>82</v>
      </c>
      <c r="K233" t="s">
        <v>81</v>
      </c>
      <c r="L233">
        <v>1339</v>
      </c>
      <c r="N233">
        <v>1007</v>
      </c>
      <c r="O233" t="s">
        <v>73</v>
      </c>
      <c r="P233" t="s">
        <v>73</v>
      </c>
      <c r="Q233">
        <v>1</v>
      </c>
      <c r="W233">
        <v>0</v>
      </c>
      <c r="X233">
        <v>-1144518642</v>
      </c>
      <c r="Y233">
        <v>2.04</v>
      </c>
      <c r="AA233">
        <v>4888.7700000000004</v>
      </c>
      <c r="AB233">
        <v>0</v>
      </c>
      <c r="AC233">
        <v>0</v>
      </c>
      <c r="AD233">
        <v>0</v>
      </c>
      <c r="AE233">
        <v>745.24</v>
      </c>
      <c r="AF233">
        <v>0</v>
      </c>
      <c r="AG233">
        <v>0</v>
      </c>
      <c r="AH233">
        <v>0</v>
      </c>
      <c r="AI233">
        <v>6.56</v>
      </c>
      <c r="AJ233">
        <v>1</v>
      </c>
      <c r="AK233">
        <v>1</v>
      </c>
      <c r="AL233">
        <v>1</v>
      </c>
      <c r="AN233">
        <v>0</v>
      </c>
      <c r="AO233">
        <v>0</v>
      </c>
      <c r="AP233">
        <v>1</v>
      </c>
      <c r="AQ233">
        <v>0</v>
      </c>
      <c r="AR233">
        <v>0</v>
      </c>
      <c r="AS233" t="s">
        <v>3</v>
      </c>
      <c r="AT233">
        <v>0.51</v>
      </c>
      <c r="AU233" t="s">
        <v>238</v>
      </c>
      <c r="AV233">
        <v>0</v>
      </c>
      <c r="AW233">
        <v>1</v>
      </c>
      <c r="AX233">
        <v>-1</v>
      </c>
      <c r="AY233">
        <v>0</v>
      </c>
      <c r="AZ233">
        <v>0</v>
      </c>
      <c r="BA233" t="s">
        <v>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Y233*Source!I101</f>
        <v>2.4480000000000002E-2</v>
      </c>
      <c r="CY233">
        <f>AA233</f>
        <v>4888.7700000000004</v>
      </c>
      <c r="CZ233">
        <f>AE233</f>
        <v>745.24</v>
      </c>
      <c r="DA233">
        <f>AI233</f>
        <v>6.56</v>
      </c>
      <c r="DB233">
        <v>0</v>
      </c>
    </row>
    <row r="234" spans="1:106" x14ac:dyDescent="0.2">
      <c r="A234">
        <f>ROW(Source!A104)</f>
        <v>104</v>
      </c>
      <c r="B234">
        <v>39570879</v>
      </c>
      <c r="C234">
        <v>39571831</v>
      </c>
      <c r="D234">
        <v>37073008</v>
      </c>
      <c r="E234">
        <v>1</v>
      </c>
      <c r="F234">
        <v>1</v>
      </c>
      <c r="G234">
        <v>1</v>
      </c>
      <c r="H234">
        <v>1</v>
      </c>
      <c r="I234" t="s">
        <v>1294</v>
      </c>
      <c r="J234" t="s">
        <v>3</v>
      </c>
      <c r="K234" t="s">
        <v>1295</v>
      </c>
      <c r="L234">
        <v>1191</v>
      </c>
      <c r="N234">
        <v>1013</v>
      </c>
      <c r="O234" t="s">
        <v>1143</v>
      </c>
      <c r="P234" t="s">
        <v>1143</v>
      </c>
      <c r="Q234">
        <v>1</v>
      </c>
      <c r="W234">
        <v>0</v>
      </c>
      <c r="X234">
        <v>-1551738770</v>
      </c>
      <c r="Y234">
        <v>53.106999999999992</v>
      </c>
      <c r="AA234">
        <v>0</v>
      </c>
      <c r="AB234">
        <v>0</v>
      </c>
      <c r="AC234">
        <v>0</v>
      </c>
      <c r="AD234">
        <v>73.930000000000007</v>
      </c>
      <c r="AE234">
        <v>0</v>
      </c>
      <c r="AF234">
        <v>0</v>
      </c>
      <c r="AG234">
        <v>0</v>
      </c>
      <c r="AH234">
        <v>11.27</v>
      </c>
      <c r="AI234">
        <v>1</v>
      </c>
      <c r="AJ234">
        <v>1</v>
      </c>
      <c r="AK234">
        <v>1</v>
      </c>
      <c r="AL234">
        <v>6.56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3</v>
      </c>
      <c r="AT234">
        <v>46.18</v>
      </c>
      <c r="AU234" t="s">
        <v>20</v>
      </c>
      <c r="AV234">
        <v>1</v>
      </c>
      <c r="AW234">
        <v>2</v>
      </c>
      <c r="AX234">
        <v>39571846</v>
      </c>
      <c r="AY234">
        <v>1</v>
      </c>
      <c r="AZ234">
        <v>0</v>
      </c>
      <c r="BA234">
        <v>212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Y234*Source!I104</f>
        <v>32.597076599999994</v>
      </c>
      <c r="CY234">
        <f>AD234</f>
        <v>73.930000000000007</v>
      </c>
      <c r="CZ234">
        <f>AH234</f>
        <v>11.27</v>
      </c>
      <c r="DA234">
        <f>AL234</f>
        <v>6.56</v>
      </c>
      <c r="DB234">
        <v>0</v>
      </c>
    </row>
    <row r="235" spans="1:106" x14ac:dyDescent="0.2">
      <c r="A235">
        <f>ROW(Source!A104)</f>
        <v>104</v>
      </c>
      <c r="B235">
        <v>39570879</v>
      </c>
      <c r="C235">
        <v>39571831</v>
      </c>
      <c r="D235">
        <v>37064876</v>
      </c>
      <c r="E235">
        <v>1</v>
      </c>
      <c r="F235">
        <v>1</v>
      </c>
      <c r="G235">
        <v>1</v>
      </c>
      <c r="H235">
        <v>1</v>
      </c>
      <c r="I235" t="s">
        <v>1146</v>
      </c>
      <c r="J235" t="s">
        <v>3</v>
      </c>
      <c r="K235" t="s">
        <v>1147</v>
      </c>
      <c r="L235">
        <v>1191</v>
      </c>
      <c r="N235">
        <v>1013</v>
      </c>
      <c r="O235" t="s">
        <v>1143</v>
      </c>
      <c r="P235" t="s">
        <v>1143</v>
      </c>
      <c r="Q235">
        <v>1</v>
      </c>
      <c r="W235">
        <v>0</v>
      </c>
      <c r="X235">
        <v>-1417349443</v>
      </c>
      <c r="Y235">
        <v>0.98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6.56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3</v>
      </c>
      <c r="AT235">
        <v>0.98</v>
      </c>
      <c r="AU235" t="s">
        <v>3</v>
      </c>
      <c r="AV235">
        <v>2</v>
      </c>
      <c r="AW235">
        <v>2</v>
      </c>
      <c r="AX235">
        <v>39571847</v>
      </c>
      <c r="AY235">
        <v>1</v>
      </c>
      <c r="AZ235">
        <v>2048</v>
      </c>
      <c r="BA235">
        <v>213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Y235*Source!I104</f>
        <v>0.60152399999999995</v>
      </c>
      <c r="CY235">
        <f>AD235</f>
        <v>0</v>
      </c>
      <c r="CZ235">
        <f>AH235</f>
        <v>0</v>
      </c>
      <c r="DA235">
        <f>AL235</f>
        <v>1</v>
      </c>
      <c r="DB235">
        <v>0</v>
      </c>
    </row>
    <row r="236" spans="1:106" x14ac:dyDescent="0.2">
      <c r="A236">
        <f>ROW(Source!A104)</f>
        <v>104</v>
      </c>
      <c r="B236">
        <v>39570879</v>
      </c>
      <c r="C236">
        <v>39571831</v>
      </c>
      <c r="D236">
        <v>36882452</v>
      </c>
      <c r="E236">
        <v>1</v>
      </c>
      <c r="F236">
        <v>1</v>
      </c>
      <c r="G236">
        <v>1</v>
      </c>
      <c r="H236">
        <v>2</v>
      </c>
      <c r="I236" t="s">
        <v>1291</v>
      </c>
      <c r="J236" t="s">
        <v>1292</v>
      </c>
      <c r="K236" t="s">
        <v>1293</v>
      </c>
      <c r="L236">
        <v>1368</v>
      </c>
      <c r="N236">
        <v>1011</v>
      </c>
      <c r="O236" t="s">
        <v>1151</v>
      </c>
      <c r="P236" t="s">
        <v>1151</v>
      </c>
      <c r="Q236">
        <v>1</v>
      </c>
      <c r="W236">
        <v>0</v>
      </c>
      <c r="X236">
        <v>1188625873</v>
      </c>
      <c r="Y236">
        <v>0.48750000000000004</v>
      </c>
      <c r="AA236">
        <v>0</v>
      </c>
      <c r="AB236">
        <v>205.07</v>
      </c>
      <c r="AC236">
        <v>13.5</v>
      </c>
      <c r="AD236">
        <v>0</v>
      </c>
      <c r="AE236">
        <v>0</v>
      </c>
      <c r="AF236">
        <v>31.26</v>
      </c>
      <c r="AG236">
        <v>13.5</v>
      </c>
      <c r="AH236">
        <v>0</v>
      </c>
      <c r="AI236">
        <v>1</v>
      </c>
      <c r="AJ236">
        <v>6.56</v>
      </c>
      <c r="AK236">
        <v>1</v>
      </c>
      <c r="AL236">
        <v>1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3</v>
      </c>
      <c r="AT236">
        <v>0.39</v>
      </c>
      <c r="AU236" t="s">
        <v>19</v>
      </c>
      <c r="AV236">
        <v>0</v>
      </c>
      <c r="AW236">
        <v>2</v>
      </c>
      <c r="AX236">
        <v>39571848</v>
      </c>
      <c r="AY236">
        <v>1</v>
      </c>
      <c r="AZ236">
        <v>0</v>
      </c>
      <c r="BA236">
        <v>214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Y236*Source!I104</f>
        <v>0.29922750000000004</v>
      </c>
      <c r="CY236">
        <f>AB236</f>
        <v>205.07</v>
      </c>
      <c r="CZ236">
        <f>AF236</f>
        <v>31.26</v>
      </c>
      <c r="DA236">
        <f>AJ236</f>
        <v>6.56</v>
      </c>
      <c r="DB236">
        <v>0</v>
      </c>
    </row>
    <row r="237" spans="1:106" x14ac:dyDescent="0.2">
      <c r="A237">
        <f>ROW(Source!A104)</f>
        <v>104</v>
      </c>
      <c r="B237">
        <v>39570879</v>
      </c>
      <c r="C237">
        <v>39571831</v>
      </c>
      <c r="D237">
        <v>36882787</v>
      </c>
      <c r="E237">
        <v>1</v>
      </c>
      <c r="F237">
        <v>1</v>
      </c>
      <c r="G237">
        <v>1</v>
      </c>
      <c r="H237">
        <v>2</v>
      </c>
      <c r="I237" t="s">
        <v>1296</v>
      </c>
      <c r="J237" t="s">
        <v>1297</v>
      </c>
      <c r="K237" t="s">
        <v>1298</v>
      </c>
      <c r="L237">
        <v>1368</v>
      </c>
      <c r="N237">
        <v>1011</v>
      </c>
      <c r="O237" t="s">
        <v>1151</v>
      </c>
      <c r="P237" t="s">
        <v>1151</v>
      </c>
      <c r="Q237">
        <v>1</v>
      </c>
      <c r="W237">
        <v>0</v>
      </c>
      <c r="X237">
        <v>520357435</v>
      </c>
      <c r="Y237">
        <v>10.0625</v>
      </c>
      <c r="AA237">
        <v>0</v>
      </c>
      <c r="AB237">
        <v>196.8</v>
      </c>
      <c r="AC237">
        <v>0</v>
      </c>
      <c r="AD237">
        <v>0</v>
      </c>
      <c r="AE237">
        <v>0</v>
      </c>
      <c r="AF237">
        <v>30</v>
      </c>
      <c r="AG237">
        <v>0</v>
      </c>
      <c r="AH237">
        <v>0</v>
      </c>
      <c r="AI237">
        <v>1</v>
      </c>
      <c r="AJ237">
        <v>6.56</v>
      </c>
      <c r="AK237">
        <v>1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3</v>
      </c>
      <c r="AT237">
        <v>8.0500000000000007</v>
      </c>
      <c r="AU237" t="s">
        <v>19</v>
      </c>
      <c r="AV237">
        <v>0</v>
      </c>
      <c r="AW237">
        <v>2</v>
      </c>
      <c r="AX237">
        <v>39571849</v>
      </c>
      <c r="AY237">
        <v>1</v>
      </c>
      <c r="AZ237">
        <v>0</v>
      </c>
      <c r="BA237">
        <v>215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Y237*Source!I104</f>
        <v>6.1763624999999998</v>
      </c>
      <c r="CY237">
        <f>AB237</f>
        <v>196.8</v>
      </c>
      <c r="CZ237">
        <f>AF237</f>
        <v>30</v>
      </c>
      <c r="DA237">
        <f>AJ237</f>
        <v>6.56</v>
      </c>
      <c r="DB237">
        <v>0</v>
      </c>
    </row>
    <row r="238" spans="1:106" x14ac:dyDescent="0.2">
      <c r="A238">
        <f>ROW(Source!A104)</f>
        <v>104</v>
      </c>
      <c r="B238">
        <v>39570879</v>
      </c>
      <c r="C238">
        <v>39571831</v>
      </c>
      <c r="D238">
        <v>36883554</v>
      </c>
      <c r="E238">
        <v>1</v>
      </c>
      <c r="F238">
        <v>1</v>
      </c>
      <c r="G238">
        <v>1</v>
      </c>
      <c r="H238">
        <v>2</v>
      </c>
      <c r="I238" t="s">
        <v>1158</v>
      </c>
      <c r="J238" t="s">
        <v>1159</v>
      </c>
      <c r="K238" t="s">
        <v>1160</v>
      </c>
      <c r="L238">
        <v>1368</v>
      </c>
      <c r="N238">
        <v>1011</v>
      </c>
      <c r="O238" t="s">
        <v>1151</v>
      </c>
      <c r="P238" t="s">
        <v>1151</v>
      </c>
      <c r="Q238">
        <v>1</v>
      </c>
      <c r="W238">
        <v>0</v>
      </c>
      <c r="X238">
        <v>1372534845</v>
      </c>
      <c r="Y238">
        <v>0.73749999999999993</v>
      </c>
      <c r="AA238">
        <v>0</v>
      </c>
      <c r="AB238">
        <v>431.06</v>
      </c>
      <c r="AC238">
        <v>11.6</v>
      </c>
      <c r="AD238">
        <v>0</v>
      </c>
      <c r="AE238">
        <v>0</v>
      </c>
      <c r="AF238">
        <v>65.709999999999994</v>
      </c>
      <c r="AG238">
        <v>11.6</v>
      </c>
      <c r="AH238">
        <v>0</v>
      </c>
      <c r="AI238">
        <v>1</v>
      </c>
      <c r="AJ238">
        <v>6.56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3</v>
      </c>
      <c r="AT238">
        <v>0.59</v>
      </c>
      <c r="AU238" t="s">
        <v>19</v>
      </c>
      <c r="AV238">
        <v>0</v>
      </c>
      <c r="AW238">
        <v>2</v>
      </c>
      <c r="AX238">
        <v>39571850</v>
      </c>
      <c r="AY238">
        <v>1</v>
      </c>
      <c r="AZ238">
        <v>0</v>
      </c>
      <c r="BA238">
        <v>216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Y238*Source!I104</f>
        <v>0.45267749999999995</v>
      </c>
      <c r="CY238">
        <f>AB238</f>
        <v>431.06</v>
      </c>
      <c r="CZ238">
        <f>AF238</f>
        <v>65.709999999999994</v>
      </c>
      <c r="DA238">
        <f>AJ238</f>
        <v>6.56</v>
      </c>
      <c r="DB238">
        <v>0</v>
      </c>
    </row>
    <row r="239" spans="1:106" x14ac:dyDescent="0.2">
      <c r="A239">
        <f>ROW(Source!A104)</f>
        <v>104</v>
      </c>
      <c r="B239">
        <v>39570879</v>
      </c>
      <c r="C239">
        <v>39571831</v>
      </c>
      <c r="D239">
        <v>36884709</v>
      </c>
      <c r="E239">
        <v>1</v>
      </c>
      <c r="F239">
        <v>1</v>
      </c>
      <c r="G239">
        <v>1</v>
      </c>
      <c r="H239">
        <v>2</v>
      </c>
      <c r="I239" t="s">
        <v>1299</v>
      </c>
      <c r="J239" t="s">
        <v>1300</v>
      </c>
      <c r="K239" t="s">
        <v>1301</v>
      </c>
      <c r="L239">
        <v>1368</v>
      </c>
      <c r="N239">
        <v>1011</v>
      </c>
      <c r="O239" t="s">
        <v>1151</v>
      </c>
      <c r="P239" t="s">
        <v>1151</v>
      </c>
      <c r="Q239">
        <v>1</v>
      </c>
      <c r="W239">
        <v>0</v>
      </c>
      <c r="X239">
        <v>871457855</v>
      </c>
      <c r="Y239">
        <v>7.5</v>
      </c>
      <c r="AA239">
        <v>0</v>
      </c>
      <c r="AB239">
        <v>17.71</v>
      </c>
      <c r="AC239">
        <v>0</v>
      </c>
      <c r="AD239">
        <v>0</v>
      </c>
      <c r="AE239">
        <v>0</v>
      </c>
      <c r="AF239">
        <v>2.7</v>
      </c>
      <c r="AG239">
        <v>0</v>
      </c>
      <c r="AH239">
        <v>0</v>
      </c>
      <c r="AI239">
        <v>1</v>
      </c>
      <c r="AJ239">
        <v>6.56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3</v>
      </c>
      <c r="AT239">
        <v>6</v>
      </c>
      <c r="AU239" t="s">
        <v>19</v>
      </c>
      <c r="AV239">
        <v>0</v>
      </c>
      <c r="AW239">
        <v>2</v>
      </c>
      <c r="AX239">
        <v>39571851</v>
      </c>
      <c r="AY239">
        <v>1</v>
      </c>
      <c r="AZ239">
        <v>0</v>
      </c>
      <c r="BA239">
        <v>217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Y239*Source!I104</f>
        <v>4.6035000000000004</v>
      </c>
      <c r="CY239">
        <f>AB239</f>
        <v>17.71</v>
      </c>
      <c r="CZ239">
        <f>AF239</f>
        <v>2.7</v>
      </c>
      <c r="DA239">
        <f>AJ239</f>
        <v>6.56</v>
      </c>
      <c r="DB239">
        <v>0</v>
      </c>
    </row>
    <row r="240" spans="1:106" x14ac:dyDescent="0.2">
      <c r="A240">
        <f>ROW(Source!A104)</f>
        <v>104</v>
      </c>
      <c r="B240">
        <v>39570879</v>
      </c>
      <c r="C240">
        <v>39571831</v>
      </c>
      <c r="D240">
        <v>36799816</v>
      </c>
      <c r="E240">
        <v>1</v>
      </c>
      <c r="F240">
        <v>1</v>
      </c>
      <c r="G240">
        <v>1</v>
      </c>
      <c r="H240">
        <v>3</v>
      </c>
      <c r="I240" t="s">
        <v>1302</v>
      </c>
      <c r="J240" t="s">
        <v>1303</v>
      </c>
      <c r="K240" t="s">
        <v>1304</v>
      </c>
      <c r="L240">
        <v>1348</v>
      </c>
      <c r="N240">
        <v>1009</v>
      </c>
      <c r="O240" t="s">
        <v>64</v>
      </c>
      <c r="P240" t="s">
        <v>64</v>
      </c>
      <c r="Q240">
        <v>1000</v>
      </c>
      <c r="W240">
        <v>0</v>
      </c>
      <c r="X240">
        <v>-1006529954</v>
      </c>
      <c r="Y240">
        <v>1.4E-2</v>
      </c>
      <c r="AA240">
        <v>7609.6</v>
      </c>
      <c r="AB240">
        <v>0</v>
      </c>
      <c r="AC240">
        <v>0</v>
      </c>
      <c r="AD240">
        <v>0</v>
      </c>
      <c r="AE240">
        <v>1160</v>
      </c>
      <c r="AF240">
        <v>0</v>
      </c>
      <c r="AG240">
        <v>0</v>
      </c>
      <c r="AH240">
        <v>0</v>
      </c>
      <c r="AI240">
        <v>6.56</v>
      </c>
      <c r="AJ240">
        <v>1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3</v>
      </c>
      <c r="AT240">
        <v>1.4E-2</v>
      </c>
      <c r="AU240" t="s">
        <v>3</v>
      </c>
      <c r="AV240">
        <v>0</v>
      </c>
      <c r="AW240">
        <v>2</v>
      </c>
      <c r="AX240">
        <v>39571852</v>
      </c>
      <c r="AY240">
        <v>1</v>
      </c>
      <c r="AZ240">
        <v>0</v>
      </c>
      <c r="BA240">
        <v>218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Y240*Source!I104</f>
        <v>8.5932000000000005E-3</v>
      </c>
      <c r="CY240">
        <f t="shared" ref="CY240:CY247" si="24">AA240</f>
        <v>7609.6</v>
      </c>
      <c r="CZ240">
        <f t="shared" ref="CZ240:CZ247" si="25">AE240</f>
        <v>1160</v>
      </c>
      <c r="DA240">
        <f t="shared" ref="DA240:DA247" si="26">AI240</f>
        <v>6.56</v>
      </c>
      <c r="DB240">
        <v>0</v>
      </c>
    </row>
    <row r="241" spans="1:106" x14ac:dyDescent="0.2">
      <c r="A241">
        <f>ROW(Source!A104)</f>
        <v>104</v>
      </c>
      <c r="B241">
        <v>39570879</v>
      </c>
      <c r="C241">
        <v>39571831</v>
      </c>
      <c r="D241">
        <v>36799852</v>
      </c>
      <c r="E241">
        <v>1</v>
      </c>
      <c r="F241">
        <v>1</v>
      </c>
      <c r="G241">
        <v>1</v>
      </c>
      <c r="H241">
        <v>3</v>
      </c>
      <c r="I241" t="s">
        <v>1305</v>
      </c>
      <c r="J241" t="s">
        <v>1306</v>
      </c>
      <c r="K241" t="s">
        <v>1307</v>
      </c>
      <c r="L241">
        <v>1348</v>
      </c>
      <c r="N241">
        <v>1009</v>
      </c>
      <c r="O241" t="s">
        <v>64</v>
      </c>
      <c r="P241" t="s">
        <v>64</v>
      </c>
      <c r="Q241">
        <v>1000</v>
      </c>
      <c r="W241">
        <v>0</v>
      </c>
      <c r="X241">
        <v>243290531</v>
      </c>
      <c r="Y241">
        <v>5.7000000000000002E-2</v>
      </c>
      <c r="AA241">
        <v>10007.280000000001</v>
      </c>
      <c r="AB241">
        <v>0</v>
      </c>
      <c r="AC241">
        <v>0</v>
      </c>
      <c r="AD241">
        <v>0</v>
      </c>
      <c r="AE241">
        <v>1525.5</v>
      </c>
      <c r="AF241">
        <v>0</v>
      </c>
      <c r="AG241">
        <v>0</v>
      </c>
      <c r="AH241">
        <v>0</v>
      </c>
      <c r="AI241">
        <v>6.56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5.7000000000000002E-2</v>
      </c>
      <c r="AU241" t="s">
        <v>3</v>
      </c>
      <c r="AV241">
        <v>0</v>
      </c>
      <c r="AW241">
        <v>2</v>
      </c>
      <c r="AX241">
        <v>39571853</v>
      </c>
      <c r="AY241">
        <v>1</v>
      </c>
      <c r="AZ241">
        <v>0</v>
      </c>
      <c r="BA241">
        <v>219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Y241*Source!I104</f>
        <v>3.49866E-2</v>
      </c>
      <c r="CY241">
        <f t="shared" si="24"/>
        <v>10007.280000000001</v>
      </c>
      <c r="CZ241">
        <f t="shared" si="25"/>
        <v>1525.5</v>
      </c>
      <c r="DA241">
        <f t="shared" si="26"/>
        <v>6.56</v>
      </c>
      <c r="DB241">
        <v>0</v>
      </c>
    </row>
    <row r="242" spans="1:106" x14ac:dyDescent="0.2">
      <c r="A242">
        <f>ROW(Source!A104)</f>
        <v>104</v>
      </c>
      <c r="B242">
        <v>39570879</v>
      </c>
      <c r="C242">
        <v>39571831</v>
      </c>
      <c r="D242">
        <v>36799854</v>
      </c>
      <c r="E242">
        <v>1</v>
      </c>
      <c r="F242">
        <v>1</v>
      </c>
      <c r="G242">
        <v>1</v>
      </c>
      <c r="H242">
        <v>3</v>
      </c>
      <c r="I242" t="s">
        <v>1308</v>
      </c>
      <c r="J242" t="s">
        <v>1309</v>
      </c>
      <c r="K242" t="s">
        <v>1310</v>
      </c>
      <c r="L242">
        <v>1348</v>
      </c>
      <c r="N242">
        <v>1009</v>
      </c>
      <c r="O242" t="s">
        <v>64</v>
      </c>
      <c r="P242" t="s">
        <v>64</v>
      </c>
      <c r="Q242">
        <v>1000</v>
      </c>
      <c r="W242">
        <v>0</v>
      </c>
      <c r="X242">
        <v>110322092</v>
      </c>
      <c r="Y242">
        <v>0.28899999999999998</v>
      </c>
      <c r="AA242">
        <v>9073.14</v>
      </c>
      <c r="AB242">
        <v>0</v>
      </c>
      <c r="AC242">
        <v>0</v>
      </c>
      <c r="AD242">
        <v>0</v>
      </c>
      <c r="AE242">
        <v>1383.1</v>
      </c>
      <c r="AF242">
        <v>0</v>
      </c>
      <c r="AG242">
        <v>0</v>
      </c>
      <c r="AH242">
        <v>0</v>
      </c>
      <c r="AI242">
        <v>6.56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0.28899999999999998</v>
      </c>
      <c r="AU242" t="s">
        <v>3</v>
      </c>
      <c r="AV242">
        <v>0</v>
      </c>
      <c r="AW242">
        <v>2</v>
      </c>
      <c r="AX242">
        <v>39571854</v>
      </c>
      <c r="AY242">
        <v>1</v>
      </c>
      <c r="AZ242">
        <v>0</v>
      </c>
      <c r="BA242">
        <v>220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Y242*Source!I104</f>
        <v>0.1773882</v>
      </c>
      <c r="CY242">
        <f t="shared" si="24"/>
        <v>9073.14</v>
      </c>
      <c r="CZ242">
        <f t="shared" si="25"/>
        <v>1383.1</v>
      </c>
      <c r="DA242">
        <f t="shared" si="26"/>
        <v>6.56</v>
      </c>
      <c r="DB242">
        <v>0</v>
      </c>
    </row>
    <row r="243" spans="1:106" x14ac:dyDescent="0.2">
      <c r="A243">
        <f>ROW(Source!A104)</f>
        <v>104</v>
      </c>
      <c r="B243">
        <v>39570879</v>
      </c>
      <c r="C243">
        <v>39571831</v>
      </c>
      <c r="D243">
        <v>36800038</v>
      </c>
      <c r="E243">
        <v>1</v>
      </c>
      <c r="F243">
        <v>1</v>
      </c>
      <c r="G243">
        <v>1</v>
      </c>
      <c r="H243">
        <v>3</v>
      </c>
      <c r="I243" t="s">
        <v>1311</v>
      </c>
      <c r="J243" t="s">
        <v>1312</v>
      </c>
      <c r="K243" t="s">
        <v>1313</v>
      </c>
      <c r="L243">
        <v>1348</v>
      </c>
      <c r="N243">
        <v>1009</v>
      </c>
      <c r="O243" t="s">
        <v>64</v>
      </c>
      <c r="P243" t="s">
        <v>64</v>
      </c>
      <c r="Q243">
        <v>1000</v>
      </c>
      <c r="W243">
        <v>0</v>
      </c>
      <c r="X243">
        <v>-1414849288</v>
      </c>
      <c r="Y243">
        <v>9.5000000000000001E-2</v>
      </c>
      <c r="AA243">
        <v>40303.33</v>
      </c>
      <c r="AB243">
        <v>0</v>
      </c>
      <c r="AC243">
        <v>0</v>
      </c>
      <c r="AD243">
        <v>0</v>
      </c>
      <c r="AE243">
        <v>6143.8</v>
      </c>
      <c r="AF243">
        <v>0</v>
      </c>
      <c r="AG243">
        <v>0</v>
      </c>
      <c r="AH243">
        <v>0</v>
      </c>
      <c r="AI243">
        <v>6.56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3</v>
      </c>
      <c r="AT243">
        <v>9.5000000000000001E-2</v>
      </c>
      <c r="AU243" t="s">
        <v>3</v>
      </c>
      <c r="AV243">
        <v>0</v>
      </c>
      <c r="AW243">
        <v>2</v>
      </c>
      <c r="AX243">
        <v>39571855</v>
      </c>
      <c r="AY243">
        <v>1</v>
      </c>
      <c r="AZ243">
        <v>0</v>
      </c>
      <c r="BA243">
        <v>221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Y243*Source!I104</f>
        <v>5.8311000000000002E-2</v>
      </c>
      <c r="CY243">
        <f t="shared" si="24"/>
        <v>40303.33</v>
      </c>
      <c r="CZ243">
        <f t="shared" si="25"/>
        <v>6143.8</v>
      </c>
      <c r="DA243">
        <f t="shared" si="26"/>
        <v>6.56</v>
      </c>
      <c r="DB243">
        <v>0</v>
      </c>
    </row>
    <row r="244" spans="1:106" x14ac:dyDescent="0.2">
      <c r="A244">
        <f>ROW(Source!A104)</f>
        <v>104</v>
      </c>
      <c r="B244">
        <v>39570879</v>
      </c>
      <c r="C244">
        <v>39571831</v>
      </c>
      <c r="D244">
        <v>36802309</v>
      </c>
      <c r="E244">
        <v>1</v>
      </c>
      <c r="F244">
        <v>1</v>
      </c>
      <c r="G244">
        <v>1</v>
      </c>
      <c r="H244">
        <v>3</v>
      </c>
      <c r="I244" t="s">
        <v>1314</v>
      </c>
      <c r="J244" t="s">
        <v>1315</v>
      </c>
      <c r="K244" t="s">
        <v>1316</v>
      </c>
      <c r="L244">
        <v>1348</v>
      </c>
      <c r="N244">
        <v>1009</v>
      </c>
      <c r="O244" t="s">
        <v>64</v>
      </c>
      <c r="P244" t="s">
        <v>64</v>
      </c>
      <c r="Q244">
        <v>1000</v>
      </c>
      <c r="W244">
        <v>0</v>
      </c>
      <c r="X244">
        <v>-956606579</v>
      </c>
      <c r="Y244">
        <v>0.23100000000000001</v>
      </c>
      <c r="AA244">
        <v>4518.53</v>
      </c>
      <c r="AB244">
        <v>0</v>
      </c>
      <c r="AC244">
        <v>0</v>
      </c>
      <c r="AD244">
        <v>0</v>
      </c>
      <c r="AE244">
        <v>688.8</v>
      </c>
      <c r="AF244">
        <v>0</v>
      </c>
      <c r="AG244">
        <v>0</v>
      </c>
      <c r="AH244">
        <v>0</v>
      </c>
      <c r="AI244">
        <v>6.56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0.23100000000000001</v>
      </c>
      <c r="AU244" t="s">
        <v>3</v>
      </c>
      <c r="AV244">
        <v>0</v>
      </c>
      <c r="AW244">
        <v>2</v>
      </c>
      <c r="AX244">
        <v>39571856</v>
      </c>
      <c r="AY244">
        <v>1</v>
      </c>
      <c r="AZ244">
        <v>0</v>
      </c>
      <c r="BA244">
        <v>222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Y244*Source!I104</f>
        <v>0.14178780000000002</v>
      </c>
      <c r="CY244">
        <f t="shared" si="24"/>
        <v>4518.53</v>
      </c>
      <c r="CZ244">
        <f t="shared" si="25"/>
        <v>688.8</v>
      </c>
      <c r="DA244">
        <f t="shared" si="26"/>
        <v>6.56</v>
      </c>
      <c r="DB244">
        <v>0</v>
      </c>
    </row>
    <row r="245" spans="1:106" x14ac:dyDescent="0.2">
      <c r="A245">
        <f>ROW(Source!A104)</f>
        <v>104</v>
      </c>
      <c r="B245">
        <v>39570879</v>
      </c>
      <c r="C245">
        <v>39571831</v>
      </c>
      <c r="D245">
        <v>36805524</v>
      </c>
      <c r="E245">
        <v>1</v>
      </c>
      <c r="F245">
        <v>1</v>
      </c>
      <c r="G245">
        <v>1</v>
      </c>
      <c r="H245">
        <v>3</v>
      </c>
      <c r="I245" t="s">
        <v>1317</v>
      </c>
      <c r="J245" t="s">
        <v>1318</v>
      </c>
      <c r="K245" t="s">
        <v>1319</v>
      </c>
      <c r="L245">
        <v>1346</v>
      </c>
      <c r="N245">
        <v>1009</v>
      </c>
      <c r="O245" t="s">
        <v>307</v>
      </c>
      <c r="P245" t="s">
        <v>307</v>
      </c>
      <c r="Q245">
        <v>1</v>
      </c>
      <c r="W245">
        <v>0</v>
      </c>
      <c r="X245">
        <v>813963326</v>
      </c>
      <c r="Y245">
        <v>0.5</v>
      </c>
      <c r="AA245">
        <v>11.94</v>
      </c>
      <c r="AB245">
        <v>0</v>
      </c>
      <c r="AC245">
        <v>0</v>
      </c>
      <c r="AD245">
        <v>0</v>
      </c>
      <c r="AE245">
        <v>1.82</v>
      </c>
      <c r="AF245">
        <v>0</v>
      </c>
      <c r="AG245">
        <v>0</v>
      </c>
      <c r="AH245">
        <v>0</v>
      </c>
      <c r="AI245">
        <v>6.56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3</v>
      </c>
      <c r="AT245">
        <v>0.5</v>
      </c>
      <c r="AU245" t="s">
        <v>3</v>
      </c>
      <c r="AV245">
        <v>0</v>
      </c>
      <c r="AW245">
        <v>2</v>
      </c>
      <c r="AX245">
        <v>39571857</v>
      </c>
      <c r="AY245">
        <v>1</v>
      </c>
      <c r="AZ245">
        <v>0</v>
      </c>
      <c r="BA245">
        <v>223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Y245*Source!I104</f>
        <v>0.30690000000000001</v>
      </c>
      <c r="CY245">
        <f t="shared" si="24"/>
        <v>11.94</v>
      </c>
      <c r="CZ245">
        <f t="shared" si="25"/>
        <v>1.82</v>
      </c>
      <c r="DA245">
        <f t="shared" si="26"/>
        <v>6.56</v>
      </c>
      <c r="DB245">
        <v>0</v>
      </c>
    </row>
    <row r="246" spans="1:106" x14ac:dyDescent="0.2">
      <c r="A246">
        <f>ROW(Source!A104)</f>
        <v>104</v>
      </c>
      <c r="B246">
        <v>39570879</v>
      </c>
      <c r="C246">
        <v>39571831</v>
      </c>
      <c r="D246">
        <v>36832621</v>
      </c>
      <c r="E246">
        <v>1</v>
      </c>
      <c r="F246">
        <v>1</v>
      </c>
      <c r="G246">
        <v>1</v>
      </c>
      <c r="H246">
        <v>3</v>
      </c>
      <c r="I246" t="s">
        <v>248</v>
      </c>
      <c r="J246" t="s">
        <v>251</v>
      </c>
      <c r="K246" t="s">
        <v>249</v>
      </c>
      <c r="L246">
        <v>1327</v>
      </c>
      <c r="N246">
        <v>1005</v>
      </c>
      <c r="O246" t="s">
        <v>250</v>
      </c>
      <c r="P246" t="s">
        <v>250</v>
      </c>
      <c r="Q246">
        <v>1</v>
      </c>
      <c r="W246">
        <v>0</v>
      </c>
      <c r="X246">
        <v>254055933</v>
      </c>
      <c r="Y246">
        <v>116</v>
      </c>
      <c r="AA246">
        <v>163.61000000000001</v>
      </c>
      <c r="AB246">
        <v>0</v>
      </c>
      <c r="AC246">
        <v>0</v>
      </c>
      <c r="AD246">
        <v>0</v>
      </c>
      <c r="AE246">
        <v>24.94</v>
      </c>
      <c r="AF246">
        <v>0</v>
      </c>
      <c r="AG246">
        <v>0</v>
      </c>
      <c r="AH246">
        <v>0</v>
      </c>
      <c r="AI246">
        <v>6.56</v>
      </c>
      <c r="AJ246">
        <v>1</v>
      </c>
      <c r="AK246">
        <v>1</v>
      </c>
      <c r="AL246">
        <v>1</v>
      </c>
      <c r="AN246">
        <v>0</v>
      </c>
      <c r="AO246">
        <v>0</v>
      </c>
      <c r="AP246">
        <v>0</v>
      </c>
      <c r="AQ246">
        <v>0</v>
      </c>
      <c r="AR246">
        <v>0</v>
      </c>
      <c r="AS246" t="s">
        <v>3</v>
      </c>
      <c r="AT246">
        <v>116</v>
      </c>
      <c r="AU246" t="s">
        <v>3</v>
      </c>
      <c r="AV246">
        <v>0</v>
      </c>
      <c r="AW246">
        <v>1</v>
      </c>
      <c r="AX246">
        <v>-1</v>
      </c>
      <c r="AY246">
        <v>0</v>
      </c>
      <c r="AZ246">
        <v>0</v>
      </c>
      <c r="BA246" t="s">
        <v>3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Y246*Source!I104</f>
        <v>71.200800000000001</v>
      </c>
      <c r="CY246">
        <f t="shared" si="24"/>
        <v>163.61000000000001</v>
      </c>
      <c r="CZ246">
        <f t="shared" si="25"/>
        <v>24.94</v>
      </c>
      <c r="DA246">
        <f t="shared" si="26"/>
        <v>6.56</v>
      </c>
      <c r="DB246">
        <v>0</v>
      </c>
    </row>
    <row r="247" spans="1:106" x14ac:dyDescent="0.2">
      <c r="A247">
        <f>ROW(Source!A104)</f>
        <v>104</v>
      </c>
      <c r="B247">
        <v>39570879</v>
      </c>
      <c r="C247">
        <v>39571831</v>
      </c>
      <c r="D247">
        <v>36796732</v>
      </c>
      <c r="E247">
        <v>17</v>
      </c>
      <c r="F247">
        <v>1</v>
      </c>
      <c r="G247">
        <v>1</v>
      </c>
      <c r="H247">
        <v>3</v>
      </c>
      <c r="I247" t="s">
        <v>253</v>
      </c>
      <c r="J247" t="s">
        <v>3</v>
      </c>
      <c r="K247" t="s">
        <v>254</v>
      </c>
      <c r="L247">
        <v>1327</v>
      </c>
      <c r="N247">
        <v>1005</v>
      </c>
      <c r="O247" t="s">
        <v>250</v>
      </c>
      <c r="P247" t="s">
        <v>250</v>
      </c>
      <c r="Q247">
        <v>1</v>
      </c>
      <c r="W247">
        <v>0</v>
      </c>
      <c r="X247">
        <v>-1670135999</v>
      </c>
      <c r="Y247">
        <v>116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6.56</v>
      </c>
      <c r="AJ247">
        <v>1</v>
      </c>
      <c r="AK247">
        <v>1</v>
      </c>
      <c r="AL247">
        <v>1</v>
      </c>
      <c r="AN247">
        <v>0</v>
      </c>
      <c r="AO247">
        <v>0</v>
      </c>
      <c r="AP247">
        <v>0</v>
      </c>
      <c r="AQ247">
        <v>0</v>
      </c>
      <c r="AR247">
        <v>0</v>
      </c>
      <c r="AS247" t="s">
        <v>3</v>
      </c>
      <c r="AT247">
        <v>116</v>
      </c>
      <c r="AU247" t="s">
        <v>3</v>
      </c>
      <c r="AV247">
        <v>0</v>
      </c>
      <c r="AW247">
        <v>2</v>
      </c>
      <c r="AX247">
        <v>39571858</v>
      </c>
      <c r="AY247">
        <v>1</v>
      </c>
      <c r="AZ247">
        <v>0</v>
      </c>
      <c r="BA247">
        <v>224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Y247*Source!I104</f>
        <v>71.200800000000001</v>
      </c>
      <c r="CY247">
        <f t="shared" si="24"/>
        <v>0</v>
      </c>
      <c r="CZ247">
        <f t="shared" si="25"/>
        <v>0</v>
      </c>
      <c r="DA247">
        <f t="shared" si="26"/>
        <v>6.56</v>
      </c>
      <c r="DB247">
        <v>0</v>
      </c>
    </row>
    <row r="248" spans="1:106" x14ac:dyDescent="0.2">
      <c r="A248">
        <f>ROW(Source!A107)</f>
        <v>107</v>
      </c>
      <c r="B248">
        <v>39570879</v>
      </c>
      <c r="C248">
        <v>39571861</v>
      </c>
      <c r="D248">
        <v>37073008</v>
      </c>
      <c r="E248">
        <v>1</v>
      </c>
      <c r="F248">
        <v>1</v>
      </c>
      <c r="G248">
        <v>1</v>
      </c>
      <c r="H248">
        <v>1</v>
      </c>
      <c r="I248" t="s">
        <v>1294</v>
      </c>
      <c r="J248" t="s">
        <v>3</v>
      </c>
      <c r="K248" t="s">
        <v>1295</v>
      </c>
      <c r="L248">
        <v>1191</v>
      </c>
      <c r="N248">
        <v>1013</v>
      </c>
      <c r="O248" t="s">
        <v>1143</v>
      </c>
      <c r="P248" t="s">
        <v>1143</v>
      </c>
      <c r="Q248">
        <v>1</v>
      </c>
      <c r="W248">
        <v>0</v>
      </c>
      <c r="X248">
        <v>-1551738770</v>
      </c>
      <c r="Y248">
        <v>32.038999999999994</v>
      </c>
      <c r="AA248">
        <v>0</v>
      </c>
      <c r="AB248">
        <v>0</v>
      </c>
      <c r="AC248">
        <v>0</v>
      </c>
      <c r="AD248">
        <v>73.930000000000007</v>
      </c>
      <c r="AE248">
        <v>0</v>
      </c>
      <c r="AF248">
        <v>0</v>
      </c>
      <c r="AG248">
        <v>0</v>
      </c>
      <c r="AH248">
        <v>11.27</v>
      </c>
      <c r="AI248">
        <v>1</v>
      </c>
      <c r="AJ248">
        <v>1</v>
      </c>
      <c r="AK248">
        <v>1</v>
      </c>
      <c r="AL248">
        <v>6.56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3</v>
      </c>
      <c r="AT248">
        <v>27.86</v>
      </c>
      <c r="AU248" t="s">
        <v>20</v>
      </c>
      <c r="AV248">
        <v>1</v>
      </c>
      <c r="AW248">
        <v>2</v>
      </c>
      <c r="AX248">
        <v>39571875</v>
      </c>
      <c r="AY248">
        <v>1</v>
      </c>
      <c r="AZ248">
        <v>0</v>
      </c>
      <c r="BA248">
        <v>225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Y248*Source!I107</f>
        <v>19.665538199999997</v>
      </c>
      <c r="CY248">
        <f>AD248</f>
        <v>73.930000000000007</v>
      </c>
      <c r="CZ248">
        <f>AH248</f>
        <v>11.27</v>
      </c>
      <c r="DA248">
        <f>AL248</f>
        <v>6.56</v>
      </c>
      <c r="DB248">
        <v>0</v>
      </c>
    </row>
    <row r="249" spans="1:106" x14ac:dyDescent="0.2">
      <c r="A249">
        <f>ROW(Source!A107)</f>
        <v>107</v>
      </c>
      <c r="B249">
        <v>39570879</v>
      </c>
      <c r="C249">
        <v>39571861</v>
      </c>
      <c r="D249">
        <v>37064876</v>
      </c>
      <c r="E249">
        <v>1</v>
      </c>
      <c r="F249">
        <v>1</v>
      </c>
      <c r="G249">
        <v>1</v>
      </c>
      <c r="H249">
        <v>1</v>
      </c>
      <c r="I249" t="s">
        <v>1146</v>
      </c>
      <c r="J249" t="s">
        <v>3</v>
      </c>
      <c r="K249" t="s">
        <v>1147</v>
      </c>
      <c r="L249">
        <v>1191</v>
      </c>
      <c r="N249">
        <v>1013</v>
      </c>
      <c r="O249" t="s">
        <v>1143</v>
      </c>
      <c r="P249" t="s">
        <v>1143</v>
      </c>
      <c r="Q249">
        <v>1</v>
      </c>
      <c r="W249">
        <v>0</v>
      </c>
      <c r="X249">
        <v>-1417349443</v>
      </c>
      <c r="Y249">
        <v>0.56000000000000005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1</v>
      </c>
      <c r="AJ249">
        <v>1</v>
      </c>
      <c r="AK249">
        <v>6.56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3</v>
      </c>
      <c r="AT249">
        <v>0.56000000000000005</v>
      </c>
      <c r="AU249" t="s">
        <v>3</v>
      </c>
      <c r="AV249">
        <v>2</v>
      </c>
      <c r="AW249">
        <v>2</v>
      </c>
      <c r="AX249">
        <v>39571876</v>
      </c>
      <c r="AY249">
        <v>1</v>
      </c>
      <c r="AZ249">
        <v>2048</v>
      </c>
      <c r="BA249">
        <v>226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Y249*Source!I107</f>
        <v>0.34372800000000003</v>
      </c>
      <c r="CY249">
        <f>AD249</f>
        <v>0</v>
      </c>
      <c r="CZ249">
        <f>AH249</f>
        <v>0</v>
      </c>
      <c r="DA249">
        <f>AL249</f>
        <v>1</v>
      </c>
      <c r="DB249">
        <v>0</v>
      </c>
    </row>
    <row r="250" spans="1:106" x14ac:dyDescent="0.2">
      <c r="A250">
        <f>ROW(Source!A107)</f>
        <v>107</v>
      </c>
      <c r="B250">
        <v>39570879</v>
      </c>
      <c r="C250">
        <v>39571861</v>
      </c>
      <c r="D250">
        <v>36882452</v>
      </c>
      <c r="E250">
        <v>1</v>
      </c>
      <c r="F250">
        <v>1</v>
      </c>
      <c r="G250">
        <v>1</v>
      </c>
      <c r="H250">
        <v>2</v>
      </c>
      <c r="I250" t="s">
        <v>1291</v>
      </c>
      <c r="J250" t="s">
        <v>1292</v>
      </c>
      <c r="K250" t="s">
        <v>1293</v>
      </c>
      <c r="L250">
        <v>1368</v>
      </c>
      <c r="N250">
        <v>1011</v>
      </c>
      <c r="O250" t="s">
        <v>1151</v>
      </c>
      <c r="P250" t="s">
        <v>1151</v>
      </c>
      <c r="Q250">
        <v>1</v>
      </c>
      <c r="W250">
        <v>0</v>
      </c>
      <c r="X250">
        <v>1188625873</v>
      </c>
      <c r="Y250">
        <v>0.28750000000000003</v>
      </c>
      <c r="AA250">
        <v>0</v>
      </c>
      <c r="AB250">
        <v>205.07</v>
      </c>
      <c r="AC250">
        <v>13.5</v>
      </c>
      <c r="AD250">
        <v>0</v>
      </c>
      <c r="AE250">
        <v>0</v>
      </c>
      <c r="AF250">
        <v>31.26</v>
      </c>
      <c r="AG250">
        <v>13.5</v>
      </c>
      <c r="AH250">
        <v>0</v>
      </c>
      <c r="AI250">
        <v>1</v>
      </c>
      <c r="AJ250">
        <v>6.56</v>
      </c>
      <c r="AK250">
        <v>1</v>
      </c>
      <c r="AL250">
        <v>1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3</v>
      </c>
      <c r="AT250">
        <v>0.23</v>
      </c>
      <c r="AU250" t="s">
        <v>19</v>
      </c>
      <c r="AV250">
        <v>0</v>
      </c>
      <c r="AW250">
        <v>2</v>
      </c>
      <c r="AX250">
        <v>39571877</v>
      </c>
      <c r="AY250">
        <v>1</v>
      </c>
      <c r="AZ250">
        <v>0</v>
      </c>
      <c r="BA250">
        <v>227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Y250*Source!I107</f>
        <v>0.17646750000000003</v>
      </c>
      <c r="CY250">
        <f>AB250</f>
        <v>205.07</v>
      </c>
      <c r="CZ250">
        <f>AF250</f>
        <v>31.26</v>
      </c>
      <c r="DA250">
        <f>AJ250</f>
        <v>6.56</v>
      </c>
      <c r="DB250">
        <v>0</v>
      </c>
    </row>
    <row r="251" spans="1:106" x14ac:dyDescent="0.2">
      <c r="A251">
        <f>ROW(Source!A107)</f>
        <v>107</v>
      </c>
      <c r="B251">
        <v>39570879</v>
      </c>
      <c r="C251">
        <v>39571861</v>
      </c>
      <c r="D251">
        <v>36882787</v>
      </c>
      <c r="E251">
        <v>1</v>
      </c>
      <c r="F251">
        <v>1</v>
      </c>
      <c r="G251">
        <v>1</v>
      </c>
      <c r="H251">
        <v>2</v>
      </c>
      <c r="I251" t="s">
        <v>1296</v>
      </c>
      <c r="J251" t="s">
        <v>1297</v>
      </c>
      <c r="K251" t="s">
        <v>1298</v>
      </c>
      <c r="L251">
        <v>1368</v>
      </c>
      <c r="N251">
        <v>1011</v>
      </c>
      <c r="O251" t="s">
        <v>1151</v>
      </c>
      <c r="P251" t="s">
        <v>1151</v>
      </c>
      <c r="Q251">
        <v>1</v>
      </c>
      <c r="W251">
        <v>0</v>
      </c>
      <c r="X251">
        <v>520357435</v>
      </c>
      <c r="Y251">
        <v>4.6000000000000005</v>
      </c>
      <c r="AA251">
        <v>0</v>
      </c>
      <c r="AB251">
        <v>196.8</v>
      </c>
      <c r="AC251">
        <v>0</v>
      </c>
      <c r="AD251">
        <v>0</v>
      </c>
      <c r="AE251">
        <v>0</v>
      </c>
      <c r="AF251">
        <v>30</v>
      </c>
      <c r="AG251">
        <v>0</v>
      </c>
      <c r="AH251">
        <v>0</v>
      </c>
      <c r="AI251">
        <v>1</v>
      </c>
      <c r="AJ251">
        <v>6.56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3</v>
      </c>
      <c r="AT251">
        <v>3.68</v>
      </c>
      <c r="AU251" t="s">
        <v>19</v>
      </c>
      <c r="AV251">
        <v>0</v>
      </c>
      <c r="AW251">
        <v>2</v>
      </c>
      <c r="AX251">
        <v>39571878</v>
      </c>
      <c r="AY251">
        <v>1</v>
      </c>
      <c r="AZ251">
        <v>0</v>
      </c>
      <c r="BA251">
        <v>228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Y251*Source!I107</f>
        <v>2.8234800000000004</v>
      </c>
      <c r="CY251">
        <f>AB251</f>
        <v>196.8</v>
      </c>
      <c r="CZ251">
        <f>AF251</f>
        <v>30</v>
      </c>
      <c r="DA251">
        <f>AJ251</f>
        <v>6.56</v>
      </c>
      <c r="DB251">
        <v>0</v>
      </c>
    </row>
    <row r="252" spans="1:106" x14ac:dyDescent="0.2">
      <c r="A252">
        <f>ROW(Source!A107)</f>
        <v>107</v>
      </c>
      <c r="B252">
        <v>39570879</v>
      </c>
      <c r="C252">
        <v>39571861</v>
      </c>
      <c r="D252">
        <v>36883554</v>
      </c>
      <c r="E252">
        <v>1</v>
      </c>
      <c r="F252">
        <v>1</v>
      </c>
      <c r="G252">
        <v>1</v>
      </c>
      <c r="H252">
        <v>2</v>
      </c>
      <c r="I252" t="s">
        <v>1158</v>
      </c>
      <c r="J252" t="s">
        <v>1159</v>
      </c>
      <c r="K252" t="s">
        <v>1160</v>
      </c>
      <c r="L252">
        <v>1368</v>
      </c>
      <c r="N252">
        <v>1011</v>
      </c>
      <c r="O252" t="s">
        <v>1151</v>
      </c>
      <c r="P252" t="s">
        <v>1151</v>
      </c>
      <c r="Q252">
        <v>1</v>
      </c>
      <c r="W252">
        <v>0</v>
      </c>
      <c r="X252">
        <v>1372534845</v>
      </c>
      <c r="Y252">
        <v>0.41250000000000003</v>
      </c>
      <c r="AA252">
        <v>0</v>
      </c>
      <c r="AB252">
        <v>431.06</v>
      </c>
      <c r="AC252">
        <v>11.6</v>
      </c>
      <c r="AD252">
        <v>0</v>
      </c>
      <c r="AE252">
        <v>0</v>
      </c>
      <c r="AF252">
        <v>65.709999999999994</v>
      </c>
      <c r="AG252">
        <v>11.6</v>
      </c>
      <c r="AH252">
        <v>0</v>
      </c>
      <c r="AI252">
        <v>1</v>
      </c>
      <c r="AJ252">
        <v>6.56</v>
      </c>
      <c r="AK252">
        <v>1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3</v>
      </c>
      <c r="AT252">
        <v>0.33</v>
      </c>
      <c r="AU252" t="s">
        <v>19</v>
      </c>
      <c r="AV252">
        <v>0</v>
      </c>
      <c r="AW252">
        <v>2</v>
      </c>
      <c r="AX252">
        <v>39571879</v>
      </c>
      <c r="AY252">
        <v>1</v>
      </c>
      <c r="AZ252">
        <v>0</v>
      </c>
      <c r="BA252">
        <v>229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Y252*Source!I107</f>
        <v>0.25319250000000004</v>
      </c>
      <c r="CY252">
        <f>AB252</f>
        <v>431.06</v>
      </c>
      <c r="CZ252">
        <f>AF252</f>
        <v>65.709999999999994</v>
      </c>
      <c r="DA252">
        <f>AJ252</f>
        <v>6.56</v>
      </c>
      <c r="DB252">
        <v>0</v>
      </c>
    </row>
    <row r="253" spans="1:106" x14ac:dyDescent="0.2">
      <c r="A253">
        <f>ROW(Source!A107)</f>
        <v>107</v>
      </c>
      <c r="B253">
        <v>39570879</v>
      </c>
      <c r="C253">
        <v>39571861</v>
      </c>
      <c r="D253">
        <v>36884709</v>
      </c>
      <c r="E253">
        <v>1</v>
      </c>
      <c r="F253">
        <v>1</v>
      </c>
      <c r="G253">
        <v>1</v>
      </c>
      <c r="H253">
        <v>2</v>
      </c>
      <c r="I253" t="s">
        <v>1299</v>
      </c>
      <c r="J253" t="s">
        <v>1300</v>
      </c>
      <c r="K253" t="s">
        <v>1301</v>
      </c>
      <c r="L253">
        <v>1368</v>
      </c>
      <c r="N253">
        <v>1011</v>
      </c>
      <c r="O253" t="s">
        <v>1151</v>
      </c>
      <c r="P253" t="s">
        <v>1151</v>
      </c>
      <c r="Q253">
        <v>1</v>
      </c>
      <c r="W253">
        <v>0</v>
      </c>
      <c r="X253">
        <v>871457855</v>
      </c>
      <c r="Y253">
        <v>5.625</v>
      </c>
      <c r="AA253">
        <v>0</v>
      </c>
      <c r="AB253">
        <v>17.71</v>
      </c>
      <c r="AC253">
        <v>0</v>
      </c>
      <c r="AD253">
        <v>0</v>
      </c>
      <c r="AE253">
        <v>0</v>
      </c>
      <c r="AF253">
        <v>2.7</v>
      </c>
      <c r="AG253">
        <v>0</v>
      </c>
      <c r="AH253">
        <v>0</v>
      </c>
      <c r="AI253">
        <v>1</v>
      </c>
      <c r="AJ253">
        <v>6.56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3</v>
      </c>
      <c r="AT253">
        <v>4.5</v>
      </c>
      <c r="AU253" t="s">
        <v>19</v>
      </c>
      <c r="AV253">
        <v>0</v>
      </c>
      <c r="AW253">
        <v>2</v>
      </c>
      <c r="AX253">
        <v>39571880</v>
      </c>
      <c r="AY253">
        <v>1</v>
      </c>
      <c r="AZ253">
        <v>0</v>
      </c>
      <c r="BA253">
        <v>230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Y253*Source!I107</f>
        <v>3.4526250000000003</v>
      </c>
      <c r="CY253">
        <f>AB253</f>
        <v>17.71</v>
      </c>
      <c r="CZ253">
        <f>AF253</f>
        <v>2.7</v>
      </c>
      <c r="DA253">
        <f>AJ253</f>
        <v>6.56</v>
      </c>
      <c r="DB253">
        <v>0</v>
      </c>
    </row>
    <row r="254" spans="1:106" x14ac:dyDescent="0.2">
      <c r="A254">
        <f>ROW(Source!A107)</f>
        <v>107</v>
      </c>
      <c r="B254">
        <v>39570879</v>
      </c>
      <c r="C254">
        <v>39571861</v>
      </c>
      <c r="D254">
        <v>36799816</v>
      </c>
      <c r="E254">
        <v>1</v>
      </c>
      <c r="F254">
        <v>1</v>
      </c>
      <c r="G254">
        <v>1</v>
      </c>
      <c r="H254">
        <v>3</v>
      </c>
      <c r="I254" t="s">
        <v>1302</v>
      </c>
      <c r="J254" t="s">
        <v>1303</v>
      </c>
      <c r="K254" t="s">
        <v>1304</v>
      </c>
      <c r="L254">
        <v>1348</v>
      </c>
      <c r="N254">
        <v>1009</v>
      </c>
      <c r="O254" t="s">
        <v>64</v>
      </c>
      <c r="P254" t="s">
        <v>64</v>
      </c>
      <c r="Q254">
        <v>1000</v>
      </c>
      <c r="W254">
        <v>0</v>
      </c>
      <c r="X254">
        <v>-1006529954</v>
      </c>
      <c r="Y254">
        <v>6.0000000000000001E-3</v>
      </c>
      <c r="AA254">
        <v>7609.6</v>
      </c>
      <c r="AB254">
        <v>0</v>
      </c>
      <c r="AC254">
        <v>0</v>
      </c>
      <c r="AD254">
        <v>0</v>
      </c>
      <c r="AE254">
        <v>1160</v>
      </c>
      <c r="AF254">
        <v>0</v>
      </c>
      <c r="AG254">
        <v>0</v>
      </c>
      <c r="AH254">
        <v>0</v>
      </c>
      <c r="AI254">
        <v>6.56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6.0000000000000001E-3</v>
      </c>
      <c r="AU254" t="s">
        <v>3</v>
      </c>
      <c r="AV254">
        <v>0</v>
      </c>
      <c r="AW254">
        <v>2</v>
      </c>
      <c r="AX254">
        <v>39571881</v>
      </c>
      <c r="AY254">
        <v>1</v>
      </c>
      <c r="AZ254">
        <v>0</v>
      </c>
      <c r="BA254">
        <v>231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Y254*Source!I107</f>
        <v>3.6828E-3</v>
      </c>
      <c r="CY254">
        <f t="shared" ref="CY254:CY260" si="27">AA254</f>
        <v>7609.6</v>
      </c>
      <c r="CZ254">
        <f t="shared" ref="CZ254:CZ260" si="28">AE254</f>
        <v>1160</v>
      </c>
      <c r="DA254">
        <f t="shared" ref="DA254:DA260" si="29">AI254</f>
        <v>6.56</v>
      </c>
      <c r="DB254">
        <v>0</v>
      </c>
    </row>
    <row r="255" spans="1:106" x14ac:dyDescent="0.2">
      <c r="A255">
        <f>ROW(Source!A107)</f>
        <v>107</v>
      </c>
      <c r="B255">
        <v>39570879</v>
      </c>
      <c r="C255">
        <v>39571861</v>
      </c>
      <c r="D255">
        <v>36799852</v>
      </c>
      <c r="E255">
        <v>1</v>
      </c>
      <c r="F255">
        <v>1</v>
      </c>
      <c r="G255">
        <v>1</v>
      </c>
      <c r="H255">
        <v>3</v>
      </c>
      <c r="I255" t="s">
        <v>1305</v>
      </c>
      <c r="J255" t="s">
        <v>1306</v>
      </c>
      <c r="K255" t="s">
        <v>1307</v>
      </c>
      <c r="L255">
        <v>1348</v>
      </c>
      <c r="N255">
        <v>1009</v>
      </c>
      <c r="O255" t="s">
        <v>64</v>
      </c>
      <c r="P255" t="s">
        <v>64</v>
      </c>
      <c r="Q255">
        <v>1000</v>
      </c>
      <c r="W255">
        <v>0</v>
      </c>
      <c r="X255">
        <v>243290531</v>
      </c>
      <c r="Y255">
        <v>1.9E-2</v>
      </c>
      <c r="AA255">
        <v>10007.280000000001</v>
      </c>
      <c r="AB255">
        <v>0</v>
      </c>
      <c r="AC255">
        <v>0</v>
      </c>
      <c r="AD255">
        <v>0</v>
      </c>
      <c r="AE255">
        <v>1525.5</v>
      </c>
      <c r="AF255">
        <v>0</v>
      </c>
      <c r="AG255">
        <v>0</v>
      </c>
      <c r="AH255">
        <v>0</v>
      </c>
      <c r="AI255">
        <v>6.56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3</v>
      </c>
      <c r="AT255">
        <v>1.9E-2</v>
      </c>
      <c r="AU255" t="s">
        <v>3</v>
      </c>
      <c r="AV255">
        <v>0</v>
      </c>
      <c r="AW255">
        <v>2</v>
      </c>
      <c r="AX255">
        <v>39571882</v>
      </c>
      <c r="AY255">
        <v>1</v>
      </c>
      <c r="AZ255">
        <v>0</v>
      </c>
      <c r="BA255">
        <v>232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Y255*Source!I107</f>
        <v>1.1662199999999999E-2</v>
      </c>
      <c r="CY255">
        <f t="shared" si="27"/>
        <v>10007.280000000001</v>
      </c>
      <c r="CZ255">
        <f t="shared" si="28"/>
        <v>1525.5</v>
      </c>
      <c r="DA255">
        <f t="shared" si="29"/>
        <v>6.56</v>
      </c>
      <c r="DB255">
        <v>0</v>
      </c>
    </row>
    <row r="256" spans="1:106" x14ac:dyDescent="0.2">
      <c r="A256">
        <f>ROW(Source!A107)</f>
        <v>107</v>
      </c>
      <c r="B256">
        <v>39570879</v>
      </c>
      <c r="C256">
        <v>39571861</v>
      </c>
      <c r="D256">
        <v>36799854</v>
      </c>
      <c r="E256">
        <v>1</v>
      </c>
      <c r="F256">
        <v>1</v>
      </c>
      <c r="G256">
        <v>1</v>
      </c>
      <c r="H256">
        <v>3</v>
      </c>
      <c r="I256" t="s">
        <v>1308</v>
      </c>
      <c r="J256" t="s">
        <v>1309</v>
      </c>
      <c r="K256" t="s">
        <v>1310</v>
      </c>
      <c r="L256">
        <v>1348</v>
      </c>
      <c r="N256">
        <v>1009</v>
      </c>
      <c r="O256" t="s">
        <v>64</v>
      </c>
      <c r="P256" t="s">
        <v>64</v>
      </c>
      <c r="Q256">
        <v>1000</v>
      </c>
      <c r="W256">
        <v>0</v>
      </c>
      <c r="X256">
        <v>110322092</v>
      </c>
      <c r="Y256">
        <v>0.13200000000000001</v>
      </c>
      <c r="AA256">
        <v>9073.14</v>
      </c>
      <c r="AB256">
        <v>0</v>
      </c>
      <c r="AC256">
        <v>0</v>
      </c>
      <c r="AD256">
        <v>0</v>
      </c>
      <c r="AE256">
        <v>1383.1</v>
      </c>
      <c r="AF256">
        <v>0</v>
      </c>
      <c r="AG256">
        <v>0</v>
      </c>
      <c r="AH256">
        <v>0</v>
      </c>
      <c r="AI256">
        <v>6.56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3</v>
      </c>
      <c r="AT256">
        <v>0.13200000000000001</v>
      </c>
      <c r="AU256" t="s">
        <v>3</v>
      </c>
      <c r="AV256">
        <v>0</v>
      </c>
      <c r="AW256">
        <v>2</v>
      </c>
      <c r="AX256">
        <v>39571883</v>
      </c>
      <c r="AY256">
        <v>1</v>
      </c>
      <c r="AZ256">
        <v>0</v>
      </c>
      <c r="BA256">
        <v>233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Y256*Source!I107</f>
        <v>8.1021599999999999E-2</v>
      </c>
      <c r="CY256">
        <f t="shared" si="27"/>
        <v>9073.14</v>
      </c>
      <c r="CZ256">
        <f t="shared" si="28"/>
        <v>1383.1</v>
      </c>
      <c r="DA256">
        <f t="shared" si="29"/>
        <v>6.56</v>
      </c>
      <c r="DB256">
        <v>0</v>
      </c>
    </row>
    <row r="257" spans="1:106" x14ac:dyDescent="0.2">
      <c r="A257">
        <f>ROW(Source!A107)</f>
        <v>107</v>
      </c>
      <c r="B257">
        <v>39570879</v>
      </c>
      <c r="C257">
        <v>39571861</v>
      </c>
      <c r="D257">
        <v>36800038</v>
      </c>
      <c r="E257">
        <v>1</v>
      </c>
      <c r="F257">
        <v>1</v>
      </c>
      <c r="G257">
        <v>1</v>
      </c>
      <c r="H257">
        <v>3</v>
      </c>
      <c r="I257" t="s">
        <v>1311</v>
      </c>
      <c r="J257" t="s">
        <v>1312</v>
      </c>
      <c r="K257" t="s">
        <v>1313</v>
      </c>
      <c r="L257">
        <v>1348</v>
      </c>
      <c r="N257">
        <v>1009</v>
      </c>
      <c r="O257" t="s">
        <v>64</v>
      </c>
      <c r="P257" t="s">
        <v>64</v>
      </c>
      <c r="Q257">
        <v>1000</v>
      </c>
      <c r="W257">
        <v>0</v>
      </c>
      <c r="X257">
        <v>-1414849288</v>
      </c>
      <c r="Y257">
        <v>5.7000000000000002E-2</v>
      </c>
      <c r="AA257">
        <v>40303.33</v>
      </c>
      <c r="AB257">
        <v>0</v>
      </c>
      <c r="AC257">
        <v>0</v>
      </c>
      <c r="AD257">
        <v>0</v>
      </c>
      <c r="AE257">
        <v>6143.8</v>
      </c>
      <c r="AF257">
        <v>0</v>
      </c>
      <c r="AG257">
        <v>0</v>
      </c>
      <c r="AH257">
        <v>0</v>
      </c>
      <c r="AI257">
        <v>6.56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3</v>
      </c>
      <c r="AT257">
        <v>5.7000000000000002E-2</v>
      </c>
      <c r="AU257" t="s">
        <v>3</v>
      </c>
      <c r="AV257">
        <v>0</v>
      </c>
      <c r="AW257">
        <v>2</v>
      </c>
      <c r="AX257">
        <v>39571884</v>
      </c>
      <c r="AY257">
        <v>1</v>
      </c>
      <c r="AZ257">
        <v>0</v>
      </c>
      <c r="BA257">
        <v>234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Y257*Source!I107</f>
        <v>3.49866E-2</v>
      </c>
      <c r="CY257">
        <f t="shared" si="27"/>
        <v>40303.33</v>
      </c>
      <c r="CZ257">
        <f t="shared" si="28"/>
        <v>6143.8</v>
      </c>
      <c r="DA257">
        <f t="shared" si="29"/>
        <v>6.56</v>
      </c>
      <c r="DB257">
        <v>0</v>
      </c>
    </row>
    <row r="258" spans="1:106" x14ac:dyDescent="0.2">
      <c r="A258">
        <f>ROW(Source!A107)</f>
        <v>107</v>
      </c>
      <c r="B258">
        <v>39570879</v>
      </c>
      <c r="C258">
        <v>39571861</v>
      </c>
      <c r="D258">
        <v>36802309</v>
      </c>
      <c r="E258">
        <v>1</v>
      </c>
      <c r="F258">
        <v>1</v>
      </c>
      <c r="G258">
        <v>1</v>
      </c>
      <c r="H258">
        <v>3</v>
      </c>
      <c r="I258" t="s">
        <v>1314</v>
      </c>
      <c r="J258" t="s">
        <v>1315</v>
      </c>
      <c r="K258" t="s">
        <v>1316</v>
      </c>
      <c r="L258">
        <v>1348</v>
      </c>
      <c r="N258">
        <v>1009</v>
      </c>
      <c r="O258" t="s">
        <v>64</v>
      </c>
      <c r="P258" t="s">
        <v>64</v>
      </c>
      <c r="Q258">
        <v>1000</v>
      </c>
      <c r="W258">
        <v>0</v>
      </c>
      <c r="X258">
        <v>-956606579</v>
      </c>
      <c r="Y258">
        <v>0.106</v>
      </c>
      <c r="AA258">
        <v>4518.53</v>
      </c>
      <c r="AB258">
        <v>0</v>
      </c>
      <c r="AC258">
        <v>0</v>
      </c>
      <c r="AD258">
        <v>0</v>
      </c>
      <c r="AE258">
        <v>688.8</v>
      </c>
      <c r="AF258">
        <v>0</v>
      </c>
      <c r="AG258">
        <v>0</v>
      </c>
      <c r="AH258">
        <v>0</v>
      </c>
      <c r="AI258">
        <v>6.56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3</v>
      </c>
      <c r="AT258">
        <v>0.106</v>
      </c>
      <c r="AU258" t="s">
        <v>3</v>
      </c>
      <c r="AV258">
        <v>0</v>
      </c>
      <c r="AW258">
        <v>2</v>
      </c>
      <c r="AX258">
        <v>39571885</v>
      </c>
      <c r="AY258">
        <v>1</v>
      </c>
      <c r="AZ258">
        <v>0</v>
      </c>
      <c r="BA258">
        <v>235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Y258*Source!I107</f>
        <v>6.5062800000000004E-2</v>
      </c>
      <c r="CY258">
        <f t="shared" si="27"/>
        <v>4518.53</v>
      </c>
      <c r="CZ258">
        <f t="shared" si="28"/>
        <v>688.8</v>
      </c>
      <c r="DA258">
        <f t="shared" si="29"/>
        <v>6.56</v>
      </c>
      <c r="DB258">
        <v>0</v>
      </c>
    </row>
    <row r="259" spans="1:106" x14ac:dyDescent="0.2">
      <c r="A259">
        <f>ROW(Source!A107)</f>
        <v>107</v>
      </c>
      <c r="B259">
        <v>39570879</v>
      </c>
      <c r="C259">
        <v>39571861</v>
      </c>
      <c r="D259">
        <v>36832621</v>
      </c>
      <c r="E259">
        <v>1</v>
      </c>
      <c r="F259">
        <v>1</v>
      </c>
      <c r="G259">
        <v>1</v>
      </c>
      <c r="H259">
        <v>3</v>
      </c>
      <c r="I259" t="s">
        <v>248</v>
      </c>
      <c r="J259" t="s">
        <v>251</v>
      </c>
      <c r="K259" t="s">
        <v>249</v>
      </c>
      <c r="L259">
        <v>1327</v>
      </c>
      <c r="N259">
        <v>1005</v>
      </c>
      <c r="O259" t="s">
        <v>250</v>
      </c>
      <c r="P259" t="s">
        <v>250</v>
      </c>
      <c r="Q259">
        <v>1</v>
      </c>
      <c r="W259">
        <v>0</v>
      </c>
      <c r="X259">
        <v>254055933</v>
      </c>
      <c r="Y259">
        <v>116</v>
      </c>
      <c r="AA259">
        <v>163.61000000000001</v>
      </c>
      <c r="AB259">
        <v>0</v>
      </c>
      <c r="AC259">
        <v>0</v>
      </c>
      <c r="AD259">
        <v>0</v>
      </c>
      <c r="AE259">
        <v>24.94</v>
      </c>
      <c r="AF259">
        <v>0</v>
      </c>
      <c r="AG259">
        <v>0</v>
      </c>
      <c r="AH259">
        <v>0</v>
      </c>
      <c r="AI259">
        <v>6.56</v>
      </c>
      <c r="AJ259">
        <v>1</v>
      </c>
      <c r="AK259">
        <v>1</v>
      </c>
      <c r="AL259">
        <v>1</v>
      </c>
      <c r="AN259">
        <v>0</v>
      </c>
      <c r="AO259">
        <v>0</v>
      </c>
      <c r="AP259">
        <v>0</v>
      </c>
      <c r="AQ259">
        <v>0</v>
      </c>
      <c r="AR259">
        <v>0</v>
      </c>
      <c r="AS259" t="s">
        <v>3</v>
      </c>
      <c r="AT259">
        <v>116</v>
      </c>
      <c r="AU259" t="s">
        <v>3</v>
      </c>
      <c r="AV259">
        <v>0</v>
      </c>
      <c r="AW259">
        <v>1</v>
      </c>
      <c r="AX259">
        <v>-1</v>
      </c>
      <c r="AY259">
        <v>0</v>
      </c>
      <c r="AZ259">
        <v>0</v>
      </c>
      <c r="BA259" t="s">
        <v>3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Y259*Source!I107</f>
        <v>71.200800000000001</v>
      </c>
      <c r="CY259">
        <f t="shared" si="27"/>
        <v>163.61000000000001</v>
      </c>
      <c r="CZ259">
        <f t="shared" si="28"/>
        <v>24.94</v>
      </c>
      <c r="DA259">
        <f t="shared" si="29"/>
        <v>6.56</v>
      </c>
      <c r="DB259">
        <v>0</v>
      </c>
    </row>
    <row r="260" spans="1:106" x14ac:dyDescent="0.2">
      <c r="A260">
        <f>ROW(Source!A107)</f>
        <v>107</v>
      </c>
      <c r="B260">
        <v>39570879</v>
      </c>
      <c r="C260">
        <v>39571861</v>
      </c>
      <c r="D260">
        <v>36796732</v>
      </c>
      <c r="E260">
        <v>17</v>
      </c>
      <c r="F260">
        <v>1</v>
      </c>
      <c r="G260">
        <v>1</v>
      </c>
      <c r="H260">
        <v>3</v>
      </c>
      <c r="I260" t="s">
        <v>253</v>
      </c>
      <c r="J260" t="s">
        <v>3</v>
      </c>
      <c r="K260" t="s">
        <v>254</v>
      </c>
      <c r="L260">
        <v>1327</v>
      </c>
      <c r="N260">
        <v>1005</v>
      </c>
      <c r="O260" t="s">
        <v>250</v>
      </c>
      <c r="P260" t="s">
        <v>250</v>
      </c>
      <c r="Q260">
        <v>1</v>
      </c>
      <c r="W260">
        <v>0</v>
      </c>
      <c r="X260">
        <v>-1670135999</v>
      </c>
      <c r="Y260">
        <v>116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6.56</v>
      </c>
      <c r="AJ260">
        <v>1</v>
      </c>
      <c r="AK260">
        <v>1</v>
      </c>
      <c r="AL260">
        <v>1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3</v>
      </c>
      <c r="AT260">
        <v>116</v>
      </c>
      <c r="AU260" t="s">
        <v>3</v>
      </c>
      <c r="AV260">
        <v>0</v>
      </c>
      <c r="AW260">
        <v>2</v>
      </c>
      <c r="AX260">
        <v>39571886</v>
      </c>
      <c r="AY260">
        <v>1</v>
      </c>
      <c r="AZ260">
        <v>0</v>
      </c>
      <c r="BA260">
        <v>236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Y260*Source!I107</f>
        <v>71.200800000000001</v>
      </c>
      <c r="CY260">
        <f t="shared" si="27"/>
        <v>0</v>
      </c>
      <c r="CZ260">
        <f t="shared" si="28"/>
        <v>0</v>
      </c>
      <c r="DA260">
        <f t="shared" si="29"/>
        <v>6.56</v>
      </c>
      <c r="DB260">
        <v>0</v>
      </c>
    </row>
    <row r="261" spans="1:106" x14ac:dyDescent="0.2">
      <c r="A261">
        <f>ROW(Source!A110)</f>
        <v>110</v>
      </c>
      <c r="B261">
        <v>39570879</v>
      </c>
      <c r="C261">
        <v>39574741</v>
      </c>
      <c r="D261">
        <v>37070176</v>
      </c>
      <c r="E261">
        <v>1</v>
      </c>
      <c r="F261">
        <v>1</v>
      </c>
      <c r="G261">
        <v>1</v>
      </c>
      <c r="H261">
        <v>1</v>
      </c>
      <c r="I261" t="s">
        <v>1320</v>
      </c>
      <c r="J261" t="s">
        <v>3</v>
      </c>
      <c r="K261" t="s">
        <v>1321</v>
      </c>
      <c r="L261">
        <v>1191</v>
      </c>
      <c r="N261">
        <v>1013</v>
      </c>
      <c r="O261" t="s">
        <v>1143</v>
      </c>
      <c r="P261" t="s">
        <v>1143</v>
      </c>
      <c r="Q261">
        <v>1</v>
      </c>
      <c r="W261">
        <v>0</v>
      </c>
      <c r="X261">
        <v>1881689430</v>
      </c>
      <c r="Y261">
        <v>62.030999999999992</v>
      </c>
      <c r="AA261">
        <v>0</v>
      </c>
      <c r="AB261">
        <v>0</v>
      </c>
      <c r="AC261">
        <v>0</v>
      </c>
      <c r="AD261">
        <v>71.77</v>
      </c>
      <c r="AE261">
        <v>0</v>
      </c>
      <c r="AF261">
        <v>0</v>
      </c>
      <c r="AG261">
        <v>0</v>
      </c>
      <c r="AH261">
        <v>10.94</v>
      </c>
      <c r="AI261">
        <v>1</v>
      </c>
      <c r="AJ261">
        <v>1</v>
      </c>
      <c r="AK261">
        <v>1</v>
      </c>
      <c r="AL261">
        <v>6.56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3</v>
      </c>
      <c r="AT261">
        <v>26.97</v>
      </c>
      <c r="AU261" t="s">
        <v>267</v>
      </c>
      <c r="AV261">
        <v>1</v>
      </c>
      <c r="AW261">
        <v>2</v>
      </c>
      <c r="AX261">
        <v>39574742</v>
      </c>
      <c r="AY261">
        <v>1</v>
      </c>
      <c r="AZ261">
        <v>0</v>
      </c>
      <c r="BA261">
        <v>237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Y261*Source!I110</f>
        <v>38.074627799999995</v>
      </c>
      <c r="CY261">
        <f>AD261</f>
        <v>71.77</v>
      </c>
      <c r="CZ261">
        <f>AH261</f>
        <v>10.94</v>
      </c>
      <c r="DA261">
        <f>AL261</f>
        <v>6.56</v>
      </c>
      <c r="DB261">
        <v>0</v>
      </c>
    </row>
    <row r="262" spans="1:106" x14ac:dyDescent="0.2">
      <c r="A262">
        <f>ROW(Source!A110)</f>
        <v>110</v>
      </c>
      <c r="B262">
        <v>39570879</v>
      </c>
      <c r="C262">
        <v>39574741</v>
      </c>
      <c r="D262">
        <v>37064876</v>
      </c>
      <c r="E262">
        <v>1</v>
      </c>
      <c r="F262">
        <v>1</v>
      </c>
      <c r="G262">
        <v>1</v>
      </c>
      <c r="H262">
        <v>1</v>
      </c>
      <c r="I262" t="s">
        <v>1146</v>
      </c>
      <c r="J262" t="s">
        <v>3</v>
      </c>
      <c r="K262" t="s">
        <v>1147</v>
      </c>
      <c r="L262">
        <v>1191</v>
      </c>
      <c r="N262">
        <v>1013</v>
      </c>
      <c r="O262" t="s">
        <v>1143</v>
      </c>
      <c r="P262" t="s">
        <v>1143</v>
      </c>
      <c r="Q262">
        <v>1</v>
      </c>
      <c r="W262">
        <v>0</v>
      </c>
      <c r="X262">
        <v>-1417349443</v>
      </c>
      <c r="Y262">
        <v>7.0000000000000007E-2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1</v>
      </c>
      <c r="AJ262">
        <v>1</v>
      </c>
      <c r="AK262">
        <v>6.56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3</v>
      </c>
      <c r="AT262">
        <v>7.0000000000000007E-2</v>
      </c>
      <c r="AU262" t="s">
        <v>3</v>
      </c>
      <c r="AV262">
        <v>2</v>
      </c>
      <c r="AW262">
        <v>2</v>
      </c>
      <c r="AX262">
        <v>39574743</v>
      </c>
      <c r="AY262">
        <v>1</v>
      </c>
      <c r="AZ262">
        <v>2048</v>
      </c>
      <c r="BA262">
        <v>238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Y262*Source!I110</f>
        <v>4.2966000000000004E-2</v>
      </c>
      <c r="CY262">
        <f>AD262</f>
        <v>0</v>
      </c>
      <c r="CZ262">
        <f>AH262</f>
        <v>0</v>
      </c>
      <c r="DA262">
        <f>AL262</f>
        <v>1</v>
      </c>
      <c r="DB262">
        <v>0</v>
      </c>
    </row>
    <row r="263" spans="1:106" x14ac:dyDescent="0.2">
      <c r="A263">
        <f>ROW(Source!A110)</f>
        <v>110</v>
      </c>
      <c r="B263">
        <v>39570879</v>
      </c>
      <c r="C263">
        <v>39574741</v>
      </c>
      <c r="D263">
        <v>36882452</v>
      </c>
      <c r="E263">
        <v>1</v>
      </c>
      <c r="F263">
        <v>1</v>
      </c>
      <c r="G263">
        <v>1</v>
      </c>
      <c r="H263">
        <v>2</v>
      </c>
      <c r="I263" t="s">
        <v>1291</v>
      </c>
      <c r="J263" t="s">
        <v>1292</v>
      </c>
      <c r="K263" t="s">
        <v>1293</v>
      </c>
      <c r="L263">
        <v>1368</v>
      </c>
      <c r="N263">
        <v>1011</v>
      </c>
      <c r="O263" t="s">
        <v>1151</v>
      </c>
      <c r="P263" t="s">
        <v>1151</v>
      </c>
      <c r="Q263">
        <v>1</v>
      </c>
      <c r="W263">
        <v>0</v>
      </c>
      <c r="X263">
        <v>1188625873</v>
      </c>
      <c r="Y263">
        <v>7.4999999999999997E-2</v>
      </c>
      <c r="AA263">
        <v>0</v>
      </c>
      <c r="AB263">
        <v>205.07</v>
      </c>
      <c r="AC263">
        <v>13.5</v>
      </c>
      <c r="AD263">
        <v>0</v>
      </c>
      <c r="AE263">
        <v>0</v>
      </c>
      <c r="AF263">
        <v>31.26</v>
      </c>
      <c r="AG263">
        <v>13.5</v>
      </c>
      <c r="AH263">
        <v>0</v>
      </c>
      <c r="AI263">
        <v>1</v>
      </c>
      <c r="AJ263">
        <v>6.56</v>
      </c>
      <c r="AK263">
        <v>1</v>
      </c>
      <c r="AL263">
        <v>1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3</v>
      </c>
      <c r="AT263">
        <v>0.03</v>
      </c>
      <c r="AU263" t="s">
        <v>266</v>
      </c>
      <c r="AV263">
        <v>0</v>
      </c>
      <c r="AW263">
        <v>2</v>
      </c>
      <c r="AX263">
        <v>39574744</v>
      </c>
      <c r="AY263">
        <v>1</v>
      </c>
      <c r="AZ263">
        <v>0</v>
      </c>
      <c r="BA263">
        <v>239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Y263*Source!I110</f>
        <v>4.6035E-2</v>
      </c>
      <c r="CY263">
        <f>AB263</f>
        <v>205.07</v>
      </c>
      <c r="CZ263">
        <f>AF263</f>
        <v>31.26</v>
      </c>
      <c r="DA263">
        <f>AJ263</f>
        <v>6.56</v>
      </c>
      <c r="DB263">
        <v>0</v>
      </c>
    </row>
    <row r="264" spans="1:106" x14ac:dyDescent="0.2">
      <c r="A264">
        <f>ROW(Source!A110)</f>
        <v>110</v>
      </c>
      <c r="B264">
        <v>39570879</v>
      </c>
      <c r="C264">
        <v>39574741</v>
      </c>
      <c r="D264">
        <v>36882787</v>
      </c>
      <c r="E264">
        <v>1</v>
      </c>
      <c r="F264">
        <v>1</v>
      </c>
      <c r="G264">
        <v>1</v>
      </c>
      <c r="H264">
        <v>2</v>
      </c>
      <c r="I264" t="s">
        <v>1296</v>
      </c>
      <c r="J264" t="s">
        <v>1297</v>
      </c>
      <c r="K264" t="s">
        <v>1298</v>
      </c>
      <c r="L264">
        <v>1368</v>
      </c>
      <c r="N264">
        <v>1011</v>
      </c>
      <c r="O264" t="s">
        <v>1151</v>
      </c>
      <c r="P264" t="s">
        <v>1151</v>
      </c>
      <c r="Q264">
        <v>1</v>
      </c>
      <c r="W264">
        <v>0</v>
      </c>
      <c r="X264">
        <v>520357435</v>
      </c>
      <c r="Y264">
        <v>1.7999999999999998</v>
      </c>
      <c r="AA264">
        <v>0</v>
      </c>
      <c r="AB264">
        <v>196.8</v>
      </c>
      <c r="AC264">
        <v>0</v>
      </c>
      <c r="AD264">
        <v>0</v>
      </c>
      <c r="AE264">
        <v>0</v>
      </c>
      <c r="AF264">
        <v>30</v>
      </c>
      <c r="AG264">
        <v>0</v>
      </c>
      <c r="AH264">
        <v>0</v>
      </c>
      <c r="AI264">
        <v>1</v>
      </c>
      <c r="AJ264">
        <v>6.56</v>
      </c>
      <c r="AK264">
        <v>1</v>
      </c>
      <c r="AL264">
        <v>1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3</v>
      </c>
      <c r="AT264">
        <v>0.72</v>
      </c>
      <c r="AU264" t="s">
        <v>266</v>
      </c>
      <c r="AV264">
        <v>0</v>
      </c>
      <c r="AW264">
        <v>2</v>
      </c>
      <c r="AX264">
        <v>39574745</v>
      </c>
      <c r="AY264">
        <v>1</v>
      </c>
      <c r="AZ264">
        <v>0</v>
      </c>
      <c r="BA264">
        <v>240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Y264*Source!I110</f>
        <v>1.1048399999999998</v>
      </c>
      <c r="CY264">
        <f>AB264</f>
        <v>196.8</v>
      </c>
      <c r="CZ264">
        <f>AF264</f>
        <v>30</v>
      </c>
      <c r="DA264">
        <f>AJ264</f>
        <v>6.56</v>
      </c>
      <c r="DB264">
        <v>0</v>
      </c>
    </row>
    <row r="265" spans="1:106" x14ac:dyDescent="0.2">
      <c r="A265">
        <f>ROW(Source!A110)</f>
        <v>110</v>
      </c>
      <c r="B265">
        <v>39570879</v>
      </c>
      <c r="C265">
        <v>39574741</v>
      </c>
      <c r="D265">
        <v>36883554</v>
      </c>
      <c r="E265">
        <v>1</v>
      </c>
      <c r="F265">
        <v>1</v>
      </c>
      <c r="G265">
        <v>1</v>
      </c>
      <c r="H265">
        <v>2</v>
      </c>
      <c r="I265" t="s">
        <v>1158</v>
      </c>
      <c r="J265" t="s">
        <v>1159</v>
      </c>
      <c r="K265" t="s">
        <v>1160</v>
      </c>
      <c r="L265">
        <v>1368</v>
      </c>
      <c r="N265">
        <v>1011</v>
      </c>
      <c r="O265" t="s">
        <v>1151</v>
      </c>
      <c r="P265" t="s">
        <v>1151</v>
      </c>
      <c r="Q265">
        <v>1</v>
      </c>
      <c r="W265">
        <v>0</v>
      </c>
      <c r="X265">
        <v>1372534845</v>
      </c>
      <c r="Y265">
        <v>0.1</v>
      </c>
      <c r="AA265">
        <v>0</v>
      </c>
      <c r="AB265">
        <v>431.06</v>
      </c>
      <c r="AC265">
        <v>11.6</v>
      </c>
      <c r="AD265">
        <v>0</v>
      </c>
      <c r="AE265">
        <v>0</v>
      </c>
      <c r="AF265">
        <v>65.709999999999994</v>
      </c>
      <c r="AG265">
        <v>11.6</v>
      </c>
      <c r="AH265">
        <v>0</v>
      </c>
      <c r="AI265">
        <v>1</v>
      </c>
      <c r="AJ265">
        <v>6.56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3</v>
      </c>
      <c r="AT265">
        <v>0.04</v>
      </c>
      <c r="AU265" t="s">
        <v>266</v>
      </c>
      <c r="AV265">
        <v>0</v>
      </c>
      <c r="AW265">
        <v>2</v>
      </c>
      <c r="AX265">
        <v>39574746</v>
      </c>
      <c r="AY265">
        <v>1</v>
      </c>
      <c r="AZ265">
        <v>0</v>
      </c>
      <c r="BA265">
        <v>241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Y265*Source!I110</f>
        <v>6.1380000000000004E-2</v>
      </c>
      <c r="CY265">
        <f>AB265</f>
        <v>431.06</v>
      </c>
      <c r="CZ265">
        <f>AF265</f>
        <v>65.709999999999994</v>
      </c>
      <c r="DA265">
        <f>AJ265</f>
        <v>6.56</v>
      </c>
      <c r="DB265">
        <v>0</v>
      </c>
    </row>
    <row r="266" spans="1:106" x14ac:dyDescent="0.2">
      <c r="A266">
        <f>ROW(Source!A110)</f>
        <v>110</v>
      </c>
      <c r="B266">
        <v>39570879</v>
      </c>
      <c r="C266">
        <v>39574741</v>
      </c>
      <c r="D266">
        <v>36884709</v>
      </c>
      <c r="E266">
        <v>1</v>
      </c>
      <c r="F266">
        <v>1</v>
      </c>
      <c r="G266">
        <v>1</v>
      </c>
      <c r="H266">
        <v>2</v>
      </c>
      <c r="I266" t="s">
        <v>1299</v>
      </c>
      <c r="J266" t="s">
        <v>1300</v>
      </c>
      <c r="K266" t="s">
        <v>1301</v>
      </c>
      <c r="L266">
        <v>1368</v>
      </c>
      <c r="N266">
        <v>1011</v>
      </c>
      <c r="O266" t="s">
        <v>1151</v>
      </c>
      <c r="P266" t="s">
        <v>1151</v>
      </c>
      <c r="Q266">
        <v>1</v>
      </c>
      <c r="W266">
        <v>0</v>
      </c>
      <c r="X266">
        <v>-53362720</v>
      </c>
      <c r="Y266">
        <v>0.625</v>
      </c>
      <c r="AA266">
        <v>0</v>
      </c>
      <c r="AB266">
        <v>17.71</v>
      </c>
      <c r="AC266">
        <v>0</v>
      </c>
      <c r="AD266">
        <v>0</v>
      </c>
      <c r="AE266">
        <v>0</v>
      </c>
      <c r="AF266">
        <v>2.7</v>
      </c>
      <c r="AG266">
        <v>0</v>
      </c>
      <c r="AH266">
        <v>0</v>
      </c>
      <c r="AI266">
        <v>1</v>
      </c>
      <c r="AJ266">
        <v>6.56</v>
      </c>
      <c r="AK266">
        <v>1</v>
      </c>
      <c r="AL266">
        <v>1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3</v>
      </c>
      <c r="AT266">
        <v>0.25</v>
      </c>
      <c r="AU266" t="s">
        <v>266</v>
      </c>
      <c r="AV266">
        <v>0</v>
      </c>
      <c r="AW266">
        <v>2</v>
      </c>
      <c r="AX266">
        <v>39574747</v>
      </c>
      <c r="AY266">
        <v>1</v>
      </c>
      <c r="AZ266">
        <v>0</v>
      </c>
      <c r="BA266">
        <v>242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Y266*Source!I110</f>
        <v>0.38362499999999999</v>
      </c>
      <c r="CY266">
        <f>AB266</f>
        <v>17.71</v>
      </c>
      <c r="CZ266">
        <f>AF266</f>
        <v>2.7</v>
      </c>
      <c r="DA266">
        <f>AJ266</f>
        <v>6.56</v>
      </c>
      <c r="DB266">
        <v>0</v>
      </c>
    </row>
    <row r="267" spans="1:106" x14ac:dyDescent="0.2">
      <c r="A267">
        <f>ROW(Source!A110)</f>
        <v>110</v>
      </c>
      <c r="B267">
        <v>39570879</v>
      </c>
      <c r="C267">
        <v>39574741</v>
      </c>
      <c r="D267">
        <v>36799854</v>
      </c>
      <c r="E267">
        <v>1</v>
      </c>
      <c r="F267">
        <v>1</v>
      </c>
      <c r="G267">
        <v>1</v>
      </c>
      <c r="H267">
        <v>3</v>
      </c>
      <c r="I267" t="s">
        <v>1308</v>
      </c>
      <c r="J267" t="s">
        <v>1309</v>
      </c>
      <c r="K267" t="s">
        <v>1310</v>
      </c>
      <c r="L267">
        <v>1348</v>
      </c>
      <c r="N267">
        <v>1009</v>
      </c>
      <c r="O267" t="s">
        <v>64</v>
      </c>
      <c r="P267" t="s">
        <v>64</v>
      </c>
      <c r="Q267">
        <v>1000</v>
      </c>
      <c r="W267">
        <v>0</v>
      </c>
      <c r="X267">
        <v>110322092</v>
      </c>
      <c r="Y267">
        <v>0.04</v>
      </c>
      <c r="AA267">
        <v>9073.14</v>
      </c>
      <c r="AB267">
        <v>0</v>
      </c>
      <c r="AC267">
        <v>0</v>
      </c>
      <c r="AD267">
        <v>0</v>
      </c>
      <c r="AE267">
        <v>1383.1</v>
      </c>
      <c r="AF267">
        <v>0</v>
      </c>
      <c r="AG267">
        <v>0</v>
      </c>
      <c r="AH267">
        <v>0</v>
      </c>
      <c r="AI267">
        <v>6.56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3</v>
      </c>
      <c r="AT267">
        <v>0.02</v>
      </c>
      <c r="AU267" t="s">
        <v>265</v>
      </c>
      <c r="AV267">
        <v>0</v>
      </c>
      <c r="AW267">
        <v>2</v>
      </c>
      <c r="AX267">
        <v>39574748</v>
      </c>
      <c r="AY267">
        <v>1</v>
      </c>
      <c r="AZ267">
        <v>0</v>
      </c>
      <c r="BA267">
        <v>243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Y267*Source!I110</f>
        <v>2.4552000000000001E-2</v>
      </c>
      <c r="CY267">
        <f>AA267</f>
        <v>9073.14</v>
      </c>
      <c r="CZ267">
        <f>AE267</f>
        <v>1383.1</v>
      </c>
      <c r="DA267">
        <f>AI267</f>
        <v>6.56</v>
      </c>
      <c r="DB267">
        <v>0</v>
      </c>
    </row>
    <row r="268" spans="1:106" x14ac:dyDescent="0.2">
      <c r="A268">
        <f>ROW(Source!A110)</f>
        <v>110</v>
      </c>
      <c r="B268">
        <v>39570879</v>
      </c>
      <c r="C268">
        <v>39574741</v>
      </c>
      <c r="D268">
        <v>36800047</v>
      </c>
      <c r="E268">
        <v>1</v>
      </c>
      <c r="F268">
        <v>1</v>
      </c>
      <c r="G268">
        <v>1</v>
      </c>
      <c r="H268">
        <v>3</v>
      </c>
      <c r="I268" t="s">
        <v>1322</v>
      </c>
      <c r="J268" t="s">
        <v>1323</v>
      </c>
      <c r="K268" t="s">
        <v>1324</v>
      </c>
      <c r="L268">
        <v>1348</v>
      </c>
      <c r="N268">
        <v>1009</v>
      </c>
      <c r="O268" t="s">
        <v>64</v>
      </c>
      <c r="P268" t="s">
        <v>64</v>
      </c>
      <c r="Q268">
        <v>1000</v>
      </c>
      <c r="W268">
        <v>0</v>
      </c>
      <c r="X268">
        <v>-1709508773</v>
      </c>
      <c r="Y268">
        <v>0.08</v>
      </c>
      <c r="AA268">
        <v>17101.259999999998</v>
      </c>
      <c r="AB268">
        <v>0</v>
      </c>
      <c r="AC268">
        <v>0</v>
      </c>
      <c r="AD268">
        <v>0</v>
      </c>
      <c r="AE268">
        <v>2606.9</v>
      </c>
      <c r="AF268">
        <v>0</v>
      </c>
      <c r="AG268">
        <v>0</v>
      </c>
      <c r="AH268">
        <v>0</v>
      </c>
      <c r="AI268">
        <v>6.56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3</v>
      </c>
      <c r="AT268">
        <v>0.04</v>
      </c>
      <c r="AU268" t="s">
        <v>265</v>
      </c>
      <c r="AV268">
        <v>0</v>
      </c>
      <c r="AW268">
        <v>2</v>
      </c>
      <c r="AX268">
        <v>39574749</v>
      </c>
      <c r="AY268">
        <v>1</v>
      </c>
      <c r="AZ268">
        <v>0</v>
      </c>
      <c r="BA268">
        <v>244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Y268*Source!I110</f>
        <v>4.9104000000000002E-2</v>
      </c>
      <c r="CY268">
        <f>AA268</f>
        <v>17101.259999999998</v>
      </c>
      <c r="CZ268">
        <f>AE268</f>
        <v>2606.9</v>
      </c>
      <c r="DA268">
        <f>AI268</f>
        <v>6.56</v>
      </c>
      <c r="DB268">
        <v>0</v>
      </c>
    </row>
    <row r="269" spans="1:106" x14ac:dyDescent="0.2">
      <c r="A269">
        <f>ROW(Source!A110)</f>
        <v>110</v>
      </c>
      <c r="B269">
        <v>39570879</v>
      </c>
      <c r="C269">
        <v>39574741</v>
      </c>
      <c r="D269">
        <v>36805524</v>
      </c>
      <c r="E269">
        <v>1</v>
      </c>
      <c r="F269">
        <v>1</v>
      </c>
      <c r="G269">
        <v>1</v>
      </c>
      <c r="H269">
        <v>3</v>
      </c>
      <c r="I269" t="s">
        <v>1317</v>
      </c>
      <c r="J269" t="s">
        <v>1318</v>
      </c>
      <c r="K269" t="s">
        <v>1319</v>
      </c>
      <c r="L269">
        <v>1346</v>
      </c>
      <c r="N269">
        <v>1009</v>
      </c>
      <c r="O269" t="s">
        <v>307</v>
      </c>
      <c r="P269" t="s">
        <v>307</v>
      </c>
      <c r="Q269">
        <v>1</v>
      </c>
      <c r="W269">
        <v>0</v>
      </c>
      <c r="X269">
        <v>813963326</v>
      </c>
      <c r="Y269">
        <v>1</v>
      </c>
      <c r="AA269">
        <v>11.94</v>
      </c>
      <c r="AB269">
        <v>0</v>
      </c>
      <c r="AC269">
        <v>0</v>
      </c>
      <c r="AD269">
        <v>0</v>
      </c>
      <c r="AE269">
        <v>1.82</v>
      </c>
      <c r="AF269">
        <v>0</v>
      </c>
      <c r="AG269">
        <v>0</v>
      </c>
      <c r="AH269">
        <v>0</v>
      </c>
      <c r="AI269">
        <v>6.56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3</v>
      </c>
      <c r="AT269">
        <v>0.5</v>
      </c>
      <c r="AU269" t="s">
        <v>265</v>
      </c>
      <c r="AV269">
        <v>0</v>
      </c>
      <c r="AW269">
        <v>2</v>
      </c>
      <c r="AX269">
        <v>39574750</v>
      </c>
      <c r="AY269">
        <v>1</v>
      </c>
      <c r="AZ269">
        <v>0</v>
      </c>
      <c r="BA269">
        <v>245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Y269*Source!I110</f>
        <v>0.61380000000000001</v>
      </c>
      <c r="CY269">
        <f>AA269</f>
        <v>11.94</v>
      </c>
      <c r="CZ269">
        <f>AE269</f>
        <v>1.82</v>
      </c>
      <c r="DA269">
        <f>AI269</f>
        <v>6.56</v>
      </c>
      <c r="DB269">
        <v>0</v>
      </c>
    </row>
    <row r="270" spans="1:106" x14ac:dyDescent="0.2">
      <c r="A270">
        <f>ROW(Source!A111)</f>
        <v>111</v>
      </c>
      <c r="B270">
        <v>39570879</v>
      </c>
      <c r="C270">
        <v>39571889</v>
      </c>
      <c r="D270">
        <v>37065248</v>
      </c>
      <c r="E270">
        <v>1</v>
      </c>
      <c r="F270">
        <v>1</v>
      </c>
      <c r="G270">
        <v>1</v>
      </c>
      <c r="H270">
        <v>1</v>
      </c>
      <c r="I270" t="s">
        <v>1203</v>
      </c>
      <c r="J270" t="s">
        <v>3</v>
      </c>
      <c r="K270" t="s">
        <v>1204</v>
      </c>
      <c r="L270">
        <v>1191</v>
      </c>
      <c r="N270">
        <v>1013</v>
      </c>
      <c r="O270" t="s">
        <v>1143</v>
      </c>
      <c r="P270" t="s">
        <v>1143</v>
      </c>
      <c r="Q270">
        <v>1</v>
      </c>
      <c r="W270">
        <v>0</v>
      </c>
      <c r="X270">
        <v>-400197608</v>
      </c>
      <c r="Y270">
        <v>253.75899999999999</v>
      </c>
      <c r="AA270">
        <v>0</v>
      </c>
      <c r="AB270">
        <v>0</v>
      </c>
      <c r="AC270">
        <v>0</v>
      </c>
      <c r="AD270">
        <v>55.96</v>
      </c>
      <c r="AE270">
        <v>0</v>
      </c>
      <c r="AF270">
        <v>0</v>
      </c>
      <c r="AG270">
        <v>0</v>
      </c>
      <c r="AH270">
        <v>8.5299999999999994</v>
      </c>
      <c r="AI270">
        <v>1</v>
      </c>
      <c r="AJ270">
        <v>1</v>
      </c>
      <c r="AK270">
        <v>1</v>
      </c>
      <c r="AL270">
        <v>6.56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3</v>
      </c>
      <c r="AT270">
        <v>220.66</v>
      </c>
      <c r="AU270" t="s">
        <v>20</v>
      </c>
      <c r="AV270">
        <v>1</v>
      </c>
      <c r="AW270">
        <v>2</v>
      </c>
      <c r="AX270">
        <v>39571910</v>
      </c>
      <c r="AY270">
        <v>1</v>
      </c>
      <c r="AZ270">
        <v>0</v>
      </c>
      <c r="BA270">
        <v>246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Y270*Source!I111</f>
        <v>1.015036</v>
      </c>
      <c r="CY270">
        <f>AD270</f>
        <v>55.96</v>
      </c>
      <c r="CZ270">
        <f>AH270</f>
        <v>8.5299999999999994</v>
      </c>
      <c r="DA270">
        <f>AL270</f>
        <v>6.56</v>
      </c>
      <c r="DB270">
        <v>0</v>
      </c>
    </row>
    <row r="271" spans="1:106" x14ac:dyDescent="0.2">
      <c r="A271">
        <f>ROW(Source!A111)</f>
        <v>111</v>
      </c>
      <c r="B271">
        <v>39570879</v>
      </c>
      <c r="C271">
        <v>39571889</v>
      </c>
      <c r="D271">
        <v>37064876</v>
      </c>
      <c r="E271">
        <v>1</v>
      </c>
      <c r="F271">
        <v>1</v>
      </c>
      <c r="G271">
        <v>1</v>
      </c>
      <c r="H271">
        <v>1</v>
      </c>
      <c r="I271" t="s">
        <v>1146</v>
      </c>
      <c r="J271" t="s">
        <v>3</v>
      </c>
      <c r="K271" t="s">
        <v>1147</v>
      </c>
      <c r="L271">
        <v>1191</v>
      </c>
      <c r="N271">
        <v>1013</v>
      </c>
      <c r="O271" t="s">
        <v>1143</v>
      </c>
      <c r="P271" t="s">
        <v>1143</v>
      </c>
      <c r="Q271">
        <v>1</v>
      </c>
      <c r="W271">
        <v>0</v>
      </c>
      <c r="X271">
        <v>-1417349443</v>
      </c>
      <c r="Y271">
        <v>28.78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6.56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3</v>
      </c>
      <c r="AT271">
        <v>28.78</v>
      </c>
      <c r="AU271" t="s">
        <v>3</v>
      </c>
      <c r="AV271">
        <v>2</v>
      </c>
      <c r="AW271">
        <v>2</v>
      </c>
      <c r="AX271">
        <v>39571911</v>
      </c>
      <c r="AY271">
        <v>1</v>
      </c>
      <c r="AZ271">
        <v>2048</v>
      </c>
      <c r="BA271">
        <v>247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Y271*Source!I111</f>
        <v>0.11512</v>
      </c>
      <c r="CY271">
        <f>AD271</f>
        <v>0</v>
      </c>
      <c r="CZ271">
        <f>AH271</f>
        <v>0</v>
      </c>
      <c r="DA271">
        <f>AL271</f>
        <v>1</v>
      </c>
      <c r="DB271">
        <v>0</v>
      </c>
    </row>
    <row r="272" spans="1:106" x14ac:dyDescent="0.2">
      <c r="A272">
        <f>ROW(Source!A111)</f>
        <v>111</v>
      </c>
      <c r="B272">
        <v>39570879</v>
      </c>
      <c r="C272">
        <v>39571889</v>
      </c>
      <c r="D272">
        <v>36882057</v>
      </c>
      <c r="E272">
        <v>1</v>
      </c>
      <c r="F272">
        <v>1</v>
      </c>
      <c r="G272">
        <v>1</v>
      </c>
      <c r="H272">
        <v>2</v>
      </c>
      <c r="I272" t="s">
        <v>1194</v>
      </c>
      <c r="J272" t="s">
        <v>1195</v>
      </c>
      <c r="K272" t="s">
        <v>1196</v>
      </c>
      <c r="L272">
        <v>1368</v>
      </c>
      <c r="N272">
        <v>1011</v>
      </c>
      <c r="O272" t="s">
        <v>1151</v>
      </c>
      <c r="P272" t="s">
        <v>1151</v>
      </c>
      <c r="Q272">
        <v>1</v>
      </c>
      <c r="W272">
        <v>0</v>
      </c>
      <c r="X272">
        <v>-1460065968</v>
      </c>
      <c r="Y272">
        <v>32.574999999999996</v>
      </c>
      <c r="AA272">
        <v>0</v>
      </c>
      <c r="AB272">
        <v>566.78</v>
      </c>
      <c r="AC272">
        <v>13.5</v>
      </c>
      <c r="AD272">
        <v>0</v>
      </c>
      <c r="AE272">
        <v>0</v>
      </c>
      <c r="AF272">
        <v>86.4</v>
      </c>
      <c r="AG272">
        <v>13.5</v>
      </c>
      <c r="AH272">
        <v>0</v>
      </c>
      <c r="AI272">
        <v>1</v>
      </c>
      <c r="AJ272">
        <v>6.56</v>
      </c>
      <c r="AK272">
        <v>1</v>
      </c>
      <c r="AL272">
        <v>1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3</v>
      </c>
      <c r="AT272">
        <v>26.06</v>
      </c>
      <c r="AU272" t="s">
        <v>19</v>
      </c>
      <c r="AV272">
        <v>0</v>
      </c>
      <c r="AW272">
        <v>2</v>
      </c>
      <c r="AX272">
        <v>39571912</v>
      </c>
      <c r="AY272">
        <v>1</v>
      </c>
      <c r="AZ272">
        <v>0</v>
      </c>
      <c r="BA272">
        <v>248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Y272*Source!I111</f>
        <v>0.1303</v>
      </c>
      <c r="CY272">
        <f t="shared" ref="CY272:CY277" si="30">AB272</f>
        <v>566.78</v>
      </c>
      <c r="CZ272">
        <f t="shared" ref="CZ272:CZ277" si="31">AF272</f>
        <v>86.4</v>
      </c>
      <c r="DA272">
        <f t="shared" ref="DA272:DA277" si="32">AJ272</f>
        <v>6.56</v>
      </c>
      <c r="DB272">
        <v>0</v>
      </c>
    </row>
    <row r="273" spans="1:106" x14ac:dyDescent="0.2">
      <c r="A273">
        <f>ROW(Source!A111)</f>
        <v>111</v>
      </c>
      <c r="B273">
        <v>39570879</v>
      </c>
      <c r="C273">
        <v>39571889</v>
      </c>
      <c r="D273">
        <v>36882159</v>
      </c>
      <c r="E273">
        <v>1</v>
      </c>
      <c r="F273">
        <v>1</v>
      </c>
      <c r="G273">
        <v>1</v>
      </c>
      <c r="H273">
        <v>2</v>
      </c>
      <c r="I273" t="s">
        <v>1155</v>
      </c>
      <c r="J273" t="s">
        <v>1156</v>
      </c>
      <c r="K273" t="s">
        <v>1157</v>
      </c>
      <c r="L273">
        <v>1368</v>
      </c>
      <c r="N273">
        <v>1011</v>
      </c>
      <c r="O273" t="s">
        <v>1151</v>
      </c>
      <c r="P273" t="s">
        <v>1151</v>
      </c>
      <c r="Q273">
        <v>1</v>
      </c>
      <c r="W273">
        <v>0</v>
      </c>
      <c r="X273">
        <v>-1718674368</v>
      </c>
      <c r="Y273">
        <v>1.2250000000000001</v>
      </c>
      <c r="AA273">
        <v>0</v>
      </c>
      <c r="AB273">
        <v>734.65</v>
      </c>
      <c r="AC273">
        <v>13.5</v>
      </c>
      <c r="AD273">
        <v>0</v>
      </c>
      <c r="AE273">
        <v>0</v>
      </c>
      <c r="AF273">
        <v>111.99</v>
      </c>
      <c r="AG273">
        <v>13.5</v>
      </c>
      <c r="AH273">
        <v>0</v>
      </c>
      <c r="AI273">
        <v>1</v>
      </c>
      <c r="AJ273">
        <v>6.56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3</v>
      </c>
      <c r="AT273">
        <v>0.98</v>
      </c>
      <c r="AU273" t="s">
        <v>19</v>
      </c>
      <c r="AV273">
        <v>0</v>
      </c>
      <c r="AW273">
        <v>2</v>
      </c>
      <c r="AX273">
        <v>39571913</v>
      </c>
      <c r="AY273">
        <v>1</v>
      </c>
      <c r="AZ273">
        <v>0</v>
      </c>
      <c r="BA273">
        <v>249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Y273*Source!I111</f>
        <v>4.9000000000000007E-3</v>
      </c>
      <c r="CY273">
        <f t="shared" si="30"/>
        <v>734.65</v>
      </c>
      <c r="CZ273">
        <f t="shared" si="31"/>
        <v>111.99</v>
      </c>
      <c r="DA273">
        <f t="shared" si="32"/>
        <v>6.56</v>
      </c>
      <c r="DB273">
        <v>0</v>
      </c>
    </row>
    <row r="274" spans="1:106" x14ac:dyDescent="0.2">
      <c r="A274">
        <f>ROW(Source!A111)</f>
        <v>111</v>
      </c>
      <c r="B274">
        <v>39570879</v>
      </c>
      <c r="C274">
        <v>39571889</v>
      </c>
      <c r="D274">
        <v>36882383</v>
      </c>
      <c r="E274">
        <v>1</v>
      </c>
      <c r="F274">
        <v>1</v>
      </c>
      <c r="G274">
        <v>1</v>
      </c>
      <c r="H274">
        <v>2</v>
      </c>
      <c r="I274" t="s">
        <v>1205</v>
      </c>
      <c r="J274" t="s">
        <v>1206</v>
      </c>
      <c r="K274" t="s">
        <v>1207</v>
      </c>
      <c r="L274">
        <v>1368</v>
      </c>
      <c r="N274">
        <v>1011</v>
      </c>
      <c r="O274" t="s">
        <v>1151</v>
      </c>
      <c r="P274" t="s">
        <v>1151</v>
      </c>
      <c r="Q274">
        <v>1</v>
      </c>
      <c r="W274">
        <v>0</v>
      </c>
      <c r="X274">
        <v>-665367104</v>
      </c>
      <c r="Y274">
        <v>0.33750000000000002</v>
      </c>
      <c r="AA274">
        <v>0</v>
      </c>
      <c r="AB274">
        <v>590.33000000000004</v>
      </c>
      <c r="AC274">
        <v>10.06</v>
      </c>
      <c r="AD274">
        <v>0</v>
      </c>
      <c r="AE274">
        <v>0</v>
      </c>
      <c r="AF274">
        <v>89.99</v>
      </c>
      <c r="AG274">
        <v>10.06</v>
      </c>
      <c r="AH274">
        <v>0</v>
      </c>
      <c r="AI274">
        <v>1</v>
      </c>
      <c r="AJ274">
        <v>6.56</v>
      </c>
      <c r="AK274">
        <v>1</v>
      </c>
      <c r="AL274">
        <v>1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3</v>
      </c>
      <c r="AT274">
        <v>0.27</v>
      </c>
      <c r="AU274" t="s">
        <v>19</v>
      </c>
      <c r="AV274">
        <v>0</v>
      </c>
      <c r="AW274">
        <v>2</v>
      </c>
      <c r="AX274">
        <v>39571914</v>
      </c>
      <c r="AY274">
        <v>1</v>
      </c>
      <c r="AZ274">
        <v>0</v>
      </c>
      <c r="BA274">
        <v>250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Y274*Source!I111</f>
        <v>1.3500000000000001E-3</v>
      </c>
      <c r="CY274">
        <f t="shared" si="30"/>
        <v>590.33000000000004</v>
      </c>
      <c r="CZ274">
        <f t="shared" si="31"/>
        <v>89.99</v>
      </c>
      <c r="DA274">
        <f t="shared" si="32"/>
        <v>6.56</v>
      </c>
      <c r="DB274">
        <v>0</v>
      </c>
    </row>
    <row r="275" spans="1:106" x14ac:dyDescent="0.2">
      <c r="A275">
        <f>ROW(Source!A111)</f>
        <v>111</v>
      </c>
      <c r="B275">
        <v>39570879</v>
      </c>
      <c r="C275">
        <v>39571889</v>
      </c>
      <c r="D275">
        <v>36882567</v>
      </c>
      <c r="E275">
        <v>1</v>
      </c>
      <c r="F275">
        <v>1</v>
      </c>
      <c r="G275">
        <v>1</v>
      </c>
      <c r="H275">
        <v>2</v>
      </c>
      <c r="I275" t="s">
        <v>1208</v>
      </c>
      <c r="J275" t="s">
        <v>1209</v>
      </c>
      <c r="K275" t="s">
        <v>1210</v>
      </c>
      <c r="L275">
        <v>1368</v>
      </c>
      <c r="N275">
        <v>1011</v>
      </c>
      <c r="O275" t="s">
        <v>1151</v>
      </c>
      <c r="P275" t="s">
        <v>1151</v>
      </c>
      <c r="Q275">
        <v>1</v>
      </c>
      <c r="W275">
        <v>0</v>
      </c>
      <c r="X275">
        <v>2014125784</v>
      </c>
      <c r="Y275">
        <v>13.387500000000001</v>
      </c>
      <c r="AA275">
        <v>0</v>
      </c>
      <c r="AB275">
        <v>12.46</v>
      </c>
      <c r="AC275">
        <v>0</v>
      </c>
      <c r="AD275">
        <v>0</v>
      </c>
      <c r="AE275">
        <v>0</v>
      </c>
      <c r="AF275">
        <v>1.9</v>
      </c>
      <c r="AG275">
        <v>0</v>
      </c>
      <c r="AH275">
        <v>0</v>
      </c>
      <c r="AI275">
        <v>1</v>
      </c>
      <c r="AJ275">
        <v>6.56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3</v>
      </c>
      <c r="AT275">
        <v>10.71</v>
      </c>
      <c r="AU275" t="s">
        <v>19</v>
      </c>
      <c r="AV275">
        <v>0</v>
      </c>
      <c r="AW275">
        <v>2</v>
      </c>
      <c r="AX275">
        <v>39571915</v>
      </c>
      <c r="AY275">
        <v>1</v>
      </c>
      <c r="AZ275">
        <v>0</v>
      </c>
      <c r="BA275">
        <v>251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Y275*Source!I111</f>
        <v>5.3550000000000007E-2</v>
      </c>
      <c r="CY275">
        <f t="shared" si="30"/>
        <v>12.46</v>
      </c>
      <c r="CZ275">
        <f t="shared" si="31"/>
        <v>1.9</v>
      </c>
      <c r="DA275">
        <f t="shared" si="32"/>
        <v>6.56</v>
      </c>
      <c r="DB275">
        <v>0</v>
      </c>
    </row>
    <row r="276" spans="1:106" x14ac:dyDescent="0.2">
      <c r="A276">
        <f>ROW(Source!A111)</f>
        <v>111</v>
      </c>
      <c r="B276">
        <v>39570879</v>
      </c>
      <c r="C276">
        <v>39571889</v>
      </c>
      <c r="D276">
        <v>36883554</v>
      </c>
      <c r="E276">
        <v>1</v>
      </c>
      <c r="F276">
        <v>1</v>
      </c>
      <c r="G276">
        <v>1</v>
      </c>
      <c r="H276">
        <v>2</v>
      </c>
      <c r="I276" t="s">
        <v>1158</v>
      </c>
      <c r="J276" t="s">
        <v>1159</v>
      </c>
      <c r="K276" t="s">
        <v>1160</v>
      </c>
      <c r="L276">
        <v>1368</v>
      </c>
      <c r="N276">
        <v>1011</v>
      </c>
      <c r="O276" t="s">
        <v>1151</v>
      </c>
      <c r="P276" t="s">
        <v>1151</v>
      </c>
      <c r="Q276">
        <v>1</v>
      </c>
      <c r="W276">
        <v>0</v>
      </c>
      <c r="X276">
        <v>1372534845</v>
      </c>
      <c r="Y276">
        <v>1.8374999999999999</v>
      </c>
      <c r="AA276">
        <v>0</v>
      </c>
      <c r="AB276">
        <v>431.06</v>
      </c>
      <c r="AC276">
        <v>11.6</v>
      </c>
      <c r="AD276">
        <v>0</v>
      </c>
      <c r="AE276">
        <v>0</v>
      </c>
      <c r="AF276">
        <v>65.709999999999994</v>
      </c>
      <c r="AG276">
        <v>11.6</v>
      </c>
      <c r="AH276">
        <v>0</v>
      </c>
      <c r="AI276">
        <v>1</v>
      </c>
      <c r="AJ276">
        <v>6.56</v>
      </c>
      <c r="AK276">
        <v>1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3</v>
      </c>
      <c r="AT276">
        <v>1.47</v>
      </c>
      <c r="AU276" t="s">
        <v>19</v>
      </c>
      <c r="AV276">
        <v>0</v>
      </c>
      <c r="AW276">
        <v>2</v>
      </c>
      <c r="AX276">
        <v>39571916</v>
      </c>
      <c r="AY276">
        <v>1</v>
      </c>
      <c r="AZ276">
        <v>0</v>
      </c>
      <c r="BA276">
        <v>252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Y276*Source!I111</f>
        <v>7.3499999999999998E-3</v>
      </c>
      <c r="CY276">
        <f t="shared" si="30"/>
        <v>431.06</v>
      </c>
      <c r="CZ276">
        <f t="shared" si="31"/>
        <v>65.709999999999994</v>
      </c>
      <c r="DA276">
        <f t="shared" si="32"/>
        <v>6.56</v>
      </c>
      <c r="DB276">
        <v>0</v>
      </c>
    </row>
    <row r="277" spans="1:106" x14ac:dyDescent="0.2">
      <c r="A277">
        <f>ROW(Source!A111)</f>
        <v>111</v>
      </c>
      <c r="B277">
        <v>39570879</v>
      </c>
      <c r="C277">
        <v>39571889</v>
      </c>
      <c r="D277">
        <v>36883858</v>
      </c>
      <c r="E277">
        <v>1</v>
      </c>
      <c r="F277">
        <v>1</v>
      </c>
      <c r="G277">
        <v>1</v>
      </c>
      <c r="H277">
        <v>2</v>
      </c>
      <c r="I277" t="s">
        <v>1231</v>
      </c>
      <c r="J277" t="s">
        <v>1232</v>
      </c>
      <c r="K277" t="s">
        <v>1233</v>
      </c>
      <c r="L277">
        <v>1368</v>
      </c>
      <c r="N277">
        <v>1011</v>
      </c>
      <c r="O277" t="s">
        <v>1151</v>
      </c>
      <c r="P277" t="s">
        <v>1151</v>
      </c>
      <c r="Q277">
        <v>1</v>
      </c>
      <c r="W277">
        <v>0</v>
      </c>
      <c r="X277">
        <v>-353815937</v>
      </c>
      <c r="Y277">
        <v>5.375</v>
      </c>
      <c r="AA277">
        <v>0</v>
      </c>
      <c r="AB277">
        <v>53.14</v>
      </c>
      <c r="AC277">
        <v>0</v>
      </c>
      <c r="AD277">
        <v>0</v>
      </c>
      <c r="AE277">
        <v>0</v>
      </c>
      <c r="AF277">
        <v>8.1</v>
      </c>
      <c r="AG277">
        <v>0</v>
      </c>
      <c r="AH277">
        <v>0</v>
      </c>
      <c r="AI277">
        <v>1</v>
      </c>
      <c r="AJ277">
        <v>6.56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3</v>
      </c>
      <c r="AT277">
        <v>4.3</v>
      </c>
      <c r="AU277" t="s">
        <v>19</v>
      </c>
      <c r="AV277">
        <v>0</v>
      </c>
      <c r="AW277">
        <v>2</v>
      </c>
      <c r="AX277">
        <v>39571917</v>
      </c>
      <c r="AY277">
        <v>1</v>
      </c>
      <c r="AZ277">
        <v>0</v>
      </c>
      <c r="BA277">
        <v>253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Y277*Source!I111</f>
        <v>2.1500000000000002E-2</v>
      </c>
      <c r="CY277">
        <f t="shared" si="30"/>
        <v>53.14</v>
      </c>
      <c r="CZ277">
        <f t="shared" si="31"/>
        <v>8.1</v>
      </c>
      <c r="DA277">
        <f t="shared" si="32"/>
        <v>6.56</v>
      </c>
      <c r="DB277">
        <v>0</v>
      </c>
    </row>
    <row r="278" spans="1:106" x14ac:dyDescent="0.2">
      <c r="A278">
        <f>ROW(Source!A111)</f>
        <v>111</v>
      </c>
      <c r="B278">
        <v>39570879</v>
      </c>
      <c r="C278">
        <v>39571889</v>
      </c>
      <c r="D278">
        <v>36801792</v>
      </c>
      <c r="E278">
        <v>1</v>
      </c>
      <c r="F278">
        <v>1</v>
      </c>
      <c r="G278">
        <v>1</v>
      </c>
      <c r="H278">
        <v>3</v>
      </c>
      <c r="I278" t="s">
        <v>1186</v>
      </c>
      <c r="J278" t="s">
        <v>1187</v>
      </c>
      <c r="K278" t="s">
        <v>1188</v>
      </c>
      <c r="L278">
        <v>1339</v>
      </c>
      <c r="N278">
        <v>1007</v>
      </c>
      <c r="O278" t="s">
        <v>73</v>
      </c>
      <c r="P278" t="s">
        <v>73</v>
      </c>
      <c r="Q278">
        <v>1</v>
      </c>
      <c r="W278">
        <v>0</v>
      </c>
      <c r="X278">
        <v>-1660354250</v>
      </c>
      <c r="Y278">
        <v>0.73</v>
      </c>
      <c r="AA278">
        <v>16.010000000000002</v>
      </c>
      <c r="AB278">
        <v>0</v>
      </c>
      <c r="AC278">
        <v>0</v>
      </c>
      <c r="AD278">
        <v>0</v>
      </c>
      <c r="AE278">
        <v>2.44</v>
      </c>
      <c r="AF278">
        <v>0</v>
      </c>
      <c r="AG278">
        <v>0</v>
      </c>
      <c r="AH278">
        <v>0</v>
      </c>
      <c r="AI278">
        <v>6.56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3</v>
      </c>
      <c r="AT278">
        <v>0.73</v>
      </c>
      <c r="AU278" t="s">
        <v>3</v>
      </c>
      <c r="AV278">
        <v>0</v>
      </c>
      <c r="AW278">
        <v>2</v>
      </c>
      <c r="AX278">
        <v>39571918</v>
      </c>
      <c r="AY278">
        <v>1</v>
      </c>
      <c r="AZ278">
        <v>0</v>
      </c>
      <c r="BA278">
        <v>254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Y278*Source!I111</f>
        <v>2.9199999999999999E-3</v>
      </c>
      <c r="CY278">
        <f t="shared" ref="CY278:CY289" si="33">AA278</f>
        <v>16.010000000000002</v>
      </c>
      <c r="CZ278">
        <f t="shared" ref="CZ278:CZ289" si="34">AE278</f>
        <v>2.44</v>
      </c>
      <c r="DA278">
        <f t="shared" ref="DA278:DA289" si="35">AI278</f>
        <v>6.56</v>
      </c>
      <c r="DB278">
        <v>0</v>
      </c>
    </row>
    <row r="279" spans="1:106" x14ac:dyDescent="0.2">
      <c r="A279">
        <f>ROW(Source!A111)</f>
        <v>111</v>
      </c>
      <c r="B279">
        <v>39570879</v>
      </c>
      <c r="C279">
        <v>39571889</v>
      </c>
      <c r="D279">
        <v>36802304</v>
      </c>
      <c r="E279">
        <v>1</v>
      </c>
      <c r="F279">
        <v>1</v>
      </c>
      <c r="G279">
        <v>1</v>
      </c>
      <c r="H279">
        <v>3</v>
      </c>
      <c r="I279" t="s">
        <v>1200</v>
      </c>
      <c r="J279" t="s">
        <v>1201</v>
      </c>
      <c r="K279" t="s">
        <v>1202</v>
      </c>
      <c r="L279">
        <v>1327</v>
      </c>
      <c r="N279">
        <v>1005</v>
      </c>
      <c r="O279" t="s">
        <v>250</v>
      </c>
      <c r="P279" t="s">
        <v>250</v>
      </c>
      <c r="Q279">
        <v>1</v>
      </c>
      <c r="W279">
        <v>0</v>
      </c>
      <c r="X279">
        <v>440019653</v>
      </c>
      <c r="Y279">
        <v>30</v>
      </c>
      <c r="AA279">
        <v>23.75</v>
      </c>
      <c r="AB279">
        <v>0</v>
      </c>
      <c r="AC279">
        <v>0</v>
      </c>
      <c r="AD279">
        <v>0</v>
      </c>
      <c r="AE279">
        <v>3.62</v>
      </c>
      <c r="AF279">
        <v>0</v>
      </c>
      <c r="AG279">
        <v>0</v>
      </c>
      <c r="AH279">
        <v>0</v>
      </c>
      <c r="AI279">
        <v>6.56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3</v>
      </c>
      <c r="AT279">
        <v>30</v>
      </c>
      <c r="AU279" t="s">
        <v>3</v>
      </c>
      <c r="AV279">
        <v>0</v>
      </c>
      <c r="AW279">
        <v>2</v>
      </c>
      <c r="AX279">
        <v>39571919</v>
      </c>
      <c r="AY279">
        <v>1</v>
      </c>
      <c r="AZ279">
        <v>0</v>
      </c>
      <c r="BA279">
        <v>255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Y279*Source!I111</f>
        <v>0.12</v>
      </c>
      <c r="CY279">
        <f t="shared" si="33"/>
        <v>23.75</v>
      </c>
      <c r="CZ279">
        <f t="shared" si="34"/>
        <v>3.62</v>
      </c>
      <c r="DA279">
        <f t="shared" si="35"/>
        <v>6.56</v>
      </c>
      <c r="DB279">
        <v>0</v>
      </c>
    </row>
    <row r="280" spans="1:106" x14ac:dyDescent="0.2">
      <c r="A280">
        <f>ROW(Source!A111)</f>
        <v>111</v>
      </c>
      <c r="B280">
        <v>39570879</v>
      </c>
      <c r="C280">
        <v>39571889</v>
      </c>
      <c r="D280">
        <v>36803256</v>
      </c>
      <c r="E280">
        <v>1</v>
      </c>
      <c r="F280">
        <v>1</v>
      </c>
      <c r="G280">
        <v>1</v>
      </c>
      <c r="H280">
        <v>3</v>
      </c>
      <c r="I280" t="s">
        <v>1178</v>
      </c>
      <c r="J280" t="s">
        <v>1179</v>
      </c>
      <c r="K280" t="s">
        <v>1180</v>
      </c>
      <c r="L280">
        <v>1348</v>
      </c>
      <c r="N280">
        <v>1009</v>
      </c>
      <c r="O280" t="s">
        <v>64</v>
      </c>
      <c r="P280" t="s">
        <v>64</v>
      </c>
      <c r="Q280">
        <v>1000</v>
      </c>
      <c r="W280">
        <v>0</v>
      </c>
      <c r="X280">
        <v>-714836380</v>
      </c>
      <c r="Y280">
        <v>5.0000000000000001E-3</v>
      </c>
      <c r="AA280">
        <v>67666.47</v>
      </c>
      <c r="AB280">
        <v>0</v>
      </c>
      <c r="AC280">
        <v>0</v>
      </c>
      <c r="AD280">
        <v>0</v>
      </c>
      <c r="AE280">
        <v>10315.01</v>
      </c>
      <c r="AF280">
        <v>0</v>
      </c>
      <c r="AG280">
        <v>0</v>
      </c>
      <c r="AH280">
        <v>0</v>
      </c>
      <c r="AI280">
        <v>6.56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3</v>
      </c>
      <c r="AT280">
        <v>5.0000000000000001E-3</v>
      </c>
      <c r="AU280" t="s">
        <v>3</v>
      </c>
      <c r="AV280">
        <v>0</v>
      </c>
      <c r="AW280">
        <v>2</v>
      </c>
      <c r="AX280">
        <v>39571920</v>
      </c>
      <c r="AY280">
        <v>1</v>
      </c>
      <c r="AZ280">
        <v>0</v>
      </c>
      <c r="BA280">
        <v>256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Y280*Source!I111</f>
        <v>2.0000000000000002E-5</v>
      </c>
      <c r="CY280">
        <f t="shared" si="33"/>
        <v>67666.47</v>
      </c>
      <c r="CZ280">
        <f t="shared" si="34"/>
        <v>10315.01</v>
      </c>
      <c r="DA280">
        <f t="shared" si="35"/>
        <v>6.56</v>
      </c>
      <c r="DB280">
        <v>0</v>
      </c>
    </row>
    <row r="281" spans="1:106" x14ac:dyDescent="0.2">
      <c r="A281">
        <f>ROW(Source!A111)</f>
        <v>111</v>
      </c>
      <c r="B281">
        <v>39570879</v>
      </c>
      <c r="C281">
        <v>39571889</v>
      </c>
      <c r="D281">
        <v>36804545</v>
      </c>
      <c r="E281">
        <v>1</v>
      </c>
      <c r="F281">
        <v>1</v>
      </c>
      <c r="G281">
        <v>1</v>
      </c>
      <c r="H281">
        <v>3</v>
      </c>
      <c r="I281" t="s">
        <v>1211</v>
      </c>
      <c r="J281" t="s">
        <v>1212</v>
      </c>
      <c r="K281" t="s">
        <v>1213</v>
      </c>
      <c r="L281">
        <v>1348</v>
      </c>
      <c r="N281">
        <v>1009</v>
      </c>
      <c r="O281" t="s">
        <v>64</v>
      </c>
      <c r="P281" t="s">
        <v>64</v>
      </c>
      <c r="Q281">
        <v>1000</v>
      </c>
      <c r="W281">
        <v>0</v>
      </c>
      <c r="X281">
        <v>1174701286</v>
      </c>
      <c r="Y281">
        <v>2E-3</v>
      </c>
      <c r="AA281">
        <v>78575.679999999993</v>
      </c>
      <c r="AB281">
        <v>0</v>
      </c>
      <c r="AC281">
        <v>0</v>
      </c>
      <c r="AD281">
        <v>0</v>
      </c>
      <c r="AE281">
        <v>11978</v>
      </c>
      <c r="AF281">
        <v>0</v>
      </c>
      <c r="AG281">
        <v>0</v>
      </c>
      <c r="AH281">
        <v>0</v>
      </c>
      <c r="AI281">
        <v>6.56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3</v>
      </c>
      <c r="AT281">
        <v>2E-3</v>
      </c>
      <c r="AU281" t="s">
        <v>3</v>
      </c>
      <c r="AV281">
        <v>0</v>
      </c>
      <c r="AW281">
        <v>2</v>
      </c>
      <c r="AX281">
        <v>39571921</v>
      </c>
      <c r="AY281">
        <v>1</v>
      </c>
      <c r="AZ281">
        <v>0</v>
      </c>
      <c r="BA281">
        <v>257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Y281*Source!I111</f>
        <v>7.9999999999999996E-6</v>
      </c>
      <c r="CY281">
        <f t="shared" si="33"/>
        <v>78575.679999999993</v>
      </c>
      <c r="CZ281">
        <f t="shared" si="34"/>
        <v>11978</v>
      </c>
      <c r="DA281">
        <f t="shared" si="35"/>
        <v>6.56</v>
      </c>
      <c r="DB281">
        <v>0</v>
      </c>
    </row>
    <row r="282" spans="1:106" x14ac:dyDescent="0.2">
      <c r="A282">
        <f>ROW(Source!A111)</f>
        <v>111</v>
      </c>
      <c r="B282">
        <v>39570879</v>
      </c>
      <c r="C282">
        <v>39571889</v>
      </c>
      <c r="D282">
        <v>36806520</v>
      </c>
      <c r="E282">
        <v>1</v>
      </c>
      <c r="F282">
        <v>1</v>
      </c>
      <c r="G282">
        <v>1</v>
      </c>
      <c r="H282">
        <v>3</v>
      </c>
      <c r="I282" t="s">
        <v>1214</v>
      </c>
      <c r="J282" t="s">
        <v>1215</v>
      </c>
      <c r="K282" t="s">
        <v>1216</v>
      </c>
      <c r="L282">
        <v>1348</v>
      </c>
      <c r="N282">
        <v>1009</v>
      </c>
      <c r="O282" t="s">
        <v>64</v>
      </c>
      <c r="P282" t="s">
        <v>64</v>
      </c>
      <c r="Q282">
        <v>1000</v>
      </c>
      <c r="W282">
        <v>0</v>
      </c>
      <c r="X282">
        <v>36820162</v>
      </c>
      <c r="Y282">
        <v>0.01</v>
      </c>
      <c r="AA282">
        <v>4818.32</v>
      </c>
      <c r="AB282">
        <v>0</v>
      </c>
      <c r="AC282">
        <v>0</v>
      </c>
      <c r="AD282">
        <v>0</v>
      </c>
      <c r="AE282">
        <v>734.5</v>
      </c>
      <c r="AF282">
        <v>0</v>
      </c>
      <c r="AG282">
        <v>0</v>
      </c>
      <c r="AH282">
        <v>0</v>
      </c>
      <c r="AI282">
        <v>6.56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3</v>
      </c>
      <c r="AT282">
        <v>0.01</v>
      </c>
      <c r="AU282" t="s">
        <v>3</v>
      </c>
      <c r="AV282">
        <v>0</v>
      </c>
      <c r="AW282">
        <v>2</v>
      </c>
      <c r="AX282">
        <v>39571922</v>
      </c>
      <c r="AY282">
        <v>1</v>
      </c>
      <c r="AZ282">
        <v>0</v>
      </c>
      <c r="BA282">
        <v>258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Y282*Source!I111</f>
        <v>4.0000000000000003E-5</v>
      </c>
      <c r="CY282">
        <f t="shared" si="33"/>
        <v>4818.32</v>
      </c>
      <c r="CZ282">
        <f t="shared" si="34"/>
        <v>734.5</v>
      </c>
      <c r="DA282">
        <f t="shared" si="35"/>
        <v>6.56</v>
      </c>
      <c r="DB282">
        <v>0</v>
      </c>
    </row>
    <row r="283" spans="1:106" x14ac:dyDescent="0.2">
      <c r="A283">
        <f>ROW(Source!A111)</f>
        <v>111</v>
      </c>
      <c r="B283">
        <v>39570879</v>
      </c>
      <c r="C283">
        <v>39571889</v>
      </c>
      <c r="D283">
        <v>36796108</v>
      </c>
      <c r="E283">
        <v>17</v>
      </c>
      <c r="F283">
        <v>1</v>
      </c>
      <c r="G283">
        <v>1</v>
      </c>
      <c r="H283">
        <v>3</v>
      </c>
      <c r="I283" t="s">
        <v>95</v>
      </c>
      <c r="J283" t="s">
        <v>3</v>
      </c>
      <c r="K283" t="s">
        <v>96</v>
      </c>
      <c r="L283">
        <v>1339</v>
      </c>
      <c r="N283">
        <v>1007</v>
      </c>
      <c r="O283" t="s">
        <v>73</v>
      </c>
      <c r="P283" t="s">
        <v>73</v>
      </c>
      <c r="Q283">
        <v>1</v>
      </c>
      <c r="W283">
        <v>0</v>
      </c>
      <c r="X283">
        <v>-1646172050</v>
      </c>
      <c r="Y283">
        <v>101.5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6.56</v>
      </c>
      <c r="AJ283">
        <v>1</v>
      </c>
      <c r="AK283">
        <v>1</v>
      </c>
      <c r="AL283">
        <v>1</v>
      </c>
      <c r="AN283">
        <v>0</v>
      </c>
      <c r="AO283">
        <v>0</v>
      </c>
      <c r="AP283">
        <v>0</v>
      </c>
      <c r="AQ283">
        <v>0</v>
      </c>
      <c r="AR283">
        <v>0</v>
      </c>
      <c r="AS283" t="s">
        <v>3</v>
      </c>
      <c r="AT283">
        <v>101.5</v>
      </c>
      <c r="AU283" t="s">
        <v>3</v>
      </c>
      <c r="AV283">
        <v>0</v>
      </c>
      <c r="AW283">
        <v>2</v>
      </c>
      <c r="AX283">
        <v>39571923</v>
      </c>
      <c r="AY283">
        <v>1</v>
      </c>
      <c r="AZ283">
        <v>0</v>
      </c>
      <c r="BA283">
        <v>259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Y283*Source!I111</f>
        <v>0.40600000000000003</v>
      </c>
      <c r="CY283">
        <f t="shared" si="33"/>
        <v>0</v>
      </c>
      <c r="CZ283">
        <f t="shared" si="34"/>
        <v>0</v>
      </c>
      <c r="DA283">
        <f t="shared" si="35"/>
        <v>6.56</v>
      </c>
      <c r="DB283">
        <v>0</v>
      </c>
    </row>
    <row r="284" spans="1:106" x14ac:dyDescent="0.2">
      <c r="A284">
        <f>ROW(Source!A111)</f>
        <v>111</v>
      </c>
      <c r="B284">
        <v>39570879</v>
      </c>
      <c r="C284">
        <v>39571889</v>
      </c>
      <c r="D284">
        <v>36807465</v>
      </c>
      <c r="E284">
        <v>1</v>
      </c>
      <c r="F284">
        <v>1</v>
      </c>
      <c r="G284">
        <v>1</v>
      </c>
      <c r="H284">
        <v>3</v>
      </c>
      <c r="I284" t="s">
        <v>80</v>
      </c>
      <c r="J284" t="s">
        <v>82</v>
      </c>
      <c r="K284" t="s">
        <v>81</v>
      </c>
      <c r="L284">
        <v>1339</v>
      </c>
      <c r="N284">
        <v>1007</v>
      </c>
      <c r="O284" t="s">
        <v>73</v>
      </c>
      <c r="P284" t="s">
        <v>73</v>
      </c>
      <c r="Q284">
        <v>1</v>
      </c>
      <c r="W284">
        <v>0</v>
      </c>
      <c r="X284">
        <v>-1144518642</v>
      </c>
      <c r="Y284">
        <v>101.5</v>
      </c>
      <c r="AA284">
        <v>4888.7700000000004</v>
      </c>
      <c r="AB284">
        <v>0</v>
      </c>
      <c r="AC284">
        <v>0</v>
      </c>
      <c r="AD284">
        <v>0</v>
      </c>
      <c r="AE284">
        <v>745.24</v>
      </c>
      <c r="AF284">
        <v>0</v>
      </c>
      <c r="AG284">
        <v>0</v>
      </c>
      <c r="AH284">
        <v>0</v>
      </c>
      <c r="AI284">
        <v>6.56</v>
      </c>
      <c r="AJ284">
        <v>1</v>
      </c>
      <c r="AK284">
        <v>1</v>
      </c>
      <c r="AL284">
        <v>1</v>
      </c>
      <c r="AN284">
        <v>0</v>
      </c>
      <c r="AO284">
        <v>0</v>
      </c>
      <c r="AP284">
        <v>0</v>
      </c>
      <c r="AQ284">
        <v>0</v>
      </c>
      <c r="AR284">
        <v>0</v>
      </c>
      <c r="AS284" t="s">
        <v>3</v>
      </c>
      <c r="AT284">
        <v>101.5</v>
      </c>
      <c r="AU284" t="s">
        <v>3</v>
      </c>
      <c r="AV284">
        <v>0</v>
      </c>
      <c r="AW284">
        <v>1</v>
      </c>
      <c r="AX284">
        <v>-1</v>
      </c>
      <c r="AY284">
        <v>0</v>
      </c>
      <c r="AZ284">
        <v>0</v>
      </c>
      <c r="BA284" t="s">
        <v>3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Y284*Source!I111</f>
        <v>0.40600000000000003</v>
      </c>
      <c r="CY284">
        <f t="shared" si="33"/>
        <v>4888.7700000000004</v>
      </c>
      <c r="CZ284">
        <f t="shared" si="34"/>
        <v>745.24</v>
      </c>
      <c r="DA284">
        <f t="shared" si="35"/>
        <v>6.56</v>
      </c>
      <c r="DB284">
        <v>0</v>
      </c>
    </row>
    <row r="285" spans="1:106" x14ac:dyDescent="0.2">
      <c r="A285">
        <f>ROW(Source!A111)</f>
        <v>111</v>
      </c>
      <c r="B285">
        <v>39570879</v>
      </c>
      <c r="C285">
        <v>39571889</v>
      </c>
      <c r="D285">
        <v>36825646</v>
      </c>
      <c r="E285">
        <v>1</v>
      </c>
      <c r="F285">
        <v>1</v>
      </c>
      <c r="G285">
        <v>1</v>
      </c>
      <c r="H285">
        <v>3</v>
      </c>
      <c r="I285" t="s">
        <v>1220</v>
      </c>
      <c r="J285" t="s">
        <v>1221</v>
      </c>
      <c r="K285" t="s">
        <v>1222</v>
      </c>
      <c r="L285">
        <v>1348</v>
      </c>
      <c r="N285">
        <v>1009</v>
      </c>
      <c r="O285" t="s">
        <v>64</v>
      </c>
      <c r="P285" t="s">
        <v>64</v>
      </c>
      <c r="Q285">
        <v>1000</v>
      </c>
      <c r="W285">
        <v>0</v>
      </c>
      <c r="X285">
        <v>-1396314973</v>
      </c>
      <c r="Y285">
        <v>1.0200000000000001E-2</v>
      </c>
      <c r="AA285">
        <v>29226.11</v>
      </c>
      <c r="AB285">
        <v>0</v>
      </c>
      <c r="AC285">
        <v>0</v>
      </c>
      <c r="AD285">
        <v>0</v>
      </c>
      <c r="AE285">
        <v>4455.2</v>
      </c>
      <c r="AF285">
        <v>0</v>
      </c>
      <c r="AG285">
        <v>0</v>
      </c>
      <c r="AH285">
        <v>0</v>
      </c>
      <c r="AI285">
        <v>6.56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3</v>
      </c>
      <c r="AT285">
        <v>1.0200000000000001E-2</v>
      </c>
      <c r="AU285" t="s">
        <v>3</v>
      </c>
      <c r="AV285">
        <v>0</v>
      </c>
      <c r="AW285">
        <v>2</v>
      </c>
      <c r="AX285">
        <v>39571924</v>
      </c>
      <c r="AY285">
        <v>1</v>
      </c>
      <c r="AZ285">
        <v>0</v>
      </c>
      <c r="BA285">
        <v>260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Y285*Source!I111</f>
        <v>4.0800000000000002E-5</v>
      </c>
      <c r="CY285">
        <f t="shared" si="33"/>
        <v>29226.11</v>
      </c>
      <c r="CZ285">
        <f t="shared" si="34"/>
        <v>4455.2</v>
      </c>
      <c r="DA285">
        <f t="shared" si="35"/>
        <v>6.56</v>
      </c>
      <c r="DB285">
        <v>0</v>
      </c>
    </row>
    <row r="286" spans="1:106" x14ac:dyDescent="0.2">
      <c r="A286">
        <f>ROW(Source!A111)</f>
        <v>111</v>
      </c>
      <c r="B286">
        <v>39570879</v>
      </c>
      <c r="C286">
        <v>39571889</v>
      </c>
      <c r="D286">
        <v>36826570</v>
      </c>
      <c r="E286">
        <v>1</v>
      </c>
      <c r="F286">
        <v>1</v>
      </c>
      <c r="G286">
        <v>1</v>
      </c>
      <c r="H286">
        <v>3</v>
      </c>
      <c r="I286" t="s">
        <v>198</v>
      </c>
      <c r="J286" t="s">
        <v>200</v>
      </c>
      <c r="K286" t="s">
        <v>199</v>
      </c>
      <c r="L286">
        <v>1348</v>
      </c>
      <c r="N286">
        <v>1009</v>
      </c>
      <c r="O286" t="s">
        <v>64</v>
      </c>
      <c r="P286" t="s">
        <v>64</v>
      </c>
      <c r="Q286">
        <v>1000</v>
      </c>
      <c r="W286">
        <v>0</v>
      </c>
      <c r="X286">
        <v>-286972150</v>
      </c>
      <c r="Y286">
        <v>8.1</v>
      </c>
      <c r="AA286">
        <v>57840.639999999999</v>
      </c>
      <c r="AB286">
        <v>0</v>
      </c>
      <c r="AC286">
        <v>0</v>
      </c>
      <c r="AD286">
        <v>0</v>
      </c>
      <c r="AE286">
        <v>8817.17</v>
      </c>
      <c r="AF286">
        <v>0</v>
      </c>
      <c r="AG286">
        <v>0</v>
      </c>
      <c r="AH286">
        <v>0</v>
      </c>
      <c r="AI286">
        <v>6.56</v>
      </c>
      <c r="AJ286">
        <v>1</v>
      </c>
      <c r="AK286">
        <v>1</v>
      </c>
      <c r="AL286">
        <v>1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3</v>
      </c>
      <c r="AT286">
        <v>8.1</v>
      </c>
      <c r="AU286" t="s">
        <v>3</v>
      </c>
      <c r="AV286">
        <v>0</v>
      </c>
      <c r="AW286">
        <v>1</v>
      </c>
      <c r="AX286">
        <v>-1</v>
      </c>
      <c r="AY286">
        <v>0</v>
      </c>
      <c r="AZ286">
        <v>0</v>
      </c>
      <c r="BA286" t="s">
        <v>3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Y286*Source!I111</f>
        <v>3.2399999999999998E-2</v>
      </c>
      <c r="CY286">
        <f t="shared" si="33"/>
        <v>57840.639999999999</v>
      </c>
      <c r="CZ286">
        <f t="shared" si="34"/>
        <v>8817.17</v>
      </c>
      <c r="DA286">
        <f t="shared" si="35"/>
        <v>6.56</v>
      </c>
      <c r="DB286">
        <v>0</v>
      </c>
    </row>
    <row r="287" spans="1:106" x14ac:dyDescent="0.2">
      <c r="A287">
        <f>ROW(Source!A111)</f>
        <v>111</v>
      </c>
      <c r="B287">
        <v>39570879</v>
      </c>
      <c r="C287">
        <v>39571889</v>
      </c>
      <c r="D287">
        <v>36796448</v>
      </c>
      <c r="E287">
        <v>17</v>
      </c>
      <c r="F287">
        <v>1</v>
      </c>
      <c r="G287">
        <v>1</v>
      </c>
      <c r="H287">
        <v>3</v>
      </c>
      <c r="I287" t="s">
        <v>159</v>
      </c>
      <c r="J287" t="s">
        <v>3</v>
      </c>
      <c r="K287" t="s">
        <v>160</v>
      </c>
      <c r="L287">
        <v>1348</v>
      </c>
      <c r="N287">
        <v>1009</v>
      </c>
      <c r="O287" t="s">
        <v>64</v>
      </c>
      <c r="P287" t="s">
        <v>64</v>
      </c>
      <c r="Q287">
        <v>1000</v>
      </c>
      <c r="W287">
        <v>0</v>
      </c>
      <c r="X287">
        <v>1999180854</v>
      </c>
      <c r="Y287">
        <v>8.1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6.56</v>
      </c>
      <c r="AJ287">
        <v>1</v>
      </c>
      <c r="AK287">
        <v>1</v>
      </c>
      <c r="AL287">
        <v>1</v>
      </c>
      <c r="AN287">
        <v>0</v>
      </c>
      <c r="AO287">
        <v>0</v>
      </c>
      <c r="AP287">
        <v>0</v>
      </c>
      <c r="AQ287">
        <v>0</v>
      </c>
      <c r="AR287">
        <v>0</v>
      </c>
      <c r="AS287" t="s">
        <v>3</v>
      </c>
      <c r="AT287">
        <v>8.1</v>
      </c>
      <c r="AU287" t="s">
        <v>3</v>
      </c>
      <c r="AV287">
        <v>0</v>
      </c>
      <c r="AW287">
        <v>2</v>
      </c>
      <c r="AX287">
        <v>39571925</v>
      </c>
      <c r="AY287">
        <v>1</v>
      </c>
      <c r="AZ287">
        <v>0</v>
      </c>
      <c r="BA287">
        <v>261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Y287*Source!I111</f>
        <v>3.2399999999999998E-2</v>
      </c>
      <c r="CY287">
        <f t="shared" si="33"/>
        <v>0</v>
      </c>
      <c r="CZ287">
        <f t="shared" si="34"/>
        <v>0</v>
      </c>
      <c r="DA287">
        <f t="shared" si="35"/>
        <v>6.56</v>
      </c>
      <c r="DB287">
        <v>0</v>
      </c>
    </row>
    <row r="288" spans="1:106" x14ac:dyDescent="0.2">
      <c r="A288">
        <f>ROW(Source!A111)</f>
        <v>111</v>
      </c>
      <c r="B288">
        <v>39570879</v>
      </c>
      <c r="C288">
        <v>39571889</v>
      </c>
      <c r="D288">
        <v>36830509</v>
      </c>
      <c r="E288">
        <v>1</v>
      </c>
      <c r="F288">
        <v>1</v>
      </c>
      <c r="G288">
        <v>1</v>
      </c>
      <c r="H288">
        <v>3</v>
      </c>
      <c r="I288" t="s">
        <v>1223</v>
      </c>
      <c r="J288" t="s">
        <v>1224</v>
      </c>
      <c r="K288" t="s">
        <v>1225</v>
      </c>
      <c r="L288">
        <v>1339</v>
      </c>
      <c r="N288">
        <v>1007</v>
      </c>
      <c r="O288" t="s">
        <v>73</v>
      </c>
      <c r="P288" t="s">
        <v>73</v>
      </c>
      <c r="Q288">
        <v>1</v>
      </c>
      <c r="W288">
        <v>0</v>
      </c>
      <c r="X288">
        <v>-709960560</v>
      </c>
      <c r="Y288">
        <v>0.04</v>
      </c>
      <c r="AA288">
        <v>6927.36</v>
      </c>
      <c r="AB288">
        <v>0</v>
      </c>
      <c r="AC288">
        <v>0</v>
      </c>
      <c r="AD288">
        <v>0</v>
      </c>
      <c r="AE288">
        <v>1056</v>
      </c>
      <c r="AF288">
        <v>0</v>
      </c>
      <c r="AG288">
        <v>0</v>
      </c>
      <c r="AH288">
        <v>0</v>
      </c>
      <c r="AI288">
        <v>6.56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3</v>
      </c>
      <c r="AT288">
        <v>0.04</v>
      </c>
      <c r="AU288" t="s">
        <v>3</v>
      </c>
      <c r="AV288">
        <v>0</v>
      </c>
      <c r="AW288">
        <v>2</v>
      </c>
      <c r="AX288">
        <v>39571926</v>
      </c>
      <c r="AY288">
        <v>1</v>
      </c>
      <c r="AZ288">
        <v>0</v>
      </c>
      <c r="BA288">
        <v>262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Y288*Source!I111</f>
        <v>1.6000000000000001E-4</v>
      </c>
      <c r="CY288">
        <f t="shared" si="33"/>
        <v>6927.36</v>
      </c>
      <c r="CZ288">
        <f t="shared" si="34"/>
        <v>1056</v>
      </c>
      <c r="DA288">
        <f t="shared" si="35"/>
        <v>6.56</v>
      </c>
      <c r="DB288">
        <v>0</v>
      </c>
    </row>
    <row r="289" spans="1:106" x14ac:dyDescent="0.2">
      <c r="A289">
        <f>ROW(Source!A111)</f>
        <v>111</v>
      </c>
      <c r="B289">
        <v>39570879</v>
      </c>
      <c r="C289">
        <v>39571889</v>
      </c>
      <c r="D289">
        <v>36831734</v>
      </c>
      <c r="E289">
        <v>1</v>
      </c>
      <c r="F289">
        <v>1</v>
      </c>
      <c r="G289">
        <v>1</v>
      </c>
      <c r="H289">
        <v>3</v>
      </c>
      <c r="I289" t="s">
        <v>1259</v>
      </c>
      <c r="J289" t="s">
        <v>1260</v>
      </c>
      <c r="K289" t="s">
        <v>1261</v>
      </c>
      <c r="L289">
        <v>1327</v>
      </c>
      <c r="N289">
        <v>1005</v>
      </c>
      <c r="O289" t="s">
        <v>250</v>
      </c>
      <c r="P289" t="s">
        <v>250</v>
      </c>
      <c r="Q289">
        <v>1</v>
      </c>
      <c r="W289">
        <v>0</v>
      </c>
      <c r="X289">
        <v>-2064955635</v>
      </c>
      <c r="Y289">
        <v>3.6</v>
      </c>
      <c r="AA289">
        <v>378.05</v>
      </c>
      <c r="AB289">
        <v>0</v>
      </c>
      <c r="AC289">
        <v>0</v>
      </c>
      <c r="AD289">
        <v>0</v>
      </c>
      <c r="AE289">
        <v>57.63</v>
      </c>
      <c r="AF289">
        <v>0</v>
      </c>
      <c r="AG289">
        <v>0</v>
      </c>
      <c r="AH289">
        <v>0</v>
      </c>
      <c r="AI289">
        <v>6.56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3</v>
      </c>
      <c r="AT289">
        <v>3.6</v>
      </c>
      <c r="AU289" t="s">
        <v>3</v>
      </c>
      <c r="AV289">
        <v>0</v>
      </c>
      <c r="AW289">
        <v>2</v>
      </c>
      <c r="AX289">
        <v>39571927</v>
      </c>
      <c r="AY289">
        <v>1</v>
      </c>
      <c r="AZ289">
        <v>0</v>
      </c>
      <c r="BA289">
        <v>263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Y289*Source!I111</f>
        <v>1.4400000000000001E-2</v>
      </c>
      <c r="CY289">
        <f t="shared" si="33"/>
        <v>378.05</v>
      </c>
      <c r="CZ289">
        <f t="shared" si="34"/>
        <v>57.63</v>
      </c>
      <c r="DA289">
        <f t="shared" si="35"/>
        <v>6.56</v>
      </c>
      <c r="DB289">
        <v>0</v>
      </c>
    </row>
    <row r="290" spans="1:106" x14ac:dyDescent="0.2">
      <c r="A290">
        <f>ROW(Source!A116)</f>
        <v>116</v>
      </c>
      <c r="B290">
        <v>39570879</v>
      </c>
      <c r="C290">
        <v>39571932</v>
      </c>
      <c r="D290">
        <v>37064978</v>
      </c>
      <c r="E290">
        <v>1</v>
      </c>
      <c r="F290">
        <v>1</v>
      </c>
      <c r="G290">
        <v>1</v>
      </c>
      <c r="H290">
        <v>1</v>
      </c>
      <c r="I290" t="s">
        <v>1181</v>
      </c>
      <c r="J290" t="s">
        <v>3</v>
      </c>
      <c r="K290" t="s">
        <v>1182</v>
      </c>
      <c r="L290">
        <v>1191</v>
      </c>
      <c r="N290">
        <v>1013</v>
      </c>
      <c r="O290" t="s">
        <v>1143</v>
      </c>
      <c r="P290" t="s">
        <v>1143</v>
      </c>
      <c r="Q290">
        <v>1</v>
      </c>
      <c r="W290">
        <v>0</v>
      </c>
      <c r="X290">
        <v>-719309759</v>
      </c>
      <c r="Y290">
        <v>4.2894999999999994</v>
      </c>
      <c r="AA290">
        <v>0</v>
      </c>
      <c r="AB290">
        <v>0</v>
      </c>
      <c r="AC290">
        <v>0</v>
      </c>
      <c r="AD290">
        <v>58.12</v>
      </c>
      <c r="AE290">
        <v>0</v>
      </c>
      <c r="AF290">
        <v>0</v>
      </c>
      <c r="AG290">
        <v>0</v>
      </c>
      <c r="AH290">
        <v>8.86</v>
      </c>
      <c r="AI290">
        <v>1</v>
      </c>
      <c r="AJ290">
        <v>1</v>
      </c>
      <c r="AK290">
        <v>1</v>
      </c>
      <c r="AL290">
        <v>6.56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3</v>
      </c>
      <c r="AT290">
        <v>3.73</v>
      </c>
      <c r="AU290" t="s">
        <v>20</v>
      </c>
      <c r="AV290">
        <v>1</v>
      </c>
      <c r="AW290">
        <v>2</v>
      </c>
      <c r="AX290">
        <v>39571941</v>
      </c>
      <c r="AY290">
        <v>1</v>
      </c>
      <c r="AZ290">
        <v>0</v>
      </c>
      <c r="BA290">
        <v>264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Y290*Source!I116</f>
        <v>0.72063599999999994</v>
      </c>
      <c r="CY290">
        <f>AD290</f>
        <v>58.12</v>
      </c>
      <c r="CZ290">
        <f>AH290</f>
        <v>8.86</v>
      </c>
      <c r="DA290">
        <f>AL290</f>
        <v>6.56</v>
      </c>
      <c r="DB290">
        <v>0</v>
      </c>
    </row>
    <row r="291" spans="1:106" x14ac:dyDescent="0.2">
      <c r="A291">
        <f>ROW(Source!A116)</f>
        <v>116</v>
      </c>
      <c r="B291">
        <v>39570879</v>
      </c>
      <c r="C291">
        <v>39571932</v>
      </c>
      <c r="D291">
        <v>37064876</v>
      </c>
      <c r="E291">
        <v>1</v>
      </c>
      <c r="F291">
        <v>1</v>
      </c>
      <c r="G291">
        <v>1</v>
      </c>
      <c r="H291">
        <v>1</v>
      </c>
      <c r="I291" t="s">
        <v>1146</v>
      </c>
      <c r="J291" t="s">
        <v>3</v>
      </c>
      <c r="K291" t="s">
        <v>1147</v>
      </c>
      <c r="L291">
        <v>1191</v>
      </c>
      <c r="N291">
        <v>1013</v>
      </c>
      <c r="O291" t="s">
        <v>1143</v>
      </c>
      <c r="P291" t="s">
        <v>1143</v>
      </c>
      <c r="Q291">
        <v>1</v>
      </c>
      <c r="W291">
        <v>0</v>
      </c>
      <c r="X291">
        <v>-1417349443</v>
      </c>
      <c r="Y291">
        <v>0.55000000000000004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6.56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3</v>
      </c>
      <c r="AT291">
        <v>0.55000000000000004</v>
      </c>
      <c r="AU291" t="s">
        <v>3</v>
      </c>
      <c r="AV291">
        <v>2</v>
      </c>
      <c r="AW291">
        <v>2</v>
      </c>
      <c r="AX291">
        <v>39571942</v>
      </c>
      <c r="AY291">
        <v>1</v>
      </c>
      <c r="AZ291">
        <v>2048</v>
      </c>
      <c r="BA291">
        <v>265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Y291*Source!I116</f>
        <v>9.240000000000001E-2</v>
      </c>
      <c r="CY291">
        <f>AD291</f>
        <v>0</v>
      </c>
      <c r="CZ291">
        <f>AH291</f>
        <v>0</v>
      </c>
      <c r="DA291">
        <f>AL291</f>
        <v>1</v>
      </c>
      <c r="DB291">
        <v>0</v>
      </c>
    </row>
    <row r="292" spans="1:106" x14ac:dyDescent="0.2">
      <c r="A292">
        <f>ROW(Source!A116)</f>
        <v>116</v>
      </c>
      <c r="B292">
        <v>39570879</v>
      </c>
      <c r="C292">
        <v>39571932</v>
      </c>
      <c r="D292">
        <v>36882383</v>
      </c>
      <c r="E292">
        <v>1</v>
      </c>
      <c r="F292">
        <v>1</v>
      </c>
      <c r="G292">
        <v>1</v>
      </c>
      <c r="H292">
        <v>2</v>
      </c>
      <c r="I292" t="s">
        <v>1205</v>
      </c>
      <c r="J292" t="s">
        <v>1206</v>
      </c>
      <c r="K292" t="s">
        <v>1207</v>
      </c>
      <c r="L292">
        <v>1368</v>
      </c>
      <c r="N292">
        <v>1011</v>
      </c>
      <c r="O292" t="s">
        <v>1151</v>
      </c>
      <c r="P292" t="s">
        <v>1151</v>
      </c>
      <c r="Q292">
        <v>1</v>
      </c>
      <c r="W292">
        <v>0</v>
      </c>
      <c r="X292">
        <v>-665367104</v>
      </c>
      <c r="Y292">
        <v>0.11249999999999999</v>
      </c>
      <c r="AA292">
        <v>0</v>
      </c>
      <c r="AB292">
        <v>590.33000000000004</v>
      </c>
      <c r="AC292">
        <v>10.06</v>
      </c>
      <c r="AD292">
        <v>0</v>
      </c>
      <c r="AE292">
        <v>0</v>
      </c>
      <c r="AF292">
        <v>89.99</v>
      </c>
      <c r="AG292">
        <v>10.06</v>
      </c>
      <c r="AH292">
        <v>0</v>
      </c>
      <c r="AI292">
        <v>1</v>
      </c>
      <c r="AJ292">
        <v>6.56</v>
      </c>
      <c r="AK292">
        <v>1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3</v>
      </c>
      <c r="AT292">
        <v>0.09</v>
      </c>
      <c r="AU292" t="s">
        <v>19</v>
      </c>
      <c r="AV292">
        <v>0</v>
      </c>
      <c r="AW292">
        <v>2</v>
      </c>
      <c r="AX292">
        <v>39571943</v>
      </c>
      <c r="AY292">
        <v>1</v>
      </c>
      <c r="AZ292">
        <v>0</v>
      </c>
      <c r="BA292">
        <v>266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Y292*Source!I116</f>
        <v>1.89E-2</v>
      </c>
      <c r="CY292">
        <f>AB292</f>
        <v>590.33000000000004</v>
      </c>
      <c r="CZ292">
        <f>AF292</f>
        <v>89.99</v>
      </c>
      <c r="DA292">
        <f>AJ292</f>
        <v>6.56</v>
      </c>
      <c r="DB292">
        <v>0</v>
      </c>
    </row>
    <row r="293" spans="1:106" x14ac:dyDescent="0.2">
      <c r="A293">
        <f>ROW(Source!A116)</f>
        <v>116</v>
      </c>
      <c r="B293">
        <v>39570879</v>
      </c>
      <c r="C293">
        <v>39571932</v>
      </c>
      <c r="D293">
        <v>36882890</v>
      </c>
      <c r="E293">
        <v>1</v>
      </c>
      <c r="F293">
        <v>1</v>
      </c>
      <c r="G293">
        <v>1</v>
      </c>
      <c r="H293">
        <v>2</v>
      </c>
      <c r="I293" t="s">
        <v>1239</v>
      </c>
      <c r="J293" t="s">
        <v>1240</v>
      </c>
      <c r="K293" t="s">
        <v>1241</v>
      </c>
      <c r="L293">
        <v>1368</v>
      </c>
      <c r="N293">
        <v>1011</v>
      </c>
      <c r="O293" t="s">
        <v>1151</v>
      </c>
      <c r="P293" t="s">
        <v>1151</v>
      </c>
      <c r="Q293">
        <v>1</v>
      </c>
      <c r="W293">
        <v>0</v>
      </c>
      <c r="X293">
        <v>-1806095485</v>
      </c>
      <c r="Y293">
        <v>1.1625000000000001</v>
      </c>
      <c r="AA293">
        <v>0</v>
      </c>
      <c r="AB293">
        <v>3.61</v>
      </c>
      <c r="AC293">
        <v>0</v>
      </c>
      <c r="AD293">
        <v>0</v>
      </c>
      <c r="AE293">
        <v>0</v>
      </c>
      <c r="AF293">
        <v>0.55000000000000004</v>
      </c>
      <c r="AG293">
        <v>0</v>
      </c>
      <c r="AH293">
        <v>0</v>
      </c>
      <c r="AI293">
        <v>1</v>
      </c>
      <c r="AJ293">
        <v>6.56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3</v>
      </c>
      <c r="AT293">
        <v>0.93</v>
      </c>
      <c r="AU293" t="s">
        <v>19</v>
      </c>
      <c r="AV293">
        <v>0</v>
      </c>
      <c r="AW293">
        <v>2</v>
      </c>
      <c r="AX293">
        <v>39571944</v>
      </c>
      <c r="AY293">
        <v>1</v>
      </c>
      <c r="AZ293">
        <v>0</v>
      </c>
      <c r="BA293">
        <v>267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Y293*Source!I116</f>
        <v>0.19530000000000003</v>
      </c>
      <c r="CY293">
        <f>AB293</f>
        <v>3.61</v>
      </c>
      <c r="CZ293">
        <f>AF293</f>
        <v>0.55000000000000004</v>
      </c>
      <c r="DA293">
        <f>AJ293</f>
        <v>6.56</v>
      </c>
      <c r="DB293">
        <v>0</v>
      </c>
    </row>
    <row r="294" spans="1:106" x14ac:dyDescent="0.2">
      <c r="A294">
        <f>ROW(Source!A116)</f>
        <v>116</v>
      </c>
      <c r="B294">
        <v>39570879</v>
      </c>
      <c r="C294">
        <v>39571932</v>
      </c>
      <c r="D294">
        <v>36883878</v>
      </c>
      <c r="E294">
        <v>1</v>
      </c>
      <c r="F294">
        <v>1</v>
      </c>
      <c r="G294">
        <v>1</v>
      </c>
      <c r="H294">
        <v>2</v>
      </c>
      <c r="I294" t="s">
        <v>1242</v>
      </c>
      <c r="J294" t="s">
        <v>1243</v>
      </c>
      <c r="K294" t="s">
        <v>1244</v>
      </c>
      <c r="L294">
        <v>1368</v>
      </c>
      <c r="N294">
        <v>1011</v>
      </c>
      <c r="O294" t="s">
        <v>1151</v>
      </c>
      <c r="P294" t="s">
        <v>1151</v>
      </c>
      <c r="Q294">
        <v>1</v>
      </c>
      <c r="W294">
        <v>0</v>
      </c>
      <c r="X294">
        <v>-1589061407</v>
      </c>
      <c r="Y294">
        <v>0.57500000000000007</v>
      </c>
      <c r="AA294">
        <v>0</v>
      </c>
      <c r="AB294">
        <v>590.4</v>
      </c>
      <c r="AC294">
        <v>10.06</v>
      </c>
      <c r="AD294">
        <v>0</v>
      </c>
      <c r="AE294">
        <v>0</v>
      </c>
      <c r="AF294">
        <v>90</v>
      </c>
      <c r="AG294">
        <v>10.06</v>
      </c>
      <c r="AH294">
        <v>0</v>
      </c>
      <c r="AI294">
        <v>1</v>
      </c>
      <c r="AJ294">
        <v>6.56</v>
      </c>
      <c r="AK294">
        <v>1</v>
      </c>
      <c r="AL294">
        <v>1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3</v>
      </c>
      <c r="AT294">
        <v>0.46</v>
      </c>
      <c r="AU294" t="s">
        <v>19</v>
      </c>
      <c r="AV294">
        <v>0</v>
      </c>
      <c r="AW294">
        <v>2</v>
      </c>
      <c r="AX294">
        <v>39571945</v>
      </c>
      <c r="AY294">
        <v>1</v>
      </c>
      <c r="AZ294">
        <v>0</v>
      </c>
      <c r="BA294">
        <v>268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Y294*Source!I116</f>
        <v>9.6600000000000019E-2</v>
      </c>
      <c r="CY294">
        <f>AB294</f>
        <v>590.4</v>
      </c>
      <c r="CZ294">
        <f>AF294</f>
        <v>90</v>
      </c>
      <c r="DA294">
        <f>AJ294</f>
        <v>6.56</v>
      </c>
      <c r="DB294">
        <v>0</v>
      </c>
    </row>
    <row r="295" spans="1:106" x14ac:dyDescent="0.2">
      <c r="A295">
        <f>ROW(Source!A116)</f>
        <v>116</v>
      </c>
      <c r="B295">
        <v>39570879</v>
      </c>
      <c r="C295">
        <v>39571932</v>
      </c>
      <c r="D295">
        <v>36801792</v>
      </c>
      <c r="E295">
        <v>1</v>
      </c>
      <c r="F295">
        <v>1</v>
      </c>
      <c r="G295">
        <v>1</v>
      </c>
      <c r="H295">
        <v>3</v>
      </c>
      <c r="I295" t="s">
        <v>1186</v>
      </c>
      <c r="J295" t="s">
        <v>1187</v>
      </c>
      <c r="K295" t="s">
        <v>1188</v>
      </c>
      <c r="L295">
        <v>1339</v>
      </c>
      <c r="N295">
        <v>1007</v>
      </c>
      <c r="O295" t="s">
        <v>73</v>
      </c>
      <c r="P295" t="s">
        <v>73</v>
      </c>
      <c r="Q295">
        <v>1</v>
      </c>
      <c r="W295">
        <v>0</v>
      </c>
      <c r="X295">
        <v>-1660354250</v>
      </c>
      <c r="Y295">
        <v>0.15</v>
      </c>
      <c r="AA295">
        <v>16.010000000000002</v>
      </c>
      <c r="AB295">
        <v>0</v>
      </c>
      <c r="AC295">
        <v>0</v>
      </c>
      <c r="AD295">
        <v>0</v>
      </c>
      <c r="AE295">
        <v>2.44</v>
      </c>
      <c r="AF295">
        <v>0</v>
      </c>
      <c r="AG295">
        <v>0</v>
      </c>
      <c r="AH295">
        <v>0</v>
      </c>
      <c r="AI295">
        <v>6.56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3</v>
      </c>
      <c r="AT295">
        <v>0.15</v>
      </c>
      <c r="AU295" t="s">
        <v>3</v>
      </c>
      <c r="AV295">
        <v>0</v>
      </c>
      <c r="AW295">
        <v>2</v>
      </c>
      <c r="AX295">
        <v>39571946</v>
      </c>
      <c r="AY295">
        <v>1</v>
      </c>
      <c r="AZ295">
        <v>0</v>
      </c>
      <c r="BA295">
        <v>269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Y295*Source!I116</f>
        <v>2.52E-2</v>
      </c>
      <c r="CY295">
        <f>AA295</f>
        <v>16.010000000000002</v>
      </c>
      <c r="CZ295">
        <f>AE295</f>
        <v>2.44</v>
      </c>
      <c r="DA295">
        <f>AI295</f>
        <v>6.56</v>
      </c>
      <c r="DB295">
        <v>0</v>
      </c>
    </row>
    <row r="296" spans="1:106" x14ac:dyDescent="0.2">
      <c r="A296">
        <f>ROW(Source!A116)</f>
        <v>116</v>
      </c>
      <c r="B296">
        <v>39570879</v>
      </c>
      <c r="C296">
        <v>39571932</v>
      </c>
      <c r="D296">
        <v>36796092</v>
      </c>
      <c r="E296">
        <v>17</v>
      </c>
      <c r="F296">
        <v>1</v>
      </c>
      <c r="G296">
        <v>1</v>
      </c>
      <c r="H296">
        <v>3</v>
      </c>
      <c r="I296" t="s">
        <v>282</v>
      </c>
      <c r="J296" t="s">
        <v>3</v>
      </c>
      <c r="K296" t="s">
        <v>283</v>
      </c>
      <c r="L296">
        <v>1339</v>
      </c>
      <c r="N296">
        <v>1007</v>
      </c>
      <c r="O296" t="s">
        <v>73</v>
      </c>
      <c r="P296" t="s">
        <v>73</v>
      </c>
      <c r="Q296">
        <v>1</v>
      </c>
      <c r="W296">
        <v>0</v>
      </c>
      <c r="X296">
        <v>443786179</v>
      </c>
      <c r="Y296">
        <v>1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6.56</v>
      </c>
      <c r="AJ296">
        <v>1</v>
      </c>
      <c r="AK296">
        <v>1</v>
      </c>
      <c r="AL296">
        <v>1</v>
      </c>
      <c r="AN296">
        <v>0</v>
      </c>
      <c r="AO296">
        <v>0</v>
      </c>
      <c r="AP296">
        <v>0</v>
      </c>
      <c r="AQ296">
        <v>0</v>
      </c>
      <c r="AR296">
        <v>0</v>
      </c>
      <c r="AS296" t="s">
        <v>3</v>
      </c>
      <c r="AT296">
        <v>1</v>
      </c>
      <c r="AU296" t="s">
        <v>3</v>
      </c>
      <c r="AV296">
        <v>0</v>
      </c>
      <c r="AW296">
        <v>2</v>
      </c>
      <c r="AX296">
        <v>39571948</v>
      </c>
      <c r="AY296">
        <v>1</v>
      </c>
      <c r="AZ296">
        <v>6144</v>
      </c>
      <c r="BA296">
        <v>271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Y296*Source!I116</f>
        <v>0.16800000000000001</v>
      </c>
      <c r="CY296">
        <f>AA296</f>
        <v>0</v>
      </c>
      <c r="CZ296">
        <f>AE296</f>
        <v>0</v>
      </c>
      <c r="DA296">
        <f>AI296</f>
        <v>6.56</v>
      </c>
      <c r="DB296">
        <v>0</v>
      </c>
    </row>
    <row r="297" spans="1:106" x14ac:dyDescent="0.2">
      <c r="A297">
        <f>ROW(Source!A116)</f>
        <v>116</v>
      </c>
      <c r="B297">
        <v>39570879</v>
      </c>
      <c r="C297">
        <v>39571932</v>
      </c>
      <c r="D297">
        <v>36806205</v>
      </c>
      <c r="E297">
        <v>1</v>
      </c>
      <c r="F297">
        <v>1</v>
      </c>
      <c r="G297">
        <v>1</v>
      </c>
      <c r="H297">
        <v>3</v>
      </c>
      <c r="I297" t="s">
        <v>278</v>
      </c>
      <c r="J297" t="s">
        <v>280</v>
      </c>
      <c r="K297" t="s">
        <v>279</v>
      </c>
      <c r="L297">
        <v>1339</v>
      </c>
      <c r="N297">
        <v>1007</v>
      </c>
      <c r="O297" t="s">
        <v>73</v>
      </c>
      <c r="P297" t="s">
        <v>73</v>
      </c>
      <c r="Q297">
        <v>1</v>
      </c>
      <c r="W297">
        <v>0</v>
      </c>
      <c r="X297">
        <v>863585499</v>
      </c>
      <c r="Y297">
        <v>1</v>
      </c>
      <c r="AA297">
        <v>778.02</v>
      </c>
      <c r="AB297">
        <v>0</v>
      </c>
      <c r="AC297">
        <v>0</v>
      </c>
      <c r="AD297">
        <v>0</v>
      </c>
      <c r="AE297">
        <v>118.6</v>
      </c>
      <c r="AF297">
        <v>0</v>
      </c>
      <c r="AG297">
        <v>0</v>
      </c>
      <c r="AH297">
        <v>0</v>
      </c>
      <c r="AI297">
        <v>6.56</v>
      </c>
      <c r="AJ297">
        <v>1</v>
      </c>
      <c r="AK297">
        <v>1</v>
      </c>
      <c r="AL297">
        <v>1</v>
      </c>
      <c r="AN297">
        <v>0</v>
      </c>
      <c r="AO297">
        <v>0</v>
      </c>
      <c r="AP297">
        <v>0</v>
      </c>
      <c r="AQ297">
        <v>0</v>
      </c>
      <c r="AR297">
        <v>0</v>
      </c>
      <c r="AS297" t="s">
        <v>3</v>
      </c>
      <c r="AT297">
        <v>1</v>
      </c>
      <c r="AU297" t="s">
        <v>3</v>
      </c>
      <c r="AV297">
        <v>0</v>
      </c>
      <c r="AW297">
        <v>1</v>
      </c>
      <c r="AX297">
        <v>-1</v>
      </c>
      <c r="AY297">
        <v>0</v>
      </c>
      <c r="AZ297">
        <v>0</v>
      </c>
      <c r="BA297" t="s">
        <v>3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Y297*Source!I116</f>
        <v>0.16800000000000001</v>
      </c>
      <c r="CY297">
        <f>AA297</f>
        <v>778.02</v>
      </c>
      <c r="CZ297">
        <f>AE297</f>
        <v>118.6</v>
      </c>
      <c r="DA297">
        <f>AI297</f>
        <v>6.56</v>
      </c>
      <c r="DB297">
        <v>0</v>
      </c>
    </row>
    <row r="298" spans="1:106" x14ac:dyDescent="0.2">
      <c r="A298">
        <f>ROW(Source!A119)</f>
        <v>119</v>
      </c>
      <c r="B298">
        <v>39570879</v>
      </c>
      <c r="C298">
        <v>39571953</v>
      </c>
      <c r="D298">
        <v>37064998</v>
      </c>
      <c r="E298">
        <v>1</v>
      </c>
      <c r="F298">
        <v>1</v>
      </c>
      <c r="G298">
        <v>1</v>
      </c>
      <c r="H298">
        <v>1</v>
      </c>
      <c r="I298" t="s">
        <v>1192</v>
      </c>
      <c r="J298" t="s">
        <v>3</v>
      </c>
      <c r="K298" t="s">
        <v>1193</v>
      </c>
      <c r="L298">
        <v>1191</v>
      </c>
      <c r="N298">
        <v>1013</v>
      </c>
      <c r="O298" t="s">
        <v>1143</v>
      </c>
      <c r="P298" t="s">
        <v>1143</v>
      </c>
      <c r="Q298">
        <v>1</v>
      </c>
      <c r="W298">
        <v>0</v>
      </c>
      <c r="X298">
        <v>735429535</v>
      </c>
      <c r="Y298">
        <v>206.99999999999997</v>
      </c>
      <c r="AA298">
        <v>0</v>
      </c>
      <c r="AB298">
        <v>0</v>
      </c>
      <c r="AC298">
        <v>0</v>
      </c>
      <c r="AD298">
        <v>51.17</v>
      </c>
      <c r="AE298">
        <v>0</v>
      </c>
      <c r="AF298">
        <v>0</v>
      </c>
      <c r="AG298">
        <v>0</v>
      </c>
      <c r="AH298">
        <v>7.8</v>
      </c>
      <c r="AI298">
        <v>1</v>
      </c>
      <c r="AJ298">
        <v>1</v>
      </c>
      <c r="AK298">
        <v>1</v>
      </c>
      <c r="AL298">
        <v>6.56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3</v>
      </c>
      <c r="AT298">
        <v>180</v>
      </c>
      <c r="AU298" t="s">
        <v>20</v>
      </c>
      <c r="AV298">
        <v>1</v>
      </c>
      <c r="AW298">
        <v>2</v>
      </c>
      <c r="AX298">
        <v>39571963</v>
      </c>
      <c r="AY298">
        <v>1</v>
      </c>
      <c r="AZ298">
        <v>0</v>
      </c>
      <c r="BA298">
        <v>274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Y298*Source!I119</f>
        <v>5.3819999999999988</v>
      </c>
      <c r="CY298">
        <f>AD298</f>
        <v>51.17</v>
      </c>
      <c r="CZ298">
        <f>AH298</f>
        <v>7.8</v>
      </c>
      <c r="DA298">
        <f>AL298</f>
        <v>6.56</v>
      </c>
      <c r="DB298">
        <v>0</v>
      </c>
    </row>
    <row r="299" spans="1:106" x14ac:dyDescent="0.2">
      <c r="A299">
        <f>ROW(Source!A119)</f>
        <v>119</v>
      </c>
      <c r="B299">
        <v>39570879</v>
      </c>
      <c r="C299">
        <v>39571953</v>
      </c>
      <c r="D299">
        <v>37064876</v>
      </c>
      <c r="E299">
        <v>1</v>
      </c>
      <c r="F299">
        <v>1</v>
      </c>
      <c r="G299">
        <v>1</v>
      </c>
      <c r="H299">
        <v>1</v>
      </c>
      <c r="I299" t="s">
        <v>1146</v>
      </c>
      <c r="J299" t="s">
        <v>3</v>
      </c>
      <c r="K299" t="s">
        <v>1147</v>
      </c>
      <c r="L299">
        <v>1191</v>
      </c>
      <c r="N299">
        <v>1013</v>
      </c>
      <c r="O299" t="s">
        <v>1143</v>
      </c>
      <c r="P299" t="s">
        <v>1143</v>
      </c>
      <c r="Q299">
        <v>1</v>
      </c>
      <c r="W299">
        <v>0</v>
      </c>
      <c r="X299">
        <v>-1417349443</v>
      </c>
      <c r="Y299">
        <v>18.13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1</v>
      </c>
      <c r="AJ299">
        <v>1</v>
      </c>
      <c r="AK299">
        <v>6.56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3</v>
      </c>
      <c r="AT299">
        <v>18.13</v>
      </c>
      <c r="AU299" t="s">
        <v>3</v>
      </c>
      <c r="AV299">
        <v>2</v>
      </c>
      <c r="AW299">
        <v>2</v>
      </c>
      <c r="AX299">
        <v>39571964</v>
      </c>
      <c r="AY299">
        <v>1</v>
      </c>
      <c r="AZ299">
        <v>2048</v>
      </c>
      <c r="BA299">
        <v>275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Y299*Source!I119</f>
        <v>0.47137999999999997</v>
      </c>
      <c r="CY299">
        <f>AD299</f>
        <v>0</v>
      </c>
      <c r="CZ299">
        <f>AH299</f>
        <v>0</v>
      </c>
      <c r="DA299">
        <f>AL299</f>
        <v>1</v>
      </c>
      <c r="DB299">
        <v>0</v>
      </c>
    </row>
    <row r="300" spans="1:106" x14ac:dyDescent="0.2">
      <c r="A300">
        <f>ROW(Source!A119)</f>
        <v>119</v>
      </c>
      <c r="B300">
        <v>39570879</v>
      </c>
      <c r="C300">
        <v>39571953</v>
      </c>
      <c r="D300">
        <v>36882057</v>
      </c>
      <c r="E300">
        <v>1</v>
      </c>
      <c r="F300">
        <v>1</v>
      </c>
      <c r="G300">
        <v>1</v>
      </c>
      <c r="H300">
        <v>2</v>
      </c>
      <c r="I300" t="s">
        <v>1194</v>
      </c>
      <c r="J300" t="s">
        <v>1195</v>
      </c>
      <c r="K300" t="s">
        <v>1196</v>
      </c>
      <c r="L300">
        <v>1368</v>
      </c>
      <c r="N300">
        <v>1011</v>
      </c>
      <c r="O300" t="s">
        <v>1151</v>
      </c>
      <c r="P300" t="s">
        <v>1151</v>
      </c>
      <c r="Q300">
        <v>1</v>
      </c>
      <c r="W300">
        <v>0</v>
      </c>
      <c r="X300">
        <v>-1460065968</v>
      </c>
      <c r="Y300">
        <v>22.5</v>
      </c>
      <c r="AA300">
        <v>0</v>
      </c>
      <c r="AB300">
        <v>566.78</v>
      </c>
      <c r="AC300">
        <v>13.5</v>
      </c>
      <c r="AD300">
        <v>0</v>
      </c>
      <c r="AE300">
        <v>0</v>
      </c>
      <c r="AF300">
        <v>86.4</v>
      </c>
      <c r="AG300">
        <v>13.5</v>
      </c>
      <c r="AH300">
        <v>0</v>
      </c>
      <c r="AI300">
        <v>1</v>
      </c>
      <c r="AJ300">
        <v>6.56</v>
      </c>
      <c r="AK300">
        <v>1</v>
      </c>
      <c r="AL300">
        <v>1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3</v>
      </c>
      <c r="AT300">
        <v>18</v>
      </c>
      <c r="AU300" t="s">
        <v>19</v>
      </c>
      <c r="AV300">
        <v>0</v>
      </c>
      <c r="AW300">
        <v>2</v>
      </c>
      <c r="AX300">
        <v>39571965</v>
      </c>
      <c r="AY300">
        <v>1</v>
      </c>
      <c r="AZ300">
        <v>0</v>
      </c>
      <c r="BA300">
        <v>276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Y300*Source!I119</f>
        <v>0.58499999999999996</v>
      </c>
      <c r="CY300">
        <f>AB300</f>
        <v>566.78</v>
      </c>
      <c r="CZ300">
        <f>AF300</f>
        <v>86.4</v>
      </c>
      <c r="DA300">
        <f>AJ300</f>
        <v>6.56</v>
      </c>
      <c r="DB300">
        <v>0</v>
      </c>
    </row>
    <row r="301" spans="1:106" x14ac:dyDescent="0.2">
      <c r="A301">
        <f>ROW(Source!A119)</f>
        <v>119</v>
      </c>
      <c r="B301">
        <v>39570879</v>
      </c>
      <c r="C301">
        <v>39571953</v>
      </c>
      <c r="D301">
        <v>36882569</v>
      </c>
      <c r="E301">
        <v>1</v>
      </c>
      <c r="F301">
        <v>1</v>
      </c>
      <c r="G301">
        <v>1</v>
      </c>
      <c r="H301">
        <v>2</v>
      </c>
      <c r="I301" t="s">
        <v>1197</v>
      </c>
      <c r="J301" t="s">
        <v>1198</v>
      </c>
      <c r="K301" t="s">
        <v>1199</v>
      </c>
      <c r="L301">
        <v>1368</v>
      </c>
      <c r="N301">
        <v>1011</v>
      </c>
      <c r="O301" t="s">
        <v>1151</v>
      </c>
      <c r="P301" t="s">
        <v>1151</v>
      </c>
      <c r="Q301">
        <v>1</v>
      </c>
      <c r="W301">
        <v>0</v>
      </c>
      <c r="X301">
        <v>-1750804799</v>
      </c>
      <c r="Y301">
        <v>60</v>
      </c>
      <c r="AA301">
        <v>0</v>
      </c>
      <c r="AB301">
        <v>3.28</v>
      </c>
      <c r="AC301">
        <v>0</v>
      </c>
      <c r="AD301">
        <v>0</v>
      </c>
      <c r="AE301">
        <v>0</v>
      </c>
      <c r="AF301">
        <v>0.5</v>
      </c>
      <c r="AG301">
        <v>0</v>
      </c>
      <c r="AH301">
        <v>0</v>
      </c>
      <c r="AI301">
        <v>1</v>
      </c>
      <c r="AJ301">
        <v>6.56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3</v>
      </c>
      <c r="AT301">
        <v>48</v>
      </c>
      <c r="AU301" t="s">
        <v>19</v>
      </c>
      <c r="AV301">
        <v>0</v>
      </c>
      <c r="AW301">
        <v>2</v>
      </c>
      <c r="AX301">
        <v>39571966</v>
      </c>
      <c r="AY301">
        <v>1</v>
      </c>
      <c r="AZ301">
        <v>0</v>
      </c>
      <c r="BA301">
        <v>277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Y301*Source!I119</f>
        <v>1.5599999999999998</v>
      </c>
      <c r="CY301">
        <f>AB301</f>
        <v>3.28</v>
      </c>
      <c r="CZ301">
        <f>AF301</f>
        <v>0.5</v>
      </c>
      <c r="DA301">
        <f>AJ301</f>
        <v>6.56</v>
      </c>
      <c r="DB301">
        <v>0</v>
      </c>
    </row>
    <row r="302" spans="1:106" x14ac:dyDescent="0.2">
      <c r="A302">
        <f>ROW(Source!A119)</f>
        <v>119</v>
      </c>
      <c r="B302">
        <v>39570879</v>
      </c>
      <c r="C302">
        <v>39571953</v>
      </c>
      <c r="D302">
        <v>36883554</v>
      </c>
      <c r="E302">
        <v>1</v>
      </c>
      <c r="F302">
        <v>1</v>
      </c>
      <c r="G302">
        <v>1</v>
      </c>
      <c r="H302">
        <v>2</v>
      </c>
      <c r="I302" t="s">
        <v>1158</v>
      </c>
      <c r="J302" t="s">
        <v>1159</v>
      </c>
      <c r="K302" t="s">
        <v>1160</v>
      </c>
      <c r="L302">
        <v>1368</v>
      </c>
      <c r="N302">
        <v>1011</v>
      </c>
      <c r="O302" t="s">
        <v>1151</v>
      </c>
      <c r="P302" t="s">
        <v>1151</v>
      </c>
      <c r="Q302">
        <v>1</v>
      </c>
      <c r="W302">
        <v>0</v>
      </c>
      <c r="X302">
        <v>1372534845</v>
      </c>
      <c r="Y302">
        <v>0.16250000000000001</v>
      </c>
      <c r="AA302">
        <v>0</v>
      </c>
      <c r="AB302">
        <v>431.06</v>
      </c>
      <c r="AC302">
        <v>11.6</v>
      </c>
      <c r="AD302">
        <v>0</v>
      </c>
      <c r="AE302">
        <v>0</v>
      </c>
      <c r="AF302">
        <v>65.709999999999994</v>
      </c>
      <c r="AG302">
        <v>11.6</v>
      </c>
      <c r="AH302">
        <v>0</v>
      </c>
      <c r="AI302">
        <v>1</v>
      </c>
      <c r="AJ302">
        <v>6.56</v>
      </c>
      <c r="AK302">
        <v>1</v>
      </c>
      <c r="AL302">
        <v>1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3</v>
      </c>
      <c r="AT302">
        <v>0.13</v>
      </c>
      <c r="AU302" t="s">
        <v>19</v>
      </c>
      <c r="AV302">
        <v>0</v>
      </c>
      <c r="AW302">
        <v>2</v>
      </c>
      <c r="AX302">
        <v>39571967</v>
      </c>
      <c r="AY302">
        <v>1</v>
      </c>
      <c r="AZ302">
        <v>0</v>
      </c>
      <c r="BA302">
        <v>278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Y302*Source!I119</f>
        <v>4.2249999999999996E-3</v>
      </c>
      <c r="CY302">
        <f>AB302</f>
        <v>431.06</v>
      </c>
      <c r="CZ302">
        <f>AF302</f>
        <v>65.709999999999994</v>
      </c>
      <c r="DA302">
        <f>AJ302</f>
        <v>6.56</v>
      </c>
      <c r="DB302">
        <v>0</v>
      </c>
    </row>
    <row r="303" spans="1:106" x14ac:dyDescent="0.2">
      <c r="A303">
        <f>ROW(Source!A119)</f>
        <v>119</v>
      </c>
      <c r="B303">
        <v>39570879</v>
      </c>
      <c r="C303">
        <v>39571953</v>
      </c>
      <c r="D303">
        <v>36801792</v>
      </c>
      <c r="E303">
        <v>1</v>
      </c>
      <c r="F303">
        <v>1</v>
      </c>
      <c r="G303">
        <v>1</v>
      </c>
      <c r="H303">
        <v>3</v>
      </c>
      <c r="I303" t="s">
        <v>1186</v>
      </c>
      <c r="J303" t="s">
        <v>1187</v>
      </c>
      <c r="K303" t="s">
        <v>1188</v>
      </c>
      <c r="L303">
        <v>1339</v>
      </c>
      <c r="N303">
        <v>1007</v>
      </c>
      <c r="O303" t="s">
        <v>73</v>
      </c>
      <c r="P303" t="s">
        <v>73</v>
      </c>
      <c r="Q303">
        <v>1</v>
      </c>
      <c r="W303">
        <v>0</v>
      </c>
      <c r="X303">
        <v>-1660354250</v>
      </c>
      <c r="Y303">
        <v>0.2</v>
      </c>
      <c r="AA303">
        <v>16.010000000000002</v>
      </c>
      <c r="AB303">
        <v>0</v>
      </c>
      <c r="AC303">
        <v>0</v>
      </c>
      <c r="AD303">
        <v>0</v>
      </c>
      <c r="AE303">
        <v>2.44</v>
      </c>
      <c r="AF303">
        <v>0</v>
      </c>
      <c r="AG303">
        <v>0</v>
      </c>
      <c r="AH303">
        <v>0</v>
      </c>
      <c r="AI303">
        <v>6.56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3</v>
      </c>
      <c r="AT303">
        <v>0.2</v>
      </c>
      <c r="AU303" t="s">
        <v>3</v>
      </c>
      <c r="AV303">
        <v>0</v>
      </c>
      <c r="AW303">
        <v>2</v>
      </c>
      <c r="AX303">
        <v>39571968</v>
      </c>
      <c r="AY303">
        <v>1</v>
      </c>
      <c r="AZ303">
        <v>0</v>
      </c>
      <c r="BA303">
        <v>279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Y303*Source!I119</f>
        <v>5.1999999999999998E-3</v>
      </c>
      <c r="CY303">
        <f>AA303</f>
        <v>16.010000000000002</v>
      </c>
      <c r="CZ303">
        <f>AE303</f>
        <v>2.44</v>
      </c>
      <c r="DA303">
        <f>AI303</f>
        <v>6.56</v>
      </c>
      <c r="DB303">
        <v>0</v>
      </c>
    </row>
    <row r="304" spans="1:106" x14ac:dyDescent="0.2">
      <c r="A304">
        <f>ROW(Source!A119)</f>
        <v>119</v>
      </c>
      <c r="B304">
        <v>39570879</v>
      </c>
      <c r="C304">
        <v>39571953</v>
      </c>
      <c r="D304">
        <v>36802304</v>
      </c>
      <c r="E304">
        <v>1</v>
      </c>
      <c r="F304">
        <v>1</v>
      </c>
      <c r="G304">
        <v>1</v>
      </c>
      <c r="H304">
        <v>3</v>
      </c>
      <c r="I304" t="s">
        <v>1200</v>
      </c>
      <c r="J304" t="s">
        <v>1201</v>
      </c>
      <c r="K304" t="s">
        <v>1202</v>
      </c>
      <c r="L304">
        <v>1327</v>
      </c>
      <c r="N304">
        <v>1005</v>
      </c>
      <c r="O304" t="s">
        <v>250</v>
      </c>
      <c r="P304" t="s">
        <v>250</v>
      </c>
      <c r="Q304">
        <v>1</v>
      </c>
      <c r="W304">
        <v>0</v>
      </c>
      <c r="X304">
        <v>440019653</v>
      </c>
      <c r="Y304">
        <v>250</v>
      </c>
      <c r="AA304">
        <v>23.75</v>
      </c>
      <c r="AB304">
        <v>0</v>
      </c>
      <c r="AC304">
        <v>0</v>
      </c>
      <c r="AD304">
        <v>0</v>
      </c>
      <c r="AE304">
        <v>3.62</v>
      </c>
      <c r="AF304">
        <v>0</v>
      </c>
      <c r="AG304">
        <v>0</v>
      </c>
      <c r="AH304">
        <v>0</v>
      </c>
      <c r="AI304">
        <v>6.56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3</v>
      </c>
      <c r="AT304">
        <v>250</v>
      </c>
      <c r="AU304" t="s">
        <v>3</v>
      </c>
      <c r="AV304">
        <v>0</v>
      </c>
      <c r="AW304">
        <v>2</v>
      </c>
      <c r="AX304">
        <v>39571969</v>
      </c>
      <c r="AY304">
        <v>1</v>
      </c>
      <c r="AZ304">
        <v>0</v>
      </c>
      <c r="BA304">
        <v>280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Y304*Source!I119</f>
        <v>6.5</v>
      </c>
      <c r="CY304">
        <f>AA304</f>
        <v>23.75</v>
      </c>
      <c r="CZ304">
        <f>AE304</f>
        <v>3.62</v>
      </c>
      <c r="DA304">
        <f>AI304</f>
        <v>6.56</v>
      </c>
      <c r="DB304">
        <v>0</v>
      </c>
    </row>
    <row r="305" spans="1:106" x14ac:dyDescent="0.2">
      <c r="A305">
        <f>ROW(Source!A119)</f>
        <v>119</v>
      </c>
      <c r="B305">
        <v>39570879</v>
      </c>
      <c r="C305">
        <v>39571953</v>
      </c>
      <c r="D305">
        <v>36796108</v>
      </c>
      <c r="E305">
        <v>17</v>
      </c>
      <c r="F305">
        <v>1</v>
      </c>
      <c r="G305">
        <v>1</v>
      </c>
      <c r="H305">
        <v>3</v>
      </c>
      <c r="I305" t="s">
        <v>95</v>
      </c>
      <c r="J305" t="s">
        <v>3</v>
      </c>
      <c r="K305" t="s">
        <v>96</v>
      </c>
      <c r="L305">
        <v>1339</v>
      </c>
      <c r="N305">
        <v>1007</v>
      </c>
      <c r="O305" t="s">
        <v>73</v>
      </c>
      <c r="P305" t="s">
        <v>73</v>
      </c>
      <c r="Q305">
        <v>1</v>
      </c>
      <c r="W305">
        <v>0</v>
      </c>
      <c r="X305">
        <v>-1646172050</v>
      </c>
      <c r="Y305">
        <v>102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6.56</v>
      </c>
      <c r="AJ305">
        <v>1</v>
      </c>
      <c r="AK305">
        <v>1</v>
      </c>
      <c r="AL305">
        <v>1</v>
      </c>
      <c r="AN305">
        <v>0</v>
      </c>
      <c r="AO305">
        <v>0</v>
      </c>
      <c r="AP305">
        <v>0</v>
      </c>
      <c r="AQ305">
        <v>0</v>
      </c>
      <c r="AR305">
        <v>0</v>
      </c>
      <c r="AS305" t="s">
        <v>3</v>
      </c>
      <c r="AT305">
        <v>102</v>
      </c>
      <c r="AU305" t="s">
        <v>3</v>
      </c>
      <c r="AV305">
        <v>0</v>
      </c>
      <c r="AW305">
        <v>2</v>
      </c>
      <c r="AX305">
        <v>39571970</v>
      </c>
      <c r="AY305">
        <v>1</v>
      </c>
      <c r="AZ305">
        <v>0</v>
      </c>
      <c r="BA305">
        <v>281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Y305*Source!I119</f>
        <v>2.6519999999999997</v>
      </c>
      <c r="CY305">
        <f>AA305</f>
        <v>0</v>
      </c>
      <c r="CZ305">
        <f>AE305</f>
        <v>0</v>
      </c>
      <c r="DA305">
        <f>AI305</f>
        <v>6.56</v>
      </c>
      <c r="DB305">
        <v>0</v>
      </c>
    </row>
    <row r="306" spans="1:106" x14ac:dyDescent="0.2">
      <c r="A306">
        <f>ROW(Source!A119)</f>
        <v>119</v>
      </c>
      <c r="B306">
        <v>39570879</v>
      </c>
      <c r="C306">
        <v>39571953</v>
      </c>
      <c r="D306">
        <v>36807465</v>
      </c>
      <c r="E306">
        <v>1</v>
      </c>
      <c r="F306">
        <v>1</v>
      </c>
      <c r="G306">
        <v>1</v>
      </c>
      <c r="H306">
        <v>3</v>
      </c>
      <c r="I306" t="s">
        <v>80</v>
      </c>
      <c r="J306" t="s">
        <v>82</v>
      </c>
      <c r="K306" t="s">
        <v>81</v>
      </c>
      <c r="L306">
        <v>1339</v>
      </c>
      <c r="N306">
        <v>1007</v>
      </c>
      <c r="O306" t="s">
        <v>73</v>
      </c>
      <c r="P306" t="s">
        <v>73</v>
      </c>
      <c r="Q306">
        <v>1</v>
      </c>
      <c r="W306">
        <v>0</v>
      </c>
      <c r="X306">
        <v>-1144518642</v>
      </c>
      <c r="Y306">
        <v>102</v>
      </c>
      <c r="AA306">
        <v>4888.7700000000004</v>
      </c>
      <c r="AB306">
        <v>0</v>
      </c>
      <c r="AC306">
        <v>0</v>
      </c>
      <c r="AD306">
        <v>0</v>
      </c>
      <c r="AE306">
        <v>745.24</v>
      </c>
      <c r="AF306">
        <v>0</v>
      </c>
      <c r="AG306">
        <v>0</v>
      </c>
      <c r="AH306">
        <v>0</v>
      </c>
      <c r="AI306">
        <v>6.56</v>
      </c>
      <c r="AJ306">
        <v>1</v>
      </c>
      <c r="AK306">
        <v>1</v>
      </c>
      <c r="AL306">
        <v>1</v>
      </c>
      <c r="AN306">
        <v>0</v>
      </c>
      <c r="AO306">
        <v>0</v>
      </c>
      <c r="AP306">
        <v>0</v>
      </c>
      <c r="AQ306">
        <v>0</v>
      </c>
      <c r="AR306">
        <v>0</v>
      </c>
      <c r="AS306" t="s">
        <v>3</v>
      </c>
      <c r="AT306">
        <v>102</v>
      </c>
      <c r="AU306" t="s">
        <v>3</v>
      </c>
      <c r="AV306">
        <v>0</v>
      </c>
      <c r="AW306">
        <v>1</v>
      </c>
      <c r="AX306">
        <v>-1</v>
      </c>
      <c r="AY306">
        <v>0</v>
      </c>
      <c r="AZ306">
        <v>0</v>
      </c>
      <c r="BA306" t="s">
        <v>3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Y306*Source!I119</f>
        <v>2.6519999999999997</v>
      </c>
      <c r="CY306">
        <f>AA306</f>
        <v>4888.7700000000004</v>
      </c>
      <c r="CZ306">
        <f>AE306</f>
        <v>745.24</v>
      </c>
      <c r="DA306">
        <f>AI306</f>
        <v>6.56</v>
      </c>
      <c r="DB306">
        <v>0</v>
      </c>
    </row>
    <row r="307" spans="1:106" x14ac:dyDescent="0.2">
      <c r="A307">
        <f>ROW(Source!A122)</f>
        <v>122</v>
      </c>
      <c r="B307">
        <v>39570879</v>
      </c>
      <c r="C307">
        <v>39571973</v>
      </c>
      <c r="D307">
        <v>37064978</v>
      </c>
      <c r="E307">
        <v>1</v>
      </c>
      <c r="F307">
        <v>1</v>
      </c>
      <c r="G307">
        <v>1</v>
      </c>
      <c r="H307">
        <v>1</v>
      </c>
      <c r="I307" t="s">
        <v>1181</v>
      </c>
      <c r="J307" t="s">
        <v>3</v>
      </c>
      <c r="K307" t="s">
        <v>1182</v>
      </c>
      <c r="L307">
        <v>1191</v>
      </c>
      <c r="N307">
        <v>1013</v>
      </c>
      <c r="O307" t="s">
        <v>1143</v>
      </c>
      <c r="P307" t="s">
        <v>1143</v>
      </c>
      <c r="Q307">
        <v>1</v>
      </c>
      <c r="W307">
        <v>0</v>
      </c>
      <c r="X307">
        <v>-719309759</v>
      </c>
      <c r="Y307">
        <v>14.536</v>
      </c>
      <c r="AA307">
        <v>0</v>
      </c>
      <c r="AB307">
        <v>0</v>
      </c>
      <c r="AC307">
        <v>0</v>
      </c>
      <c r="AD307">
        <v>58.12</v>
      </c>
      <c r="AE307">
        <v>0</v>
      </c>
      <c r="AF307">
        <v>0</v>
      </c>
      <c r="AG307">
        <v>0</v>
      </c>
      <c r="AH307">
        <v>8.86</v>
      </c>
      <c r="AI307">
        <v>1</v>
      </c>
      <c r="AJ307">
        <v>1</v>
      </c>
      <c r="AK307">
        <v>1</v>
      </c>
      <c r="AL307">
        <v>6.56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3</v>
      </c>
      <c r="AT307">
        <v>12.64</v>
      </c>
      <c r="AU307" t="s">
        <v>20</v>
      </c>
      <c r="AV307">
        <v>1</v>
      </c>
      <c r="AW307">
        <v>2</v>
      </c>
      <c r="AX307">
        <v>39571981</v>
      </c>
      <c r="AY307">
        <v>1</v>
      </c>
      <c r="AZ307">
        <v>0</v>
      </c>
      <c r="BA307">
        <v>282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Y307*Source!I122</f>
        <v>13.620232</v>
      </c>
      <c r="CY307">
        <f>AD307</f>
        <v>58.12</v>
      </c>
      <c r="CZ307">
        <f>AH307</f>
        <v>8.86</v>
      </c>
      <c r="DA307">
        <f>AL307</f>
        <v>6.56</v>
      </c>
      <c r="DB307">
        <v>0</v>
      </c>
    </row>
    <row r="308" spans="1:106" x14ac:dyDescent="0.2">
      <c r="A308">
        <f>ROW(Source!A122)</f>
        <v>122</v>
      </c>
      <c r="B308">
        <v>39570879</v>
      </c>
      <c r="C308">
        <v>39571973</v>
      </c>
      <c r="D308">
        <v>37064876</v>
      </c>
      <c r="E308">
        <v>1</v>
      </c>
      <c r="F308">
        <v>1</v>
      </c>
      <c r="G308">
        <v>1</v>
      </c>
      <c r="H308">
        <v>1</v>
      </c>
      <c r="I308" t="s">
        <v>1146</v>
      </c>
      <c r="J308" t="s">
        <v>3</v>
      </c>
      <c r="K308" t="s">
        <v>1147</v>
      </c>
      <c r="L308">
        <v>1191</v>
      </c>
      <c r="N308">
        <v>1013</v>
      </c>
      <c r="O308" t="s">
        <v>1143</v>
      </c>
      <c r="P308" t="s">
        <v>1143</v>
      </c>
      <c r="Q308">
        <v>1</v>
      </c>
      <c r="W308">
        <v>0</v>
      </c>
      <c r="X308">
        <v>-1417349443</v>
      </c>
      <c r="Y308">
        <v>0.38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1</v>
      </c>
      <c r="AJ308">
        <v>1</v>
      </c>
      <c r="AK308">
        <v>6.56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3</v>
      </c>
      <c r="AT308">
        <v>0.38</v>
      </c>
      <c r="AU308" t="s">
        <v>3</v>
      </c>
      <c r="AV308">
        <v>2</v>
      </c>
      <c r="AW308">
        <v>2</v>
      </c>
      <c r="AX308">
        <v>39571982</v>
      </c>
      <c r="AY308">
        <v>1</v>
      </c>
      <c r="AZ308">
        <v>2048</v>
      </c>
      <c r="BA308">
        <v>283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Y308*Source!I122</f>
        <v>0.35606000000000004</v>
      </c>
      <c r="CY308">
        <f>AD308</f>
        <v>0</v>
      </c>
      <c r="CZ308">
        <f>AH308</f>
        <v>0</v>
      </c>
      <c r="DA308">
        <f>AL308</f>
        <v>1</v>
      </c>
      <c r="DB308">
        <v>0</v>
      </c>
    </row>
    <row r="309" spans="1:106" x14ac:dyDescent="0.2">
      <c r="A309">
        <f>ROW(Source!A122)</f>
        <v>122</v>
      </c>
      <c r="B309">
        <v>39570879</v>
      </c>
      <c r="C309">
        <v>39571973</v>
      </c>
      <c r="D309">
        <v>36882159</v>
      </c>
      <c r="E309">
        <v>1</v>
      </c>
      <c r="F309">
        <v>1</v>
      </c>
      <c r="G309">
        <v>1</v>
      </c>
      <c r="H309">
        <v>2</v>
      </c>
      <c r="I309" t="s">
        <v>1155</v>
      </c>
      <c r="J309" t="s">
        <v>1156</v>
      </c>
      <c r="K309" t="s">
        <v>1157</v>
      </c>
      <c r="L309">
        <v>1368</v>
      </c>
      <c r="N309">
        <v>1011</v>
      </c>
      <c r="O309" t="s">
        <v>1151</v>
      </c>
      <c r="P309" t="s">
        <v>1151</v>
      </c>
      <c r="Q309">
        <v>1</v>
      </c>
      <c r="W309">
        <v>0</v>
      </c>
      <c r="X309">
        <v>-1718674368</v>
      </c>
      <c r="Y309">
        <v>0.2</v>
      </c>
      <c r="AA309">
        <v>0</v>
      </c>
      <c r="AB309">
        <v>734.65</v>
      </c>
      <c r="AC309">
        <v>13.5</v>
      </c>
      <c r="AD309">
        <v>0</v>
      </c>
      <c r="AE309">
        <v>0</v>
      </c>
      <c r="AF309">
        <v>111.99</v>
      </c>
      <c r="AG309">
        <v>13.5</v>
      </c>
      <c r="AH309">
        <v>0</v>
      </c>
      <c r="AI309">
        <v>1</v>
      </c>
      <c r="AJ309">
        <v>6.56</v>
      </c>
      <c r="AK309">
        <v>1</v>
      </c>
      <c r="AL309">
        <v>1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3</v>
      </c>
      <c r="AT309">
        <v>0.16</v>
      </c>
      <c r="AU309" t="s">
        <v>19</v>
      </c>
      <c r="AV309">
        <v>0</v>
      </c>
      <c r="AW309">
        <v>2</v>
      </c>
      <c r="AX309">
        <v>39571983</v>
      </c>
      <c r="AY309">
        <v>1</v>
      </c>
      <c r="AZ309">
        <v>0</v>
      </c>
      <c r="BA309">
        <v>284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Y309*Source!I122</f>
        <v>0.18740000000000001</v>
      </c>
      <c r="CY309">
        <f>AB309</f>
        <v>734.65</v>
      </c>
      <c r="CZ309">
        <f>AF309</f>
        <v>111.99</v>
      </c>
      <c r="DA309">
        <f>AJ309</f>
        <v>6.56</v>
      </c>
      <c r="DB309">
        <v>0</v>
      </c>
    </row>
    <row r="310" spans="1:106" x14ac:dyDescent="0.2">
      <c r="A310">
        <f>ROW(Source!A122)</f>
        <v>122</v>
      </c>
      <c r="B310">
        <v>39570879</v>
      </c>
      <c r="C310">
        <v>39571973</v>
      </c>
      <c r="D310">
        <v>36883554</v>
      </c>
      <c r="E310">
        <v>1</v>
      </c>
      <c r="F310">
        <v>1</v>
      </c>
      <c r="G310">
        <v>1</v>
      </c>
      <c r="H310">
        <v>2</v>
      </c>
      <c r="I310" t="s">
        <v>1158</v>
      </c>
      <c r="J310" t="s">
        <v>1159</v>
      </c>
      <c r="K310" t="s">
        <v>1160</v>
      </c>
      <c r="L310">
        <v>1368</v>
      </c>
      <c r="N310">
        <v>1011</v>
      </c>
      <c r="O310" t="s">
        <v>1151</v>
      </c>
      <c r="P310" t="s">
        <v>1151</v>
      </c>
      <c r="Q310">
        <v>1</v>
      </c>
      <c r="W310">
        <v>0</v>
      </c>
      <c r="X310">
        <v>1372534845</v>
      </c>
      <c r="Y310">
        <v>0.27500000000000002</v>
      </c>
      <c r="AA310">
        <v>0</v>
      </c>
      <c r="AB310">
        <v>431.06</v>
      </c>
      <c r="AC310">
        <v>11.6</v>
      </c>
      <c r="AD310">
        <v>0</v>
      </c>
      <c r="AE310">
        <v>0</v>
      </c>
      <c r="AF310">
        <v>65.709999999999994</v>
      </c>
      <c r="AG310">
        <v>11.6</v>
      </c>
      <c r="AH310">
        <v>0</v>
      </c>
      <c r="AI310">
        <v>1</v>
      </c>
      <c r="AJ310">
        <v>6.56</v>
      </c>
      <c r="AK310">
        <v>1</v>
      </c>
      <c r="AL310">
        <v>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3</v>
      </c>
      <c r="AT310">
        <v>0.22</v>
      </c>
      <c r="AU310" t="s">
        <v>19</v>
      </c>
      <c r="AV310">
        <v>0</v>
      </c>
      <c r="AW310">
        <v>2</v>
      </c>
      <c r="AX310">
        <v>39571984</v>
      </c>
      <c r="AY310">
        <v>1</v>
      </c>
      <c r="AZ310">
        <v>0</v>
      </c>
      <c r="BA310">
        <v>285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Y310*Source!I122</f>
        <v>0.25767500000000004</v>
      </c>
      <c r="CY310">
        <f>AB310</f>
        <v>431.06</v>
      </c>
      <c r="CZ310">
        <f>AF310</f>
        <v>65.709999999999994</v>
      </c>
      <c r="DA310">
        <f>AJ310</f>
        <v>6.56</v>
      </c>
      <c r="DB310">
        <v>0</v>
      </c>
    </row>
    <row r="311" spans="1:106" x14ac:dyDescent="0.2">
      <c r="A311">
        <f>ROW(Source!A122)</f>
        <v>122</v>
      </c>
      <c r="B311">
        <v>39570879</v>
      </c>
      <c r="C311">
        <v>39571973</v>
      </c>
      <c r="D311">
        <v>36825608</v>
      </c>
      <c r="E311">
        <v>1</v>
      </c>
      <c r="F311">
        <v>1</v>
      </c>
      <c r="G311">
        <v>1</v>
      </c>
      <c r="H311">
        <v>3</v>
      </c>
      <c r="I311" t="s">
        <v>1217</v>
      </c>
      <c r="J311" t="s">
        <v>1218</v>
      </c>
      <c r="K311" t="s">
        <v>1219</v>
      </c>
      <c r="L311">
        <v>1348</v>
      </c>
      <c r="N311">
        <v>1009</v>
      </c>
      <c r="O311" t="s">
        <v>64</v>
      </c>
      <c r="P311" t="s">
        <v>64</v>
      </c>
      <c r="Q311">
        <v>1000</v>
      </c>
      <c r="W311">
        <v>0</v>
      </c>
      <c r="X311">
        <v>-480376383</v>
      </c>
      <c r="Y311">
        <v>2.8000000000000001E-2</v>
      </c>
      <c r="AA311">
        <v>66912</v>
      </c>
      <c r="AB311">
        <v>0</v>
      </c>
      <c r="AC311">
        <v>0</v>
      </c>
      <c r="AD311">
        <v>0</v>
      </c>
      <c r="AE311">
        <v>10200</v>
      </c>
      <c r="AF311">
        <v>0</v>
      </c>
      <c r="AG311">
        <v>0</v>
      </c>
      <c r="AH311">
        <v>0</v>
      </c>
      <c r="AI311">
        <v>6.56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3</v>
      </c>
      <c r="AT311">
        <v>2.8000000000000001E-2</v>
      </c>
      <c r="AU311" t="s">
        <v>3</v>
      </c>
      <c r="AV311">
        <v>0</v>
      </c>
      <c r="AW311">
        <v>2</v>
      </c>
      <c r="AX311">
        <v>39571985</v>
      </c>
      <c r="AY311">
        <v>1</v>
      </c>
      <c r="AZ311">
        <v>0</v>
      </c>
      <c r="BA311">
        <v>286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Y311*Source!I122</f>
        <v>2.6236000000000002E-2</v>
      </c>
      <c r="CY311">
        <f>AA311</f>
        <v>66912</v>
      </c>
      <c r="CZ311">
        <f>AE311</f>
        <v>10200</v>
      </c>
      <c r="DA311">
        <f>AI311</f>
        <v>6.56</v>
      </c>
      <c r="DB311">
        <v>0</v>
      </c>
    </row>
    <row r="312" spans="1:106" x14ac:dyDescent="0.2">
      <c r="A312">
        <f>ROW(Source!A122)</f>
        <v>122</v>
      </c>
      <c r="B312">
        <v>39570879</v>
      </c>
      <c r="C312">
        <v>39571973</v>
      </c>
      <c r="D312">
        <v>36826570</v>
      </c>
      <c r="E312">
        <v>1</v>
      </c>
      <c r="F312">
        <v>1</v>
      </c>
      <c r="G312">
        <v>1</v>
      </c>
      <c r="H312">
        <v>3</v>
      </c>
      <c r="I312" t="s">
        <v>198</v>
      </c>
      <c r="J312" t="s">
        <v>200</v>
      </c>
      <c r="K312" t="s">
        <v>199</v>
      </c>
      <c r="L312">
        <v>1348</v>
      </c>
      <c r="N312">
        <v>1009</v>
      </c>
      <c r="O312" t="s">
        <v>64</v>
      </c>
      <c r="P312" t="s">
        <v>64</v>
      </c>
      <c r="Q312">
        <v>1000</v>
      </c>
      <c r="W312">
        <v>0</v>
      </c>
      <c r="X312">
        <v>-286972150</v>
      </c>
      <c r="Y312">
        <v>1</v>
      </c>
      <c r="AA312">
        <v>57840.639999999999</v>
      </c>
      <c r="AB312">
        <v>0</v>
      </c>
      <c r="AC312">
        <v>0</v>
      </c>
      <c r="AD312">
        <v>0</v>
      </c>
      <c r="AE312">
        <v>8817.17</v>
      </c>
      <c r="AF312">
        <v>0</v>
      </c>
      <c r="AG312">
        <v>0</v>
      </c>
      <c r="AH312">
        <v>0</v>
      </c>
      <c r="AI312">
        <v>6.56</v>
      </c>
      <c r="AJ312">
        <v>1</v>
      </c>
      <c r="AK312">
        <v>1</v>
      </c>
      <c r="AL312">
        <v>1</v>
      </c>
      <c r="AN312">
        <v>0</v>
      </c>
      <c r="AO312">
        <v>0</v>
      </c>
      <c r="AP312">
        <v>0</v>
      </c>
      <c r="AQ312">
        <v>0</v>
      </c>
      <c r="AR312">
        <v>0</v>
      </c>
      <c r="AS312" t="s">
        <v>3</v>
      </c>
      <c r="AT312">
        <v>1</v>
      </c>
      <c r="AU312" t="s">
        <v>3</v>
      </c>
      <c r="AV312">
        <v>0</v>
      </c>
      <c r="AW312">
        <v>1</v>
      </c>
      <c r="AX312">
        <v>-1</v>
      </c>
      <c r="AY312">
        <v>0</v>
      </c>
      <c r="AZ312">
        <v>0</v>
      </c>
      <c r="BA312" t="s">
        <v>3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Y312*Source!I122</f>
        <v>0.93700000000000006</v>
      </c>
      <c r="CY312">
        <f>AA312</f>
        <v>57840.639999999999</v>
      </c>
      <c r="CZ312">
        <f>AE312</f>
        <v>8817.17</v>
      </c>
      <c r="DA312">
        <f>AI312</f>
        <v>6.56</v>
      </c>
      <c r="DB312">
        <v>0</v>
      </c>
    </row>
    <row r="313" spans="1:106" x14ac:dyDescent="0.2">
      <c r="A313">
        <f>ROW(Source!A122)</f>
        <v>122</v>
      </c>
      <c r="B313">
        <v>39570879</v>
      </c>
      <c r="C313">
        <v>39571973</v>
      </c>
      <c r="D313">
        <v>36796448</v>
      </c>
      <c r="E313">
        <v>17</v>
      </c>
      <c r="F313">
        <v>1</v>
      </c>
      <c r="G313">
        <v>1</v>
      </c>
      <c r="H313">
        <v>3</v>
      </c>
      <c r="I313" t="s">
        <v>159</v>
      </c>
      <c r="J313" t="s">
        <v>3</v>
      </c>
      <c r="K313" t="s">
        <v>160</v>
      </c>
      <c r="L313">
        <v>1348</v>
      </c>
      <c r="N313">
        <v>1009</v>
      </c>
      <c r="O313" t="s">
        <v>64</v>
      </c>
      <c r="P313" t="s">
        <v>64</v>
      </c>
      <c r="Q313">
        <v>1000</v>
      </c>
      <c r="W313">
        <v>0</v>
      </c>
      <c r="X313">
        <v>1999180854</v>
      </c>
      <c r="Y313">
        <v>1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6.56</v>
      </c>
      <c r="AJ313">
        <v>1</v>
      </c>
      <c r="AK313">
        <v>1</v>
      </c>
      <c r="AL313">
        <v>1</v>
      </c>
      <c r="AN313">
        <v>0</v>
      </c>
      <c r="AO313">
        <v>0</v>
      </c>
      <c r="AP313">
        <v>0</v>
      </c>
      <c r="AQ313">
        <v>0</v>
      </c>
      <c r="AR313">
        <v>0</v>
      </c>
      <c r="AS313" t="s">
        <v>3</v>
      </c>
      <c r="AT313">
        <v>1</v>
      </c>
      <c r="AU313" t="s">
        <v>3</v>
      </c>
      <c r="AV313">
        <v>0</v>
      </c>
      <c r="AW313">
        <v>2</v>
      </c>
      <c r="AX313">
        <v>39571986</v>
      </c>
      <c r="AY313">
        <v>1</v>
      </c>
      <c r="AZ313">
        <v>0</v>
      </c>
      <c r="BA313">
        <v>287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Y313*Source!I122</f>
        <v>0.93700000000000006</v>
      </c>
      <c r="CY313">
        <f>AA313</f>
        <v>0</v>
      </c>
      <c r="CZ313">
        <f>AE313</f>
        <v>0</v>
      </c>
      <c r="DA313">
        <f>AI313</f>
        <v>6.56</v>
      </c>
      <c r="DB313">
        <v>0</v>
      </c>
    </row>
    <row r="314" spans="1:106" x14ac:dyDescent="0.2">
      <c r="A314">
        <f>ROW(Source!A125)</f>
        <v>125</v>
      </c>
      <c r="B314">
        <v>39570879</v>
      </c>
      <c r="C314">
        <v>39571989</v>
      </c>
      <c r="D314">
        <v>37064928</v>
      </c>
      <c r="E314">
        <v>1</v>
      </c>
      <c r="F314">
        <v>1</v>
      </c>
      <c r="G314">
        <v>1</v>
      </c>
      <c r="H314">
        <v>1</v>
      </c>
      <c r="I314" t="s">
        <v>1229</v>
      </c>
      <c r="J314" t="s">
        <v>3</v>
      </c>
      <c r="K314" t="s">
        <v>1230</v>
      </c>
      <c r="L314">
        <v>1191</v>
      </c>
      <c r="N314">
        <v>1013</v>
      </c>
      <c r="O314" t="s">
        <v>1143</v>
      </c>
      <c r="P314" t="s">
        <v>1143</v>
      </c>
      <c r="Q314">
        <v>1</v>
      </c>
      <c r="W314">
        <v>0</v>
      </c>
      <c r="X314">
        <v>145020957</v>
      </c>
      <c r="Y314">
        <v>92.046000000000006</v>
      </c>
      <c r="AA314">
        <v>0</v>
      </c>
      <c r="AB314">
        <v>0</v>
      </c>
      <c r="AC314">
        <v>0</v>
      </c>
      <c r="AD314">
        <v>59.5</v>
      </c>
      <c r="AE314">
        <v>0</v>
      </c>
      <c r="AF314">
        <v>0</v>
      </c>
      <c r="AG314">
        <v>0</v>
      </c>
      <c r="AH314">
        <v>9.07</v>
      </c>
      <c r="AI314">
        <v>1</v>
      </c>
      <c r="AJ314">
        <v>1</v>
      </c>
      <c r="AK314">
        <v>1</v>
      </c>
      <c r="AL314">
        <v>6.56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3</v>
      </c>
      <c r="AT314">
        <v>80.040000000000006</v>
      </c>
      <c r="AU314" t="s">
        <v>20</v>
      </c>
      <c r="AV314">
        <v>1</v>
      </c>
      <c r="AW314">
        <v>2</v>
      </c>
      <c r="AX314">
        <v>39571995</v>
      </c>
      <c r="AY314">
        <v>1</v>
      </c>
      <c r="AZ314">
        <v>0</v>
      </c>
      <c r="BA314">
        <v>288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Y314*Source!I125</f>
        <v>68.942453999999998</v>
      </c>
      <c r="CY314">
        <f>AD314</f>
        <v>59.5</v>
      </c>
      <c r="CZ314">
        <f>AH314</f>
        <v>9.07</v>
      </c>
      <c r="DA314">
        <f>AL314</f>
        <v>6.56</v>
      </c>
      <c r="DB314">
        <v>0</v>
      </c>
    </row>
    <row r="315" spans="1:106" x14ac:dyDescent="0.2">
      <c r="A315">
        <f>ROW(Source!A125)</f>
        <v>125</v>
      </c>
      <c r="B315">
        <v>39570879</v>
      </c>
      <c r="C315">
        <v>39571989</v>
      </c>
      <c r="D315">
        <v>37064876</v>
      </c>
      <c r="E315">
        <v>1</v>
      </c>
      <c r="F315">
        <v>1</v>
      </c>
      <c r="G315">
        <v>1</v>
      </c>
      <c r="H315">
        <v>1</v>
      </c>
      <c r="I315" t="s">
        <v>1146</v>
      </c>
      <c r="J315" t="s">
        <v>3</v>
      </c>
      <c r="K315" t="s">
        <v>1147</v>
      </c>
      <c r="L315">
        <v>1191</v>
      </c>
      <c r="N315">
        <v>1013</v>
      </c>
      <c r="O315" t="s">
        <v>1143</v>
      </c>
      <c r="P315" t="s">
        <v>1143</v>
      </c>
      <c r="Q315">
        <v>1</v>
      </c>
      <c r="W315">
        <v>0</v>
      </c>
      <c r="X315">
        <v>-1417349443</v>
      </c>
      <c r="Y315">
        <v>2.09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6.56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3</v>
      </c>
      <c r="AT315">
        <v>2.09</v>
      </c>
      <c r="AU315" t="s">
        <v>3</v>
      </c>
      <c r="AV315">
        <v>2</v>
      </c>
      <c r="AW315">
        <v>2</v>
      </c>
      <c r="AX315">
        <v>39571996</v>
      </c>
      <c r="AY315">
        <v>1</v>
      </c>
      <c r="AZ315">
        <v>2048</v>
      </c>
      <c r="BA315">
        <v>289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Y315*Source!I125</f>
        <v>1.56541</v>
      </c>
      <c r="CY315">
        <f>AD315</f>
        <v>0</v>
      </c>
      <c r="CZ315">
        <f>AH315</f>
        <v>0</v>
      </c>
      <c r="DA315">
        <f>AL315</f>
        <v>1</v>
      </c>
      <c r="DB315">
        <v>0</v>
      </c>
    </row>
    <row r="316" spans="1:106" x14ac:dyDescent="0.2">
      <c r="A316">
        <f>ROW(Source!A125)</f>
        <v>125</v>
      </c>
      <c r="B316">
        <v>39570879</v>
      </c>
      <c r="C316">
        <v>39571989</v>
      </c>
      <c r="D316">
        <v>36883878</v>
      </c>
      <c r="E316">
        <v>1</v>
      </c>
      <c r="F316">
        <v>1</v>
      </c>
      <c r="G316">
        <v>1</v>
      </c>
      <c r="H316">
        <v>2</v>
      </c>
      <c r="I316" t="s">
        <v>1242</v>
      </c>
      <c r="J316" t="s">
        <v>1243</v>
      </c>
      <c r="K316" t="s">
        <v>1244</v>
      </c>
      <c r="L316">
        <v>1368</v>
      </c>
      <c r="N316">
        <v>1011</v>
      </c>
      <c r="O316" t="s">
        <v>1151</v>
      </c>
      <c r="P316" t="s">
        <v>1151</v>
      </c>
      <c r="Q316">
        <v>1</v>
      </c>
      <c r="W316">
        <v>0</v>
      </c>
      <c r="X316">
        <v>-1589061407</v>
      </c>
      <c r="Y316">
        <v>2.6124999999999998</v>
      </c>
      <c r="AA316">
        <v>0</v>
      </c>
      <c r="AB316">
        <v>590.4</v>
      </c>
      <c r="AC316">
        <v>10.06</v>
      </c>
      <c r="AD316">
        <v>0</v>
      </c>
      <c r="AE316">
        <v>0</v>
      </c>
      <c r="AF316">
        <v>90</v>
      </c>
      <c r="AG316">
        <v>10.06</v>
      </c>
      <c r="AH316">
        <v>0</v>
      </c>
      <c r="AI316">
        <v>1</v>
      </c>
      <c r="AJ316">
        <v>6.56</v>
      </c>
      <c r="AK316">
        <v>1</v>
      </c>
      <c r="AL316">
        <v>1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3</v>
      </c>
      <c r="AT316">
        <v>2.09</v>
      </c>
      <c r="AU316" t="s">
        <v>19</v>
      </c>
      <c r="AV316">
        <v>0</v>
      </c>
      <c r="AW316">
        <v>2</v>
      </c>
      <c r="AX316">
        <v>39571997</v>
      </c>
      <c r="AY316">
        <v>1</v>
      </c>
      <c r="AZ316">
        <v>0</v>
      </c>
      <c r="BA316">
        <v>290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Y316*Source!I125</f>
        <v>1.9567625</v>
      </c>
      <c r="CY316">
        <f>AB316</f>
        <v>590.4</v>
      </c>
      <c r="CZ316">
        <f>AF316</f>
        <v>90</v>
      </c>
      <c r="DA316">
        <f>AJ316</f>
        <v>6.56</v>
      </c>
      <c r="DB316">
        <v>0</v>
      </c>
    </row>
    <row r="317" spans="1:106" x14ac:dyDescent="0.2">
      <c r="A317">
        <f>ROW(Source!A125)</f>
        <v>125</v>
      </c>
      <c r="B317">
        <v>39570879</v>
      </c>
      <c r="C317">
        <v>39571989</v>
      </c>
      <c r="D317">
        <v>36884462</v>
      </c>
      <c r="E317">
        <v>1</v>
      </c>
      <c r="F317">
        <v>1</v>
      </c>
      <c r="G317">
        <v>1</v>
      </c>
      <c r="H317">
        <v>2</v>
      </c>
      <c r="I317" t="s">
        <v>1325</v>
      </c>
      <c r="J317" t="s">
        <v>1326</v>
      </c>
      <c r="K317" t="s">
        <v>1327</v>
      </c>
      <c r="L317">
        <v>1368</v>
      </c>
      <c r="N317">
        <v>1011</v>
      </c>
      <c r="O317" t="s">
        <v>1151</v>
      </c>
      <c r="P317" t="s">
        <v>1151</v>
      </c>
      <c r="Q317">
        <v>1</v>
      </c>
      <c r="W317">
        <v>0</v>
      </c>
      <c r="X317">
        <v>-600855524</v>
      </c>
      <c r="Y317">
        <v>40</v>
      </c>
      <c r="AA317">
        <v>0</v>
      </c>
      <c r="AB317">
        <v>9.84</v>
      </c>
      <c r="AC317">
        <v>0</v>
      </c>
      <c r="AD317">
        <v>0</v>
      </c>
      <c r="AE317">
        <v>0</v>
      </c>
      <c r="AF317">
        <v>1.5</v>
      </c>
      <c r="AG317">
        <v>0</v>
      </c>
      <c r="AH317">
        <v>0</v>
      </c>
      <c r="AI317">
        <v>1</v>
      </c>
      <c r="AJ317">
        <v>6.56</v>
      </c>
      <c r="AK317">
        <v>1</v>
      </c>
      <c r="AL317">
        <v>1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3</v>
      </c>
      <c r="AT317">
        <v>32</v>
      </c>
      <c r="AU317" t="s">
        <v>19</v>
      </c>
      <c r="AV317">
        <v>0</v>
      </c>
      <c r="AW317">
        <v>2</v>
      </c>
      <c r="AX317">
        <v>39571998</v>
      </c>
      <c r="AY317">
        <v>1</v>
      </c>
      <c r="AZ317">
        <v>0</v>
      </c>
      <c r="BA317">
        <v>291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Y317*Source!I125</f>
        <v>29.96</v>
      </c>
      <c r="CY317">
        <f>AB317</f>
        <v>9.84</v>
      </c>
      <c r="CZ317">
        <f>AF317</f>
        <v>1.5</v>
      </c>
      <c r="DA317">
        <f>AJ317</f>
        <v>6.56</v>
      </c>
      <c r="DB317">
        <v>0</v>
      </c>
    </row>
    <row r="318" spans="1:106" x14ac:dyDescent="0.2">
      <c r="A318">
        <f>ROW(Source!A125)</f>
        <v>125</v>
      </c>
      <c r="B318">
        <v>39570879</v>
      </c>
      <c r="C318">
        <v>39571989</v>
      </c>
      <c r="D318">
        <v>36805043</v>
      </c>
      <c r="E318">
        <v>1</v>
      </c>
      <c r="F318">
        <v>1</v>
      </c>
      <c r="G318">
        <v>1</v>
      </c>
      <c r="H318">
        <v>3</v>
      </c>
      <c r="I318" t="s">
        <v>1328</v>
      </c>
      <c r="J318" t="s">
        <v>1329</v>
      </c>
      <c r="K318" t="s">
        <v>1330</v>
      </c>
      <c r="L318">
        <v>1346</v>
      </c>
      <c r="N318">
        <v>1009</v>
      </c>
      <c r="O318" t="s">
        <v>307</v>
      </c>
      <c r="P318" t="s">
        <v>307</v>
      </c>
      <c r="Q318">
        <v>1</v>
      </c>
      <c r="W318">
        <v>0</v>
      </c>
      <c r="X318">
        <v>-1110671496</v>
      </c>
      <c r="Y318">
        <v>2</v>
      </c>
      <c r="AA318">
        <v>37.46</v>
      </c>
      <c r="AB318">
        <v>0</v>
      </c>
      <c r="AC318">
        <v>0</v>
      </c>
      <c r="AD318">
        <v>0</v>
      </c>
      <c r="AE318">
        <v>5.71</v>
      </c>
      <c r="AF318">
        <v>0</v>
      </c>
      <c r="AG318">
        <v>0</v>
      </c>
      <c r="AH318">
        <v>0</v>
      </c>
      <c r="AI318">
        <v>6.56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3</v>
      </c>
      <c r="AT318">
        <v>2</v>
      </c>
      <c r="AU318" t="s">
        <v>3</v>
      </c>
      <c r="AV318">
        <v>0</v>
      </c>
      <c r="AW318">
        <v>2</v>
      </c>
      <c r="AX318">
        <v>39571999</v>
      </c>
      <c r="AY318">
        <v>1</v>
      </c>
      <c r="AZ318">
        <v>0</v>
      </c>
      <c r="BA318">
        <v>292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Y318*Source!I125</f>
        <v>1.498</v>
      </c>
      <c r="CY318">
        <f>AA318</f>
        <v>37.46</v>
      </c>
      <c r="CZ318">
        <f>AE318</f>
        <v>5.71</v>
      </c>
      <c r="DA318">
        <f>AI318</f>
        <v>6.56</v>
      </c>
      <c r="DB318">
        <v>0</v>
      </c>
    </row>
    <row r="319" spans="1:106" x14ac:dyDescent="0.2">
      <c r="A319">
        <f>ROW(Source!A126)</f>
        <v>126</v>
      </c>
      <c r="B319">
        <v>39570879</v>
      </c>
      <c r="C319">
        <v>39572000</v>
      </c>
      <c r="D319">
        <v>37065248</v>
      </c>
      <c r="E319">
        <v>1</v>
      </c>
      <c r="F319">
        <v>1</v>
      </c>
      <c r="G319">
        <v>1</v>
      </c>
      <c r="H319">
        <v>1</v>
      </c>
      <c r="I319" t="s">
        <v>1203</v>
      </c>
      <c r="J319" t="s">
        <v>3</v>
      </c>
      <c r="K319" t="s">
        <v>1204</v>
      </c>
      <c r="L319">
        <v>1191</v>
      </c>
      <c r="N319">
        <v>1013</v>
      </c>
      <c r="O319" t="s">
        <v>1143</v>
      </c>
      <c r="P319" t="s">
        <v>1143</v>
      </c>
      <c r="Q319">
        <v>1</v>
      </c>
      <c r="W319">
        <v>0</v>
      </c>
      <c r="X319">
        <v>-400197608</v>
      </c>
      <c r="Y319">
        <v>0.11499999999999999</v>
      </c>
      <c r="AA319">
        <v>0</v>
      </c>
      <c r="AB319">
        <v>0</v>
      </c>
      <c r="AC319">
        <v>0</v>
      </c>
      <c r="AD319">
        <v>55.96</v>
      </c>
      <c r="AE319">
        <v>0</v>
      </c>
      <c r="AF319">
        <v>0</v>
      </c>
      <c r="AG319">
        <v>0</v>
      </c>
      <c r="AH319">
        <v>8.5299999999999994</v>
      </c>
      <c r="AI319">
        <v>1</v>
      </c>
      <c r="AJ319">
        <v>1</v>
      </c>
      <c r="AK319">
        <v>1</v>
      </c>
      <c r="AL319">
        <v>6.56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3</v>
      </c>
      <c r="AT319">
        <v>0.1</v>
      </c>
      <c r="AU319" t="s">
        <v>20</v>
      </c>
      <c r="AV319">
        <v>1</v>
      </c>
      <c r="AW319">
        <v>2</v>
      </c>
      <c r="AX319">
        <v>39572002</v>
      </c>
      <c r="AY319">
        <v>1</v>
      </c>
      <c r="AZ319">
        <v>0</v>
      </c>
      <c r="BA319">
        <v>293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Y319*Source!I126</f>
        <v>8.6135000000000002</v>
      </c>
      <c r="CY319">
        <f>AD319</f>
        <v>55.96</v>
      </c>
      <c r="CZ319">
        <f>AH319</f>
        <v>8.5299999999999994</v>
      </c>
      <c r="DA319">
        <f>AL319</f>
        <v>6.56</v>
      </c>
      <c r="DB319">
        <v>0</v>
      </c>
    </row>
    <row r="320" spans="1:106" x14ac:dyDescent="0.2">
      <c r="A320">
        <f>ROW(Source!A127)</f>
        <v>127</v>
      </c>
      <c r="B320">
        <v>39570879</v>
      </c>
      <c r="C320">
        <v>39572003</v>
      </c>
      <c r="D320">
        <v>37066739</v>
      </c>
      <c r="E320">
        <v>1</v>
      </c>
      <c r="F320">
        <v>1</v>
      </c>
      <c r="G320">
        <v>1</v>
      </c>
      <c r="H320">
        <v>1</v>
      </c>
      <c r="I320" t="s">
        <v>1331</v>
      </c>
      <c r="J320" t="s">
        <v>3</v>
      </c>
      <c r="K320" t="s">
        <v>1332</v>
      </c>
      <c r="L320">
        <v>1191</v>
      </c>
      <c r="N320">
        <v>1013</v>
      </c>
      <c r="O320" t="s">
        <v>1143</v>
      </c>
      <c r="P320" t="s">
        <v>1143</v>
      </c>
      <c r="Q320">
        <v>1</v>
      </c>
      <c r="W320">
        <v>0</v>
      </c>
      <c r="X320">
        <v>-608433632</v>
      </c>
      <c r="Y320">
        <v>63.238499999999995</v>
      </c>
      <c r="AA320">
        <v>0</v>
      </c>
      <c r="AB320">
        <v>0</v>
      </c>
      <c r="AC320">
        <v>0</v>
      </c>
      <c r="AD320">
        <v>55.5</v>
      </c>
      <c r="AE320">
        <v>0</v>
      </c>
      <c r="AF320">
        <v>0</v>
      </c>
      <c r="AG320">
        <v>0</v>
      </c>
      <c r="AH320">
        <v>8.4600000000000009</v>
      </c>
      <c r="AI320">
        <v>1</v>
      </c>
      <c r="AJ320">
        <v>1</v>
      </c>
      <c r="AK320">
        <v>1</v>
      </c>
      <c r="AL320">
        <v>6.56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3</v>
      </c>
      <c r="AT320">
        <v>54.99</v>
      </c>
      <c r="AU320" t="s">
        <v>20</v>
      </c>
      <c r="AV320">
        <v>1</v>
      </c>
      <c r="AW320">
        <v>2</v>
      </c>
      <c r="AX320">
        <v>39572011</v>
      </c>
      <c r="AY320">
        <v>1</v>
      </c>
      <c r="AZ320">
        <v>0</v>
      </c>
      <c r="BA320">
        <v>294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Y320*Source!I127</f>
        <v>47.365636499999994</v>
      </c>
      <c r="CY320">
        <f>AD320</f>
        <v>55.5</v>
      </c>
      <c r="CZ320">
        <f>AH320</f>
        <v>8.4600000000000009</v>
      </c>
      <c r="DA320">
        <f>AL320</f>
        <v>6.56</v>
      </c>
      <c r="DB320">
        <v>0</v>
      </c>
    </row>
    <row r="321" spans="1:106" x14ac:dyDescent="0.2">
      <c r="A321">
        <f>ROW(Source!A127)</f>
        <v>127</v>
      </c>
      <c r="B321">
        <v>39570879</v>
      </c>
      <c r="C321">
        <v>39572003</v>
      </c>
      <c r="D321">
        <v>37064876</v>
      </c>
      <c r="E321">
        <v>1</v>
      </c>
      <c r="F321">
        <v>1</v>
      </c>
      <c r="G321">
        <v>1</v>
      </c>
      <c r="H321">
        <v>1</v>
      </c>
      <c r="I321" t="s">
        <v>1146</v>
      </c>
      <c r="J321" t="s">
        <v>3</v>
      </c>
      <c r="K321" t="s">
        <v>1147</v>
      </c>
      <c r="L321">
        <v>1191</v>
      </c>
      <c r="N321">
        <v>1013</v>
      </c>
      <c r="O321" t="s">
        <v>1143</v>
      </c>
      <c r="P321" t="s">
        <v>1143</v>
      </c>
      <c r="Q321">
        <v>1</v>
      </c>
      <c r="W321">
        <v>0</v>
      </c>
      <c r="X321">
        <v>-1417349443</v>
      </c>
      <c r="Y321">
        <v>0.21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1</v>
      </c>
      <c r="AJ321">
        <v>1</v>
      </c>
      <c r="AK321">
        <v>6.56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3</v>
      </c>
      <c r="AT321">
        <v>0.21</v>
      </c>
      <c r="AU321" t="s">
        <v>3</v>
      </c>
      <c r="AV321">
        <v>2</v>
      </c>
      <c r="AW321">
        <v>2</v>
      </c>
      <c r="AX321">
        <v>39572012</v>
      </c>
      <c r="AY321">
        <v>1</v>
      </c>
      <c r="AZ321">
        <v>2048</v>
      </c>
      <c r="BA321">
        <v>295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Y321*Source!I127</f>
        <v>0.15728999999999999</v>
      </c>
      <c r="CY321">
        <f>AD321</f>
        <v>0</v>
      </c>
      <c r="CZ321">
        <f>AH321</f>
        <v>0</v>
      </c>
      <c r="DA321">
        <f>AL321</f>
        <v>1</v>
      </c>
      <c r="DB321">
        <v>0</v>
      </c>
    </row>
    <row r="322" spans="1:106" x14ac:dyDescent="0.2">
      <c r="A322">
        <f>ROW(Source!A127)</f>
        <v>127</v>
      </c>
      <c r="B322">
        <v>39570879</v>
      </c>
      <c r="C322">
        <v>39572003</v>
      </c>
      <c r="D322">
        <v>36882452</v>
      </c>
      <c r="E322">
        <v>1</v>
      </c>
      <c r="F322">
        <v>1</v>
      </c>
      <c r="G322">
        <v>1</v>
      </c>
      <c r="H322">
        <v>2</v>
      </c>
      <c r="I322" t="s">
        <v>1291</v>
      </c>
      <c r="J322" t="s">
        <v>1292</v>
      </c>
      <c r="K322" t="s">
        <v>1293</v>
      </c>
      <c r="L322">
        <v>1368</v>
      </c>
      <c r="N322">
        <v>1011</v>
      </c>
      <c r="O322" t="s">
        <v>1151</v>
      </c>
      <c r="P322" t="s">
        <v>1151</v>
      </c>
      <c r="Q322">
        <v>1</v>
      </c>
      <c r="W322">
        <v>0</v>
      </c>
      <c r="X322">
        <v>1188625873</v>
      </c>
      <c r="Y322">
        <v>6.1249999999999999E-2</v>
      </c>
      <c r="AA322">
        <v>0</v>
      </c>
      <c r="AB322">
        <v>205.07</v>
      </c>
      <c r="AC322">
        <v>13.5</v>
      </c>
      <c r="AD322">
        <v>0</v>
      </c>
      <c r="AE322">
        <v>0</v>
      </c>
      <c r="AF322">
        <v>31.26</v>
      </c>
      <c r="AG322">
        <v>13.5</v>
      </c>
      <c r="AH322">
        <v>0</v>
      </c>
      <c r="AI322">
        <v>1</v>
      </c>
      <c r="AJ322">
        <v>6.56</v>
      </c>
      <c r="AK322">
        <v>1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3</v>
      </c>
      <c r="AT322">
        <v>4.9000000000000002E-2</v>
      </c>
      <c r="AU322" t="s">
        <v>19</v>
      </c>
      <c r="AV322">
        <v>0</v>
      </c>
      <c r="AW322">
        <v>2</v>
      </c>
      <c r="AX322">
        <v>39572013</v>
      </c>
      <c r="AY322">
        <v>1</v>
      </c>
      <c r="AZ322">
        <v>0</v>
      </c>
      <c r="BA322">
        <v>296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Y322*Source!I127</f>
        <v>4.587625E-2</v>
      </c>
      <c r="CY322">
        <f>AB322</f>
        <v>205.07</v>
      </c>
      <c r="CZ322">
        <f>AF322</f>
        <v>31.26</v>
      </c>
      <c r="DA322">
        <f>AJ322</f>
        <v>6.56</v>
      </c>
      <c r="DB322">
        <v>0</v>
      </c>
    </row>
    <row r="323" spans="1:106" x14ac:dyDescent="0.2">
      <c r="A323">
        <f>ROW(Source!A127)</f>
        <v>127</v>
      </c>
      <c r="B323">
        <v>39570879</v>
      </c>
      <c r="C323">
        <v>39572003</v>
      </c>
      <c r="D323">
        <v>36883554</v>
      </c>
      <c r="E323">
        <v>1</v>
      </c>
      <c r="F323">
        <v>1</v>
      </c>
      <c r="G323">
        <v>1</v>
      </c>
      <c r="H323">
        <v>2</v>
      </c>
      <c r="I323" t="s">
        <v>1158</v>
      </c>
      <c r="J323" t="s">
        <v>1159</v>
      </c>
      <c r="K323" t="s">
        <v>1160</v>
      </c>
      <c r="L323">
        <v>1368</v>
      </c>
      <c r="N323">
        <v>1011</v>
      </c>
      <c r="O323" t="s">
        <v>1151</v>
      </c>
      <c r="P323" t="s">
        <v>1151</v>
      </c>
      <c r="Q323">
        <v>1</v>
      </c>
      <c r="W323">
        <v>0</v>
      </c>
      <c r="X323">
        <v>1372534845</v>
      </c>
      <c r="Y323">
        <v>0.2</v>
      </c>
      <c r="AA323">
        <v>0</v>
      </c>
      <c r="AB323">
        <v>431.06</v>
      </c>
      <c r="AC323">
        <v>11.6</v>
      </c>
      <c r="AD323">
        <v>0</v>
      </c>
      <c r="AE323">
        <v>0</v>
      </c>
      <c r="AF323">
        <v>65.709999999999994</v>
      </c>
      <c r="AG323">
        <v>11.6</v>
      </c>
      <c r="AH323">
        <v>0</v>
      </c>
      <c r="AI323">
        <v>1</v>
      </c>
      <c r="AJ323">
        <v>6.56</v>
      </c>
      <c r="AK323">
        <v>1</v>
      </c>
      <c r="AL323">
        <v>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3</v>
      </c>
      <c r="AT323">
        <v>0.16</v>
      </c>
      <c r="AU323" t="s">
        <v>19</v>
      </c>
      <c r="AV323">
        <v>0</v>
      </c>
      <c r="AW323">
        <v>2</v>
      </c>
      <c r="AX323">
        <v>39572014</v>
      </c>
      <c r="AY323">
        <v>1</v>
      </c>
      <c r="AZ323">
        <v>0</v>
      </c>
      <c r="BA323">
        <v>297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Y323*Source!I127</f>
        <v>0.14980000000000002</v>
      </c>
      <c r="CY323">
        <f>AB323</f>
        <v>431.06</v>
      </c>
      <c r="CZ323">
        <f>AF323</f>
        <v>65.709999999999994</v>
      </c>
      <c r="DA323">
        <f>AJ323</f>
        <v>6.56</v>
      </c>
      <c r="DB323">
        <v>0</v>
      </c>
    </row>
    <row r="324" spans="1:106" x14ac:dyDescent="0.2">
      <c r="A324">
        <f>ROW(Source!A127)</f>
        <v>127</v>
      </c>
      <c r="B324">
        <v>39570879</v>
      </c>
      <c r="C324">
        <v>39572003</v>
      </c>
      <c r="D324">
        <v>36807427</v>
      </c>
      <c r="E324">
        <v>1</v>
      </c>
      <c r="F324">
        <v>1</v>
      </c>
      <c r="G324">
        <v>1</v>
      </c>
      <c r="H324">
        <v>3</v>
      </c>
      <c r="I324" t="s">
        <v>1333</v>
      </c>
      <c r="J324" t="s">
        <v>1334</v>
      </c>
      <c r="K324" t="s">
        <v>1335</v>
      </c>
      <c r="L324">
        <v>1346</v>
      </c>
      <c r="N324">
        <v>1009</v>
      </c>
      <c r="O324" t="s">
        <v>307</v>
      </c>
      <c r="P324" t="s">
        <v>307</v>
      </c>
      <c r="Q324">
        <v>1</v>
      </c>
      <c r="W324">
        <v>0</v>
      </c>
      <c r="X324">
        <v>108895437</v>
      </c>
      <c r="Y324">
        <v>306</v>
      </c>
      <c r="AA324">
        <v>329.25</v>
      </c>
      <c r="AB324">
        <v>0</v>
      </c>
      <c r="AC324">
        <v>0</v>
      </c>
      <c r="AD324">
        <v>0</v>
      </c>
      <c r="AE324">
        <v>50.19</v>
      </c>
      <c r="AF324">
        <v>0</v>
      </c>
      <c r="AG324">
        <v>0</v>
      </c>
      <c r="AH324">
        <v>0</v>
      </c>
      <c r="AI324">
        <v>6.56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3</v>
      </c>
      <c r="AT324">
        <v>306</v>
      </c>
      <c r="AU324" t="s">
        <v>3</v>
      </c>
      <c r="AV324">
        <v>0</v>
      </c>
      <c r="AW324">
        <v>2</v>
      </c>
      <c r="AX324">
        <v>39572015</v>
      </c>
      <c r="AY324">
        <v>1</v>
      </c>
      <c r="AZ324">
        <v>0</v>
      </c>
      <c r="BA324">
        <v>298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Y324*Source!I127</f>
        <v>229.19399999999999</v>
      </c>
      <c r="CY324">
        <f>AA324</f>
        <v>329.25</v>
      </c>
      <c r="CZ324">
        <f>AE324</f>
        <v>50.19</v>
      </c>
      <c r="DA324">
        <f>AI324</f>
        <v>6.56</v>
      </c>
      <c r="DB324">
        <v>0</v>
      </c>
    </row>
    <row r="325" spans="1:106" x14ac:dyDescent="0.2">
      <c r="A325">
        <f>ROW(Source!A127)</f>
        <v>127</v>
      </c>
      <c r="B325">
        <v>39570879</v>
      </c>
      <c r="C325">
        <v>39572003</v>
      </c>
      <c r="D325">
        <v>36837706</v>
      </c>
      <c r="E325">
        <v>1</v>
      </c>
      <c r="F325">
        <v>1</v>
      </c>
      <c r="G325">
        <v>1</v>
      </c>
      <c r="H325">
        <v>3</v>
      </c>
      <c r="I325" t="s">
        <v>305</v>
      </c>
      <c r="J325" t="s">
        <v>308</v>
      </c>
      <c r="K325" t="s">
        <v>306</v>
      </c>
      <c r="L325">
        <v>1346</v>
      </c>
      <c r="N325">
        <v>1009</v>
      </c>
      <c r="O325" t="s">
        <v>307</v>
      </c>
      <c r="P325" t="s">
        <v>307</v>
      </c>
      <c r="Q325">
        <v>1</v>
      </c>
      <c r="W325">
        <v>0</v>
      </c>
      <c r="X325">
        <v>1368257857</v>
      </c>
      <c r="Y325">
        <v>40</v>
      </c>
      <c r="AA325">
        <v>1383.5</v>
      </c>
      <c r="AB325">
        <v>0</v>
      </c>
      <c r="AC325">
        <v>0</v>
      </c>
      <c r="AD325">
        <v>0</v>
      </c>
      <c r="AE325">
        <v>210.9</v>
      </c>
      <c r="AF325">
        <v>0</v>
      </c>
      <c r="AG325">
        <v>0</v>
      </c>
      <c r="AH325">
        <v>0</v>
      </c>
      <c r="AI325">
        <v>6.56</v>
      </c>
      <c r="AJ325">
        <v>1</v>
      </c>
      <c r="AK325">
        <v>1</v>
      </c>
      <c r="AL325">
        <v>1</v>
      </c>
      <c r="AN325">
        <v>0</v>
      </c>
      <c r="AO325">
        <v>0</v>
      </c>
      <c r="AP325">
        <v>0</v>
      </c>
      <c r="AQ325">
        <v>0</v>
      </c>
      <c r="AR325">
        <v>0</v>
      </c>
      <c r="AS325" t="s">
        <v>3</v>
      </c>
      <c r="AT325">
        <v>40</v>
      </c>
      <c r="AU325" t="s">
        <v>3</v>
      </c>
      <c r="AV325">
        <v>0</v>
      </c>
      <c r="AW325">
        <v>1</v>
      </c>
      <c r="AX325">
        <v>-1</v>
      </c>
      <c r="AY325">
        <v>0</v>
      </c>
      <c r="AZ325">
        <v>0</v>
      </c>
      <c r="BA325" t="s">
        <v>3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Y325*Source!I127</f>
        <v>29.96</v>
      </c>
      <c r="CY325">
        <f>AA325</f>
        <v>1383.5</v>
      </c>
      <c r="CZ325">
        <f>AE325</f>
        <v>210.9</v>
      </c>
      <c r="DA325">
        <f>AI325</f>
        <v>6.56</v>
      </c>
      <c r="DB325">
        <v>0</v>
      </c>
    </row>
    <row r="326" spans="1:106" x14ac:dyDescent="0.2">
      <c r="A326">
        <f>ROW(Source!A127)</f>
        <v>127</v>
      </c>
      <c r="B326">
        <v>39570879</v>
      </c>
      <c r="C326">
        <v>39572003</v>
      </c>
      <c r="D326">
        <v>36797079</v>
      </c>
      <c r="E326">
        <v>17</v>
      </c>
      <c r="F326">
        <v>1</v>
      </c>
      <c r="G326">
        <v>1</v>
      </c>
      <c r="H326">
        <v>3</v>
      </c>
      <c r="I326" t="s">
        <v>310</v>
      </c>
      <c r="J326" t="s">
        <v>3</v>
      </c>
      <c r="K326" t="s">
        <v>311</v>
      </c>
      <c r="L326">
        <v>1348</v>
      </c>
      <c r="N326">
        <v>1009</v>
      </c>
      <c r="O326" t="s">
        <v>64</v>
      </c>
      <c r="P326" t="s">
        <v>64</v>
      </c>
      <c r="Q326">
        <v>1000</v>
      </c>
      <c r="W326">
        <v>0</v>
      </c>
      <c r="X326">
        <v>-1212923053</v>
      </c>
      <c r="Y326">
        <v>0.04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6.56</v>
      </c>
      <c r="AJ326">
        <v>1</v>
      </c>
      <c r="AK326">
        <v>1</v>
      </c>
      <c r="AL326">
        <v>1</v>
      </c>
      <c r="AN326">
        <v>0</v>
      </c>
      <c r="AO326">
        <v>0</v>
      </c>
      <c r="AP326">
        <v>0</v>
      </c>
      <c r="AQ326">
        <v>0</v>
      </c>
      <c r="AR326">
        <v>0</v>
      </c>
      <c r="AS326" t="s">
        <v>3</v>
      </c>
      <c r="AT326">
        <v>0.04</v>
      </c>
      <c r="AU326" t="s">
        <v>3</v>
      </c>
      <c r="AV326">
        <v>0</v>
      </c>
      <c r="AW326">
        <v>2</v>
      </c>
      <c r="AX326">
        <v>39572016</v>
      </c>
      <c r="AY326">
        <v>1</v>
      </c>
      <c r="AZ326">
        <v>0</v>
      </c>
      <c r="BA326">
        <v>299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Y326*Source!I127</f>
        <v>2.9960000000000001E-2</v>
      </c>
      <c r="CY326">
        <f>AA326</f>
        <v>0</v>
      </c>
      <c r="CZ326">
        <f>AE326</f>
        <v>0</v>
      </c>
      <c r="DA326">
        <f>AI326</f>
        <v>6.56</v>
      </c>
      <c r="DB326">
        <v>0</v>
      </c>
    </row>
    <row r="327" spans="1:106" x14ac:dyDescent="0.2">
      <c r="A327">
        <f>ROW(Source!A130)</f>
        <v>130</v>
      </c>
      <c r="B327">
        <v>39570879</v>
      </c>
      <c r="C327">
        <v>39572020</v>
      </c>
      <c r="D327">
        <v>37065248</v>
      </c>
      <c r="E327">
        <v>1</v>
      </c>
      <c r="F327">
        <v>1</v>
      </c>
      <c r="G327">
        <v>1</v>
      </c>
      <c r="H327">
        <v>1</v>
      </c>
      <c r="I327" t="s">
        <v>1203</v>
      </c>
      <c r="J327" t="s">
        <v>3</v>
      </c>
      <c r="K327" t="s">
        <v>1204</v>
      </c>
      <c r="L327">
        <v>1191</v>
      </c>
      <c r="N327">
        <v>1013</v>
      </c>
      <c r="O327" t="s">
        <v>1143</v>
      </c>
      <c r="P327" t="s">
        <v>1143</v>
      </c>
      <c r="Q327">
        <v>1</v>
      </c>
      <c r="W327">
        <v>0</v>
      </c>
      <c r="X327">
        <v>-400197608</v>
      </c>
      <c r="Y327">
        <v>96.553999999999988</v>
      </c>
      <c r="AA327">
        <v>0</v>
      </c>
      <c r="AB327">
        <v>0</v>
      </c>
      <c r="AC327">
        <v>0</v>
      </c>
      <c r="AD327">
        <v>55.96</v>
      </c>
      <c r="AE327">
        <v>0</v>
      </c>
      <c r="AF327">
        <v>0</v>
      </c>
      <c r="AG327">
        <v>0</v>
      </c>
      <c r="AH327">
        <v>8.5299999999999994</v>
      </c>
      <c r="AI327">
        <v>1</v>
      </c>
      <c r="AJ327">
        <v>1</v>
      </c>
      <c r="AK327">
        <v>1</v>
      </c>
      <c r="AL327">
        <v>6.56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3</v>
      </c>
      <c r="AT327">
        <v>83.96</v>
      </c>
      <c r="AU327" t="s">
        <v>20</v>
      </c>
      <c r="AV327">
        <v>1</v>
      </c>
      <c r="AW327">
        <v>2</v>
      </c>
      <c r="AX327">
        <v>39572031</v>
      </c>
      <c r="AY327">
        <v>1</v>
      </c>
      <c r="AZ327">
        <v>0</v>
      </c>
      <c r="BA327">
        <v>301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Y327*Source!I130</f>
        <v>72.02928399999999</v>
      </c>
      <c r="CY327">
        <f>AD327</f>
        <v>55.96</v>
      </c>
      <c r="CZ327">
        <f>AH327</f>
        <v>8.5299999999999994</v>
      </c>
      <c r="DA327">
        <f>AL327</f>
        <v>6.56</v>
      </c>
      <c r="DB327">
        <v>0</v>
      </c>
    </row>
    <row r="328" spans="1:106" x14ac:dyDescent="0.2">
      <c r="A328">
        <f>ROW(Source!A130)</f>
        <v>130</v>
      </c>
      <c r="B328">
        <v>39570879</v>
      </c>
      <c r="C328">
        <v>39572020</v>
      </c>
      <c r="D328">
        <v>37064876</v>
      </c>
      <c r="E328">
        <v>1</v>
      </c>
      <c r="F328">
        <v>1</v>
      </c>
      <c r="G328">
        <v>1</v>
      </c>
      <c r="H328">
        <v>1</v>
      </c>
      <c r="I328" t="s">
        <v>1146</v>
      </c>
      <c r="J328" t="s">
        <v>3</v>
      </c>
      <c r="K328" t="s">
        <v>1147</v>
      </c>
      <c r="L328">
        <v>1191</v>
      </c>
      <c r="N328">
        <v>1013</v>
      </c>
      <c r="O328" t="s">
        <v>1143</v>
      </c>
      <c r="P328" t="s">
        <v>1143</v>
      </c>
      <c r="Q328">
        <v>1</v>
      </c>
      <c r="W328">
        <v>0</v>
      </c>
      <c r="X328">
        <v>-1417349443</v>
      </c>
      <c r="Y328">
        <v>0.24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1</v>
      </c>
      <c r="AJ328">
        <v>1</v>
      </c>
      <c r="AK328">
        <v>6.56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3</v>
      </c>
      <c r="AT328">
        <v>0.24</v>
      </c>
      <c r="AU328" t="s">
        <v>3</v>
      </c>
      <c r="AV328">
        <v>2</v>
      </c>
      <c r="AW328">
        <v>2</v>
      </c>
      <c r="AX328">
        <v>39572032</v>
      </c>
      <c r="AY328">
        <v>1</v>
      </c>
      <c r="AZ328">
        <v>2048</v>
      </c>
      <c r="BA328">
        <v>302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Y328*Source!I130</f>
        <v>0.17904</v>
      </c>
      <c r="CY328">
        <f>AD328</f>
        <v>0</v>
      </c>
      <c r="CZ328">
        <f>AH328</f>
        <v>0</v>
      </c>
      <c r="DA328">
        <f>AL328</f>
        <v>1</v>
      </c>
      <c r="DB328">
        <v>0</v>
      </c>
    </row>
    <row r="329" spans="1:106" x14ac:dyDescent="0.2">
      <c r="A329">
        <f>ROW(Source!A130)</f>
        <v>130</v>
      </c>
      <c r="B329">
        <v>39570879</v>
      </c>
      <c r="C329">
        <v>39572020</v>
      </c>
      <c r="D329">
        <v>36882452</v>
      </c>
      <c r="E329">
        <v>1</v>
      </c>
      <c r="F329">
        <v>1</v>
      </c>
      <c r="G329">
        <v>1</v>
      </c>
      <c r="H329">
        <v>2</v>
      </c>
      <c r="I329" t="s">
        <v>1291</v>
      </c>
      <c r="J329" t="s">
        <v>1292</v>
      </c>
      <c r="K329" t="s">
        <v>1293</v>
      </c>
      <c r="L329">
        <v>1368</v>
      </c>
      <c r="N329">
        <v>1011</v>
      </c>
      <c r="O329" t="s">
        <v>1151</v>
      </c>
      <c r="P329" t="s">
        <v>1151</v>
      </c>
      <c r="Q329">
        <v>1</v>
      </c>
      <c r="W329">
        <v>0</v>
      </c>
      <c r="X329">
        <v>1188625873</v>
      </c>
      <c r="Y329">
        <v>7.4999999999999997E-2</v>
      </c>
      <c r="AA329">
        <v>0</v>
      </c>
      <c r="AB329">
        <v>205.07</v>
      </c>
      <c r="AC329">
        <v>13.5</v>
      </c>
      <c r="AD329">
        <v>0</v>
      </c>
      <c r="AE329">
        <v>0</v>
      </c>
      <c r="AF329">
        <v>31.26</v>
      </c>
      <c r="AG329">
        <v>13.5</v>
      </c>
      <c r="AH329">
        <v>0</v>
      </c>
      <c r="AI329">
        <v>1</v>
      </c>
      <c r="AJ329">
        <v>6.56</v>
      </c>
      <c r="AK329">
        <v>1</v>
      </c>
      <c r="AL329">
        <v>1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3</v>
      </c>
      <c r="AT329">
        <v>0.06</v>
      </c>
      <c r="AU329" t="s">
        <v>19</v>
      </c>
      <c r="AV329">
        <v>0</v>
      </c>
      <c r="AW329">
        <v>2</v>
      </c>
      <c r="AX329">
        <v>39572033</v>
      </c>
      <c r="AY329">
        <v>1</v>
      </c>
      <c r="AZ329">
        <v>0</v>
      </c>
      <c r="BA329">
        <v>303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Y329*Source!I130</f>
        <v>5.595E-2</v>
      </c>
      <c r="CY329">
        <f>AB329</f>
        <v>205.07</v>
      </c>
      <c r="CZ329">
        <f>AF329</f>
        <v>31.26</v>
      </c>
      <c r="DA329">
        <f>AJ329</f>
        <v>6.56</v>
      </c>
      <c r="DB329">
        <v>0</v>
      </c>
    </row>
    <row r="330" spans="1:106" x14ac:dyDescent="0.2">
      <c r="A330">
        <f>ROW(Source!A130)</f>
        <v>130</v>
      </c>
      <c r="B330">
        <v>39570879</v>
      </c>
      <c r="C330">
        <v>39572020</v>
      </c>
      <c r="D330">
        <v>36883554</v>
      </c>
      <c r="E330">
        <v>1</v>
      </c>
      <c r="F330">
        <v>1</v>
      </c>
      <c r="G330">
        <v>1</v>
      </c>
      <c r="H330">
        <v>2</v>
      </c>
      <c r="I330" t="s">
        <v>1158</v>
      </c>
      <c r="J330" t="s">
        <v>1159</v>
      </c>
      <c r="K330" t="s">
        <v>1160</v>
      </c>
      <c r="L330">
        <v>1368</v>
      </c>
      <c r="N330">
        <v>1011</v>
      </c>
      <c r="O330" t="s">
        <v>1151</v>
      </c>
      <c r="P330" t="s">
        <v>1151</v>
      </c>
      <c r="Q330">
        <v>1</v>
      </c>
      <c r="W330">
        <v>0</v>
      </c>
      <c r="X330">
        <v>1372534845</v>
      </c>
      <c r="Y330">
        <v>0.22499999999999998</v>
      </c>
      <c r="AA330">
        <v>0</v>
      </c>
      <c r="AB330">
        <v>431.06</v>
      </c>
      <c r="AC330">
        <v>11.6</v>
      </c>
      <c r="AD330">
        <v>0</v>
      </c>
      <c r="AE330">
        <v>0</v>
      </c>
      <c r="AF330">
        <v>65.709999999999994</v>
      </c>
      <c r="AG330">
        <v>11.6</v>
      </c>
      <c r="AH330">
        <v>0</v>
      </c>
      <c r="AI330">
        <v>1</v>
      </c>
      <c r="AJ330">
        <v>6.56</v>
      </c>
      <c r="AK330">
        <v>1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3</v>
      </c>
      <c r="AT330">
        <v>0.18</v>
      </c>
      <c r="AU330" t="s">
        <v>19</v>
      </c>
      <c r="AV330">
        <v>0</v>
      </c>
      <c r="AW330">
        <v>2</v>
      </c>
      <c r="AX330">
        <v>39572034</v>
      </c>
      <c r="AY330">
        <v>1</v>
      </c>
      <c r="AZ330">
        <v>0</v>
      </c>
      <c r="BA330">
        <v>304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Y330*Source!I130</f>
        <v>0.16784999999999997</v>
      </c>
      <c r="CY330">
        <f>AB330</f>
        <v>431.06</v>
      </c>
      <c r="CZ330">
        <f>AF330</f>
        <v>65.709999999999994</v>
      </c>
      <c r="DA330">
        <f>AJ330</f>
        <v>6.56</v>
      </c>
      <c r="DB330">
        <v>0</v>
      </c>
    </row>
    <row r="331" spans="1:106" x14ac:dyDescent="0.2">
      <c r="A331">
        <f>ROW(Source!A130)</f>
        <v>130</v>
      </c>
      <c r="B331">
        <v>39570879</v>
      </c>
      <c r="C331">
        <v>39572020</v>
      </c>
      <c r="D331">
        <v>36807427</v>
      </c>
      <c r="E331">
        <v>1</v>
      </c>
      <c r="F331">
        <v>1</v>
      </c>
      <c r="G331">
        <v>1</v>
      </c>
      <c r="H331">
        <v>3</v>
      </c>
      <c r="I331" t="s">
        <v>1333</v>
      </c>
      <c r="J331" t="s">
        <v>1334</v>
      </c>
      <c r="K331" t="s">
        <v>1335</v>
      </c>
      <c r="L331">
        <v>1346</v>
      </c>
      <c r="N331">
        <v>1009</v>
      </c>
      <c r="O331" t="s">
        <v>307</v>
      </c>
      <c r="P331" t="s">
        <v>307</v>
      </c>
      <c r="Q331">
        <v>1</v>
      </c>
      <c r="W331">
        <v>0</v>
      </c>
      <c r="X331">
        <v>108895437</v>
      </c>
      <c r="Y331">
        <v>306</v>
      </c>
      <c r="AA331">
        <v>329.25</v>
      </c>
      <c r="AB331">
        <v>0</v>
      </c>
      <c r="AC331">
        <v>0</v>
      </c>
      <c r="AD331">
        <v>0</v>
      </c>
      <c r="AE331">
        <v>50.19</v>
      </c>
      <c r="AF331">
        <v>0</v>
      </c>
      <c r="AG331">
        <v>0</v>
      </c>
      <c r="AH331">
        <v>0</v>
      </c>
      <c r="AI331">
        <v>6.56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3</v>
      </c>
      <c r="AT331">
        <v>306</v>
      </c>
      <c r="AU331" t="s">
        <v>3</v>
      </c>
      <c r="AV331">
        <v>0</v>
      </c>
      <c r="AW331">
        <v>2</v>
      </c>
      <c r="AX331">
        <v>39572035</v>
      </c>
      <c r="AY331">
        <v>1</v>
      </c>
      <c r="AZ331">
        <v>0</v>
      </c>
      <c r="BA331">
        <v>305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Y331*Source!I130</f>
        <v>228.27600000000001</v>
      </c>
      <c r="CY331">
        <f t="shared" ref="CY331:CY336" si="36">AA331</f>
        <v>329.25</v>
      </c>
      <c r="CZ331">
        <f t="shared" ref="CZ331:CZ336" si="37">AE331</f>
        <v>50.19</v>
      </c>
      <c r="DA331">
        <f t="shared" ref="DA331:DA336" si="38">AI331</f>
        <v>6.56</v>
      </c>
      <c r="DB331">
        <v>0</v>
      </c>
    </row>
    <row r="332" spans="1:106" x14ac:dyDescent="0.2">
      <c r="A332">
        <f>ROW(Source!A130)</f>
        <v>130</v>
      </c>
      <c r="B332">
        <v>39570879</v>
      </c>
      <c r="C332">
        <v>39572020</v>
      </c>
      <c r="D332">
        <v>36833441</v>
      </c>
      <c r="E332">
        <v>1</v>
      </c>
      <c r="F332">
        <v>1</v>
      </c>
      <c r="G332">
        <v>1</v>
      </c>
      <c r="H332">
        <v>3</v>
      </c>
      <c r="I332" t="s">
        <v>1336</v>
      </c>
      <c r="J332" t="s">
        <v>1337</v>
      </c>
      <c r="K332" t="s">
        <v>1338</v>
      </c>
      <c r="L332">
        <v>1327</v>
      </c>
      <c r="N332">
        <v>1005</v>
      </c>
      <c r="O332" t="s">
        <v>250</v>
      </c>
      <c r="P332" t="s">
        <v>250</v>
      </c>
      <c r="Q332">
        <v>1</v>
      </c>
      <c r="W332">
        <v>0</v>
      </c>
      <c r="X332">
        <v>-377158533</v>
      </c>
      <c r="Y332">
        <v>103</v>
      </c>
      <c r="AA332">
        <v>85.35</v>
      </c>
      <c r="AB332">
        <v>0</v>
      </c>
      <c r="AC332">
        <v>0</v>
      </c>
      <c r="AD332">
        <v>0</v>
      </c>
      <c r="AE332">
        <v>13.01</v>
      </c>
      <c r="AF332">
        <v>0</v>
      </c>
      <c r="AG332">
        <v>0</v>
      </c>
      <c r="AH332">
        <v>0</v>
      </c>
      <c r="AI332">
        <v>6.56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3</v>
      </c>
      <c r="AT332">
        <v>103</v>
      </c>
      <c r="AU332" t="s">
        <v>3</v>
      </c>
      <c r="AV332">
        <v>0</v>
      </c>
      <c r="AW332">
        <v>2</v>
      </c>
      <c r="AX332">
        <v>39572036</v>
      </c>
      <c r="AY332">
        <v>1</v>
      </c>
      <c r="AZ332">
        <v>0</v>
      </c>
      <c r="BA332">
        <v>306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Y332*Source!I130</f>
        <v>76.837999999999994</v>
      </c>
      <c r="CY332">
        <f t="shared" si="36"/>
        <v>85.35</v>
      </c>
      <c r="CZ332">
        <f t="shared" si="37"/>
        <v>13.01</v>
      </c>
      <c r="DA332">
        <f t="shared" si="38"/>
        <v>6.56</v>
      </c>
      <c r="DB332">
        <v>0</v>
      </c>
    </row>
    <row r="333" spans="1:106" x14ac:dyDescent="0.2">
      <c r="A333">
        <f>ROW(Source!A130)</f>
        <v>130</v>
      </c>
      <c r="B333">
        <v>39570879</v>
      </c>
      <c r="C333">
        <v>39572020</v>
      </c>
      <c r="D333">
        <v>36837706</v>
      </c>
      <c r="E333">
        <v>1</v>
      </c>
      <c r="F333">
        <v>1</v>
      </c>
      <c r="G333">
        <v>1</v>
      </c>
      <c r="H333">
        <v>3</v>
      </c>
      <c r="I333" t="s">
        <v>305</v>
      </c>
      <c r="J333" t="s">
        <v>308</v>
      </c>
      <c r="K333" t="s">
        <v>317</v>
      </c>
      <c r="L333">
        <v>1346</v>
      </c>
      <c r="N333">
        <v>1009</v>
      </c>
      <c r="O333" t="s">
        <v>307</v>
      </c>
      <c r="P333" t="s">
        <v>307</v>
      </c>
      <c r="Q333">
        <v>1</v>
      </c>
      <c r="W333">
        <v>0</v>
      </c>
      <c r="X333">
        <v>1635930139</v>
      </c>
      <c r="Y333">
        <v>80</v>
      </c>
      <c r="AA333">
        <v>1383.5</v>
      </c>
      <c r="AB333">
        <v>0</v>
      </c>
      <c r="AC333">
        <v>0</v>
      </c>
      <c r="AD333">
        <v>0</v>
      </c>
      <c r="AE333">
        <v>210.9</v>
      </c>
      <c r="AF333">
        <v>0</v>
      </c>
      <c r="AG333">
        <v>0</v>
      </c>
      <c r="AH333">
        <v>0</v>
      </c>
      <c r="AI333">
        <v>6.56</v>
      </c>
      <c r="AJ333">
        <v>1</v>
      </c>
      <c r="AK333">
        <v>1</v>
      </c>
      <c r="AL333">
        <v>1</v>
      </c>
      <c r="AN333">
        <v>0</v>
      </c>
      <c r="AO333">
        <v>0</v>
      </c>
      <c r="AP333">
        <v>0</v>
      </c>
      <c r="AQ333">
        <v>0</v>
      </c>
      <c r="AR333">
        <v>0</v>
      </c>
      <c r="AS333" t="s">
        <v>3</v>
      </c>
      <c r="AT333">
        <v>80</v>
      </c>
      <c r="AU333" t="s">
        <v>3</v>
      </c>
      <c r="AV333">
        <v>0</v>
      </c>
      <c r="AW333">
        <v>1</v>
      </c>
      <c r="AX333">
        <v>-1</v>
      </c>
      <c r="AY333">
        <v>0</v>
      </c>
      <c r="AZ333">
        <v>0</v>
      </c>
      <c r="BA333" t="s">
        <v>3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Y333*Source!I130</f>
        <v>59.68</v>
      </c>
      <c r="CY333">
        <f t="shared" si="36"/>
        <v>1383.5</v>
      </c>
      <c r="CZ333">
        <f t="shared" si="37"/>
        <v>210.9</v>
      </c>
      <c r="DA333">
        <f t="shared" si="38"/>
        <v>6.56</v>
      </c>
      <c r="DB333">
        <v>0</v>
      </c>
    </row>
    <row r="334" spans="1:106" x14ac:dyDescent="0.2">
      <c r="A334">
        <f>ROW(Source!A130)</f>
        <v>130</v>
      </c>
      <c r="B334">
        <v>39570879</v>
      </c>
      <c r="C334">
        <v>39572020</v>
      </c>
      <c r="D334">
        <v>36797079</v>
      </c>
      <c r="E334">
        <v>17</v>
      </c>
      <c r="F334">
        <v>1</v>
      </c>
      <c r="G334">
        <v>1</v>
      </c>
      <c r="H334">
        <v>3</v>
      </c>
      <c r="I334" t="s">
        <v>310</v>
      </c>
      <c r="J334" t="s">
        <v>3</v>
      </c>
      <c r="K334" t="s">
        <v>311</v>
      </c>
      <c r="L334">
        <v>1348</v>
      </c>
      <c r="N334">
        <v>1009</v>
      </c>
      <c r="O334" t="s">
        <v>64</v>
      </c>
      <c r="P334" t="s">
        <v>64</v>
      </c>
      <c r="Q334">
        <v>1000</v>
      </c>
      <c r="W334">
        <v>0</v>
      </c>
      <c r="X334">
        <v>-1212923053</v>
      </c>
      <c r="Y334">
        <v>0.08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6.56</v>
      </c>
      <c r="AJ334">
        <v>1</v>
      </c>
      <c r="AK334">
        <v>1</v>
      </c>
      <c r="AL334">
        <v>1</v>
      </c>
      <c r="AN334">
        <v>0</v>
      </c>
      <c r="AO334">
        <v>0</v>
      </c>
      <c r="AP334">
        <v>0</v>
      </c>
      <c r="AQ334">
        <v>0</v>
      </c>
      <c r="AR334">
        <v>0</v>
      </c>
      <c r="AS334" t="s">
        <v>3</v>
      </c>
      <c r="AT334">
        <v>0.08</v>
      </c>
      <c r="AU334" t="s">
        <v>3</v>
      </c>
      <c r="AV334">
        <v>0</v>
      </c>
      <c r="AW334">
        <v>2</v>
      </c>
      <c r="AX334">
        <v>39572037</v>
      </c>
      <c r="AY334">
        <v>1</v>
      </c>
      <c r="AZ334">
        <v>0</v>
      </c>
      <c r="BA334">
        <v>307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Y334*Source!I130</f>
        <v>5.9680000000000004E-2</v>
      </c>
      <c r="CY334">
        <f t="shared" si="36"/>
        <v>0</v>
      </c>
      <c r="CZ334">
        <f t="shared" si="37"/>
        <v>0</v>
      </c>
      <c r="DA334">
        <f t="shared" si="38"/>
        <v>6.56</v>
      </c>
      <c r="DB334">
        <v>0</v>
      </c>
    </row>
    <row r="335" spans="1:106" x14ac:dyDescent="0.2">
      <c r="A335">
        <f>ROW(Source!A130)</f>
        <v>130</v>
      </c>
      <c r="B335">
        <v>39570879</v>
      </c>
      <c r="C335">
        <v>39572020</v>
      </c>
      <c r="D335">
        <v>36797297</v>
      </c>
      <c r="E335">
        <v>17</v>
      </c>
      <c r="F335">
        <v>1</v>
      </c>
      <c r="G335">
        <v>1</v>
      </c>
      <c r="H335">
        <v>3</v>
      </c>
      <c r="I335" t="s">
        <v>324</v>
      </c>
      <c r="J335" t="s">
        <v>3</v>
      </c>
      <c r="K335" t="s">
        <v>325</v>
      </c>
      <c r="L335">
        <v>1346</v>
      </c>
      <c r="N335">
        <v>1009</v>
      </c>
      <c r="O335" t="s">
        <v>307</v>
      </c>
      <c r="P335" t="s">
        <v>307</v>
      </c>
      <c r="Q335">
        <v>1</v>
      </c>
      <c r="W335">
        <v>0</v>
      </c>
      <c r="X335">
        <v>1655575867</v>
      </c>
      <c r="Y335">
        <v>20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6.56</v>
      </c>
      <c r="AJ335">
        <v>1</v>
      </c>
      <c r="AK335">
        <v>1</v>
      </c>
      <c r="AL335">
        <v>1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3</v>
      </c>
      <c r="AT335">
        <v>20</v>
      </c>
      <c r="AU335" t="s">
        <v>3</v>
      </c>
      <c r="AV335">
        <v>0</v>
      </c>
      <c r="AW335">
        <v>2</v>
      </c>
      <c r="AX335">
        <v>39572038</v>
      </c>
      <c r="AY335">
        <v>1</v>
      </c>
      <c r="AZ335">
        <v>0</v>
      </c>
      <c r="BA335">
        <v>308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Y335*Source!I130</f>
        <v>14.92</v>
      </c>
      <c r="CY335">
        <f t="shared" si="36"/>
        <v>0</v>
      </c>
      <c r="CZ335">
        <f t="shared" si="37"/>
        <v>0</v>
      </c>
      <c r="DA335">
        <f t="shared" si="38"/>
        <v>6.56</v>
      </c>
      <c r="DB335">
        <v>0</v>
      </c>
    </row>
    <row r="336" spans="1:106" x14ac:dyDescent="0.2">
      <c r="A336">
        <f>ROW(Source!A130)</f>
        <v>130</v>
      </c>
      <c r="B336">
        <v>39570879</v>
      </c>
      <c r="C336">
        <v>39572020</v>
      </c>
      <c r="D336">
        <v>36838445</v>
      </c>
      <c r="E336">
        <v>1</v>
      </c>
      <c r="F336">
        <v>1</v>
      </c>
      <c r="G336">
        <v>1</v>
      </c>
      <c r="H336">
        <v>3</v>
      </c>
      <c r="I336" t="s">
        <v>319</v>
      </c>
      <c r="J336" t="s">
        <v>321</v>
      </c>
      <c r="K336" t="s">
        <v>320</v>
      </c>
      <c r="L336">
        <v>1346</v>
      </c>
      <c r="N336">
        <v>1009</v>
      </c>
      <c r="O336" t="s">
        <v>307</v>
      </c>
      <c r="P336" t="s">
        <v>307</v>
      </c>
      <c r="Q336">
        <v>1</v>
      </c>
      <c r="W336">
        <v>0</v>
      </c>
      <c r="X336">
        <v>-116881894</v>
      </c>
      <c r="Y336">
        <v>20</v>
      </c>
      <c r="AA336">
        <v>4319.24</v>
      </c>
      <c r="AB336">
        <v>0</v>
      </c>
      <c r="AC336">
        <v>0</v>
      </c>
      <c r="AD336">
        <v>0</v>
      </c>
      <c r="AE336">
        <v>658.42</v>
      </c>
      <c r="AF336">
        <v>0</v>
      </c>
      <c r="AG336">
        <v>0</v>
      </c>
      <c r="AH336">
        <v>0</v>
      </c>
      <c r="AI336">
        <v>6.56</v>
      </c>
      <c r="AJ336">
        <v>1</v>
      </c>
      <c r="AK336">
        <v>1</v>
      </c>
      <c r="AL336">
        <v>1</v>
      </c>
      <c r="AN336">
        <v>0</v>
      </c>
      <c r="AO336">
        <v>0</v>
      </c>
      <c r="AP336">
        <v>0</v>
      </c>
      <c r="AQ336">
        <v>0</v>
      </c>
      <c r="AR336">
        <v>0</v>
      </c>
      <c r="AS336" t="s">
        <v>3</v>
      </c>
      <c r="AT336">
        <v>20</v>
      </c>
      <c r="AU336" t="s">
        <v>3</v>
      </c>
      <c r="AV336">
        <v>0</v>
      </c>
      <c r="AW336">
        <v>1</v>
      </c>
      <c r="AX336">
        <v>-1</v>
      </c>
      <c r="AY336">
        <v>0</v>
      </c>
      <c r="AZ336">
        <v>0</v>
      </c>
      <c r="BA336" t="s">
        <v>3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Y336*Source!I130</f>
        <v>14.92</v>
      </c>
      <c r="CY336">
        <f t="shared" si="36"/>
        <v>4319.24</v>
      </c>
      <c r="CZ336">
        <f t="shared" si="37"/>
        <v>658.42</v>
      </c>
      <c r="DA336">
        <f t="shared" si="38"/>
        <v>6.56</v>
      </c>
      <c r="DB336">
        <v>0</v>
      </c>
    </row>
    <row r="337" spans="1:106" x14ac:dyDescent="0.2">
      <c r="A337">
        <f>ROW(Source!A135)</f>
        <v>135</v>
      </c>
      <c r="B337">
        <v>39570879</v>
      </c>
      <c r="C337">
        <v>39572043</v>
      </c>
      <c r="D337">
        <v>37070090</v>
      </c>
      <c r="E337">
        <v>1</v>
      </c>
      <c r="F337">
        <v>1</v>
      </c>
      <c r="G337">
        <v>1</v>
      </c>
      <c r="H337">
        <v>1</v>
      </c>
      <c r="I337" t="s">
        <v>1339</v>
      </c>
      <c r="J337" t="s">
        <v>3</v>
      </c>
      <c r="K337" t="s">
        <v>1340</v>
      </c>
      <c r="L337">
        <v>1191</v>
      </c>
      <c r="N337">
        <v>1013</v>
      </c>
      <c r="O337" t="s">
        <v>1143</v>
      </c>
      <c r="P337" t="s">
        <v>1143</v>
      </c>
      <c r="Q337">
        <v>1</v>
      </c>
      <c r="W337">
        <v>0</v>
      </c>
      <c r="X337">
        <v>-814890593</v>
      </c>
      <c r="Y337">
        <v>49.334999999999994</v>
      </c>
      <c r="AA337">
        <v>0</v>
      </c>
      <c r="AB337">
        <v>0</v>
      </c>
      <c r="AC337">
        <v>0</v>
      </c>
      <c r="AD337">
        <v>58.84</v>
      </c>
      <c r="AE337">
        <v>0</v>
      </c>
      <c r="AF337">
        <v>0</v>
      </c>
      <c r="AG337">
        <v>0</v>
      </c>
      <c r="AH337">
        <v>8.9700000000000006</v>
      </c>
      <c r="AI337">
        <v>1</v>
      </c>
      <c r="AJ337">
        <v>1</v>
      </c>
      <c r="AK337">
        <v>1</v>
      </c>
      <c r="AL337">
        <v>6.56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42.9</v>
      </c>
      <c r="AU337" t="s">
        <v>20</v>
      </c>
      <c r="AV337">
        <v>1</v>
      </c>
      <c r="AW337">
        <v>2</v>
      </c>
      <c r="AX337">
        <v>39572052</v>
      </c>
      <c r="AY337">
        <v>1</v>
      </c>
      <c r="AZ337">
        <v>0</v>
      </c>
      <c r="BA337">
        <v>309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Y337*Source!I135</f>
        <v>21.371921999999994</v>
      </c>
      <c r="CY337">
        <f>AD337</f>
        <v>58.84</v>
      </c>
      <c r="CZ337">
        <f>AH337</f>
        <v>8.9700000000000006</v>
      </c>
      <c r="DA337">
        <f>AL337</f>
        <v>6.56</v>
      </c>
      <c r="DB337">
        <v>0</v>
      </c>
    </row>
    <row r="338" spans="1:106" x14ac:dyDescent="0.2">
      <c r="A338">
        <f>ROW(Source!A135)</f>
        <v>135</v>
      </c>
      <c r="B338">
        <v>39570879</v>
      </c>
      <c r="C338">
        <v>39572043</v>
      </c>
      <c r="D338">
        <v>37064876</v>
      </c>
      <c r="E338">
        <v>1</v>
      </c>
      <c r="F338">
        <v>1</v>
      </c>
      <c r="G338">
        <v>1</v>
      </c>
      <c r="H338">
        <v>1</v>
      </c>
      <c r="I338" t="s">
        <v>1146</v>
      </c>
      <c r="J338" t="s">
        <v>3</v>
      </c>
      <c r="K338" t="s">
        <v>1147</v>
      </c>
      <c r="L338">
        <v>1191</v>
      </c>
      <c r="N338">
        <v>1013</v>
      </c>
      <c r="O338" t="s">
        <v>1143</v>
      </c>
      <c r="P338" t="s">
        <v>1143</v>
      </c>
      <c r="Q338">
        <v>1</v>
      </c>
      <c r="W338">
        <v>0</v>
      </c>
      <c r="X338">
        <v>-1417349443</v>
      </c>
      <c r="Y338">
        <v>0.17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6.56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3</v>
      </c>
      <c r="AT338">
        <v>0.17</v>
      </c>
      <c r="AU338" t="s">
        <v>3</v>
      </c>
      <c r="AV338">
        <v>2</v>
      </c>
      <c r="AW338">
        <v>2</v>
      </c>
      <c r="AX338">
        <v>39572053</v>
      </c>
      <c r="AY338">
        <v>1</v>
      </c>
      <c r="AZ338">
        <v>2048</v>
      </c>
      <c r="BA338">
        <v>310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Y338*Source!I135</f>
        <v>7.3644000000000001E-2</v>
      </c>
      <c r="CY338">
        <f>AD338</f>
        <v>0</v>
      </c>
      <c r="CZ338">
        <f>AH338</f>
        <v>0</v>
      </c>
      <c r="DA338">
        <f>AL338</f>
        <v>1</v>
      </c>
      <c r="DB338">
        <v>0</v>
      </c>
    </row>
    <row r="339" spans="1:106" x14ac:dyDescent="0.2">
      <c r="A339">
        <f>ROW(Source!A135)</f>
        <v>135</v>
      </c>
      <c r="B339">
        <v>39570879</v>
      </c>
      <c r="C339">
        <v>39572043</v>
      </c>
      <c r="D339">
        <v>36882452</v>
      </c>
      <c r="E339">
        <v>1</v>
      </c>
      <c r="F339">
        <v>1</v>
      </c>
      <c r="G339">
        <v>1</v>
      </c>
      <c r="H339">
        <v>2</v>
      </c>
      <c r="I339" t="s">
        <v>1291</v>
      </c>
      <c r="J339" t="s">
        <v>1292</v>
      </c>
      <c r="K339" t="s">
        <v>1293</v>
      </c>
      <c r="L339">
        <v>1368</v>
      </c>
      <c r="N339">
        <v>1011</v>
      </c>
      <c r="O339" t="s">
        <v>1151</v>
      </c>
      <c r="P339" t="s">
        <v>1151</v>
      </c>
      <c r="Q339">
        <v>1</v>
      </c>
      <c r="W339">
        <v>0</v>
      </c>
      <c r="X339">
        <v>1188625873</v>
      </c>
      <c r="Y339">
        <v>2.5000000000000001E-2</v>
      </c>
      <c r="AA339">
        <v>0</v>
      </c>
      <c r="AB339">
        <v>205.07</v>
      </c>
      <c r="AC339">
        <v>13.5</v>
      </c>
      <c r="AD339">
        <v>0</v>
      </c>
      <c r="AE339">
        <v>0</v>
      </c>
      <c r="AF339">
        <v>31.26</v>
      </c>
      <c r="AG339">
        <v>13.5</v>
      </c>
      <c r="AH339">
        <v>0</v>
      </c>
      <c r="AI339">
        <v>1</v>
      </c>
      <c r="AJ339">
        <v>6.56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3</v>
      </c>
      <c r="AT339">
        <v>0.02</v>
      </c>
      <c r="AU339" t="s">
        <v>19</v>
      </c>
      <c r="AV339">
        <v>0</v>
      </c>
      <c r="AW339">
        <v>2</v>
      </c>
      <c r="AX339">
        <v>39572054</v>
      </c>
      <c r="AY339">
        <v>1</v>
      </c>
      <c r="AZ339">
        <v>0</v>
      </c>
      <c r="BA339">
        <v>311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Y339*Source!I135</f>
        <v>1.0829999999999999E-2</v>
      </c>
      <c r="CY339">
        <f>AB339</f>
        <v>205.07</v>
      </c>
      <c r="CZ339">
        <f>AF339</f>
        <v>31.26</v>
      </c>
      <c r="DA339">
        <f>AJ339</f>
        <v>6.56</v>
      </c>
      <c r="DB339">
        <v>0</v>
      </c>
    </row>
    <row r="340" spans="1:106" x14ac:dyDescent="0.2">
      <c r="A340">
        <f>ROW(Source!A135)</f>
        <v>135</v>
      </c>
      <c r="B340">
        <v>39570879</v>
      </c>
      <c r="C340">
        <v>39572043</v>
      </c>
      <c r="D340">
        <v>36883554</v>
      </c>
      <c r="E340">
        <v>1</v>
      </c>
      <c r="F340">
        <v>1</v>
      </c>
      <c r="G340">
        <v>1</v>
      </c>
      <c r="H340">
        <v>2</v>
      </c>
      <c r="I340" t="s">
        <v>1158</v>
      </c>
      <c r="J340" t="s">
        <v>1159</v>
      </c>
      <c r="K340" t="s">
        <v>1160</v>
      </c>
      <c r="L340">
        <v>1368</v>
      </c>
      <c r="N340">
        <v>1011</v>
      </c>
      <c r="O340" t="s">
        <v>1151</v>
      </c>
      <c r="P340" t="s">
        <v>1151</v>
      </c>
      <c r="Q340">
        <v>1</v>
      </c>
      <c r="W340">
        <v>0</v>
      </c>
      <c r="X340">
        <v>1372534845</v>
      </c>
      <c r="Y340">
        <v>0.1875</v>
      </c>
      <c r="AA340">
        <v>0</v>
      </c>
      <c r="AB340">
        <v>431.06</v>
      </c>
      <c r="AC340">
        <v>11.6</v>
      </c>
      <c r="AD340">
        <v>0</v>
      </c>
      <c r="AE340">
        <v>0</v>
      </c>
      <c r="AF340">
        <v>65.709999999999994</v>
      </c>
      <c r="AG340">
        <v>11.6</v>
      </c>
      <c r="AH340">
        <v>0</v>
      </c>
      <c r="AI340">
        <v>1</v>
      </c>
      <c r="AJ340">
        <v>6.56</v>
      </c>
      <c r="AK340">
        <v>1</v>
      </c>
      <c r="AL340">
        <v>1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3</v>
      </c>
      <c r="AT340">
        <v>0.15</v>
      </c>
      <c r="AU340" t="s">
        <v>19</v>
      </c>
      <c r="AV340">
        <v>0</v>
      </c>
      <c r="AW340">
        <v>2</v>
      </c>
      <c r="AX340">
        <v>39572055</v>
      </c>
      <c r="AY340">
        <v>1</v>
      </c>
      <c r="AZ340">
        <v>0</v>
      </c>
      <c r="BA340">
        <v>312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Y340*Source!I135</f>
        <v>8.1224999999999992E-2</v>
      </c>
      <c r="CY340">
        <f>AB340</f>
        <v>431.06</v>
      </c>
      <c r="CZ340">
        <f>AF340</f>
        <v>65.709999999999994</v>
      </c>
      <c r="DA340">
        <f>AJ340</f>
        <v>6.56</v>
      </c>
      <c r="DB340">
        <v>0</v>
      </c>
    </row>
    <row r="341" spans="1:106" x14ac:dyDescent="0.2">
      <c r="A341">
        <f>ROW(Source!A135)</f>
        <v>135</v>
      </c>
      <c r="B341">
        <v>39570879</v>
      </c>
      <c r="C341">
        <v>39572043</v>
      </c>
      <c r="D341">
        <v>36805188</v>
      </c>
      <c r="E341">
        <v>1</v>
      </c>
      <c r="F341">
        <v>1</v>
      </c>
      <c r="G341">
        <v>1</v>
      </c>
      <c r="H341">
        <v>3</v>
      </c>
      <c r="I341" t="s">
        <v>1341</v>
      </c>
      <c r="J341" t="s">
        <v>1342</v>
      </c>
      <c r="K341" t="s">
        <v>1343</v>
      </c>
      <c r="L341">
        <v>1327</v>
      </c>
      <c r="N341">
        <v>1005</v>
      </c>
      <c r="O341" t="s">
        <v>250</v>
      </c>
      <c r="P341" t="s">
        <v>250</v>
      </c>
      <c r="Q341">
        <v>1</v>
      </c>
      <c r="W341">
        <v>0</v>
      </c>
      <c r="X341">
        <v>-1987926685</v>
      </c>
      <c r="Y341">
        <v>0.84</v>
      </c>
      <c r="AA341">
        <v>474.42</v>
      </c>
      <c r="AB341">
        <v>0</v>
      </c>
      <c r="AC341">
        <v>0</v>
      </c>
      <c r="AD341">
        <v>0</v>
      </c>
      <c r="AE341">
        <v>72.319999999999993</v>
      </c>
      <c r="AF341">
        <v>0</v>
      </c>
      <c r="AG341">
        <v>0</v>
      </c>
      <c r="AH341">
        <v>0</v>
      </c>
      <c r="AI341">
        <v>6.56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3</v>
      </c>
      <c r="AT341">
        <v>0.84</v>
      </c>
      <c r="AU341" t="s">
        <v>3</v>
      </c>
      <c r="AV341">
        <v>0</v>
      </c>
      <c r="AW341">
        <v>2</v>
      </c>
      <c r="AX341">
        <v>39572056</v>
      </c>
      <c r="AY341">
        <v>1</v>
      </c>
      <c r="AZ341">
        <v>0</v>
      </c>
      <c r="BA341">
        <v>313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Y341*Source!I135</f>
        <v>0.36388799999999999</v>
      </c>
      <c r="CY341">
        <f>AA341</f>
        <v>474.42</v>
      </c>
      <c r="CZ341">
        <f>AE341</f>
        <v>72.319999999999993</v>
      </c>
      <c r="DA341">
        <f>AI341</f>
        <v>6.56</v>
      </c>
      <c r="DB341">
        <v>0</v>
      </c>
    </row>
    <row r="342" spans="1:106" x14ac:dyDescent="0.2">
      <c r="A342">
        <f>ROW(Source!A135)</f>
        <v>135</v>
      </c>
      <c r="B342">
        <v>39570879</v>
      </c>
      <c r="C342">
        <v>39572043</v>
      </c>
      <c r="D342">
        <v>36805524</v>
      </c>
      <c r="E342">
        <v>1</v>
      </c>
      <c r="F342">
        <v>1</v>
      </c>
      <c r="G342">
        <v>1</v>
      </c>
      <c r="H342">
        <v>3</v>
      </c>
      <c r="I342" t="s">
        <v>1317</v>
      </c>
      <c r="J342" t="s">
        <v>1318</v>
      </c>
      <c r="K342" t="s">
        <v>1319</v>
      </c>
      <c r="L342">
        <v>1346</v>
      </c>
      <c r="N342">
        <v>1009</v>
      </c>
      <c r="O342" t="s">
        <v>307</v>
      </c>
      <c r="P342" t="s">
        <v>307</v>
      </c>
      <c r="Q342">
        <v>1</v>
      </c>
      <c r="W342">
        <v>0</v>
      </c>
      <c r="X342">
        <v>813963326</v>
      </c>
      <c r="Y342">
        <v>0.31</v>
      </c>
      <c r="AA342">
        <v>11.94</v>
      </c>
      <c r="AB342">
        <v>0</v>
      </c>
      <c r="AC342">
        <v>0</v>
      </c>
      <c r="AD342">
        <v>0</v>
      </c>
      <c r="AE342">
        <v>1.82</v>
      </c>
      <c r="AF342">
        <v>0</v>
      </c>
      <c r="AG342">
        <v>0</v>
      </c>
      <c r="AH342">
        <v>0</v>
      </c>
      <c r="AI342">
        <v>6.56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3</v>
      </c>
      <c r="AT342">
        <v>0.31</v>
      </c>
      <c r="AU342" t="s">
        <v>3</v>
      </c>
      <c r="AV342">
        <v>0</v>
      </c>
      <c r="AW342">
        <v>2</v>
      </c>
      <c r="AX342">
        <v>39572057</v>
      </c>
      <c r="AY342">
        <v>1</v>
      </c>
      <c r="AZ342">
        <v>0</v>
      </c>
      <c r="BA342">
        <v>314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Y342*Source!I135</f>
        <v>0.13429199999999999</v>
      </c>
      <c r="CY342">
        <f>AA342</f>
        <v>11.94</v>
      </c>
      <c r="CZ342">
        <f>AE342</f>
        <v>1.82</v>
      </c>
      <c r="DA342">
        <f>AI342</f>
        <v>6.56</v>
      </c>
      <c r="DB342">
        <v>0</v>
      </c>
    </row>
    <row r="343" spans="1:106" x14ac:dyDescent="0.2">
      <c r="A343">
        <f>ROW(Source!A135)</f>
        <v>135</v>
      </c>
      <c r="B343">
        <v>39570879</v>
      </c>
      <c r="C343">
        <v>39572043</v>
      </c>
      <c r="D343">
        <v>36797561</v>
      </c>
      <c r="E343">
        <v>17</v>
      </c>
      <c r="F343">
        <v>1</v>
      </c>
      <c r="G343">
        <v>1</v>
      </c>
      <c r="H343">
        <v>3</v>
      </c>
      <c r="I343" t="s">
        <v>331</v>
      </c>
      <c r="J343" t="s">
        <v>3</v>
      </c>
      <c r="K343" t="s">
        <v>332</v>
      </c>
      <c r="L343">
        <v>1348</v>
      </c>
      <c r="N343">
        <v>1009</v>
      </c>
      <c r="O343" t="s">
        <v>64</v>
      </c>
      <c r="P343" t="s">
        <v>64</v>
      </c>
      <c r="Q343">
        <v>1000</v>
      </c>
      <c r="W343">
        <v>0</v>
      </c>
      <c r="X343">
        <v>1891904026</v>
      </c>
      <c r="Y343">
        <v>6.3E-2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6.56</v>
      </c>
      <c r="AJ343">
        <v>1</v>
      </c>
      <c r="AK343">
        <v>1</v>
      </c>
      <c r="AL343">
        <v>1</v>
      </c>
      <c r="AN343">
        <v>0</v>
      </c>
      <c r="AO343">
        <v>0</v>
      </c>
      <c r="AP343">
        <v>0</v>
      </c>
      <c r="AQ343">
        <v>0</v>
      </c>
      <c r="AR343">
        <v>0</v>
      </c>
      <c r="AS343" t="s">
        <v>3</v>
      </c>
      <c r="AT343">
        <v>6.3E-2</v>
      </c>
      <c r="AU343" t="s">
        <v>3</v>
      </c>
      <c r="AV343">
        <v>0</v>
      </c>
      <c r="AW343">
        <v>2</v>
      </c>
      <c r="AX343">
        <v>39572058</v>
      </c>
      <c r="AY343">
        <v>1</v>
      </c>
      <c r="AZ343">
        <v>0</v>
      </c>
      <c r="BA343">
        <v>315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Y343*Source!I135</f>
        <v>2.7291599999999999E-2</v>
      </c>
      <c r="CY343">
        <f>AA343</f>
        <v>0</v>
      </c>
      <c r="CZ343">
        <f>AE343</f>
        <v>0</v>
      </c>
      <c r="DA343">
        <f>AI343</f>
        <v>6.56</v>
      </c>
      <c r="DB343">
        <v>0</v>
      </c>
    </row>
    <row r="344" spans="1:106" x14ac:dyDescent="0.2">
      <c r="A344">
        <f>ROW(Source!A135)</f>
        <v>135</v>
      </c>
      <c r="B344">
        <v>39570879</v>
      </c>
      <c r="C344">
        <v>39572043</v>
      </c>
      <c r="D344">
        <v>36839212</v>
      </c>
      <c r="E344">
        <v>1</v>
      </c>
      <c r="F344">
        <v>1</v>
      </c>
      <c r="G344">
        <v>1</v>
      </c>
      <c r="H344">
        <v>3</v>
      </c>
      <c r="I344" t="s">
        <v>1344</v>
      </c>
      <c r="J344" t="s">
        <v>1345</v>
      </c>
      <c r="K344" t="s">
        <v>1346</v>
      </c>
      <c r="L344">
        <v>1348</v>
      </c>
      <c r="N344">
        <v>1009</v>
      </c>
      <c r="O344" t="s">
        <v>64</v>
      </c>
      <c r="P344" t="s">
        <v>64</v>
      </c>
      <c r="Q344">
        <v>1000</v>
      </c>
      <c r="W344">
        <v>0</v>
      </c>
      <c r="X344">
        <v>-2084827333</v>
      </c>
      <c r="Y344">
        <v>5.0999999999999997E-2</v>
      </c>
      <c r="AA344">
        <v>28168.639999999999</v>
      </c>
      <c r="AB344">
        <v>0</v>
      </c>
      <c r="AC344">
        <v>0</v>
      </c>
      <c r="AD344">
        <v>0</v>
      </c>
      <c r="AE344">
        <v>4294</v>
      </c>
      <c r="AF344">
        <v>0</v>
      </c>
      <c r="AG344">
        <v>0</v>
      </c>
      <c r="AH344">
        <v>0</v>
      </c>
      <c r="AI344">
        <v>6.56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3</v>
      </c>
      <c r="AT344">
        <v>5.0999999999999997E-2</v>
      </c>
      <c r="AU344" t="s">
        <v>3</v>
      </c>
      <c r="AV344">
        <v>0</v>
      </c>
      <c r="AW344">
        <v>2</v>
      </c>
      <c r="AX344">
        <v>39572059</v>
      </c>
      <c r="AY344">
        <v>1</v>
      </c>
      <c r="AZ344">
        <v>0</v>
      </c>
      <c r="BA344">
        <v>316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Y344*Source!I135</f>
        <v>2.2093199999999997E-2</v>
      </c>
      <c r="CY344">
        <f>AA344</f>
        <v>28168.639999999999</v>
      </c>
      <c r="CZ344">
        <f>AE344</f>
        <v>4294</v>
      </c>
      <c r="DA344">
        <f>AI344</f>
        <v>6.56</v>
      </c>
      <c r="DB344">
        <v>0</v>
      </c>
    </row>
    <row r="345" spans="1:106" x14ac:dyDescent="0.2">
      <c r="A345">
        <f>ROW(Source!A137)</f>
        <v>137</v>
      </c>
      <c r="B345">
        <v>39570879</v>
      </c>
      <c r="C345">
        <v>39575930</v>
      </c>
      <c r="D345">
        <v>37069580</v>
      </c>
      <c r="E345">
        <v>1</v>
      </c>
      <c r="F345">
        <v>1</v>
      </c>
      <c r="G345">
        <v>1</v>
      </c>
      <c r="H345">
        <v>1</v>
      </c>
      <c r="I345" t="s">
        <v>1237</v>
      </c>
      <c r="J345" t="s">
        <v>3</v>
      </c>
      <c r="K345" t="s">
        <v>1238</v>
      </c>
      <c r="L345">
        <v>1191</v>
      </c>
      <c r="N345">
        <v>1013</v>
      </c>
      <c r="O345" t="s">
        <v>1143</v>
      </c>
      <c r="P345" t="s">
        <v>1143</v>
      </c>
      <c r="Q345">
        <v>1</v>
      </c>
      <c r="W345">
        <v>0</v>
      </c>
      <c r="X345">
        <v>1010519658</v>
      </c>
      <c r="Y345">
        <v>68.260000000000005</v>
      </c>
      <c r="AA345">
        <v>0</v>
      </c>
      <c r="AB345">
        <v>0</v>
      </c>
      <c r="AC345">
        <v>0</v>
      </c>
      <c r="AD345">
        <v>56.68</v>
      </c>
      <c r="AE345">
        <v>0</v>
      </c>
      <c r="AF345">
        <v>0</v>
      </c>
      <c r="AG345">
        <v>0</v>
      </c>
      <c r="AH345">
        <v>8.64</v>
      </c>
      <c r="AI345">
        <v>1</v>
      </c>
      <c r="AJ345">
        <v>1</v>
      </c>
      <c r="AK345">
        <v>1</v>
      </c>
      <c r="AL345">
        <v>6.56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3</v>
      </c>
      <c r="AT345">
        <v>68.260000000000005</v>
      </c>
      <c r="AU345" t="s">
        <v>3</v>
      </c>
      <c r="AV345">
        <v>1</v>
      </c>
      <c r="AW345">
        <v>2</v>
      </c>
      <c r="AX345">
        <v>39575931</v>
      </c>
      <c r="AY345">
        <v>1</v>
      </c>
      <c r="AZ345">
        <v>0</v>
      </c>
      <c r="BA345">
        <v>317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Y345*Source!I137</f>
        <v>27.304000000000002</v>
      </c>
      <c r="CY345">
        <f>AD345</f>
        <v>56.68</v>
      </c>
      <c r="CZ345">
        <f>AH345</f>
        <v>8.64</v>
      </c>
      <c r="DA345">
        <f>AL345</f>
        <v>6.56</v>
      </c>
      <c r="DB345">
        <v>0</v>
      </c>
    </row>
    <row r="346" spans="1:106" x14ac:dyDescent="0.2">
      <c r="A346">
        <f>ROW(Source!A137)</f>
        <v>137</v>
      </c>
      <c r="B346">
        <v>39570879</v>
      </c>
      <c r="C346">
        <v>39575930</v>
      </c>
      <c r="D346">
        <v>37064876</v>
      </c>
      <c r="E346">
        <v>1</v>
      </c>
      <c r="F346">
        <v>1</v>
      </c>
      <c r="G346">
        <v>1</v>
      </c>
      <c r="H346">
        <v>1</v>
      </c>
      <c r="I346" t="s">
        <v>1146</v>
      </c>
      <c r="J346" t="s">
        <v>3</v>
      </c>
      <c r="K346" t="s">
        <v>1147</v>
      </c>
      <c r="L346">
        <v>1191</v>
      </c>
      <c r="N346">
        <v>1013</v>
      </c>
      <c r="O346" t="s">
        <v>1143</v>
      </c>
      <c r="P346" t="s">
        <v>1143</v>
      </c>
      <c r="Q346">
        <v>1</v>
      </c>
      <c r="W346">
        <v>0</v>
      </c>
      <c r="X346">
        <v>-1417349443</v>
      </c>
      <c r="Y346">
        <v>9.4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6.56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3</v>
      </c>
      <c r="AT346">
        <v>9.4</v>
      </c>
      <c r="AU346" t="s">
        <v>3</v>
      </c>
      <c r="AV346">
        <v>2</v>
      </c>
      <c r="AW346">
        <v>2</v>
      </c>
      <c r="AX346">
        <v>39575932</v>
      </c>
      <c r="AY346">
        <v>1</v>
      </c>
      <c r="AZ346">
        <v>0</v>
      </c>
      <c r="BA346">
        <v>318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Y346*Source!I137</f>
        <v>3.7600000000000002</v>
      </c>
      <c r="CY346">
        <f>AD346</f>
        <v>0</v>
      </c>
      <c r="CZ346">
        <f>AH346</f>
        <v>0</v>
      </c>
      <c r="DA346">
        <f>AL346</f>
        <v>1</v>
      </c>
      <c r="DB346">
        <v>0</v>
      </c>
    </row>
    <row r="347" spans="1:106" x14ac:dyDescent="0.2">
      <c r="A347">
        <f>ROW(Source!A137)</f>
        <v>137</v>
      </c>
      <c r="B347">
        <v>39570879</v>
      </c>
      <c r="C347">
        <v>39575930</v>
      </c>
      <c r="D347">
        <v>36883878</v>
      </c>
      <c r="E347">
        <v>1</v>
      </c>
      <c r="F347">
        <v>1</v>
      </c>
      <c r="G347">
        <v>1</v>
      </c>
      <c r="H347">
        <v>2</v>
      </c>
      <c r="I347" t="s">
        <v>1242</v>
      </c>
      <c r="J347" t="s">
        <v>1243</v>
      </c>
      <c r="K347" t="s">
        <v>1244</v>
      </c>
      <c r="L347">
        <v>1368</v>
      </c>
      <c r="N347">
        <v>1011</v>
      </c>
      <c r="O347" t="s">
        <v>1151</v>
      </c>
      <c r="P347" t="s">
        <v>1151</v>
      </c>
      <c r="Q347">
        <v>1</v>
      </c>
      <c r="W347">
        <v>0</v>
      </c>
      <c r="X347">
        <v>-1589061407</v>
      </c>
      <c r="Y347">
        <v>9.4</v>
      </c>
      <c r="AA347">
        <v>0</v>
      </c>
      <c r="AB347">
        <v>590.4</v>
      </c>
      <c r="AC347">
        <v>10.06</v>
      </c>
      <c r="AD347">
        <v>0</v>
      </c>
      <c r="AE347">
        <v>0</v>
      </c>
      <c r="AF347">
        <v>90</v>
      </c>
      <c r="AG347">
        <v>10.06</v>
      </c>
      <c r="AH347">
        <v>0</v>
      </c>
      <c r="AI347">
        <v>1</v>
      </c>
      <c r="AJ347">
        <v>6.56</v>
      </c>
      <c r="AK347">
        <v>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3</v>
      </c>
      <c r="AT347">
        <v>9.4</v>
      </c>
      <c r="AU347" t="s">
        <v>3</v>
      </c>
      <c r="AV347">
        <v>0</v>
      </c>
      <c r="AW347">
        <v>2</v>
      </c>
      <c r="AX347">
        <v>39575933</v>
      </c>
      <c r="AY347">
        <v>1</v>
      </c>
      <c r="AZ347">
        <v>0</v>
      </c>
      <c r="BA347">
        <v>319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Y347*Source!I137</f>
        <v>3.7600000000000002</v>
      </c>
      <c r="CY347">
        <f>AB347</f>
        <v>590.4</v>
      </c>
      <c r="CZ347">
        <f>AF347</f>
        <v>90</v>
      </c>
      <c r="DA347">
        <f>AJ347</f>
        <v>6.56</v>
      </c>
      <c r="DB347">
        <v>0</v>
      </c>
    </row>
    <row r="348" spans="1:106" x14ac:dyDescent="0.2">
      <c r="A348">
        <f>ROW(Source!A137)</f>
        <v>137</v>
      </c>
      <c r="B348">
        <v>39570879</v>
      </c>
      <c r="C348">
        <v>39575930</v>
      </c>
      <c r="D348">
        <v>36884481</v>
      </c>
      <c r="E348">
        <v>1</v>
      </c>
      <c r="F348">
        <v>1</v>
      </c>
      <c r="G348">
        <v>1</v>
      </c>
      <c r="H348">
        <v>2</v>
      </c>
      <c r="I348" t="s">
        <v>1347</v>
      </c>
      <c r="J348" t="s">
        <v>1348</v>
      </c>
      <c r="K348" t="s">
        <v>1349</v>
      </c>
      <c r="L348">
        <v>1368</v>
      </c>
      <c r="N348">
        <v>1011</v>
      </c>
      <c r="O348" t="s">
        <v>1151</v>
      </c>
      <c r="P348" t="s">
        <v>1151</v>
      </c>
      <c r="Q348">
        <v>1</v>
      </c>
      <c r="W348">
        <v>0</v>
      </c>
      <c r="X348">
        <v>1518765163</v>
      </c>
      <c r="Y348">
        <v>28.2</v>
      </c>
      <c r="AA348">
        <v>0</v>
      </c>
      <c r="AB348">
        <v>10.039999999999999</v>
      </c>
      <c r="AC348">
        <v>0</v>
      </c>
      <c r="AD348">
        <v>0</v>
      </c>
      <c r="AE348">
        <v>0</v>
      </c>
      <c r="AF348">
        <v>1.53</v>
      </c>
      <c r="AG348">
        <v>0</v>
      </c>
      <c r="AH348">
        <v>0</v>
      </c>
      <c r="AI348">
        <v>1</v>
      </c>
      <c r="AJ348">
        <v>6.56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3</v>
      </c>
      <c r="AT348">
        <v>28.2</v>
      </c>
      <c r="AU348" t="s">
        <v>3</v>
      </c>
      <c r="AV348">
        <v>0</v>
      </c>
      <c r="AW348">
        <v>2</v>
      </c>
      <c r="AX348">
        <v>39575934</v>
      </c>
      <c r="AY348">
        <v>1</v>
      </c>
      <c r="AZ348">
        <v>0</v>
      </c>
      <c r="BA348">
        <v>320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Y348*Source!I137</f>
        <v>11.280000000000001</v>
      </c>
      <c r="CY348">
        <f>AB348</f>
        <v>10.039999999999999</v>
      </c>
      <c r="CZ348">
        <f>AF348</f>
        <v>1.53</v>
      </c>
      <c r="DA348">
        <f>AJ348</f>
        <v>6.56</v>
      </c>
      <c r="DB348">
        <v>0</v>
      </c>
    </row>
    <row r="349" spans="1:106" x14ac:dyDescent="0.2">
      <c r="A349">
        <f>ROW(Source!A138)</f>
        <v>138</v>
      </c>
      <c r="B349">
        <v>39570879</v>
      </c>
      <c r="C349">
        <v>39575935</v>
      </c>
      <c r="D349">
        <v>37066739</v>
      </c>
      <c r="E349">
        <v>1</v>
      </c>
      <c r="F349">
        <v>1</v>
      </c>
      <c r="G349">
        <v>1</v>
      </c>
      <c r="H349">
        <v>1</v>
      </c>
      <c r="I349" t="s">
        <v>1331</v>
      </c>
      <c r="J349" t="s">
        <v>3</v>
      </c>
      <c r="K349" t="s">
        <v>1332</v>
      </c>
      <c r="L349">
        <v>1191</v>
      </c>
      <c r="N349">
        <v>1013</v>
      </c>
      <c r="O349" t="s">
        <v>1143</v>
      </c>
      <c r="P349" t="s">
        <v>1143</v>
      </c>
      <c r="Q349">
        <v>1</v>
      </c>
      <c r="W349">
        <v>0</v>
      </c>
      <c r="X349">
        <v>-608433632</v>
      </c>
      <c r="Y349">
        <v>87.49199999999999</v>
      </c>
      <c r="AA349">
        <v>0</v>
      </c>
      <c r="AB349">
        <v>0</v>
      </c>
      <c r="AC349">
        <v>0</v>
      </c>
      <c r="AD349">
        <v>55.5</v>
      </c>
      <c r="AE349">
        <v>0</v>
      </c>
      <c r="AF349">
        <v>0</v>
      </c>
      <c r="AG349">
        <v>0</v>
      </c>
      <c r="AH349">
        <v>8.4600000000000009</v>
      </c>
      <c r="AI349">
        <v>1</v>
      </c>
      <c r="AJ349">
        <v>1</v>
      </c>
      <c r="AK349">
        <v>1</v>
      </c>
      <c r="AL349">
        <v>6.56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3</v>
      </c>
      <c r="AT349">
        <v>76.08</v>
      </c>
      <c r="AU349" t="s">
        <v>20</v>
      </c>
      <c r="AV349">
        <v>1</v>
      </c>
      <c r="AW349">
        <v>2</v>
      </c>
      <c r="AX349">
        <v>39575936</v>
      </c>
      <c r="AY349">
        <v>1</v>
      </c>
      <c r="AZ349">
        <v>0</v>
      </c>
      <c r="BA349">
        <v>321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Y349*Source!I138</f>
        <v>34.9968</v>
      </c>
      <c r="CY349">
        <f>AD349</f>
        <v>55.5</v>
      </c>
      <c r="CZ349">
        <f>AH349</f>
        <v>8.4600000000000009</v>
      </c>
      <c r="DA349">
        <f>AL349</f>
        <v>6.56</v>
      </c>
      <c r="DB349">
        <v>0</v>
      </c>
    </row>
    <row r="350" spans="1:106" x14ac:dyDescent="0.2">
      <c r="A350">
        <f>ROW(Source!A138)</f>
        <v>138</v>
      </c>
      <c r="B350">
        <v>39570879</v>
      </c>
      <c r="C350">
        <v>39575935</v>
      </c>
      <c r="D350">
        <v>37064876</v>
      </c>
      <c r="E350">
        <v>1</v>
      </c>
      <c r="F350">
        <v>1</v>
      </c>
      <c r="G350">
        <v>1</v>
      </c>
      <c r="H350">
        <v>1</v>
      </c>
      <c r="I350" t="s">
        <v>1146</v>
      </c>
      <c r="J350" t="s">
        <v>3</v>
      </c>
      <c r="K350" t="s">
        <v>1147</v>
      </c>
      <c r="L350">
        <v>1191</v>
      </c>
      <c r="N350">
        <v>1013</v>
      </c>
      <c r="O350" t="s">
        <v>1143</v>
      </c>
      <c r="P350" t="s">
        <v>1143</v>
      </c>
      <c r="Q350">
        <v>1</v>
      </c>
      <c r="W350">
        <v>0</v>
      </c>
      <c r="X350">
        <v>-1417349443</v>
      </c>
      <c r="Y350">
        <v>0.72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6.56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3</v>
      </c>
      <c r="AT350">
        <v>0.72</v>
      </c>
      <c r="AU350" t="s">
        <v>3</v>
      </c>
      <c r="AV350">
        <v>2</v>
      </c>
      <c r="AW350">
        <v>2</v>
      </c>
      <c r="AX350">
        <v>39575937</v>
      </c>
      <c r="AY350">
        <v>1</v>
      </c>
      <c r="AZ350">
        <v>2048</v>
      </c>
      <c r="BA350">
        <v>322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Y350*Source!I138</f>
        <v>0.28799999999999998</v>
      </c>
      <c r="CY350">
        <f>AD350</f>
        <v>0</v>
      </c>
      <c r="CZ350">
        <f>AH350</f>
        <v>0</v>
      </c>
      <c r="DA350">
        <f>AL350</f>
        <v>1</v>
      </c>
      <c r="DB350">
        <v>0</v>
      </c>
    </row>
    <row r="351" spans="1:106" x14ac:dyDescent="0.2">
      <c r="A351">
        <f>ROW(Source!A138)</f>
        <v>138</v>
      </c>
      <c r="B351">
        <v>39570879</v>
      </c>
      <c r="C351">
        <v>39575935</v>
      </c>
      <c r="D351">
        <v>36882159</v>
      </c>
      <c r="E351">
        <v>1</v>
      </c>
      <c r="F351">
        <v>1</v>
      </c>
      <c r="G351">
        <v>1</v>
      </c>
      <c r="H351">
        <v>2</v>
      </c>
      <c r="I351" t="s">
        <v>1155</v>
      </c>
      <c r="J351" t="s">
        <v>1156</v>
      </c>
      <c r="K351" t="s">
        <v>1157</v>
      </c>
      <c r="L351">
        <v>1368</v>
      </c>
      <c r="N351">
        <v>1011</v>
      </c>
      <c r="O351" t="s">
        <v>1151</v>
      </c>
      <c r="P351" t="s">
        <v>1151</v>
      </c>
      <c r="Q351">
        <v>1</v>
      </c>
      <c r="W351">
        <v>0</v>
      </c>
      <c r="X351">
        <v>-1718674368</v>
      </c>
      <c r="Y351">
        <v>0.85000000000000009</v>
      </c>
      <c r="AA351">
        <v>0</v>
      </c>
      <c r="AB351">
        <v>734.65</v>
      </c>
      <c r="AC351">
        <v>13.5</v>
      </c>
      <c r="AD351">
        <v>0</v>
      </c>
      <c r="AE351">
        <v>0</v>
      </c>
      <c r="AF351">
        <v>111.99</v>
      </c>
      <c r="AG351">
        <v>13.5</v>
      </c>
      <c r="AH351">
        <v>0</v>
      </c>
      <c r="AI351">
        <v>1</v>
      </c>
      <c r="AJ351">
        <v>6.56</v>
      </c>
      <c r="AK351">
        <v>1</v>
      </c>
      <c r="AL351">
        <v>1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3</v>
      </c>
      <c r="AT351">
        <v>0.68</v>
      </c>
      <c r="AU351" t="s">
        <v>19</v>
      </c>
      <c r="AV351">
        <v>0</v>
      </c>
      <c r="AW351">
        <v>2</v>
      </c>
      <c r="AX351">
        <v>39575938</v>
      </c>
      <c r="AY351">
        <v>1</v>
      </c>
      <c r="AZ351">
        <v>0</v>
      </c>
      <c r="BA351">
        <v>323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Y351*Source!I138</f>
        <v>0.34000000000000008</v>
      </c>
      <c r="CY351">
        <f>AB351</f>
        <v>734.65</v>
      </c>
      <c r="CZ351">
        <f>AF351</f>
        <v>111.99</v>
      </c>
      <c r="DA351">
        <f>AJ351</f>
        <v>6.56</v>
      </c>
      <c r="DB351">
        <v>0</v>
      </c>
    </row>
    <row r="352" spans="1:106" x14ac:dyDescent="0.2">
      <c r="A352">
        <f>ROW(Source!A138)</f>
        <v>138</v>
      </c>
      <c r="B352">
        <v>39570879</v>
      </c>
      <c r="C352">
        <v>39575935</v>
      </c>
      <c r="D352">
        <v>36883554</v>
      </c>
      <c r="E352">
        <v>1</v>
      </c>
      <c r="F352">
        <v>1</v>
      </c>
      <c r="G352">
        <v>1</v>
      </c>
      <c r="H352">
        <v>2</v>
      </c>
      <c r="I352" t="s">
        <v>1158</v>
      </c>
      <c r="J352" t="s">
        <v>1159</v>
      </c>
      <c r="K352" t="s">
        <v>1160</v>
      </c>
      <c r="L352">
        <v>1368</v>
      </c>
      <c r="N352">
        <v>1011</v>
      </c>
      <c r="O352" t="s">
        <v>1151</v>
      </c>
      <c r="P352" t="s">
        <v>1151</v>
      </c>
      <c r="Q352">
        <v>1</v>
      </c>
      <c r="W352">
        <v>0</v>
      </c>
      <c r="X352">
        <v>1372534845</v>
      </c>
      <c r="Y352">
        <v>0.05</v>
      </c>
      <c r="AA352">
        <v>0</v>
      </c>
      <c r="AB352">
        <v>431.06</v>
      </c>
      <c r="AC352">
        <v>11.6</v>
      </c>
      <c r="AD352">
        <v>0</v>
      </c>
      <c r="AE352">
        <v>0</v>
      </c>
      <c r="AF352">
        <v>65.709999999999994</v>
      </c>
      <c r="AG352">
        <v>11.6</v>
      </c>
      <c r="AH352">
        <v>0</v>
      </c>
      <c r="AI352">
        <v>1</v>
      </c>
      <c r="AJ352">
        <v>6.56</v>
      </c>
      <c r="AK352">
        <v>1</v>
      </c>
      <c r="AL352">
        <v>1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3</v>
      </c>
      <c r="AT352">
        <v>0.04</v>
      </c>
      <c r="AU352" t="s">
        <v>19</v>
      </c>
      <c r="AV352">
        <v>0</v>
      </c>
      <c r="AW352">
        <v>2</v>
      </c>
      <c r="AX352">
        <v>39575939</v>
      </c>
      <c r="AY352">
        <v>1</v>
      </c>
      <c r="AZ352">
        <v>0</v>
      </c>
      <c r="BA352">
        <v>324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Y352*Source!I138</f>
        <v>2.0000000000000004E-2</v>
      </c>
      <c r="CY352">
        <f>AB352</f>
        <v>431.06</v>
      </c>
      <c r="CZ352">
        <f>AF352</f>
        <v>65.709999999999994</v>
      </c>
      <c r="DA352">
        <f>AJ352</f>
        <v>6.56</v>
      </c>
      <c r="DB352">
        <v>0</v>
      </c>
    </row>
    <row r="353" spans="1:106" x14ac:dyDescent="0.2">
      <c r="A353">
        <f>ROW(Source!A138)</f>
        <v>138</v>
      </c>
      <c r="B353">
        <v>39570879</v>
      </c>
      <c r="C353">
        <v>39575935</v>
      </c>
      <c r="D353">
        <v>36804545</v>
      </c>
      <c r="E353">
        <v>1</v>
      </c>
      <c r="F353">
        <v>1</v>
      </c>
      <c r="G353">
        <v>1</v>
      </c>
      <c r="H353">
        <v>3</v>
      </c>
      <c r="I353" t="s">
        <v>1211</v>
      </c>
      <c r="J353" t="s">
        <v>1212</v>
      </c>
      <c r="K353" t="s">
        <v>1213</v>
      </c>
      <c r="L353">
        <v>1348</v>
      </c>
      <c r="N353">
        <v>1009</v>
      </c>
      <c r="O353" t="s">
        <v>64</v>
      </c>
      <c r="P353" t="s">
        <v>64</v>
      </c>
      <c r="Q353">
        <v>1000</v>
      </c>
      <c r="W353">
        <v>0</v>
      </c>
      <c r="X353">
        <v>1174701286</v>
      </c>
      <c r="Y353">
        <v>1E-3</v>
      </c>
      <c r="AA353">
        <v>78575.679999999993</v>
      </c>
      <c r="AB353">
        <v>0</v>
      </c>
      <c r="AC353">
        <v>0</v>
      </c>
      <c r="AD353">
        <v>0</v>
      </c>
      <c r="AE353">
        <v>11978</v>
      </c>
      <c r="AF353">
        <v>0</v>
      </c>
      <c r="AG353">
        <v>0</v>
      </c>
      <c r="AH353">
        <v>0</v>
      </c>
      <c r="AI353">
        <v>6.56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3</v>
      </c>
      <c r="AT353">
        <v>1E-3</v>
      </c>
      <c r="AU353" t="s">
        <v>3</v>
      </c>
      <c r="AV353">
        <v>0</v>
      </c>
      <c r="AW353">
        <v>2</v>
      </c>
      <c r="AX353">
        <v>39575940</v>
      </c>
      <c r="AY353">
        <v>1</v>
      </c>
      <c r="AZ353">
        <v>0</v>
      </c>
      <c r="BA353">
        <v>325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Y353*Source!I138</f>
        <v>4.0000000000000002E-4</v>
      </c>
      <c r="CY353">
        <f t="shared" ref="CY353:CY358" si="39">AA353</f>
        <v>78575.679999999993</v>
      </c>
      <c r="CZ353">
        <f t="shared" ref="CZ353:CZ358" si="40">AE353</f>
        <v>11978</v>
      </c>
      <c r="DA353">
        <f t="shared" ref="DA353:DA358" si="41">AI353</f>
        <v>6.56</v>
      </c>
      <c r="DB353">
        <v>0</v>
      </c>
    </row>
    <row r="354" spans="1:106" x14ac:dyDescent="0.2">
      <c r="A354">
        <f>ROW(Source!A138)</f>
        <v>138</v>
      </c>
      <c r="B354">
        <v>39570879</v>
      </c>
      <c r="C354">
        <v>39575935</v>
      </c>
      <c r="D354">
        <v>36807096</v>
      </c>
      <c r="E354">
        <v>1</v>
      </c>
      <c r="F354">
        <v>1</v>
      </c>
      <c r="G354">
        <v>1</v>
      </c>
      <c r="H354">
        <v>3</v>
      </c>
      <c r="I354" t="s">
        <v>76</v>
      </c>
      <c r="J354" t="s">
        <v>78</v>
      </c>
      <c r="K354" t="s">
        <v>77</v>
      </c>
      <c r="L354">
        <v>1339</v>
      </c>
      <c r="N354">
        <v>1007</v>
      </c>
      <c r="O354" t="s">
        <v>73</v>
      </c>
      <c r="P354" t="s">
        <v>73</v>
      </c>
      <c r="Q354">
        <v>1</v>
      </c>
      <c r="W354">
        <v>0</v>
      </c>
      <c r="X354">
        <v>184330150</v>
      </c>
      <c r="Y354">
        <v>5.9</v>
      </c>
      <c r="AA354">
        <v>3888.51</v>
      </c>
      <c r="AB354">
        <v>0</v>
      </c>
      <c r="AC354">
        <v>0</v>
      </c>
      <c r="AD354">
        <v>0</v>
      </c>
      <c r="AE354">
        <v>592.76</v>
      </c>
      <c r="AF354">
        <v>0</v>
      </c>
      <c r="AG354">
        <v>0</v>
      </c>
      <c r="AH354">
        <v>0</v>
      </c>
      <c r="AI354">
        <v>6.56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3</v>
      </c>
      <c r="AT354">
        <v>5.9</v>
      </c>
      <c r="AU354" t="s">
        <v>3</v>
      </c>
      <c r="AV354">
        <v>0</v>
      </c>
      <c r="AW354">
        <v>2</v>
      </c>
      <c r="AX354">
        <v>39575941</v>
      </c>
      <c r="AY354">
        <v>1</v>
      </c>
      <c r="AZ354">
        <v>0</v>
      </c>
      <c r="BA354">
        <v>326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Y354*Source!I138</f>
        <v>2.3600000000000003</v>
      </c>
      <c r="CY354">
        <f t="shared" si="39"/>
        <v>3888.51</v>
      </c>
      <c r="CZ354">
        <f t="shared" si="40"/>
        <v>592.76</v>
      </c>
      <c r="DA354">
        <f t="shared" si="41"/>
        <v>6.56</v>
      </c>
      <c r="DB354">
        <v>0</v>
      </c>
    </row>
    <row r="355" spans="1:106" x14ac:dyDescent="0.2">
      <c r="A355">
        <f>ROW(Source!A138)</f>
        <v>138</v>
      </c>
      <c r="B355">
        <v>39570879</v>
      </c>
      <c r="C355">
        <v>39575935</v>
      </c>
      <c r="D355">
        <v>36807342</v>
      </c>
      <c r="E355">
        <v>1</v>
      </c>
      <c r="F355">
        <v>1</v>
      </c>
      <c r="G355">
        <v>1</v>
      </c>
      <c r="H355">
        <v>3</v>
      </c>
      <c r="I355" t="s">
        <v>1350</v>
      </c>
      <c r="J355" t="s">
        <v>1351</v>
      </c>
      <c r="K355" t="s">
        <v>1352</v>
      </c>
      <c r="L355">
        <v>1339</v>
      </c>
      <c r="N355">
        <v>1007</v>
      </c>
      <c r="O355" t="s">
        <v>73</v>
      </c>
      <c r="P355" t="s">
        <v>73</v>
      </c>
      <c r="Q355">
        <v>1</v>
      </c>
      <c r="W355">
        <v>0</v>
      </c>
      <c r="X355">
        <v>519185539</v>
      </c>
      <c r="Y355">
        <v>0.06</v>
      </c>
      <c r="AA355">
        <v>3409.89</v>
      </c>
      <c r="AB355">
        <v>0</v>
      </c>
      <c r="AC355">
        <v>0</v>
      </c>
      <c r="AD355">
        <v>0</v>
      </c>
      <c r="AE355">
        <v>519.79999999999995</v>
      </c>
      <c r="AF355">
        <v>0</v>
      </c>
      <c r="AG355">
        <v>0</v>
      </c>
      <c r="AH355">
        <v>0</v>
      </c>
      <c r="AI355">
        <v>6.56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3</v>
      </c>
      <c r="AT355">
        <v>0.06</v>
      </c>
      <c r="AU355" t="s">
        <v>3</v>
      </c>
      <c r="AV355">
        <v>0</v>
      </c>
      <c r="AW355">
        <v>2</v>
      </c>
      <c r="AX355">
        <v>39575942</v>
      </c>
      <c r="AY355">
        <v>1</v>
      </c>
      <c r="AZ355">
        <v>0</v>
      </c>
      <c r="BA355">
        <v>327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Y355*Source!I138</f>
        <v>2.4E-2</v>
      </c>
      <c r="CY355">
        <f t="shared" si="39"/>
        <v>3409.89</v>
      </c>
      <c r="CZ355">
        <f t="shared" si="40"/>
        <v>519.79999999999995</v>
      </c>
      <c r="DA355">
        <f t="shared" si="41"/>
        <v>6.56</v>
      </c>
      <c r="DB355">
        <v>0</v>
      </c>
    </row>
    <row r="356" spans="1:106" x14ac:dyDescent="0.2">
      <c r="A356">
        <f>ROW(Source!A138)</f>
        <v>138</v>
      </c>
      <c r="B356">
        <v>39570879</v>
      </c>
      <c r="C356">
        <v>39575935</v>
      </c>
      <c r="D356">
        <v>36819905</v>
      </c>
      <c r="E356">
        <v>1</v>
      </c>
      <c r="F356">
        <v>1</v>
      </c>
      <c r="G356">
        <v>1</v>
      </c>
      <c r="H356">
        <v>3</v>
      </c>
      <c r="I356" t="s">
        <v>347</v>
      </c>
      <c r="J356" t="s">
        <v>349</v>
      </c>
      <c r="K356" t="s">
        <v>348</v>
      </c>
      <c r="L356">
        <v>1354</v>
      </c>
      <c r="N356">
        <v>1010</v>
      </c>
      <c r="O356" t="s">
        <v>35</v>
      </c>
      <c r="P356" t="s">
        <v>35</v>
      </c>
      <c r="Q356">
        <v>1</v>
      </c>
      <c r="W356">
        <v>0</v>
      </c>
      <c r="X356">
        <v>50192249</v>
      </c>
      <c r="Y356">
        <v>100</v>
      </c>
      <c r="AA356">
        <v>1718.59</v>
      </c>
      <c r="AB356">
        <v>0</v>
      </c>
      <c r="AC356">
        <v>0</v>
      </c>
      <c r="AD356">
        <v>0</v>
      </c>
      <c r="AE356">
        <v>261.98</v>
      </c>
      <c r="AF356">
        <v>0</v>
      </c>
      <c r="AG356">
        <v>0</v>
      </c>
      <c r="AH356">
        <v>0</v>
      </c>
      <c r="AI356">
        <v>6.56</v>
      </c>
      <c r="AJ356">
        <v>1</v>
      </c>
      <c r="AK356">
        <v>1</v>
      </c>
      <c r="AL356">
        <v>1</v>
      </c>
      <c r="AN356">
        <v>0</v>
      </c>
      <c r="AO356">
        <v>0</v>
      </c>
      <c r="AP356">
        <v>0</v>
      </c>
      <c r="AQ356">
        <v>0</v>
      </c>
      <c r="AR356">
        <v>0</v>
      </c>
      <c r="AS356" t="s">
        <v>3</v>
      </c>
      <c r="AT356">
        <v>100</v>
      </c>
      <c r="AU356" t="s">
        <v>3</v>
      </c>
      <c r="AV356">
        <v>0</v>
      </c>
      <c r="AW356">
        <v>1</v>
      </c>
      <c r="AX356">
        <v>-1</v>
      </c>
      <c r="AY356">
        <v>0</v>
      </c>
      <c r="AZ356">
        <v>0</v>
      </c>
      <c r="BA356" t="s">
        <v>3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Y356*Source!I138</f>
        <v>40</v>
      </c>
      <c r="CY356">
        <f t="shared" si="39"/>
        <v>1718.59</v>
      </c>
      <c r="CZ356">
        <f t="shared" si="40"/>
        <v>261.98</v>
      </c>
      <c r="DA356">
        <f t="shared" si="41"/>
        <v>6.56</v>
      </c>
      <c r="DB356">
        <v>0</v>
      </c>
    </row>
    <row r="357" spans="1:106" x14ac:dyDescent="0.2">
      <c r="A357">
        <f>ROW(Source!A138)</f>
        <v>138</v>
      </c>
      <c r="B357">
        <v>39570879</v>
      </c>
      <c r="C357">
        <v>39575935</v>
      </c>
      <c r="D357">
        <v>36830346</v>
      </c>
      <c r="E357">
        <v>1</v>
      </c>
      <c r="F357">
        <v>1</v>
      </c>
      <c r="G357">
        <v>1</v>
      </c>
      <c r="H357">
        <v>3</v>
      </c>
      <c r="I357" t="s">
        <v>1353</v>
      </c>
      <c r="J357" t="s">
        <v>1354</v>
      </c>
      <c r="K357" t="s">
        <v>1355</v>
      </c>
      <c r="L357">
        <v>1339</v>
      </c>
      <c r="N357">
        <v>1007</v>
      </c>
      <c r="O357" t="s">
        <v>73</v>
      </c>
      <c r="P357" t="s">
        <v>73</v>
      </c>
      <c r="Q357">
        <v>1</v>
      </c>
      <c r="W357">
        <v>0</v>
      </c>
      <c r="X357">
        <v>-1065285962</v>
      </c>
      <c r="Y357">
        <v>0.17</v>
      </c>
      <c r="AA357">
        <v>5772.87</v>
      </c>
      <c r="AB357">
        <v>0</v>
      </c>
      <c r="AC357">
        <v>0</v>
      </c>
      <c r="AD357">
        <v>0</v>
      </c>
      <c r="AE357">
        <v>880.01</v>
      </c>
      <c r="AF357">
        <v>0</v>
      </c>
      <c r="AG357">
        <v>0</v>
      </c>
      <c r="AH357">
        <v>0</v>
      </c>
      <c r="AI357">
        <v>6.56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3</v>
      </c>
      <c r="AT357">
        <v>0.17</v>
      </c>
      <c r="AU357" t="s">
        <v>3</v>
      </c>
      <c r="AV357">
        <v>0</v>
      </c>
      <c r="AW357">
        <v>2</v>
      </c>
      <c r="AX357">
        <v>39575943</v>
      </c>
      <c r="AY357">
        <v>1</v>
      </c>
      <c r="AZ357">
        <v>0</v>
      </c>
      <c r="BA357">
        <v>328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Y357*Source!I138</f>
        <v>6.8000000000000005E-2</v>
      </c>
      <c r="CY357">
        <f t="shared" si="39"/>
        <v>5772.87</v>
      </c>
      <c r="CZ357">
        <f t="shared" si="40"/>
        <v>880.01</v>
      </c>
      <c r="DA357">
        <f t="shared" si="41"/>
        <v>6.56</v>
      </c>
      <c r="DB357">
        <v>0</v>
      </c>
    </row>
    <row r="358" spans="1:106" x14ac:dyDescent="0.2">
      <c r="A358">
        <f>ROW(Source!A138)</f>
        <v>138</v>
      </c>
      <c r="B358">
        <v>39570879</v>
      </c>
      <c r="C358">
        <v>39575935</v>
      </c>
      <c r="D358">
        <v>36798254</v>
      </c>
      <c r="E358">
        <v>17</v>
      </c>
      <c r="F358">
        <v>1</v>
      </c>
      <c r="G358">
        <v>1</v>
      </c>
      <c r="H358">
        <v>3</v>
      </c>
      <c r="I358" t="s">
        <v>351</v>
      </c>
      <c r="J358" t="s">
        <v>3</v>
      </c>
      <c r="K358" t="s">
        <v>352</v>
      </c>
      <c r="L358">
        <v>1301</v>
      </c>
      <c r="N358">
        <v>1003</v>
      </c>
      <c r="O358" t="s">
        <v>52</v>
      </c>
      <c r="P358" t="s">
        <v>52</v>
      </c>
      <c r="Q358">
        <v>1</v>
      </c>
      <c r="W358">
        <v>0</v>
      </c>
      <c r="X358">
        <v>-848202694</v>
      </c>
      <c r="Y358">
        <v>100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6.56</v>
      </c>
      <c r="AJ358">
        <v>1</v>
      </c>
      <c r="AK358">
        <v>1</v>
      </c>
      <c r="AL358">
        <v>1</v>
      </c>
      <c r="AN358">
        <v>0</v>
      </c>
      <c r="AO358">
        <v>0</v>
      </c>
      <c r="AP358">
        <v>0</v>
      </c>
      <c r="AQ358">
        <v>0</v>
      </c>
      <c r="AR358">
        <v>0</v>
      </c>
      <c r="AS358" t="s">
        <v>3</v>
      </c>
      <c r="AT358">
        <v>100</v>
      </c>
      <c r="AU358" t="s">
        <v>3</v>
      </c>
      <c r="AV358">
        <v>0</v>
      </c>
      <c r="AW358">
        <v>2</v>
      </c>
      <c r="AX358">
        <v>39575944</v>
      </c>
      <c r="AY358">
        <v>1</v>
      </c>
      <c r="AZ358">
        <v>0</v>
      </c>
      <c r="BA358">
        <v>329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Y358*Source!I138</f>
        <v>40</v>
      </c>
      <c r="CY358">
        <f t="shared" si="39"/>
        <v>0</v>
      </c>
      <c r="CZ358">
        <f t="shared" si="40"/>
        <v>0</v>
      </c>
      <c r="DA358">
        <f t="shared" si="41"/>
        <v>6.56</v>
      </c>
      <c r="DB358">
        <v>0</v>
      </c>
    </row>
    <row r="359" spans="1:106" x14ac:dyDescent="0.2">
      <c r="A359">
        <f>ROW(Source!A141)</f>
        <v>141</v>
      </c>
      <c r="B359">
        <v>39570879</v>
      </c>
      <c r="C359">
        <v>39575946</v>
      </c>
      <c r="D359">
        <v>37066837</v>
      </c>
      <c r="E359">
        <v>1</v>
      </c>
      <c r="F359">
        <v>1</v>
      </c>
      <c r="G359">
        <v>1</v>
      </c>
      <c r="H359">
        <v>1</v>
      </c>
      <c r="I359" t="s">
        <v>1356</v>
      </c>
      <c r="J359" t="s">
        <v>3</v>
      </c>
      <c r="K359" t="s">
        <v>1357</v>
      </c>
      <c r="L359">
        <v>1191</v>
      </c>
      <c r="N359">
        <v>1013</v>
      </c>
      <c r="O359" t="s">
        <v>1143</v>
      </c>
      <c r="P359" t="s">
        <v>1143</v>
      </c>
      <c r="Q359">
        <v>1</v>
      </c>
      <c r="W359">
        <v>0</v>
      </c>
      <c r="X359">
        <v>1850719656</v>
      </c>
      <c r="Y359">
        <v>172.9</v>
      </c>
      <c r="AA359">
        <v>0</v>
      </c>
      <c r="AB359">
        <v>0</v>
      </c>
      <c r="AC359">
        <v>0</v>
      </c>
      <c r="AD359">
        <v>54.51</v>
      </c>
      <c r="AE359">
        <v>0</v>
      </c>
      <c r="AF359">
        <v>0</v>
      </c>
      <c r="AG359">
        <v>0</v>
      </c>
      <c r="AH359">
        <v>8.31</v>
      </c>
      <c r="AI359">
        <v>1</v>
      </c>
      <c r="AJ359">
        <v>1</v>
      </c>
      <c r="AK359">
        <v>1</v>
      </c>
      <c r="AL359">
        <v>6.56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3</v>
      </c>
      <c r="AT359">
        <v>172.9</v>
      </c>
      <c r="AU359" t="s">
        <v>3</v>
      </c>
      <c r="AV359">
        <v>1</v>
      </c>
      <c r="AW359">
        <v>2</v>
      </c>
      <c r="AX359">
        <v>39575947</v>
      </c>
      <c r="AY359">
        <v>1</v>
      </c>
      <c r="AZ359">
        <v>0</v>
      </c>
      <c r="BA359">
        <v>330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Y359*Source!I141</f>
        <v>103.74</v>
      </c>
      <c r="CY359">
        <f>AD359</f>
        <v>54.51</v>
      </c>
      <c r="CZ359">
        <f>AH359</f>
        <v>8.31</v>
      </c>
      <c r="DA359">
        <f>AL359</f>
        <v>6.56</v>
      </c>
      <c r="DB359">
        <v>0</v>
      </c>
    </row>
    <row r="360" spans="1:106" x14ac:dyDescent="0.2">
      <c r="A360">
        <f>ROW(Source!A141)</f>
        <v>141</v>
      </c>
      <c r="B360">
        <v>39570879</v>
      </c>
      <c r="C360">
        <v>39575946</v>
      </c>
      <c r="D360">
        <v>37064876</v>
      </c>
      <c r="E360">
        <v>1</v>
      </c>
      <c r="F360">
        <v>1</v>
      </c>
      <c r="G360">
        <v>1</v>
      </c>
      <c r="H360">
        <v>1</v>
      </c>
      <c r="I360" t="s">
        <v>1146</v>
      </c>
      <c r="J360" t="s">
        <v>3</v>
      </c>
      <c r="K360" t="s">
        <v>1147</v>
      </c>
      <c r="L360">
        <v>1191</v>
      </c>
      <c r="N360">
        <v>1013</v>
      </c>
      <c r="O360" t="s">
        <v>1143</v>
      </c>
      <c r="P360" t="s">
        <v>1143</v>
      </c>
      <c r="Q360">
        <v>1</v>
      </c>
      <c r="W360">
        <v>0</v>
      </c>
      <c r="X360">
        <v>-1417349443</v>
      </c>
      <c r="Y360">
        <v>11.71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6.56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3</v>
      </c>
      <c r="AT360">
        <v>11.71</v>
      </c>
      <c r="AU360" t="s">
        <v>3</v>
      </c>
      <c r="AV360">
        <v>2</v>
      </c>
      <c r="AW360">
        <v>2</v>
      </c>
      <c r="AX360">
        <v>39575948</v>
      </c>
      <c r="AY360">
        <v>1</v>
      </c>
      <c r="AZ360">
        <v>0</v>
      </c>
      <c r="BA360">
        <v>331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Y360*Source!I141</f>
        <v>7.0260000000000007</v>
      </c>
      <c r="CY360">
        <f>AD360</f>
        <v>0</v>
      </c>
      <c r="CZ360">
        <f>AH360</f>
        <v>0</v>
      </c>
      <c r="DA360">
        <f>AL360</f>
        <v>1</v>
      </c>
      <c r="DB360">
        <v>0</v>
      </c>
    </row>
    <row r="361" spans="1:106" x14ac:dyDescent="0.2">
      <c r="A361">
        <f>ROW(Source!A141)</f>
        <v>141</v>
      </c>
      <c r="B361">
        <v>39570879</v>
      </c>
      <c r="C361">
        <v>39575946</v>
      </c>
      <c r="D361">
        <v>36882722</v>
      </c>
      <c r="E361">
        <v>1</v>
      </c>
      <c r="F361">
        <v>1</v>
      </c>
      <c r="G361">
        <v>1</v>
      </c>
      <c r="H361">
        <v>2</v>
      </c>
      <c r="I361" t="s">
        <v>1358</v>
      </c>
      <c r="J361" t="s">
        <v>1359</v>
      </c>
      <c r="K361" t="s">
        <v>1360</v>
      </c>
      <c r="L361">
        <v>1368</v>
      </c>
      <c r="N361">
        <v>1011</v>
      </c>
      <c r="O361" t="s">
        <v>1151</v>
      </c>
      <c r="P361" t="s">
        <v>1151</v>
      </c>
      <c r="Q361">
        <v>1</v>
      </c>
      <c r="W361">
        <v>0</v>
      </c>
      <c r="X361">
        <v>-891970060</v>
      </c>
      <c r="Y361">
        <v>6.84</v>
      </c>
      <c r="AA361">
        <v>0</v>
      </c>
      <c r="AB361">
        <v>492</v>
      </c>
      <c r="AC361">
        <v>11.6</v>
      </c>
      <c r="AD361">
        <v>0</v>
      </c>
      <c r="AE361">
        <v>0</v>
      </c>
      <c r="AF361">
        <v>75</v>
      </c>
      <c r="AG361">
        <v>11.6</v>
      </c>
      <c r="AH361">
        <v>0</v>
      </c>
      <c r="AI361">
        <v>1</v>
      </c>
      <c r="AJ361">
        <v>6.56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3</v>
      </c>
      <c r="AT361">
        <v>6.84</v>
      </c>
      <c r="AU361" t="s">
        <v>3</v>
      </c>
      <c r="AV361">
        <v>0</v>
      </c>
      <c r="AW361">
        <v>2</v>
      </c>
      <c r="AX361">
        <v>39575949</v>
      </c>
      <c r="AY361">
        <v>1</v>
      </c>
      <c r="AZ361">
        <v>0</v>
      </c>
      <c r="BA361">
        <v>332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Y361*Source!I141</f>
        <v>4.1040000000000001</v>
      </c>
      <c r="CY361">
        <f>AB361</f>
        <v>492</v>
      </c>
      <c r="CZ361">
        <f>AF361</f>
        <v>75</v>
      </c>
      <c r="DA361">
        <f>AJ361</f>
        <v>6.56</v>
      </c>
      <c r="DB361">
        <v>0</v>
      </c>
    </row>
    <row r="362" spans="1:106" x14ac:dyDescent="0.2">
      <c r="A362">
        <f>ROW(Source!A141)</f>
        <v>141</v>
      </c>
      <c r="B362">
        <v>39570879</v>
      </c>
      <c r="C362">
        <v>39575946</v>
      </c>
      <c r="D362">
        <v>36882787</v>
      </c>
      <c r="E362">
        <v>1</v>
      </c>
      <c r="F362">
        <v>1</v>
      </c>
      <c r="G362">
        <v>1</v>
      </c>
      <c r="H362">
        <v>2</v>
      </c>
      <c r="I362" t="s">
        <v>1296</v>
      </c>
      <c r="J362" t="s">
        <v>1297</v>
      </c>
      <c r="K362" t="s">
        <v>1298</v>
      </c>
      <c r="L362">
        <v>1368</v>
      </c>
      <c r="N362">
        <v>1011</v>
      </c>
      <c r="O362" t="s">
        <v>1151</v>
      </c>
      <c r="P362" t="s">
        <v>1151</v>
      </c>
      <c r="Q362">
        <v>1</v>
      </c>
      <c r="W362">
        <v>0</v>
      </c>
      <c r="X362">
        <v>520357435</v>
      </c>
      <c r="Y362">
        <v>1.6</v>
      </c>
      <c r="AA362">
        <v>0</v>
      </c>
      <c r="AB362">
        <v>196.8</v>
      </c>
      <c r="AC362">
        <v>0</v>
      </c>
      <c r="AD362">
        <v>0</v>
      </c>
      <c r="AE362">
        <v>0</v>
      </c>
      <c r="AF362">
        <v>30</v>
      </c>
      <c r="AG362">
        <v>0</v>
      </c>
      <c r="AH362">
        <v>0</v>
      </c>
      <c r="AI362">
        <v>1</v>
      </c>
      <c r="AJ362">
        <v>6.56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3</v>
      </c>
      <c r="AT362">
        <v>1.6</v>
      </c>
      <c r="AU362" t="s">
        <v>3</v>
      </c>
      <c r="AV362">
        <v>0</v>
      </c>
      <c r="AW362">
        <v>2</v>
      </c>
      <c r="AX362">
        <v>39575950</v>
      </c>
      <c r="AY362">
        <v>1</v>
      </c>
      <c r="AZ362">
        <v>0</v>
      </c>
      <c r="BA362">
        <v>333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Y362*Source!I141</f>
        <v>0.96</v>
      </c>
      <c r="CY362">
        <f>AB362</f>
        <v>196.8</v>
      </c>
      <c r="CZ362">
        <f>AF362</f>
        <v>30</v>
      </c>
      <c r="DA362">
        <f>AJ362</f>
        <v>6.56</v>
      </c>
      <c r="DB362">
        <v>0</v>
      </c>
    </row>
    <row r="363" spans="1:106" x14ac:dyDescent="0.2">
      <c r="A363">
        <f>ROW(Source!A141)</f>
        <v>141</v>
      </c>
      <c r="B363">
        <v>39570879</v>
      </c>
      <c r="C363">
        <v>39575946</v>
      </c>
      <c r="D363">
        <v>36883554</v>
      </c>
      <c r="E363">
        <v>1</v>
      </c>
      <c r="F363">
        <v>1</v>
      </c>
      <c r="G363">
        <v>1</v>
      </c>
      <c r="H363">
        <v>2</v>
      </c>
      <c r="I363" t="s">
        <v>1158</v>
      </c>
      <c r="J363" t="s">
        <v>1159</v>
      </c>
      <c r="K363" t="s">
        <v>1160</v>
      </c>
      <c r="L363">
        <v>1368</v>
      </c>
      <c r="N363">
        <v>1011</v>
      </c>
      <c r="O363" t="s">
        <v>1151</v>
      </c>
      <c r="P363" t="s">
        <v>1151</v>
      </c>
      <c r="Q363">
        <v>1</v>
      </c>
      <c r="W363">
        <v>0</v>
      </c>
      <c r="X363">
        <v>1372534845</v>
      </c>
      <c r="Y363">
        <v>0.17</v>
      </c>
      <c r="AA363">
        <v>0</v>
      </c>
      <c r="AB363">
        <v>431.06</v>
      </c>
      <c r="AC363">
        <v>11.6</v>
      </c>
      <c r="AD363">
        <v>0</v>
      </c>
      <c r="AE363">
        <v>0</v>
      </c>
      <c r="AF363">
        <v>65.709999999999994</v>
      </c>
      <c r="AG363">
        <v>11.6</v>
      </c>
      <c r="AH363">
        <v>0</v>
      </c>
      <c r="AI363">
        <v>1</v>
      </c>
      <c r="AJ363">
        <v>6.56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3</v>
      </c>
      <c r="AT363">
        <v>0.17</v>
      </c>
      <c r="AU363" t="s">
        <v>3</v>
      </c>
      <c r="AV363">
        <v>0</v>
      </c>
      <c r="AW363">
        <v>2</v>
      </c>
      <c r="AX363">
        <v>39575951</v>
      </c>
      <c r="AY363">
        <v>1</v>
      </c>
      <c r="AZ363">
        <v>0</v>
      </c>
      <c r="BA363">
        <v>334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Y363*Source!I141</f>
        <v>0.10200000000000001</v>
      </c>
      <c r="CY363">
        <f>AB363</f>
        <v>431.06</v>
      </c>
      <c r="CZ363">
        <f>AF363</f>
        <v>65.709999999999994</v>
      </c>
      <c r="DA363">
        <f>AJ363</f>
        <v>6.56</v>
      </c>
      <c r="DB363">
        <v>0</v>
      </c>
    </row>
    <row r="364" spans="1:106" x14ac:dyDescent="0.2">
      <c r="A364">
        <f>ROW(Source!A141)</f>
        <v>141</v>
      </c>
      <c r="B364">
        <v>39570879</v>
      </c>
      <c r="C364">
        <v>39575946</v>
      </c>
      <c r="D364">
        <v>36883878</v>
      </c>
      <c r="E364">
        <v>1</v>
      </c>
      <c r="F364">
        <v>1</v>
      </c>
      <c r="G364">
        <v>1</v>
      </c>
      <c r="H364">
        <v>2</v>
      </c>
      <c r="I364" t="s">
        <v>1242</v>
      </c>
      <c r="J364" t="s">
        <v>1243</v>
      </c>
      <c r="K364" t="s">
        <v>1244</v>
      </c>
      <c r="L364">
        <v>1368</v>
      </c>
      <c r="N364">
        <v>1011</v>
      </c>
      <c r="O364" t="s">
        <v>1151</v>
      </c>
      <c r="P364" t="s">
        <v>1151</v>
      </c>
      <c r="Q364">
        <v>1</v>
      </c>
      <c r="W364">
        <v>0</v>
      </c>
      <c r="X364">
        <v>-1589061407</v>
      </c>
      <c r="Y364">
        <v>4.7</v>
      </c>
      <c r="AA364">
        <v>0</v>
      </c>
      <c r="AB364">
        <v>590.4</v>
      </c>
      <c r="AC364">
        <v>10.06</v>
      </c>
      <c r="AD364">
        <v>0</v>
      </c>
      <c r="AE364">
        <v>0</v>
      </c>
      <c r="AF364">
        <v>90</v>
      </c>
      <c r="AG364">
        <v>10.06</v>
      </c>
      <c r="AH364">
        <v>0</v>
      </c>
      <c r="AI364">
        <v>1</v>
      </c>
      <c r="AJ364">
        <v>6.56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3</v>
      </c>
      <c r="AT364">
        <v>4.7</v>
      </c>
      <c r="AU364" t="s">
        <v>3</v>
      </c>
      <c r="AV364">
        <v>0</v>
      </c>
      <c r="AW364">
        <v>2</v>
      </c>
      <c r="AX364">
        <v>39575952</v>
      </c>
      <c r="AY364">
        <v>1</v>
      </c>
      <c r="AZ364">
        <v>0</v>
      </c>
      <c r="BA364">
        <v>335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Y364*Source!I141</f>
        <v>2.82</v>
      </c>
      <c r="CY364">
        <f>AB364</f>
        <v>590.4</v>
      </c>
      <c r="CZ364">
        <f>AF364</f>
        <v>90</v>
      </c>
      <c r="DA364">
        <f>AJ364</f>
        <v>6.56</v>
      </c>
      <c r="DB364">
        <v>0</v>
      </c>
    </row>
    <row r="365" spans="1:106" x14ac:dyDescent="0.2">
      <c r="A365">
        <f>ROW(Source!A141)</f>
        <v>141</v>
      </c>
      <c r="B365">
        <v>39570879</v>
      </c>
      <c r="C365">
        <v>39575946</v>
      </c>
      <c r="D365">
        <v>36884481</v>
      </c>
      <c r="E365">
        <v>1</v>
      </c>
      <c r="F365">
        <v>1</v>
      </c>
      <c r="G365">
        <v>1</v>
      </c>
      <c r="H365">
        <v>2</v>
      </c>
      <c r="I365" t="s">
        <v>1347</v>
      </c>
      <c r="J365" t="s">
        <v>1348</v>
      </c>
      <c r="K365" t="s">
        <v>1349</v>
      </c>
      <c r="L365">
        <v>1368</v>
      </c>
      <c r="N365">
        <v>1011</v>
      </c>
      <c r="O365" t="s">
        <v>1151</v>
      </c>
      <c r="P365" t="s">
        <v>1151</v>
      </c>
      <c r="Q365">
        <v>1</v>
      </c>
      <c r="W365">
        <v>0</v>
      </c>
      <c r="X365">
        <v>1518765163</v>
      </c>
      <c r="Y365">
        <v>9.4</v>
      </c>
      <c r="AA365">
        <v>0</v>
      </c>
      <c r="AB365">
        <v>10.039999999999999</v>
      </c>
      <c r="AC365">
        <v>0</v>
      </c>
      <c r="AD365">
        <v>0</v>
      </c>
      <c r="AE365">
        <v>0</v>
      </c>
      <c r="AF365">
        <v>1.53</v>
      </c>
      <c r="AG365">
        <v>0</v>
      </c>
      <c r="AH365">
        <v>0</v>
      </c>
      <c r="AI365">
        <v>1</v>
      </c>
      <c r="AJ365">
        <v>6.56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3</v>
      </c>
      <c r="AT365">
        <v>9.4</v>
      </c>
      <c r="AU365" t="s">
        <v>3</v>
      </c>
      <c r="AV365">
        <v>0</v>
      </c>
      <c r="AW365">
        <v>2</v>
      </c>
      <c r="AX365">
        <v>39575953</v>
      </c>
      <c r="AY365">
        <v>1</v>
      </c>
      <c r="AZ365">
        <v>0</v>
      </c>
      <c r="BA365">
        <v>336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Y365*Source!I141</f>
        <v>5.64</v>
      </c>
      <c r="CY365">
        <f>AB365</f>
        <v>10.039999999999999</v>
      </c>
      <c r="CZ365">
        <f>AF365</f>
        <v>1.53</v>
      </c>
      <c r="DA365">
        <f>AJ365</f>
        <v>6.56</v>
      </c>
      <c r="DB365">
        <v>0</v>
      </c>
    </row>
    <row r="366" spans="1:106" x14ac:dyDescent="0.2">
      <c r="A366">
        <f>ROW(Source!A141)</f>
        <v>141</v>
      </c>
      <c r="B366">
        <v>39570879</v>
      </c>
      <c r="C366">
        <v>39575946</v>
      </c>
      <c r="D366">
        <v>36807193</v>
      </c>
      <c r="E366">
        <v>1</v>
      </c>
      <c r="F366">
        <v>1</v>
      </c>
      <c r="G366">
        <v>1</v>
      </c>
      <c r="H366">
        <v>3</v>
      </c>
      <c r="I366" t="s">
        <v>358</v>
      </c>
      <c r="J366" t="s">
        <v>360</v>
      </c>
      <c r="K366" t="s">
        <v>359</v>
      </c>
      <c r="L366">
        <v>1348</v>
      </c>
      <c r="N366">
        <v>1009</v>
      </c>
      <c r="O366" t="s">
        <v>64</v>
      </c>
      <c r="P366" t="s">
        <v>64</v>
      </c>
      <c r="Q366">
        <v>1000</v>
      </c>
      <c r="W366">
        <v>0</v>
      </c>
      <c r="X366">
        <v>-1603976526</v>
      </c>
      <c r="Y366">
        <v>19</v>
      </c>
      <c r="AA366">
        <v>3148.8</v>
      </c>
      <c r="AB366">
        <v>0</v>
      </c>
      <c r="AC366">
        <v>0</v>
      </c>
      <c r="AD366">
        <v>0</v>
      </c>
      <c r="AE366">
        <v>480</v>
      </c>
      <c r="AF366">
        <v>0</v>
      </c>
      <c r="AG366">
        <v>0</v>
      </c>
      <c r="AH366">
        <v>0</v>
      </c>
      <c r="AI366">
        <v>6.56</v>
      </c>
      <c r="AJ366">
        <v>1</v>
      </c>
      <c r="AK366">
        <v>1</v>
      </c>
      <c r="AL366">
        <v>1</v>
      </c>
      <c r="AN366">
        <v>0</v>
      </c>
      <c r="AO366">
        <v>0</v>
      </c>
      <c r="AP366">
        <v>0</v>
      </c>
      <c r="AQ366">
        <v>0</v>
      </c>
      <c r="AR366">
        <v>0</v>
      </c>
      <c r="AS366" t="s">
        <v>3</v>
      </c>
      <c r="AT366">
        <v>19</v>
      </c>
      <c r="AU366" t="s">
        <v>3</v>
      </c>
      <c r="AV366">
        <v>0</v>
      </c>
      <c r="AW366">
        <v>1</v>
      </c>
      <c r="AX366">
        <v>-1</v>
      </c>
      <c r="AY366">
        <v>0</v>
      </c>
      <c r="AZ366">
        <v>0</v>
      </c>
      <c r="BA366" t="s">
        <v>3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Y366*Source!I141</f>
        <v>11.4</v>
      </c>
      <c r="CY366">
        <f>AA366</f>
        <v>3148.8</v>
      </c>
      <c r="CZ366">
        <f>AE366</f>
        <v>480</v>
      </c>
      <c r="DA366">
        <f>AI366</f>
        <v>6.56</v>
      </c>
      <c r="DB366">
        <v>0</v>
      </c>
    </row>
    <row r="367" spans="1:106" x14ac:dyDescent="0.2">
      <c r="A367">
        <f>ROW(Source!A141)</f>
        <v>141</v>
      </c>
      <c r="B367">
        <v>39570879</v>
      </c>
      <c r="C367">
        <v>39575946</v>
      </c>
      <c r="D367">
        <v>36797302</v>
      </c>
      <c r="E367">
        <v>17</v>
      </c>
      <c r="F367">
        <v>1</v>
      </c>
      <c r="G367">
        <v>1</v>
      </c>
      <c r="H367">
        <v>3</v>
      </c>
      <c r="I367" t="s">
        <v>362</v>
      </c>
      <c r="J367" t="s">
        <v>3</v>
      </c>
      <c r="K367" t="s">
        <v>363</v>
      </c>
      <c r="L367">
        <v>1348</v>
      </c>
      <c r="N367">
        <v>1009</v>
      </c>
      <c r="O367" t="s">
        <v>64</v>
      </c>
      <c r="P367" t="s">
        <v>64</v>
      </c>
      <c r="Q367">
        <v>1000</v>
      </c>
      <c r="W367">
        <v>0</v>
      </c>
      <c r="X367">
        <v>1670663622</v>
      </c>
      <c r="Y367">
        <v>19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6.56</v>
      </c>
      <c r="AJ367">
        <v>1</v>
      </c>
      <c r="AK367">
        <v>1</v>
      </c>
      <c r="AL367">
        <v>1</v>
      </c>
      <c r="AN367">
        <v>0</v>
      </c>
      <c r="AO367">
        <v>0</v>
      </c>
      <c r="AP367">
        <v>0</v>
      </c>
      <c r="AQ367">
        <v>0</v>
      </c>
      <c r="AR367">
        <v>0</v>
      </c>
      <c r="AS367" t="s">
        <v>3</v>
      </c>
      <c r="AT367">
        <v>19</v>
      </c>
      <c r="AU367" t="s">
        <v>3</v>
      </c>
      <c r="AV367">
        <v>0</v>
      </c>
      <c r="AW367">
        <v>2</v>
      </c>
      <c r="AX367">
        <v>39575956</v>
      </c>
      <c r="AY367">
        <v>1</v>
      </c>
      <c r="AZ367">
        <v>0</v>
      </c>
      <c r="BA367">
        <v>339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Y367*Source!I141</f>
        <v>11.4</v>
      </c>
      <c r="CY367">
        <f>AA367</f>
        <v>0</v>
      </c>
      <c r="CZ367">
        <f>AE367</f>
        <v>0</v>
      </c>
      <c r="DA367">
        <f>AI367</f>
        <v>6.56</v>
      </c>
      <c r="DB367">
        <v>0</v>
      </c>
    </row>
    <row r="368" spans="1:106" x14ac:dyDescent="0.2">
      <c r="A368">
        <f>ROW(Source!A144)</f>
        <v>144</v>
      </c>
      <c r="B368">
        <v>39570879</v>
      </c>
      <c r="C368">
        <v>39575960</v>
      </c>
      <c r="D368">
        <v>37068148</v>
      </c>
      <c r="E368">
        <v>1</v>
      </c>
      <c r="F368">
        <v>1</v>
      </c>
      <c r="G368">
        <v>1</v>
      </c>
      <c r="H368">
        <v>1</v>
      </c>
      <c r="I368" t="s">
        <v>1361</v>
      </c>
      <c r="J368" t="s">
        <v>3</v>
      </c>
      <c r="K368" t="s">
        <v>1362</v>
      </c>
      <c r="L368">
        <v>1191</v>
      </c>
      <c r="N368">
        <v>1013</v>
      </c>
      <c r="O368" t="s">
        <v>1143</v>
      </c>
      <c r="P368" t="s">
        <v>1143</v>
      </c>
      <c r="Q368">
        <v>1</v>
      </c>
      <c r="W368">
        <v>0</v>
      </c>
      <c r="X368">
        <v>371339561</v>
      </c>
      <c r="Y368">
        <v>87.29</v>
      </c>
      <c r="AA368">
        <v>0</v>
      </c>
      <c r="AB368">
        <v>0</v>
      </c>
      <c r="AC368">
        <v>0</v>
      </c>
      <c r="AD368">
        <v>53.07</v>
      </c>
      <c r="AE368">
        <v>0</v>
      </c>
      <c r="AF368">
        <v>0</v>
      </c>
      <c r="AG368">
        <v>0</v>
      </c>
      <c r="AH368">
        <v>8.09</v>
      </c>
      <c r="AI368">
        <v>1</v>
      </c>
      <c r="AJ368">
        <v>1</v>
      </c>
      <c r="AK368">
        <v>1</v>
      </c>
      <c r="AL368">
        <v>6.56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3</v>
      </c>
      <c r="AT368">
        <v>87.29</v>
      </c>
      <c r="AU368" t="s">
        <v>3</v>
      </c>
      <c r="AV368">
        <v>1</v>
      </c>
      <c r="AW368">
        <v>2</v>
      </c>
      <c r="AX368">
        <v>39575961</v>
      </c>
      <c r="AY368">
        <v>1</v>
      </c>
      <c r="AZ368">
        <v>0</v>
      </c>
      <c r="BA368">
        <v>340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Y368*Source!I144</f>
        <v>5.2374000000000001</v>
      </c>
      <c r="CY368">
        <f>AD368</f>
        <v>53.07</v>
      </c>
      <c r="CZ368">
        <f>AH368</f>
        <v>8.09</v>
      </c>
      <c r="DA368">
        <f>AL368</f>
        <v>6.56</v>
      </c>
      <c r="DB368">
        <v>0</v>
      </c>
    </row>
    <row r="369" spans="1:106" x14ac:dyDescent="0.2">
      <c r="A369">
        <f>ROW(Source!A144)</f>
        <v>144</v>
      </c>
      <c r="B369">
        <v>39570879</v>
      </c>
      <c r="C369">
        <v>39575960</v>
      </c>
      <c r="D369">
        <v>37064876</v>
      </c>
      <c r="E369">
        <v>1</v>
      </c>
      <c r="F369">
        <v>1</v>
      </c>
      <c r="G369">
        <v>1</v>
      </c>
      <c r="H369">
        <v>1</v>
      </c>
      <c r="I369" t="s">
        <v>1146</v>
      </c>
      <c r="J369" t="s">
        <v>3</v>
      </c>
      <c r="K369" t="s">
        <v>1147</v>
      </c>
      <c r="L369">
        <v>1191</v>
      </c>
      <c r="N369">
        <v>1013</v>
      </c>
      <c r="O369" t="s">
        <v>1143</v>
      </c>
      <c r="P369" t="s">
        <v>1143</v>
      </c>
      <c r="Q369">
        <v>1</v>
      </c>
      <c r="W369">
        <v>0</v>
      </c>
      <c r="X369">
        <v>-1417349443</v>
      </c>
      <c r="Y369">
        <v>56.89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1</v>
      </c>
      <c r="AJ369">
        <v>1</v>
      </c>
      <c r="AK369">
        <v>6.56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3</v>
      </c>
      <c r="AT369">
        <v>56.89</v>
      </c>
      <c r="AU369" t="s">
        <v>3</v>
      </c>
      <c r="AV369">
        <v>2</v>
      </c>
      <c r="AW369">
        <v>2</v>
      </c>
      <c r="AX369">
        <v>39575962</v>
      </c>
      <c r="AY369">
        <v>1</v>
      </c>
      <c r="AZ369">
        <v>0</v>
      </c>
      <c r="BA369">
        <v>341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Y369*Source!I144</f>
        <v>3.4133999999999998</v>
      </c>
      <c r="CY369">
        <f>AD369</f>
        <v>0</v>
      </c>
      <c r="CZ369">
        <f>AH369</f>
        <v>0</v>
      </c>
      <c r="DA369">
        <f>AL369</f>
        <v>1</v>
      </c>
      <c r="DB369">
        <v>0</v>
      </c>
    </row>
    <row r="370" spans="1:106" x14ac:dyDescent="0.2">
      <c r="A370">
        <f>ROW(Source!A144)</f>
        <v>144</v>
      </c>
      <c r="B370">
        <v>39570879</v>
      </c>
      <c r="C370">
        <v>39575960</v>
      </c>
      <c r="D370">
        <v>36881380</v>
      </c>
      <c r="E370">
        <v>1</v>
      </c>
      <c r="F370">
        <v>1</v>
      </c>
      <c r="G370">
        <v>1</v>
      </c>
      <c r="H370">
        <v>2</v>
      </c>
      <c r="I370" t="s">
        <v>1363</v>
      </c>
      <c r="J370" t="s">
        <v>1364</v>
      </c>
      <c r="K370" t="s">
        <v>1365</v>
      </c>
      <c r="L370">
        <v>1368</v>
      </c>
      <c r="N370">
        <v>1011</v>
      </c>
      <c r="O370" t="s">
        <v>1151</v>
      </c>
      <c r="P370" t="s">
        <v>1151</v>
      </c>
      <c r="Q370">
        <v>1</v>
      </c>
      <c r="W370">
        <v>0</v>
      </c>
      <c r="X370">
        <v>645023554</v>
      </c>
      <c r="Y370">
        <v>5.81</v>
      </c>
      <c r="AA370">
        <v>0</v>
      </c>
      <c r="AB370">
        <v>806.88</v>
      </c>
      <c r="AC370">
        <v>13.5</v>
      </c>
      <c r="AD370">
        <v>0</v>
      </c>
      <c r="AE370">
        <v>0</v>
      </c>
      <c r="AF370">
        <v>123</v>
      </c>
      <c r="AG370">
        <v>13.5</v>
      </c>
      <c r="AH370">
        <v>0</v>
      </c>
      <c r="AI370">
        <v>1</v>
      </c>
      <c r="AJ370">
        <v>6.56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3</v>
      </c>
      <c r="AT370">
        <v>5.81</v>
      </c>
      <c r="AU370" t="s">
        <v>3</v>
      </c>
      <c r="AV370">
        <v>0</v>
      </c>
      <c r="AW370">
        <v>2</v>
      </c>
      <c r="AX370">
        <v>39575963</v>
      </c>
      <c r="AY370">
        <v>1</v>
      </c>
      <c r="AZ370">
        <v>0</v>
      </c>
      <c r="BA370">
        <v>342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Y370*Source!I144</f>
        <v>0.34859999999999997</v>
      </c>
      <c r="CY370">
        <f t="shared" ref="CY370:CY375" si="42">AB370</f>
        <v>806.88</v>
      </c>
      <c r="CZ370">
        <f t="shared" ref="CZ370:CZ375" si="43">AF370</f>
        <v>123</v>
      </c>
      <c r="DA370">
        <f t="shared" ref="DA370:DA375" si="44">AJ370</f>
        <v>6.56</v>
      </c>
      <c r="DB370">
        <v>0</v>
      </c>
    </row>
    <row r="371" spans="1:106" x14ac:dyDescent="0.2">
      <c r="A371">
        <f>ROW(Source!A144)</f>
        <v>144</v>
      </c>
      <c r="B371">
        <v>39570879</v>
      </c>
      <c r="C371">
        <v>39575960</v>
      </c>
      <c r="D371">
        <v>36882722</v>
      </c>
      <c r="E371">
        <v>1</v>
      </c>
      <c r="F371">
        <v>1</v>
      </c>
      <c r="G371">
        <v>1</v>
      </c>
      <c r="H371">
        <v>2</v>
      </c>
      <c r="I371" t="s">
        <v>1358</v>
      </c>
      <c r="J371" t="s">
        <v>1359</v>
      </c>
      <c r="K371" t="s">
        <v>1360</v>
      </c>
      <c r="L371">
        <v>1368</v>
      </c>
      <c r="N371">
        <v>1011</v>
      </c>
      <c r="O371" t="s">
        <v>1151</v>
      </c>
      <c r="P371" t="s">
        <v>1151</v>
      </c>
      <c r="Q371">
        <v>1</v>
      </c>
      <c r="W371">
        <v>0</v>
      </c>
      <c r="X371">
        <v>-891970060</v>
      </c>
      <c r="Y371">
        <v>11.26</v>
      </c>
      <c r="AA371">
        <v>0</v>
      </c>
      <c r="AB371">
        <v>492</v>
      </c>
      <c r="AC371">
        <v>11.6</v>
      </c>
      <c r="AD371">
        <v>0</v>
      </c>
      <c r="AE371">
        <v>0</v>
      </c>
      <c r="AF371">
        <v>75</v>
      </c>
      <c r="AG371">
        <v>11.6</v>
      </c>
      <c r="AH371">
        <v>0</v>
      </c>
      <c r="AI371">
        <v>1</v>
      </c>
      <c r="AJ371">
        <v>6.56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3</v>
      </c>
      <c r="AT371">
        <v>11.26</v>
      </c>
      <c r="AU371" t="s">
        <v>3</v>
      </c>
      <c r="AV371">
        <v>0</v>
      </c>
      <c r="AW371">
        <v>2</v>
      </c>
      <c r="AX371">
        <v>39575964</v>
      </c>
      <c r="AY371">
        <v>1</v>
      </c>
      <c r="AZ371">
        <v>0</v>
      </c>
      <c r="BA371">
        <v>343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Y371*Source!I144</f>
        <v>0.67559999999999998</v>
      </c>
      <c r="CY371">
        <f t="shared" si="42"/>
        <v>492</v>
      </c>
      <c r="CZ371">
        <f t="shared" si="43"/>
        <v>75</v>
      </c>
      <c r="DA371">
        <f t="shared" si="44"/>
        <v>6.56</v>
      </c>
      <c r="DB371">
        <v>0</v>
      </c>
    </row>
    <row r="372" spans="1:106" x14ac:dyDescent="0.2">
      <c r="A372">
        <f>ROW(Source!A144)</f>
        <v>144</v>
      </c>
      <c r="B372">
        <v>39570879</v>
      </c>
      <c r="C372">
        <v>39575960</v>
      </c>
      <c r="D372">
        <v>36882726</v>
      </c>
      <c r="E372">
        <v>1</v>
      </c>
      <c r="F372">
        <v>1</v>
      </c>
      <c r="G372">
        <v>1</v>
      </c>
      <c r="H372">
        <v>2</v>
      </c>
      <c r="I372" t="s">
        <v>1366</v>
      </c>
      <c r="J372" t="s">
        <v>1367</v>
      </c>
      <c r="K372" t="s">
        <v>1368</v>
      </c>
      <c r="L372">
        <v>1368</v>
      </c>
      <c r="N372">
        <v>1011</v>
      </c>
      <c r="O372" t="s">
        <v>1151</v>
      </c>
      <c r="P372" t="s">
        <v>1151</v>
      </c>
      <c r="Q372">
        <v>1</v>
      </c>
      <c r="W372">
        <v>0</v>
      </c>
      <c r="X372">
        <v>-1649076460</v>
      </c>
      <c r="Y372">
        <v>32.19</v>
      </c>
      <c r="AA372">
        <v>0</v>
      </c>
      <c r="AB372">
        <v>793.76</v>
      </c>
      <c r="AC372">
        <v>14.4</v>
      </c>
      <c r="AD372">
        <v>0</v>
      </c>
      <c r="AE372">
        <v>0</v>
      </c>
      <c r="AF372">
        <v>121</v>
      </c>
      <c r="AG372">
        <v>14.4</v>
      </c>
      <c r="AH372">
        <v>0</v>
      </c>
      <c r="AI372">
        <v>1</v>
      </c>
      <c r="AJ372">
        <v>6.56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3</v>
      </c>
      <c r="AT372">
        <v>32.19</v>
      </c>
      <c r="AU372" t="s">
        <v>3</v>
      </c>
      <c r="AV372">
        <v>0</v>
      </c>
      <c r="AW372">
        <v>2</v>
      </c>
      <c r="AX372">
        <v>39575965</v>
      </c>
      <c r="AY372">
        <v>1</v>
      </c>
      <c r="AZ372">
        <v>0</v>
      </c>
      <c r="BA372">
        <v>344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Y372*Source!I144</f>
        <v>1.9313999999999998</v>
      </c>
      <c r="CY372">
        <f t="shared" si="42"/>
        <v>793.76</v>
      </c>
      <c r="CZ372">
        <f t="shared" si="43"/>
        <v>121</v>
      </c>
      <c r="DA372">
        <f t="shared" si="44"/>
        <v>6.56</v>
      </c>
      <c r="DB372">
        <v>0</v>
      </c>
    </row>
    <row r="373" spans="1:106" x14ac:dyDescent="0.2">
      <c r="A373">
        <f>ROW(Source!A144)</f>
        <v>144</v>
      </c>
      <c r="B373">
        <v>39570879</v>
      </c>
      <c r="C373">
        <v>39575960</v>
      </c>
      <c r="D373">
        <v>36883483</v>
      </c>
      <c r="E373">
        <v>1</v>
      </c>
      <c r="F373">
        <v>1</v>
      </c>
      <c r="G373">
        <v>1</v>
      </c>
      <c r="H373">
        <v>2</v>
      </c>
      <c r="I373" t="s">
        <v>1369</v>
      </c>
      <c r="J373" t="s">
        <v>1370</v>
      </c>
      <c r="K373" t="s">
        <v>1371</v>
      </c>
      <c r="L373">
        <v>1368</v>
      </c>
      <c r="N373">
        <v>1011</v>
      </c>
      <c r="O373" t="s">
        <v>1151</v>
      </c>
      <c r="P373" t="s">
        <v>1151</v>
      </c>
      <c r="Q373">
        <v>1</v>
      </c>
      <c r="W373">
        <v>0</v>
      </c>
      <c r="X373">
        <v>529073949</v>
      </c>
      <c r="Y373">
        <v>5.15</v>
      </c>
      <c r="AA373">
        <v>0</v>
      </c>
      <c r="AB373">
        <v>721.6</v>
      </c>
      <c r="AC373">
        <v>11.6</v>
      </c>
      <c r="AD373">
        <v>0</v>
      </c>
      <c r="AE373">
        <v>0</v>
      </c>
      <c r="AF373">
        <v>110</v>
      </c>
      <c r="AG373">
        <v>11.6</v>
      </c>
      <c r="AH373">
        <v>0</v>
      </c>
      <c r="AI373">
        <v>1</v>
      </c>
      <c r="AJ373">
        <v>6.56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3</v>
      </c>
      <c r="AT373">
        <v>5.15</v>
      </c>
      <c r="AU373" t="s">
        <v>3</v>
      </c>
      <c r="AV373">
        <v>0</v>
      </c>
      <c r="AW373">
        <v>2</v>
      </c>
      <c r="AX373">
        <v>39575966</v>
      </c>
      <c r="AY373">
        <v>1</v>
      </c>
      <c r="AZ373">
        <v>0</v>
      </c>
      <c r="BA373">
        <v>345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Y373*Source!I144</f>
        <v>0.309</v>
      </c>
      <c r="CY373">
        <f t="shared" si="42"/>
        <v>721.6</v>
      </c>
      <c r="CZ373">
        <f t="shared" si="43"/>
        <v>110</v>
      </c>
      <c r="DA373">
        <f t="shared" si="44"/>
        <v>6.56</v>
      </c>
      <c r="DB373">
        <v>0</v>
      </c>
    </row>
    <row r="374" spans="1:106" x14ac:dyDescent="0.2">
      <c r="A374">
        <f>ROW(Source!A144)</f>
        <v>144</v>
      </c>
      <c r="B374">
        <v>39570879</v>
      </c>
      <c r="C374">
        <v>39575960</v>
      </c>
      <c r="D374">
        <v>36883554</v>
      </c>
      <c r="E374">
        <v>1</v>
      </c>
      <c r="F374">
        <v>1</v>
      </c>
      <c r="G374">
        <v>1</v>
      </c>
      <c r="H374">
        <v>2</v>
      </c>
      <c r="I374" t="s">
        <v>1158</v>
      </c>
      <c r="J374" t="s">
        <v>1159</v>
      </c>
      <c r="K374" t="s">
        <v>1160</v>
      </c>
      <c r="L374">
        <v>1368</v>
      </c>
      <c r="N374">
        <v>1011</v>
      </c>
      <c r="O374" t="s">
        <v>1151</v>
      </c>
      <c r="P374" t="s">
        <v>1151</v>
      </c>
      <c r="Q374">
        <v>1</v>
      </c>
      <c r="W374">
        <v>0</v>
      </c>
      <c r="X374">
        <v>1372534845</v>
      </c>
      <c r="Y374">
        <v>0.89</v>
      </c>
      <c r="AA374">
        <v>0</v>
      </c>
      <c r="AB374">
        <v>431.06</v>
      </c>
      <c r="AC374">
        <v>11.6</v>
      </c>
      <c r="AD374">
        <v>0</v>
      </c>
      <c r="AE374">
        <v>0</v>
      </c>
      <c r="AF374">
        <v>65.709999999999994</v>
      </c>
      <c r="AG374">
        <v>11.6</v>
      </c>
      <c r="AH374">
        <v>0</v>
      </c>
      <c r="AI374">
        <v>1</v>
      </c>
      <c r="AJ374">
        <v>6.56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3</v>
      </c>
      <c r="AT374">
        <v>0.89</v>
      </c>
      <c r="AU374" t="s">
        <v>3</v>
      </c>
      <c r="AV374">
        <v>0</v>
      </c>
      <c r="AW374">
        <v>2</v>
      </c>
      <c r="AX374">
        <v>39575967</v>
      </c>
      <c r="AY374">
        <v>1</v>
      </c>
      <c r="AZ374">
        <v>0</v>
      </c>
      <c r="BA374">
        <v>346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Y374*Source!I144</f>
        <v>5.3399999999999996E-2</v>
      </c>
      <c r="CY374">
        <f t="shared" si="42"/>
        <v>431.06</v>
      </c>
      <c r="CZ374">
        <f t="shared" si="43"/>
        <v>65.709999999999994</v>
      </c>
      <c r="DA374">
        <f t="shared" si="44"/>
        <v>6.56</v>
      </c>
      <c r="DB374">
        <v>0</v>
      </c>
    </row>
    <row r="375" spans="1:106" x14ac:dyDescent="0.2">
      <c r="A375">
        <f>ROW(Source!A144)</f>
        <v>144</v>
      </c>
      <c r="B375">
        <v>39570879</v>
      </c>
      <c r="C375">
        <v>39575960</v>
      </c>
      <c r="D375">
        <v>36883642</v>
      </c>
      <c r="E375">
        <v>1</v>
      </c>
      <c r="F375">
        <v>1</v>
      </c>
      <c r="G375">
        <v>1</v>
      </c>
      <c r="H375">
        <v>2</v>
      </c>
      <c r="I375" t="s">
        <v>1372</v>
      </c>
      <c r="J375" t="s">
        <v>1373</v>
      </c>
      <c r="K375" t="s">
        <v>1374</v>
      </c>
      <c r="L375">
        <v>1368</v>
      </c>
      <c r="N375">
        <v>1011</v>
      </c>
      <c r="O375" t="s">
        <v>1151</v>
      </c>
      <c r="P375" t="s">
        <v>1151</v>
      </c>
      <c r="Q375">
        <v>1</v>
      </c>
      <c r="W375">
        <v>0</v>
      </c>
      <c r="X375">
        <v>580415507</v>
      </c>
      <c r="Y375">
        <v>1.59</v>
      </c>
      <c r="AA375">
        <v>0</v>
      </c>
      <c r="AB375">
        <v>545.14</v>
      </c>
      <c r="AC375">
        <v>14.4</v>
      </c>
      <c r="AD375">
        <v>0</v>
      </c>
      <c r="AE375">
        <v>0</v>
      </c>
      <c r="AF375">
        <v>83.1</v>
      </c>
      <c r="AG375">
        <v>14.4</v>
      </c>
      <c r="AH375">
        <v>0</v>
      </c>
      <c r="AI375">
        <v>1</v>
      </c>
      <c r="AJ375">
        <v>6.56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3</v>
      </c>
      <c r="AT375">
        <v>1.59</v>
      </c>
      <c r="AU375" t="s">
        <v>3</v>
      </c>
      <c r="AV375">
        <v>0</v>
      </c>
      <c r="AW375">
        <v>2</v>
      </c>
      <c r="AX375">
        <v>39575968</v>
      </c>
      <c r="AY375">
        <v>1</v>
      </c>
      <c r="AZ375">
        <v>0</v>
      </c>
      <c r="BA375">
        <v>347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Y375*Source!I144</f>
        <v>9.5399999999999999E-2</v>
      </c>
      <c r="CY375">
        <f t="shared" si="42"/>
        <v>545.14</v>
      </c>
      <c r="CZ375">
        <f t="shared" si="43"/>
        <v>83.1</v>
      </c>
      <c r="DA375">
        <f t="shared" si="44"/>
        <v>6.56</v>
      </c>
      <c r="DB375">
        <v>0</v>
      </c>
    </row>
    <row r="376" spans="1:106" x14ac:dyDescent="0.2">
      <c r="A376">
        <f>ROW(Source!A144)</f>
        <v>144</v>
      </c>
      <c r="B376">
        <v>39570879</v>
      </c>
      <c r="C376">
        <v>39575960</v>
      </c>
      <c r="D376">
        <v>36801792</v>
      </c>
      <c r="E376">
        <v>1</v>
      </c>
      <c r="F376">
        <v>1</v>
      </c>
      <c r="G376">
        <v>1</v>
      </c>
      <c r="H376">
        <v>3</v>
      </c>
      <c r="I376" t="s">
        <v>1186</v>
      </c>
      <c r="J376" t="s">
        <v>1187</v>
      </c>
      <c r="K376" t="s">
        <v>1188</v>
      </c>
      <c r="L376">
        <v>1339</v>
      </c>
      <c r="N376">
        <v>1007</v>
      </c>
      <c r="O376" t="s">
        <v>73</v>
      </c>
      <c r="P376" t="s">
        <v>73</v>
      </c>
      <c r="Q376">
        <v>1</v>
      </c>
      <c r="W376">
        <v>0</v>
      </c>
      <c r="X376">
        <v>-1660354250</v>
      </c>
      <c r="Y376">
        <v>25</v>
      </c>
      <c r="AA376">
        <v>16.010000000000002</v>
      </c>
      <c r="AB376">
        <v>0</v>
      </c>
      <c r="AC376">
        <v>0</v>
      </c>
      <c r="AD376">
        <v>0</v>
      </c>
      <c r="AE376">
        <v>2.44</v>
      </c>
      <c r="AF376">
        <v>0</v>
      </c>
      <c r="AG376">
        <v>0</v>
      </c>
      <c r="AH376">
        <v>0</v>
      </c>
      <c r="AI376">
        <v>6.56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3</v>
      </c>
      <c r="AT376">
        <v>25</v>
      </c>
      <c r="AU376" t="s">
        <v>3</v>
      </c>
      <c r="AV376">
        <v>0</v>
      </c>
      <c r="AW376">
        <v>2</v>
      </c>
      <c r="AX376">
        <v>39575969</v>
      </c>
      <c r="AY376">
        <v>1</v>
      </c>
      <c r="AZ376">
        <v>0</v>
      </c>
      <c r="BA376">
        <v>348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Y376*Source!I144</f>
        <v>1.5</v>
      </c>
      <c r="CY376">
        <f>AA376</f>
        <v>16.010000000000002</v>
      </c>
      <c r="CZ376">
        <f>AE376</f>
        <v>2.44</v>
      </c>
      <c r="DA376">
        <f>AI376</f>
        <v>6.56</v>
      </c>
      <c r="DB376">
        <v>0</v>
      </c>
    </row>
    <row r="377" spans="1:106" x14ac:dyDescent="0.2">
      <c r="A377">
        <f>ROW(Source!A144)</f>
        <v>144</v>
      </c>
      <c r="B377">
        <v>39570879</v>
      </c>
      <c r="C377">
        <v>39575960</v>
      </c>
      <c r="D377">
        <v>36796092</v>
      </c>
      <c r="E377">
        <v>17</v>
      </c>
      <c r="F377">
        <v>1</v>
      </c>
      <c r="G377">
        <v>1</v>
      </c>
      <c r="H377">
        <v>3</v>
      </c>
      <c r="I377" t="s">
        <v>282</v>
      </c>
      <c r="J377" t="s">
        <v>3</v>
      </c>
      <c r="K377" t="s">
        <v>374</v>
      </c>
      <c r="L377">
        <v>1339</v>
      </c>
      <c r="N377">
        <v>1007</v>
      </c>
      <c r="O377" t="s">
        <v>73</v>
      </c>
      <c r="P377" t="s">
        <v>73</v>
      </c>
      <c r="Q377">
        <v>1</v>
      </c>
      <c r="W377">
        <v>0</v>
      </c>
      <c r="X377">
        <v>1239012555</v>
      </c>
      <c r="Y377">
        <v>66.5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6.56</v>
      </c>
      <c r="AJ377">
        <v>1</v>
      </c>
      <c r="AK377">
        <v>1</v>
      </c>
      <c r="AL377">
        <v>1</v>
      </c>
      <c r="AN377">
        <v>0</v>
      </c>
      <c r="AO377">
        <v>0</v>
      </c>
      <c r="AP377">
        <v>0</v>
      </c>
      <c r="AQ377">
        <v>0</v>
      </c>
      <c r="AR377">
        <v>0</v>
      </c>
      <c r="AS377" t="s">
        <v>3</v>
      </c>
      <c r="AT377">
        <v>66.5</v>
      </c>
      <c r="AU377" t="s">
        <v>3</v>
      </c>
      <c r="AV377">
        <v>0</v>
      </c>
      <c r="AW377">
        <v>2</v>
      </c>
      <c r="AX377">
        <v>39575970</v>
      </c>
      <c r="AY377">
        <v>1</v>
      </c>
      <c r="AZ377">
        <v>0</v>
      </c>
      <c r="BA377">
        <v>349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Y377*Source!I144</f>
        <v>3.9899999999999998</v>
      </c>
      <c r="CY377">
        <f>AA377</f>
        <v>0</v>
      </c>
      <c r="CZ377">
        <f>AE377</f>
        <v>0</v>
      </c>
      <c r="DA377">
        <f>AI377</f>
        <v>6.56</v>
      </c>
      <c r="DB377">
        <v>0</v>
      </c>
    </row>
    <row r="378" spans="1:106" x14ac:dyDescent="0.2">
      <c r="A378">
        <f>ROW(Source!A144)</f>
        <v>144</v>
      </c>
      <c r="B378">
        <v>39570879</v>
      </c>
      <c r="C378">
        <v>39575960</v>
      </c>
      <c r="D378">
        <v>36806191</v>
      </c>
      <c r="E378">
        <v>1</v>
      </c>
      <c r="F378">
        <v>1</v>
      </c>
      <c r="G378">
        <v>1</v>
      </c>
      <c r="H378">
        <v>3</v>
      </c>
      <c r="I378" t="s">
        <v>370</v>
      </c>
      <c r="J378" t="s">
        <v>372</v>
      </c>
      <c r="K378" t="s">
        <v>371</v>
      </c>
      <c r="L378">
        <v>1339</v>
      </c>
      <c r="N378">
        <v>1007</v>
      </c>
      <c r="O378" t="s">
        <v>73</v>
      </c>
      <c r="P378" t="s">
        <v>73</v>
      </c>
      <c r="Q378">
        <v>1</v>
      </c>
      <c r="W378">
        <v>0</v>
      </c>
      <c r="X378">
        <v>765010591</v>
      </c>
      <c r="Y378">
        <v>66.5</v>
      </c>
      <c r="AA378">
        <v>581.22</v>
      </c>
      <c r="AB378">
        <v>0</v>
      </c>
      <c r="AC378">
        <v>0</v>
      </c>
      <c r="AD378">
        <v>0</v>
      </c>
      <c r="AE378">
        <v>88.6</v>
      </c>
      <c r="AF378">
        <v>0</v>
      </c>
      <c r="AG378">
        <v>0</v>
      </c>
      <c r="AH378">
        <v>0</v>
      </c>
      <c r="AI378">
        <v>6.56</v>
      </c>
      <c r="AJ378">
        <v>1</v>
      </c>
      <c r="AK378">
        <v>1</v>
      </c>
      <c r="AL378">
        <v>1</v>
      </c>
      <c r="AN378">
        <v>0</v>
      </c>
      <c r="AO378">
        <v>0</v>
      </c>
      <c r="AP378">
        <v>0</v>
      </c>
      <c r="AQ378">
        <v>0</v>
      </c>
      <c r="AR378">
        <v>0</v>
      </c>
      <c r="AS378" t="s">
        <v>3</v>
      </c>
      <c r="AT378">
        <v>66.5</v>
      </c>
      <c r="AU378" t="s">
        <v>3</v>
      </c>
      <c r="AV378">
        <v>0</v>
      </c>
      <c r="AW378">
        <v>1</v>
      </c>
      <c r="AX378">
        <v>-1</v>
      </c>
      <c r="AY378">
        <v>0</v>
      </c>
      <c r="AZ378">
        <v>0</v>
      </c>
      <c r="BA378" t="s">
        <v>3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Y378*Source!I144</f>
        <v>3.9899999999999998</v>
      </c>
      <c r="CY378">
        <f>AA378</f>
        <v>581.22</v>
      </c>
      <c r="CZ378">
        <f>AE378</f>
        <v>88.6</v>
      </c>
      <c r="DA378">
        <f>AI378</f>
        <v>6.56</v>
      </c>
      <c r="DB378">
        <v>0</v>
      </c>
    </row>
    <row r="379" spans="1:106" x14ac:dyDescent="0.2">
      <c r="A379">
        <f>ROW(Source!A187)</f>
        <v>187</v>
      </c>
      <c r="B379">
        <v>39570879</v>
      </c>
      <c r="C379">
        <v>39572074</v>
      </c>
      <c r="D379">
        <v>37065248</v>
      </c>
      <c r="E379">
        <v>1</v>
      </c>
      <c r="F379">
        <v>1</v>
      </c>
      <c r="G379">
        <v>1</v>
      </c>
      <c r="H379">
        <v>1</v>
      </c>
      <c r="I379" t="s">
        <v>1203</v>
      </c>
      <c r="J379" t="s">
        <v>3</v>
      </c>
      <c r="K379" t="s">
        <v>1204</v>
      </c>
      <c r="L379">
        <v>1191</v>
      </c>
      <c r="N379">
        <v>1013</v>
      </c>
      <c r="O379" t="s">
        <v>1143</v>
      </c>
      <c r="P379" t="s">
        <v>1143</v>
      </c>
      <c r="Q379">
        <v>1</v>
      </c>
      <c r="W379">
        <v>0</v>
      </c>
      <c r="X379">
        <v>-400197608</v>
      </c>
      <c r="Y379">
        <v>7.57</v>
      </c>
      <c r="AA379">
        <v>0</v>
      </c>
      <c r="AB379">
        <v>0</v>
      </c>
      <c r="AC379">
        <v>0</v>
      </c>
      <c r="AD379">
        <v>55.96</v>
      </c>
      <c r="AE379">
        <v>0</v>
      </c>
      <c r="AF379">
        <v>0</v>
      </c>
      <c r="AG379">
        <v>0</v>
      </c>
      <c r="AH379">
        <v>8.5299999999999994</v>
      </c>
      <c r="AI379">
        <v>1</v>
      </c>
      <c r="AJ379">
        <v>1</v>
      </c>
      <c r="AK379">
        <v>1</v>
      </c>
      <c r="AL379">
        <v>6.56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3</v>
      </c>
      <c r="AT379">
        <v>7.57</v>
      </c>
      <c r="AU379" t="s">
        <v>3</v>
      </c>
      <c r="AV379">
        <v>1</v>
      </c>
      <c r="AW379">
        <v>2</v>
      </c>
      <c r="AX379">
        <v>39572076</v>
      </c>
      <c r="AY379">
        <v>1</v>
      </c>
      <c r="AZ379">
        <v>0</v>
      </c>
      <c r="BA379">
        <v>350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Y379*Source!I187</f>
        <v>16.956800000000001</v>
      </c>
      <c r="CY379">
        <f>AD379</f>
        <v>55.96</v>
      </c>
      <c r="CZ379">
        <f>AH379</f>
        <v>8.5299999999999994</v>
      </c>
      <c r="DA379">
        <f>AL379</f>
        <v>6.56</v>
      </c>
      <c r="DB379">
        <v>0</v>
      </c>
    </row>
    <row r="380" spans="1:106" x14ac:dyDescent="0.2">
      <c r="A380">
        <f>ROW(Source!A188)</f>
        <v>188</v>
      </c>
      <c r="B380">
        <v>39570879</v>
      </c>
      <c r="C380">
        <v>39572077</v>
      </c>
      <c r="D380">
        <v>37065248</v>
      </c>
      <c r="E380">
        <v>1</v>
      </c>
      <c r="F380">
        <v>1</v>
      </c>
      <c r="G380">
        <v>1</v>
      </c>
      <c r="H380">
        <v>1</v>
      </c>
      <c r="I380" t="s">
        <v>1203</v>
      </c>
      <c r="J380" t="s">
        <v>3</v>
      </c>
      <c r="K380" t="s">
        <v>1204</v>
      </c>
      <c r="L380">
        <v>1191</v>
      </c>
      <c r="N380">
        <v>1013</v>
      </c>
      <c r="O380" t="s">
        <v>1143</v>
      </c>
      <c r="P380" t="s">
        <v>1143</v>
      </c>
      <c r="Q380">
        <v>1</v>
      </c>
      <c r="W380">
        <v>0</v>
      </c>
      <c r="X380">
        <v>-400197608</v>
      </c>
      <c r="Y380">
        <v>0.92999999999999994</v>
      </c>
      <c r="AA380">
        <v>0</v>
      </c>
      <c r="AB380">
        <v>0</v>
      </c>
      <c r="AC380">
        <v>0</v>
      </c>
      <c r="AD380">
        <v>55.96</v>
      </c>
      <c r="AE380">
        <v>0</v>
      </c>
      <c r="AF380">
        <v>0</v>
      </c>
      <c r="AG380">
        <v>0</v>
      </c>
      <c r="AH380">
        <v>8.5299999999999994</v>
      </c>
      <c r="AI380">
        <v>1</v>
      </c>
      <c r="AJ380">
        <v>1</v>
      </c>
      <c r="AK380">
        <v>1</v>
      </c>
      <c r="AL380">
        <v>6.56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3</v>
      </c>
      <c r="AT380">
        <v>0.31</v>
      </c>
      <c r="AU380" t="s">
        <v>455</v>
      </c>
      <c r="AV380">
        <v>1</v>
      </c>
      <c r="AW380">
        <v>2</v>
      </c>
      <c r="AX380">
        <v>39572079</v>
      </c>
      <c r="AY380">
        <v>1</v>
      </c>
      <c r="AZ380">
        <v>0</v>
      </c>
      <c r="BA380">
        <v>351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Y380*Source!I188</f>
        <v>-2.0832000000000002</v>
      </c>
      <c r="CY380">
        <f>AD380</f>
        <v>55.96</v>
      </c>
      <c r="CZ380">
        <f>AH380</f>
        <v>8.5299999999999994</v>
      </c>
      <c r="DA380">
        <f>AL380</f>
        <v>6.56</v>
      </c>
      <c r="DB380">
        <v>0</v>
      </c>
    </row>
    <row r="381" spans="1:106" x14ac:dyDescent="0.2">
      <c r="A381">
        <f>ROW(Source!A189)</f>
        <v>189</v>
      </c>
      <c r="B381">
        <v>39570879</v>
      </c>
      <c r="C381">
        <v>39572080</v>
      </c>
      <c r="D381">
        <v>37065248</v>
      </c>
      <c r="E381">
        <v>1</v>
      </c>
      <c r="F381">
        <v>1</v>
      </c>
      <c r="G381">
        <v>1</v>
      </c>
      <c r="H381">
        <v>1</v>
      </c>
      <c r="I381" t="s">
        <v>1203</v>
      </c>
      <c r="J381" t="s">
        <v>3</v>
      </c>
      <c r="K381" t="s">
        <v>1204</v>
      </c>
      <c r="L381">
        <v>1191</v>
      </c>
      <c r="N381">
        <v>1013</v>
      </c>
      <c r="O381" t="s">
        <v>1143</v>
      </c>
      <c r="P381" t="s">
        <v>1143</v>
      </c>
      <c r="Q381">
        <v>1</v>
      </c>
      <c r="W381">
        <v>0</v>
      </c>
      <c r="X381">
        <v>-400197608</v>
      </c>
      <c r="Y381">
        <v>5.49</v>
      </c>
      <c r="AA381">
        <v>0</v>
      </c>
      <c r="AB381">
        <v>0</v>
      </c>
      <c r="AC381">
        <v>0</v>
      </c>
      <c r="AD381">
        <v>55.96</v>
      </c>
      <c r="AE381">
        <v>0</v>
      </c>
      <c r="AF381">
        <v>0</v>
      </c>
      <c r="AG381">
        <v>0</v>
      </c>
      <c r="AH381">
        <v>8.5299999999999994</v>
      </c>
      <c r="AI381">
        <v>1</v>
      </c>
      <c r="AJ381">
        <v>1</v>
      </c>
      <c r="AK381">
        <v>1</v>
      </c>
      <c r="AL381">
        <v>6.56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3</v>
      </c>
      <c r="AT381">
        <v>5.49</v>
      </c>
      <c r="AU381" t="s">
        <v>3</v>
      </c>
      <c r="AV381">
        <v>1</v>
      </c>
      <c r="AW381">
        <v>2</v>
      </c>
      <c r="AX381">
        <v>39572082</v>
      </c>
      <c r="AY381">
        <v>1</v>
      </c>
      <c r="AZ381">
        <v>0</v>
      </c>
      <c r="BA381">
        <v>352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Y381*Source!I189</f>
        <v>3.0744000000000002</v>
      </c>
      <c r="CY381">
        <f>AD381</f>
        <v>55.96</v>
      </c>
      <c r="CZ381">
        <f>AH381</f>
        <v>8.5299999999999994</v>
      </c>
      <c r="DA381">
        <f>AL381</f>
        <v>6.56</v>
      </c>
      <c r="DB381">
        <v>0</v>
      </c>
    </row>
    <row r="382" spans="1:106" x14ac:dyDescent="0.2">
      <c r="A382">
        <f>ROW(Source!A190)</f>
        <v>190</v>
      </c>
      <c r="B382">
        <v>39570879</v>
      </c>
      <c r="C382">
        <v>39572084</v>
      </c>
      <c r="D382">
        <v>37070090</v>
      </c>
      <c r="E382">
        <v>1</v>
      </c>
      <c r="F382">
        <v>1</v>
      </c>
      <c r="G382">
        <v>1</v>
      </c>
      <c r="H382">
        <v>1</v>
      </c>
      <c r="I382" t="s">
        <v>1339</v>
      </c>
      <c r="J382" t="s">
        <v>3</v>
      </c>
      <c r="K382" t="s">
        <v>1340</v>
      </c>
      <c r="L382">
        <v>1191</v>
      </c>
      <c r="N382">
        <v>1013</v>
      </c>
      <c r="O382" t="s">
        <v>1143</v>
      </c>
      <c r="P382" t="s">
        <v>1143</v>
      </c>
      <c r="Q382">
        <v>1</v>
      </c>
      <c r="W382">
        <v>0</v>
      </c>
      <c r="X382">
        <v>-814890593</v>
      </c>
      <c r="Y382">
        <v>52.646999999999998</v>
      </c>
      <c r="AA382">
        <v>0</v>
      </c>
      <c r="AB382">
        <v>0</v>
      </c>
      <c r="AC382">
        <v>0</v>
      </c>
      <c r="AD382">
        <v>58.84</v>
      </c>
      <c r="AE382">
        <v>0</v>
      </c>
      <c r="AF382">
        <v>0</v>
      </c>
      <c r="AG382">
        <v>0</v>
      </c>
      <c r="AH382">
        <v>8.9700000000000006</v>
      </c>
      <c r="AI382">
        <v>1</v>
      </c>
      <c r="AJ382">
        <v>1</v>
      </c>
      <c r="AK382">
        <v>1</v>
      </c>
      <c r="AL382">
        <v>6.56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3</v>
      </c>
      <c r="AT382">
        <v>45.78</v>
      </c>
      <c r="AU382" t="s">
        <v>20</v>
      </c>
      <c r="AV382">
        <v>1</v>
      </c>
      <c r="AW382">
        <v>2</v>
      </c>
      <c r="AX382">
        <v>39572095</v>
      </c>
      <c r="AY382">
        <v>1</v>
      </c>
      <c r="AZ382">
        <v>0</v>
      </c>
      <c r="BA382">
        <v>354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Y382*Source!I190</f>
        <v>3.8432309999999998</v>
      </c>
      <c r="CY382">
        <f>AD382</f>
        <v>58.84</v>
      </c>
      <c r="CZ382">
        <f>AH382</f>
        <v>8.9700000000000006</v>
      </c>
      <c r="DA382">
        <f>AL382</f>
        <v>6.56</v>
      </c>
      <c r="DB382">
        <v>0</v>
      </c>
    </row>
    <row r="383" spans="1:106" x14ac:dyDescent="0.2">
      <c r="A383">
        <f>ROW(Source!A190)</f>
        <v>190</v>
      </c>
      <c r="B383">
        <v>39570879</v>
      </c>
      <c r="C383">
        <v>39572084</v>
      </c>
      <c r="D383">
        <v>37064876</v>
      </c>
      <c r="E383">
        <v>1</v>
      </c>
      <c r="F383">
        <v>1</v>
      </c>
      <c r="G383">
        <v>1</v>
      </c>
      <c r="H383">
        <v>1</v>
      </c>
      <c r="I383" t="s">
        <v>1146</v>
      </c>
      <c r="J383" t="s">
        <v>3</v>
      </c>
      <c r="K383" t="s">
        <v>1147</v>
      </c>
      <c r="L383">
        <v>1191</v>
      </c>
      <c r="N383">
        <v>1013</v>
      </c>
      <c r="O383" t="s">
        <v>1143</v>
      </c>
      <c r="P383" t="s">
        <v>1143</v>
      </c>
      <c r="Q383">
        <v>1</v>
      </c>
      <c r="W383">
        <v>0</v>
      </c>
      <c r="X383">
        <v>-1417349443</v>
      </c>
      <c r="Y383">
        <v>0.13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1</v>
      </c>
      <c r="AJ383">
        <v>1</v>
      </c>
      <c r="AK383">
        <v>6.56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3</v>
      </c>
      <c r="AT383">
        <v>0.13</v>
      </c>
      <c r="AU383" t="s">
        <v>3</v>
      </c>
      <c r="AV383">
        <v>2</v>
      </c>
      <c r="AW383">
        <v>2</v>
      </c>
      <c r="AX383">
        <v>39572096</v>
      </c>
      <c r="AY383">
        <v>1</v>
      </c>
      <c r="AZ383">
        <v>2048</v>
      </c>
      <c r="BA383">
        <v>355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Y383*Source!I190</f>
        <v>9.4900000000000002E-3</v>
      </c>
      <c r="CY383">
        <f>AD383</f>
        <v>0</v>
      </c>
      <c r="CZ383">
        <f>AH383</f>
        <v>0</v>
      </c>
      <c r="DA383">
        <f>AL383</f>
        <v>1</v>
      </c>
      <c r="DB383">
        <v>0</v>
      </c>
    </row>
    <row r="384" spans="1:106" x14ac:dyDescent="0.2">
      <c r="A384">
        <f>ROW(Source!A190)</f>
        <v>190</v>
      </c>
      <c r="B384">
        <v>39570879</v>
      </c>
      <c r="C384">
        <v>39572084</v>
      </c>
      <c r="D384">
        <v>36882159</v>
      </c>
      <c r="E384">
        <v>1</v>
      </c>
      <c r="F384">
        <v>1</v>
      </c>
      <c r="G384">
        <v>1</v>
      </c>
      <c r="H384">
        <v>2</v>
      </c>
      <c r="I384" t="s">
        <v>1155</v>
      </c>
      <c r="J384" t="s">
        <v>1156</v>
      </c>
      <c r="K384" t="s">
        <v>1157</v>
      </c>
      <c r="L384">
        <v>1368</v>
      </c>
      <c r="N384">
        <v>1011</v>
      </c>
      <c r="O384" t="s">
        <v>1151</v>
      </c>
      <c r="P384" t="s">
        <v>1151</v>
      </c>
      <c r="Q384">
        <v>1</v>
      </c>
      <c r="W384">
        <v>0</v>
      </c>
      <c r="X384">
        <v>-1718674368</v>
      </c>
      <c r="Y384">
        <v>0.1</v>
      </c>
      <c r="AA384">
        <v>0</v>
      </c>
      <c r="AB384">
        <v>734.65</v>
      </c>
      <c r="AC384">
        <v>13.5</v>
      </c>
      <c r="AD384">
        <v>0</v>
      </c>
      <c r="AE384">
        <v>0</v>
      </c>
      <c r="AF384">
        <v>111.99</v>
      </c>
      <c r="AG384">
        <v>13.5</v>
      </c>
      <c r="AH384">
        <v>0</v>
      </c>
      <c r="AI384">
        <v>1</v>
      </c>
      <c r="AJ384">
        <v>6.56</v>
      </c>
      <c r="AK384">
        <v>1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3</v>
      </c>
      <c r="AT384">
        <v>0.08</v>
      </c>
      <c r="AU384" t="s">
        <v>19</v>
      </c>
      <c r="AV384">
        <v>0</v>
      </c>
      <c r="AW384">
        <v>2</v>
      </c>
      <c r="AX384">
        <v>39572097</v>
      </c>
      <c r="AY384">
        <v>1</v>
      </c>
      <c r="AZ384">
        <v>0</v>
      </c>
      <c r="BA384">
        <v>356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Y384*Source!I190</f>
        <v>7.3000000000000001E-3</v>
      </c>
      <c r="CY384">
        <f>AB384</f>
        <v>734.65</v>
      </c>
      <c r="CZ384">
        <f>AF384</f>
        <v>111.99</v>
      </c>
      <c r="DA384">
        <f>AJ384</f>
        <v>6.56</v>
      </c>
      <c r="DB384">
        <v>0</v>
      </c>
    </row>
    <row r="385" spans="1:106" x14ac:dyDescent="0.2">
      <c r="A385">
        <f>ROW(Source!A190)</f>
        <v>190</v>
      </c>
      <c r="B385">
        <v>39570879</v>
      </c>
      <c r="C385">
        <v>39572084</v>
      </c>
      <c r="D385">
        <v>36882569</v>
      </c>
      <c r="E385">
        <v>1</v>
      </c>
      <c r="F385">
        <v>1</v>
      </c>
      <c r="G385">
        <v>1</v>
      </c>
      <c r="H385">
        <v>2</v>
      </c>
      <c r="I385" t="s">
        <v>1197</v>
      </c>
      <c r="J385" t="s">
        <v>1198</v>
      </c>
      <c r="K385" t="s">
        <v>1199</v>
      </c>
      <c r="L385">
        <v>1368</v>
      </c>
      <c r="N385">
        <v>1011</v>
      </c>
      <c r="O385" t="s">
        <v>1151</v>
      </c>
      <c r="P385" t="s">
        <v>1151</v>
      </c>
      <c r="Q385">
        <v>1</v>
      </c>
      <c r="W385">
        <v>0</v>
      </c>
      <c r="X385">
        <v>-1750804799</v>
      </c>
      <c r="Y385">
        <v>3.05</v>
      </c>
      <c r="AA385">
        <v>0</v>
      </c>
      <c r="AB385">
        <v>3.28</v>
      </c>
      <c r="AC385">
        <v>0</v>
      </c>
      <c r="AD385">
        <v>0</v>
      </c>
      <c r="AE385">
        <v>0</v>
      </c>
      <c r="AF385">
        <v>0.5</v>
      </c>
      <c r="AG385">
        <v>0</v>
      </c>
      <c r="AH385">
        <v>0</v>
      </c>
      <c r="AI385">
        <v>1</v>
      </c>
      <c r="AJ385">
        <v>6.56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3</v>
      </c>
      <c r="AT385">
        <v>2.44</v>
      </c>
      <c r="AU385" t="s">
        <v>19</v>
      </c>
      <c r="AV385">
        <v>0</v>
      </c>
      <c r="AW385">
        <v>2</v>
      </c>
      <c r="AX385">
        <v>39572098</v>
      </c>
      <c r="AY385">
        <v>1</v>
      </c>
      <c r="AZ385">
        <v>0</v>
      </c>
      <c r="BA385">
        <v>357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Y385*Source!I190</f>
        <v>0.22264999999999999</v>
      </c>
      <c r="CY385">
        <f>AB385</f>
        <v>3.28</v>
      </c>
      <c r="CZ385">
        <f>AF385</f>
        <v>0.5</v>
      </c>
      <c r="DA385">
        <f>AJ385</f>
        <v>6.56</v>
      </c>
      <c r="DB385">
        <v>0</v>
      </c>
    </row>
    <row r="386" spans="1:106" x14ac:dyDescent="0.2">
      <c r="A386">
        <f>ROW(Source!A190)</f>
        <v>190</v>
      </c>
      <c r="B386">
        <v>39570879</v>
      </c>
      <c r="C386">
        <v>39572084</v>
      </c>
      <c r="D386">
        <v>36883554</v>
      </c>
      <c r="E386">
        <v>1</v>
      </c>
      <c r="F386">
        <v>1</v>
      </c>
      <c r="G386">
        <v>1</v>
      </c>
      <c r="H386">
        <v>2</v>
      </c>
      <c r="I386" t="s">
        <v>1158</v>
      </c>
      <c r="J386" t="s">
        <v>1159</v>
      </c>
      <c r="K386" t="s">
        <v>1160</v>
      </c>
      <c r="L386">
        <v>1368</v>
      </c>
      <c r="N386">
        <v>1011</v>
      </c>
      <c r="O386" t="s">
        <v>1151</v>
      </c>
      <c r="P386" t="s">
        <v>1151</v>
      </c>
      <c r="Q386">
        <v>1</v>
      </c>
      <c r="W386">
        <v>0</v>
      </c>
      <c r="X386">
        <v>1372534845</v>
      </c>
      <c r="Y386">
        <v>6.25E-2</v>
      </c>
      <c r="AA386">
        <v>0</v>
      </c>
      <c r="AB386">
        <v>431.06</v>
      </c>
      <c r="AC386">
        <v>11.6</v>
      </c>
      <c r="AD386">
        <v>0</v>
      </c>
      <c r="AE386">
        <v>0</v>
      </c>
      <c r="AF386">
        <v>65.709999999999994</v>
      </c>
      <c r="AG386">
        <v>11.6</v>
      </c>
      <c r="AH386">
        <v>0</v>
      </c>
      <c r="AI386">
        <v>1</v>
      </c>
      <c r="AJ386">
        <v>6.56</v>
      </c>
      <c r="AK386">
        <v>1</v>
      </c>
      <c r="AL386">
        <v>1</v>
      </c>
      <c r="AN386">
        <v>0</v>
      </c>
      <c r="AO386">
        <v>1</v>
      </c>
      <c r="AP386">
        <v>1</v>
      </c>
      <c r="AQ386">
        <v>0</v>
      </c>
      <c r="AR386">
        <v>0</v>
      </c>
      <c r="AS386" t="s">
        <v>3</v>
      </c>
      <c r="AT386">
        <v>0.05</v>
      </c>
      <c r="AU386" t="s">
        <v>19</v>
      </c>
      <c r="AV386">
        <v>0</v>
      </c>
      <c r="AW386">
        <v>2</v>
      </c>
      <c r="AX386">
        <v>39572099</v>
      </c>
      <c r="AY386">
        <v>1</v>
      </c>
      <c r="AZ386">
        <v>0</v>
      </c>
      <c r="BA386">
        <v>358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Y386*Source!I190</f>
        <v>4.5624999999999997E-3</v>
      </c>
      <c r="CY386">
        <f>AB386</f>
        <v>431.06</v>
      </c>
      <c r="CZ386">
        <f>AF386</f>
        <v>65.709999999999994</v>
      </c>
      <c r="DA386">
        <f>AJ386</f>
        <v>6.56</v>
      </c>
      <c r="DB386">
        <v>0</v>
      </c>
    </row>
    <row r="387" spans="1:106" x14ac:dyDescent="0.2">
      <c r="A387">
        <f>ROW(Source!A190)</f>
        <v>190</v>
      </c>
      <c r="B387">
        <v>39570879</v>
      </c>
      <c r="C387">
        <v>39572084</v>
      </c>
      <c r="D387">
        <v>36804545</v>
      </c>
      <c r="E387">
        <v>1</v>
      </c>
      <c r="F387">
        <v>1</v>
      </c>
      <c r="G387">
        <v>1</v>
      </c>
      <c r="H387">
        <v>3</v>
      </c>
      <c r="I387" t="s">
        <v>1211</v>
      </c>
      <c r="J387" t="s">
        <v>1212</v>
      </c>
      <c r="K387" t="s">
        <v>1213</v>
      </c>
      <c r="L387">
        <v>1348</v>
      </c>
      <c r="N387">
        <v>1009</v>
      </c>
      <c r="O387" t="s">
        <v>64</v>
      </c>
      <c r="P387" t="s">
        <v>64</v>
      </c>
      <c r="Q387">
        <v>1000</v>
      </c>
      <c r="W387">
        <v>0</v>
      </c>
      <c r="X387">
        <v>1174701286</v>
      </c>
      <c r="Y387">
        <v>2E-3</v>
      </c>
      <c r="AA387">
        <v>78575.679999999993</v>
      </c>
      <c r="AB387">
        <v>0</v>
      </c>
      <c r="AC387">
        <v>0</v>
      </c>
      <c r="AD387">
        <v>0</v>
      </c>
      <c r="AE387">
        <v>11978</v>
      </c>
      <c r="AF387">
        <v>0</v>
      </c>
      <c r="AG387">
        <v>0</v>
      </c>
      <c r="AH387">
        <v>0</v>
      </c>
      <c r="AI387">
        <v>6.56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3</v>
      </c>
      <c r="AT387">
        <v>2E-3</v>
      </c>
      <c r="AU387" t="s">
        <v>3</v>
      </c>
      <c r="AV387">
        <v>0</v>
      </c>
      <c r="AW387">
        <v>2</v>
      </c>
      <c r="AX387">
        <v>39572100</v>
      </c>
      <c r="AY387">
        <v>1</v>
      </c>
      <c r="AZ387">
        <v>0</v>
      </c>
      <c r="BA387">
        <v>359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Y387*Source!I190</f>
        <v>1.46E-4</v>
      </c>
      <c r="CY387">
        <f>AA387</f>
        <v>78575.679999999993</v>
      </c>
      <c r="CZ387">
        <f>AE387</f>
        <v>11978</v>
      </c>
      <c r="DA387">
        <f>AI387</f>
        <v>6.56</v>
      </c>
      <c r="DB387">
        <v>0</v>
      </c>
    </row>
    <row r="388" spans="1:106" x14ac:dyDescent="0.2">
      <c r="A388">
        <f>ROW(Source!A190)</f>
        <v>190</v>
      </c>
      <c r="B388">
        <v>39570879</v>
      </c>
      <c r="C388">
        <v>39572084</v>
      </c>
      <c r="D388">
        <v>36796108</v>
      </c>
      <c r="E388">
        <v>17</v>
      </c>
      <c r="F388">
        <v>1</v>
      </c>
      <c r="G388">
        <v>1</v>
      </c>
      <c r="H388">
        <v>3</v>
      </c>
      <c r="I388" t="s">
        <v>95</v>
      </c>
      <c r="J388" t="s">
        <v>3</v>
      </c>
      <c r="K388" t="s">
        <v>96</v>
      </c>
      <c r="L388">
        <v>1339</v>
      </c>
      <c r="N388">
        <v>1007</v>
      </c>
      <c r="O388" t="s">
        <v>73</v>
      </c>
      <c r="P388" t="s">
        <v>73</v>
      </c>
      <c r="Q388">
        <v>1</v>
      </c>
      <c r="W388">
        <v>0</v>
      </c>
      <c r="X388">
        <v>-1646172050</v>
      </c>
      <c r="Y388">
        <v>2.04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6.56</v>
      </c>
      <c r="AJ388">
        <v>1</v>
      </c>
      <c r="AK388">
        <v>1</v>
      </c>
      <c r="AL388">
        <v>1</v>
      </c>
      <c r="AN388">
        <v>0</v>
      </c>
      <c r="AO388">
        <v>0</v>
      </c>
      <c r="AP388">
        <v>0</v>
      </c>
      <c r="AQ388">
        <v>0</v>
      </c>
      <c r="AR388">
        <v>0</v>
      </c>
      <c r="AS388" t="s">
        <v>3</v>
      </c>
      <c r="AT388">
        <v>2.04</v>
      </c>
      <c r="AU388" t="s">
        <v>3</v>
      </c>
      <c r="AV388">
        <v>0</v>
      </c>
      <c r="AW388">
        <v>2</v>
      </c>
      <c r="AX388">
        <v>39572101</v>
      </c>
      <c r="AY388">
        <v>1</v>
      </c>
      <c r="AZ388">
        <v>0</v>
      </c>
      <c r="BA388">
        <v>360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Y388*Source!I190</f>
        <v>0.14892</v>
      </c>
      <c r="CY388">
        <f>AA388</f>
        <v>0</v>
      </c>
      <c r="CZ388">
        <f>AE388</f>
        <v>0</v>
      </c>
      <c r="DA388">
        <f>AI388</f>
        <v>6.56</v>
      </c>
      <c r="DB388">
        <v>0</v>
      </c>
    </row>
    <row r="389" spans="1:106" x14ac:dyDescent="0.2">
      <c r="A389">
        <f>ROW(Source!A190)</f>
        <v>190</v>
      </c>
      <c r="B389">
        <v>39570879</v>
      </c>
      <c r="C389">
        <v>39572084</v>
      </c>
      <c r="D389">
        <v>36807446</v>
      </c>
      <c r="E389">
        <v>1</v>
      </c>
      <c r="F389">
        <v>1</v>
      </c>
      <c r="G389">
        <v>1</v>
      </c>
      <c r="H389">
        <v>3</v>
      </c>
      <c r="I389" t="s">
        <v>468</v>
      </c>
      <c r="J389" t="s">
        <v>470</v>
      </c>
      <c r="K389" t="s">
        <v>469</v>
      </c>
      <c r="L389">
        <v>1339</v>
      </c>
      <c r="N389">
        <v>1007</v>
      </c>
      <c r="O389" t="s">
        <v>73</v>
      </c>
      <c r="P389" t="s">
        <v>73</v>
      </c>
      <c r="Q389">
        <v>1</v>
      </c>
      <c r="W389">
        <v>0</v>
      </c>
      <c r="X389">
        <v>1090884294</v>
      </c>
      <c r="Y389">
        <v>2.04</v>
      </c>
      <c r="AA389">
        <v>4728.32</v>
      </c>
      <c r="AB389">
        <v>0</v>
      </c>
      <c r="AC389">
        <v>0</v>
      </c>
      <c r="AD389">
        <v>0</v>
      </c>
      <c r="AE389">
        <v>720.78</v>
      </c>
      <c r="AF389">
        <v>0</v>
      </c>
      <c r="AG389">
        <v>0</v>
      </c>
      <c r="AH389">
        <v>0</v>
      </c>
      <c r="AI389">
        <v>6.56</v>
      </c>
      <c r="AJ389">
        <v>1</v>
      </c>
      <c r="AK389">
        <v>1</v>
      </c>
      <c r="AL389">
        <v>1</v>
      </c>
      <c r="AN389">
        <v>0</v>
      </c>
      <c r="AO389">
        <v>0</v>
      </c>
      <c r="AP389">
        <v>0</v>
      </c>
      <c r="AQ389">
        <v>0</v>
      </c>
      <c r="AR389">
        <v>0</v>
      </c>
      <c r="AS389" t="s">
        <v>3</v>
      </c>
      <c r="AT389">
        <v>2.04</v>
      </c>
      <c r="AU389" t="s">
        <v>3</v>
      </c>
      <c r="AV389">
        <v>0</v>
      </c>
      <c r="AW389">
        <v>1</v>
      </c>
      <c r="AX389">
        <v>-1</v>
      </c>
      <c r="AY389">
        <v>0</v>
      </c>
      <c r="AZ389">
        <v>0</v>
      </c>
      <c r="BA389" t="s">
        <v>3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Y389*Source!I190</f>
        <v>0.14892</v>
      </c>
      <c r="CY389">
        <f>AA389</f>
        <v>4728.32</v>
      </c>
      <c r="CZ389">
        <f>AE389</f>
        <v>720.78</v>
      </c>
      <c r="DA389">
        <f>AI389</f>
        <v>6.56</v>
      </c>
      <c r="DB389">
        <v>0</v>
      </c>
    </row>
    <row r="390" spans="1:106" x14ac:dyDescent="0.2">
      <c r="A390">
        <f>ROW(Source!A190)</f>
        <v>190</v>
      </c>
      <c r="B390">
        <v>39570879</v>
      </c>
      <c r="C390">
        <v>39572084</v>
      </c>
      <c r="D390">
        <v>36830501</v>
      </c>
      <c r="E390">
        <v>1</v>
      </c>
      <c r="F390">
        <v>1</v>
      </c>
      <c r="G390">
        <v>1</v>
      </c>
      <c r="H390">
        <v>3</v>
      </c>
      <c r="I390" t="s">
        <v>1375</v>
      </c>
      <c r="J390" t="s">
        <v>1376</v>
      </c>
      <c r="K390" t="s">
        <v>1377</v>
      </c>
      <c r="L390">
        <v>1339</v>
      </c>
      <c r="N390">
        <v>1007</v>
      </c>
      <c r="O390" t="s">
        <v>73</v>
      </c>
      <c r="P390" t="s">
        <v>73</v>
      </c>
      <c r="Q390">
        <v>1</v>
      </c>
      <c r="W390">
        <v>0</v>
      </c>
      <c r="X390">
        <v>2024089152</v>
      </c>
      <c r="Y390">
        <v>0.1</v>
      </c>
      <c r="AA390">
        <v>7216</v>
      </c>
      <c r="AB390">
        <v>0</v>
      </c>
      <c r="AC390">
        <v>0</v>
      </c>
      <c r="AD390">
        <v>0</v>
      </c>
      <c r="AE390">
        <v>1100</v>
      </c>
      <c r="AF390">
        <v>0</v>
      </c>
      <c r="AG390">
        <v>0</v>
      </c>
      <c r="AH390">
        <v>0</v>
      </c>
      <c r="AI390">
        <v>6.56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3</v>
      </c>
      <c r="AT390">
        <v>0.1</v>
      </c>
      <c r="AU390" t="s">
        <v>3</v>
      </c>
      <c r="AV390">
        <v>0</v>
      </c>
      <c r="AW390">
        <v>2</v>
      </c>
      <c r="AX390">
        <v>39572102</v>
      </c>
      <c r="AY390">
        <v>1</v>
      </c>
      <c r="AZ390">
        <v>0</v>
      </c>
      <c r="BA390">
        <v>361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Y390*Source!I190</f>
        <v>7.3000000000000001E-3</v>
      </c>
      <c r="CY390">
        <f>AA390</f>
        <v>7216</v>
      </c>
      <c r="CZ390">
        <f>AE390</f>
        <v>1100</v>
      </c>
      <c r="DA390">
        <f>AI390</f>
        <v>6.56</v>
      </c>
      <c r="DB390">
        <v>0</v>
      </c>
    </row>
    <row r="391" spans="1:106" x14ac:dyDescent="0.2">
      <c r="A391">
        <f>ROW(Source!A190)</f>
        <v>190</v>
      </c>
      <c r="B391">
        <v>39570879</v>
      </c>
      <c r="C391">
        <v>39572084</v>
      </c>
      <c r="D391">
        <v>36830509</v>
      </c>
      <c r="E391">
        <v>1</v>
      </c>
      <c r="F391">
        <v>1</v>
      </c>
      <c r="G391">
        <v>1</v>
      </c>
      <c r="H391">
        <v>3</v>
      </c>
      <c r="I391" t="s">
        <v>1223</v>
      </c>
      <c r="J391" t="s">
        <v>1224</v>
      </c>
      <c r="K391" t="s">
        <v>1225</v>
      </c>
      <c r="L391">
        <v>1339</v>
      </c>
      <c r="N391">
        <v>1007</v>
      </c>
      <c r="O391" t="s">
        <v>73</v>
      </c>
      <c r="P391" t="s">
        <v>73</v>
      </c>
      <c r="Q391">
        <v>1</v>
      </c>
      <c r="W391">
        <v>0</v>
      </c>
      <c r="X391">
        <v>-709960560</v>
      </c>
      <c r="Y391">
        <v>0.04</v>
      </c>
      <c r="AA391">
        <v>6927.36</v>
      </c>
      <c r="AB391">
        <v>0</v>
      </c>
      <c r="AC391">
        <v>0</v>
      </c>
      <c r="AD391">
        <v>0</v>
      </c>
      <c r="AE391">
        <v>1056</v>
      </c>
      <c r="AF391">
        <v>0</v>
      </c>
      <c r="AG391">
        <v>0</v>
      </c>
      <c r="AH391">
        <v>0</v>
      </c>
      <c r="AI391">
        <v>6.56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3</v>
      </c>
      <c r="AT391">
        <v>0.04</v>
      </c>
      <c r="AU391" t="s">
        <v>3</v>
      </c>
      <c r="AV391">
        <v>0</v>
      </c>
      <c r="AW391">
        <v>2</v>
      </c>
      <c r="AX391">
        <v>39572103</v>
      </c>
      <c r="AY391">
        <v>1</v>
      </c>
      <c r="AZ391">
        <v>0</v>
      </c>
      <c r="BA391">
        <v>362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Y391*Source!I190</f>
        <v>2.9199999999999999E-3</v>
      </c>
      <c r="CY391">
        <f>AA391</f>
        <v>6927.36</v>
      </c>
      <c r="CZ391">
        <f>AE391</f>
        <v>1056</v>
      </c>
      <c r="DA391">
        <f>AI391</f>
        <v>6.56</v>
      </c>
      <c r="DB391">
        <v>0</v>
      </c>
    </row>
    <row r="392" spans="1:106" x14ac:dyDescent="0.2">
      <c r="A392">
        <f>ROW(Source!A193)</f>
        <v>193</v>
      </c>
      <c r="B392">
        <v>39570879</v>
      </c>
      <c r="C392">
        <v>39572106</v>
      </c>
      <c r="D392">
        <v>37071037</v>
      </c>
      <c r="E392">
        <v>1</v>
      </c>
      <c r="F392">
        <v>1</v>
      </c>
      <c r="G392">
        <v>1</v>
      </c>
      <c r="H392">
        <v>1</v>
      </c>
      <c r="I392" t="s">
        <v>1144</v>
      </c>
      <c r="J392" t="s">
        <v>3</v>
      </c>
      <c r="K392" t="s">
        <v>1145</v>
      </c>
      <c r="L392">
        <v>1191</v>
      </c>
      <c r="N392">
        <v>1013</v>
      </c>
      <c r="O392" t="s">
        <v>1143</v>
      </c>
      <c r="P392" t="s">
        <v>1143</v>
      </c>
      <c r="Q392">
        <v>1</v>
      </c>
      <c r="W392">
        <v>0</v>
      </c>
      <c r="X392">
        <v>1069510174</v>
      </c>
      <c r="Y392">
        <v>18.515000000000001</v>
      </c>
      <c r="AA392">
        <v>0</v>
      </c>
      <c r="AB392">
        <v>0</v>
      </c>
      <c r="AC392">
        <v>0</v>
      </c>
      <c r="AD392">
        <v>63.11</v>
      </c>
      <c r="AE392">
        <v>0</v>
      </c>
      <c r="AF392">
        <v>0</v>
      </c>
      <c r="AG392">
        <v>0</v>
      </c>
      <c r="AH392">
        <v>9.6199999999999992</v>
      </c>
      <c r="AI392">
        <v>1</v>
      </c>
      <c r="AJ392">
        <v>1</v>
      </c>
      <c r="AK392">
        <v>1</v>
      </c>
      <c r="AL392">
        <v>6.56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3</v>
      </c>
      <c r="AT392">
        <v>16.100000000000001</v>
      </c>
      <c r="AU392" t="s">
        <v>20</v>
      </c>
      <c r="AV392">
        <v>1</v>
      </c>
      <c r="AW392">
        <v>2</v>
      </c>
      <c r="AX392">
        <v>39572118</v>
      </c>
      <c r="AY392">
        <v>1</v>
      </c>
      <c r="AZ392">
        <v>0</v>
      </c>
      <c r="BA392">
        <v>363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Y392*Source!I193</f>
        <v>51.841999999999999</v>
      </c>
      <c r="CY392">
        <f>AD392</f>
        <v>63.11</v>
      </c>
      <c r="CZ392">
        <f>AH392</f>
        <v>9.6199999999999992</v>
      </c>
      <c r="DA392">
        <f>AL392</f>
        <v>6.56</v>
      </c>
      <c r="DB392">
        <v>0</v>
      </c>
    </row>
    <row r="393" spans="1:106" x14ac:dyDescent="0.2">
      <c r="A393">
        <f>ROW(Source!A193)</f>
        <v>193</v>
      </c>
      <c r="B393">
        <v>39570879</v>
      </c>
      <c r="C393">
        <v>39572106</v>
      </c>
      <c r="D393">
        <v>37064876</v>
      </c>
      <c r="E393">
        <v>1</v>
      </c>
      <c r="F393">
        <v>1</v>
      </c>
      <c r="G393">
        <v>1</v>
      </c>
      <c r="H393">
        <v>1</v>
      </c>
      <c r="I393" t="s">
        <v>1146</v>
      </c>
      <c r="J393" t="s">
        <v>3</v>
      </c>
      <c r="K393" t="s">
        <v>1147</v>
      </c>
      <c r="L393">
        <v>1191</v>
      </c>
      <c r="N393">
        <v>1013</v>
      </c>
      <c r="O393" t="s">
        <v>1143</v>
      </c>
      <c r="P393" t="s">
        <v>1143</v>
      </c>
      <c r="Q393">
        <v>1</v>
      </c>
      <c r="W393">
        <v>0</v>
      </c>
      <c r="X393">
        <v>-1417349443</v>
      </c>
      <c r="Y393">
        <v>0.05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1</v>
      </c>
      <c r="AJ393">
        <v>1</v>
      </c>
      <c r="AK393">
        <v>6.56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3</v>
      </c>
      <c r="AT393">
        <v>0.05</v>
      </c>
      <c r="AU393" t="s">
        <v>3</v>
      </c>
      <c r="AV393">
        <v>2</v>
      </c>
      <c r="AW393">
        <v>2</v>
      </c>
      <c r="AX393">
        <v>39572119</v>
      </c>
      <c r="AY393">
        <v>1</v>
      </c>
      <c r="AZ393">
        <v>2048</v>
      </c>
      <c r="BA393">
        <v>364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Y393*Source!I193</f>
        <v>0.13999999999999999</v>
      </c>
      <c r="CY393">
        <f>AD393</f>
        <v>0</v>
      </c>
      <c r="CZ393">
        <f>AH393</f>
        <v>0</v>
      </c>
      <c r="DA393">
        <f>AL393</f>
        <v>1</v>
      </c>
      <c r="DB393">
        <v>0</v>
      </c>
    </row>
    <row r="394" spans="1:106" x14ac:dyDescent="0.2">
      <c r="A394">
        <f>ROW(Source!A193)</f>
        <v>193</v>
      </c>
      <c r="B394">
        <v>39570879</v>
      </c>
      <c r="C394">
        <v>39572106</v>
      </c>
      <c r="D394">
        <v>36883554</v>
      </c>
      <c r="E394">
        <v>1</v>
      </c>
      <c r="F394">
        <v>1</v>
      </c>
      <c r="G394">
        <v>1</v>
      </c>
      <c r="H394">
        <v>2</v>
      </c>
      <c r="I394" t="s">
        <v>1158</v>
      </c>
      <c r="J394" t="s">
        <v>1159</v>
      </c>
      <c r="K394" t="s">
        <v>1160</v>
      </c>
      <c r="L394">
        <v>1368</v>
      </c>
      <c r="N394">
        <v>1011</v>
      </c>
      <c r="O394" t="s">
        <v>1151</v>
      </c>
      <c r="P394" t="s">
        <v>1151</v>
      </c>
      <c r="Q394">
        <v>1</v>
      </c>
      <c r="W394">
        <v>0</v>
      </c>
      <c r="X394">
        <v>1372534845</v>
      </c>
      <c r="Y394">
        <v>6.25E-2</v>
      </c>
      <c r="AA394">
        <v>0</v>
      </c>
      <c r="AB394">
        <v>431.06</v>
      </c>
      <c r="AC394">
        <v>11.6</v>
      </c>
      <c r="AD394">
        <v>0</v>
      </c>
      <c r="AE394">
        <v>0</v>
      </c>
      <c r="AF394">
        <v>65.709999999999994</v>
      </c>
      <c r="AG394">
        <v>11.6</v>
      </c>
      <c r="AH394">
        <v>0</v>
      </c>
      <c r="AI394">
        <v>1</v>
      </c>
      <c r="AJ394">
        <v>6.56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3</v>
      </c>
      <c r="AT394">
        <v>0.05</v>
      </c>
      <c r="AU394" t="s">
        <v>19</v>
      </c>
      <c r="AV394">
        <v>0</v>
      </c>
      <c r="AW394">
        <v>2</v>
      </c>
      <c r="AX394">
        <v>39572120</v>
      </c>
      <c r="AY394">
        <v>1</v>
      </c>
      <c r="AZ394">
        <v>0</v>
      </c>
      <c r="BA394">
        <v>365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Y394*Source!I193</f>
        <v>0.17499999999999999</v>
      </c>
      <c r="CY394">
        <f>AB394</f>
        <v>431.06</v>
      </c>
      <c r="CZ394">
        <f>AF394</f>
        <v>65.709999999999994</v>
      </c>
      <c r="DA394">
        <f>AJ394</f>
        <v>6.56</v>
      </c>
      <c r="DB394">
        <v>0</v>
      </c>
    </row>
    <row r="395" spans="1:106" x14ac:dyDescent="0.2">
      <c r="A395">
        <f>ROW(Source!A193)</f>
        <v>193</v>
      </c>
      <c r="B395">
        <v>39570879</v>
      </c>
      <c r="C395">
        <v>39572106</v>
      </c>
      <c r="D395">
        <v>36883789</v>
      </c>
      <c r="E395">
        <v>1</v>
      </c>
      <c r="F395">
        <v>1</v>
      </c>
      <c r="G395">
        <v>1</v>
      </c>
      <c r="H395">
        <v>2</v>
      </c>
      <c r="I395" t="s">
        <v>1378</v>
      </c>
      <c r="J395" t="s">
        <v>1379</v>
      </c>
      <c r="K395" t="s">
        <v>1380</v>
      </c>
      <c r="L395">
        <v>1368</v>
      </c>
      <c r="N395">
        <v>1011</v>
      </c>
      <c r="O395" t="s">
        <v>1151</v>
      </c>
      <c r="P395" t="s">
        <v>1151</v>
      </c>
      <c r="Q395">
        <v>1</v>
      </c>
      <c r="W395">
        <v>0</v>
      </c>
      <c r="X395">
        <v>-624296059</v>
      </c>
      <c r="Y395">
        <v>8.6999999999999993</v>
      </c>
      <c r="AA395">
        <v>0</v>
      </c>
      <c r="AB395">
        <v>7.87</v>
      </c>
      <c r="AC395">
        <v>0</v>
      </c>
      <c r="AD395">
        <v>0</v>
      </c>
      <c r="AE395">
        <v>0</v>
      </c>
      <c r="AF395">
        <v>1.2</v>
      </c>
      <c r="AG395">
        <v>0</v>
      </c>
      <c r="AH395">
        <v>0</v>
      </c>
      <c r="AI395">
        <v>1</v>
      </c>
      <c r="AJ395">
        <v>6.56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3</v>
      </c>
      <c r="AT395">
        <v>6.96</v>
      </c>
      <c r="AU395" t="s">
        <v>19</v>
      </c>
      <c r="AV395">
        <v>0</v>
      </c>
      <c r="AW395">
        <v>2</v>
      </c>
      <c r="AX395">
        <v>39572121</v>
      </c>
      <c r="AY395">
        <v>1</v>
      </c>
      <c r="AZ395">
        <v>0</v>
      </c>
      <c r="BA395">
        <v>366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Y395*Source!I193</f>
        <v>24.359999999999996</v>
      </c>
      <c r="CY395">
        <f>AB395</f>
        <v>7.87</v>
      </c>
      <c r="CZ395">
        <f>AF395</f>
        <v>1.2</v>
      </c>
      <c r="DA395">
        <f>AJ395</f>
        <v>6.56</v>
      </c>
      <c r="DB395">
        <v>0</v>
      </c>
    </row>
    <row r="396" spans="1:106" x14ac:dyDescent="0.2">
      <c r="A396">
        <f>ROW(Source!A193)</f>
        <v>193</v>
      </c>
      <c r="B396">
        <v>39570879</v>
      </c>
      <c r="C396">
        <v>39572106</v>
      </c>
      <c r="D396">
        <v>36800030</v>
      </c>
      <c r="E396">
        <v>1</v>
      </c>
      <c r="F396">
        <v>1</v>
      </c>
      <c r="G396">
        <v>1</v>
      </c>
      <c r="H396">
        <v>3</v>
      </c>
      <c r="I396" t="s">
        <v>1381</v>
      </c>
      <c r="J396" t="s">
        <v>1382</v>
      </c>
      <c r="K396" t="s">
        <v>1383</v>
      </c>
      <c r="L396">
        <v>1348</v>
      </c>
      <c r="N396">
        <v>1009</v>
      </c>
      <c r="O396" t="s">
        <v>64</v>
      </c>
      <c r="P396" t="s">
        <v>64</v>
      </c>
      <c r="Q396">
        <v>1000</v>
      </c>
      <c r="W396">
        <v>0</v>
      </c>
      <c r="X396">
        <v>-168273048</v>
      </c>
      <c r="Y396">
        <v>2E-3</v>
      </c>
      <c r="AA396">
        <v>29443.9</v>
      </c>
      <c r="AB396">
        <v>0</v>
      </c>
      <c r="AC396">
        <v>0</v>
      </c>
      <c r="AD396">
        <v>0</v>
      </c>
      <c r="AE396">
        <v>4488.3999999999996</v>
      </c>
      <c r="AF396">
        <v>0</v>
      </c>
      <c r="AG396">
        <v>0</v>
      </c>
      <c r="AH396">
        <v>0</v>
      </c>
      <c r="AI396">
        <v>6.56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3</v>
      </c>
      <c r="AT396">
        <v>2E-3</v>
      </c>
      <c r="AU396" t="s">
        <v>3</v>
      </c>
      <c r="AV396">
        <v>0</v>
      </c>
      <c r="AW396">
        <v>2</v>
      </c>
      <c r="AX396">
        <v>39572122</v>
      </c>
      <c r="AY396">
        <v>1</v>
      </c>
      <c r="AZ396">
        <v>0</v>
      </c>
      <c r="BA396">
        <v>367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Y396*Source!I193</f>
        <v>5.5999999999999999E-3</v>
      </c>
      <c r="CY396">
        <f t="shared" ref="CY396:CY402" si="45">AA396</f>
        <v>29443.9</v>
      </c>
      <c r="CZ396">
        <f t="shared" ref="CZ396:CZ402" si="46">AE396</f>
        <v>4488.3999999999996</v>
      </c>
      <c r="DA396">
        <f t="shared" ref="DA396:DA402" si="47">AI396</f>
        <v>6.56</v>
      </c>
      <c r="DB396">
        <v>0</v>
      </c>
    </row>
    <row r="397" spans="1:106" x14ac:dyDescent="0.2">
      <c r="A397">
        <f>ROW(Source!A193)</f>
        <v>193</v>
      </c>
      <c r="B397">
        <v>39570879</v>
      </c>
      <c r="C397">
        <v>39572106</v>
      </c>
      <c r="D397">
        <v>36800141</v>
      </c>
      <c r="E397">
        <v>1</v>
      </c>
      <c r="F397">
        <v>1</v>
      </c>
      <c r="G397">
        <v>1</v>
      </c>
      <c r="H397">
        <v>3</v>
      </c>
      <c r="I397" t="s">
        <v>1384</v>
      </c>
      <c r="J397" t="s">
        <v>1385</v>
      </c>
      <c r="K397" t="s">
        <v>1386</v>
      </c>
      <c r="L397">
        <v>1348</v>
      </c>
      <c r="N397">
        <v>1009</v>
      </c>
      <c r="O397" t="s">
        <v>64</v>
      </c>
      <c r="P397" t="s">
        <v>64</v>
      </c>
      <c r="Q397">
        <v>1000</v>
      </c>
      <c r="W397">
        <v>0</v>
      </c>
      <c r="X397">
        <v>993149205</v>
      </c>
      <c r="Y397">
        <v>4.1599999999999996E-3</v>
      </c>
      <c r="AA397">
        <v>215364.8</v>
      </c>
      <c r="AB397">
        <v>0</v>
      </c>
      <c r="AC397">
        <v>0</v>
      </c>
      <c r="AD397">
        <v>0</v>
      </c>
      <c r="AE397">
        <v>32830</v>
      </c>
      <c r="AF397">
        <v>0</v>
      </c>
      <c r="AG397">
        <v>0</v>
      </c>
      <c r="AH397">
        <v>0</v>
      </c>
      <c r="AI397">
        <v>6.56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3</v>
      </c>
      <c r="AT397">
        <v>4.1599999999999996E-3</v>
      </c>
      <c r="AU397" t="s">
        <v>3</v>
      </c>
      <c r="AV397">
        <v>0</v>
      </c>
      <c r="AW397">
        <v>2</v>
      </c>
      <c r="AX397">
        <v>39572123</v>
      </c>
      <c r="AY397">
        <v>1</v>
      </c>
      <c r="AZ397">
        <v>0</v>
      </c>
      <c r="BA397">
        <v>368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Y397*Source!I193</f>
        <v>1.1647999999999999E-2</v>
      </c>
      <c r="CY397">
        <f t="shared" si="45"/>
        <v>215364.8</v>
      </c>
      <c r="CZ397">
        <f t="shared" si="46"/>
        <v>32830</v>
      </c>
      <c r="DA397">
        <f t="shared" si="47"/>
        <v>6.56</v>
      </c>
      <c r="DB397">
        <v>0</v>
      </c>
    </row>
    <row r="398" spans="1:106" x14ac:dyDescent="0.2">
      <c r="A398">
        <f>ROW(Source!A193)</f>
        <v>193</v>
      </c>
      <c r="B398">
        <v>39570879</v>
      </c>
      <c r="C398">
        <v>39572106</v>
      </c>
      <c r="D398">
        <v>36800159</v>
      </c>
      <c r="E398">
        <v>1</v>
      </c>
      <c r="F398">
        <v>1</v>
      </c>
      <c r="G398">
        <v>1</v>
      </c>
      <c r="H398">
        <v>3</v>
      </c>
      <c r="I398" t="s">
        <v>1387</v>
      </c>
      <c r="J398" t="s">
        <v>1388</v>
      </c>
      <c r="K398" t="s">
        <v>1389</v>
      </c>
      <c r="L398">
        <v>1339</v>
      </c>
      <c r="N398">
        <v>1007</v>
      </c>
      <c r="O398" t="s">
        <v>73</v>
      </c>
      <c r="P398" t="s">
        <v>73</v>
      </c>
      <c r="Q398">
        <v>1</v>
      </c>
      <c r="W398">
        <v>0</v>
      </c>
      <c r="X398">
        <v>1262771840</v>
      </c>
      <c r="Y398">
        <v>6</v>
      </c>
      <c r="AA398">
        <v>40.799999999999997</v>
      </c>
      <c r="AB398">
        <v>0</v>
      </c>
      <c r="AC398">
        <v>0</v>
      </c>
      <c r="AD398">
        <v>0</v>
      </c>
      <c r="AE398">
        <v>6.22</v>
      </c>
      <c r="AF398">
        <v>0</v>
      </c>
      <c r="AG398">
        <v>0</v>
      </c>
      <c r="AH398">
        <v>0</v>
      </c>
      <c r="AI398">
        <v>6.56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3</v>
      </c>
      <c r="AT398">
        <v>6</v>
      </c>
      <c r="AU398" t="s">
        <v>3</v>
      </c>
      <c r="AV398">
        <v>0</v>
      </c>
      <c r="AW398">
        <v>2</v>
      </c>
      <c r="AX398">
        <v>39572124</v>
      </c>
      <c r="AY398">
        <v>1</v>
      </c>
      <c r="AZ398">
        <v>0</v>
      </c>
      <c r="BA398">
        <v>369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Y398*Source!I193</f>
        <v>16.799999999999997</v>
      </c>
      <c r="CY398">
        <f t="shared" si="45"/>
        <v>40.799999999999997</v>
      </c>
      <c r="CZ398">
        <f t="shared" si="46"/>
        <v>6.22</v>
      </c>
      <c r="DA398">
        <f t="shared" si="47"/>
        <v>6.56</v>
      </c>
      <c r="DB398">
        <v>0</v>
      </c>
    </row>
    <row r="399" spans="1:106" x14ac:dyDescent="0.2">
      <c r="A399">
        <f>ROW(Source!A193)</f>
        <v>193</v>
      </c>
      <c r="B399">
        <v>39570879</v>
      </c>
      <c r="C399">
        <v>39572106</v>
      </c>
      <c r="D399">
        <v>36804338</v>
      </c>
      <c r="E399">
        <v>1</v>
      </c>
      <c r="F399">
        <v>1</v>
      </c>
      <c r="G399">
        <v>1</v>
      </c>
      <c r="H399">
        <v>3</v>
      </c>
      <c r="I399" t="s">
        <v>478</v>
      </c>
      <c r="J399" t="s">
        <v>480</v>
      </c>
      <c r="K399" t="s">
        <v>479</v>
      </c>
      <c r="L399">
        <v>1354</v>
      </c>
      <c r="N399">
        <v>1010</v>
      </c>
      <c r="O399" t="s">
        <v>35</v>
      </c>
      <c r="P399" t="s">
        <v>35</v>
      </c>
      <c r="Q399">
        <v>1</v>
      </c>
      <c r="W399">
        <v>0</v>
      </c>
      <c r="X399">
        <v>1569382411</v>
      </c>
      <c r="Y399">
        <v>100</v>
      </c>
      <c r="AA399">
        <v>278.73</v>
      </c>
      <c r="AB399">
        <v>0</v>
      </c>
      <c r="AC399">
        <v>0</v>
      </c>
      <c r="AD399">
        <v>0</v>
      </c>
      <c r="AE399">
        <v>42.49</v>
      </c>
      <c r="AF399">
        <v>0</v>
      </c>
      <c r="AG399">
        <v>0</v>
      </c>
      <c r="AH399">
        <v>0</v>
      </c>
      <c r="AI399">
        <v>6.56</v>
      </c>
      <c r="AJ399">
        <v>1</v>
      </c>
      <c r="AK399">
        <v>1</v>
      </c>
      <c r="AL399">
        <v>1</v>
      </c>
      <c r="AN399">
        <v>0</v>
      </c>
      <c r="AO399">
        <v>0</v>
      </c>
      <c r="AP399">
        <v>0</v>
      </c>
      <c r="AQ399">
        <v>0</v>
      </c>
      <c r="AR399">
        <v>0</v>
      </c>
      <c r="AS399" t="s">
        <v>3</v>
      </c>
      <c r="AT399">
        <v>100</v>
      </c>
      <c r="AU399" t="s">
        <v>3</v>
      </c>
      <c r="AV399">
        <v>0</v>
      </c>
      <c r="AW399">
        <v>1</v>
      </c>
      <c r="AX399">
        <v>-1</v>
      </c>
      <c r="AY399">
        <v>0</v>
      </c>
      <c r="AZ399">
        <v>0</v>
      </c>
      <c r="BA399" t="s">
        <v>3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Y399*Source!I193</f>
        <v>280</v>
      </c>
      <c r="CY399">
        <f t="shared" si="45"/>
        <v>278.73</v>
      </c>
      <c r="CZ399">
        <f t="shared" si="46"/>
        <v>42.49</v>
      </c>
      <c r="DA399">
        <f t="shared" si="47"/>
        <v>6.56</v>
      </c>
      <c r="DB399">
        <v>0</v>
      </c>
    </row>
    <row r="400" spans="1:106" x14ac:dyDescent="0.2">
      <c r="A400">
        <f>ROW(Source!A193)</f>
        <v>193</v>
      </c>
      <c r="B400">
        <v>39570879</v>
      </c>
      <c r="C400">
        <v>39572106</v>
      </c>
      <c r="D400">
        <v>36839094</v>
      </c>
      <c r="E400">
        <v>1</v>
      </c>
      <c r="F400">
        <v>1</v>
      </c>
      <c r="G400">
        <v>1</v>
      </c>
      <c r="H400">
        <v>3</v>
      </c>
      <c r="I400" t="s">
        <v>1390</v>
      </c>
      <c r="J400" t="s">
        <v>1391</v>
      </c>
      <c r="K400" t="s">
        <v>1392</v>
      </c>
      <c r="L400">
        <v>1348</v>
      </c>
      <c r="N400">
        <v>1009</v>
      </c>
      <c r="O400" t="s">
        <v>64</v>
      </c>
      <c r="P400" t="s">
        <v>64</v>
      </c>
      <c r="Q400">
        <v>1000</v>
      </c>
      <c r="W400">
        <v>0</v>
      </c>
      <c r="X400">
        <v>-927498335</v>
      </c>
      <c r="Y400">
        <v>5.0000000000000002E-5</v>
      </c>
      <c r="AA400">
        <v>445240.32000000001</v>
      </c>
      <c r="AB400">
        <v>0</v>
      </c>
      <c r="AC400">
        <v>0</v>
      </c>
      <c r="AD400">
        <v>0</v>
      </c>
      <c r="AE400">
        <v>67872</v>
      </c>
      <c r="AF400">
        <v>0</v>
      </c>
      <c r="AG400">
        <v>0</v>
      </c>
      <c r="AH400">
        <v>0</v>
      </c>
      <c r="AI400">
        <v>6.56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3</v>
      </c>
      <c r="AT400">
        <v>5.0000000000000002E-5</v>
      </c>
      <c r="AU400" t="s">
        <v>3</v>
      </c>
      <c r="AV400">
        <v>0</v>
      </c>
      <c r="AW400">
        <v>2</v>
      </c>
      <c r="AX400">
        <v>39572126</v>
      </c>
      <c r="AY400">
        <v>1</v>
      </c>
      <c r="AZ400">
        <v>0</v>
      </c>
      <c r="BA400">
        <v>371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Y400*Source!I193</f>
        <v>1.3999999999999999E-4</v>
      </c>
      <c r="CY400">
        <f t="shared" si="45"/>
        <v>445240.32000000001</v>
      </c>
      <c r="CZ400">
        <f t="shared" si="46"/>
        <v>67872</v>
      </c>
      <c r="DA400">
        <f t="shared" si="47"/>
        <v>6.56</v>
      </c>
      <c r="DB400">
        <v>0</v>
      </c>
    </row>
    <row r="401" spans="1:106" x14ac:dyDescent="0.2">
      <c r="A401">
        <f>ROW(Source!A193)</f>
        <v>193</v>
      </c>
      <c r="B401">
        <v>39570879</v>
      </c>
      <c r="C401">
        <v>39572106</v>
      </c>
      <c r="D401">
        <v>36839146</v>
      </c>
      <c r="E401">
        <v>1</v>
      </c>
      <c r="F401">
        <v>1</v>
      </c>
      <c r="G401">
        <v>1</v>
      </c>
      <c r="H401">
        <v>3</v>
      </c>
      <c r="I401" t="s">
        <v>1393</v>
      </c>
      <c r="J401" t="s">
        <v>1394</v>
      </c>
      <c r="K401" t="s">
        <v>1395</v>
      </c>
      <c r="L401">
        <v>1348</v>
      </c>
      <c r="N401">
        <v>1009</v>
      </c>
      <c r="O401" t="s">
        <v>64</v>
      </c>
      <c r="P401" t="s">
        <v>64</v>
      </c>
      <c r="Q401">
        <v>1000</v>
      </c>
      <c r="W401">
        <v>0</v>
      </c>
      <c r="X401">
        <v>-639604785</v>
      </c>
      <c r="Y401">
        <v>2.0000000000000002E-5</v>
      </c>
      <c r="AA401">
        <v>61795.199999999997</v>
      </c>
      <c r="AB401">
        <v>0</v>
      </c>
      <c r="AC401">
        <v>0</v>
      </c>
      <c r="AD401">
        <v>0</v>
      </c>
      <c r="AE401">
        <v>9420</v>
      </c>
      <c r="AF401">
        <v>0</v>
      </c>
      <c r="AG401">
        <v>0</v>
      </c>
      <c r="AH401">
        <v>0</v>
      </c>
      <c r="AI401">
        <v>6.56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3</v>
      </c>
      <c r="AT401">
        <v>2.0000000000000002E-5</v>
      </c>
      <c r="AU401" t="s">
        <v>3</v>
      </c>
      <c r="AV401">
        <v>0</v>
      </c>
      <c r="AW401">
        <v>2</v>
      </c>
      <c r="AX401">
        <v>39572127</v>
      </c>
      <c r="AY401">
        <v>1</v>
      </c>
      <c r="AZ401">
        <v>0</v>
      </c>
      <c r="BA401">
        <v>372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Y401*Source!I193</f>
        <v>5.5999999999999999E-5</v>
      </c>
      <c r="CY401">
        <f t="shared" si="45"/>
        <v>61795.199999999997</v>
      </c>
      <c r="CZ401">
        <f t="shared" si="46"/>
        <v>9420</v>
      </c>
      <c r="DA401">
        <f t="shared" si="47"/>
        <v>6.56</v>
      </c>
      <c r="DB401">
        <v>0</v>
      </c>
    </row>
    <row r="402" spans="1:106" x14ac:dyDescent="0.2">
      <c r="A402">
        <f>ROW(Source!A193)</f>
        <v>193</v>
      </c>
      <c r="B402">
        <v>39570879</v>
      </c>
      <c r="C402">
        <v>39572106</v>
      </c>
      <c r="D402">
        <v>36839240</v>
      </c>
      <c r="E402">
        <v>1</v>
      </c>
      <c r="F402">
        <v>1</v>
      </c>
      <c r="G402">
        <v>1</v>
      </c>
      <c r="H402">
        <v>3</v>
      </c>
      <c r="I402" t="s">
        <v>1396</v>
      </c>
      <c r="J402" t="s">
        <v>1397</v>
      </c>
      <c r="K402" t="s">
        <v>1398</v>
      </c>
      <c r="L402">
        <v>1348</v>
      </c>
      <c r="N402">
        <v>1009</v>
      </c>
      <c r="O402" t="s">
        <v>64</v>
      </c>
      <c r="P402" t="s">
        <v>64</v>
      </c>
      <c r="Q402">
        <v>1000</v>
      </c>
      <c r="W402">
        <v>0</v>
      </c>
      <c r="X402">
        <v>-1457941554</v>
      </c>
      <c r="Y402">
        <v>1.4E-3</v>
      </c>
      <c r="AA402">
        <v>124312</v>
      </c>
      <c r="AB402">
        <v>0</v>
      </c>
      <c r="AC402">
        <v>0</v>
      </c>
      <c r="AD402">
        <v>0</v>
      </c>
      <c r="AE402">
        <v>18950</v>
      </c>
      <c r="AF402">
        <v>0</v>
      </c>
      <c r="AG402">
        <v>0</v>
      </c>
      <c r="AH402">
        <v>0</v>
      </c>
      <c r="AI402">
        <v>6.56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3</v>
      </c>
      <c r="AT402">
        <v>1.4E-3</v>
      </c>
      <c r="AU402" t="s">
        <v>3</v>
      </c>
      <c r="AV402">
        <v>0</v>
      </c>
      <c r="AW402">
        <v>2</v>
      </c>
      <c r="AX402">
        <v>39572128</v>
      </c>
      <c r="AY402">
        <v>1</v>
      </c>
      <c r="AZ402">
        <v>0</v>
      </c>
      <c r="BA402">
        <v>373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Y402*Source!I193</f>
        <v>3.9199999999999999E-3</v>
      </c>
      <c r="CY402">
        <f t="shared" si="45"/>
        <v>124312</v>
      </c>
      <c r="CZ402">
        <f t="shared" si="46"/>
        <v>18950</v>
      </c>
      <c r="DA402">
        <f t="shared" si="47"/>
        <v>6.56</v>
      </c>
      <c r="DB402">
        <v>0</v>
      </c>
    </row>
    <row r="403" spans="1:106" x14ac:dyDescent="0.2">
      <c r="A403">
        <f>ROW(Source!A195)</f>
        <v>195</v>
      </c>
      <c r="B403">
        <v>39570879</v>
      </c>
      <c r="C403">
        <v>39576028</v>
      </c>
      <c r="D403">
        <v>37072767</v>
      </c>
      <c r="E403">
        <v>1</v>
      </c>
      <c r="F403">
        <v>1</v>
      </c>
      <c r="G403">
        <v>1</v>
      </c>
      <c r="H403">
        <v>1</v>
      </c>
      <c r="I403" t="s">
        <v>1399</v>
      </c>
      <c r="J403" t="s">
        <v>3</v>
      </c>
      <c r="K403" t="s">
        <v>1400</v>
      </c>
      <c r="L403">
        <v>1191</v>
      </c>
      <c r="N403">
        <v>1013</v>
      </c>
      <c r="O403" t="s">
        <v>1143</v>
      </c>
      <c r="P403" t="s">
        <v>1143</v>
      </c>
      <c r="Q403">
        <v>1</v>
      </c>
      <c r="W403">
        <v>0</v>
      </c>
      <c r="X403">
        <v>-1027537862</v>
      </c>
      <c r="Y403">
        <v>12.0405</v>
      </c>
      <c r="AA403">
        <v>0</v>
      </c>
      <c r="AB403">
        <v>0</v>
      </c>
      <c r="AC403">
        <v>0</v>
      </c>
      <c r="AD403">
        <v>60.22</v>
      </c>
      <c r="AE403">
        <v>0</v>
      </c>
      <c r="AF403">
        <v>0</v>
      </c>
      <c r="AG403">
        <v>0</v>
      </c>
      <c r="AH403">
        <v>9.18</v>
      </c>
      <c r="AI403">
        <v>1</v>
      </c>
      <c r="AJ403">
        <v>1</v>
      </c>
      <c r="AK403">
        <v>1</v>
      </c>
      <c r="AL403">
        <v>6.56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3</v>
      </c>
      <c r="AT403">
        <v>10.47</v>
      </c>
      <c r="AU403" t="s">
        <v>20</v>
      </c>
      <c r="AV403">
        <v>1</v>
      </c>
      <c r="AW403">
        <v>2</v>
      </c>
      <c r="AX403">
        <v>39576052</v>
      </c>
      <c r="AY403">
        <v>1</v>
      </c>
      <c r="AZ403">
        <v>0</v>
      </c>
      <c r="BA403">
        <v>374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Y403*Source!I195</f>
        <v>48.493113749999999</v>
      </c>
      <c r="CY403">
        <f>AD403</f>
        <v>60.22</v>
      </c>
      <c r="CZ403">
        <f>AH403</f>
        <v>9.18</v>
      </c>
      <c r="DA403">
        <f>AL403</f>
        <v>6.56</v>
      </c>
      <c r="DB403">
        <v>0</v>
      </c>
    </row>
    <row r="404" spans="1:106" x14ac:dyDescent="0.2">
      <c r="A404">
        <f>ROW(Source!A195)</f>
        <v>195</v>
      </c>
      <c r="B404">
        <v>39570879</v>
      </c>
      <c r="C404">
        <v>39576028</v>
      </c>
      <c r="D404">
        <v>37064876</v>
      </c>
      <c r="E404">
        <v>1</v>
      </c>
      <c r="F404">
        <v>1</v>
      </c>
      <c r="G404">
        <v>1</v>
      </c>
      <c r="H404">
        <v>1</v>
      </c>
      <c r="I404" t="s">
        <v>1146</v>
      </c>
      <c r="J404" t="s">
        <v>3</v>
      </c>
      <c r="K404" t="s">
        <v>1147</v>
      </c>
      <c r="L404">
        <v>1191</v>
      </c>
      <c r="N404">
        <v>1013</v>
      </c>
      <c r="O404" t="s">
        <v>1143</v>
      </c>
      <c r="P404" t="s">
        <v>1143</v>
      </c>
      <c r="Q404">
        <v>1</v>
      </c>
      <c r="W404">
        <v>0</v>
      </c>
      <c r="X404">
        <v>-1417349443</v>
      </c>
      <c r="Y404">
        <v>2.2200000000000002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6.56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3</v>
      </c>
      <c r="AT404">
        <v>2.2200000000000002</v>
      </c>
      <c r="AU404" t="s">
        <v>3</v>
      </c>
      <c r="AV404">
        <v>2</v>
      </c>
      <c r="AW404">
        <v>2</v>
      </c>
      <c r="AX404">
        <v>39576053</v>
      </c>
      <c r="AY404">
        <v>1</v>
      </c>
      <c r="AZ404">
        <v>2048</v>
      </c>
      <c r="BA404">
        <v>375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Y404*Source!I195</f>
        <v>8.9410500000000006</v>
      </c>
      <c r="CY404">
        <f>AD404</f>
        <v>0</v>
      </c>
      <c r="CZ404">
        <f>AH404</f>
        <v>0</v>
      </c>
      <c r="DA404">
        <f>AL404</f>
        <v>1</v>
      </c>
      <c r="DB404">
        <v>0</v>
      </c>
    </row>
    <row r="405" spans="1:106" x14ac:dyDescent="0.2">
      <c r="A405">
        <f>ROW(Source!A195)</f>
        <v>195</v>
      </c>
      <c r="B405">
        <v>39570879</v>
      </c>
      <c r="C405">
        <v>39576028</v>
      </c>
      <c r="D405">
        <v>36882079</v>
      </c>
      <c r="E405">
        <v>1</v>
      </c>
      <c r="F405">
        <v>1</v>
      </c>
      <c r="G405">
        <v>1</v>
      </c>
      <c r="H405">
        <v>2</v>
      </c>
      <c r="I405" t="s">
        <v>1401</v>
      </c>
      <c r="J405" t="s">
        <v>1402</v>
      </c>
      <c r="K405" t="s">
        <v>1403</v>
      </c>
      <c r="L405">
        <v>1368</v>
      </c>
      <c r="N405">
        <v>1011</v>
      </c>
      <c r="O405" t="s">
        <v>1151</v>
      </c>
      <c r="P405" t="s">
        <v>1151</v>
      </c>
      <c r="Q405">
        <v>1</v>
      </c>
      <c r="W405">
        <v>0</v>
      </c>
      <c r="X405">
        <v>641541266</v>
      </c>
      <c r="Y405">
        <v>0.125</v>
      </c>
      <c r="AA405">
        <v>0</v>
      </c>
      <c r="AB405">
        <v>788.77</v>
      </c>
      <c r="AC405">
        <v>15.42</v>
      </c>
      <c r="AD405">
        <v>0</v>
      </c>
      <c r="AE405">
        <v>0</v>
      </c>
      <c r="AF405">
        <v>120.24</v>
      </c>
      <c r="AG405">
        <v>15.42</v>
      </c>
      <c r="AH405">
        <v>0</v>
      </c>
      <c r="AI405">
        <v>1</v>
      </c>
      <c r="AJ405">
        <v>6.56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3</v>
      </c>
      <c r="AT405">
        <v>0.1</v>
      </c>
      <c r="AU405" t="s">
        <v>19</v>
      </c>
      <c r="AV405">
        <v>0</v>
      </c>
      <c r="AW405">
        <v>2</v>
      </c>
      <c r="AX405">
        <v>39576054</v>
      </c>
      <c r="AY405">
        <v>1</v>
      </c>
      <c r="AZ405">
        <v>0</v>
      </c>
      <c r="BA405">
        <v>376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Y405*Source!I195</f>
        <v>0.50343749999999998</v>
      </c>
      <c r="CY405">
        <f t="shared" ref="CY405:CY410" si="48">AB405</f>
        <v>788.77</v>
      </c>
      <c r="CZ405">
        <f t="shared" ref="CZ405:CZ410" si="49">AF405</f>
        <v>120.24</v>
      </c>
      <c r="DA405">
        <f t="shared" ref="DA405:DA410" si="50">AJ405</f>
        <v>6.56</v>
      </c>
      <c r="DB405">
        <v>0</v>
      </c>
    </row>
    <row r="406" spans="1:106" x14ac:dyDescent="0.2">
      <c r="A406">
        <f>ROW(Source!A195)</f>
        <v>195</v>
      </c>
      <c r="B406">
        <v>39570879</v>
      </c>
      <c r="C406">
        <v>39576028</v>
      </c>
      <c r="D406">
        <v>36882159</v>
      </c>
      <c r="E406">
        <v>1</v>
      </c>
      <c r="F406">
        <v>1</v>
      </c>
      <c r="G406">
        <v>1</v>
      </c>
      <c r="H406">
        <v>2</v>
      </c>
      <c r="I406" t="s">
        <v>1155</v>
      </c>
      <c r="J406" t="s">
        <v>1156</v>
      </c>
      <c r="K406" t="s">
        <v>1157</v>
      </c>
      <c r="L406">
        <v>1368</v>
      </c>
      <c r="N406">
        <v>1011</v>
      </c>
      <c r="O406" t="s">
        <v>1151</v>
      </c>
      <c r="P406" t="s">
        <v>1151</v>
      </c>
      <c r="Q406">
        <v>1</v>
      </c>
      <c r="W406">
        <v>0</v>
      </c>
      <c r="X406">
        <v>-1718674368</v>
      </c>
      <c r="Y406">
        <v>0.25</v>
      </c>
      <c r="AA406">
        <v>0</v>
      </c>
      <c r="AB406">
        <v>734.65</v>
      </c>
      <c r="AC406">
        <v>13.5</v>
      </c>
      <c r="AD406">
        <v>0</v>
      </c>
      <c r="AE406">
        <v>0</v>
      </c>
      <c r="AF406">
        <v>111.99</v>
      </c>
      <c r="AG406">
        <v>13.5</v>
      </c>
      <c r="AH406">
        <v>0</v>
      </c>
      <c r="AI406">
        <v>1</v>
      </c>
      <c r="AJ406">
        <v>6.56</v>
      </c>
      <c r="AK406">
        <v>1</v>
      </c>
      <c r="AL406">
        <v>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3</v>
      </c>
      <c r="AT406">
        <v>0.2</v>
      </c>
      <c r="AU406" t="s">
        <v>19</v>
      </c>
      <c r="AV406">
        <v>0</v>
      </c>
      <c r="AW406">
        <v>2</v>
      </c>
      <c r="AX406">
        <v>39576055</v>
      </c>
      <c r="AY406">
        <v>1</v>
      </c>
      <c r="AZ406">
        <v>0</v>
      </c>
      <c r="BA406">
        <v>377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Y406*Source!I195</f>
        <v>1.006875</v>
      </c>
      <c r="CY406">
        <f t="shared" si="48"/>
        <v>734.65</v>
      </c>
      <c r="CZ406">
        <f t="shared" si="49"/>
        <v>111.99</v>
      </c>
      <c r="DA406">
        <f t="shared" si="50"/>
        <v>6.56</v>
      </c>
      <c r="DB406">
        <v>0</v>
      </c>
    </row>
    <row r="407" spans="1:106" x14ac:dyDescent="0.2">
      <c r="A407">
        <f>ROW(Source!A195)</f>
        <v>195</v>
      </c>
      <c r="B407">
        <v>39570879</v>
      </c>
      <c r="C407">
        <v>39576028</v>
      </c>
      <c r="D407">
        <v>36882171</v>
      </c>
      <c r="E407">
        <v>1</v>
      </c>
      <c r="F407">
        <v>1</v>
      </c>
      <c r="G407">
        <v>1</v>
      </c>
      <c r="H407">
        <v>2</v>
      </c>
      <c r="I407" t="s">
        <v>1404</v>
      </c>
      <c r="J407" t="s">
        <v>1405</v>
      </c>
      <c r="K407" t="s">
        <v>1406</v>
      </c>
      <c r="L407">
        <v>1368</v>
      </c>
      <c r="N407">
        <v>1011</v>
      </c>
      <c r="O407" t="s">
        <v>1151</v>
      </c>
      <c r="P407" t="s">
        <v>1151</v>
      </c>
      <c r="Q407">
        <v>1</v>
      </c>
      <c r="W407">
        <v>0</v>
      </c>
      <c r="X407">
        <v>1604609147</v>
      </c>
      <c r="Y407">
        <v>2.0125000000000002</v>
      </c>
      <c r="AA407">
        <v>0</v>
      </c>
      <c r="AB407">
        <v>787.46</v>
      </c>
      <c r="AC407">
        <v>13.5</v>
      </c>
      <c r="AD407">
        <v>0</v>
      </c>
      <c r="AE407">
        <v>0</v>
      </c>
      <c r="AF407">
        <v>120.04</v>
      </c>
      <c r="AG407">
        <v>13.5</v>
      </c>
      <c r="AH407">
        <v>0</v>
      </c>
      <c r="AI407">
        <v>1</v>
      </c>
      <c r="AJ407">
        <v>6.56</v>
      </c>
      <c r="AK407">
        <v>1</v>
      </c>
      <c r="AL407">
        <v>1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3</v>
      </c>
      <c r="AT407">
        <v>1.61</v>
      </c>
      <c r="AU407" t="s">
        <v>19</v>
      </c>
      <c r="AV407">
        <v>0</v>
      </c>
      <c r="AW407">
        <v>2</v>
      </c>
      <c r="AX407">
        <v>39576056</v>
      </c>
      <c r="AY407">
        <v>1</v>
      </c>
      <c r="AZ407">
        <v>0</v>
      </c>
      <c r="BA407">
        <v>378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Y407*Source!I195</f>
        <v>8.1053437500000012</v>
      </c>
      <c r="CY407">
        <f t="shared" si="48"/>
        <v>787.46</v>
      </c>
      <c r="CZ407">
        <f t="shared" si="49"/>
        <v>120.04</v>
      </c>
      <c r="DA407">
        <f t="shared" si="50"/>
        <v>6.56</v>
      </c>
      <c r="DB407">
        <v>0</v>
      </c>
    </row>
    <row r="408" spans="1:106" x14ac:dyDescent="0.2">
      <c r="A408">
        <f>ROW(Source!A195)</f>
        <v>195</v>
      </c>
      <c r="B408">
        <v>39570879</v>
      </c>
      <c r="C408">
        <v>39576028</v>
      </c>
      <c r="D408">
        <v>36883554</v>
      </c>
      <c r="E408">
        <v>1</v>
      </c>
      <c r="F408">
        <v>1</v>
      </c>
      <c r="G408">
        <v>1</v>
      </c>
      <c r="H408">
        <v>2</v>
      </c>
      <c r="I408" t="s">
        <v>1158</v>
      </c>
      <c r="J408" t="s">
        <v>1159</v>
      </c>
      <c r="K408" t="s">
        <v>1160</v>
      </c>
      <c r="L408">
        <v>1368</v>
      </c>
      <c r="N408">
        <v>1011</v>
      </c>
      <c r="O408" t="s">
        <v>1151</v>
      </c>
      <c r="P408" t="s">
        <v>1151</v>
      </c>
      <c r="Q408">
        <v>1</v>
      </c>
      <c r="W408">
        <v>0</v>
      </c>
      <c r="X408">
        <v>1372534845</v>
      </c>
      <c r="Y408">
        <v>0.38750000000000001</v>
      </c>
      <c r="AA408">
        <v>0</v>
      </c>
      <c r="AB408">
        <v>431.06</v>
      </c>
      <c r="AC408">
        <v>11.6</v>
      </c>
      <c r="AD408">
        <v>0</v>
      </c>
      <c r="AE408">
        <v>0</v>
      </c>
      <c r="AF408">
        <v>65.709999999999994</v>
      </c>
      <c r="AG408">
        <v>11.6</v>
      </c>
      <c r="AH408">
        <v>0</v>
      </c>
      <c r="AI408">
        <v>1</v>
      </c>
      <c r="AJ408">
        <v>6.56</v>
      </c>
      <c r="AK408">
        <v>1</v>
      </c>
      <c r="AL408">
        <v>1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3</v>
      </c>
      <c r="AT408">
        <v>0.31</v>
      </c>
      <c r="AU408" t="s">
        <v>19</v>
      </c>
      <c r="AV408">
        <v>0</v>
      </c>
      <c r="AW408">
        <v>2</v>
      </c>
      <c r="AX408">
        <v>39576057</v>
      </c>
      <c r="AY408">
        <v>1</v>
      </c>
      <c r="AZ408">
        <v>0</v>
      </c>
      <c r="BA408">
        <v>379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Y408*Source!I195</f>
        <v>1.5606562500000001</v>
      </c>
      <c r="CY408">
        <f t="shared" si="48"/>
        <v>431.06</v>
      </c>
      <c r="CZ408">
        <f t="shared" si="49"/>
        <v>65.709999999999994</v>
      </c>
      <c r="DA408">
        <f t="shared" si="50"/>
        <v>6.56</v>
      </c>
      <c r="DB408">
        <v>0</v>
      </c>
    </row>
    <row r="409" spans="1:106" x14ac:dyDescent="0.2">
      <c r="A409">
        <f>ROW(Source!A195)</f>
        <v>195</v>
      </c>
      <c r="B409">
        <v>39570879</v>
      </c>
      <c r="C409">
        <v>39576028</v>
      </c>
      <c r="D409">
        <v>36883789</v>
      </c>
      <c r="E409">
        <v>1</v>
      </c>
      <c r="F409">
        <v>1</v>
      </c>
      <c r="G409">
        <v>1</v>
      </c>
      <c r="H409">
        <v>2</v>
      </c>
      <c r="I409" t="s">
        <v>1378</v>
      </c>
      <c r="J409" t="s">
        <v>1379</v>
      </c>
      <c r="K409" t="s">
        <v>1380</v>
      </c>
      <c r="L409">
        <v>1368</v>
      </c>
      <c r="N409">
        <v>1011</v>
      </c>
      <c r="O409" t="s">
        <v>1151</v>
      </c>
      <c r="P409" t="s">
        <v>1151</v>
      </c>
      <c r="Q409">
        <v>1</v>
      </c>
      <c r="W409">
        <v>0</v>
      </c>
      <c r="X409">
        <v>-624296059</v>
      </c>
      <c r="Y409">
        <v>1.2625</v>
      </c>
      <c r="AA409">
        <v>0</v>
      </c>
      <c r="AB409">
        <v>7.87</v>
      </c>
      <c r="AC409">
        <v>0</v>
      </c>
      <c r="AD409">
        <v>0</v>
      </c>
      <c r="AE409">
        <v>0</v>
      </c>
      <c r="AF409">
        <v>1.2</v>
      </c>
      <c r="AG409">
        <v>0</v>
      </c>
      <c r="AH409">
        <v>0</v>
      </c>
      <c r="AI409">
        <v>1</v>
      </c>
      <c r="AJ409">
        <v>6.56</v>
      </c>
      <c r="AK409">
        <v>1</v>
      </c>
      <c r="AL409">
        <v>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3</v>
      </c>
      <c r="AT409">
        <v>1.01</v>
      </c>
      <c r="AU409" t="s">
        <v>19</v>
      </c>
      <c r="AV409">
        <v>0</v>
      </c>
      <c r="AW409">
        <v>2</v>
      </c>
      <c r="AX409">
        <v>39576058</v>
      </c>
      <c r="AY409">
        <v>1</v>
      </c>
      <c r="AZ409">
        <v>0</v>
      </c>
      <c r="BA409">
        <v>380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Y409*Source!I195</f>
        <v>5.0847187499999995</v>
      </c>
      <c r="CY409">
        <f t="shared" si="48"/>
        <v>7.87</v>
      </c>
      <c r="CZ409">
        <f t="shared" si="49"/>
        <v>1.2</v>
      </c>
      <c r="DA409">
        <f t="shared" si="50"/>
        <v>6.56</v>
      </c>
      <c r="DB409">
        <v>0</v>
      </c>
    </row>
    <row r="410" spans="1:106" x14ac:dyDescent="0.2">
      <c r="A410">
        <f>ROW(Source!A195)</f>
        <v>195</v>
      </c>
      <c r="B410">
        <v>39570879</v>
      </c>
      <c r="C410">
        <v>39576028</v>
      </c>
      <c r="D410">
        <v>36883836</v>
      </c>
      <c r="E410">
        <v>1</v>
      </c>
      <c r="F410">
        <v>1</v>
      </c>
      <c r="G410">
        <v>1</v>
      </c>
      <c r="H410">
        <v>2</v>
      </c>
      <c r="I410" t="s">
        <v>1407</v>
      </c>
      <c r="J410" t="s">
        <v>1408</v>
      </c>
      <c r="K410" t="s">
        <v>1409</v>
      </c>
      <c r="L410">
        <v>1368</v>
      </c>
      <c r="N410">
        <v>1011</v>
      </c>
      <c r="O410" t="s">
        <v>1151</v>
      </c>
      <c r="P410" t="s">
        <v>1151</v>
      </c>
      <c r="Q410">
        <v>1</v>
      </c>
      <c r="W410">
        <v>0</v>
      </c>
      <c r="X410">
        <v>1061502546</v>
      </c>
      <c r="Y410">
        <v>1.375</v>
      </c>
      <c r="AA410">
        <v>0</v>
      </c>
      <c r="AB410">
        <v>80.75</v>
      </c>
      <c r="AC410">
        <v>0</v>
      </c>
      <c r="AD410">
        <v>0</v>
      </c>
      <c r="AE410">
        <v>0</v>
      </c>
      <c r="AF410">
        <v>12.31</v>
      </c>
      <c r="AG410">
        <v>0</v>
      </c>
      <c r="AH410">
        <v>0</v>
      </c>
      <c r="AI410">
        <v>1</v>
      </c>
      <c r="AJ410">
        <v>6.56</v>
      </c>
      <c r="AK410">
        <v>1</v>
      </c>
      <c r="AL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3</v>
      </c>
      <c r="AT410">
        <v>1.1000000000000001</v>
      </c>
      <c r="AU410" t="s">
        <v>19</v>
      </c>
      <c r="AV410">
        <v>0</v>
      </c>
      <c r="AW410">
        <v>2</v>
      </c>
      <c r="AX410">
        <v>39576059</v>
      </c>
      <c r="AY410">
        <v>1</v>
      </c>
      <c r="AZ410">
        <v>0</v>
      </c>
      <c r="BA410">
        <v>381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Y410*Source!I195</f>
        <v>5.5378124999999994</v>
      </c>
      <c r="CY410">
        <f t="shared" si="48"/>
        <v>80.75</v>
      </c>
      <c r="CZ410">
        <f t="shared" si="49"/>
        <v>12.31</v>
      </c>
      <c r="DA410">
        <f t="shared" si="50"/>
        <v>6.56</v>
      </c>
      <c r="DB410">
        <v>0</v>
      </c>
    </row>
    <row r="411" spans="1:106" x14ac:dyDescent="0.2">
      <c r="A411">
        <f>ROW(Source!A195)</f>
        <v>195</v>
      </c>
      <c r="B411">
        <v>39570879</v>
      </c>
      <c r="C411">
        <v>39576028</v>
      </c>
      <c r="D411">
        <v>36800159</v>
      </c>
      <c r="E411">
        <v>1</v>
      </c>
      <c r="F411">
        <v>1</v>
      </c>
      <c r="G411">
        <v>1</v>
      </c>
      <c r="H411">
        <v>3</v>
      </c>
      <c r="I411" t="s">
        <v>1387</v>
      </c>
      <c r="J411" t="s">
        <v>1388</v>
      </c>
      <c r="K411" t="s">
        <v>1389</v>
      </c>
      <c r="L411">
        <v>1339</v>
      </c>
      <c r="N411">
        <v>1007</v>
      </c>
      <c r="O411" t="s">
        <v>73</v>
      </c>
      <c r="P411" t="s">
        <v>73</v>
      </c>
      <c r="Q411">
        <v>1</v>
      </c>
      <c r="W411">
        <v>0</v>
      </c>
      <c r="X411">
        <v>1262771840</v>
      </c>
      <c r="Y411">
        <v>0.7</v>
      </c>
      <c r="AA411">
        <v>40.799999999999997</v>
      </c>
      <c r="AB411">
        <v>0</v>
      </c>
      <c r="AC411">
        <v>0</v>
      </c>
      <c r="AD411">
        <v>0</v>
      </c>
      <c r="AE411">
        <v>6.22</v>
      </c>
      <c r="AF411">
        <v>0</v>
      </c>
      <c r="AG411">
        <v>0</v>
      </c>
      <c r="AH411">
        <v>0</v>
      </c>
      <c r="AI411">
        <v>6.56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0</v>
      </c>
      <c r="AQ411">
        <v>0</v>
      </c>
      <c r="AR411">
        <v>0</v>
      </c>
      <c r="AS411" t="s">
        <v>3</v>
      </c>
      <c r="AT411">
        <v>0.7</v>
      </c>
      <c r="AU411" t="s">
        <v>3</v>
      </c>
      <c r="AV411">
        <v>0</v>
      </c>
      <c r="AW411">
        <v>2</v>
      </c>
      <c r="AX411">
        <v>39576060</v>
      </c>
      <c r="AY411">
        <v>1</v>
      </c>
      <c r="AZ411">
        <v>0</v>
      </c>
      <c r="BA411">
        <v>382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Y411*Source!I195</f>
        <v>2.8192499999999998</v>
      </c>
      <c r="CY411">
        <f t="shared" ref="CY411:CY425" si="51">AA411</f>
        <v>40.799999999999997</v>
      </c>
      <c r="CZ411">
        <f t="shared" ref="CZ411:CZ425" si="52">AE411</f>
        <v>6.22</v>
      </c>
      <c r="DA411">
        <f t="shared" ref="DA411:DA425" si="53">AI411</f>
        <v>6.56</v>
      </c>
      <c r="DB411">
        <v>0</v>
      </c>
    </row>
    <row r="412" spans="1:106" x14ac:dyDescent="0.2">
      <c r="A412">
        <f>ROW(Source!A195)</f>
        <v>195</v>
      </c>
      <c r="B412">
        <v>39570879</v>
      </c>
      <c r="C412">
        <v>39576028</v>
      </c>
      <c r="D412">
        <v>36800166</v>
      </c>
      <c r="E412">
        <v>1</v>
      </c>
      <c r="F412">
        <v>1</v>
      </c>
      <c r="G412">
        <v>1</v>
      </c>
      <c r="H412">
        <v>3</v>
      </c>
      <c r="I412" t="s">
        <v>1410</v>
      </c>
      <c r="J412" t="s">
        <v>1411</v>
      </c>
      <c r="K412" t="s">
        <v>1412</v>
      </c>
      <c r="L412">
        <v>1346</v>
      </c>
      <c r="N412">
        <v>1009</v>
      </c>
      <c r="O412" t="s">
        <v>307</v>
      </c>
      <c r="P412" t="s">
        <v>307</v>
      </c>
      <c r="Q412">
        <v>1</v>
      </c>
      <c r="W412">
        <v>0</v>
      </c>
      <c r="X412">
        <v>1721895514</v>
      </c>
      <c r="Y412">
        <v>0.21</v>
      </c>
      <c r="AA412">
        <v>39.950000000000003</v>
      </c>
      <c r="AB412">
        <v>0</v>
      </c>
      <c r="AC412">
        <v>0</v>
      </c>
      <c r="AD412">
        <v>0</v>
      </c>
      <c r="AE412">
        <v>6.09</v>
      </c>
      <c r="AF412">
        <v>0</v>
      </c>
      <c r="AG412">
        <v>0</v>
      </c>
      <c r="AH412">
        <v>0</v>
      </c>
      <c r="AI412">
        <v>6.56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3</v>
      </c>
      <c r="AT412">
        <v>0.21</v>
      </c>
      <c r="AU412" t="s">
        <v>3</v>
      </c>
      <c r="AV412">
        <v>0</v>
      </c>
      <c r="AW412">
        <v>2</v>
      </c>
      <c r="AX412">
        <v>39576061</v>
      </c>
      <c r="AY412">
        <v>1</v>
      </c>
      <c r="AZ412">
        <v>0</v>
      </c>
      <c r="BA412">
        <v>383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Y412*Source!I195</f>
        <v>0.84577499999999994</v>
      </c>
      <c r="CY412">
        <f t="shared" si="51"/>
        <v>39.950000000000003</v>
      </c>
      <c r="CZ412">
        <f t="shared" si="52"/>
        <v>6.09</v>
      </c>
      <c r="DA412">
        <f t="shared" si="53"/>
        <v>6.56</v>
      </c>
      <c r="DB412">
        <v>0</v>
      </c>
    </row>
    <row r="413" spans="1:106" x14ac:dyDescent="0.2">
      <c r="A413">
        <f>ROW(Source!A195)</f>
        <v>195</v>
      </c>
      <c r="B413">
        <v>39570879</v>
      </c>
      <c r="C413">
        <v>39576028</v>
      </c>
      <c r="D413">
        <v>36803256</v>
      </c>
      <c r="E413">
        <v>1</v>
      </c>
      <c r="F413">
        <v>1</v>
      </c>
      <c r="G413">
        <v>1</v>
      </c>
      <c r="H413">
        <v>3</v>
      </c>
      <c r="I413" t="s">
        <v>1178</v>
      </c>
      <c r="J413" t="s">
        <v>1179</v>
      </c>
      <c r="K413" t="s">
        <v>1180</v>
      </c>
      <c r="L413">
        <v>1348</v>
      </c>
      <c r="N413">
        <v>1009</v>
      </c>
      <c r="O413" t="s">
        <v>64</v>
      </c>
      <c r="P413" t="s">
        <v>64</v>
      </c>
      <c r="Q413">
        <v>1000</v>
      </c>
      <c r="W413">
        <v>0</v>
      </c>
      <c r="X413">
        <v>-714836380</v>
      </c>
      <c r="Y413">
        <v>4.0000000000000002E-4</v>
      </c>
      <c r="AA413">
        <v>67666.47</v>
      </c>
      <c r="AB413">
        <v>0</v>
      </c>
      <c r="AC413">
        <v>0</v>
      </c>
      <c r="AD413">
        <v>0</v>
      </c>
      <c r="AE413">
        <v>10315.01</v>
      </c>
      <c r="AF413">
        <v>0</v>
      </c>
      <c r="AG413">
        <v>0</v>
      </c>
      <c r="AH413">
        <v>0</v>
      </c>
      <c r="AI413">
        <v>6.56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3</v>
      </c>
      <c r="AT413">
        <v>4.0000000000000002E-4</v>
      </c>
      <c r="AU413" t="s">
        <v>3</v>
      </c>
      <c r="AV413">
        <v>0</v>
      </c>
      <c r="AW413">
        <v>2</v>
      </c>
      <c r="AX413">
        <v>39576062</v>
      </c>
      <c r="AY413">
        <v>1</v>
      </c>
      <c r="AZ413">
        <v>0</v>
      </c>
      <c r="BA413">
        <v>384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Y413*Source!I195</f>
        <v>1.611E-3</v>
      </c>
      <c r="CY413">
        <f t="shared" si="51"/>
        <v>67666.47</v>
      </c>
      <c r="CZ413">
        <f t="shared" si="52"/>
        <v>10315.01</v>
      </c>
      <c r="DA413">
        <f t="shared" si="53"/>
        <v>6.56</v>
      </c>
      <c r="DB413">
        <v>0</v>
      </c>
    </row>
    <row r="414" spans="1:106" x14ac:dyDescent="0.2">
      <c r="A414">
        <f>ROW(Source!A195)</f>
        <v>195</v>
      </c>
      <c r="B414">
        <v>39570879</v>
      </c>
      <c r="C414">
        <v>39576028</v>
      </c>
      <c r="D414">
        <v>36804447</v>
      </c>
      <c r="E414">
        <v>1</v>
      </c>
      <c r="F414">
        <v>1</v>
      </c>
      <c r="G414">
        <v>1</v>
      </c>
      <c r="H414">
        <v>3</v>
      </c>
      <c r="I414" t="s">
        <v>1276</v>
      </c>
      <c r="J414" t="s">
        <v>1277</v>
      </c>
      <c r="K414" t="s">
        <v>1278</v>
      </c>
      <c r="L414">
        <v>1348</v>
      </c>
      <c r="N414">
        <v>1009</v>
      </c>
      <c r="O414" t="s">
        <v>64</v>
      </c>
      <c r="P414" t="s">
        <v>64</v>
      </c>
      <c r="Q414">
        <v>1000</v>
      </c>
      <c r="W414">
        <v>0</v>
      </c>
      <c r="X414">
        <v>-437906794</v>
      </c>
      <c r="Y414">
        <v>1.4999999999999999E-4</v>
      </c>
      <c r="AA414">
        <v>59302.47</v>
      </c>
      <c r="AB414">
        <v>0</v>
      </c>
      <c r="AC414">
        <v>0</v>
      </c>
      <c r="AD414">
        <v>0</v>
      </c>
      <c r="AE414">
        <v>9040.01</v>
      </c>
      <c r="AF414">
        <v>0</v>
      </c>
      <c r="AG414">
        <v>0</v>
      </c>
      <c r="AH414">
        <v>0</v>
      </c>
      <c r="AI414">
        <v>6.56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0</v>
      </c>
      <c r="AQ414">
        <v>0</v>
      </c>
      <c r="AR414">
        <v>0</v>
      </c>
      <c r="AS414" t="s">
        <v>3</v>
      </c>
      <c r="AT414">
        <v>1.4999999999999999E-4</v>
      </c>
      <c r="AU414" t="s">
        <v>3</v>
      </c>
      <c r="AV414">
        <v>0</v>
      </c>
      <c r="AW414">
        <v>2</v>
      </c>
      <c r="AX414">
        <v>39576063</v>
      </c>
      <c r="AY414">
        <v>1</v>
      </c>
      <c r="AZ414">
        <v>0</v>
      </c>
      <c r="BA414">
        <v>385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Y414*Source!I195</f>
        <v>6.0412499999999995E-4</v>
      </c>
      <c r="CY414">
        <f t="shared" si="51"/>
        <v>59302.47</v>
      </c>
      <c r="CZ414">
        <f t="shared" si="52"/>
        <v>9040.01</v>
      </c>
      <c r="DA414">
        <f t="shared" si="53"/>
        <v>6.56</v>
      </c>
      <c r="DB414">
        <v>0</v>
      </c>
    </row>
    <row r="415" spans="1:106" x14ac:dyDescent="0.2">
      <c r="A415">
        <f>ROW(Source!A195)</f>
        <v>195</v>
      </c>
      <c r="B415">
        <v>39570879</v>
      </c>
      <c r="C415">
        <v>39576028</v>
      </c>
      <c r="D415">
        <v>36804545</v>
      </c>
      <c r="E415">
        <v>1</v>
      </c>
      <c r="F415">
        <v>1</v>
      </c>
      <c r="G415">
        <v>1</v>
      </c>
      <c r="H415">
        <v>3</v>
      </c>
      <c r="I415" t="s">
        <v>1211</v>
      </c>
      <c r="J415" t="s">
        <v>1212</v>
      </c>
      <c r="K415" t="s">
        <v>1213</v>
      </c>
      <c r="L415">
        <v>1348</v>
      </c>
      <c r="N415">
        <v>1009</v>
      </c>
      <c r="O415" t="s">
        <v>64</v>
      </c>
      <c r="P415" t="s">
        <v>64</v>
      </c>
      <c r="Q415">
        <v>1000</v>
      </c>
      <c r="W415">
        <v>0</v>
      </c>
      <c r="X415">
        <v>1174701286</v>
      </c>
      <c r="Y415">
        <v>1.0000000000000001E-5</v>
      </c>
      <c r="AA415">
        <v>78575.679999999993</v>
      </c>
      <c r="AB415">
        <v>0</v>
      </c>
      <c r="AC415">
        <v>0</v>
      </c>
      <c r="AD415">
        <v>0</v>
      </c>
      <c r="AE415">
        <v>11978</v>
      </c>
      <c r="AF415">
        <v>0</v>
      </c>
      <c r="AG415">
        <v>0</v>
      </c>
      <c r="AH415">
        <v>0</v>
      </c>
      <c r="AI415">
        <v>6.56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3</v>
      </c>
      <c r="AT415">
        <v>1.0000000000000001E-5</v>
      </c>
      <c r="AU415" t="s">
        <v>3</v>
      </c>
      <c r="AV415">
        <v>0</v>
      </c>
      <c r="AW415">
        <v>2</v>
      </c>
      <c r="AX415">
        <v>39576064</v>
      </c>
      <c r="AY415">
        <v>1</v>
      </c>
      <c r="AZ415">
        <v>0</v>
      </c>
      <c r="BA415">
        <v>386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Y415*Source!I195</f>
        <v>4.0275000000000003E-5</v>
      </c>
      <c r="CY415">
        <f t="shared" si="51"/>
        <v>78575.679999999993</v>
      </c>
      <c r="CZ415">
        <f t="shared" si="52"/>
        <v>11978</v>
      </c>
      <c r="DA415">
        <f t="shared" si="53"/>
        <v>6.56</v>
      </c>
      <c r="DB415">
        <v>0</v>
      </c>
    </row>
    <row r="416" spans="1:106" x14ac:dyDescent="0.2">
      <c r="A416">
        <f>ROW(Source!A195)</f>
        <v>195</v>
      </c>
      <c r="B416">
        <v>39570879</v>
      </c>
      <c r="C416">
        <v>39576028</v>
      </c>
      <c r="D416">
        <v>36805527</v>
      </c>
      <c r="E416">
        <v>1</v>
      </c>
      <c r="F416">
        <v>1</v>
      </c>
      <c r="G416">
        <v>1</v>
      </c>
      <c r="H416">
        <v>3</v>
      </c>
      <c r="I416" t="s">
        <v>1413</v>
      </c>
      <c r="J416" t="s">
        <v>1414</v>
      </c>
      <c r="K416" t="s">
        <v>1415</v>
      </c>
      <c r="L416">
        <v>1348</v>
      </c>
      <c r="N416">
        <v>1009</v>
      </c>
      <c r="O416" t="s">
        <v>64</v>
      </c>
      <c r="P416" t="s">
        <v>64</v>
      </c>
      <c r="Q416">
        <v>1000</v>
      </c>
      <c r="W416">
        <v>0</v>
      </c>
      <c r="X416">
        <v>-2116243625</v>
      </c>
      <c r="Y416">
        <v>1E-4</v>
      </c>
      <c r="AA416">
        <v>248624</v>
      </c>
      <c r="AB416">
        <v>0</v>
      </c>
      <c r="AC416">
        <v>0</v>
      </c>
      <c r="AD416">
        <v>0</v>
      </c>
      <c r="AE416">
        <v>37900</v>
      </c>
      <c r="AF416">
        <v>0</v>
      </c>
      <c r="AG416">
        <v>0</v>
      </c>
      <c r="AH416">
        <v>0</v>
      </c>
      <c r="AI416">
        <v>6.56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3</v>
      </c>
      <c r="AT416">
        <v>1E-4</v>
      </c>
      <c r="AU416" t="s">
        <v>3</v>
      </c>
      <c r="AV416">
        <v>0</v>
      </c>
      <c r="AW416">
        <v>2</v>
      </c>
      <c r="AX416">
        <v>39576065</v>
      </c>
      <c r="AY416">
        <v>1</v>
      </c>
      <c r="AZ416">
        <v>0</v>
      </c>
      <c r="BA416">
        <v>387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Y416*Source!I195</f>
        <v>4.0275E-4</v>
      </c>
      <c r="CY416">
        <f t="shared" si="51"/>
        <v>248624</v>
      </c>
      <c r="CZ416">
        <f t="shared" si="52"/>
        <v>37900</v>
      </c>
      <c r="DA416">
        <f t="shared" si="53"/>
        <v>6.56</v>
      </c>
      <c r="DB416">
        <v>0</v>
      </c>
    </row>
    <row r="417" spans="1:106" x14ac:dyDescent="0.2">
      <c r="A417">
        <f>ROW(Source!A195)</f>
        <v>195</v>
      </c>
      <c r="B417">
        <v>39570879</v>
      </c>
      <c r="C417">
        <v>39576028</v>
      </c>
      <c r="D417">
        <v>36823240</v>
      </c>
      <c r="E417">
        <v>1</v>
      </c>
      <c r="F417">
        <v>1</v>
      </c>
      <c r="G417">
        <v>1</v>
      </c>
      <c r="H417">
        <v>3</v>
      </c>
      <c r="I417" t="s">
        <v>487</v>
      </c>
      <c r="J417" t="s">
        <v>489</v>
      </c>
      <c r="K417" t="s">
        <v>488</v>
      </c>
      <c r="L417">
        <v>1346</v>
      </c>
      <c r="N417">
        <v>1009</v>
      </c>
      <c r="O417" t="s">
        <v>307</v>
      </c>
      <c r="P417" t="s">
        <v>307</v>
      </c>
      <c r="Q417">
        <v>1</v>
      </c>
      <c r="W417">
        <v>0</v>
      </c>
      <c r="X417">
        <v>-1693188439</v>
      </c>
      <c r="Y417">
        <v>1000</v>
      </c>
      <c r="AA417">
        <v>77.599999999999994</v>
      </c>
      <c r="AB417">
        <v>0</v>
      </c>
      <c r="AC417">
        <v>0</v>
      </c>
      <c r="AD417">
        <v>0</v>
      </c>
      <c r="AE417">
        <v>11.83</v>
      </c>
      <c r="AF417">
        <v>0</v>
      </c>
      <c r="AG417">
        <v>0</v>
      </c>
      <c r="AH417">
        <v>0</v>
      </c>
      <c r="AI417">
        <v>6.56</v>
      </c>
      <c r="AJ417">
        <v>1</v>
      </c>
      <c r="AK417">
        <v>1</v>
      </c>
      <c r="AL417">
        <v>1</v>
      </c>
      <c r="AN417">
        <v>0</v>
      </c>
      <c r="AO417">
        <v>0</v>
      </c>
      <c r="AP417">
        <v>0</v>
      </c>
      <c r="AQ417">
        <v>0</v>
      </c>
      <c r="AR417">
        <v>0</v>
      </c>
      <c r="AS417" t="s">
        <v>3</v>
      </c>
      <c r="AT417">
        <v>1000</v>
      </c>
      <c r="AU417" t="s">
        <v>3</v>
      </c>
      <c r="AV417">
        <v>0</v>
      </c>
      <c r="AW417">
        <v>1</v>
      </c>
      <c r="AX417">
        <v>-1</v>
      </c>
      <c r="AY417">
        <v>0</v>
      </c>
      <c r="AZ417">
        <v>0</v>
      </c>
      <c r="BA417" t="s">
        <v>3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Y417*Source!I195</f>
        <v>4027.5</v>
      </c>
      <c r="CY417">
        <f t="shared" si="51"/>
        <v>77.599999999999994</v>
      </c>
      <c r="CZ417">
        <f t="shared" si="52"/>
        <v>11.83</v>
      </c>
      <c r="DA417">
        <f t="shared" si="53"/>
        <v>6.56</v>
      </c>
      <c r="DB417">
        <v>0</v>
      </c>
    </row>
    <row r="418" spans="1:106" x14ac:dyDescent="0.2">
      <c r="A418">
        <f>ROW(Source!A195)</f>
        <v>195</v>
      </c>
      <c r="B418">
        <v>39570879</v>
      </c>
      <c r="C418">
        <v>39576028</v>
      </c>
      <c r="D418">
        <v>36823258</v>
      </c>
      <c r="E418">
        <v>1</v>
      </c>
      <c r="F418">
        <v>1</v>
      </c>
      <c r="G418">
        <v>1</v>
      </c>
      <c r="H418">
        <v>3</v>
      </c>
      <c r="I418" t="s">
        <v>579</v>
      </c>
      <c r="J418" t="s">
        <v>581</v>
      </c>
      <c r="K418" t="s">
        <v>580</v>
      </c>
      <c r="L418">
        <v>1348</v>
      </c>
      <c r="N418">
        <v>1009</v>
      </c>
      <c r="O418" t="s">
        <v>64</v>
      </c>
      <c r="P418" t="s">
        <v>64</v>
      </c>
      <c r="Q418">
        <v>1000</v>
      </c>
      <c r="W418">
        <v>0</v>
      </c>
      <c r="X418">
        <v>299819930</v>
      </c>
      <c r="Y418">
        <v>4.0000000000000002E-4</v>
      </c>
      <c r="AA418">
        <v>50590.720000000001</v>
      </c>
      <c r="AB418">
        <v>0</v>
      </c>
      <c r="AC418">
        <v>0</v>
      </c>
      <c r="AD418">
        <v>0</v>
      </c>
      <c r="AE418">
        <v>7712</v>
      </c>
      <c r="AF418">
        <v>0</v>
      </c>
      <c r="AG418">
        <v>0</v>
      </c>
      <c r="AH418">
        <v>0</v>
      </c>
      <c r="AI418">
        <v>6.56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3</v>
      </c>
      <c r="AT418">
        <v>4.0000000000000002E-4</v>
      </c>
      <c r="AU418" t="s">
        <v>3</v>
      </c>
      <c r="AV418">
        <v>0</v>
      </c>
      <c r="AW418">
        <v>2</v>
      </c>
      <c r="AX418">
        <v>39576066</v>
      </c>
      <c r="AY418">
        <v>1</v>
      </c>
      <c r="AZ418">
        <v>0</v>
      </c>
      <c r="BA418">
        <v>388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Y418*Source!I195</f>
        <v>1.611E-3</v>
      </c>
      <c r="CY418">
        <f t="shared" si="51"/>
        <v>50590.720000000001</v>
      </c>
      <c r="CZ418">
        <f t="shared" si="52"/>
        <v>7712</v>
      </c>
      <c r="DA418">
        <f t="shared" si="53"/>
        <v>6.56</v>
      </c>
      <c r="DB418">
        <v>0</v>
      </c>
    </row>
    <row r="419" spans="1:106" x14ac:dyDescent="0.2">
      <c r="A419">
        <f>ROW(Source!A195)</f>
        <v>195</v>
      </c>
      <c r="B419">
        <v>39570879</v>
      </c>
      <c r="C419">
        <v>39576028</v>
      </c>
      <c r="D419">
        <v>39169913</v>
      </c>
      <c r="E419">
        <v>17</v>
      </c>
      <c r="F419">
        <v>1</v>
      </c>
      <c r="G419">
        <v>1</v>
      </c>
      <c r="H419">
        <v>3</v>
      </c>
      <c r="I419" t="s">
        <v>124</v>
      </c>
      <c r="J419" t="s">
        <v>3</v>
      </c>
      <c r="K419" t="s">
        <v>125</v>
      </c>
      <c r="L419">
        <v>1348</v>
      </c>
      <c r="N419">
        <v>1009</v>
      </c>
      <c r="O419" t="s">
        <v>64</v>
      </c>
      <c r="P419" t="s">
        <v>64</v>
      </c>
      <c r="Q419">
        <v>1000</v>
      </c>
      <c r="W419">
        <v>0</v>
      </c>
      <c r="X419">
        <v>748648226</v>
      </c>
      <c r="Y419">
        <v>1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6.56</v>
      </c>
      <c r="AJ419">
        <v>1</v>
      </c>
      <c r="AK419">
        <v>1</v>
      </c>
      <c r="AL419">
        <v>1</v>
      </c>
      <c r="AN419">
        <v>0</v>
      </c>
      <c r="AO419">
        <v>0</v>
      </c>
      <c r="AP419">
        <v>0</v>
      </c>
      <c r="AQ419">
        <v>0</v>
      </c>
      <c r="AR419">
        <v>0</v>
      </c>
      <c r="AS419" t="s">
        <v>3</v>
      </c>
      <c r="AT419">
        <v>1</v>
      </c>
      <c r="AU419" t="s">
        <v>3</v>
      </c>
      <c r="AV419">
        <v>0</v>
      </c>
      <c r="AW419">
        <v>2</v>
      </c>
      <c r="AX419">
        <v>39576067</v>
      </c>
      <c r="AY419">
        <v>1</v>
      </c>
      <c r="AZ419">
        <v>0</v>
      </c>
      <c r="BA419">
        <v>389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Y419*Source!I195</f>
        <v>4.0274999999999999</v>
      </c>
      <c r="CY419">
        <f t="shared" si="51"/>
        <v>0</v>
      </c>
      <c r="CZ419">
        <f t="shared" si="52"/>
        <v>0</v>
      </c>
      <c r="DA419">
        <f t="shared" si="53"/>
        <v>6.56</v>
      </c>
      <c r="DB419">
        <v>0</v>
      </c>
    </row>
    <row r="420" spans="1:106" x14ac:dyDescent="0.2">
      <c r="A420">
        <f>ROW(Source!A195)</f>
        <v>195</v>
      </c>
      <c r="B420">
        <v>39570879</v>
      </c>
      <c r="C420">
        <v>39576028</v>
      </c>
      <c r="D420">
        <v>36825287</v>
      </c>
      <c r="E420">
        <v>1</v>
      </c>
      <c r="F420">
        <v>1</v>
      </c>
      <c r="G420">
        <v>1</v>
      </c>
      <c r="H420">
        <v>3</v>
      </c>
      <c r="I420" t="s">
        <v>1416</v>
      </c>
      <c r="J420" t="s">
        <v>1417</v>
      </c>
      <c r="K420" t="s">
        <v>1418</v>
      </c>
      <c r="L420">
        <v>1302</v>
      </c>
      <c r="N420">
        <v>1003</v>
      </c>
      <c r="O420" t="s">
        <v>47</v>
      </c>
      <c r="P420" t="s">
        <v>47</v>
      </c>
      <c r="Q420">
        <v>10</v>
      </c>
      <c r="W420">
        <v>0</v>
      </c>
      <c r="X420">
        <v>-1640127157</v>
      </c>
      <c r="Y420">
        <v>1.8700000000000001E-2</v>
      </c>
      <c r="AA420">
        <v>329.57</v>
      </c>
      <c r="AB420">
        <v>0</v>
      </c>
      <c r="AC420">
        <v>0</v>
      </c>
      <c r="AD420">
        <v>0</v>
      </c>
      <c r="AE420">
        <v>50.24</v>
      </c>
      <c r="AF420">
        <v>0</v>
      </c>
      <c r="AG420">
        <v>0</v>
      </c>
      <c r="AH420">
        <v>0</v>
      </c>
      <c r="AI420">
        <v>6.56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3</v>
      </c>
      <c r="AT420">
        <v>1.8700000000000001E-2</v>
      </c>
      <c r="AU420" t="s">
        <v>3</v>
      </c>
      <c r="AV420">
        <v>0</v>
      </c>
      <c r="AW420">
        <v>2</v>
      </c>
      <c r="AX420">
        <v>39576068</v>
      </c>
      <c r="AY420">
        <v>1</v>
      </c>
      <c r="AZ420">
        <v>0</v>
      </c>
      <c r="BA420">
        <v>390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Y420*Source!I195</f>
        <v>7.5314249999999999E-2</v>
      </c>
      <c r="CY420">
        <f t="shared" si="51"/>
        <v>329.57</v>
      </c>
      <c r="CZ420">
        <f t="shared" si="52"/>
        <v>50.24</v>
      </c>
      <c r="DA420">
        <f t="shared" si="53"/>
        <v>6.56</v>
      </c>
      <c r="DB420">
        <v>0</v>
      </c>
    </row>
    <row r="421" spans="1:106" x14ac:dyDescent="0.2">
      <c r="A421">
        <f>ROW(Source!A195)</f>
        <v>195</v>
      </c>
      <c r="B421">
        <v>39570879</v>
      </c>
      <c r="C421">
        <v>39576028</v>
      </c>
      <c r="D421">
        <v>36825646</v>
      </c>
      <c r="E421">
        <v>1</v>
      </c>
      <c r="F421">
        <v>1</v>
      </c>
      <c r="G421">
        <v>1</v>
      </c>
      <c r="H421">
        <v>3</v>
      </c>
      <c r="I421" t="s">
        <v>1220</v>
      </c>
      <c r="J421" t="s">
        <v>1221</v>
      </c>
      <c r="K421" t="s">
        <v>1222</v>
      </c>
      <c r="L421">
        <v>1348</v>
      </c>
      <c r="N421">
        <v>1009</v>
      </c>
      <c r="O421" t="s">
        <v>64</v>
      </c>
      <c r="P421" t="s">
        <v>64</v>
      </c>
      <c r="Q421">
        <v>1000</v>
      </c>
      <c r="W421">
        <v>0</v>
      </c>
      <c r="X421">
        <v>-1396314973</v>
      </c>
      <c r="Y421">
        <v>3.0000000000000001E-5</v>
      </c>
      <c r="AA421">
        <v>29226.11</v>
      </c>
      <c r="AB421">
        <v>0</v>
      </c>
      <c r="AC421">
        <v>0</v>
      </c>
      <c r="AD421">
        <v>0</v>
      </c>
      <c r="AE421">
        <v>4455.2</v>
      </c>
      <c r="AF421">
        <v>0</v>
      </c>
      <c r="AG421">
        <v>0</v>
      </c>
      <c r="AH421">
        <v>0</v>
      </c>
      <c r="AI421">
        <v>6.56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3</v>
      </c>
      <c r="AT421">
        <v>3.0000000000000001E-5</v>
      </c>
      <c r="AU421" t="s">
        <v>3</v>
      </c>
      <c r="AV421">
        <v>0</v>
      </c>
      <c r="AW421">
        <v>2</v>
      </c>
      <c r="AX421">
        <v>39576069</v>
      </c>
      <c r="AY421">
        <v>1</v>
      </c>
      <c r="AZ421">
        <v>0</v>
      </c>
      <c r="BA421">
        <v>391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Y421*Source!I195</f>
        <v>1.20825E-4</v>
      </c>
      <c r="CY421">
        <f t="shared" si="51"/>
        <v>29226.11</v>
      </c>
      <c r="CZ421">
        <f t="shared" si="52"/>
        <v>4455.2</v>
      </c>
      <c r="DA421">
        <f t="shared" si="53"/>
        <v>6.56</v>
      </c>
      <c r="DB421">
        <v>0</v>
      </c>
    </row>
    <row r="422" spans="1:106" x14ac:dyDescent="0.2">
      <c r="A422">
        <f>ROW(Source!A195)</f>
        <v>195</v>
      </c>
      <c r="B422">
        <v>39570879</v>
      </c>
      <c r="C422">
        <v>39576028</v>
      </c>
      <c r="D422">
        <v>36826406</v>
      </c>
      <c r="E422">
        <v>1</v>
      </c>
      <c r="F422">
        <v>1</v>
      </c>
      <c r="G422">
        <v>1</v>
      </c>
      <c r="H422">
        <v>3</v>
      </c>
      <c r="I422" t="s">
        <v>1419</v>
      </c>
      <c r="J422" t="s">
        <v>1420</v>
      </c>
      <c r="K422" t="s">
        <v>1421</v>
      </c>
      <c r="L422">
        <v>1348</v>
      </c>
      <c r="N422">
        <v>1009</v>
      </c>
      <c r="O422" t="s">
        <v>64</v>
      </c>
      <c r="P422" t="s">
        <v>64</v>
      </c>
      <c r="Q422">
        <v>1000</v>
      </c>
      <c r="W422">
        <v>0</v>
      </c>
      <c r="X422">
        <v>900832145</v>
      </c>
      <c r="Y422">
        <v>1.9400000000000001E-3</v>
      </c>
      <c r="AA422">
        <v>32275.200000000001</v>
      </c>
      <c r="AB422">
        <v>0</v>
      </c>
      <c r="AC422">
        <v>0</v>
      </c>
      <c r="AD422">
        <v>0</v>
      </c>
      <c r="AE422">
        <v>4920</v>
      </c>
      <c r="AF422">
        <v>0</v>
      </c>
      <c r="AG422">
        <v>0</v>
      </c>
      <c r="AH422">
        <v>0</v>
      </c>
      <c r="AI422">
        <v>6.56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3</v>
      </c>
      <c r="AT422">
        <v>1.9400000000000001E-3</v>
      </c>
      <c r="AU422" t="s">
        <v>3</v>
      </c>
      <c r="AV422">
        <v>0</v>
      </c>
      <c r="AW422">
        <v>2</v>
      </c>
      <c r="AX422">
        <v>39576070</v>
      </c>
      <c r="AY422">
        <v>1</v>
      </c>
      <c r="AZ422">
        <v>0</v>
      </c>
      <c r="BA422">
        <v>392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Y422*Source!I195</f>
        <v>7.8133500000000002E-3</v>
      </c>
      <c r="CY422">
        <f t="shared" si="51"/>
        <v>32275.200000000001</v>
      </c>
      <c r="CZ422">
        <f t="shared" si="52"/>
        <v>4920</v>
      </c>
      <c r="DA422">
        <f t="shared" si="53"/>
        <v>6.56</v>
      </c>
      <c r="DB422">
        <v>0</v>
      </c>
    </row>
    <row r="423" spans="1:106" x14ac:dyDescent="0.2">
      <c r="A423">
        <f>ROW(Source!A195)</f>
        <v>195</v>
      </c>
      <c r="B423">
        <v>39570879</v>
      </c>
      <c r="C423">
        <v>39576028</v>
      </c>
      <c r="D423">
        <v>36830313</v>
      </c>
      <c r="E423">
        <v>1</v>
      </c>
      <c r="F423">
        <v>1</v>
      </c>
      <c r="G423">
        <v>1</v>
      </c>
      <c r="H423">
        <v>3</v>
      </c>
      <c r="I423" t="s">
        <v>1422</v>
      </c>
      <c r="J423" t="s">
        <v>1423</v>
      </c>
      <c r="K423" t="s">
        <v>1424</v>
      </c>
      <c r="L423">
        <v>1339</v>
      </c>
      <c r="N423">
        <v>1007</v>
      </c>
      <c r="O423" t="s">
        <v>73</v>
      </c>
      <c r="P423" t="s">
        <v>73</v>
      </c>
      <c r="Q423">
        <v>1</v>
      </c>
      <c r="W423">
        <v>0</v>
      </c>
      <c r="X423">
        <v>1283004816</v>
      </c>
      <c r="Y423">
        <v>1.0300000000000001E-3</v>
      </c>
      <c r="AA423">
        <v>11152</v>
      </c>
      <c r="AB423">
        <v>0</v>
      </c>
      <c r="AC423">
        <v>0</v>
      </c>
      <c r="AD423">
        <v>0</v>
      </c>
      <c r="AE423">
        <v>1700</v>
      </c>
      <c r="AF423">
        <v>0</v>
      </c>
      <c r="AG423">
        <v>0</v>
      </c>
      <c r="AH423">
        <v>0</v>
      </c>
      <c r="AI423">
        <v>6.56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3</v>
      </c>
      <c r="AT423">
        <v>1.0300000000000001E-3</v>
      </c>
      <c r="AU423" t="s">
        <v>3</v>
      </c>
      <c r="AV423">
        <v>0</v>
      </c>
      <c r="AW423">
        <v>2</v>
      </c>
      <c r="AX423">
        <v>39576071</v>
      </c>
      <c r="AY423">
        <v>1</v>
      </c>
      <c r="AZ423">
        <v>0</v>
      </c>
      <c r="BA423">
        <v>393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Y423*Source!I195</f>
        <v>4.1483250000000004E-3</v>
      </c>
      <c r="CY423">
        <f t="shared" si="51"/>
        <v>11152</v>
      </c>
      <c r="CZ423">
        <f t="shared" si="52"/>
        <v>1700</v>
      </c>
      <c r="DA423">
        <f t="shared" si="53"/>
        <v>6.56</v>
      </c>
      <c r="DB423">
        <v>0</v>
      </c>
    </row>
    <row r="424" spans="1:106" x14ac:dyDescent="0.2">
      <c r="A424">
        <f>ROW(Source!A195)</f>
        <v>195</v>
      </c>
      <c r="B424">
        <v>39570879</v>
      </c>
      <c r="C424">
        <v>39576028</v>
      </c>
      <c r="D424">
        <v>36837948</v>
      </c>
      <c r="E424">
        <v>1</v>
      </c>
      <c r="F424">
        <v>1</v>
      </c>
      <c r="G424">
        <v>1</v>
      </c>
      <c r="H424">
        <v>3</v>
      </c>
      <c r="I424" t="s">
        <v>1425</v>
      </c>
      <c r="J424" t="s">
        <v>1426</v>
      </c>
      <c r="K424" t="s">
        <v>1427</v>
      </c>
      <c r="L424">
        <v>1348</v>
      </c>
      <c r="N424">
        <v>1009</v>
      </c>
      <c r="O424" t="s">
        <v>64</v>
      </c>
      <c r="P424" t="s">
        <v>64</v>
      </c>
      <c r="Q424">
        <v>1000</v>
      </c>
      <c r="W424">
        <v>0</v>
      </c>
      <c r="X424">
        <v>-1655298345</v>
      </c>
      <c r="Y424">
        <v>3.1E-4</v>
      </c>
      <c r="AA424">
        <v>102467.2</v>
      </c>
      <c r="AB424">
        <v>0</v>
      </c>
      <c r="AC424">
        <v>0</v>
      </c>
      <c r="AD424">
        <v>0</v>
      </c>
      <c r="AE424">
        <v>15620</v>
      </c>
      <c r="AF424">
        <v>0</v>
      </c>
      <c r="AG424">
        <v>0</v>
      </c>
      <c r="AH424">
        <v>0</v>
      </c>
      <c r="AI424">
        <v>6.56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3</v>
      </c>
      <c r="AT424">
        <v>3.1E-4</v>
      </c>
      <c r="AU424" t="s">
        <v>3</v>
      </c>
      <c r="AV424">
        <v>0</v>
      </c>
      <c r="AW424">
        <v>2</v>
      </c>
      <c r="AX424">
        <v>39576072</v>
      </c>
      <c r="AY424">
        <v>1</v>
      </c>
      <c r="AZ424">
        <v>0</v>
      </c>
      <c r="BA424">
        <v>394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Y424*Source!I195</f>
        <v>1.2485249999999999E-3</v>
      </c>
      <c r="CY424">
        <f t="shared" si="51"/>
        <v>102467.2</v>
      </c>
      <c r="CZ424">
        <f t="shared" si="52"/>
        <v>15620</v>
      </c>
      <c r="DA424">
        <f t="shared" si="53"/>
        <v>6.56</v>
      </c>
      <c r="DB424">
        <v>0</v>
      </c>
    </row>
    <row r="425" spans="1:106" x14ac:dyDescent="0.2">
      <c r="A425">
        <f>ROW(Source!A195)</f>
        <v>195</v>
      </c>
      <c r="B425">
        <v>39570879</v>
      </c>
      <c r="C425">
        <v>39576028</v>
      </c>
      <c r="D425">
        <v>36839146</v>
      </c>
      <c r="E425">
        <v>1</v>
      </c>
      <c r="F425">
        <v>1</v>
      </c>
      <c r="G425">
        <v>1</v>
      </c>
      <c r="H425">
        <v>3</v>
      </c>
      <c r="I425" t="s">
        <v>1393</v>
      </c>
      <c r="J425" t="s">
        <v>1394</v>
      </c>
      <c r="K425" t="s">
        <v>1395</v>
      </c>
      <c r="L425">
        <v>1348</v>
      </c>
      <c r="N425">
        <v>1009</v>
      </c>
      <c r="O425" t="s">
        <v>64</v>
      </c>
      <c r="P425" t="s">
        <v>64</v>
      </c>
      <c r="Q425">
        <v>1000</v>
      </c>
      <c r="W425">
        <v>0</v>
      </c>
      <c r="X425">
        <v>-639604785</v>
      </c>
      <c r="Y425">
        <v>5.9999999999999995E-4</v>
      </c>
      <c r="AA425">
        <v>61795.199999999997</v>
      </c>
      <c r="AB425">
        <v>0</v>
      </c>
      <c r="AC425">
        <v>0</v>
      </c>
      <c r="AD425">
        <v>0</v>
      </c>
      <c r="AE425">
        <v>9420</v>
      </c>
      <c r="AF425">
        <v>0</v>
      </c>
      <c r="AG425">
        <v>0</v>
      </c>
      <c r="AH425">
        <v>0</v>
      </c>
      <c r="AI425">
        <v>6.56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3</v>
      </c>
      <c r="AT425">
        <v>5.9999999999999995E-4</v>
      </c>
      <c r="AU425" t="s">
        <v>3</v>
      </c>
      <c r="AV425">
        <v>0</v>
      </c>
      <c r="AW425">
        <v>2</v>
      </c>
      <c r="AX425">
        <v>39576073</v>
      </c>
      <c r="AY425">
        <v>1</v>
      </c>
      <c r="AZ425">
        <v>0</v>
      </c>
      <c r="BA425">
        <v>395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Y425*Source!I195</f>
        <v>2.4164999999999998E-3</v>
      </c>
      <c r="CY425">
        <f t="shared" si="51"/>
        <v>61795.199999999997</v>
      </c>
      <c r="CZ425">
        <f t="shared" si="52"/>
        <v>9420</v>
      </c>
      <c r="DA425">
        <f t="shared" si="53"/>
        <v>6.56</v>
      </c>
      <c r="DB425">
        <v>0</v>
      </c>
    </row>
    <row r="426" spans="1:106" x14ac:dyDescent="0.2">
      <c r="A426">
        <f>ROW(Source!A198)</f>
        <v>198</v>
      </c>
      <c r="B426">
        <v>39570879</v>
      </c>
      <c r="C426">
        <v>39572178</v>
      </c>
      <c r="D426">
        <v>37072887</v>
      </c>
      <c r="E426">
        <v>1</v>
      </c>
      <c r="F426">
        <v>1</v>
      </c>
      <c r="G426">
        <v>1</v>
      </c>
      <c r="H426">
        <v>1</v>
      </c>
      <c r="I426" t="s">
        <v>1245</v>
      </c>
      <c r="J426" t="s">
        <v>3</v>
      </c>
      <c r="K426" t="s">
        <v>1246</v>
      </c>
      <c r="L426">
        <v>1191</v>
      </c>
      <c r="N426">
        <v>1013</v>
      </c>
      <c r="O426" t="s">
        <v>1143</v>
      </c>
      <c r="P426" t="s">
        <v>1143</v>
      </c>
      <c r="Q426">
        <v>1</v>
      </c>
      <c r="W426">
        <v>0</v>
      </c>
      <c r="X426">
        <v>1799141607</v>
      </c>
      <c r="Y426">
        <v>20.987499999999997</v>
      </c>
      <c r="AA426">
        <v>0</v>
      </c>
      <c r="AB426">
        <v>0</v>
      </c>
      <c r="AC426">
        <v>0</v>
      </c>
      <c r="AD426">
        <v>66.98</v>
      </c>
      <c r="AE426">
        <v>0</v>
      </c>
      <c r="AF426">
        <v>0</v>
      </c>
      <c r="AG426">
        <v>0</v>
      </c>
      <c r="AH426">
        <v>10.210000000000001</v>
      </c>
      <c r="AI426">
        <v>1</v>
      </c>
      <c r="AJ426">
        <v>1</v>
      </c>
      <c r="AK426">
        <v>1</v>
      </c>
      <c r="AL426">
        <v>6.56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3</v>
      </c>
      <c r="AT426">
        <v>18.25</v>
      </c>
      <c r="AU426" t="s">
        <v>20</v>
      </c>
      <c r="AV426">
        <v>1</v>
      </c>
      <c r="AW426">
        <v>2</v>
      </c>
      <c r="AX426">
        <v>39572202</v>
      </c>
      <c r="AY426">
        <v>1</v>
      </c>
      <c r="AZ426">
        <v>0</v>
      </c>
      <c r="BA426">
        <v>396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Y426*Source!I198</f>
        <v>33.949379999999991</v>
      </c>
      <c r="CY426">
        <f>AD426</f>
        <v>66.98</v>
      </c>
      <c r="CZ426">
        <f>AH426</f>
        <v>10.210000000000001</v>
      </c>
      <c r="DA426">
        <f>AL426</f>
        <v>6.56</v>
      </c>
      <c r="DB426">
        <v>0</v>
      </c>
    </row>
    <row r="427" spans="1:106" x14ac:dyDescent="0.2">
      <c r="A427">
        <f>ROW(Source!A198)</f>
        <v>198</v>
      </c>
      <c r="B427">
        <v>39570879</v>
      </c>
      <c r="C427">
        <v>39572178</v>
      </c>
      <c r="D427">
        <v>37064876</v>
      </c>
      <c r="E427">
        <v>1</v>
      </c>
      <c r="F427">
        <v>1</v>
      </c>
      <c r="G427">
        <v>1</v>
      </c>
      <c r="H427">
        <v>1</v>
      </c>
      <c r="I427" t="s">
        <v>1146</v>
      </c>
      <c r="J427" t="s">
        <v>3</v>
      </c>
      <c r="K427" t="s">
        <v>1147</v>
      </c>
      <c r="L427">
        <v>1191</v>
      </c>
      <c r="N427">
        <v>1013</v>
      </c>
      <c r="O427" t="s">
        <v>1143</v>
      </c>
      <c r="P427" t="s">
        <v>1143</v>
      </c>
      <c r="Q427">
        <v>1</v>
      </c>
      <c r="W427">
        <v>0</v>
      </c>
      <c r="X427">
        <v>-1417349443</v>
      </c>
      <c r="Y427">
        <v>2.88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1</v>
      </c>
      <c r="AJ427">
        <v>1</v>
      </c>
      <c r="AK427">
        <v>6.56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3</v>
      </c>
      <c r="AT427">
        <v>2.88</v>
      </c>
      <c r="AU427" t="s">
        <v>3</v>
      </c>
      <c r="AV427">
        <v>2</v>
      </c>
      <c r="AW427">
        <v>2</v>
      </c>
      <c r="AX427">
        <v>39572203</v>
      </c>
      <c r="AY427">
        <v>1</v>
      </c>
      <c r="AZ427">
        <v>2048</v>
      </c>
      <c r="BA427">
        <v>397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Y427*Source!I198</f>
        <v>4.6586879999999997</v>
      </c>
      <c r="CY427">
        <f>AD427</f>
        <v>0</v>
      </c>
      <c r="CZ427">
        <f>AH427</f>
        <v>0</v>
      </c>
      <c r="DA427">
        <f>AL427</f>
        <v>1</v>
      </c>
      <c r="DB427">
        <v>0</v>
      </c>
    </row>
    <row r="428" spans="1:106" x14ac:dyDescent="0.2">
      <c r="A428">
        <f>ROW(Source!A198)</f>
        <v>198</v>
      </c>
      <c r="B428">
        <v>39570879</v>
      </c>
      <c r="C428">
        <v>39572178</v>
      </c>
      <c r="D428">
        <v>36882065</v>
      </c>
      <c r="E428">
        <v>1</v>
      </c>
      <c r="F428">
        <v>1</v>
      </c>
      <c r="G428">
        <v>1</v>
      </c>
      <c r="H428">
        <v>2</v>
      </c>
      <c r="I428" t="s">
        <v>1428</v>
      </c>
      <c r="J428" t="s">
        <v>1429</v>
      </c>
      <c r="K428" t="s">
        <v>1430</v>
      </c>
      <c r="L428">
        <v>1368</v>
      </c>
      <c r="N428">
        <v>1011</v>
      </c>
      <c r="O428" t="s">
        <v>1151</v>
      </c>
      <c r="P428" t="s">
        <v>1151</v>
      </c>
      <c r="Q428">
        <v>1</v>
      </c>
      <c r="W428">
        <v>0</v>
      </c>
      <c r="X428">
        <v>-111081418</v>
      </c>
      <c r="Y428">
        <v>0.85000000000000009</v>
      </c>
      <c r="AA428">
        <v>0</v>
      </c>
      <c r="AB428">
        <v>2048.1</v>
      </c>
      <c r="AC428">
        <v>15.42</v>
      </c>
      <c r="AD428">
        <v>0</v>
      </c>
      <c r="AE428">
        <v>0</v>
      </c>
      <c r="AF428">
        <v>312.20999999999998</v>
      </c>
      <c r="AG428">
        <v>15.42</v>
      </c>
      <c r="AH428">
        <v>0</v>
      </c>
      <c r="AI428">
        <v>1</v>
      </c>
      <c r="AJ428">
        <v>6.56</v>
      </c>
      <c r="AK428">
        <v>1</v>
      </c>
      <c r="AL428">
        <v>1</v>
      </c>
      <c r="AN428">
        <v>0</v>
      </c>
      <c r="AO428">
        <v>1</v>
      </c>
      <c r="AP428">
        <v>1</v>
      </c>
      <c r="AQ428">
        <v>0</v>
      </c>
      <c r="AR428">
        <v>0</v>
      </c>
      <c r="AS428" t="s">
        <v>3</v>
      </c>
      <c r="AT428">
        <v>0.68</v>
      </c>
      <c r="AU428" t="s">
        <v>19</v>
      </c>
      <c r="AV428">
        <v>0</v>
      </c>
      <c r="AW428">
        <v>2</v>
      </c>
      <c r="AX428">
        <v>39572204</v>
      </c>
      <c r="AY428">
        <v>1</v>
      </c>
      <c r="AZ428">
        <v>0</v>
      </c>
      <c r="BA428">
        <v>398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Y428*Source!I198</f>
        <v>1.3749600000000002</v>
      </c>
      <c r="CY428">
        <f t="shared" ref="CY428:CY433" si="54">AB428</f>
        <v>2048.1</v>
      </c>
      <c r="CZ428">
        <f t="shared" ref="CZ428:CZ433" si="55">AF428</f>
        <v>312.20999999999998</v>
      </c>
      <c r="DA428">
        <f t="shared" ref="DA428:DA433" si="56">AJ428</f>
        <v>6.56</v>
      </c>
      <c r="DB428">
        <v>0</v>
      </c>
    </row>
    <row r="429" spans="1:106" x14ac:dyDescent="0.2">
      <c r="A429">
        <f>ROW(Source!A198)</f>
        <v>198</v>
      </c>
      <c r="B429">
        <v>39570879</v>
      </c>
      <c r="C429">
        <v>39572178</v>
      </c>
      <c r="D429">
        <v>36882079</v>
      </c>
      <c r="E429">
        <v>1</v>
      </c>
      <c r="F429">
        <v>1</v>
      </c>
      <c r="G429">
        <v>1</v>
      </c>
      <c r="H429">
        <v>2</v>
      </c>
      <c r="I429" t="s">
        <v>1401</v>
      </c>
      <c r="J429" t="s">
        <v>1402</v>
      </c>
      <c r="K429" t="s">
        <v>1403</v>
      </c>
      <c r="L429">
        <v>1368</v>
      </c>
      <c r="N429">
        <v>1011</v>
      </c>
      <c r="O429" t="s">
        <v>1151</v>
      </c>
      <c r="P429" t="s">
        <v>1151</v>
      </c>
      <c r="Q429">
        <v>1</v>
      </c>
      <c r="W429">
        <v>0</v>
      </c>
      <c r="X429">
        <v>641541266</v>
      </c>
      <c r="Y429">
        <v>2.1</v>
      </c>
      <c r="AA429">
        <v>0</v>
      </c>
      <c r="AB429">
        <v>788.77</v>
      </c>
      <c r="AC429">
        <v>15.42</v>
      </c>
      <c r="AD429">
        <v>0</v>
      </c>
      <c r="AE429">
        <v>0</v>
      </c>
      <c r="AF429">
        <v>120.24</v>
      </c>
      <c r="AG429">
        <v>15.42</v>
      </c>
      <c r="AH429">
        <v>0</v>
      </c>
      <c r="AI429">
        <v>1</v>
      </c>
      <c r="AJ429">
        <v>6.56</v>
      </c>
      <c r="AK429">
        <v>1</v>
      </c>
      <c r="AL429">
        <v>1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3</v>
      </c>
      <c r="AT429">
        <v>1.68</v>
      </c>
      <c r="AU429" t="s">
        <v>19</v>
      </c>
      <c r="AV429">
        <v>0</v>
      </c>
      <c r="AW429">
        <v>2</v>
      </c>
      <c r="AX429">
        <v>39572205</v>
      </c>
      <c r="AY429">
        <v>1</v>
      </c>
      <c r="AZ429">
        <v>0</v>
      </c>
      <c r="BA429">
        <v>399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Y429*Source!I198</f>
        <v>3.39696</v>
      </c>
      <c r="CY429">
        <f t="shared" si="54"/>
        <v>788.77</v>
      </c>
      <c r="CZ429">
        <f t="shared" si="55"/>
        <v>120.24</v>
      </c>
      <c r="DA429">
        <f t="shared" si="56"/>
        <v>6.56</v>
      </c>
      <c r="DB429">
        <v>0</v>
      </c>
    </row>
    <row r="430" spans="1:106" x14ac:dyDescent="0.2">
      <c r="A430">
        <f>ROW(Source!A198)</f>
        <v>198</v>
      </c>
      <c r="B430">
        <v>39570879</v>
      </c>
      <c r="C430">
        <v>39572178</v>
      </c>
      <c r="D430">
        <v>36882159</v>
      </c>
      <c r="E430">
        <v>1</v>
      </c>
      <c r="F430">
        <v>1</v>
      </c>
      <c r="G430">
        <v>1</v>
      </c>
      <c r="H430">
        <v>2</v>
      </c>
      <c r="I430" t="s">
        <v>1155</v>
      </c>
      <c r="J430" t="s">
        <v>1156</v>
      </c>
      <c r="K430" t="s">
        <v>1157</v>
      </c>
      <c r="L430">
        <v>1368</v>
      </c>
      <c r="N430">
        <v>1011</v>
      </c>
      <c r="O430" t="s">
        <v>1151</v>
      </c>
      <c r="P430" t="s">
        <v>1151</v>
      </c>
      <c r="Q430">
        <v>1</v>
      </c>
      <c r="W430">
        <v>0</v>
      </c>
      <c r="X430">
        <v>-1718674368</v>
      </c>
      <c r="Y430">
        <v>0.26250000000000001</v>
      </c>
      <c r="AA430">
        <v>0</v>
      </c>
      <c r="AB430">
        <v>734.65</v>
      </c>
      <c r="AC430">
        <v>13.5</v>
      </c>
      <c r="AD430">
        <v>0</v>
      </c>
      <c r="AE430">
        <v>0</v>
      </c>
      <c r="AF430">
        <v>111.99</v>
      </c>
      <c r="AG430">
        <v>13.5</v>
      </c>
      <c r="AH430">
        <v>0</v>
      </c>
      <c r="AI430">
        <v>1</v>
      </c>
      <c r="AJ430">
        <v>6.56</v>
      </c>
      <c r="AK430">
        <v>1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3</v>
      </c>
      <c r="AT430">
        <v>0.21</v>
      </c>
      <c r="AU430" t="s">
        <v>19</v>
      </c>
      <c r="AV430">
        <v>0</v>
      </c>
      <c r="AW430">
        <v>2</v>
      </c>
      <c r="AX430">
        <v>39572206</v>
      </c>
      <c r="AY430">
        <v>1</v>
      </c>
      <c r="AZ430">
        <v>0</v>
      </c>
      <c r="BA430">
        <v>400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Y430*Source!I198</f>
        <v>0.42462</v>
      </c>
      <c r="CY430">
        <f t="shared" si="54"/>
        <v>734.65</v>
      </c>
      <c r="CZ430">
        <f t="shared" si="55"/>
        <v>111.99</v>
      </c>
      <c r="DA430">
        <f t="shared" si="56"/>
        <v>6.56</v>
      </c>
      <c r="DB430">
        <v>0</v>
      </c>
    </row>
    <row r="431" spans="1:106" x14ac:dyDescent="0.2">
      <c r="A431">
        <f>ROW(Source!A198)</f>
        <v>198</v>
      </c>
      <c r="B431">
        <v>39570879</v>
      </c>
      <c r="C431">
        <v>39572178</v>
      </c>
      <c r="D431">
        <v>36883554</v>
      </c>
      <c r="E431">
        <v>1</v>
      </c>
      <c r="F431">
        <v>1</v>
      </c>
      <c r="G431">
        <v>1</v>
      </c>
      <c r="H431">
        <v>2</v>
      </c>
      <c r="I431" t="s">
        <v>1158</v>
      </c>
      <c r="J431" t="s">
        <v>1159</v>
      </c>
      <c r="K431" t="s">
        <v>1160</v>
      </c>
      <c r="L431">
        <v>1368</v>
      </c>
      <c r="N431">
        <v>1011</v>
      </c>
      <c r="O431" t="s">
        <v>1151</v>
      </c>
      <c r="P431" t="s">
        <v>1151</v>
      </c>
      <c r="Q431">
        <v>1</v>
      </c>
      <c r="W431">
        <v>0</v>
      </c>
      <c r="X431">
        <v>1372534845</v>
      </c>
      <c r="Y431">
        <v>0.38750000000000001</v>
      </c>
      <c r="AA431">
        <v>0</v>
      </c>
      <c r="AB431">
        <v>431.06</v>
      </c>
      <c r="AC431">
        <v>11.6</v>
      </c>
      <c r="AD431">
        <v>0</v>
      </c>
      <c r="AE431">
        <v>0</v>
      </c>
      <c r="AF431">
        <v>65.709999999999994</v>
      </c>
      <c r="AG431">
        <v>11.6</v>
      </c>
      <c r="AH431">
        <v>0</v>
      </c>
      <c r="AI431">
        <v>1</v>
      </c>
      <c r="AJ431">
        <v>6.56</v>
      </c>
      <c r="AK431">
        <v>1</v>
      </c>
      <c r="AL431">
        <v>1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3</v>
      </c>
      <c r="AT431">
        <v>0.31</v>
      </c>
      <c r="AU431" t="s">
        <v>19</v>
      </c>
      <c r="AV431">
        <v>0</v>
      </c>
      <c r="AW431">
        <v>2</v>
      </c>
      <c r="AX431">
        <v>39572207</v>
      </c>
      <c r="AY431">
        <v>1</v>
      </c>
      <c r="AZ431">
        <v>0</v>
      </c>
      <c r="BA431">
        <v>401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Y431*Source!I198</f>
        <v>0.62682000000000004</v>
      </c>
      <c r="CY431">
        <f t="shared" si="54"/>
        <v>431.06</v>
      </c>
      <c r="CZ431">
        <f t="shared" si="55"/>
        <v>65.709999999999994</v>
      </c>
      <c r="DA431">
        <f t="shared" si="56"/>
        <v>6.56</v>
      </c>
      <c r="DB431">
        <v>0</v>
      </c>
    </row>
    <row r="432" spans="1:106" x14ac:dyDescent="0.2">
      <c r="A432">
        <f>ROW(Source!A198)</f>
        <v>198</v>
      </c>
      <c r="B432">
        <v>39570879</v>
      </c>
      <c r="C432">
        <v>39572178</v>
      </c>
      <c r="D432">
        <v>36883789</v>
      </c>
      <c r="E432">
        <v>1</v>
      </c>
      <c r="F432">
        <v>1</v>
      </c>
      <c r="G432">
        <v>1</v>
      </c>
      <c r="H432">
        <v>2</v>
      </c>
      <c r="I432" t="s">
        <v>1378</v>
      </c>
      <c r="J432" t="s">
        <v>1379</v>
      </c>
      <c r="K432" t="s">
        <v>1380</v>
      </c>
      <c r="L432">
        <v>1368</v>
      </c>
      <c r="N432">
        <v>1011</v>
      </c>
      <c r="O432" t="s">
        <v>1151</v>
      </c>
      <c r="P432" t="s">
        <v>1151</v>
      </c>
      <c r="Q432">
        <v>1</v>
      </c>
      <c r="W432">
        <v>0</v>
      </c>
      <c r="X432">
        <v>-624296059</v>
      </c>
      <c r="Y432">
        <v>2.9749999999999996</v>
      </c>
      <c r="AA432">
        <v>0</v>
      </c>
      <c r="AB432">
        <v>7.87</v>
      </c>
      <c r="AC432">
        <v>0</v>
      </c>
      <c r="AD432">
        <v>0</v>
      </c>
      <c r="AE432">
        <v>0</v>
      </c>
      <c r="AF432">
        <v>1.2</v>
      </c>
      <c r="AG432">
        <v>0</v>
      </c>
      <c r="AH432">
        <v>0</v>
      </c>
      <c r="AI432">
        <v>1</v>
      </c>
      <c r="AJ432">
        <v>6.56</v>
      </c>
      <c r="AK432">
        <v>1</v>
      </c>
      <c r="AL432">
        <v>1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3</v>
      </c>
      <c r="AT432">
        <v>2.38</v>
      </c>
      <c r="AU432" t="s">
        <v>19</v>
      </c>
      <c r="AV432">
        <v>0</v>
      </c>
      <c r="AW432">
        <v>2</v>
      </c>
      <c r="AX432">
        <v>39572208</v>
      </c>
      <c r="AY432">
        <v>1</v>
      </c>
      <c r="AZ432">
        <v>0</v>
      </c>
      <c r="BA432">
        <v>402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Y432*Source!I198</f>
        <v>4.8123599999999991</v>
      </c>
      <c r="CY432">
        <f t="shared" si="54"/>
        <v>7.87</v>
      </c>
      <c r="CZ432">
        <f t="shared" si="55"/>
        <v>1.2</v>
      </c>
      <c r="DA432">
        <f t="shared" si="56"/>
        <v>6.56</v>
      </c>
      <c r="DB432">
        <v>0</v>
      </c>
    </row>
    <row r="433" spans="1:106" x14ac:dyDescent="0.2">
      <c r="A433">
        <f>ROW(Source!A198)</f>
        <v>198</v>
      </c>
      <c r="B433">
        <v>39570879</v>
      </c>
      <c r="C433">
        <v>39572178</v>
      </c>
      <c r="D433">
        <v>36883836</v>
      </c>
      <c r="E433">
        <v>1</v>
      </c>
      <c r="F433">
        <v>1</v>
      </c>
      <c r="G433">
        <v>1</v>
      </c>
      <c r="H433">
        <v>2</v>
      </c>
      <c r="I433" t="s">
        <v>1407</v>
      </c>
      <c r="J433" t="s">
        <v>1408</v>
      </c>
      <c r="K433" t="s">
        <v>1409</v>
      </c>
      <c r="L433">
        <v>1368</v>
      </c>
      <c r="N433">
        <v>1011</v>
      </c>
      <c r="O433" t="s">
        <v>1151</v>
      </c>
      <c r="P433" t="s">
        <v>1151</v>
      </c>
      <c r="Q433">
        <v>1</v>
      </c>
      <c r="W433">
        <v>0</v>
      </c>
      <c r="X433">
        <v>1061502546</v>
      </c>
      <c r="Y433">
        <v>0.6</v>
      </c>
      <c r="AA433">
        <v>0</v>
      </c>
      <c r="AB433">
        <v>80.75</v>
      </c>
      <c r="AC433">
        <v>0</v>
      </c>
      <c r="AD433">
        <v>0</v>
      </c>
      <c r="AE433">
        <v>0</v>
      </c>
      <c r="AF433">
        <v>12.31</v>
      </c>
      <c r="AG433">
        <v>0</v>
      </c>
      <c r="AH433">
        <v>0</v>
      </c>
      <c r="AI433">
        <v>1</v>
      </c>
      <c r="AJ433">
        <v>6.56</v>
      </c>
      <c r="AK433">
        <v>1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3</v>
      </c>
      <c r="AT433">
        <v>0.48</v>
      </c>
      <c r="AU433" t="s">
        <v>19</v>
      </c>
      <c r="AV433">
        <v>0</v>
      </c>
      <c r="AW433">
        <v>2</v>
      </c>
      <c r="AX433">
        <v>39572209</v>
      </c>
      <c r="AY433">
        <v>1</v>
      </c>
      <c r="AZ433">
        <v>0</v>
      </c>
      <c r="BA433">
        <v>403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Y433*Source!I198</f>
        <v>0.97055999999999987</v>
      </c>
      <c r="CY433">
        <f t="shared" si="54"/>
        <v>80.75</v>
      </c>
      <c r="CZ433">
        <f t="shared" si="55"/>
        <v>12.31</v>
      </c>
      <c r="DA433">
        <f t="shared" si="56"/>
        <v>6.56</v>
      </c>
      <c r="DB433">
        <v>0</v>
      </c>
    </row>
    <row r="434" spans="1:106" x14ac:dyDescent="0.2">
      <c r="A434">
        <f>ROW(Source!A198)</f>
        <v>198</v>
      </c>
      <c r="B434">
        <v>39570879</v>
      </c>
      <c r="C434">
        <v>39572178</v>
      </c>
      <c r="D434">
        <v>36800159</v>
      </c>
      <c r="E434">
        <v>1</v>
      </c>
      <c r="F434">
        <v>1</v>
      </c>
      <c r="G434">
        <v>1</v>
      </c>
      <c r="H434">
        <v>3</v>
      </c>
      <c r="I434" t="s">
        <v>1387</v>
      </c>
      <c r="J434" t="s">
        <v>1388</v>
      </c>
      <c r="K434" t="s">
        <v>1389</v>
      </c>
      <c r="L434">
        <v>1339</v>
      </c>
      <c r="N434">
        <v>1007</v>
      </c>
      <c r="O434" t="s">
        <v>73</v>
      </c>
      <c r="P434" t="s">
        <v>73</v>
      </c>
      <c r="Q434">
        <v>1</v>
      </c>
      <c r="W434">
        <v>0</v>
      </c>
      <c r="X434">
        <v>1262771840</v>
      </c>
      <c r="Y434">
        <v>1.95</v>
      </c>
      <c r="AA434">
        <v>40.799999999999997</v>
      </c>
      <c r="AB434">
        <v>0</v>
      </c>
      <c r="AC434">
        <v>0</v>
      </c>
      <c r="AD434">
        <v>0</v>
      </c>
      <c r="AE434">
        <v>6.22</v>
      </c>
      <c r="AF434">
        <v>0</v>
      </c>
      <c r="AG434">
        <v>0</v>
      </c>
      <c r="AH434">
        <v>0</v>
      </c>
      <c r="AI434">
        <v>6.56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3</v>
      </c>
      <c r="AT434">
        <v>1.95</v>
      </c>
      <c r="AU434" t="s">
        <v>3</v>
      </c>
      <c r="AV434">
        <v>0</v>
      </c>
      <c r="AW434">
        <v>2</v>
      </c>
      <c r="AX434">
        <v>39572210</v>
      </c>
      <c r="AY434">
        <v>1</v>
      </c>
      <c r="AZ434">
        <v>0</v>
      </c>
      <c r="BA434">
        <v>404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Y434*Source!I198</f>
        <v>3.1543199999999998</v>
      </c>
      <c r="CY434">
        <f t="shared" ref="CY434:CY448" si="57">AA434</f>
        <v>40.799999999999997</v>
      </c>
      <c r="CZ434">
        <f t="shared" ref="CZ434:CZ448" si="58">AE434</f>
        <v>6.22</v>
      </c>
      <c r="DA434">
        <f t="shared" ref="DA434:DA448" si="59">AI434</f>
        <v>6.56</v>
      </c>
      <c r="DB434">
        <v>0</v>
      </c>
    </row>
    <row r="435" spans="1:106" x14ac:dyDescent="0.2">
      <c r="A435">
        <f>ROW(Source!A198)</f>
        <v>198</v>
      </c>
      <c r="B435">
        <v>39570879</v>
      </c>
      <c r="C435">
        <v>39572178</v>
      </c>
      <c r="D435">
        <v>36800166</v>
      </c>
      <c r="E435">
        <v>1</v>
      </c>
      <c r="F435">
        <v>1</v>
      </c>
      <c r="G435">
        <v>1</v>
      </c>
      <c r="H435">
        <v>3</v>
      </c>
      <c r="I435" t="s">
        <v>1410</v>
      </c>
      <c r="J435" t="s">
        <v>1411</v>
      </c>
      <c r="K435" t="s">
        <v>1412</v>
      </c>
      <c r="L435">
        <v>1346</v>
      </c>
      <c r="N435">
        <v>1009</v>
      </c>
      <c r="O435" t="s">
        <v>307</v>
      </c>
      <c r="P435" t="s">
        <v>307</v>
      </c>
      <c r="Q435">
        <v>1</v>
      </c>
      <c r="W435">
        <v>0</v>
      </c>
      <c r="X435">
        <v>1721895514</v>
      </c>
      <c r="Y435">
        <v>0.59</v>
      </c>
      <c r="AA435">
        <v>39.950000000000003</v>
      </c>
      <c r="AB435">
        <v>0</v>
      </c>
      <c r="AC435">
        <v>0</v>
      </c>
      <c r="AD435">
        <v>0</v>
      </c>
      <c r="AE435">
        <v>6.09</v>
      </c>
      <c r="AF435">
        <v>0</v>
      </c>
      <c r="AG435">
        <v>0</v>
      </c>
      <c r="AH435">
        <v>0</v>
      </c>
      <c r="AI435">
        <v>6.56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3</v>
      </c>
      <c r="AT435">
        <v>0.59</v>
      </c>
      <c r="AU435" t="s">
        <v>3</v>
      </c>
      <c r="AV435">
        <v>0</v>
      </c>
      <c r="AW435">
        <v>2</v>
      </c>
      <c r="AX435">
        <v>39572211</v>
      </c>
      <c r="AY435">
        <v>1</v>
      </c>
      <c r="AZ435">
        <v>0</v>
      </c>
      <c r="BA435">
        <v>405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Y435*Source!I198</f>
        <v>0.9543839999999999</v>
      </c>
      <c r="CY435">
        <f t="shared" si="57"/>
        <v>39.950000000000003</v>
      </c>
      <c r="CZ435">
        <f t="shared" si="58"/>
        <v>6.09</v>
      </c>
      <c r="DA435">
        <f t="shared" si="59"/>
        <v>6.56</v>
      </c>
      <c r="DB435">
        <v>0</v>
      </c>
    </row>
    <row r="436" spans="1:106" x14ac:dyDescent="0.2">
      <c r="A436">
        <f>ROW(Source!A198)</f>
        <v>198</v>
      </c>
      <c r="B436">
        <v>39570879</v>
      </c>
      <c r="C436">
        <v>39572178</v>
      </c>
      <c r="D436">
        <v>36803256</v>
      </c>
      <c r="E436">
        <v>1</v>
      </c>
      <c r="F436">
        <v>1</v>
      </c>
      <c r="G436">
        <v>1</v>
      </c>
      <c r="H436">
        <v>3</v>
      </c>
      <c r="I436" t="s">
        <v>1178</v>
      </c>
      <c r="J436" t="s">
        <v>1179</v>
      </c>
      <c r="K436" t="s">
        <v>1180</v>
      </c>
      <c r="L436">
        <v>1348</v>
      </c>
      <c r="N436">
        <v>1009</v>
      </c>
      <c r="O436" t="s">
        <v>64</v>
      </c>
      <c r="P436" t="s">
        <v>64</v>
      </c>
      <c r="Q436">
        <v>1000</v>
      </c>
      <c r="W436">
        <v>0</v>
      </c>
      <c r="X436">
        <v>-714836380</v>
      </c>
      <c r="Y436">
        <v>3.0999999999999999E-3</v>
      </c>
      <c r="AA436">
        <v>67666.47</v>
      </c>
      <c r="AB436">
        <v>0</v>
      </c>
      <c r="AC436">
        <v>0</v>
      </c>
      <c r="AD436">
        <v>0</v>
      </c>
      <c r="AE436">
        <v>10315.01</v>
      </c>
      <c r="AF436">
        <v>0</v>
      </c>
      <c r="AG436">
        <v>0</v>
      </c>
      <c r="AH436">
        <v>0</v>
      </c>
      <c r="AI436">
        <v>6.56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3</v>
      </c>
      <c r="AT436">
        <v>3.0999999999999999E-3</v>
      </c>
      <c r="AU436" t="s">
        <v>3</v>
      </c>
      <c r="AV436">
        <v>0</v>
      </c>
      <c r="AW436">
        <v>2</v>
      </c>
      <c r="AX436">
        <v>39572212</v>
      </c>
      <c r="AY436">
        <v>1</v>
      </c>
      <c r="AZ436">
        <v>0</v>
      </c>
      <c r="BA436">
        <v>406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Y436*Source!I198</f>
        <v>5.0145599999999995E-3</v>
      </c>
      <c r="CY436">
        <f t="shared" si="57"/>
        <v>67666.47</v>
      </c>
      <c r="CZ436">
        <f t="shared" si="58"/>
        <v>10315.01</v>
      </c>
      <c r="DA436">
        <f t="shared" si="59"/>
        <v>6.56</v>
      </c>
      <c r="DB436">
        <v>0</v>
      </c>
    </row>
    <row r="437" spans="1:106" x14ac:dyDescent="0.2">
      <c r="A437">
        <f>ROW(Source!A198)</f>
        <v>198</v>
      </c>
      <c r="B437">
        <v>39570879</v>
      </c>
      <c r="C437">
        <v>39572178</v>
      </c>
      <c r="D437">
        <v>36804447</v>
      </c>
      <c r="E437">
        <v>1</v>
      </c>
      <c r="F437">
        <v>1</v>
      </c>
      <c r="G437">
        <v>1</v>
      </c>
      <c r="H437">
        <v>3</v>
      </c>
      <c r="I437" t="s">
        <v>1276</v>
      </c>
      <c r="J437" t="s">
        <v>1277</v>
      </c>
      <c r="K437" t="s">
        <v>1278</v>
      </c>
      <c r="L437">
        <v>1348</v>
      </c>
      <c r="N437">
        <v>1009</v>
      </c>
      <c r="O437" t="s">
        <v>64</v>
      </c>
      <c r="P437" t="s">
        <v>64</v>
      </c>
      <c r="Q437">
        <v>1000</v>
      </c>
      <c r="W437">
        <v>0</v>
      </c>
      <c r="X437">
        <v>-437906794</v>
      </c>
      <c r="Y437">
        <v>3.0999999999999999E-3</v>
      </c>
      <c r="AA437">
        <v>59302.47</v>
      </c>
      <c r="AB437">
        <v>0</v>
      </c>
      <c r="AC437">
        <v>0</v>
      </c>
      <c r="AD437">
        <v>0</v>
      </c>
      <c r="AE437">
        <v>9040.01</v>
      </c>
      <c r="AF437">
        <v>0</v>
      </c>
      <c r="AG437">
        <v>0</v>
      </c>
      <c r="AH437">
        <v>0</v>
      </c>
      <c r="AI437">
        <v>6.56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3</v>
      </c>
      <c r="AT437">
        <v>3.0999999999999999E-3</v>
      </c>
      <c r="AU437" t="s">
        <v>3</v>
      </c>
      <c r="AV437">
        <v>0</v>
      </c>
      <c r="AW437">
        <v>2</v>
      </c>
      <c r="AX437">
        <v>39572213</v>
      </c>
      <c r="AY437">
        <v>1</v>
      </c>
      <c r="AZ437">
        <v>0</v>
      </c>
      <c r="BA437">
        <v>407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Y437*Source!I198</f>
        <v>5.0145599999999995E-3</v>
      </c>
      <c r="CY437">
        <f t="shared" si="57"/>
        <v>59302.47</v>
      </c>
      <c r="CZ437">
        <f t="shared" si="58"/>
        <v>9040.01</v>
      </c>
      <c r="DA437">
        <f t="shared" si="59"/>
        <v>6.56</v>
      </c>
      <c r="DB437">
        <v>0</v>
      </c>
    </row>
    <row r="438" spans="1:106" x14ac:dyDescent="0.2">
      <c r="A438">
        <f>ROW(Source!A198)</f>
        <v>198</v>
      </c>
      <c r="B438">
        <v>39570879</v>
      </c>
      <c r="C438">
        <v>39572178</v>
      </c>
      <c r="D438">
        <v>36804545</v>
      </c>
      <c r="E438">
        <v>1</v>
      </c>
      <c r="F438">
        <v>1</v>
      </c>
      <c r="G438">
        <v>1</v>
      </c>
      <c r="H438">
        <v>3</v>
      </c>
      <c r="I438" t="s">
        <v>1211</v>
      </c>
      <c r="J438" t="s">
        <v>1212</v>
      </c>
      <c r="K438" t="s">
        <v>1213</v>
      </c>
      <c r="L438">
        <v>1348</v>
      </c>
      <c r="N438">
        <v>1009</v>
      </c>
      <c r="O438" t="s">
        <v>64</v>
      </c>
      <c r="P438" t="s">
        <v>64</v>
      </c>
      <c r="Q438">
        <v>1000</v>
      </c>
      <c r="W438">
        <v>0</v>
      </c>
      <c r="X438">
        <v>1174701286</v>
      </c>
      <c r="Y438">
        <v>1.0000000000000001E-5</v>
      </c>
      <c r="AA438">
        <v>78575.679999999993</v>
      </c>
      <c r="AB438">
        <v>0</v>
      </c>
      <c r="AC438">
        <v>0</v>
      </c>
      <c r="AD438">
        <v>0</v>
      </c>
      <c r="AE438">
        <v>11978</v>
      </c>
      <c r="AF438">
        <v>0</v>
      </c>
      <c r="AG438">
        <v>0</v>
      </c>
      <c r="AH438">
        <v>0</v>
      </c>
      <c r="AI438">
        <v>6.56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3</v>
      </c>
      <c r="AT438">
        <v>1.0000000000000001E-5</v>
      </c>
      <c r="AU438" t="s">
        <v>3</v>
      </c>
      <c r="AV438">
        <v>0</v>
      </c>
      <c r="AW438">
        <v>2</v>
      </c>
      <c r="AX438">
        <v>39572214</v>
      </c>
      <c r="AY438">
        <v>1</v>
      </c>
      <c r="AZ438">
        <v>0</v>
      </c>
      <c r="BA438">
        <v>408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Y438*Source!I198</f>
        <v>1.6175999999999999E-5</v>
      </c>
      <c r="CY438">
        <f t="shared" si="57"/>
        <v>78575.679999999993</v>
      </c>
      <c r="CZ438">
        <f t="shared" si="58"/>
        <v>11978</v>
      </c>
      <c r="DA438">
        <f t="shared" si="59"/>
        <v>6.56</v>
      </c>
      <c r="DB438">
        <v>0</v>
      </c>
    </row>
    <row r="439" spans="1:106" x14ac:dyDescent="0.2">
      <c r="A439">
        <f>ROW(Source!A198)</f>
        <v>198</v>
      </c>
      <c r="B439">
        <v>39570879</v>
      </c>
      <c r="C439">
        <v>39572178</v>
      </c>
      <c r="D439">
        <v>36805527</v>
      </c>
      <c r="E439">
        <v>1</v>
      </c>
      <c r="F439">
        <v>1</v>
      </c>
      <c r="G439">
        <v>1</v>
      </c>
      <c r="H439">
        <v>3</v>
      </c>
      <c r="I439" t="s">
        <v>1413</v>
      </c>
      <c r="J439" t="s">
        <v>1414</v>
      </c>
      <c r="K439" t="s">
        <v>1415</v>
      </c>
      <c r="L439">
        <v>1348</v>
      </c>
      <c r="N439">
        <v>1009</v>
      </c>
      <c r="O439" t="s">
        <v>64</v>
      </c>
      <c r="P439" t="s">
        <v>64</v>
      </c>
      <c r="Q439">
        <v>1000</v>
      </c>
      <c r="W439">
        <v>0</v>
      </c>
      <c r="X439">
        <v>-2116243625</v>
      </c>
      <c r="Y439">
        <v>1E-4</v>
      </c>
      <c r="AA439">
        <v>248624</v>
      </c>
      <c r="AB439">
        <v>0</v>
      </c>
      <c r="AC439">
        <v>0</v>
      </c>
      <c r="AD439">
        <v>0</v>
      </c>
      <c r="AE439">
        <v>37900</v>
      </c>
      <c r="AF439">
        <v>0</v>
      </c>
      <c r="AG439">
        <v>0</v>
      </c>
      <c r="AH439">
        <v>0</v>
      </c>
      <c r="AI439">
        <v>6.56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3</v>
      </c>
      <c r="AT439">
        <v>1E-4</v>
      </c>
      <c r="AU439" t="s">
        <v>3</v>
      </c>
      <c r="AV439">
        <v>0</v>
      </c>
      <c r="AW439">
        <v>2</v>
      </c>
      <c r="AX439">
        <v>39572215</v>
      </c>
      <c r="AY439">
        <v>1</v>
      </c>
      <c r="AZ439">
        <v>0</v>
      </c>
      <c r="BA439">
        <v>409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Y439*Source!I198</f>
        <v>1.6176E-4</v>
      </c>
      <c r="CY439">
        <f t="shared" si="57"/>
        <v>248624</v>
      </c>
      <c r="CZ439">
        <f t="shared" si="58"/>
        <v>37900</v>
      </c>
      <c r="DA439">
        <f t="shared" si="59"/>
        <v>6.56</v>
      </c>
      <c r="DB439">
        <v>0</v>
      </c>
    </row>
    <row r="440" spans="1:106" x14ac:dyDescent="0.2">
      <c r="A440">
        <f>ROW(Source!A198)</f>
        <v>198</v>
      </c>
      <c r="B440">
        <v>39570879</v>
      </c>
      <c r="C440">
        <v>39572178</v>
      </c>
      <c r="D440">
        <v>36823258</v>
      </c>
      <c r="E440">
        <v>1</v>
      </c>
      <c r="F440">
        <v>1</v>
      </c>
      <c r="G440">
        <v>1</v>
      </c>
      <c r="H440">
        <v>3</v>
      </c>
      <c r="I440" t="s">
        <v>579</v>
      </c>
      <c r="J440" t="s">
        <v>581</v>
      </c>
      <c r="K440" t="s">
        <v>580</v>
      </c>
      <c r="L440">
        <v>1348</v>
      </c>
      <c r="N440">
        <v>1009</v>
      </c>
      <c r="O440" t="s">
        <v>64</v>
      </c>
      <c r="P440" t="s">
        <v>64</v>
      </c>
      <c r="Q440">
        <v>1000</v>
      </c>
      <c r="W440">
        <v>0</v>
      </c>
      <c r="X440">
        <v>299819930</v>
      </c>
      <c r="Y440">
        <v>5.0000000000000001E-4</v>
      </c>
      <c r="AA440">
        <v>50590.720000000001</v>
      </c>
      <c r="AB440">
        <v>0</v>
      </c>
      <c r="AC440">
        <v>0</v>
      </c>
      <c r="AD440">
        <v>0</v>
      </c>
      <c r="AE440">
        <v>7712</v>
      </c>
      <c r="AF440">
        <v>0</v>
      </c>
      <c r="AG440">
        <v>0</v>
      </c>
      <c r="AH440">
        <v>0</v>
      </c>
      <c r="AI440">
        <v>6.56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3</v>
      </c>
      <c r="AT440">
        <v>5.0000000000000001E-4</v>
      </c>
      <c r="AU440" t="s">
        <v>3</v>
      </c>
      <c r="AV440">
        <v>0</v>
      </c>
      <c r="AW440">
        <v>2</v>
      </c>
      <c r="AX440">
        <v>39572216</v>
      </c>
      <c r="AY440">
        <v>1</v>
      </c>
      <c r="AZ440">
        <v>0</v>
      </c>
      <c r="BA440">
        <v>410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Y440*Source!I198</f>
        <v>8.0879999999999993E-4</v>
      </c>
      <c r="CY440">
        <f t="shared" si="57"/>
        <v>50590.720000000001</v>
      </c>
      <c r="CZ440">
        <f t="shared" si="58"/>
        <v>7712</v>
      </c>
      <c r="DA440">
        <f t="shared" si="59"/>
        <v>6.56</v>
      </c>
      <c r="DB440">
        <v>0</v>
      </c>
    </row>
    <row r="441" spans="1:106" x14ac:dyDescent="0.2">
      <c r="A441">
        <f>ROW(Source!A198)</f>
        <v>198</v>
      </c>
      <c r="B441">
        <v>39570879</v>
      </c>
      <c r="C441">
        <v>39572178</v>
      </c>
      <c r="D441">
        <v>39169913</v>
      </c>
      <c r="E441">
        <v>17</v>
      </c>
      <c r="F441">
        <v>1</v>
      </c>
      <c r="G441">
        <v>1</v>
      </c>
      <c r="H441">
        <v>3</v>
      </c>
      <c r="I441" t="s">
        <v>124</v>
      </c>
      <c r="J441" t="s">
        <v>3</v>
      </c>
      <c r="K441" t="s">
        <v>125</v>
      </c>
      <c r="L441">
        <v>1348</v>
      </c>
      <c r="N441">
        <v>1009</v>
      </c>
      <c r="O441" t="s">
        <v>64</v>
      </c>
      <c r="P441" t="s">
        <v>64</v>
      </c>
      <c r="Q441">
        <v>1000</v>
      </c>
      <c r="W441">
        <v>0</v>
      </c>
      <c r="X441">
        <v>748648226</v>
      </c>
      <c r="Y441">
        <v>1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6.56</v>
      </c>
      <c r="AJ441">
        <v>1</v>
      </c>
      <c r="AK441">
        <v>1</v>
      </c>
      <c r="AL441">
        <v>1</v>
      </c>
      <c r="AN441">
        <v>0</v>
      </c>
      <c r="AO441">
        <v>0</v>
      </c>
      <c r="AP441">
        <v>0</v>
      </c>
      <c r="AQ441">
        <v>0</v>
      </c>
      <c r="AR441">
        <v>0</v>
      </c>
      <c r="AS441" t="s">
        <v>3</v>
      </c>
      <c r="AT441">
        <v>1</v>
      </c>
      <c r="AU441" t="s">
        <v>3</v>
      </c>
      <c r="AV441">
        <v>0</v>
      </c>
      <c r="AW441">
        <v>2</v>
      </c>
      <c r="AX441">
        <v>39572217</v>
      </c>
      <c r="AY441">
        <v>1</v>
      </c>
      <c r="AZ441">
        <v>0</v>
      </c>
      <c r="BA441">
        <v>411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Y441*Source!I198</f>
        <v>1.6175999999999999</v>
      </c>
      <c r="CY441">
        <f t="shared" si="57"/>
        <v>0</v>
      </c>
      <c r="CZ441">
        <f t="shared" si="58"/>
        <v>0</v>
      </c>
      <c r="DA441">
        <f t="shared" si="59"/>
        <v>6.56</v>
      </c>
      <c r="DB441">
        <v>0</v>
      </c>
    </row>
    <row r="442" spans="1:106" x14ac:dyDescent="0.2">
      <c r="A442">
        <f>ROW(Source!A198)</f>
        <v>198</v>
      </c>
      <c r="B442">
        <v>39570879</v>
      </c>
      <c r="C442">
        <v>39572178</v>
      </c>
      <c r="D442">
        <v>36823272</v>
      </c>
      <c r="E442">
        <v>1</v>
      </c>
      <c r="F442">
        <v>1</v>
      </c>
      <c r="G442">
        <v>1</v>
      </c>
      <c r="H442">
        <v>3</v>
      </c>
      <c r="I442" t="s">
        <v>496</v>
      </c>
      <c r="J442" t="s">
        <v>498</v>
      </c>
      <c r="K442" t="s">
        <v>497</v>
      </c>
      <c r="L442">
        <v>1348</v>
      </c>
      <c r="N442">
        <v>1009</v>
      </c>
      <c r="O442" t="s">
        <v>64</v>
      </c>
      <c r="P442" t="s">
        <v>64</v>
      </c>
      <c r="Q442">
        <v>1000</v>
      </c>
      <c r="W442">
        <v>0</v>
      </c>
      <c r="X442">
        <v>355499835</v>
      </c>
      <c r="Y442">
        <v>1</v>
      </c>
      <c r="AA442">
        <v>74948.59</v>
      </c>
      <c r="AB442">
        <v>0</v>
      </c>
      <c r="AC442">
        <v>0</v>
      </c>
      <c r="AD442">
        <v>0</v>
      </c>
      <c r="AE442">
        <v>11425.09</v>
      </c>
      <c r="AF442">
        <v>0</v>
      </c>
      <c r="AG442">
        <v>0</v>
      </c>
      <c r="AH442">
        <v>0</v>
      </c>
      <c r="AI442">
        <v>6.56</v>
      </c>
      <c r="AJ442">
        <v>1</v>
      </c>
      <c r="AK442">
        <v>1</v>
      </c>
      <c r="AL442">
        <v>1</v>
      </c>
      <c r="AN442">
        <v>0</v>
      </c>
      <c r="AO442">
        <v>0</v>
      </c>
      <c r="AP442">
        <v>0</v>
      </c>
      <c r="AQ442">
        <v>0</v>
      </c>
      <c r="AR442">
        <v>0</v>
      </c>
      <c r="AS442" t="s">
        <v>3</v>
      </c>
      <c r="AT442">
        <v>1</v>
      </c>
      <c r="AU442" t="s">
        <v>3</v>
      </c>
      <c r="AV442">
        <v>0</v>
      </c>
      <c r="AW442">
        <v>1</v>
      </c>
      <c r="AX442">
        <v>-1</v>
      </c>
      <c r="AY442">
        <v>0</v>
      </c>
      <c r="AZ442">
        <v>0</v>
      </c>
      <c r="BA442" t="s">
        <v>3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Y442*Source!I198</f>
        <v>1.6175999999999999</v>
      </c>
      <c r="CY442">
        <f t="shared" si="57"/>
        <v>74948.59</v>
      </c>
      <c r="CZ442">
        <f t="shared" si="58"/>
        <v>11425.09</v>
      </c>
      <c r="DA442">
        <f t="shared" si="59"/>
        <v>6.56</v>
      </c>
      <c r="DB442">
        <v>0</v>
      </c>
    </row>
    <row r="443" spans="1:106" x14ac:dyDescent="0.2">
      <c r="A443">
        <f>ROW(Source!A198)</f>
        <v>198</v>
      </c>
      <c r="B443">
        <v>39570879</v>
      </c>
      <c r="C443">
        <v>39572178</v>
      </c>
      <c r="D443">
        <v>36825287</v>
      </c>
      <c r="E443">
        <v>1</v>
      </c>
      <c r="F443">
        <v>1</v>
      </c>
      <c r="G443">
        <v>1</v>
      </c>
      <c r="H443">
        <v>3</v>
      </c>
      <c r="I443" t="s">
        <v>1416</v>
      </c>
      <c r="J443" t="s">
        <v>1417</v>
      </c>
      <c r="K443" t="s">
        <v>1418</v>
      </c>
      <c r="L443">
        <v>1302</v>
      </c>
      <c r="N443">
        <v>1003</v>
      </c>
      <c r="O443" t="s">
        <v>47</v>
      </c>
      <c r="P443" t="s">
        <v>47</v>
      </c>
      <c r="Q443">
        <v>10</v>
      </c>
      <c r="W443">
        <v>0</v>
      </c>
      <c r="X443">
        <v>-1640127157</v>
      </c>
      <c r="Y443">
        <v>1.8700000000000001E-2</v>
      </c>
      <c r="AA443">
        <v>329.57</v>
      </c>
      <c r="AB443">
        <v>0</v>
      </c>
      <c r="AC443">
        <v>0</v>
      </c>
      <c r="AD443">
        <v>0</v>
      </c>
      <c r="AE443">
        <v>50.24</v>
      </c>
      <c r="AF443">
        <v>0</v>
      </c>
      <c r="AG443">
        <v>0</v>
      </c>
      <c r="AH443">
        <v>0</v>
      </c>
      <c r="AI443">
        <v>6.56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3</v>
      </c>
      <c r="AT443">
        <v>1.8700000000000001E-2</v>
      </c>
      <c r="AU443" t="s">
        <v>3</v>
      </c>
      <c r="AV443">
        <v>0</v>
      </c>
      <c r="AW443">
        <v>2</v>
      </c>
      <c r="AX443">
        <v>39572218</v>
      </c>
      <c r="AY443">
        <v>1</v>
      </c>
      <c r="AZ443">
        <v>0</v>
      </c>
      <c r="BA443">
        <v>412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Y443*Source!I198</f>
        <v>3.0249120000000001E-2</v>
      </c>
      <c r="CY443">
        <f t="shared" si="57"/>
        <v>329.57</v>
      </c>
      <c r="CZ443">
        <f t="shared" si="58"/>
        <v>50.24</v>
      </c>
      <c r="DA443">
        <f t="shared" si="59"/>
        <v>6.56</v>
      </c>
      <c r="DB443">
        <v>0</v>
      </c>
    </row>
    <row r="444" spans="1:106" x14ac:dyDescent="0.2">
      <c r="A444">
        <f>ROW(Source!A198)</f>
        <v>198</v>
      </c>
      <c r="B444">
        <v>39570879</v>
      </c>
      <c r="C444">
        <v>39572178</v>
      </c>
      <c r="D444">
        <v>36825646</v>
      </c>
      <c r="E444">
        <v>1</v>
      </c>
      <c r="F444">
        <v>1</v>
      </c>
      <c r="G444">
        <v>1</v>
      </c>
      <c r="H444">
        <v>3</v>
      </c>
      <c r="I444" t="s">
        <v>1220</v>
      </c>
      <c r="J444" t="s">
        <v>1221</v>
      </c>
      <c r="K444" t="s">
        <v>1222</v>
      </c>
      <c r="L444">
        <v>1348</v>
      </c>
      <c r="N444">
        <v>1009</v>
      </c>
      <c r="O444" t="s">
        <v>64</v>
      </c>
      <c r="P444" t="s">
        <v>64</v>
      </c>
      <c r="Q444">
        <v>1000</v>
      </c>
      <c r="W444">
        <v>0</v>
      </c>
      <c r="X444">
        <v>-1396314973</v>
      </c>
      <c r="Y444">
        <v>3.0000000000000001E-5</v>
      </c>
      <c r="AA444">
        <v>29226.11</v>
      </c>
      <c r="AB444">
        <v>0</v>
      </c>
      <c r="AC444">
        <v>0</v>
      </c>
      <c r="AD444">
        <v>0</v>
      </c>
      <c r="AE444">
        <v>4455.2</v>
      </c>
      <c r="AF444">
        <v>0</v>
      </c>
      <c r="AG444">
        <v>0</v>
      </c>
      <c r="AH444">
        <v>0</v>
      </c>
      <c r="AI444">
        <v>6.56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3</v>
      </c>
      <c r="AT444">
        <v>3.0000000000000001E-5</v>
      </c>
      <c r="AU444" t="s">
        <v>3</v>
      </c>
      <c r="AV444">
        <v>0</v>
      </c>
      <c r="AW444">
        <v>2</v>
      </c>
      <c r="AX444">
        <v>39572219</v>
      </c>
      <c r="AY444">
        <v>1</v>
      </c>
      <c r="AZ444">
        <v>0</v>
      </c>
      <c r="BA444">
        <v>413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Y444*Source!I198</f>
        <v>4.8528E-5</v>
      </c>
      <c r="CY444">
        <f t="shared" si="57"/>
        <v>29226.11</v>
      </c>
      <c r="CZ444">
        <f t="shared" si="58"/>
        <v>4455.2</v>
      </c>
      <c r="DA444">
        <f t="shared" si="59"/>
        <v>6.56</v>
      </c>
      <c r="DB444">
        <v>0</v>
      </c>
    </row>
    <row r="445" spans="1:106" x14ac:dyDescent="0.2">
      <c r="A445">
        <f>ROW(Source!A198)</f>
        <v>198</v>
      </c>
      <c r="B445">
        <v>39570879</v>
      </c>
      <c r="C445">
        <v>39572178</v>
      </c>
      <c r="D445">
        <v>36826406</v>
      </c>
      <c r="E445">
        <v>1</v>
      </c>
      <c r="F445">
        <v>1</v>
      </c>
      <c r="G445">
        <v>1</v>
      </c>
      <c r="H445">
        <v>3</v>
      </c>
      <c r="I445" t="s">
        <v>1419</v>
      </c>
      <c r="J445" t="s">
        <v>1420</v>
      </c>
      <c r="K445" t="s">
        <v>1421</v>
      </c>
      <c r="L445">
        <v>1348</v>
      </c>
      <c r="N445">
        <v>1009</v>
      </c>
      <c r="O445" t="s">
        <v>64</v>
      </c>
      <c r="P445" t="s">
        <v>64</v>
      </c>
      <c r="Q445">
        <v>1000</v>
      </c>
      <c r="W445">
        <v>0</v>
      </c>
      <c r="X445">
        <v>900832145</v>
      </c>
      <c r="Y445">
        <v>1.9400000000000001E-3</v>
      </c>
      <c r="AA445">
        <v>32275.200000000001</v>
      </c>
      <c r="AB445">
        <v>0</v>
      </c>
      <c r="AC445">
        <v>0</v>
      </c>
      <c r="AD445">
        <v>0</v>
      </c>
      <c r="AE445">
        <v>4920</v>
      </c>
      <c r="AF445">
        <v>0</v>
      </c>
      <c r="AG445">
        <v>0</v>
      </c>
      <c r="AH445">
        <v>0</v>
      </c>
      <c r="AI445">
        <v>6.56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3</v>
      </c>
      <c r="AT445">
        <v>1.9400000000000001E-3</v>
      </c>
      <c r="AU445" t="s">
        <v>3</v>
      </c>
      <c r="AV445">
        <v>0</v>
      </c>
      <c r="AW445">
        <v>2</v>
      </c>
      <c r="AX445">
        <v>39572220</v>
      </c>
      <c r="AY445">
        <v>1</v>
      </c>
      <c r="AZ445">
        <v>0</v>
      </c>
      <c r="BA445">
        <v>414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Y445*Source!I198</f>
        <v>3.1381439999999998E-3</v>
      </c>
      <c r="CY445">
        <f t="shared" si="57"/>
        <v>32275.200000000001</v>
      </c>
      <c r="CZ445">
        <f t="shared" si="58"/>
        <v>4920</v>
      </c>
      <c r="DA445">
        <f t="shared" si="59"/>
        <v>6.56</v>
      </c>
      <c r="DB445">
        <v>0</v>
      </c>
    </row>
    <row r="446" spans="1:106" x14ac:dyDescent="0.2">
      <c r="A446">
        <f>ROW(Source!A198)</f>
        <v>198</v>
      </c>
      <c r="B446">
        <v>39570879</v>
      </c>
      <c r="C446">
        <v>39572178</v>
      </c>
      <c r="D446">
        <v>36830313</v>
      </c>
      <c r="E446">
        <v>1</v>
      </c>
      <c r="F446">
        <v>1</v>
      </c>
      <c r="G446">
        <v>1</v>
      </c>
      <c r="H446">
        <v>3</v>
      </c>
      <c r="I446" t="s">
        <v>1422</v>
      </c>
      <c r="J446" t="s">
        <v>1423</v>
      </c>
      <c r="K446" t="s">
        <v>1424</v>
      </c>
      <c r="L446">
        <v>1339</v>
      </c>
      <c r="N446">
        <v>1007</v>
      </c>
      <c r="O446" t="s">
        <v>73</v>
      </c>
      <c r="P446" t="s">
        <v>73</v>
      </c>
      <c r="Q446">
        <v>1</v>
      </c>
      <c r="W446">
        <v>0</v>
      </c>
      <c r="X446">
        <v>1283004816</v>
      </c>
      <c r="Y446">
        <v>1.0300000000000001E-3</v>
      </c>
      <c r="AA446">
        <v>11152</v>
      </c>
      <c r="AB446">
        <v>0</v>
      </c>
      <c r="AC446">
        <v>0</v>
      </c>
      <c r="AD446">
        <v>0</v>
      </c>
      <c r="AE446">
        <v>1700</v>
      </c>
      <c r="AF446">
        <v>0</v>
      </c>
      <c r="AG446">
        <v>0</v>
      </c>
      <c r="AH446">
        <v>0</v>
      </c>
      <c r="AI446">
        <v>6.56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3</v>
      </c>
      <c r="AT446">
        <v>1.0300000000000001E-3</v>
      </c>
      <c r="AU446" t="s">
        <v>3</v>
      </c>
      <c r="AV446">
        <v>0</v>
      </c>
      <c r="AW446">
        <v>2</v>
      </c>
      <c r="AX446">
        <v>39572221</v>
      </c>
      <c r="AY446">
        <v>1</v>
      </c>
      <c r="AZ446">
        <v>0</v>
      </c>
      <c r="BA446">
        <v>415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Y446*Source!I198</f>
        <v>1.666128E-3</v>
      </c>
      <c r="CY446">
        <f t="shared" si="57"/>
        <v>11152</v>
      </c>
      <c r="CZ446">
        <f t="shared" si="58"/>
        <v>1700</v>
      </c>
      <c r="DA446">
        <f t="shared" si="59"/>
        <v>6.56</v>
      </c>
      <c r="DB446">
        <v>0</v>
      </c>
    </row>
    <row r="447" spans="1:106" x14ac:dyDescent="0.2">
      <c r="A447">
        <f>ROW(Source!A198)</f>
        <v>198</v>
      </c>
      <c r="B447">
        <v>39570879</v>
      </c>
      <c r="C447">
        <v>39572178</v>
      </c>
      <c r="D447">
        <v>36837948</v>
      </c>
      <c r="E447">
        <v>1</v>
      </c>
      <c r="F447">
        <v>1</v>
      </c>
      <c r="G447">
        <v>1</v>
      </c>
      <c r="H447">
        <v>3</v>
      </c>
      <c r="I447" t="s">
        <v>1425</v>
      </c>
      <c r="J447" t="s">
        <v>1426</v>
      </c>
      <c r="K447" t="s">
        <v>1427</v>
      </c>
      <c r="L447">
        <v>1348</v>
      </c>
      <c r="N447">
        <v>1009</v>
      </c>
      <c r="O447" t="s">
        <v>64</v>
      </c>
      <c r="P447" t="s">
        <v>64</v>
      </c>
      <c r="Q447">
        <v>1000</v>
      </c>
      <c r="W447">
        <v>0</v>
      </c>
      <c r="X447">
        <v>-1655298345</v>
      </c>
      <c r="Y447">
        <v>3.1E-4</v>
      </c>
      <c r="AA447">
        <v>102467.2</v>
      </c>
      <c r="AB447">
        <v>0</v>
      </c>
      <c r="AC447">
        <v>0</v>
      </c>
      <c r="AD447">
        <v>0</v>
      </c>
      <c r="AE447">
        <v>15620</v>
      </c>
      <c r="AF447">
        <v>0</v>
      </c>
      <c r="AG447">
        <v>0</v>
      </c>
      <c r="AH447">
        <v>0</v>
      </c>
      <c r="AI447">
        <v>6.56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3</v>
      </c>
      <c r="AT447">
        <v>3.1E-4</v>
      </c>
      <c r="AU447" t="s">
        <v>3</v>
      </c>
      <c r="AV447">
        <v>0</v>
      </c>
      <c r="AW447">
        <v>2</v>
      </c>
      <c r="AX447">
        <v>39572222</v>
      </c>
      <c r="AY447">
        <v>1</v>
      </c>
      <c r="AZ447">
        <v>0</v>
      </c>
      <c r="BA447">
        <v>416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Y447*Source!I198</f>
        <v>5.0145599999999995E-4</v>
      </c>
      <c r="CY447">
        <f t="shared" si="57"/>
        <v>102467.2</v>
      </c>
      <c r="CZ447">
        <f t="shared" si="58"/>
        <v>15620</v>
      </c>
      <c r="DA447">
        <f t="shared" si="59"/>
        <v>6.56</v>
      </c>
      <c r="DB447">
        <v>0</v>
      </c>
    </row>
    <row r="448" spans="1:106" x14ac:dyDescent="0.2">
      <c r="A448">
        <f>ROW(Source!A198)</f>
        <v>198</v>
      </c>
      <c r="B448">
        <v>39570879</v>
      </c>
      <c r="C448">
        <v>39572178</v>
      </c>
      <c r="D448">
        <v>36839146</v>
      </c>
      <c r="E448">
        <v>1</v>
      </c>
      <c r="F448">
        <v>1</v>
      </c>
      <c r="G448">
        <v>1</v>
      </c>
      <c r="H448">
        <v>3</v>
      </c>
      <c r="I448" t="s">
        <v>1393</v>
      </c>
      <c r="J448" t="s">
        <v>1394</v>
      </c>
      <c r="K448" t="s">
        <v>1395</v>
      </c>
      <c r="L448">
        <v>1348</v>
      </c>
      <c r="N448">
        <v>1009</v>
      </c>
      <c r="O448" t="s">
        <v>64</v>
      </c>
      <c r="P448" t="s">
        <v>64</v>
      </c>
      <c r="Q448">
        <v>1000</v>
      </c>
      <c r="W448">
        <v>0</v>
      </c>
      <c r="X448">
        <v>-639604785</v>
      </c>
      <c r="Y448">
        <v>5.9999999999999995E-4</v>
      </c>
      <c r="AA448">
        <v>61795.199999999997</v>
      </c>
      <c r="AB448">
        <v>0</v>
      </c>
      <c r="AC448">
        <v>0</v>
      </c>
      <c r="AD448">
        <v>0</v>
      </c>
      <c r="AE448">
        <v>9420</v>
      </c>
      <c r="AF448">
        <v>0</v>
      </c>
      <c r="AG448">
        <v>0</v>
      </c>
      <c r="AH448">
        <v>0</v>
      </c>
      <c r="AI448">
        <v>6.56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3</v>
      </c>
      <c r="AT448">
        <v>5.9999999999999995E-4</v>
      </c>
      <c r="AU448" t="s">
        <v>3</v>
      </c>
      <c r="AV448">
        <v>0</v>
      </c>
      <c r="AW448">
        <v>2</v>
      </c>
      <c r="AX448">
        <v>39572223</v>
      </c>
      <c r="AY448">
        <v>1</v>
      </c>
      <c r="AZ448">
        <v>0</v>
      </c>
      <c r="BA448">
        <v>417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Y448*Source!I198</f>
        <v>9.7055999999999987E-4</v>
      </c>
      <c r="CY448">
        <f t="shared" si="57"/>
        <v>61795.199999999997</v>
      </c>
      <c r="CZ448">
        <f t="shared" si="58"/>
        <v>9420</v>
      </c>
      <c r="DA448">
        <f t="shared" si="59"/>
        <v>6.56</v>
      </c>
      <c r="DB448">
        <v>0</v>
      </c>
    </row>
    <row r="449" spans="1:106" x14ac:dyDescent="0.2">
      <c r="A449">
        <f>ROW(Source!A201)</f>
        <v>201</v>
      </c>
      <c r="B449">
        <v>39570879</v>
      </c>
      <c r="C449">
        <v>39572226</v>
      </c>
      <c r="D449">
        <v>37070495</v>
      </c>
      <c r="E449">
        <v>1</v>
      </c>
      <c r="F449">
        <v>1</v>
      </c>
      <c r="G449">
        <v>1</v>
      </c>
      <c r="H449">
        <v>1</v>
      </c>
      <c r="I449" t="s">
        <v>1274</v>
      </c>
      <c r="J449" t="s">
        <v>3</v>
      </c>
      <c r="K449" t="s">
        <v>1275</v>
      </c>
      <c r="L449">
        <v>1191</v>
      </c>
      <c r="N449">
        <v>1013</v>
      </c>
      <c r="O449" t="s">
        <v>1143</v>
      </c>
      <c r="P449" t="s">
        <v>1143</v>
      </c>
      <c r="Q449">
        <v>1</v>
      </c>
      <c r="W449">
        <v>0</v>
      </c>
      <c r="X449">
        <v>-784637506</v>
      </c>
      <c r="Y449">
        <v>109.15799999999999</v>
      </c>
      <c r="AA449">
        <v>0</v>
      </c>
      <c r="AB449">
        <v>0</v>
      </c>
      <c r="AC449">
        <v>0</v>
      </c>
      <c r="AD449">
        <v>57.33</v>
      </c>
      <c r="AE449">
        <v>0</v>
      </c>
      <c r="AF449">
        <v>0</v>
      </c>
      <c r="AG449">
        <v>0</v>
      </c>
      <c r="AH449">
        <v>8.74</v>
      </c>
      <c r="AI449">
        <v>1</v>
      </c>
      <c r="AJ449">
        <v>1</v>
      </c>
      <c r="AK449">
        <v>1</v>
      </c>
      <c r="AL449">
        <v>6.56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3</v>
      </c>
      <c r="AT449">
        <v>63.28</v>
      </c>
      <c r="AU449" t="s">
        <v>504</v>
      </c>
      <c r="AV449">
        <v>1</v>
      </c>
      <c r="AW449">
        <v>2</v>
      </c>
      <c r="AX449">
        <v>39572250</v>
      </c>
      <c r="AY449">
        <v>1</v>
      </c>
      <c r="AZ449">
        <v>0</v>
      </c>
      <c r="BA449">
        <v>418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Y449*Source!I201</f>
        <v>23.614150139999996</v>
      </c>
      <c r="CY449">
        <f>AD449</f>
        <v>57.33</v>
      </c>
      <c r="CZ449">
        <f>AH449</f>
        <v>8.74</v>
      </c>
      <c r="DA449">
        <f>AL449</f>
        <v>6.56</v>
      </c>
      <c r="DB449">
        <v>0</v>
      </c>
    </row>
    <row r="450" spans="1:106" x14ac:dyDescent="0.2">
      <c r="A450">
        <f>ROW(Source!A201)</f>
        <v>201</v>
      </c>
      <c r="B450">
        <v>39570879</v>
      </c>
      <c r="C450">
        <v>39572226</v>
      </c>
      <c r="D450">
        <v>37064876</v>
      </c>
      <c r="E450">
        <v>1</v>
      </c>
      <c r="F450">
        <v>1</v>
      </c>
      <c r="G450">
        <v>1</v>
      </c>
      <c r="H450">
        <v>1</v>
      </c>
      <c r="I450" t="s">
        <v>1146</v>
      </c>
      <c r="J450" t="s">
        <v>3</v>
      </c>
      <c r="K450" t="s">
        <v>1147</v>
      </c>
      <c r="L450">
        <v>1191</v>
      </c>
      <c r="N450">
        <v>1013</v>
      </c>
      <c r="O450" t="s">
        <v>1143</v>
      </c>
      <c r="P450" t="s">
        <v>1143</v>
      </c>
      <c r="Q450">
        <v>1</v>
      </c>
      <c r="W450">
        <v>0</v>
      </c>
      <c r="X450">
        <v>-1417349443</v>
      </c>
      <c r="Y450">
        <v>4.01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1</v>
      </c>
      <c r="AJ450">
        <v>1</v>
      </c>
      <c r="AK450">
        <v>6.56</v>
      </c>
      <c r="AL450">
        <v>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3</v>
      </c>
      <c r="AT450">
        <v>4.01</v>
      </c>
      <c r="AU450" t="s">
        <v>3</v>
      </c>
      <c r="AV450">
        <v>2</v>
      </c>
      <c r="AW450">
        <v>2</v>
      </c>
      <c r="AX450">
        <v>39572251</v>
      </c>
      <c r="AY450">
        <v>1</v>
      </c>
      <c r="AZ450">
        <v>2048</v>
      </c>
      <c r="BA450">
        <v>419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Y450*Source!I201</f>
        <v>0.86748329999999996</v>
      </c>
      <c r="CY450">
        <f>AD450</f>
        <v>0</v>
      </c>
      <c r="CZ450">
        <f>AH450</f>
        <v>0</v>
      </c>
      <c r="DA450">
        <f>AL450</f>
        <v>1</v>
      </c>
      <c r="DB450">
        <v>0</v>
      </c>
    </row>
    <row r="451" spans="1:106" x14ac:dyDescent="0.2">
      <c r="A451">
        <f>ROW(Source!A201)</f>
        <v>201</v>
      </c>
      <c r="B451">
        <v>39570879</v>
      </c>
      <c r="C451">
        <v>39572226</v>
      </c>
      <c r="D451">
        <v>36882079</v>
      </c>
      <c r="E451">
        <v>1</v>
      </c>
      <c r="F451">
        <v>1</v>
      </c>
      <c r="G451">
        <v>1</v>
      </c>
      <c r="H451">
        <v>2</v>
      </c>
      <c r="I451" t="s">
        <v>1401</v>
      </c>
      <c r="J451" t="s">
        <v>1402</v>
      </c>
      <c r="K451" t="s">
        <v>1403</v>
      </c>
      <c r="L451">
        <v>1368</v>
      </c>
      <c r="N451">
        <v>1011</v>
      </c>
      <c r="O451" t="s">
        <v>1151</v>
      </c>
      <c r="P451" t="s">
        <v>1151</v>
      </c>
      <c r="Q451">
        <v>1</v>
      </c>
      <c r="W451">
        <v>0</v>
      </c>
      <c r="X451">
        <v>641541266</v>
      </c>
      <c r="Y451">
        <v>0.1875</v>
      </c>
      <c r="AA451">
        <v>0</v>
      </c>
      <c r="AB451">
        <v>788.77</v>
      </c>
      <c r="AC451">
        <v>15.42</v>
      </c>
      <c r="AD451">
        <v>0</v>
      </c>
      <c r="AE451">
        <v>0</v>
      </c>
      <c r="AF451">
        <v>120.24</v>
      </c>
      <c r="AG451">
        <v>15.42</v>
      </c>
      <c r="AH451">
        <v>0</v>
      </c>
      <c r="AI451">
        <v>1</v>
      </c>
      <c r="AJ451">
        <v>6.56</v>
      </c>
      <c r="AK451">
        <v>1</v>
      </c>
      <c r="AL451">
        <v>1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3</v>
      </c>
      <c r="AT451">
        <v>0.1</v>
      </c>
      <c r="AU451" t="s">
        <v>503</v>
      </c>
      <c r="AV451">
        <v>0</v>
      </c>
      <c r="AW451">
        <v>2</v>
      </c>
      <c r="AX451">
        <v>39572252</v>
      </c>
      <c r="AY451">
        <v>1</v>
      </c>
      <c r="AZ451">
        <v>0</v>
      </c>
      <c r="BA451">
        <v>420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Y451*Source!I201</f>
        <v>4.0561874999999997E-2</v>
      </c>
      <c r="CY451">
        <f t="shared" ref="CY451:CY456" si="60">AB451</f>
        <v>788.77</v>
      </c>
      <c r="CZ451">
        <f t="shared" ref="CZ451:CZ456" si="61">AF451</f>
        <v>120.24</v>
      </c>
      <c r="DA451">
        <f t="shared" ref="DA451:DA456" si="62">AJ451</f>
        <v>6.56</v>
      </c>
      <c r="DB451">
        <v>0</v>
      </c>
    </row>
    <row r="452" spans="1:106" x14ac:dyDescent="0.2">
      <c r="A452">
        <f>ROW(Source!A201)</f>
        <v>201</v>
      </c>
      <c r="B452">
        <v>39570879</v>
      </c>
      <c r="C452">
        <v>39572226</v>
      </c>
      <c r="D452">
        <v>36882159</v>
      </c>
      <c r="E452">
        <v>1</v>
      </c>
      <c r="F452">
        <v>1</v>
      </c>
      <c r="G452">
        <v>1</v>
      </c>
      <c r="H452">
        <v>2</v>
      </c>
      <c r="I452" t="s">
        <v>1155</v>
      </c>
      <c r="J452" t="s">
        <v>1156</v>
      </c>
      <c r="K452" t="s">
        <v>1157</v>
      </c>
      <c r="L452">
        <v>1368</v>
      </c>
      <c r="N452">
        <v>1011</v>
      </c>
      <c r="O452" t="s">
        <v>1151</v>
      </c>
      <c r="P452" t="s">
        <v>1151</v>
      </c>
      <c r="Q452">
        <v>1</v>
      </c>
      <c r="W452">
        <v>0</v>
      </c>
      <c r="X452">
        <v>-1718674368</v>
      </c>
      <c r="Y452">
        <v>0.22499999999999998</v>
      </c>
      <c r="AA452">
        <v>0</v>
      </c>
      <c r="AB452">
        <v>734.65</v>
      </c>
      <c r="AC452">
        <v>13.5</v>
      </c>
      <c r="AD452">
        <v>0</v>
      </c>
      <c r="AE452">
        <v>0</v>
      </c>
      <c r="AF452">
        <v>111.99</v>
      </c>
      <c r="AG452">
        <v>13.5</v>
      </c>
      <c r="AH452">
        <v>0</v>
      </c>
      <c r="AI452">
        <v>1</v>
      </c>
      <c r="AJ452">
        <v>6.56</v>
      </c>
      <c r="AK452">
        <v>1</v>
      </c>
      <c r="AL452">
        <v>1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3</v>
      </c>
      <c r="AT452">
        <v>0.12</v>
      </c>
      <c r="AU452" t="s">
        <v>503</v>
      </c>
      <c r="AV452">
        <v>0</v>
      </c>
      <c r="AW452">
        <v>2</v>
      </c>
      <c r="AX452">
        <v>39572253</v>
      </c>
      <c r="AY452">
        <v>1</v>
      </c>
      <c r="AZ452">
        <v>0</v>
      </c>
      <c r="BA452">
        <v>421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Y452*Source!I201</f>
        <v>4.8674249999999995E-2</v>
      </c>
      <c r="CY452">
        <f t="shared" si="60"/>
        <v>734.65</v>
      </c>
      <c r="CZ452">
        <f t="shared" si="61"/>
        <v>111.99</v>
      </c>
      <c r="DA452">
        <f t="shared" si="62"/>
        <v>6.56</v>
      </c>
      <c r="DB452">
        <v>0</v>
      </c>
    </row>
    <row r="453" spans="1:106" x14ac:dyDescent="0.2">
      <c r="A453">
        <f>ROW(Source!A201)</f>
        <v>201</v>
      </c>
      <c r="B453">
        <v>39570879</v>
      </c>
      <c r="C453">
        <v>39572226</v>
      </c>
      <c r="D453">
        <v>36882171</v>
      </c>
      <c r="E453">
        <v>1</v>
      </c>
      <c r="F453">
        <v>1</v>
      </c>
      <c r="G453">
        <v>1</v>
      </c>
      <c r="H453">
        <v>2</v>
      </c>
      <c r="I453" t="s">
        <v>1404</v>
      </c>
      <c r="J453" t="s">
        <v>1405</v>
      </c>
      <c r="K453" t="s">
        <v>1406</v>
      </c>
      <c r="L453">
        <v>1368</v>
      </c>
      <c r="N453">
        <v>1011</v>
      </c>
      <c r="O453" t="s">
        <v>1151</v>
      </c>
      <c r="P453" t="s">
        <v>1151</v>
      </c>
      <c r="Q453">
        <v>1</v>
      </c>
      <c r="W453">
        <v>0</v>
      </c>
      <c r="X453">
        <v>1604609147</v>
      </c>
      <c r="Y453">
        <v>6.75</v>
      </c>
      <c r="AA453">
        <v>0</v>
      </c>
      <c r="AB453">
        <v>787.46</v>
      </c>
      <c r="AC453">
        <v>13.5</v>
      </c>
      <c r="AD453">
        <v>0</v>
      </c>
      <c r="AE453">
        <v>0</v>
      </c>
      <c r="AF453">
        <v>120.04</v>
      </c>
      <c r="AG453">
        <v>13.5</v>
      </c>
      <c r="AH453">
        <v>0</v>
      </c>
      <c r="AI453">
        <v>1</v>
      </c>
      <c r="AJ453">
        <v>6.56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3</v>
      </c>
      <c r="AT453">
        <v>3.6</v>
      </c>
      <c r="AU453" t="s">
        <v>503</v>
      </c>
      <c r="AV453">
        <v>0</v>
      </c>
      <c r="AW453">
        <v>2</v>
      </c>
      <c r="AX453">
        <v>39572254</v>
      </c>
      <c r="AY453">
        <v>1</v>
      </c>
      <c r="AZ453">
        <v>0</v>
      </c>
      <c r="BA453">
        <v>422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Y453*Source!I201</f>
        <v>1.4602275</v>
      </c>
      <c r="CY453">
        <f t="shared" si="60"/>
        <v>787.46</v>
      </c>
      <c r="CZ453">
        <f t="shared" si="61"/>
        <v>120.04</v>
      </c>
      <c r="DA453">
        <f t="shared" si="62"/>
        <v>6.56</v>
      </c>
      <c r="DB453">
        <v>0</v>
      </c>
    </row>
    <row r="454" spans="1:106" x14ac:dyDescent="0.2">
      <c r="A454">
        <f>ROW(Source!A201)</f>
        <v>201</v>
      </c>
      <c r="B454">
        <v>39570879</v>
      </c>
      <c r="C454">
        <v>39572226</v>
      </c>
      <c r="D454">
        <v>36883554</v>
      </c>
      <c r="E454">
        <v>1</v>
      </c>
      <c r="F454">
        <v>1</v>
      </c>
      <c r="G454">
        <v>1</v>
      </c>
      <c r="H454">
        <v>2</v>
      </c>
      <c r="I454" t="s">
        <v>1158</v>
      </c>
      <c r="J454" t="s">
        <v>1159</v>
      </c>
      <c r="K454" t="s">
        <v>1160</v>
      </c>
      <c r="L454">
        <v>1368</v>
      </c>
      <c r="N454">
        <v>1011</v>
      </c>
      <c r="O454" t="s">
        <v>1151</v>
      </c>
      <c r="P454" t="s">
        <v>1151</v>
      </c>
      <c r="Q454">
        <v>1</v>
      </c>
      <c r="W454">
        <v>0</v>
      </c>
      <c r="X454">
        <v>1372534845</v>
      </c>
      <c r="Y454">
        <v>0.35624999999999996</v>
      </c>
      <c r="AA454">
        <v>0</v>
      </c>
      <c r="AB454">
        <v>431.06</v>
      </c>
      <c r="AC454">
        <v>11.6</v>
      </c>
      <c r="AD454">
        <v>0</v>
      </c>
      <c r="AE454">
        <v>0</v>
      </c>
      <c r="AF454">
        <v>65.709999999999994</v>
      </c>
      <c r="AG454">
        <v>11.6</v>
      </c>
      <c r="AH454">
        <v>0</v>
      </c>
      <c r="AI454">
        <v>1</v>
      </c>
      <c r="AJ454">
        <v>6.56</v>
      </c>
      <c r="AK454">
        <v>1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3</v>
      </c>
      <c r="AT454">
        <v>0.19</v>
      </c>
      <c r="AU454" t="s">
        <v>503</v>
      </c>
      <c r="AV454">
        <v>0</v>
      </c>
      <c r="AW454">
        <v>2</v>
      </c>
      <c r="AX454">
        <v>39572255</v>
      </c>
      <c r="AY454">
        <v>1</v>
      </c>
      <c r="AZ454">
        <v>0</v>
      </c>
      <c r="BA454">
        <v>423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Y454*Source!I201</f>
        <v>7.7067562499999992E-2</v>
      </c>
      <c r="CY454">
        <f t="shared" si="60"/>
        <v>431.06</v>
      </c>
      <c r="CZ454">
        <f t="shared" si="61"/>
        <v>65.709999999999994</v>
      </c>
      <c r="DA454">
        <f t="shared" si="62"/>
        <v>6.56</v>
      </c>
      <c r="DB454">
        <v>0</v>
      </c>
    </row>
    <row r="455" spans="1:106" x14ac:dyDescent="0.2">
      <c r="A455">
        <f>ROW(Source!A201)</f>
        <v>201</v>
      </c>
      <c r="B455">
        <v>39570879</v>
      </c>
      <c r="C455">
        <v>39572226</v>
      </c>
      <c r="D455">
        <v>36883789</v>
      </c>
      <c r="E455">
        <v>1</v>
      </c>
      <c r="F455">
        <v>1</v>
      </c>
      <c r="G455">
        <v>1</v>
      </c>
      <c r="H455">
        <v>2</v>
      </c>
      <c r="I455" t="s">
        <v>1378</v>
      </c>
      <c r="J455" t="s">
        <v>1379</v>
      </c>
      <c r="K455" t="s">
        <v>1380</v>
      </c>
      <c r="L455">
        <v>1368</v>
      </c>
      <c r="N455">
        <v>1011</v>
      </c>
      <c r="O455" t="s">
        <v>1151</v>
      </c>
      <c r="P455" t="s">
        <v>1151</v>
      </c>
      <c r="Q455">
        <v>1</v>
      </c>
      <c r="W455">
        <v>0</v>
      </c>
      <c r="X455">
        <v>-624296059</v>
      </c>
      <c r="Y455">
        <v>2.7374999999999998</v>
      </c>
      <c r="AA455">
        <v>0</v>
      </c>
      <c r="AB455">
        <v>7.87</v>
      </c>
      <c r="AC455">
        <v>0</v>
      </c>
      <c r="AD455">
        <v>0</v>
      </c>
      <c r="AE455">
        <v>0</v>
      </c>
      <c r="AF455">
        <v>1.2</v>
      </c>
      <c r="AG455">
        <v>0</v>
      </c>
      <c r="AH455">
        <v>0</v>
      </c>
      <c r="AI455">
        <v>1</v>
      </c>
      <c r="AJ455">
        <v>6.56</v>
      </c>
      <c r="AK455">
        <v>1</v>
      </c>
      <c r="AL455">
        <v>1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3</v>
      </c>
      <c r="AT455">
        <v>1.46</v>
      </c>
      <c r="AU455" t="s">
        <v>503</v>
      </c>
      <c r="AV455">
        <v>0</v>
      </c>
      <c r="AW455">
        <v>2</v>
      </c>
      <c r="AX455">
        <v>39572256</v>
      </c>
      <c r="AY455">
        <v>1</v>
      </c>
      <c r="AZ455">
        <v>0</v>
      </c>
      <c r="BA455">
        <v>424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Y455*Source!I201</f>
        <v>0.59220337499999998</v>
      </c>
      <c r="CY455">
        <f t="shared" si="60"/>
        <v>7.87</v>
      </c>
      <c r="CZ455">
        <f t="shared" si="61"/>
        <v>1.2</v>
      </c>
      <c r="DA455">
        <f t="shared" si="62"/>
        <v>6.56</v>
      </c>
      <c r="DB455">
        <v>0</v>
      </c>
    </row>
    <row r="456" spans="1:106" x14ac:dyDescent="0.2">
      <c r="A456">
        <f>ROW(Source!A201)</f>
        <v>201</v>
      </c>
      <c r="B456">
        <v>39570879</v>
      </c>
      <c r="C456">
        <v>39572226</v>
      </c>
      <c r="D456">
        <v>36883836</v>
      </c>
      <c r="E456">
        <v>1</v>
      </c>
      <c r="F456">
        <v>1</v>
      </c>
      <c r="G456">
        <v>1</v>
      </c>
      <c r="H456">
        <v>2</v>
      </c>
      <c r="I456" t="s">
        <v>1407</v>
      </c>
      <c r="J456" t="s">
        <v>1408</v>
      </c>
      <c r="K456" t="s">
        <v>1409</v>
      </c>
      <c r="L456">
        <v>1368</v>
      </c>
      <c r="N456">
        <v>1011</v>
      </c>
      <c r="O456" t="s">
        <v>1151</v>
      </c>
      <c r="P456" t="s">
        <v>1151</v>
      </c>
      <c r="Q456">
        <v>1</v>
      </c>
      <c r="W456">
        <v>0</v>
      </c>
      <c r="X456">
        <v>1061502546</v>
      </c>
      <c r="Y456">
        <v>0.1875</v>
      </c>
      <c r="AA456">
        <v>0</v>
      </c>
      <c r="AB456">
        <v>80.75</v>
      </c>
      <c r="AC456">
        <v>0</v>
      </c>
      <c r="AD456">
        <v>0</v>
      </c>
      <c r="AE456">
        <v>0</v>
      </c>
      <c r="AF456">
        <v>12.31</v>
      </c>
      <c r="AG456">
        <v>0</v>
      </c>
      <c r="AH456">
        <v>0</v>
      </c>
      <c r="AI456">
        <v>1</v>
      </c>
      <c r="AJ456">
        <v>6.56</v>
      </c>
      <c r="AK456">
        <v>1</v>
      </c>
      <c r="AL456">
        <v>1</v>
      </c>
      <c r="AN456">
        <v>0</v>
      </c>
      <c r="AO456">
        <v>1</v>
      </c>
      <c r="AP456">
        <v>1</v>
      </c>
      <c r="AQ456">
        <v>0</v>
      </c>
      <c r="AR456">
        <v>0</v>
      </c>
      <c r="AS456" t="s">
        <v>3</v>
      </c>
      <c r="AT456">
        <v>0.1</v>
      </c>
      <c r="AU456" t="s">
        <v>503</v>
      </c>
      <c r="AV456">
        <v>0</v>
      </c>
      <c r="AW456">
        <v>2</v>
      </c>
      <c r="AX456">
        <v>39572257</v>
      </c>
      <c r="AY456">
        <v>1</v>
      </c>
      <c r="AZ456">
        <v>0</v>
      </c>
      <c r="BA456">
        <v>425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Y456*Source!I201</f>
        <v>4.0561874999999997E-2</v>
      </c>
      <c r="CY456">
        <f t="shared" si="60"/>
        <v>80.75</v>
      </c>
      <c r="CZ456">
        <f t="shared" si="61"/>
        <v>12.31</v>
      </c>
      <c r="DA456">
        <f t="shared" si="62"/>
        <v>6.56</v>
      </c>
      <c r="DB456">
        <v>0</v>
      </c>
    </row>
    <row r="457" spans="1:106" x14ac:dyDescent="0.2">
      <c r="A457">
        <f>ROW(Source!A201)</f>
        <v>201</v>
      </c>
      <c r="B457">
        <v>39570879</v>
      </c>
      <c r="C457">
        <v>39572226</v>
      </c>
      <c r="D457">
        <v>36800159</v>
      </c>
      <c r="E457">
        <v>1</v>
      </c>
      <c r="F457">
        <v>1</v>
      </c>
      <c r="G457">
        <v>1</v>
      </c>
      <c r="H457">
        <v>3</v>
      </c>
      <c r="I457" t="s">
        <v>1387</v>
      </c>
      <c r="J457" t="s">
        <v>1388</v>
      </c>
      <c r="K457" t="s">
        <v>1389</v>
      </c>
      <c r="L457">
        <v>1339</v>
      </c>
      <c r="N457">
        <v>1007</v>
      </c>
      <c r="O457" t="s">
        <v>73</v>
      </c>
      <c r="P457" t="s">
        <v>73</v>
      </c>
      <c r="Q457">
        <v>1</v>
      </c>
      <c r="W457">
        <v>0</v>
      </c>
      <c r="X457">
        <v>1262771840</v>
      </c>
      <c r="Y457">
        <v>1.2</v>
      </c>
      <c r="AA457">
        <v>40.799999999999997</v>
      </c>
      <c r="AB457">
        <v>0</v>
      </c>
      <c r="AC457">
        <v>0</v>
      </c>
      <c r="AD457">
        <v>0</v>
      </c>
      <c r="AE457">
        <v>6.22</v>
      </c>
      <c r="AF457">
        <v>0</v>
      </c>
      <c r="AG457">
        <v>0</v>
      </c>
      <c r="AH457">
        <v>0</v>
      </c>
      <c r="AI457">
        <v>6.56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3</v>
      </c>
      <c r="AT457">
        <v>1.2</v>
      </c>
      <c r="AU457" t="s">
        <v>3</v>
      </c>
      <c r="AV457">
        <v>0</v>
      </c>
      <c r="AW457">
        <v>2</v>
      </c>
      <c r="AX457">
        <v>39572258</v>
      </c>
      <c r="AY457">
        <v>1</v>
      </c>
      <c r="AZ457">
        <v>0</v>
      </c>
      <c r="BA457">
        <v>426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Y457*Source!I201</f>
        <v>0.25959599999999999</v>
      </c>
      <c r="CY457">
        <f t="shared" ref="CY457:CY471" si="63">AA457</f>
        <v>40.799999999999997</v>
      </c>
      <c r="CZ457">
        <f t="shared" ref="CZ457:CZ471" si="64">AE457</f>
        <v>6.22</v>
      </c>
      <c r="DA457">
        <f t="shared" ref="DA457:DA471" si="65">AI457</f>
        <v>6.56</v>
      </c>
      <c r="DB457">
        <v>0</v>
      </c>
    </row>
    <row r="458" spans="1:106" x14ac:dyDescent="0.2">
      <c r="A458">
        <f>ROW(Source!A201)</f>
        <v>201</v>
      </c>
      <c r="B458">
        <v>39570879</v>
      </c>
      <c r="C458">
        <v>39572226</v>
      </c>
      <c r="D458">
        <v>36800166</v>
      </c>
      <c r="E458">
        <v>1</v>
      </c>
      <c r="F458">
        <v>1</v>
      </c>
      <c r="G458">
        <v>1</v>
      </c>
      <c r="H458">
        <v>3</v>
      </c>
      <c r="I458" t="s">
        <v>1410</v>
      </c>
      <c r="J458" t="s">
        <v>1411</v>
      </c>
      <c r="K458" t="s">
        <v>1412</v>
      </c>
      <c r="L458">
        <v>1346</v>
      </c>
      <c r="N458">
        <v>1009</v>
      </c>
      <c r="O458" t="s">
        <v>307</v>
      </c>
      <c r="P458" t="s">
        <v>307</v>
      </c>
      <c r="Q458">
        <v>1</v>
      </c>
      <c r="W458">
        <v>0</v>
      </c>
      <c r="X458">
        <v>1721895514</v>
      </c>
      <c r="Y458">
        <v>0.36</v>
      </c>
      <c r="AA458">
        <v>39.950000000000003</v>
      </c>
      <c r="AB458">
        <v>0</v>
      </c>
      <c r="AC458">
        <v>0</v>
      </c>
      <c r="AD458">
        <v>0</v>
      </c>
      <c r="AE458">
        <v>6.09</v>
      </c>
      <c r="AF458">
        <v>0</v>
      </c>
      <c r="AG458">
        <v>0</v>
      </c>
      <c r="AH458">
        <v>0</v>
      </c>
      <c r="AI458">
        <v>6.56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3</v>
      </c>
      <c r="AT458">
        <v>0.36</v>
      </c>
      <c r="AU458" t="s">
        <v>3</v>
      </c>
      <c r="AV458">
        <v>0</v>
      </c>
      <c r="AW458">
        <v>2</v>
      </c>
      <c r="AX458">
        <v>39572259</v>
      </c>
      <c r="AY458">
        <v>1</v>
      </c>
      <c r="AZ458">
        <v>0</v>
      </c>
      <c r="BA458">
        <v>427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Y458*Source!I201</f>
        <v>7.7878799999999998E-2</v>
      </c>
      <c r="CY458">
        <f t="shared" si="63"/>
        <v>39.950000000000003</v>
      </c>
      <c r="CZ458">
        <f t="shared" si="64"/>
        <v>6.09</v>
      </c>
      <c r="DA458">
        <f t="shared" si="65"/>
        <v>6.56</v>
      </c>
      <c r="DB458">
        <v>0</v>
      </c>
    </row>
    <row r="459" spans="1:106" x14ac:dyDescent="0.2">
      <c r="A459">
        <f>ROW(Source!A201)</f>
        <v>201</v>
      </c>
      <c r="B459">
        <v>39570879</v>
      </c>
      <c r="C459">
        <v>39572226</v>
      </c>
      <c r="D459">
        <v>36803256</v>
      </c>
      <c r="E459">
        <v>1</v>
      </c>
      <c r="F459">
        <v>1</v>
      </c>
      <c r="G459">
        <v>1</v>
      </c>
      <c r="H459">
        <v>3</v>
      </c>
      <c r="I459" t="s">
        <v>1178</v>
      </c>
      <c r="J459" t="s">
        <v>1179</v>
      </c>
      <c r="K459" t="s">
        <v>1180</v>
      </c>
      <c r="L459">
        <v>1348</v>
      </c>
      <c r="N459">
        <v>1009</v>
      </c>
      <c r="O459" t="s">
        <v>64</v>
      </c>
      <c r="P459" t="s">
        <v>64</v>
      </c>
      <c r="Q459">
        <v>1000</v>
      </c>
      <c r="W459">
        <v>0</v>
      </c>
      <c r="X459">
        <v>-714836380</v>
      </c>
      <c r="Y459">
        <v>4.4000000000000002E-4</v>
      </c>
      <c r="AA459">
        <v>67666.47</v>
      </c>
      <c r="AB459">
        <v>0</v>
      </c>
      <c r="AC459">
        <v>0</v>
      </c>
      <c r="AD459">
        <v>0</v>
      </c>
      <c r="AE459">
        <v>10315.01</v>
      </c>
      <c r="AF459">
        <v>0</v>
      </c>
      <c r="AG459">
        <v>0</v>
      </c>
      <c r="AH459">
        <v>0</v>
      </c>
      <c r="AI459">
        <v>6.56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0</v>
      </c>
      <c r="AQ459">
        <v>0</v>
      </c>
      <c r="AR459">
        <v>0</v>
      </c>
      <c r="AS459" t="s">
        <v>3</v>
      </c>
      <c r="AT459">
        <v>4.4000000000000002E-4</v>
      </c>
      <c r="AU459" t="s">
        <v>3</v>
      </c>
      <c r="AV459">
        <v>0</v>
      </c>
      <c r="AW459">
        <v>2</v>
      </c>
      <c r="AX459">
        <v>39572260</v>
      </c>
      <c r="AY459">
        <v>1</v>
      </c>
      <c r="AZ459">
        <v>0</v>
      </c>
      <c r="BA459">
        <v>428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Y459*Source!I201</f>
        <v>9.5185200000000005E-5</v>
      </c>
      <c r="CY459">
        <f t="shared" si="63"/>
        <v>67666.47</v>
      </c>
      <c r="CZ459">
        <f t="shared" si="64"/>
        <v>10315.01</v>
      </c>
      <c r="DA459">
        <f t="shared" si="65"/>
        <v>6.56</v>
      </c>
      <c r="DB459">
        <v>0</v>
      </c>
    </row>
    <row r="460" spans="1:106" x14ac:dyDescent="0.2">
      <c r="A460">
        <f>ROW(Source!A201)</f>
        <v>201</v>
      </c>
      <c r="B460">
        <v>39570879</v>
      </c>
      <c r="C460">
        <v>39572226</v>
      </c>
      <c r="D460">
        <v>36804447</v>
      </c>
      <c r="E460">
        <v>1</v>
      </c>
      <c r="F460">
        <v>1</v>
      </c>
      <c r="G460">
        <v>1</v>
      </c>
      <c r="H460">
        <v>3</v>
      </c>
      <c r="I460" t="s">
        <v>1276</v>
      </c>
      <c r="J460" t="s">
        <v>1277</v>
      </c>
      <c r="K460" t="s">
        <v>1278</v>
      </c>
      <c r="L460">
        <v>1348</v>
      </c>
      <c r="N460">
        <v>1009</v>
      </c>
      <c r="O460" t="s">
        <v>64</v>
      </c>
      <c r="P460" t="s">
        <v>64</v>
      </c>
      <c r="Q460">
        <v>1000</v>
      </c>
      <c r="W460">
        <v>0</v>
      </c>
      <c r="X460">
        <v>-437906794</v>
      </c>
      <c r="Y460">
        <v>2.1000000000000001E-2</v>
      </c>
      <c r="AA460">
        <v>59302.47</v>
      </c>
      <c r="AB460">
        <v>0</v>
      </c>
      <c r="AC460">
        <v>0</v>
      </c>
      <c r="AD460">
        <v>0</v>
      </c>
      <c r="AE460">
        <v>9040.01</v>
      </c>
      <c r="AF460">
        <v>0</v>
      </c>
      <c r="AG460">
        <v>0</v>
      </c>
      <c r="AH460">
        <v>0</v>
      </c>
      <c r="AI460">
        <v>6.56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3</v>
      </c>
      <c r="AT460">
        <v>2.1000000000000001E-2</v>
      </c>
      <c r="AU460" t="s">
        <v>3</v>
      </c>
      <c r="AV460">
        <v>0</v>
      </c>
      <c r="AW460">
        <v>2</v>
      </c>
      <c r="AX460">
        <v>39572261</v>
      </c>
      <c r="AY460">
        <v>1</v>
      </c>
      <c r="AZ460">
        <v>0</v>
      </c>
      <c r="BA460">
        <v>429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Y460*Source!I201</f>
        <v>4.5429300000000006E-3</v>
      </c>
      <c r="CY460">
        <f t="shared" si="63"/>
        <v>59302.47</v>
      </c>
      <c r="CZ460">
        <f t="shared" si="64"/>
        <v>9040.01</v>
      </c>
      <c r="DA460">
        <f t="shared" si="65"/>
        <v>6.56</v>
      </c>
      <c r="DB460">
        <v>0</v>
      </c>
    </row>
    <row r="461" spans="1:106" x14ac:dyDescent="0.2">
      <c r="A461">
        <f>ROW(Source!A201)</f>
        <v>201</v>
      </c>
      <c r="B461">
        <v>39570879</v>
      </c>
      <c r="C461">
        <v>39572226</v>
      </c>
      <c r="D461">
        <v>36804545</v>
      </c>
      <c r="E461">
        <v>1</v>
      </c>
      <c r="F461">
        <v>1</v>
      </c>
      <c r="G461">
        <v>1</v>
      </c>
      <c r="H461">
        <v>3</v>
      </c>
      <c r="I461" t="s">
        <v>1211</v>
      </c>
      <c r="J461" t="s">
        <v>1212</v>
      </c>
      <c r="K461" t="s">
        <v>1213</v>
      </c>
      <c r="L461">
        <v>1348</v>
      </c>
      <c r="N461">
        <v>1009</v>
      </c>
      <c r="O461" t="s">
        <v>64</v>
      </c>
      <c r="P461" t="s">
        <v>64</v>
      </c>
      <c r="Q461">
        <v>1000</v>
      </c>
      <c r="W461">
        <v>0</v>
      </c>
      <c r="X461">
        <v>1174701286</v>
      </c>
      <c r="Y461">
        <v>1.0000000000000001E-5</v>
      </c>
      <c r="AA461">
        <v>78575.679999999993</v>
      </c>
      <c r="AB461">
        <v>0</v>
      </c>
      <c r="AC461">
        <v>0</v>
      </c>
      <c r="AD461">
        <v>0</v>
      </c>
      <c r="AE461">
        <v>11978</v>
      </c>
      <c r="AF461">
        <v>0</v>
      </c>
      <c r="AG461">
        <v>0</v>
      </c>
      <c r="AH461">
        <v>0</v>
      </c>
      <c r="AI461">
        <v>6.56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3</v>
      </c>
      <c r="AT461">
        <v>1.0000000000000001E-5</v>
      </c>
      <c r="AU461" t="s">
        <v>3</v>
      </c>
      <c r="AV461">
        <v>0</v>
      </c>
      <c r="AW461">
        <v>2</v>
      </c>
      <c r="AX461">
        <v>39572262</v>
      </c>
      <c r="AY461">
        <v>1</v>
      </c>
      <c r="AZ461">
        <v>0</v>
      </c>
      <c r="BA461">
        <v>430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Y461*Source!I201</f>
        <v>2.1633000000000001E-6</v>
      </c>
      <c r="CY461">
        <f t="shared" si="63"/>
        <v>78575.679999999993</v>
      </c>
      <c r="CZ461">
        <f t="shared" si="64"/>
        <v>11978</v>
      </c>
      <c r="DA461">
        <f t="shared" si="65"/>
        <v>6.56</v>
      </c>
      <c r="DB461">
        <v>0</v>
      </c>
    </row>
    <row r="462" spans="1:106" x14ac:dyDescent="0.2">
      <c r="A462">
        <f>ROW(Source!A201)</f>
        <v>201</v>
      </c>
      <c r="B462">
        <v>39570879</v>
      </c>
      <c r="C462">
        <v>39572226</v>
      </c>
      <c r="D462">
        <v>36805527</v>
      </c>
      <c r="E462">
        <v>1</v>
      </c>
      <c r="F462">
        <v>1</v>
      </c>
      <c r="G462">
        <v>1</v>
      </c>
      <c r="H462">
        <v>3</v>
      </c>
      <c r="I462" t="s">
        <v>1413</v>
      </c>
      <c r="J462" t="s">
        <v>1414</v>
      </c>
      <c r="K462" t="s">
        <v>1415</v>
      </c>
      <c r="L462">
        <v>1348</v>
      </c>
      <c r="N462">
        <v>1009</v>
      </c>
      <c r="O462" t="s">
        <v>64</v>
      </c>
      <c r="P462" t="s">
        <v>64</v>
      </c>
      <c r="Q462">
        <v>1000</v>
      </c>
      <c r="W462">
        <v>0</v>
      </c>
      <c r="X462">
        <v>-2116243625</v>
      </c>
      <c r="Y462">
        <v>1E-4</v>
      </c>
      <c r="AA462">
        <v>248624</v>
      </c>
      <c r="AB462">
        <v>0</v>
      </c>
      <c r="AC462">
        <v>0</v>
      </c>
      <c r="AD462">
        <v>0</v>
      </c>
      <c r="AE462">
        <v>37900</v>
      </c>
      <c r="AF462">
        <v>0</v>
      </c>
      <c r="AG462">
        <v>0</v>
      </c>
      <c r="AH462">
        <v>0</v>
      </c>
      <c r="AI462">
        <v>6.56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3</v>
      </c>
      <c r="AT462">
        <v>1E-4</v>
      </c>
      <c r="AU462" t="s">
        <v>3</v>
      </c>
      <c r="AV462">
        <v>0</v>
      </c>
      <c r="AW462">
        <v>2</v>
      </c>
      <c r="AX462">
        <v>39572263</v>
      </c>
      <c r="AY462">
        <v>1</v>
      </c>
      <c r="AZ462">
        <v>0</v>
      </c>
      <c r="BA462">
        <v>431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Y462*Source!I201</f>
        <v>2.1633000000000001E-5</v>
      </c>
      <c r="CY462">
        <f t="shared" si="63"/>
        <v>248624</v>
      </c>
      <c r="CZ462">
        <f t="shared" si="64"/>
        <v>37900</v>
      </c>
      <c r="DA462">
        <f t="shared" si="65"/>
        <v>6.56</v>
      </c>
      <c r="DB462">
        <v>0</v>
      </c>
    </row>
    <row r="463" spans="1:106" x14ac:dyDescent="0.2">
      <c r="A463">
        <f>ROW(Source!A201)</f>
        <v>201</v>
      </c>
      <c r="B463">
        <v>39570879</v>
      </c>
      <c r="C463">
        <v>39572226</v>
      </c>
      <c r="D463">
        <v>36823258</v>
      </c>
      <c r="E463">
        <v>1</v>
      </c>
      <c r="F463">
        <v>1</v>
      </c>
      <c r="G463">
        <v>1</v>
      </c>
      <c r="H463">
        <v>3</v>
      </c>
      <c r="I463" t="s">
        <v>579</v>
      </c>
      <c r="J463" t="s">
        <v>581</v>
      </c>
      <c r="K463" t="s">
        <v>580</v>
      </c>
      <c r="L463">
        <v>1348</v>
      </c>
      <c r="N463">
        <v>1009</v>
      </c>
      <c r="O463" t="s">
        <v>64</v>
      </c>
      <c r="P463" t="s">
        <v>64</v>
      </c>
      <c r="Q463">
        <v>1000</v>
      </c>
      <c r="W463">
        <v>0</v>
      </c>
      <c r="X463">
        <v>299819930</v>
      </c>
      <c r="Y463">
        <v>2.0000000000000001E-4</v>
      </c>
      <c r="AA463">
        <v>50590.720000000001</v>
      </c>
      <c r="AB463">
        <v>0</v>
      </c>
      <c r="AC463">
        <v>0</v>
      </c>
      <c r="AD463">
        <v>0</v>
      </c>
      <c r="AE463">
        <v>7712</v>
      </c>
      <c r="AF463">
        <v>0</v>
      </c>
      <c r="AG463">
        <v>0</v>
      </c>
      <c r="AH463">
        <v>0</v>
      </c>
      <c r="AI463">
        <v>6.56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3</v>
      </c>
      <c r="AT463">
        <v>2.0000000000000001E-4</v>
      </c>
      <c r="AU463" t="s">
        <v>3</v>
      </c>
      <c r="AV463">
        <v>0</v>
      </c>
      <c r="AW463">
        <v>2</v>
      </c>
      <c r="AX463">
        <v>39572264</v>
      </c>
      <c r="AY463">
        <v>1</v>
      </c>
      <c r="AZ463">
        <v>0</v>
      </c>
      <c r="BA463">
        <v>432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Y463*Source!I201</f>
        <v>4.3266000000000002E-5</v>
      </c>
      <c r="CY463">
        <f t="shared" si="63"/>
        <v>50590.720000000001</v>
      </c>
      <c r="CZ463">
        <f t="shared" si="64"/>
        <v>7712</v>
      </c>
      <c r="DA463">
        <f t="shared" si="65"/>
        <v>6.56</v>
      </c>
      <c r="DB463">
        <v>0</v>
      </c>
    </row>
    <row r="464" spans="1:106" x14ac:dyDescent="0.2">
      <c r="A464">
        <f>ROW(Source!A201)</f>
        <v>201</v>
      </c>
      <c r="B464">
        <v>39570879</v>
      </c>
      <c r="C464">
        <v>39572226</v>
      </c>
      <c r="D464">
        <v>36823263</v>
      </c>
      <c r="E464">
        <v>1</v>
      </c>
      <c r="F464">
        <v>1</v>
      </c>
      <c r="G464">
        <v>1</v>
      </c>
      <c r="H464">
        <v>3</v>
      </c>
      <c r="I464" t="s">
        <v>507</v>
      </c>
      <c r="J464" t="s">
        <v>509</v>
      </c>
      <c r="K464" t="s">
        <v>508</v>
      </c>
      <c r="L464">
        <v>1348</v>
      </c>
      <c r="N464">
        <v>1009</v>
      </c>
      <c r="O464" t="s">
        <v>64</v>
      </c>
      <c r="P464" t="s">
        <v>64</v>
      </c>
      <c r="Q464">
        <v>1000</v>
      </c>
      <c r="W464">
        <v>0</v>
      </c>
      <c r="X464">
        <v>-214609821</v>
      </c>
      <c r="Y464">
        <v>1</v>
      </c>
      <c r="AA464">
        <v>52348.800000000003</v>
      </c>
      <c r="AB464">
        <v>0</v>
      </c>
      <c r="AC464">
        <v>0</v>
      </c>
      <c r="AD464">
        <v>0</v>
      </c>
      <c r="AE464">
        <v>7980</v>
      </c>
      <c r="AF464">
        <v>0</v>
      </c>
      <c r="AG464">
        <v>0</v>
      </c>
      <c r="AH464">
        <v>0</v>
      </c>
      <c r="AI464">
        <v>6.56</v>
      </c>
      <c r="AJ464">
        <v>1</v>
      </c>
      <c r="AK464">
        <v>1</v>
      </c>
      <c r="AL464">
        <v>1</v>
      </c>
      <c r="AN464">
        <v>0</v>
      </c>
      <c r="AO464">
        <v>0</v>
      </c>
      <c r="AP464">
        <v>0</v>
      </c>
      <c r="AQ464">
        <v>0</v>
      </c>
      <c r="AR464">
        <v>0</v>
      </c>
      <c r="AS464" t="s">
        <v>3</v>
      </c>
      <c r="AT464">
        <v>1</v>
      </c>
      <c r="AU464" t="s">
        <v>3</v>
      </c>
      <c r="AV464">
        <v>0</v>
      </c>
      <c r="AW464">
        <v>1</v>
      </c>
      <c r="AX464">
        <v>-1</v>
      </c>
      <c r="AY464">
        <v>0</v>
      </c>
      <c r="AZ464">
        <v>0</v>
      </c>
      <c r="BA464" t="s">
        <v>3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Y464*Source!I201</f>
        <v>0.21632999999999999</v>
      </c>
      <c r="CY464">
        <f t="shared" si="63"/>
        <v>52348.800000000003</v>
      </c>
      <c r="CZ464">
        <f t="shared" si="64"/>
        <v>7980</v>
      </c>
      <c r="DA464">
        <f t="shared" si="65"/>
        <v>6.56</v>
      </c>
      <c r="DB464">
        <v>0</v>
      </c>
    </row>
    <row r="465" spans="1:106" x14ac:dyDescent="0.2">
      <c r="A465">
        <f>ROW(Source!A201)</f>
        <v>201</v>
      </c>
      <c r="B465">
        <v>39570879</v>
      </c>
      <c r="C465">
        <v>39572226</v>
      </c>
      <c r="D465">
        <v>39169913</v>
      </c>
      <c r="E465">
        <v>17</v>
      </c>
      <c r="F465">
        <v>1</v>
      </c>
      <c r="G465">
        <v>1</v>
      </c>
      <c r="H465">
        <v>3</v>
      </c>
      <c r="I465" t="s">
        <v>124</v>
      </c>
      <c r="J465" t="s">
        <v>3</v>
      </c>
      <c r="K465" t="s">
        <v>125</v>
      </c>
      <c r="L465">
        <v>1348</v>
      </c>
      <c r="N465">
        <v>1009</v>
      </c>
      <c r="O465" t="s">
        <v>64</v>
      </c>
      <c r="P465" t="s">
        <v>64</v>
      </c>
      <c r="Q465">
        <v>1000</v>
      </c>
      <c r="W465">
        <v>0</v>
      </c>
      <c r="X465">
        <v>748648226</v>
      </c>
      <c r="Y465">
        <v>1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6.56</v>
      </c>
      <c r="AJ465">
        <v>1</v>
      </c>
      <c r="AK465">
        <v>1</v>
      </c>
      <c r="AL465">
        <v>1</v>
      </c>
      <c r="AN465">
        <v>0</v>
      </c>
      <c r="AO465">
        <v>0</v>
      </c>
      <c r="AP465">
        <v>0</v>
      </c>
      <c r="AQ465">
        <v>0</v>
      </c>
      <c r="AR465">
        <v>0</v>
      </c>
      <c r="AS465" t="s">
        <v>3</v>
      </c>
      <c r="AT465">
        <v>1</v>
      </c>
      <c r="AU465" t="s">
        <v>3</v>
      </c>
      <c r="AV465">
        <v>0</v>
      </c>
      <c r="AW465">
        <v>2</v>
      </c>
      <c r="AX465">
        <v>39572265</v>
      </c>
      <c r="AY465">
        <v>1</v>
      </c>
      <c r="AZ465">
        <v>0</v>
      </c>
      <c r="BA465">
        <v>433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Y465*Source!I201</f>
        <v>0.21632999999999999</v>
      </c>
      <c r="CY465">
        <f t="shared" si="63"/>
        <v>0</v>
      </c>
      <c r="CZ465">
        <f t="shared" si="64"/>
        <v>0</v>
      </c>
      <c r="DA465">
        <f t="shared" si="65"/>
        <v>6.56</v>
      </c>
      <c r="DB465">
        <v>0</v>
      </c>
    </row>
    <row r="466" spans="1:106" x14ac:dyDescent="0.2">
      <c r="A466">
        <f>ROW(Source!A201)</f>
        <v>201</v>
      </c>
      <c r="B466">
        <v>39570879</v>
      </c>
      <c r="C466">
        <v>39572226</v>
      </c>
      <c r="D466">
        <v>36825287</v>
      </c>
      <c r="E466">
        <v>1</v>
      </c>
      <c r="F466">
        <v>1</v>
      </c>
      <c r="G466">
        <v>1</v>
      </c>
      <c r="H466">
        <v>3</v>
      </c>
      <c r="I466" t="s">
        <v>1416</v>
      </c>
      <c r="J466" t="s">
        <v>1417</v>
      </c>
      <c r="K466" t="s">
        <v>1418</v>
      </c>
      <c r="L466">
        <v>1302</v>
      </c>
      <c r="N466">
        <v>1003</v>
      </c>
      <c r="O466" t="s">
        <v>47</v>
      </c>
      <c r="P466" t="s">
        <v>47</v>
      </c>
      <c r="Q466">
        <v>10</v>
      </c>
      <c r="W466">
        <v>0</v>
      </c>
      <c r="X466">
        <v>-1640127157</v>
      </c>
      <c r="Y466">
        <v>1.8700000000000001E-2</v>
      </c>
      <c r="AA466">
        <v>329.57</v>
      </c>
      <c r="AB466">
        <v>0</v>
      </c>
      <c r="AC466">
        <v>0</v>
      </c>
      <c r="AD466">
        <v>0</v>
      </c>
      <c r="AE466">
        <v>50.24</v>
      </c>
      <c r="AF466">
        <v>0</v>
      </c>
      <c r="AG466">
        <v>0</v>
      </c>
      <c r="AH466">
        <v>0</v>
      </c>
      <c r="AI466">
        <v>6.56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3</v>
      </c>
      <c r="AT466">
        <v>1.8700000000000001E-2</v>
      </c>
      <c r="AU466" t="s">
        <v>3</v>
      </c>
      <c r="AV466">
        <v>0</v>
      </c>
      <c r="AW466">
        <v>2</v>
      </c>
      <c r="AX466">
        <v>39572266</v>
      </c>
      <c r="AY466">
        <v>1</v>
      </c>
      <c r="AZ466">
        <v>0</v>
      </c>
      <c r="BA466">
        <v>434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Y466*Source!I201</f>
        <v>4.0453709999999999E-3</v>
      </c>
      <c r="CY466">
        <f t="shared" si="63"/>
        <v>329.57</v>
      </c>
      <c r="CZ466">
        <f t="shared" si="64"/>
        <v>50.24</v>
      </c>
      <c r="DA466">
        <f t="shared" si="65"/>
        <v>6.56</v>
      </c>
      <c r="DB466">
        <v>0</v>
      </c>
    </row>
    <row r="467" spans="1:106" x14ac:dyDescent="0.2">
      <c r="A467">
        <f>ROW(Source!A201)</f>
        <v>201</v>
      </c>
      <c r="B467">
        <v>39570879</v>
      </c>
      <c r="C467">
        <v>39572226</v>
      </c>
      <c r="D467">
        <v>36825646</v>
      </c>
      <c r="E467">
        <v>1</v>
      </c>
      <c r="F467">
        <v>1</v>
      </c>
      <c r="G467">
        <v>1</v>
      </c>
      <c r="H467">
        <v>3</v>
      </c>
      <c r="I467" t="s">
        <v>1220</v>
      </c>
      <c r="J467" t="s">
        <v>1221</v>
      </c>
      <c r="K467" t="s">
        <v>1222</v>
      </c>
      <c r="L467">
        <v>1348</v>
      </c>
      <c r="N467">
        <v>1009</v>
      </c>
      <c r="O467" t="s">
        <v>64</v>
      </c>
      <c r="P467" t="s">
        <v>64</v>
      </c>
      <c r="Q467">
        <v>1000</v>
      </c>
      <c r="W467">
        <v>0</v>
      </c>
      <c r="X467">
        <v>-1396314973</v>
      </c>
      <c r="Y467">
        <v>3.0000000000000001E-5</v>
      </c>
      <c r="AA467">
        <v>29226.11</v>
      </c>
      <c r="AB467">
        <v>0</v>
      </c>
      <c r="AC467">
        <v>0</v>
      </c>
      <c r="AD467">
        <v>0</v>
      </c>
      <c r="AE467">
        <v>4455.2</v>
      </c>
      <c r="AF467">
        <v>0</v>
      </c>
      <c r="AG467">
        <v>0</v>
      </c>
      <c r="AH467">
        <v>0</v>
      </c>
      <c r="AI467">
        <v>6.56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3</v>
      </c>
      <c r="AT467">
        <v>3.0000000000000001E-5</v>
      </c>
      <c r="AU467" t="s">
        <v>3</v>
      </c>
      <c r="AV467">
        <v>0</v>
      </c>
      <c r="AW467">
        <v>2</v>
      </c>
      <c r="AX467">
        <v>39572267</v>
      </c>
      <c r="AY467">
        <v>1</v>
      </c>
      <c r="AZ467">
        <v>0</v>
      </c>
      <c r="BA467">
        <v>435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Y467*Source!I201</f>
        <v>6.4899000000000003E-6</v>
      </c>
      <c r="CY467">
        <f t="shared" si="63"/>
        <v>29226.11</v>
      </c>
      <c r="CZ467">
        <f t="shared" si="64"/>
        <v>4455.2</v>
      </c>
      <c r="DA467">
        <f t="shared" si="65"/>
        <v>6.56</v>
      </c>
      <c r="DB467">
        <v>0</v>
      </c>
    </row>
    <row r="468" spans="1:106" x14ac:dyDescent="0.2">
      <c r="A468">
        <f>ROW(Source!A201)</f>
        <v>201</v>
      </c>
      <c r="B468">
        <v>39570879</v>
      </c>
      <c r="C468">
        <v>39572226</v>
      </c>
      <c r="D468">
        <v>36826406</v>
      </c>
      <c r="E468">
        <v>1</v>
      </c>
      <c r="F468">
        <v>1</v>
      </c>
      <c r="G468">
        <v>1</v>
      </c>
      <c r="H468">
        <v>3</v>
      </c>
      <c r="I468" t="s">
        <v>1419</v>
      </c>
      <c r="J468" t="s">
        <v>1420</v>
      </c>
      <c r="K468" t="s">
        <v>1421</v>
      </c>
      <c r="L468">
        <v>1348</v>
      </c>
      <c r="N468">
        <v>1009</v>
      </c>
      <c r="O468" t="s">
        <v>64</v>
      </c>
      <c r="P468" t="s">
        <v>64</v>
      </c>
      <c r="Q468">
        <v>1000</v>
      </c>
      <c r="W468">
        <v>0</v>
      </c>
      <c r="X468">
        <v>900832145</v>
      </c>
      <c r="Y468">
        <v>1.9400000000000001E-3</v>
      </c>
      <c r="AA468">
        <v>32275.200000000001</v>
      </c>
      <c r="AB468">
        <v>0</v>
      </c>
      <c r="AC468">
        <v>0</v>
      </c>
      <c r="AD468">
        <v>0</v>
      </c>
      <c r="AE468">
        <v>4920</v>
      </c>
      <c r="AF468">
        <v>0</v>
      </c>
      <c r="AG468">
        <v>0</v>
      </c>
      <c r="AH468">
        <v>0</v>
      </c>
      <c r="AI468">
        <v>6.56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3</v>
      </c>
      <c r="AT468">
        <v>1.9400000000000001E-3</v>
      </c>
      <c r="AU468" t="s">
        <v>3</v>
      </c>
      <c r="AV468">
        <v>0</v>
      </c>
      <c r="AW468">
        <v>2</v>
      </c>
      <c r="AX468">
        <v>39572268</v>
      </c>
      <c r="AY468">
        <v>1</v>
      </c>
      <c r="AZ468">
        <v>0</v>
      </c>
      <c r="BA468">
        <v>436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Y468*Source!I201</f>
        <v>4.1968020000000003E-4</v>
      </c>
      <c r="CY468">
        <f t="shared" si="63"/>
        <v>32275.200000000001</v>
      </c>
      <c r="CZ468">
        <f t="shared" si="64"/>
        <v>4920</v>
      </c>
      <c r="DA468">
        <f t="shared" si="65"/>
        <v>6.56</v>
      </c>
      <c r="DB468">
        <v>0</v>
      </c>
    </row>
    <row r="469" spans="1:106" x14ac:dyDescent="0.2">
      <c r="A469">
        <f>ROW(Source!A201)</f>
        <v>201</v>
      </c>
      <c r="B469">
        <v>39570879</v>
      </c>
      <c r="C469">
        <v>39572226</v>
      </c>
      <c r="D469">
        <v>36830313</v>
      </c>
      <c r="E469">
        <v>1</v>
      </c>
      <c r="F469">
        <v>1</v>
      </c>
      <c r="G469">
        <v>1</v>
      </c>
      <c r="H469">
        <v>3</v>
      </c>
      <c r="I469" t="s">
        <v>1422</v>
      </c>
      <c r="J469" t="s">
        <v>1423</v>
      </c>
      <c r="K469" t="s">
        <v>1424</v>
      </c>
      <c r="L469">
        <v>1339</v>
      </c>
      <c r="N469">
        <v>1007</v>
      </c>
      <c r="O469" t="s">
        <v>73</v>
      </c>
      <c r="P469" t="s">
        <v>73</v>
      </c>
      <c r="Q469">
        <v>1</v>
      </c>
      <c r="W469">
        <v>0</v>
      </c>
      <c r="X469">
        <v>1283004816</v>
      </c>
      <c r="Y469">
        <v>1.0300000000000001E-3</v>
      </c>
      <c r="AA469">
        <v>11152</v>
      </c>
      <c r="AB469">
        <v>0</v>
      </c>
      <c r="AC469">
        <v>0</v>
      </c>
      <c r="AD469">
        <v>0</v>
      </c>
      <c r="AE469">
        <v>1700</v>
      </c>
      <c r="AF469">
        <v>0</v>
      </c>
      <c r="AG469">
        <v>0</v>
      </c>
      <c r="AH469">
        <v>0</v>
      </c>
      <c r="AI469">
        <v>6.56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3</v>
      </c>
      <c r="AT469">
        <v>1.0300000000000001E-3</v>
      </c>
      <c r="AU469" t="s">
        <v>3</v>
      </c>
      <c r="AV469">
        <v>0</v>
      </c>
      <c r="AW469">
        <v>2</v>
      </c>
      <c r="AX469">
        <v>39572269</v>
      </c>
      <c r="AY469">
        <v>1</v>
      </c>
      <c r="AZ469">
        <v>0</v>
      </c>
      <c r="BA469">
        <v>437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Y469*Source!I201</f>
        <v>2.228199E-4</v>
      </c>
      <c r="CY469">
        <f t="shared" si="63"/>
        <v>11152</v>
      </c>
      <c r="CZ469">
        <f t="shared" si="64"/>
        <v>1700</v>
      </c>
      <c r="DA469">
        <f t="shared" si="65"/>
        <v>6.56</v>
      </c>
      <c r="DB469">
        <v>0</v>
      </c>
    </row>
    <row r="470" spans="1:106" x14ac:dyDescent="0.2">
      <c r="A470">
        <f>ROW(Source!A201)</f>
        <v>201</v>
      </c>
      <c r="B470">
        <v>39570879</v>
      </c>
      <c r="C470">
        <v>39572226</v>
      </c>
      <c r="D470">
        <v>36837948</v>
      </c>
      <c r="E470">
        <v>1</v>
      </c>
      <c r="F470">
        <v>1</v>
      </c>
      <c r="G470">
        <v>1</v>
      </c>
      <c r="H470">
        <v>3</v>
      </c>
      <c r="I470" t="s">
        <v>1425</v>
      </c>
      <c r="J470" t="s">
        <v>1426</v>
      </c>
      <c r="K470" t="s">
        <v>1427</v>
      </c>
      <c r="L470">
        <v>1348</v>
      </c>
      <c r="N470">
        <v>1009</v>
      </c>
      <c r="O470" t="s">
        <v>64</v>
      </c>
      <c r="P470" t="s">
        <v>64</v>
      </c>
      <c r="Q470">
        <v>1000</v>
      </c>
      <c r="W470">
        <v>0</v>
      </c>
      <c r="X470">
        <v>-1655298345</v>
      </c>
      <c r="Y470">
        <v>3.1E-4</v>
      </c>
      <c r="AA470">
        <v>102467.2</v>
      </c>
      <c r="AB470">
        <v>0</v>
      </c>
      <c r="AC470">
        <v>0</v>
      </c>
      <c r="AD470">
        <v>0</v>
      </c>
      <c r="AE470">
        <v>15620</v>
      </c>
      <c r="AF470">
        <v>0</v>
      </c>
      <c r="AG470">
        <v>0</v>
      </c>
      <c r="AH470">
        <v>0</v>
      </c>
      <c r="AI470">
        <v>6.56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3</v>
      </c>
      <c r="AT470">
        <v>3.1E-4</v>
      </c>
      <c r="AU470" t="s">
        <v>3</v>
      </c>
      <c r="AV470">
        <v>0</v>
      </c>
      <c r="AW470">
        <v>2</v>
      </c>
      <c r="AX470">
        <v>39572270</v>
      </c>
      <c r="AY470">
        <v>1</v>
      </c>
      <c r="AZ470">
        <v>0</v>
      </c>
      <c r="BA470">
        <v>438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Y470*Source!I201</f>
        <v>6.7062299999999997E-5</v>
      </c>
      <c r="CY470">
        <f t="shared" si="63"/>
        <v>102467.2</v>
      </c>
      <c r="CZ470">
        <f t="shared" si="64"/>
        <v>15620</v>
      </c>
      <c r="DA470">
        <f t="shared" si="65"/>
        <v>6.56</v>
      </c>
      <c r="DB470">
        <v>0</v>
      </c>
    </row>
    <row r="471" spans="1:106" x14ac:dyDescent="0.2">
      <c r="A471">
        <f>ROW(Source!A201)</f>
        <v>201</v>
      </c>
      <c r="B471">
        <v>39570879</v>
      </c>
      <c r="C471">
        <v>39572226</v>
      </c>
      <c r="D471">
        <v>36839146</v>
      </c>
      <c r="E471">
        <v>1</v>
      </c>
      <c r="F471">
        <v>1</v>
      </c>
      <c r="G471">
        <v>1</v>
      </c>
      <c r="H471">
        <v>3</v>
      </c>
      <c r="I471" t="s">
        <v>1393</v>
      </c>
      <c r="J471" t="s">
        <v>1394</v>
      </c>
      <c r="K471" t="s">
        <v>1395</v>
      </c>
      <c r="L471">
        <v>1348</v>
      </c>
      <c r="N471">
        <v>1009</v>
      </c>
      <c r="O471" t="s">
        <v>64</v>
      </c>
      <c r="P471" t="s">
        <v>64</v>
      </c>
      <c r="Q471">
        <v>1000</v>
      </c>
      <c r="W471">
        <v>0</v>
      </c>
      <c r="X471">
        <v>-639604785</v>
      </c>
      <c r="Y471">
        <v>5.9999999999999995E-4</v>
      </c>
      <c r="AA471">
        <v>61795.199999999997</v>
      </c>
      <c r="AB471">
        <v>0</v>
      </c>
      <c r="AC471">
        <v>0</v>
      </c>
      <c r="AD471">
        <v>0</v>
      </c>
      <c r="AE471">
        <v>9420</v>
      </c>
      <c r="AF471">
        <v>0</v>
      </c>
      <c r="AG471">
        <v>0</v>
      </c>
      <c r="AH471">
        <v>0</v>
      </c>
      <c r="AI471">
        <v>6.56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3</v>
      </c>
      <c r="AT471">
        <v>5.9999999999999995E-4</v>
      </c>
      <c r="AU471" t="s">
        <v>3</v>
      </c>
      <c r="AV471">
        <v>0</v>
      </c>
      <c r="AW471">
        <v>2</v>
      </c>
      <c r="AX471">
        <v>39572271</v>
      </c>
      <c r="AY471">
        <v>1</v>
      </c>
      <c r="AZ471">
        <v>0</v>
      </c>
      <c r="BA471">
        <v>439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Y471*Source!I201</f>
        <v>1.2979799999999998E-4</v>
      </c>
      <c r="CY471">
        <f t="shared" si="63"/>
        <v>61795.199999999997</v>
      </c>
      <c r="CZ471">
        <f t="shared" si="64"/>
        <v>9420</v>
      </c>
      <c r="DA471">
        <f t="shared" si="65"/>
        <v>6.56</v>
      </c>
      <c r="DB471">
        <v>0</v>
      </c>
    </row>
    <row r="472" spans="1:106" x14ac:dyDescent="0.2">
      <c r="A472">
        <f>ROW(Source!A204)</f>
        <v>204</v>
      </c>
      <c r="B472">
        <v>39570879</v>
      </c>
      <c r="C472">
        <v>39575980</v>
      </c>
      <c r="D472">
        <v>37072767</v>
      </c>
      <c r="E472">
        <v>1</v>
      </c>
      <c r="F472">
        <v>1</v>
      </c>
      <c r="G472">
        <v>1</v>
      </c>
      <c r="H472">
        <v>1</v>
      </c>
      <c r="I472" t="s">
        <v>1399</v>
      </c>
      <c r="J472" t="s">
        <v>3</v>
      </c>
      <c r="K472" t="s">
        <v>1400</v>
      </c>
      <c r="L472">
        <v>1191</v>
      </c>
      <c r="N472">
        <v>1013</v>
      </c>
      <c r="O472" t="s">
        <v>1143</v>
      </c>
      <c r="P472" t="s">
        <v>1143</v>
      </c>
      <c r="Q472">
        <v>1</v>
      </c>
      <c r="W472">
        <v>0</v>
      </c>
      <c r="X472">
        <v>-1027537862</v>
      </c>
      <c r="Y472">
        <v>12.0405</v>
      </c>
      <c r="AA472">
        <v>0</v>
      </c>
      <c r="AB472">
        <v>0</v>
      </c>
      <c r="AC472">
        <v>0</v>
      </c>
      <c r="AD472">
        <v>60.22</v>
      </c>
      <c r="AE472">
        <v>0</v>
      </c>
      <c r="AF472">
        <v>0</v>
      </c>
      <c r="AG472">
        <v>0</v>
      </c>
      <c r="AH472">
        <v>9.18</v>
      </c>
      <c r="AI472">
        <v>1</v>
      </c>
      <c r="AJ472">
        <v>1</v>
      </c>
      <c r="AK472">
        <v>1</v>
      </c>
      <c r="AL472">
        <v>6.56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3</v>
      </c>
      <c r="AT472">
        <v>10.47</v>
      </c>
      <c r="AU472" t="s">
        <v>20</v>
      </c>
      <c r="AV472">
        <v>1</v>
      </c>
      <c r="AW472">
        <v>2</v>
      </c>
      <c r="AX472">
        <v>39576004</v>
      </c>
      <c r="AY472">
        <v>1</v>
      </c>
      <c r="AZ472">
        <v>0</v>
      </c>
      <c r="BA472">
        <v>440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Y472*Source!I204</f>
        <v>16.87789128</v>
      </c>
      <c r="CY472">
        <f>AD472</f>
        <v>60.22</v>
      </c>
      <c r="CZ472">
        <f>AH472</f>
        <v>9.18</v>
      </c>
      <c r="DA472">
        <f>AL472</f>
        <v>6.56</v>
      </c>
      <c r="DB472">
        <v>0</v>
      </c>
    </row>
    <row r="473" spans="1:106" x14ac:dyDescent="0.2">
      <c r="A473">
        <f>ROW(Source!A204)</f>
        <v>204</v>
      </c>
      <c r="B473">
        <v>39570879</v>
      </c>
      <c r="C473">
        <v>39575980</v>
      </c>
      <c r="D473">
        <v>37064876</v>
      </c>
      <c r="E473">
        <v>1</v>
      </c>
      <c r="F473">
        <v>1</v>
      </c>
      <c r="G473">
        <v>1</v>
      </c>
      <c r="H473">
        <v>1</v>
      </c>
      <c r="I473" t="s">
        <v>1146</v>
      </c>
      <c r="J473" t="s">
        <v>3</v>
      </c>
      <c r="K473" t="s">
        <v>1147</v>
      </c>
      <c r="L473">
        <v>1191</v>
      </c>
      <c r="N473">
        <v>1013</v>
      </c>
      <c r="O473" t="s">
        <v>1143</v>
      </c>
      <c r="P473" t="s">
        <v>1143</v>
      </c>
      <c r="Q473">
        <v>1</v>
      </c>
      <c r="W473">
        <v>0</v>
      </c>
      <c r="X473">
        <v>-1417349443</v>
      </c>
      <c r="Y473">
        <v>2.2200000000000002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6.56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3</v>
      </c>
      <c r="AT473">
        <v>2.2200000000000002</v>
      </c>
      <c r="AU473" t="s">
        <v>3</v>
      </c>
      <c r="AV473">
        <v>2</v>
      </c>
      <c r="AW473">
        <v>2</v>
      </c>
      <c r="AX473">
        <v>39576005</v>
      </c>
      <c r="AY473">
        <v>1</v>
      </c>
      <c r="AZ473">
        <v>2048</v>
      </c>
      <c r="BA473">
        <v>441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Y473*Source!I204</f>
        <v>3.1119072000000001</v>
      </c>
      <c r="CY473">
        <f>AD473</f>
        <v>0</v>
      </c>
      <c r="CZ473">
        <f>AH473</f>
        <v>0</v>
      </c>
      <c r="DA473">
        <f>AL473</f>
        <v>1</v>
      </c>
      <c r="DB473">
        <v>0</v>
      </c>
    </row>
    <row r="474" spans="1:106" x14ac:dyDescent="0.2">
      <c r="A474">
        <f>ROW(Source!A204)</f>
        <v>204</v>
      </c>
      <c r="B474">
        <v>39570879</v>
      </c>
      <c r="C474">
        <v>39575980</v>
      </c>
      <c r="D474">
        <v>36882079</v>
      </c>
      <c r="E474">
        <v>1</v>
      </c>
      <c r="F474">
        <v>1</v>
      </c>
      <c r="G474">
        <v>1</v>
      </c>
      <c r="H474">
        <v>2</v>
      </c>
      <c r="I474" t="s">
        <v>1401</v>
      </c>
      <c r="J474" t="s">
        <v>1402</v>
      </c>
      <c r="K474" t="s">
        <v>1403</v>
      </c>
      <c r="L474">
        <v>1368</v>
      </c>
      <c r="N474">
        <v>1011</v>
      </c>
      <c r="O474" t="s">
        <v>1151</v>
      </c>
      <c r="P474" t="s">
        <v>1151</v>
      </c>
      <c r="Q474">
        <v>1</v>
      </c>
      <c r="W474">
        <v>0</v>
      </c>
      <c r="X474">
        <v>641541266</v>
      </c>
      <c r="Y474">
        <v>0.125</v>
      </c>
      <c r="AA474">
        <v>0</v>
      </c>
      <c r="AB474">
        <v>788.77</v>
      </c>
      <c r="AC474">
        <v>15.42</v>
      </c>
      <c r="AD474">
        <v>0</v>
      </c>
      <c r="AE474">
        <v>0</v>
      </c>
      <c r="AF474">
        <v>120.24</v>
      </c>
      <c r="AG474">
        <v>15.42</v>
      </c>
      <c r="AH474">
        <v>0</v>
      </c>
      <c r="AI474">
        <v>1</v>
      </c>
      <c r="AJ474">
        <v>6.56</v>
      </c>
      <c r="AK474">
        <v>1</v>
      </c>
      <c r="AL474">
        <v>1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3</v>
      </c>
      <c r="AT474">
        <v>0.1</v>
      </c>
      <c r="AU474" t="s">
        <v>19</v>
      </c>
      <c r="AV474">
        <v>0</v>
      </c>
      <c r="AW474">
        <v>2</v>
      </c>
      <c r="AX474">
        <v>39576006</v>
      </c>
      <c r="AY474">
        <v>1</v>
      </c>
      <c r="AZ474">
        <v>0</v>
      </c>
      <c r="BA474">
        <v>442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Y474*Source!I204</f>
        <v>0.17521999999999999</v>
      </c>
      <c r="CY474">
        <f t="shared" ref="CY474:CY479" si="66">AB474</f>
        <v>788.77</v>
      </c>
      <c r="CZ474">
        <f t="shared" ref="CZ474:CZ479" si="67">AF474</f>
        <v>120.24</v>
      </c>
      <c r="DA474">
        <f t="shared" ref="DA474:DA479" si="68">AJ474</f>
        <v>6.56</v>
      </c>
      <c r="DB474">
        <v>0</v>
      </c>
    </row>
    <row r="475" spans="1:106" x14ac:dyDescent="0.2">
      <c r="A475">
        <f>ROW(Source!A204)</f>
        <v>204</v>
      </c>
      <c r="B475">
        <v>39570879</v>
      </c>
      <c r="C475">
        <v>39575980</v>
      </c>
      <c r="D475">
        <v>36882159</v>
      </c>
      <c r="E475">
        <v>1</v>
      </c>
      <c r="F475">
        <v>1</v>
      </c>
      <c r="G475">
        <v>1</v>
      </c>
      <c r="H475">
        <v>2</v>
      </c>
      <c r="I475" t="s">
        <v>1155</v>
      </c>
      <c r="J475" t="s">
        <v>1156</v>
      </c>
      <c r="K475" t="s">
        <v>1157</v>
      </c>
      <c r="L475">
        <v>1368</v>
      </c>
      <c r="N475">
        <v>1011</v>
      </c>
      <c r="O475" t="s">
        <v>1151</v>
      </c>
      <c r="P475" t="s">
        <v>1151</v>
      </c>
      <c r="Q475">
        <v>1</v>
      </c>
      <c r="W475">
        <v>0</v>
      </c>
      <c r="X475">
        <v>-1718674368</v>
      </c>
      <c r="Y475">
        <v>0.25</v>
      </c>
      <c r="AA475">
        <v>0</v>
      </c>
      <c r="AB475">
        <v>734.65</v>
      </c>
      <c r="AC475">
        <v>13.5</v>
      </c>
      <c r="AD475">
        <v>0</v>
      </c>
      <c r="AE475">
        <v>0</v>
      </c>
      <c r="AF475">
        <v>111.99</v>
      </c>
      <c r="AG475">
        <v>13.5</v>
      </c>
      <c r="AH475">
        <v>0</v>
      </c>
      <c r="AI475">
        <v>1</v>
      </c>
      <c r="AJ475">
        <v>6.56</v>
      </c>
      <c r="AK475">
        <v>1</v>
      </c>
      <c r="AL475">
        <v>1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3</v>
      </c>
      <c r="AT475">
        <v>0.2</v>
      </c>
      <c r="AU475" t="s">
        <v>19</v>
      </c>
      <c r="AV475">
        <v>0</v>
      </c>
      <c r="AW475">
        <v>2</v>
      </c>
      <c r="AX475">
        <v>39576007</v>
      </c>
      <c r="AY475">
        <v>1</v>
      </c>
      <c r="AZ475">
        <v>0</v>
      </c>
      <c r="BA475">
        <v>443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Y475*Source!I204</f>
        <v>0.35043999999999997</v>
      </c>
      <c r="CY475">
        <f t="shared" si="66"/>
        <v>734.65</v>
      </c>
      <c r="CZ475">
        <f t="shared" si="67"/>
        <v>111.99</v>
      </c>
      <c r="DA475">
        <f t="shared" si="68"/>
        <v>6.56</v>
      </c>
      <c r="DB475">
        <v>0</v>
      </c>
    </row>
    <row r="476" spans="1:106" x14ac:dyDescent="0.2">
      <c r="A476">
        <f>ROW(Source!A204)</f>
        <v>204</v>
      </c>
      <c r="B476">
        <v>39570879</v>
      </c>
      <c r="C476">
        <v>39575980</v>
      </c>
      <c r="D476">
        <v>36882171</v>
      </c>
      <c r="E476">
        <v>1</v>
      </c>
      <c r="F476">
        <v>1</v>
      </c>
      <c r="G476">
        <v>1</v>
      </c>
      <c r="H476">
        <v>2</v>
      </c>
      <c r="I476" t="s">
        <v>1404</v>
      </c>
      <c r="J476" t="s">
        <v>1405</v>
      </c>
      <c r="K476" t="s">
        <v>1406</v>
      </c>
      <c r="L476">
        <v>1368</v>
      </c>
      <c r="N476">
        <v>1011</v>
      </c>
      <c r="O476" t="s">
        <v>1151</v>
      </c>
      <c r="P476" t="s">
        <v>1151</v>
      </c>
      <c r="Q476">
        <v>1</v>
      </c>
      <c r="W476">
        <v>0</v>
      </c>
      <c r="X476">
        <v>1604609147</v>
      </c>
      <c r="Y476">
        <v>2.0125000000000002</v>
      </c>
      <c r="AA476">
        <v>0</v>
      </c>
      <c r="AB476">
        <v>787.46</v>
      </c>
      <c r="AC476">
        <v>13.5</v>
      </c>
      <c r="AD476">
        <v>0</v>
      </c>
      <c r="AE476">
        <v>0</v>
      </c>
      <c r="AF476">
        <v>120.04</v>
      </c>
      <c r="AG476">
        <v>13.5</v>
      </c>
      <c r="AH476">
        <v>0</v>
      </c>
      <c r="AI476">
        <v>1</v>
      </c>
      <c r="AJ476">
        <v>6.56</v>
      </c>
      <c r="AK476">
        <v>1</v>
      </c>
      <c r="AL476">
        <v>1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3</v>
      </c>
      <c r="AT476">
        <v>1.61</v>
      </c>
      <c r="AU476" t="s">
        <v>19</v>
      </c>
      <c r="AV476">
        <v>0</v>
      </c>
      <c r="AW476">
        <v>2</v>
      </c>
      <c r="AX476">
        <v>39576008</v>
      </c>
      <c r="AY476">
        <v>1</v>
      </c>
      <c r="AZ476">
        <v>0</v>
      </c>
      <c r="BA476">
        <v>444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Y476*Source!I204</f>
        <v>2.8210419999999998</v>
      </c>
      <c r="CY476">
        <f t="shared" si="66"/>
        <v>787.46</v>
      </c>
      <c r="CZ476">
        <f t="shared" si="67"/>
        <v>120.04</v>
      </c>
      <c r="DA476">
        <f t="shared" si="68"/>
        <v>6.56</v>
      </c>
      <c r="DB476">
        <v>0</v>
      </c>
    </row>
    <row r="477" spans="1:106" x14ac:dyDescent="0.2">
      <c r="A477">
        <f>ROW(Source!A204)</f>
        <v>204</v>
      </c>
      <c r="B477">
        <v>39570879</v>
      </c>
      <c r="C477">
        <v>39575980</v>
      </c>
      <c r="D477">
        <v>36883554</v>
      </c>
      <c r="E477">
        <v>1</v>
      </c>
      <c r="F477">
        <v>1</v>
      </c>
      <c r="G477">
        <v>1</v>
      </c>
      <c r="H477">
        <v>2</v>
      </c>
      <c r="I477" t="s">
        <v>1158</v>
      </c>
      <c r="J477" t="s">
        <v>1159</v>
      </c>
      <c r="K477" t="s">
        <v>1160</v>
      </c>
      <c r="L477">
        <v>1368</v>
      </c>
      <c r="N477">
        <v>1011</v>
      </c>
      <c r="O477" t="s">
        <v>1151</v>
      </c>
      <c r="P477" t="s">
        <v>1151</v>
      </c>
      <c r="Q477">
        <v>1</v>
      </c>
      <c r="W477">
        <v>0</v>
      </c>
      <c r="X477">
        <v>1372534845</v>
      </c>
      <c r="Y477">
        <v>0.38750000000000001</v>
      </c>
      <c r="AA477">
        <v>0</v>
      </c>
      <c r="AB477">
        <v>431.06</v>
      </c>
      <c r="AC477">
        <v>11.6</v>
      </c>
      <c r="AD477">
        <v>0</v>
      </c>
      <c r="AE477">
        <v>0</v>
      </c>
      <c r="AF477">
        <v>65.709999999999994</v>
      </c>
      <c r="AG477">
        <v>11.6</v>
      </c>
      <c r="AH477">
        <v>0</v>
      </c>
      <c r="AI477">
        <v>1</v>
      </c>
      <c r="AJ477">
        <v>6.56</v>
      </c>
      <c r="AK477">
        <v>1</v>
      </c>
      <c r="AL477">
        <v>1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3</v>
      </c>
      <c r="AT477">
        <v>0.31</v>
      </c>
      <c r="AU477" t="s">
        <v>19</v>
      </c>
      <c r="AV477">
        <v>0</v>
      </c>
      <c r="AW477">
        <v>2</v>
      </c>
      <c r="AX477">
        <v>39576009</v>
      </c>
      <c r="AY477">
        <v>1</v>
      </c>
      <c r="AZ477">
        <v>0</v>
      </c>
      <c r="BA477">
        <v>445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Y477*Source!I204</f>
        <v>0.54318199999999994</v>
      </c>
      <c r="CY477">
        <f t="shared" si="66"/>
        <v>431.06</v>
      </c>
      <c r="CZ477">
        <f t="shared" si="67"/>
        <v>65.709999999999994</v>
      </c>
      <c r="DA477">
        <f t="shared" si="68"/>
        <v>6.56</v>
      </c>
      <c r="DB477">
        <v>0</v>
      </c>
    </row>
    <row r="478" spans="1:106" x14ac:dyDescent="0.2">
      <c r="A478">
        <f>ROW(Source!A204)</f>
        <v>204</v>
      </c>
      <c r="B478">
        <v>39570879</v>
      </c>
      <c r="C478">
        <v>39575980</v>
      </c>
      <c r="D478">
        <v>36883789</v>
      </c>
      <c r="E478">
        <v>1</v>
      </c>
      <c r="F478">
        <v>1</v>
      </c>
      <c r="G478">
        <v>1</v>
      </c>
      <c r="H478">
        <v>2</v>
      </c>
      <c r="I478" t="s">
        <v>1378</v>
      </c>
      <c r="J478" t="s">
        <v>1379</v>
      </c>
      <c r="K478" t="s">
        <v>1380</v>
      </c>
      <c r="L478">
        <v>1368</v>
      </c>
      <c r="N478">
        <v>1011</v>
      </c>
      <c r="O478" t="s">
        <v>1151</v>
      </c>
      <c r="P478" t="s">
        <v>1151</v>
      </c>
      <c r="Q478">
        <v>1</v>
      </c>
      <c r="W478">
        <v>0</v>
      </c>
      <c r="X478">
        <v>-624296059</v>
      </c>
      <c r="Y478">
        <v>1.2625</v>
      </c>
      <c r="AA478">
        <v>0</v>
      </c>
      <c r="AB478">
        <v>7.87</v>
      </c>
      <c r="AC478">
        <v>0</v>
      </c>
      <c r="AD478">
        <v>0</v>
      </c>
      <c r="AE478">
        <v>0</v>
      </c>
      <c r="AF478">
        <v>1.2</v>
      </c>
      <c r="AG478">
        <v>0</v>
      </c>
      <c r="AH478">
        <v>0</v>
      </c>
      <c r="AI478">
        <v>1</v>
      </c>
      <c r="AJ478">
        <v>6.56</v>
      </c>
      <c r="AK478">
        <v>1</v>
      </c>
      <c r="AL478">
        <v>1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3</v>
      </c>
      <c r="AT478">
        <v>1.01</v>
      </c>
      <c r="AU478" t="s">
        <v>19</v>
      </c>
      <c r="AV478">
        <v>0</v>
      </c>
      <c r="AW478">
        <v>2</v>
      </c>
      <c r="AX478">
        <v>39576010</v>
      </c>
      <c r="AY478">
        <v>1</v>
      </c>
      <c r="AZ478">
        <v>0</v>
      </c>
      <c r="BA478">
        <v>446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Y478*Source!I204</f>
        <v>1.7697219999999998</v>
      </c>
      <c r="CY478">
        <f t="shared" si="66"/>
        <v>7.87</v>
      </c>
      <c r="CZ478">
        <f t="shared" si="67"/>
        <v>1.2</v>
      </c>
      <c r="DA478">
        <f t="shared" si="68"/>
        <v>6.56</v>
      </c>
      <c r="DB478">
        <v>0</v>
      </c>
    </row>
    <row r="479" spans="1:106" x14ac:dyDescent="0.2">
      <c r="A479">
        <f>ROW(Source!A204)</f>
        <v>204</v>
      </c>
      <c r="B479">
        <v>39570879</v>
      </c>
      <c r="C479">
        <v>39575980</v>
      </c>
      <c r="D479">
        <v>36883836</v>
      </c>
      <c r="E479">
        <v>1</v>
      </c>
      <c r="F479">
        <v>1</v>
      </c>
      <c r="G479">
        <v>1</v>
      </c>
      <c r="H479">
        <v>2</v>
      </c>
      <c r="I479" t="s">
        <v>1407</v>
      </c>
      <c r="J479" t="s">
        <v>1408</v>
      </c>
      <c r="K479" t="s">
        <v>1409</v>
      </c>
      <c r="L479">
        <v>1368</v>
      </c>
      <c r="N479">
        <v>1011</v>
      </c>
      <c r="O479" t="s">
        <v>1151</v>
      </c>
      <c r="P479" t="s">
        <v>1151</v>
      </c>
      <c r="Q479">
        <v>1</v>
      </c>
      <c r="W479">
        <v>0</v>
      </c>
      <c r="X479">
        <v>1061502546</v>
      </c>
      <c r="Y479">
        <v>1.375</v>
      </c>
      <c r="AA479">
        <v>0</v>
      </c>
      <c r="AB479">
        <v>80.75</v>
      </c>
      <c r="AC479">
        <v>0</v>
      </c>
      <c r="AD479">
        <v>0</v>
      </c>
      <c r="AE479">
        <v>0</v>
      </c>
      <c r="AF479">
        <v>12.31</v>
      </c>
      <c r="AG479">
        <v>0</v>
      </c>
      <c r="AH479">
        <v>0</v>
      </c>
      <c r="AI479">
        <v>1</v>
      </c>
      <c r="AJ479">
        <v>6.56</v>
      </c>
      <c r="AK479">
        <v>1</v>
      </c>
      <c r="AL479">
        <v>1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3</v>
      </c>
      <c r="AT479">
        <v>1.1000000000000001</v>
      </c>
      <c r="AU479" t="s">
        <v>19</v>
      </c>
      <c r="AV479">
        <v>0</v>
      </c>
      <c r="AW479">
        <v>2</v>
      </c>
      <c r="AX479">
        <v>39576011</v>
      </c>
      <c r="AY479">
        <v>1</v>
      </c>
      <c r="AZ479">
        <v>0</v>
      </c>
      <c r="BA479">
        <v>447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Y479*Source!I204</f>
        <v>1.9274199999999999</v>
      </c>
      <c r="CY479">
        <f t="shared" si="66"/>
        <v>80.75</v>
      </c>
      <c r="CZ479">
        <f t="shared" si="67"/>
        <v>12.31</v>
      </c>
      <c r="DA479">
        <f t="shared" si="68"/>
        <v>6.56</v>
      </c>
      <c r="DB479">
        <v>0</v>
      </c>
    </row>
    <row r="480" spans="1:106" x14ac:dyDescent="0.2">
      <c r="A480">
        <f>ROW(Source!A204)</f>
        <v>204</v>
      </c>
      <c r="B480">
        <v>39570879</v>
      </c>
      <c r="C480">
        <v>39575980</v>
      </c>
      <c r="D480">
        <v>36800159</v>
      </c>
      <c r="E480">
        <v>1</v>
      </c>
      <c r="F480">
        <v>1</v>
      </c>
      <c r="G480">
        <v>1</v>
      </c>
      <c r="H480">
        <v>3</v>
      </c>
      <c r="I480" t="s">
        <v>1387</v>
      </c>
      <c r="J480" t="s">
        <v>1388</v>
      </c>
      <c r="K480" t="s">
        <v>1389</v>
      </c>
      <c r="L480">
        <v>1339</v>
      </c>
      <c r="N480">
        <v>1007</v>
      </c>
      <c r="O480" t="s">
        <v>73</v>
      </c>
      <c r="P480" t="s">
        <v>73</v>
      </c>
      <c r="Q480">
        <v>1</v>
      </c>
      <c r="W480">
        <v>0</v>
      </c>
      <c r="X480">
        <v>1262771840</v>
      </c>
      <c r="Y480">
        <v>0.7</v>
      </c>
      <c r="AA480">
        <v>40.799999999999997</v>
      </c>
      <c r="AB480">
        <v>0</v>
      </c>
      <c r="AC480">
        <v>0</v>
      </c>
      <c r="AD480">
        <v>0</v>
      </c>
      <c r="AE480">
        <v>6.22</v>
      </c>
      <c r="AF480">
        <v>0</v>
      </c>
      <c r="AG480">
        <v>0</v>
      </c>
      <c r="AH480">
        <v>0</v>
      </c>
      <c r="AI480">
        <v>6.56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3</v>
      </c>
      <c r="AT480">
        <v>0.7</v>
      </c>
      <c r="AU480" t="s">
        <v>3</v>
      </c>
      <c r="AV480">
        <v>0</v>
      </c>
      <c r="AW480">
        <v>2</v>
      </c>
      <c r="AX480">
        <v>39576012</v>
      </c>
      <c r="AY480">
        <v>1</v>
      </c>
      <c r="AZ480">
        <v>0</v>
      </c>
      <c r="BA480">
        <v>448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Y480*Source!I204</f>
        <v>0.98123199999999988</v>
      </c>
      <c r="CY480">
        <f t="shared" ref="CY480:CY494" si="69">AA480</f>
        <v>40.799999999999997</v>
      </c>
      <c r="CZ480">
        <f t="shared" ref="CZ480:CZ494" si="70">AE480</f>
        <v>6.22</v>
      </c>
      <c r="DA480">
        <f t="shared" ref="DA480:DA494" si="71">AI480</f>
        <v>6.56</v>
      </c>
      <c r="DB480">
        <v>0</v>
      </c>
    </row>
    <row r="481" spans="1:106" x14ac:dyDescent="0.2">
      <c r="A481">
        <f>ROW(Source!A204)</f>
        <v>204</v>
      </c>
      <c r="B481">
        <v>39570879</v>
      </c>
      <c r="C481">
        <v>39575980</v>
      </c>
      <c r="D481">
        <v>36800166</v>
      </c>
      <c r="E481">
        <v>1</v>
      </c>
      <c r="F481">
        <v>1</v>
      </c>
      <c r="G481">
        <v>1</v>
      </c>
      <c r="H481">
        <v>3</v>
      </c>
      <c r="I481" t="s">
        <v>1410</v>
      </c>
      <c r="J481" t="s">
        <v>1411</v>
      </c>
      <c r="K481" t="s">
        <v>1412</v>
      </c>
      <c r="L481">
        <v>1346</v>
      </c>
      <c r="N481">
        <v>1009</v>
      </c>
      <c r="O481" t="s">
        <v>307</v>
      </c>
      <c r="P481" t="s">
        <v>307</v>
      </c>
      <c r="Q481">
        <v>1</v>
      </c>
      <c r="W481">
        <v>0</v>
      </c>
      <c r="X481">
        <v>1721895514</v>
      </c>
      <c r="Y481">
        <v>0.21</v>
      </c>
      <c r="AA481">
        <v>39.950000000000003</v>
      </c>
      <c r="AB481">
        <v>0</v>
      </c>
      <c r="AC481">
        <v>0</v>
      </c>
      <c r="AD481">
        <v>0</v>
      </c>
      <c r="AE481">
        <v>6.09</v>
      </c>
      <c r="AF481">
        <v>0</v>
      </c>
      <c r="AG481">
        <v>0</v>
      </c>
      <c r="AH481">
        <v>0</v>
      </c>
      <c r="AI481">
        <v>6.56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3</v>
      </c>
      <c r="AT481">
        <v>0.21</v>
      </c>
      <c r="AU481" t="s">
        <v>3</v>
      </c>
      <c r="AV481">
        <v>0</v>
      </c>
      <c r="AW481">
        <v>2</v>
      </c>
      <c r="AX481">
        <v>39576013</v>
      </c>
      <c r="AY481">
        <v>1</v>
      </c>
      <c r="AZ481">
        <v>0</v>
      </c>
      <c r="BA481">
        <v>449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Y481*Source!I204</f>
        <v>0.29436959999999995</v>
      </c>
      <c r="CY481">
        <f t="shared" si="69"/>
        <v>39.950000000000003</v>
      </c>
      <c r="CZ481">
        <f t="shared" si="70"/>
        <v>6.09</v>
      </c>
      <c r="DA481">
        <f t="shared" si="71"/>
        <v>6.56</v>
      </c>
      <c r="DB481">
        <v>0</v>
      </c>
    </row>
    <row r="482" spans="1:106" x14ac:dyDescent="0.2">
      <c r="A482">
        <f>ROW(Source!A204)</f>
        <v>204</v>
      </c>
      <c r="B482">
        <v>39570879</v>
      </c>
      <c r="C482">
        <v>39575980</v>
      </c>
      <c r="D482">
        <v>36803256</v>
      </c>
      <c r="E482">
        <v>1</v>
      </c>
      <c r="F482">
        <v>1</v>
      </c>
      <c r="G482">
        <v>1</v>
      </c>
      <c r="H482">
        <v>3</v>
      </c>
      <c r="I482" t="s">
        <v>1178</v>
      </c>
      <c r="J482" t="s">
        <v>1179</v>
      </c>
      <c r="K482" t="s">
        <v>1180</v>
      </c>
      <c r="L482">
        <v>1348</v>
      </c>
      <c r="N482">
        <v>1009</v>
      </c>
      <c r="O482" t="s">
        <v>64</v>
      </c>
      <c r="P482" t="s">
        <v>64</v>
      </c>
      <c r="Q482">
        <v>1000</v>
      </c>
      <c r="W482">
        <v>0</v>
      </c>
      <c r="X482">
        <v>-714836380</v>
      </c>
      <c r="Y482">
        <v>4.0000000000000002E-4</v>
      </c>
      <c r="AA482">
        <v>67666.47</v>
      </c>
      <c r="AB482">
        <v>0</v>
      </c>
      <c r="AC482">
        <v>0</v>
      </c>
      <c r="AD482">
        <v>0</v>
      </c>
      <c r="AE482">
        <v>10315.01</v>
      </c>
      <c r="AF482">
        <v>0</v>
      </c>
      <c r="AG482">
        <v>0</v>
      </c>
      <c r="AH482">
        <v>0</v>
      </c>
      <c r="AI482">
        <v>6.56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3</v>
      </c>
      <c r="AT482">
        <v>4.0000000000000002E-4</v>
      </c>
      <c r="AU482" t="s">
        <v>3</v>
      </c>
      <c r="AV482">
        <v>0</v>
      </c>
      <c r="AW482">
        <v>2</v>
      </c>
      <c r="AX482">
        <v>39576014</v>
      </c>
      <c r="AY482">
        <v>1</v>
      </c>
      <c r="AZ482">
        <v>0</v>
      </c>
      <c r="BA482">
        <v>450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Y482*Source!I204</f>
        <v>5.6070399999999998E-4</v>
      </c>
      <c r="CY482">
        <f t="shared" si="69"/>
        <v>67666.47</v>
      </c>
      <c r="CZ482">
        <f t="shared" si="70"/>
        <v>10315.01</v>
      </c>
      <c r="DA482">
        <f t="shared" si="71"/>
        <v>6.56</v>
      </c>
      <c r="DB482">
        <v>0</v>
      </c>
    </row>
    <row r="483" spans="1:106" x14ac:dyDescent="0.2">
      <c r="A483">
        <f>ROW(Source!A204)</f>
        <v>204</v>
      </c>
      <c r="B483">
        <v>39570879</v>
      </c>
      <c r="C483">
        <v>39575980</v>
      </c>
      <c r="D483">
        <v>36804447</v>
      </c>
      <c r="E483">
        <v>1</v>
      </c>
      <c r="F483">
        <v>1</v>
      </c>
      <c r="G483">
        <v>1</v>
      </c>
      <c r="H483">
        <v>3</v>
      </c>
      <c r="I483" t="s">
        <v>1276</v>
      </c>
      <c r="J483" t="s">
        <v>1277</v>
      </c>
      <c r="K483" t="s">
        <v>1278</v>
      </c>
      <c r="L483">
        <v>1348</v>
      </c>
      <c r="N483">
        <v>1009</v>
      </c>
      <c r="O483" t="s">
        <v>64</v>
      </c>
      <c r="P483" t="s">
        <v>64</v>
      </c>
      <c r="Q483">
        <v>1000</v>
      </c>
      <c r="W483">
        <v>0</v>
      </c>
      <c r="X483">
        <v>-437906794</v>
      </c>
      <c r="Y483">
        <v>1.4999999999999999E-4</v>
      </c>
      <c r="AA483">
        <v>59302.47</v>
      </c>
      <c r="AB483">
        <v>0</v>
      </c>
      <c r="AC483">
        <v>0</v>
      </c>
      <c r="AD483">
        <v>0</v>
      </c>
      <c r="AE483">
        <v>9040.01</v>
      </c>
      <c r="AF483">
        <v>0</v>
      </c>
      <c r="AG483">
        <v>0</v>
      </c>
      <c r="AH483">
        <v>0</v>
      </c>
      <c r="AI483">
        <v>6.56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3</v>
      </c>
      <c r="AT483">
        <v>1.4999999999999999E-4</v>
      </c>
      <c r="AU483" t="s">
        <v>3</v>
      </c>
      <c r="AV483">
        <v>0</v>
      </c>
      <c r="AW483">
        <v>2</v>
      </c>
      <c r="AX483">
        <v>39576015</v>
      </c>
      <c r="AY483">
        <v>1</v>
      </c>
      <c r="AZ483">
        <v>0</v>
      </c>
      <c r="BA483">
        <v>451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Y483*Source!I204</f>
        <v>2.1026399999999996E-4</v>
      </c>
      <c r="CY483">
        <f t="shared" si="69"/>
        <v>59302.47</v>
      </c>
      <c r="CZ483">
        <f t="shared" si="70"/>
        <v>9040.01</v>
      </c>
      <c r="DA483">
        <f t="shared" si="71"/>
        <v>6.56</v>
      </c>
      <c r="DB483">
        <v>0</v>
      </c>
    </row>
    <row r="484" spans="1:106" x14ac:dyDescent="0.2">
      <c r="A484">
        <f>ROW(Source!A204)</f>
        <v>204</v>
      </c>
      <c r="B484">
        <v>39570879</v>
      </c>
      <c r="C484">
        <v>39575980</v>
      </c>
      <c r="D484">
        <v>36804545</v>
      </c>
      <c r="E484">
        <v>1</v>
      </c>
      <c r="F484">
        <v>1</v>
      </c>
      <c r="G484">
        <v>1</v>
      </c>
      <c r="H484">
        <v>3</v>
      </c>
      <c r="I484" t="s">
        <v>1211</v>
      </c>
      <c r="J484" t="s">
        <v>1212</v>
      </c>
      <c r="K484" t="s">
        <v>1213</v>
      </c>
      <c r="L484">
        <v>1348</v>
      </c>
      <c r="N484">
        <v>1009</v>
      </c>
      <c r="O484" t="s">
        <v>64</v>
      </c>
      <c r="P484" t="s">
        <v>64</v>
      </c>
      <c r="Q484">
        <v>1000</v>
      </c>
      <c r="W484">
        <v>0</v>
      </c>
      <c r="X484">
        <v>1174701286</v>
      </c>
      <c r="Y484">
        <v>1.0000000000000001E-5</v>
      </c>
      <c r="AA484">
        <v>78575.679999999993</v>
      </c>
      <c r="AB484">
        <v>0</v>
      </c>
      <c r="AC484">
        <v>0</v>
      </c>
      <c r="AD484">
        <v>0</v>
      </c>
      <c r="AE484">
        <v>11978</v>
      </c>
      <c r="AF484">
        <v>0</v>
      </c>
      <c r="AG484">
        <v>0</v>
      </c>
      <c r="AH484">
        <v>0</v>
      </c>
      <c r="AI484">
        <v>6.56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3</v>
      </c>
      <c r="AT484">
        <v>1.0000000000000001E-5</v>
      </c>
      <c r="AU484" t="s">
        <v>3</v>
      </c>
      <c r="AV484">
        <v>0</v>
      </c>
      <c r="AW484">
        <v>2</v>
      </c>
      <c r="AX484">
        <v>39576016</v>
      </c>
      <c r="AY484">
        <v>1</v>
      </c>
      <c r="AZ484">
        <v>0</v>
      </c>
      <c r="BA484">
        <v>452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Y484*Source!I204</f>
        <v>1.4017599999999999E-5</v>
      </c>
      <c r="CY484">
        <f t="shared" si="69"/>
        <v>78575.679999999993</v>
      </c>
      <c r="CZ484">
        <f t="shared" si="70"/>
        <v>11978</v>
      </c>
      <c r="DA484">
        <f t="shared" si="71"/>
        <v>6.56</v>
      </c>
      <c r="DB484">
        <v>0</v>
      </c>
    </row>
    <row r="485" spans="1:106" x14ac:dyDescent="0.2">
      <c r="A485">
        <f>ROW(Source!A204)</f>
        <v>204</v>
      </c>
      <c r="B485">
        <v>39570879</v>
      </c>
      <c r="C485">
        <v>39575980</v>
      </c>
      <c r="D485">
        <v>36805527</v>
      </c>
      <c r="E485">
        <v>1</v>
      </c>
      <c r="F485">
        <v>1</v>
      </c>
      <c r="G485">
        <v>1</v>
      </c>
      <c r="H485">
        <v>3</v>
      </c>
      <c r="I485" t="s">
        <v>1413</v>
      </c>
      <c r="J485" t="s">
        <v>1414</v>
      </c>
      <c r="K485" t="s">
        <v>1415</v>
      </c>
      <c r="L485">
        <v>1348</v>
      </c>
      <c r="N485">
        <v>1009</v>
      </c>
      <c r="O485" t="s">
        <v>64</v>
      </c>
      <c r="P485" t="s">
        <v>64</v>
      </c>
      <c r="Q485">
        <v>1000</v>
      </c>
      <c r="W485">
        <v>0</v>
      </c>
      <c r="X485">
        <v>-2116243625</v>
      </c>
      <c r="Y485">
        <v>1E-4</v>
      </c>
      <c r="AA485">
        <v>248624</v>
      </c>
      <c r="AB485">
        <v>0</v>
      </c>
      <c r="AC485">
        <v>0</v>
      </c>
      <c r="AD485">
        <v>0</v>
      </c>
      <c r="AE485">
        <v>37900</v>
      </c>
      <c r="AF485">
        <v>0</v>
      </c>
      <c r="AG485">
        <v>0</v>
      </c>
      <c r="AH485">
        <v>0</v>
      </c>
      <c r="AI485">
        <v>6.56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3</v>
      </c>
      <c r="AT485">
        <v>1E-4</v>
      </c>
      <c r="AU485" t="s">
        <v>3</v>
      </c>
      <c r="AV485">
        <v>0</v>
      </c>
      <c r="AW485">
        <v>2</v>
      </c>
      <c r="AX485">
        <v>39576017</v>
      </c>
      <c r="AY485">
        <v>1</v>
      </c>
      <c r="AZ485">
        <v>0</v>
      </c>
      <c r="BA485">
        <v>453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Y485*Source!I204</f>
        <v>1.4017599999999999E-4</v>
      </c>
      <c r="CY485">
        <f t="shared" si="69"/>
        <v>248624</v>
      </c>
      <c r="CZ485">
        <f t="shared" si="70"/>
        <v>37900</v>
      </c>
      <c r="DA485">
        <f t="shared" si="71"/>
        <v>6.56</v>
      </c>
      <c r="DB485">
        <v>0</v>
      </c>
    </row>
    <row r="486" spans="1:106" x14ac:dyDescent="0.2">
      <c r="A486">
        <f>ROW(Source!A204)</f>
        <v>204</v>
      </c>
      <c r="B486">
        <v>39570879</v>
      </c>
      <c r="C486">
        <v>39575980</v>
      </c>
      <c r="D486">
        <v>36823240</v>
      </c>
      <c r="E486">
        <v>1</v>
      </c>
      <c r="F486">
        <v>1</v>
      </c>
      <c r="G486">
        <v>1</v>
      </c>
      <c r="H486">
        <v>3</v>
      </c>
      <c r="I486" t="s">
        <v>487</v>
      </c>
      <c r="J486" t="s">
        <v>489</v>
      </c>
      <c r="K486" t="s">
        <v>488</v>
      </c>
      <c r="L486">
        <v>1346</v>
      </c>
      <c r="N486">
        <v>1009</v>
      </c>
      <c r="O486" t="s">
        <v>307</v>
      </c>
      <c r="P486" t="s">
        <v>307</v>
      </c>
      <c r="Q486">
        <v>1</v>
      </c>
      <c r="W486">
        <v>0</v>
      </c>
      <c r="X486">
        <v>-1693188439</v>
      </c>
      <c r="Y486">
        <v>1000</v>
      </c>
      <c r="AA486">
        <v>77.599999999999994</v>
      </c>
      <c r="AB486">
        <v>0</v>
      </c>
      <c r="AC486">
        <v>0</v>
      </c>
      <c r="AD486">
        <v>0</v>
      </c>
      <c r="AE486">
        <v>11.83</v>
      </c>
      <c r="AF486">
        <v>0</v>
      </c>
      <c r="AG486">
        <v>0</v>
      </c>
      <c r="AH486">
        <v>0</v>
      </c>
      <c r="AI486">
        <v>6.56</v>
      </c>
      <c r="AJ486">
        <v>1</v>
      </c>
      <c r="AK486">
        <v>1</v>
      </c>
      <c r="AL486">
        <v>1</v>
      </c>
      <c r="AN486">
        <v>0</v>
      </c>
      <c r="AO486">
        <v>0</v>
      </c>
      <c r="AP486">
        <v>0</v>
      </c>
      <c r="AQ486">
        <v>0</v>
      </c>
      <c r="AR486">
        <v>0</v>
      </c>
      <c r="AS486" t="s">
        <v>3</v>
      </c>
      <c r="AT486">
        <v>1000</v>
      </c>
      <c r="AU486" t="s">
        <v>3</v>
      </c>
      <c r="AV486">
        <v>0</v>
      </c>
      <c r="AW486">
        <v>1</v>
      </c>
      <c r="AX486">
        <v>-1</v>
      </c>
      <c r="AY486">
        <v>0</v>
      </c>
      <c r="AZ486">
        <v>0</v>
      </c>
      <c r="BA486" t="s">
        <v>3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Y486*Source!I204</f>
        <v>1401.76</v>
      </c>
      <c r="CY486">
        <f t="shared" si="69"/>
        <v>77.599999999999994</v>
      </c>
      <c r="CZ486">
        <f t="shared" si="70"/>
        <v>11.83</v>
      </c>
      <c r="DA486">
        <f t="shared" si="71"/>
        <v>6.56</v>
      </c>
      <c r="DB486">
        <v>0</v>
      </c>
    </row>
    <row r="487" spans="1:106" x14ac:dyDescent="0.2">
      <c r="A487">
        <f>ROW(Source!A204)</f>
        <v>204</v>
      </c>
      <c r="B487">
        <v>39570879</v>
      </c>
      <c r="C487">
        <v>39575980</v>
      </c>
      <c r="D487">
        <v>36823258</v>
      </c>
      <c r="E487">
        <v>1</v>
      </c>
      <c r="F487">
        <v>1</v>
      </c>
      <c r="G487">
        <v>1</v>
      </c>
      <c r="H487">
        <v>3</v>
      </c>
      <c r="I487" t="s">
        <v>579</v>
      </c>
      <c r="J487" t="s">
        <v>581</v>
      </c>
      <c r="K487" t="s">
        <v>580</v>
      </c>
      <c r="L487">
        <v>1348</v>
      </c>
      <c r="N487">
        <v>1009</v>
      </c>
      <c r="O487" t="s">
        <v>64</v>
      </c>
      <c r="P487" t="s">
        <v>64</v>
      </c>
      <c r="Q487">
        <v>1000</v>
      </c>
      <c r="W487">
        <v>0</v>
      </c>
      <c r="X487">
        <v>299819930</v>
      </c>
      <c r="Y487">
        <v>4.0000000000000002E-4</v>
      </c>
      <c r="AA487">
        <v>50590.720000000001</v>
      </c>
      <c r="AB487">
        <v>0</v>
      </c>
      <c r="AC487">
        <v>0</v>
      </c>
      <c r="AD487">
        <v>0</v>
      </c>
      <c r="AE487">
        <v>7712</v>
      </c>
      <c r="AF487">
        <v>0</v>
      </c>
      <c r="AG487">
        <v>0</v>
      </c>
      <c r="AH487">
        <v>0</v>
      </c>
      <c r="AI487">
        <v>6.56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3</v>
      </c>
      <c r="AT487">
        <v>4.0000000000000002E-4</v>
      </c>
      <c r="AU487" t="s">
        <v>3</v>
      </c>
      <c r="AV487">
        <v>0</v>
      </c>
      <c r="AW487">
        <v>2</v>
      </c>
      <c r="AX487">
        <v>39576018</v>
      </c>
      <c r="AY487">
        <v>1</v>
      </c>
      <c r="AZ487">
        <v>0</v>
      </c>
      <c r="BA487">
        <v>454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Y487*Source!I204</f>
        <v>5.6070399999999998E-4</v>
      </c>
      <c r="CY487">
        <f t="shared" si="69"/>
        <v>50590.720000000001</v>
      </c>
      <c r="CZ487">
        <f t="shared" si="70"/>
        <v>7712</v>
      </c>
      <c r="DA487">
        <f t="shared" si="71"/>
        <v>6.56</v>
      </c>
      <c r="DB487">
        <v>0</v>
      </c>
    </row>
    <row r="488" spans="1:106" x14ac:dyDescent="0.2">
      <c r="A488">
        <f>ROW(Source!A204)</f>
        <v>204</v>
      </c>
      <c r="B488">
        <v>39570879</v>
      </c>
      <c r="C488">
        <v>39575980</v>
      </c>
      <c r="D488">
        <v>39169913</v>
      </c>
      <c r="E488">
        <v>17</v>
      </c>
      <c r="F488">
        <v>1</v>
      </c>
      <c r="G488">
        <v>1</v>
      </c>
      <c r="H488">
        <v>3</v>
      </c>
      <c r="I488" t="s">
        <v>124</v>
      </c>
      <c r="J488" t="s">
        <v>3</v>
      </c>
      <c r="K488" t="s">
        <v>125</v>
      </c>
      <c r="L488">
        <v>1348</v>
      </c>
      <c r="N488">
        <v>1009</v>
      </c>
      <c r="O488" t="s">
        <v>64</v>
      </c>
      <c r="P488" t="s">
        <v>64</v>
      </c>
      <c r="Q488">
        <v>1000</v>
      </c>
      <c r="W488">
        <v>0</v>
      </c>
      <c r="X488">
        <v>748648226</v>
      </c>
      <c r="Y488">
        <v>1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6.56</v>
      </c>
      <c r="AJ488">
        <v>1</v>
      </c>
      <c r="AK488">
        <v>1</v>
      </c>
      <c r="AL488">
        <v>1</v>
      </c>
      <c r="AN488">
        <v>0</v>
      </c>
      <c r="AO488">
        <v>0</v>
      </c>
      <c r="AP488">
        <v>0</v>
      </c>
      <c r="AQ488">
        <v>0</v>
      </c>
      <c r="AR488">
        <v>0</v>
      </c>
      <c r="AS488" t="s">
        <v>3</v>
      </c>
      <c r="AT488">
        <v>1</v>
      </c>
      <c r="AU488" t="s">
        <v>3</v>
      </c>
      <c r="AV488">
        <v>0</v>
      </c>
      <c r="AW488">
        <v>2</v>
      </c>
      <c r="AX488">
        <v>39576019</v>
      </c>
      <c r="AY488">
        <v>1</v>
      </c>
      <c r="AZ488">
        <v>0</v>
      </c>
      <c r="BA488">
        <v>455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Y488*Source!I204</f>
        <v>1.4017599999999999</v>
      </c>
      <c r="CY488">
        <f t="shared" si="69"/>
        <v>0</v>
      </c>
      <c r="CZ488">
        <f t="shared" si="70"/>
        <v>0</v>
      </c>
      <c r="DA488">
        <f t="shared" si="71"/>
        <v>6.56</v>
      </c>
      <c r="DB488">
        <v>0</v>
      </c>
    </row>
    <row r="489" spans="1:106" x14ac:dyDescent="0.2">
      <c r="A489">
        <f>ROW(Source!A204)</f>
        <v>204</v>
      </c>
      <c r="B489">
        <v>39570879</v>
      </c>
      <c r="C489">
        <v>39575980</v>
      </c>
      <c r="D489">
        <v>36825287</v>
      </c>
      <c r="E489">
        <v>1</v>
      </c>
      <c r="F489">
        <v>1</v>
      </c>
      <c r="G489">
        <v>1</v>
      </c>
      <c r="H489">
        <v>3</v>
      </c>
      <c r="I489" t="s">
        <v>1416</v>
      </c>
      <c r="J489" t="s">
        <v>1417</v>
      </c>
      <c r="K489" t="s">
        <v>1418</v>
      </c>
      <c r="L489">
        <v>1302</v>
      </c>
      <c r="N489">
        <v>1003</v>
      </c>
      <c r="O489" t="s">
        <v>47</v>
      </c>
      <c r="P489" t="s">
        <v>47</v>
      </c>
      <c r="Q489">
        <v>10</v>
      </c>
      <c r="W489">
        <v>0</v>
      </c>
      <c r="X489">
        <v>-1640127157</v>
      </c>
      <c r="Y489">
        <v>1.8700000000000001E-2</v>
      </c>
      <c r="AA489">
        <v>329.57</v>
      </c>
      <c r="AB489">
        <v>0</v>
      </c>
      <c r="AC489">
        <v>0</v>
      </c>
      <c r="AD489">
        <v>0</v>
      </c>
      <c r="AE489">
        <v>50.24</v>
      </c>
      <c r="AF489">
        <v>0</v>
      </c>
      <c r="AG489">
        <v>0</v>
      </c>
      <c r="AH489">
        <v>0</v>
      </c>
      <c r="AI489">
        <v>6.56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3</v>
      </c>
      <c r="AT489">
        <v>1.8700000000000001E-2</v>
      </c>
      <c r="AU489" t="s">
        <v>3</v>
      </c>
      <c r="AV489">
        <v>0</v>
      </c>
      <c r="AW489">
        <v>2</v>
      </c>
      <c r="AX489">
        <v>39576020</v>
      </c>
      <c r="AY489">
        <v>1</v>
      </c>
      <c r="AZ489">
        <v>0</v>
      </c>
      <c r="BA489">
        <v>456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Y489*Source!I204</f>
        <v>2.6212912000000001E-2</v>
      </c>
      <c r="CY489">
        <f t="shared" si="69"/>
        <v>329.57</v>
      </c>
      <c r="CZ489">
        <f t="shared" si="70"/>
        <v>50.24</v>
      </c>
      <c r="DA489">
        <f t="shared" si="71"/>
        <v>6.56</v>
      </c>
      <c r="DB489">
        <v>0</v>
      </c>
    </row>
    <row r="490" spans="1:106" x14ac:dyDescent="0.2">
      <c r="A490">
        <f>ROW(Source!A204)</f>
        <v>204</v>
      </c>
      <c r="B490">
        <v>39570879</v>
      </c>
      <c r="C490">
        <v>39575980</v>
      </c>
      <c r="D490">
        <v>36825646</v>
      </c>
      <c r="E490">
        <v>1</v>
      </c>
      <c r="F490">
        <v>1</v>
      </c>
      <c r="G490">
        <v>1</v>
      </c>
      <c r="H490">
        <v>3</v>
      </c>
      <c r="I490" t="s">
        <v>1220</v>
      </c>
      <c r="J490" t="s">
        <v>1221</v>
      </c>
      <c r="K490" t="s">
        <v>1222</v>
      </c>
      <c r="L490">
        <v>1348</v>
      </c>
      <c r="N490">
        <v>1009</v>
      </c>
      <c r="O490" t="s">
        <v>64</v>
      </c>
      <c r="P490" t="s">
        <v>64</v>
      </c>
      <c r="Q490">
        <v>1000</v>
      </c>
      <c r="W490">
        <v>0</v>
      </c>
      <c r="X490">
        <v>-1396314973</v>
      </c>
      <c r="Y490">
        <v>3.0000000000000001E-5</v>
      </c>
      <c r="AA490">
        <v>29226.11</v>
      </c>
      <c r="AB490">
        <v>0</v>
      </c>
      <c r="AC490">
        <v>0</v>
      </c>
      <c r="AD490">
        <v>0</v>
      </c>
      <c r="AE490">
        <v>4455.2</v>
      </c>
      <c r="AF490">
        <v>0</v>
      </c>
      <c r="AG490">
        <v>0</v>
      </c>
      <c r="AH490">
        <v>0</v>
      </c>
      <c r="AI490">
        <v>6.56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3</v>
      </c>
      <c r="AT490">
        <v>3.0000000000000001E-5</v>
      </c>
      <c r="AU490" t="s">
        <v>3</v>
      </c>
      <c r="AV490">
        <v>0</v>
      </c>
      <c r="AW490">
        <v>2</v>
      </c>
      <c r="AX490">
        <v>39576021</v>
      </c>
      <c r="AY490">
        <v>1</v>
      </c>
      <c r="AZ490">
        <v>0</v>
      </c>
      <c r="BA490">
        <v>457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Y490*Source!I204</f>
        <v>4.2052799999999998E-5</v>
      </c>
      <c r="CY490">
        <f t="shared" si="69"/>
        <v>29226.11</v>
      </c>
      <c r="CZ490">
        <f t="shared" si="70"/>
        <v>4455.2</v>
      </c>
      <c r="DA490">
        <f t="shared" si="71"/>
        <v>6.56</v>
      </c>
      <c r="DB490">
        <v>0</v>
      </c>
    </row>
    <row r="491" spans="1:106" x14ac:dyDescent="0.2">
      <c r="A491">
        <f>ROW(Source!A204)</f>
        <v>204</v>
      </c>
      <c r="B491">
        <v>39570879</v>
      </c>
      <c r="C491">
        <v>39575980</v>
      </c>
      <c r="D491">
        <v>36826406</v>
      </c>
      <c r="E491">
        <v>1</v>
      </c>
      <c r="F491">
        <v>1</v>
      </c>
      <c r="G491">
        <v>1</v>
      </c>
      <c r="H491">
        <v>3</v>
      </c>
      <c r="I491" t="s">
        <v>1419</v>
      </c>
      <c r="J491" t="s">
        <v>1420</v>
      </c>
      <c r="K491" t="s">
        <v>1421</v>
      </c>
      <c r="L491">
        <v>1348</v>
      </c>
      <c r="N491">
        <v>1009</v>
      </c>
      <c r="O491" t="s">
        <v>64</v>
      </c>
      <c r="P491" t="s">
        <v>64</v>
      </c>
      <c r="Q491">
        <v>1000</v>
      </c>
      <c r="W491">
        <v>0</v>
      </c>
      <c r="X491">
        <v>900832145</v>
      </c>
      <c r="Y491">
        <v>1.9400000000000001E-3</v>
      </c>
      <c r="AA491">
        <v>32275.200000000001</v>
      </c>
      <c r="AB491">
        <v>0</v>
      </c>
      <c r="AC491">
        <v>0</v>
      </c>
      <c r="AD491">
        <v>0</v>
      </c>
      <c r="AE491">
        <v>4920</v>
      </c>
      <c r="AF491">
        <v>0</v>
      </c>
      <c r="AG491">
        <v>0</v>
      </c>
      <c r="AH491">
        <v>0</v>
      </c>
      <c r="AI491">
        <v>6.56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0</v>
      </c>
      <c r="AQ491">
        <v>0</v>
      </c>
      <c r="AR491">
        <v>0</v>
      </c>
      <c r="AS491" t="s">
        <v>3</v>
      </c>
      <c r="AT491">
        <v>1.9400000000000001E-3</v>
      </c>
      <c r="AU491" t="s">
        <v>3</v>
      </c>
      <c r="AV491">
        <v>0</v>
      </c>
      <c r="AW491">
        <v>2</v>
      </c>
      <c r="AX491">
        <v>39576022</v>
      </c>
      <c r="AY491">
        <v>1</v>
      </c>
      <c r="AZ491">
        <v>0</v>
      </c>
      <c r="BA491">
        <v>458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Y491*Source!I204</f>
        <v>2.7194144E-3</v>
      </c>
      <c r="CY491">
        <f t="shared" si="69"/>
        <v>32275.200000000001</v>
      </c>
      <c r="CZ491">
        <f t="shared" si="70"/>
        <v>4920</v>
      </c>
      <c r="DA491">
        <f t="shared" si="71"/>
        <v>6.56</v>
      </c>
      <c r="DB491">
        <v>0</v>
      </c>
    </row>
    <row r="492" spans="1:106" x14ac:dyDescent="0.2">
      <c r="A492">
        <f>ROW(Source!A204)</f>
        <v>204</v>
      </c>
      <c r="B492">
        <v>39570879</v>
      </c>
      <c r="C492">
        <v>39575980</v>
      </c>
      <c r="D492">
        <v>36830313</v>
      </c>
      <c r="E492">
        <v>1</v>
      </c>
      <c r="F492">
        <v>1</v>
      </c>
      <c r="G492">
        <v>1</v>
      </c>
      <c r="H492">
        <v>3</v>
      </c>
      <c r="I492" t="s">
        <v>1422</v>
      </c>
      <c r="J492" t="s">
        <v>1423</v>
      </c>
      <c r="K492" t="s">
        <v>1424</v>
      </c>
      <c r="L492">
        <v>1339</v>
      </c>
      <c r="N492">
        <v>1007</v>
      </c>
      <c r="O492" t="s">
        <v>73</v>
      </c>
      <c r="P492" t="s">
        <v>73</v>
      </c>
      <c r="Q492">
        <v>1</v>
      </c>
      <c r="W492">
        <v>0</v>
      </c>
      <c r="X492">
        <v>1283004816</v>
      </c>
      <c r="Y492">
        <v>1.0300000000000001E-3</v>
      </c>
      <c r="AA492">
        <v>11152</v>
      </c>
      <c r="AB492">
        <v>0</v>
      </c>
      <c r="AC492">
        <v>0</v>
      </c>
      <c r="AD492">
        <v>0</v>
      </c>
      <c r="AE492">
        <v>1700</v>
      </c>
      <c r="AF492">
        <v>0</v>
      </c>
      <c r="AG492">
        <v>0</v>
      </c>
      <c r="AH492">
        <v>0</v>
      </c>
      <c r="AI492">
        <v>6.56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3</v>
      </c>
      <c r="AT492">
        <v>1.0300000000000001E-3</v>
      </c>
      <c r="AU492" t="s">
        <v>3</v>
      </c>
      <c r="AV492">
        <v>0</v>
      </c>
      <c r="AW492">
        <v>2</v>
      </c>
      <c r="AX492">
        <v>39576023</v>
      </c>
      <c r="AY492">
        <v>1</v>
      </c>
      <c r="AZ492">
        <v>0</v>
      </c>
      <c r="BA492">
        <v>459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Y492*Source!I204</f>
        <v>1.4438128000000001E-3</v>
      </c>
      <c r="CY492">
        <f t="shared" si="69"/>
        <v>11152</v>
      </c>
      <c r="CZ492">
        <f t="shared" si="70"/>
        <v>1700</v>
      </c>
      <c r="DA492">
        <f t="shared" si="71"/>
        <v>6.56</v>
      </c>
      <c r="DB492">
        <v>0</v>
      </c>
    </row>
    <row r="493" spans="1:106" x14ac:dyDescent="0.2">
      <c r="A493">
        <f>ROW(Source!A204)</f>
        <v>204</v>
      </c>
      <c r="B493">
        <v>39570879</v>
      </c>
      <c r="C493">
        <v>39575980</v>
      </c>
      <c r="D493">
        <v>36837948</v>
      </c>
      <c r="E493">
        <v>1</v>
      </c>
      <c r="F493">
        <v>1</v>
      </c>
      <c r="G493">
        <v>1</v>
      </c>
      <c r="H493">
        <v>3</v>
      </c>
      <c r="I493" t="s">
        <v>1425</v>
      </c>
      <c r="J493" t="s">
        <v>1426</v>
      </c>
      <c r="K493" t="s">
        <v>1427</v>
      </c>
      <c r="L493">
        <v>1348</v>
      </c>
      <c r="N493">
        <v>1009</v>
      </c>
      <c r="O493" t="s">
        <v>64</v>
      </c>
      <c r="P493" t="s">
        <v>64</v>
      </c>
      <c r="Q493">
        <v>1000</v>
      </c>
      <c r="W493">
        <v>0</v>
      </c>
      <c r="X493">
        <v>-1655298345</v>
      </c>
      <c r="Y493">
        <v>3.1E-4</v>
      </c>
      <c r="AA493">
        <v>102467.2</v>
      </c>
      <c r="AB493">
        <v>0</v>
      </c>
      <c r="AC493">
        <v>0</v>
      </c>
      <c r="AD493">
        <v>0</v>
      </c>
      <c r="AE493">
        <v>15620</v>
      </c>
      <c r="AF493">
        <v>0</v>
      </c>
      <c r="AG493">
        <v>0</v>
      </c>
      <c r="AH493">
        <v>0</v>
      </c>
      <c r="AI493">
        <v>6.56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3</v>
      </c>
      <c r="AT493">
        <v>3.1E-4</v>
      </c>
      <c r="AU493" t="s">
        <v>3</v>
      </c>
      <c r="AV493">
        <v>0</v>
      </c>
      <c r="AW493">
        <v>2</v>
      </c>
      <c r="AX493">
        <v>39576024</v>
      </c>
      <c r="AY493">
        <v>1</v>
      </c>
      <c r="AZ493">
        <v>0</v>
      </c>
      <c r="BA493">
        <v>460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Y493*Source!I204</f>
        <v>4.3454559999999998E-4</v>
      </c>
      <c r="CY493">
        <f t="shared" si="69"/>
        <v>102467.2</v>
      </c>
      <c r="CZ493">
        <f t="shared" si="70"/>
        <v>15620</v>
      </c>
      <c r="DA493">
        <f t="shared" si="71"/>
        <v>6.56</v>
      </c>
      <c r="DB493">
        <v>0</v>
      </c>
    </row>
    <row r="494" spans="1:106" x14ac:dyDescent="0.2">
      <c r="A494">
        <f>ROW(Source!A204)</f>
        <v>204</v>
      </c>
      <c r="B494">
        <v>39570879</v>
      </c>
      <c r="C494">
        <v>39575980</v>
      </c>
      <c r="D494">
        <v>36839146</v>
      </c>
      <c r="E494">
        <v>1</v>
      </c>
      <c r="F494">
        <v>1</v>
      </c>
      <c r="G494">
        <v>1</v>
      </c>
      <c r="H494">
        <v>3</v>
      </c>
      <c r="I494" t="s">
        <v>1393</v>
      </c>
      <c r="J494" t="s">
        <v>1394</v>
      </c>
      <c r="K494" t="s">
        <v>1395</v>
      </c>
      <c r="L494">
        <v>1348</v>
      </c>
      <c r="N494">
        <v>1009</v>
      </c>
      <c r="O494" t="s">
        <v>64</v>
      </c>
      <c r="P494" t="s">
        <v>64</v>
      </c>
      <c r="Q494">
        <v>1000</v>
      </c>
      <c r="W494">
        <v>0</v>
      </c>
      <c r="X494">
        <v>-639604785</v>
      </c>
      <c r="Y494">
        <v>5.9999999999999995E-4</v>
      </c>
      <c r="AA494">
        <v>61795.199999999997</v>
      </c>
      <c r="AB494">
        <v>0</v>
      </c>
      <c r="AC494">
        <v>0</v>
      </c>
      <c r="AD494">
        <v>0</v>
      </c>
      <c r="AE494">
        <v>9420</v>
      </c>
      <c r="AF494">
        <v>0</v>
      </c>
      <c r="AG494">
        <v>0</v>
      </c>
      <c r="AH494">
        <v>0</v>
      </c>
      <c r="AI494">
        <v>6.56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3</v>
      </c>
      <c r="AT494">
        <v>5.9999999999999995E-4</v>
      </c>
      <c r="AU494" t="s">
        <v>3</v>
      </c>
      <c r="AV494">
        <v>0</v>
      </c>
      <c r="AW494">
        <v>2</v>
      </c>
      <c r="AX494">
        <v>39576025</v>
      </c>
      <c r="AY494">
        <v>1</v>
      </c>
      <c r="AZ494">
        <v>0</v>
      </c>
      <c r="BA494">
        <v>461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Y494*Source!I204</f>
        <v>8.4105599999999986E-4</v>
      </c>
      <c r="CY494">
        <f t="shared" si="69"/>
        <v>61795.199999999997</v>
      </c>
      <c r="CZ494">
        <f t="shared" si="70"/>
        <v>9420</v>
      </c>
      <c r="DA494">
        <f t="shared" si="71"/>
        <v>6.56</v>
      </c>
      <c r="DB494">
        <v>0</v>
      </c>
    </row>
    <row r="495" spans="1:106" x14ac:dyDescent="0.2">
      <c r="A495">
        <f>ROW(Source!A207)</f>
        <v>207</v>
      </c>
      <c r="B495">
        <v>39570879</v>
      </c>
      <c r="C495">
        <v>39572320</v>
      </c>
      <c r="D495">
        <v>37070495</v>
      </c>
      <c r="E495">
        <v>1</v>
      </c>
      <c r="F495">
        <v>1</v>
      </c>
      <c r="G495">
        <v>1</v>
      </c>
      <c r="H495">
        <v>1</v>
      </c>
      <c r="I495" t="s">
        <v>1274</v>
      </c>
      <c r="J495" t="s">
        <v>3</v>
      </c>
      <c r="K495" t="s">
        <v>1275</v>
      </c>
      <c r="L495">
        <v>1191</v>
      </c>
      <c r="N495">
        <v>1013</v>
      </c>
      <c r="O495" t="s">
        <v>1143</v>
      </c>
      <c r="P495" t="s">
        <v>1143</v>
      </c>
      <c r="Q495">
        <v>1</v>
      </c>
      <c r="W495">
        <v>0</v>
      </c>
      <c r="X495">
        <v>-784637506</v>
      </c>
      <c r="Y495">
        <v>63.28</v>
      </c>
      <c r="AA495">
        <v>0</v>
      </c>
      <c r="AB495">
        <v>0</v>
      </c>
      <c r="AC495">
        <v>0</v>
      </c>
      <c r="AD495">
        <v>57.33</v>
      </c>
      <c r="AE495">
        <v>0</v>
      </c>
      <c r="AF495">
        <v>0</v>
      </c>
      <c r="AG495">
        <v>0</v>
      </c>
      <c r="AH495">
        <v>8.74</v>
      </c>
      <c r="AI495">
        <v>1</v>
      </c>
      <c r="AJ495">
        <v>1</v>
      </c>
      <c r="AK495">
        <v>1</v>
      </c>
      <c r="AL495">
        <v>6.56</v>
      </c>
      <c r="AN495">
        <v>0</v>
      </c>
      <c r="AO495">
        <v>1</v>
      </c>
      <c r="AP495">
        <v>0</v>
      </c>
      <c r="AQ495">
        <v>0</v>
      </c>
      <c r="AR495">
        <v>0</v>
      </c>
      <c r="AS495" t="s">
        <v>3</v>
      </c>
      <c r="AT495">
        <v>63.28</v>
      </c>
      <c r="AU495" t="s">
        <v>3</v>
      </c>
      <c r="AV495">
        <v>1</v>
      </c>
      <c r="AW495">
        <v>2</v>
      </c>
      <c r="AX495">
        <v>39572343</v>
      </c>
      <c r="AY495">
        <v>1</v>
      </c>
      <c r="AZ495">
        <v>0</v>
      </c>
      <c r="BA495">
        <v>462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Y495*Source!I207</f>
        <v>239.4021616</v>
      </c>
      <c r="CY495">
        <f>AD495</f>
        <v>57.33</v>
      </c>
      <c r="CZ495">
        <f>AH495</f>
        <v>8.74</v>
      </c>
      <c r="DA495">
        <f>AL495</f>
        <v>6.56</v>
      </c>
      <c r="DB495">
        <v>0</v>
      </c>
    </row>
    <row r="496" spans="1:106" x14ac:dyDescent="0.2">
      <c r="A496">
        <f>ROW(Source!A207)</f>
        <v>207</v>
      </c>
      <c r="B496">
        <v>39570879</v>
      </c>
      <c r="C496">
        <v>39572320</v>
      </c>
      <c r="D496">
        <v>37064876</v>
      </c>
      <c r="E496">
        <v>1</v>
      </c>
      <c r="F496">
        <v>1</v>
      </c>
      <c r="G496">
        <v>1</v>
      </c>
      <c r="H496">
        <v>1</v>
      </c>
      <c r="I496" t="s">
        <v>1146</v>
      </c>
      <c r="J496" t="s">
        <v>3</v>
      </c>
      <c r="K496" t="s">
        <v>1147</v>
      </c>
      <c r="L496">
        <v>1191</v>
      </c>
      <c r="N496">
        <v>1013</v>
      </c>
      <c r="O496" t="s">
        <v>1143</v>
      </c>
      <c r="P496" t="s">
        <v>1143</v>
      </c>
      <c r="Q496">
        <v>1</v>
      </c>
      <c r="W496">
        <v>0</v>
      </c>
      <c r="X496">
        <v>-1417349443</v>
      </c>
      <c r="Y496">
        <v>4.01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1</v>
      </c>
      <c r="AJ496">
        <v>1</v>
      </c>
      <c r="AK496">
        <v>6.56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3</v>
      </c>
      <c r="AT496">
        <v>4.01</v>
      </c>
      <c r="AU496" t="s">
        <v>3</v>
      </c>
      <c r="AV496">
        <v>2</v>
      </c>
      <c r="AW496">
        <v>2</v>
      </c>
      <c r="AX496">
        <v>39572344</v>
      </c>
      <c r="AY496">
        <v>1</v>
      </c>
      <c r="AZ496">
        <v>0</v>
      </c>
      <c r="BA496">
        <v>463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Y496*Source!I207</f>
        <v>15.170712199999999</v>
      </c>
      <c r="CY496">
        <f>AD496</f>
        <v>0</v>
      </c>
      <c r="CZ496">
        <f>AH496</f>
        <v>0</v>
      </c>
      <c r="DA496">
        <f>AL496</f>
        <v>1</v>
      </c>
      <c r="DB496">
        <v>0</v>
      </c>
    </row>
    <row r="497" spans="1:106" x14ac:dyDescent="0.2">
      <c r="A497">
        <f>ROW(Source!A207)</f>
        <v>207</v>
      </c>
      <c r="B497">
        <v>39570879</v>
      </c>
      <c r="C497">
        <v>39572320</v>
      </c>
      <c r="D497">
        <v>36882079</v>
      </c>
      <c r="E497">
        <v>1</v>
      </c>
      <c r="F497">
        <v>1</v>
      </c>
      <c r="G497">
        <v>1</v>
      </c>
      <c r="H497">
        <v>2</v>
      </c>
      <c r="I497" t="s">
        <v>1401</v>
      </c>
      <c r="J497" t="s">
        <v>1402</v>
      </c>
      <c r="K497" t="s">
        <v>1403</v>
      </c>
      <c r="L497">
        <v>1368</v>
      </c>
      <c r="N497">
        <v>1011</v>
      </c>
      <c r="O497" t="s">
        <v>1151</v>
      </c>
      <c r="P497" t="s">
        <v>1151</v>
      </c>
      <c r="Q497">
        <v>1</v>
      </c>
      <c r="W497">
        <v>0</v>
      </c>
      <c r="X497">
        <v>641541266</v>
      </c>
      <c r="Y497">
        <v>0.1</v>
      </c>
      <c r="AA497">
        <v>0</v>
      </c>
      <c r="AB497">
        <v>788.77</v>
      </c>
      <c r="AC497">
        <v>15.42</v>
      </c>
      <c r="AD497">
        <v>0</v>
      </c>
      <c r="AE497">
        <v>0</v>
      </c>
      <c r="AF497">
        <v>120.24</v>
      </c>
      <c r="AG497">
        <v>15.42</v>
      </c>
      <c r="AH497">
        <v>0</v>
      </c>
      <c r="AI497">
        <v>1</v>
      </c>
      <c r="AJ497">
        <v>6.56</v>
      </c>
      <c r="AK497">
        <v>1</v>
      </c>
      <c r="AL497">
        <v>1</v>
      </c>
      <c r="AN497">
        <v>0</v>
      </c>
      <c r="AO497">
        <v>1</v>
      </c>
      <c r="AP497">
        <v>0</v>
      </c>
      <c r="AQ497">
        <v>0</v>
      </c>
      <c r="AR497">
        <v>0</v>
      </c>
      <c r="AS497" t="s">
        <v>3</v>
      </c>
      <c r="AT497">
        <v>0.1</v>
      </c>
      <c r="AU497" t="s">
        <v>3</v>
      </c>
      <c r="AV497">
        <v>0</v>
      </c>
      <c r="AW497">
        <v>2</v>
      </c>
      <c r="AX497">
        <v>39572345</v>
      </c>
      <c r="AY497">
        <v>1</v>
      </c>
      <c r="AZ497">
        <v>0</v>
      </c>
      <c r="BA497">
        <v>464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Y497*Source!I207</f>
        <v>0.37832200000000005</v>
      </c>
      <c r="CY497">
        <f t="shared" ref="CY497:CY502" si="72">AB497</f>
        <v>788.77</v>
      </c>
      <c r="CZ497">
        <f t="shared" ref="CZ497:CZ502" si="73">AF497</f>
        <v>120.24</v>
      </c>
      <c r="DA497">
        <f t="shared" ref="DA497:DA502" si="74">AJ497</f>
        <v>6.56</v>
      </c>
      <c r="DB497">
        <v>0</v>
      </c>
    </row>
    <row r="498" spans="1:106" x14ac:dyDescent="0.2">
      <c r="A498">
        <f>ROW(Source!A207)</f>
        <v>207</v>
      </c>
      <c r="B498">
        <v>39570879</v>
      </c>
      <c r="C498">
        <v>39572320</v>
      </c>
      <c r="D498">
        <v>36882159</v>
      </c>
      <c r="E498">
        <v>1</v>
      </c>
      <c r="F498">
        <v>1</v>
      </c>
      <c r="G498">
        <v>1</v>
      </c>
      <c r="H498">
        <v>2</v>
      </c>
      <c r="I498" t="s">
        <v>1155</v>
      </c>
      <c r="J498" t="s">
        <v>1156</v>
      </c>
      <c r="K498" t="s">
        <v>1157</v>
      </c>
      <c r="L498">
        <v>1368</v>
      </c>
      <c r="N498">
        <v>1011</v>
      </c>
      <c r="O498" t="s">
        <v>1151</v>
      </c>
      <c r="P498" t="s">
        <v>1151</v>
      </c>
      <c r="Q498">
        <v>1</v>
      </c>
      <c r="W498">
        <v>0</v>
      </c>
      <c r="X498">
        <v>-1718674368</v>
      </c>
      <c r="Y498">
        <v>0.12</v>
      </c>
      <c r="AA498">
        <v>0</v>
      </c>
      <c r="AB498">
        <v>734.65</v>
      </c>
      <c r="AC498">
        <v>13.5</v>
      </c>
      <c r="AD498">
        <v>0</v>
      </c>
      <c r="AE498">
        <v>0</v>
      </c>
      <c r="AF498">
        <v>111.99</v>
      </c>
      <c r="AG498">
        <v>13.5</v>
      </c>
      <c r="AH498">
        <v>0</v>
      </c>
      <c r="AI498">
        <v>1</v>
      </c>
      <c r="AJ498">
        <v>6.56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3</v>
      </c>
      <c r="AT498">
        <v>0.12</v>
      </c>
      <c r="AU498" t="s">
        <v>3</v>
      </c>
      <c r="AV498">
        <v>0</v>
      </c>
      <c r="AW498">
        <v>2</v>
      </c>
      <c r="AX498">
        <v>39572346</v>
      </c>
      <c r="AY498">
        <v>1</v>
      </c>
      <c r="AZ498">
        <v>0</v>
      </c>
      <c r="BA498">
        <v>465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Y498*Source!I207</f>
        <v>0.45398640000000001</v>
      </c>
      <c r="CY498">
        <f t="shared" si="72"/>
        <v>734.65</v>
      </c>
      <c r="CZ498">
        <f t="shared" si="73"/>
        <v>111.99</v>
      </c>
      <c r="DA498">
        <f t="shared" si="74"/>
        <v>6.56</v>
      </c>
      <c r="DB498">
        <v>0</v>
      </c>
    </row>
    <row r="499" spans="1:106" x14ac:dyDescent="0.2">
      <c r="A499">
        <f>ROW(Source!A207)</f>
        <v>207</v>
      </c>
      <c r="B499">
        <v>39570879</v>
      </c>
      <c r="C499">
        <v>39572320</v>
      </c>
      <c r="D499">
        <v>36882171</v>
      </c>
      <c r="E499">
        <v>1</v>
      </c>
      <c r="F499">
        <v>1</v>
      </c>
      <c r="G499">
        <v>1</v>
      </c>
      <c r="H499">
        <v>2</v>
      </c>
      <c r="I499" t="s">
        <v>1404</v>
      </c>
      <c r="J499" t="s">
        <v>1405</v>
      </c>
      <c r="K499" t="s">
        <v>1406</v>
      </c>
      <c r="L499">
        <v>1368</v>
      </c>
      <c r="N499">
        <v>1011</v>
      </c>
      <c r="O499" t="s">
        <v>1151</v>
      </c>
      <c r="P499" t="s">
        <v>1151</v>
      </c>
      <c r="Q499">
        <v>1</v>
      </c>
      <c r="W499">
        <v>0</v>
      </c>
      <c r="X499">
        <v>1604609147</v>
      </c>
      <c r="Y499">
        <v>3.6</v>
      </c>
      <c r="AA499">
        <v>0</v>
      </c>
      <c r="AB499">
        <v>787.46</v>
      </c>
      <c r="AC499">
        <v>13.5</v>
      </c>
      <c r="AD499">
        <v>0</v>
      </c>
      <c r="AE499">
        <v>0</v>
      </c>
      <c r="AF499">
        <v>120.04</v>
      </c>
      <c r="AG499">
        <v>13.5</v>
      </c>
      <c r="AH499">
        <v>0</v>
      </c>
      <c r="AI499">
        <v>1</v>
      </c>
      <c r="AJ499">
        <v>6.56</v>
      </c>
      <c r="AK499">
        <v>1</v>
      </c>
      <c r="AL499">
        <v>1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3</v>
      </c>
      <c r="AT499">
        <v>3.6</v>
      </c>
      <c r="AU499" t="s">
        <v>3</v>
      </c>
      <c r="AV499">
        <v>0</v>
      </c>
      <c r="AW499">
        <v>2</v>
      </c>
      <c r="AX499">
        <v>39572347</v>
      </c>
      <c r="AY499">
        <v>1</v>
      </c>
      <c r="AZ499">
        <v>0</v>
      </c>
      <c r="BA499">
        <v>466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Y499*Source!I207</f>
        <v>13.619592000000001</v>
      </c>
      <c r="CY499">
        <f t="shared" si="72"/>
        <v>787.46</v>
      </c>
      <c r="CZ499">
        <f t="shared" si="73"/>
        <v>120.04</v>
      </c>
      <c r="DA499">
        <f t="shared" si="74"/>
        <v>6.56</v>
      </c>
      <c r="DB499">
        <v>0</v>
      </c>
    </row>
    <row r="500" spans="1:106" x14ac:dyDescent="0.2">
      <c r="A500">
        <f>ROW(Source!A207)</f>
        <v>207</v>
      </c>
      <c r="B500">
        <v>39570879</v>
      </c>
      <c r="C500">
        <v>39572320</v>
      </c>
      <c r="D500">
        <v>36883554</v>
      </c>
      <c r="E500">
        <v>1</v>
      </c>
      <c r="F500">
        <v>1</v>
      </c>
      <c r="G500">
        <v>1</v>
      </c>
      <c r="H500">
        <v>2</v>
      </c>
      <c r="I500" t="s">
        <v>1158</v>
      </c>
      <c r="J500" t="s">
        <v>1159</v>
      </c>
      <c r="K500" t="s">
        <v>1160</v>
      </c>
      <c r="L500">
        <v>1368</v>
      </c>
      <c r="N500">
        <v>1011</v>
      </c>
      <c r="O500" t="s">
        <v>1151</v>
      </c>
      <c r="P500" t="s">
        <v>1151</v>
      </c>
      <c r="Q500">
        <v>1</v>
      </c>
      <c r="W500">
        <v>0</v>
      </c>
      <c r="X500">
        <v>1372534845</v>
      </c>
      <c r="Y500">
        <v>0.19</v>
      </c>
      <c r="AA500">
        <v>0</v>
      </c>
      <c r="AB500">
        <v>431.06</v>
      </c>
      <c r="AC500">
        <v>11.6</v>
      </c>
      <c r="AD500">
        <v>0</v>
      </c>
      <c r="AE500">
        <v>0</v>
      </c>
      <c r="AF500">
        <v>65.709999999999994</v>
      </c>
      <c r="AG500">
        <v>11.6</v>
      </c>
      <c r="AH500">
        <v>0</v>
      </c>
      <c r="AI500">
        <v>1</v>
      </c>
      <c r="AJ500">
        <v>6.56</v>
      </c>
      <c r="AK500">
        <v>1</v>
      </c>
      <c r="AL500">
        <v>1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3</v>
      </c>
      <c r="AT500">
        <v>0.19</v>
      </c>
      <c r="AU500" t="s">
        <v>3</v>
      </c>
      <c r="AV500">
        <v>0</v>
      </c>
      <c r="AW500">
        <v>2</v>
      </c>
      <c r="AX500">
        <v>39572348</v>
      </c>
      <c r="AY500">
        <v>1</v>
      </c>
      <c r="AZ500">
        <v>0</v>
      </c>
      <c r="BA500">
        <v>467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Y500*Source!I207</f>
        <v>0.7188118</v>
      </c>
      <c r="CY500">
        <f t="shared" si="72"/>
        <v>431.06</v>
      </c>
      <c r="CZ500">
        <f t="shared" si="73"/>
        <v>65.709999999999994</v>
      </c>
      <c r="DA500">
        <f t="shared" si="74"/>
        <v>6.56</v>
      </c>
      <c r="DB500">
        <v>0</v>
      </c>
    </row>
    <row r="501" spans="1:106" x14ac:dyDescent="0.2">
      <c r="A501">
        <f>ROW(Source!A207)</f>
        <v>207</v>
      </c>
      <c r="B501">
        <v>39570879</v>
      </c>
      <c r="C501">
        <v>39572320</v>
      </c>
      <c r="D501">
        <v>36883789</v>
      </c>
      <c r="E501">
        <v>1</v>
      </c>
      <c r="F501">
        <v>1</v>
      </c>
      <c r="G501">
        <v>1</v>
      </c>
      <c r="H501">
        <v>2</v>
      </c>
      <c r="I501" t="s">
        <v>1378</v>
      </c>
      <c r="J501" t="s">
        <v>1379</v>
      </c>
      <c r="K501" t="s">
        <v>1380</v>
      </c>
      <c r="L501">
        <v>1368</v>
      </c>
      <c r="N501">
        <v>1011</v>
      </c>
      <c r="O501" t="s">
        <v>1151</v>
      </c>
      <c r="P501" t="s">
        <v>1151</v>
      </c>
      <c r="Q501">
        <v>1</v>
      </c>
      <c r="W501">
        <v>0</v>
      </c>
      <c r="X501">
        <v>-624296059</v>
      </c>
      <c r="Y501">
        <v>1.46</v>
      </c>
      <c r="AA501">
        <v>0</v>
      </c>
      <c r="AB501">
        <v>7.87</v>
      </c>
      <c r="AC501">
        <v>0</v>
      </c>
      <c r="AD501">
        <v>0</v>
      </c>
      <c r="AE501">
        <v>0</v>
      </c>
      <c r="AF501">
        <v>1.2</v>
      </c>
      <c r="AG501">
        <v>0</v>
      </c>
      <c r="AH501">
        <v>0</v>
      </c>
      <c r="AI501">
        <v>1</v>
      </c>
      <c r="AJ501">
        <v>6.56</v>
      </c>
      <c r="AK501">
        <v>1</v>
      </c>
      <c r="AL501">
        <v>1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3</v>
      </c>
      <c r="AT501">
        <v>1.46</v>
      </c>
      <c r="AU501" t="s">
        <v>3</v>
      </c>
      <c r="AV501">
        <v>0</v>
      </c>
      <c r="AW501">
        <v>2</v>
      </c>
      <c r="AX501">
        <v>39572349</v>
      </c>
      <c r="AY501">
        <v>1</v>
      </c>
      <c r="AZ501">
        <v>0</v>
      </c>
      <c r="BA501">
        <v>468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Y501*Source!I207</f>
        <v>5.5235012000000001</v>
      </c>
      <c r="CY501">
        <f t="shared" si="72"/>
        <v>7.87</v>
      </c>
      <c r="CZ501">
        <f t="shared" si="73"/>
        <v>1.2</v>
      </c>
      <c r="DA501">
        <f t="shared" si="74"/>
        <v>6.56</v>
      </c>
      <c r="DB501">
        <v>0</v>
      </c>
    </row>
    <row r="502" spans="1:106" x14ac:dyDescent="0.2">
      <c r="A502">
        <f>ROW(Source!A207)</f>
        <v>207</v>
      </c>
      <c r="B502">
        <v>39570879</v>
      </c>
      <c r="C502">
        <v>39572320</v>
      </c>
      <c r="D502">
        <v>36883836</v>
      </c>
      <c r="E502">
        <v>1</v>
      </c>
      <c r="F502">
        <v>1</v>
      </c>
      <c r="G502">
        <v>1</v>
      </c>
      <c r="H502">
        <v>2</v>
      </c>
      <c r="I502" t="s">
        <v>1407</v>
      </c>
      <c r="J502" t="s">
        <v>1408</v>
      </c>
      <c r="K502" t="s">
        <v>1409</v>
      </c>
      <c r="L502">
        <v>1368</v>
      </c>
      <c r="N502">
        <v>1011</v>
      </c>
      <c r="O502" t="s">
        <v>1151</v>
      </c>
      <c r="P502" t="s">
        <v>1151</v>
      </c>
      <c r="Q502">
        <v>1</v>
      </c>
      <c r="W502">
        <v>0</v>
      </c>
      <c r="X502">
        <v>1061502546</v>
      </c>
      <c r="Y502">
        <v>0.1</v>
      </c>
      <c r="AA502">
        <v>0</v>
      </c>
      <c r="AB502">
        <v>80.75</v>
      </c>
      <c r="AC502">
        <v>0</v>
      </c>
      <c r="AD502">
        <v>0</v>
      </c>
      <c r="AE502">
        <v>0</v>
      </c>
      <c r="AF502">
        <v>12.31</v>
      </c>
      <c r="AG502">
        <v>0</v>
      </c>
      <c r="AH502">
        <v>0</v>
      </c>
      <c r="AI502">
        <v>1</v>
      </c>
      <c r="AJ502">
        <v>6.56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3</v>
      </c>
      <c r="AT502">
        <v>0.1</v>
      </c>
      <c r="AU502" t="s">
        <v>3</v>
      </c>
      <c r="AV502">
        <v>0</v>
      </c>
      <c r="AW502">
        <v>2</v>
      </c>
      <c r="AX502">
        <v>39572350</v>
      </c>
      <c r="AY502">
        <v>1</v>
      </c>
      <c r="AZ502">
        <v>0</v>
      </c>
      <c r="BA502">
        <v>469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Y502*Source!I207</f>
        <v>0.37832200000000005</v>
      </c>
      <c r="CY502">
        <f t="shared" si="72"/>
        <v>80.75</v>
      </c>
      <c r="CZ502">
        <f t="shared" si="73"/>
        <v>12.31</v>
      </c>
      <c r="DA502">
        <f t="shared" si="74"/>
        <v>6.56</v>
      </c>
      <c r="DB502">
        <v>0</v>
      </c>
    </row>
    <row r="503" spans="1:106" x14ac:dyDescent="0.2">
      <c r="A503">
        <f>ROW(Source!A207)</f>
        <v>207</v>
      </c>
      <c r="B503">
        <v>39570879</v>
      </c>
      <c r="C503">
        <v>39572320</v>
      </c>
      <c r="D503">
        <v>36800159</v>
      </c>
      <c r="E503">
        <v>1</v>
      </c>
      <c r="F503">
        <v>1</v>
      </c>
      <c r="G503">
        <v>1</v>
      </c>
      <c r="H503">
        <v>3</v>
      </c>
      <c r="I503" t="s">
        <v>1387</v>
      </c>
      <c r="J503" t="s">
        <v>1388</v>
      </c>
      <c r="K503" t="s">
        <v>1389</v>
      </c>
      <c r="L503">
        <v>1339</v>
      </c>
      <c r="N503">
        <v>1007</v>
      </c>
      <c r="O503" t="s">
        <v>73</v>
      </c>
      <c r="P503" t="s">
        <v>73</v>
      </c>
      <c r="Q503">
        <v>1</v>
      </c>
      <c r="W503">
        <v>0</v>
      </c>
      <c r="X503">
        <v>1262771840</v>
      </c>
      <c r="Y503">
        <v>1.2</v>
      </c>
      <c r="AA503">
        <v>40.799999999999997</v>
      </c>
      <c r="AB503">
        <v>0</v>
      </c>
      <c r="AC503">
        <v>0</v>
      </c>
      <c r="AD503">
        <v>0</v>
      </c>
      <c r="AE503">
        <v>6.22</v>
      </c>
      <c r="AF503">
        <v>0</v>
      </c>
      <c r="AG503">
        <v>0</v>
      </c>
      <c r="AH503">
        <v>0</v>
      </c>
      <c r="AI503">
        <v>6.56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3</v>
      </c>
      <c r="AT503">
        <v>1.2</v>
      </c>
      <c r="AU503" t="s">
        <v>3</v>
      </c>
      <c r="AV503">
        <v>0</v>
      </c>
      <c r="AW503">
        <v>2</v>
      </c>
      <c r="AX503">
        <v>39572351</v>
      </c>
      <c r="AY503">
        <v>1</v>
      </c>
      <c r="AZ503">
        <v>0</v>
      </c>
      <c r="BA503">
        <v>470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Y503*Source!I207</f>
        <v>4.5398639999999997</v>
      </c>
      <c r="CY503">
        <f t="shared" ref="CY503:CY516" si="75">AA503</f>
        <v>40.799999999999997</v>
      </c>
      <c r="CZ503">
        <f t="shared" ref="CZ503:CZ516" si="76">AE503</f>
        <v>6.22</v>
      </c>
      <c r="DA503">
        <f t="shared" ref="DA503:DA516" si="77">AI503</f>
        <v>6.56</v>
      </c>
      <c r="DB503">
        <v>0</v>
      </c>
    </row>
    <row r="504" spans="1:106" x14ac:dyDescent="0.2">
      <c r="A504">
        <f>ROW(Source!A207)</f>
        <v>207</v>
      </c>
      <c r="B504">
        <v>39570879</v>
      </c>
      <c r="C504">
        <v>39572320</v>
      </c>
      <c r="D504">
        <v>36800166</v>
      </c>
      <c r="E504">
        <v>1</v>
      </c>
      <c r="F504">
        <v>1</v>
      </c>
      <c r="G504">
        <v>1</v>
      </c>
      <c r="H504">
        <v>3</v>
      </c>
      <c r="I504" t="s">
        <v>1410</v>
      </c>
      <c r="J504" t="s">
        <v>1411</v>
      </c>
      <c r="K504" t="s">
        <v>1412</v>
      </c>
      <c r="L504">
        <v>1346</v>
      </c>
      <c r="N504">
        <v>1009</v>
      </c>
      <c r="O504" t="s">
        <v>307</v>
      </c>
      <c r="P504" t="s">
        <v>307</v>
      </c>
      <c r="Q504">
        <v>1</v>
      </c>
      <c r="W504">
        <v>0</v>
      </c>
      <c r="X504">
        <v>1721895514</v>
      </c>
      <c r="Y504">
        <v>0.36</v>
      </c>
      <c r="AA504">
        <v>39.950000000000003</v>
      </c>
      <c r="AB504">
        <v>0</v>
      </c>
      <c r="AC504">
        <v>0</v>
      </c>
      <c r="AD504">
        <v>0</v>
      </c>
      <c r="AE504">
        <v>6.09</v>
      </c>
      <c r="AF504">
        <v>0</v>
      </c>
      <c r="AG504">
        <v>0</v>
      </c>
      <c r="AH504">
        <v>0</v>
      </c>
      <c r="AI504">
        <v>6.56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3</v>
      </c>
      <c r="AT504">
        <v>0.36</v>
      </c>
      <c r="AU504" t="s">
        <v>3</v>
      </c>
      <c r="AV504">
        <v>0</v>
      </c>
      <c r="AW504">
        <v>2</v>
      </c>
      <c r="AX504">
        <v>39572352</v>
      </c>
      <c r="AY504">
        <v>1</v>
      </c>
      <c r="AZ504">
        <v>0</v>
      </c>
      <c r="BA504">
        <v>471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Y504*Source!I207</f>
        <v>1.3619592</v>
      </c>
      <c r="CY504">
        <f t="shared" si="75"/>
        <v>39.950000000000003</v>
      </c>
      <c r="CZ504">
        <f t="shared" si="76"/>
        <v>6.09</v>
      </c>
      <c r="DA504">
        <f t="shared" si="77"/>
        <v>6.56</v>
      </c>
      <c r="DB504">
        <v>0</v>
      </c>
    </row>
    <row r="505" spans="1:106" x14ac:dyDescent="0.2">
      <c r="A505">
        <f>ROW(Source!A207)</f>
        <v>207</v>
      </c>
      <c r="B505">
        <v>39570879</v>
      </c>
      <c r="C505">
        <v>39572320</v>
      </c>
      <c r="D505">
        <v>36803256</v>
      </c>
      <c r="E505">
        <v>1</v>
      </c>
      <c r="F505">
        <v>1</v>
      </c>
      <c r="G505">
        <v>1</v>
      </c>
      <c r="H505">
        <v>3</v>
      </c>
      <c r="I505" t="s">
        <v>1178</v>
      </c>
      <c r="J505" t="s">
        <v>1179</v>
      </c>
      <c r="K505" t="s">
        <v>1180</v>
      </c>
      <c r="L505">
        <v>1348</v>
      </c>
      <c r="N505">
        <v>1009</v>
      </c>
      <c r="O505" t="s">
        <v>64</v>
      </c>
      <c r="P505" t="s">
        <v>64</v>
      </c>
      <c r="Q505">
        <v>1000</v>
      </c>
      <c r="W505">
        <v>0</v>
      </c>
      <c r="X505">
        <v>-714836380</v>
      </c>
      <c r="Y505">
        <v>4.4000000000000002E-4</v>
      </c>
      <c r="AA505">
        <v>67666.47</v>
      </c>
      <c r="AB505">
        <v>0</v>
      </c>
      <c r="AC505">
        <v>0</v>
      </c>
      <c r="AD505">
        <v>0</v>
      </c>
      <c r="AE505">
        <v>10315.01</v>
      </c>
      <c r="AF505">
        <v>0</v>
      </c>
      <c r="AG505">
        <v>0</v>
      </c>
      <c r="AH505">
        <v>0</v>
      </c>
      <c r="AI505">
        <v>6.56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0</v>
      </c>
      <c r="AQ505">
        <v>0</v>
      </c>
      <c r="AR505">
        <v>0</v>
      </c>
      <c r="AS505" t="s">
        <v>3</v>
      </c>
      <c r="AT505">
        <v>4.4000000000000002E-4</v>
      </c>
      <c r="AU505" t="s">
        <v>3</v>
      </c>
      <c r="AV505">
        <v>0</v>
      </c>
      <c r="AW505">
        <v>2</v>
      </c>
      <c r="AX505">
        <v>39572353</v>
      </c>
      <c r="AY505">
        <v>1</v>
      </c>
      <c r="AZ505">
        <v>0</v>
      </c>
      <c r="BA505">
        <v>472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Y505*Source!I207</f>
        <v>1.6646168000000001E-3</v>
      </c>
      <c r="CY505">
        <f t="shared" si="75"/>
        <v>67666.47</v>
      </c>
      <c r="CZ505">
        <f t="shared" si="76"/>
        <v>10315.01</v>
      </c>
      <c r="DA505">
        <f t="shared" si="77"/>
        <v>6.56</v>
      </c>
      <c r="DB505">
        <v>0</v>
      </c>
    </row>
    <row r="506" spans="1:106" x14ac:dyDescent="0.2">
      <c r="A506">
        <f>ROW(Source!A207)</f>
        <v>207</v>
      </c>
      <c r="B506">
        <v>39570879</v>
      </c>
      <c r="C506">
        <v>39572320</v>
      </c>
      <c r="D506">
        <v>36804447</v>
      </c>
      <c r="E506">
        <v>1</v>
      </c>
      <c r="F506">
        <v>1</v>
      </c>
      <c r="G506">
        <v>1</v>
      </c>
      <c r="H506">
        <v>3</v>
      </c>
      <c r="I506" t="s">
        <v>1276</v>
      </c>
      <c r="J506" t="s">
        <v>1277</v>
      </c>
      <c r="K506" t="s">
        <v>1278</v>
      </c>
      <c r="L506">
        <v>1348</v>
      </c>
      <c r="N506">
        <v>1009</v>
      </c>
      <c r="O506" t="s">
        <v>64</v>
      </c>
      <c r="P506" t="s">
        <v>64</v>
      </c>
      <c r="Q506">
        <v>1000</v>
      </c>
      <c r="W506">
        <v>0</v>
      </c>
      <c r="X506">
        <v>-437906794</v>
      </c>
      <c r="Y506">
        <v>2.1000000000000001E-2</v>
      </c>
      <c r="AA506">
        <v>59302.47</v>
      </c>
      <c r="AB506">
        <v>0</v>
      </c>
      <c r="AC506">
        <v>0</v>
      </c>
      <c r="AD506">
        <v>0</v>
      </c>
      <c r="AE506">
        <v>9040.01</v>
      </c>
      <c r="AF506">
        <v>0</v>
      </c>
      <c r="AG506">
        <v>0</v>
      </c>
      <c r="AH506">
        <v>0</v>
      </c>
      <c r="AI506">
        <v>6.56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3</v>
      </c>
      <c r="AT506">
        <v>2.1000000000000001E-2</v>
      </c>
      <c r="AU506" t="s">
        <v>3</v>
      </c>
      <c r="AV506">
        <v>0</v>
      </c>
      <c r="AW506">
        <v>2</v>
      </c>
      <c r="AX506">
        <v>39572354</v>
      </c>
      <c r="AY506">
        <v>1</v>
      </c>
      <c r="AZ506">
        <v>0</v>
      </c>
      <c r="BA506">
        <v>473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Y506*Source!I207</f>
        <v>7.944762000000001E-2</v>
      </c>
      <c r="CY506">
        <f t="shared" si="75"/>
        <v>59302.47</v>
      </c>
      <c r="CZ506">
        <f t="shared" si="76"/>
        <v>9040.01</v>
      </c>
      <c r="DA506">
        <f t="shared" si="77"/>
        <v>6.56</v>
      </c>
      <c r="DB506">
        <v>0</v>
      </c>
    </row>
    <row r="507" spans="1:106" x14ac:dyDescent="0.2">
      <c r="A507">
        <f>ROW(Source!A207)</f>
        <v>207</v>
      </c>
      <c r="B507">
        <v>39570879</v>
      </c>
      <c r="C507">
        <v>39572320</v>
      </c>
      <c r="D507">
        <v>36804545</v>
      </c>
      <c r="E507">
        <v>1</v>
      </c>
      <c r="F507">
        <v>1</v>
      </c>
      <c r="G507">
        <v>1</v>
      </c>
      <c r="H507">
        <v>3</v>
      </c>
      <c r="I507" t="s">
        <v>1211</v>
      </c>
      <c r="J507" t="s">
        <v>1212</v>
      </c>
      <c r="K507" t="s">
        <v>1213</v>
      </c>
      <c r="L507">
        <v>1348</v>
      </c>
      <c r="N507">
        <v>1009</v>
      </c>
      <c r="O507" t="s">
        <v>64</v>
      </c>
      <c r="P507" t="s">
        <v>64</v>
      </c>
      <c r="Q507">
        <v>1000</v>
      </c>
      <c r="W507">
        <v>0</v>
      </c>
      <c r="X507">
        <v>1174701286</v>
      </c>
      <c r="Y507">
        <v>1.0000000000000001E-5</v>
      </c>
      <c r="AA507">
        <v>78575.679999999993</v>
      </c>
      <c r="AB507">
        <v>0</v>
      </c>
      <c r="AC507">
        <v>0</v>
      </c>
      <c r="AD507">
        <v>0</v>
      </c>
      <c r="AE507">
        <v>11978</v>
      </c>
      <c r="AF507">
        <v>0</v>
      </c>
      <c r="AG507">
        <v>0</v>
      </c>
      <c r="AH507">
        <v>0</v>
      </c>
      <c r="AI507">
        <v>6.56</v>
      </c>
      <c r="AJ507">
        <v>1</v>
      </c>
      <c r="AK507">
        <v>1</v>
      </c>
      <c r="AL507">
        <v>1</v>
      </c>
      <c r="AN507">
        <v>0</v>
      </c>
      <c r="AO507">
        <v>1</v>
      </c>
      <c r="AP507">
        <v>0</v>
      </c>
      <c r="AQ507">
        <v>0</v>
      </c>
      <c r="AR507">
        <v>0</v>
      </c>
      <c r="AS507" t="s">
        <v>3</v>
      </c>
      <c r="AT507">
        <v>1.0000000000000001E-5</v>
      </c>
      <c r="AU507" t="s">
        <v>3</v>
      </c>
      <c r="AV507">
        <v>0</v>
      </c>
      <c r="AW507">
        <v>2</v>
      </c>
      <c r="AX507">
        <v>39572355</v>
      </c>
      <c r="AY507">
        <v>1</v>
      </c>
      <c r="AZ507">
        <v>0</v>
      </c>
      <c r="BA507">
        <v>474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Y507*Source!I207</f>
        <v>3.78322E-5</v>
      </c>
      <c r="CY507">
        <f t="shared" si="75"/>
        <v>78575.679999999993</v>
      </c>
      <c r="CZ507">
        <f t="shared" si="76"/>
        <v>11978</v>
      </c>
      <c r="DA507">
        <f t="shared" si="77"/>
        <v>6.56</v>
      </c>
      <c r="DB507">
        <v>0</v>
      </c>
    </row>
    <row r="508" spans="1:106" x14ac:dyDescent="0.2">
      <c r="A508">
        <f>ROW(Source!A207)</f>
        <v>207</v>
      </c>
      <c r="B508">
        <v>39570879</v>
      </c>
      <c r="C508">
        <v>39572320</v>
      </c>
      <c r="D508">
        <v>36805527</v>
      </c>
      <c r="E508">
        <v>1</v>
      </c>
      <c r="F508">
        <v>1</v>
      </c>
      <c r="G508">
        <v>1</v>
      </c>
      <c r="H508">
        <v>3</v>
      </c>
      <c r="I508" t="s">
        <v>1413</v>
      </c>
      <c r="J508" t="s">
        <v>1414</v>
      </c>
      <c r="K508" t="s">
        <v>1415</v>
      </c>
      <c r="L508">
        <v>1348</v>
      </c>
      <c r="N508">
        <v>1009</v>
      </c>
      <c r="O508" t="s">
        <v>64</v>
      </c>
      <c r="P508" t="s">
        <v>64</v>
      </c>
      <c r="Q508">
        <v>1000</v>
      </c>
      <c r="W508">
        <v>0</v>
      </c>
      <c r="X508">
        <v>-2116243625</v>
      </c>
      <c r="Y508">
        <v>1E-4</v>
      </c>
      <c r="AA508">
        <v>248624</v>
      </c>
      <c r="AB508">
        <v>0</v>
      </c>
      <c r="AC508">
        <v>0</v>
      </c>
      <c r="AD508">
        <v>0</v>
      </c>
      <c r="AE508">
        <v>37900</v>
      </c>
      <c r="AF508">
        <v>0</v>
      </c>
      <c r="AG508">
        <v>0</v>
      </c>
      <c r="AH508">
        <v>0</v>
      </c>
      <c r="AI508">
        <v>6.56</v>
      </c>
      <c r="AJ508">
        <v>1</v>
      </c>
      <c r="AK508">
        <v>1</v>
      </c>
      <c r="AL508">
        <v>1</v>
      </c>
      <c r="AN508">
        <v>0</v>
      </c>
      <c r="AO508">
        <v>1</v>
      </c>
      <c r="AP508">
        <v>0</v>
      </c>
      <c r="AQ508">
        <v>0</v>
      </c>
      <c r="AR508">
        <v>0</v>
      </c>
      <c r="AS508" t="s">
        <v>3</v>
      </c>
      <c r="AT508">
        <v>1E-4</v>
      </c>
      <c r="AU508" t="s">
        <v>3</v>
      </c>
      <c r="AV508">
        <v>0</v>
      </c>
      <c r="AW508">
        <v>2</v>
      </c>
      <c r="AX508">
        <v>39572356</v>
      </c>
      <c r="AY508">
        <v>1</v>
      </c>
      <c r="AZ508">
        <v>0</v>
      </c>
      <c r="BA508">
        <v>475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Y508*Source!I207</f>
        <v>3.78322E-4</v>
      </c>
      <c r="CY508">
        <f t="shared" si="75"/>
        <v>248624</v>
      </c>
      <c r="CZ508">
        <f t="shared" si="76"/>
        <v>37900</v>
      </c>
      <c r="DA508">
        <f t="shared" si="77"/>
        <v>6.56</v>
      </c>
      <c r="DB508">
        <v>0</v>
      </c>
    </row>
    <row r="509" spans="1:106" x14ac:dyDescent="0.2">
      <c r="A509">
        <f>ROW(Source!A207)</f>
        <v>207</v>
      </c>
      <c r="B509">
        <v>39570879</v>
      </c>
      <c r="C509">
        <v>39572320</v>
      </c>
      <c r="D509">
        <v>36823258</v>
      </c>
      <c r="E509">
        <v>1</v>
      </c>
      <c r="F509">
        <v>1</v>
      </c>
      <c r="G509">
        <v>1</v>
      </c>
      <c r="H509">
        <v>3</v>
      </c>
      <c r="I509" t="s">
        <v>579</v>
      </c>
      <c r="J509" t="s">
        <v>581</v>
      </c>
      <c r="K509" t="s">
        <v>580</v>
      </c>
      <c r="L509">
        <v>1348</v>
      </c>
      <c r="N509">
        <v>1009</v>
      </c>
      <c r="O509" t="s">
        <v>64</v>
      </c>
      <c r="P509" t="s">
        <v>64</v>
      </c>
      <c r="Q509">
        <v>1000</v>
      </c>
      <c r="W509">
        <v>0</v>
      </c>
      <c r="X509">
        <v>299819930</v>
      </c>
      <c r="Y509">
        <v>2.0000000000000001E-4</v>
      </c>
      <c r="AA509">
        <v>50590.720000000001</v>
      </c>
      <c r="AB509">
        <v>0</v>
      </c>
      <c r="AC509">
        <v>0</v>
      </c>
      <c r="AD509">
        <v>0</v>
      </c>
      <c r="AE509">
        <v>7712</v>
      </c>
      <c r="AF509">
        <v>0</v>
      </c>
      <c r="AG509">
        <v>0</v>
      </c>
      <c r="AH509">
        <v>0</v>
      </c>
      <c r="AI509">
        <v>6.56</v>
      </c>
      <c r="AJ509">
        <v>1</v>
      </c>
      <c r="AK509">
        <v>1</v>
      </c>
      <c r="AL509">
        <v>1</v>
      </c>
      <c r="AN509">
        <v>0</v>
      </c>
      <c r="AO509">
        <v>1</v>
      </c>
      <c r="AP509">
        <v>0</v>
      </c>
      <c r="AQ509">
        <v>0</v>
      </c>
      <c r="AR509">
        <v>0</v>
      </c>
      <c r="AS509" t="s">
        <v>3</v>
      </c>
      <c r="AT509">
        <v>2.0000000000000001E-4</v>
      </c>
      <c r="AU509" t="s">
        <v>3</v>
      </c>
      <c r="AV509">
        <v>0</v>
      </c>
      <c r="AW509">
        <v>2</v>
      </c>
      <c r="AX509">
        <v>39572357</v>
      </c>
      <c r="AY509">
        <v>1</v>
      </c>
      <c r="AZ509">
        <v>0</v>
      </c>
      <c r="BA509">
        <v>476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Y509*Source!I207</f>
        <v>7.56644E-4</v>
      </c>
      <c r="CY509">
        <f t="shared" si="75"/>
        <v>50590.720000000001</v>
      </c>
      <c r="CZ509">
        <f t="shared" si="76"/>
        <v>7712</v>
      </c>
      <c r="DA509">
        <f t="shared" si="77"/>
        <v>6.56</v>
      </c>
      <c r="DB509">
        <v>0</v>
      </c>
    </row>
    <row r="510" spans="1:106" x14ac:dyDescent="0.2">
      <c r="A510">
        <f>ROW(Source!A207)</f>
        <v>207</v>
      </c>
      <c r="B510">
        <v>39570879</v>
      </c>
      <c r="C510">
        <v>39572320</v>
      </c>
      <c r="D510">
        <v>36823282</v>
      </c>
      <c r="E510">
        <v>1</v>
      </c>
      <c r="F510">
        <v>1</v>
      </c>
      <c r="G510">
        <v>1</v>
      </c>
      <c r="H510">
        <v>3</v>
      </c>
      <c r="I510" t="s">
        <v>517</v>
      </c>
      <c r="J510" t="s">
        <v>519</v>
      </c>
      <c r="K510" t="s">
        <v>518</v>
      </c>
      <c r="L510">
        <v>1348</v>
      </c>
      <c r="N510">
        <v>1009</v>
      </c>
      <c r="O510" t="s">
        <v>64</v>
      </c>
      <c r="P510" t="s">
        <v>64</v>
      </c>
      <c r="Q510">
        <v>1000</v>
      </c>
      <c r="W510">
        <v>0</v>
      </c>
      <c r="X510">
        <v>-1777979334</v>
      </c>
      <c r="Y510">
        <v>1</v>
      </c>
      <c r="AA510">
        <v>86816.16</v>
      </c>
      <c r="AB510">
        <v>0</v>
      </c>
      <c r="AC510">
        <v>0</v>
      </c>
      <c r="AD510">
        <v>0</v>
      </c>
      <c r="AE510">
        <v>13234.17</v>
      </c>
      <c r="AF510">
        <v>0</v>
      </c>
      <c r="AG510">
        <v>0</v>
      </c>
      <c r="AH510">
        <v>0</v>
      </c>
      <c r="AI510">
        <v>6.56</v>
      </c>
      <c r="AJ510">
        <v>1</v>
      </c>
      <c r="AK510">
        <v>1</v>
      </c>
      <c r="AL510">
        <v>1</v>
      </c>
      <c r="AN510">
        <v>0</v>
      </c>
      <c r="AO510">
        <v>0</v>
      </c>
      <c r="AP510">
        <v>0</v>
      </c>
      <c r="AQ510">
        <v>0</v>
      </c>
      <c r="AR510">
        <v>0</v>
      </c>
      <c r="AS510" t="s">
        <v>3</v>
      </c>
      <c r="AT510">
        <v>1</v>
      </c>
      <c r="AU510" t="s">
        <v>3</v>
      </c>
      <c r="AV510">
        <v>0</v>
      </c>
      <c r="AW510">
        <v>1</v>
      </c>
      <c r="AX510">
        <v>-1</v>
      </c>
      <c r="AY510">
        <v>0</v>
      </c>
      <c r="AZ510">
        <v>0</v>
      </c>
      <c r="BA510" t="s">
        <v>3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Y510*Source!I207</f>
        <v>3.78322</v>
      </c>
      <c r="CY510">
        <f t="shared" si="75"/>
        <v>86816.16</v>
      </c>
      <c r="CZ510">
        <f t="shared" si="76"/>
        <v>13234.17</v>
      </c>
      <c r="DA510">
        <f t="shared" si="77"/>
        <v>6.56</v>
      </c>
      <c r="DB510">
        <v>0</v>
      </c>
    </row>
    <row r="511" spans="1:106" x14ac:dyDescent="0.2">
      <c r="A511">
        <f>ROW(Source!A207)</f>
        <v>207</v>
      </c>
      <c r="B511">
        <v>39570879</v>
      </c>
      <c r="C511">
        <v>39572320</v>
      </c>
      <c r="D511">
        <v>36825287</v>
      </c>
      <c r="E511">
        <v>1</v>
      </c>
      <c r="F511">
        <v>1</v>
      </c>
      <c r="G511">
        <v>1</v>
      </c>
      <c r="H511">
        <v>3</v>
      </c>
      <c r="I511" t="s">
        <v>1416</v>
      </c>
      <c r="J511" t="s">
        <v>1417</v>
      </c>
      <c r="K511" t="s">
        <v>1418</v>
      </c>
      <c r="L511">
        <v>1302</v>
      </c>
      <c r="N511">
        <v>1003</v>
      </c>
      <c r="O511" t="s">
        <v>47</v>
      </c>
      <c r="P511" t="s">
        <v>47</v>
      </c>
      <c r="Q511">
        <v>10</v>
      </c>
      <c r="W511">
        <v>0</v>
      </c>
      <c r="X511">
        <v>-1640127157</v>
      </c>
      <c r="Y511">
        <v>1.8700000000000001E-2</v>
      </c>
      <c r="AA511">
        <v>329.57</v>
      </c>
      <c r="AB511">
        <v>0</v>
      </c>
      <c r="AC511">
        <v>0</v>
      </c>
      <c r="AD511">
        <v>0</v>
      </c>
      <c r="AE511">
        <v>50.24</v>
      </c>
      <c r="AF511">
        <v>0</v>
      </c>
      <c r="AG511">
        <v>0</v>
      </c>
      <c r="AH511">
        <v>0</v>
      </c>
      <c r="AI511">
        <v>6.56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3</v>
      </c>
      <c r="AT511">
        <v>1.8700000000000001E-2</v>
      </c>
      <c r="AU511" t="s">
        <v>3</v>
      </c>
      <c r="AV511">
        <v>0</v>
      </c>
      <c r="AW511">
        <v>2</v>
      </c>
      <c r="AX511">
        <v>39572359</v>
      </c>
      <c r="AY511">
        <v>1</v>
      </c>
      <c r="AZ511">
        <v>0</v>
      </c>
      <c r="BA511">
        <v>478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Y511*Source!I207</f>
        <v>7.0746214000000002E-2</v>
      </c>
      <c r="CY511">
        <f t="shared" si="75"/>
        <v>329.57</v>
      </c>
      <c r="CZ511">
        <f t="shared" si="76"/>
        <v>50.24</v>
      </c>
      <c r="DA511">
        <f t="shared" si="77"/>
        <v>6.56</v>
      </c>
      <c r="DB511">
        <v>0</v>
      </c>
    </row>
    <row r="512" spans="1:106" x14ac:dyDescent="0.2">
      <c r="A512">
        <f>ROW(Source!A207)</f>
        <v>207</v>
      </c>
      <c r="B512">
        <v>39570879</v>
      </c>
      <c r="C512">
        <v>39572320</v>
      </c>
      <c r="D512">
        <v>36825646</v>
      </c>
      <c r="E512">
        <v>1</v>
      </c>
      <c r="F512">
        <v>1</v>
      </c>
      <c r="G512">
        <v>1</v>
      </c>
      <c r="H512">
        <v>3</v>
      </c>
      <c r="I512" t="s">
        <v>1220</v>
      </c>
      <c r="J512" t="s">
        <v>1221</v>
      </c>
      <c r="K512" t="s">
        <v>1222</v>
      </c>
      <c r="L512">
        <v>1348</v>
      </c>
      <c r="N512">
        <v>1009</v>
      </c>
      <c r="O512" t="s">
        <v>64</v>
      </c>
      <c r="P512" t="s">
        <v>64</v>
      </c>
      <c r="Q512">
        <v>1000</v>
      </c>
      <c r="W512">
        <v>0</v>
      </c>
      <c r="X512">
        <v>-1396314973</v>
      </c>
      <c r="Y512">
        <v>3.0000000000000001E-5</v>
      </c>
      <c r="AA512">
        <v>29226.11</v>
      </c>
      <c r="AB512">
        <v>0</v>
      </c>
      <c r="AC512">
        <v>0</v>
      </c>
      <c r="AD512">
        <v>0</v>
      </c>
      <c r="AE512">
        <v>4455.2</v>
      </c>
      <c r="AF512">
        <v>0</v>
      </c>
      <c r="AG512">
        <v>0</v>
      </c>
      <c r="AH512">
        <v>0</v>
      </c>
      <c r="AI512">
        <v>6.56</v>
      </c>
      <c r="AJ512">
        <v>1</v>
      </c>
      <c r="AK512">
        <v>1</v>
      </c>
      <c r="AL512">
        <v>1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3</v>
      </c>
      <c r="AT512">
        <v>3.0000000000000001E-5</v>
      </c>
      <c r="AU512" t="s">
        <v>3</v>
      </c>
      <c r="AV512">
        <v>0</v>
      </c>
      <c r="AW512">
        <v>2</v>
      </c>
      <c r="AX512">
        <v>39572360</v>
      </c>
      <c r="AY512">
        <v>1</v>
      </c>
      <c r="AZ512">
        <v>0</v>
      </c>
      <c r="BA512">
        <v>479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Y512*Source!I207</f>
        <v>1.134966E-4</v>
      </c>
      <c r="CY512">
        <f t="shared" si="75"/>
        <v>29226.11</v>
      </c>
      <c r="CZ512">
        <f t="shared" si="76"/>
        <v>4455.2</v>
      </c>
      <c r="DA512">
        <f t="shared" si="77"/>
        <v>6.56</v>
      </c>
      <c r="DB512">
        <v>0</v>
      </c>
    </row>
    <row r="513" spans="1:106" x14ac:dyDescent="0.2">
      <c r="A513">
        <f>ROW(Source!A207)</f>
        <v>207</v>
      </c>
      <c r="B513">
        <v>39570879</v>
      </c>
      <c r="C513">
        <v>39572320</v>
      </c>
      <c r="D513">
        <v>36826406</v>
      </c>
      <c r="E513">
        <v>1</v>
      </c>
      <c r="F513">
        <v>1</v>
      </c>
      <c r="G513">
        <v>1</v>
      </c>
      <c r="H513">
        <v>3</v>
      </c>
      <c r="I513" t="s">
        <v>1419</v>
      </c>
      <c r="J513" t="s">
        <v>1420</v>
      </c>
      <c r="K513" t="s">
        <v>1421</v>
      </c>
      <c r="L513">
        <v>1348</v>
      </c>
      <c r="N513">
        <v>1009</v>
      </c>
      <c r="O513" t="s">
        <v>64</v>
      </c>
      <c r="P513" t="s">
        <v>64</v>
      </c>
      <c r="Q513">
        <v>1000</v>
      </c>
      <c r="W513">
        <v>0</v>
      </c>
      <c r="X513">
        <v>900832145</v>
      </c>
      <c r="Y513">
        <v>1.9400000000000001E-3</v>
      </c>
      <c r="AA513">
        <v>32275.200000000001</v>
      </c>
      <c r="AB513">
        <v>0</v>
      </c>
      <c r="AC513">
        <v>0</v>
      </c>
      <c r="AD513">
        <v>0</v>
      </c>
      <c r="AE513">
        <v>4920</v>
      </c>
      <c r="AF513">
        <v>0</v>
      </c>
      <c r="AG513">
        <v>0</v>
      </c>
      <c r="AH513">
        <v>0</v>
      </c>
      <c r="AI513">
        <v>6.56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3</v>
      </c>
      <c r="AT513">
        <v>1.9400000000000001E-3</v>
      </c>
      <c r="AU513" t="s">
        <v>3</v>
      </c>
      <c r="AV513">
        <v>0</v>
      </c>
      <c r="AW513">
        <v>2</v>
      </c>
      <c r="AX513">
        <v>39572361</v>
      </c>
      <c r="AY513">
        <v>1</v>
      </c>
      <c r="AZ513">
        <v>0</v>
      </c>
      <c r="BA513">
        <v>480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Y513*Source!I207</f>
        <v>7.3394468000000006E-3</v>
      </c>
      <c r="CY513">
        <f t="shared" si="75"/>
        <v>32275.200000000001</v>
      </c>
      <c r="CZ513">
        <f t="shared" si="76"/>
        <v>4920</v>
      </c>
      <c r="DA513">
        <f t="shared" si="77"/>
        <v>6.56</v>
      </c>
      <c r="DB513">
        <v>0</v>
      </c>
    </row>
    <row r="514" spans="1:106" x14ac:dyDescent="0.2">
      <c r="A514">
        <f>ROW(Source!A207)</f>
        <v>207</v>
      </c>
      <c r="B514">
        <v>39570879</v>
      </c>
      <c r="C514">
        <v>39572320</v>
      </c>
      <c r="D514">
        <v>36830313</v>
      </c>
      <c r="E514">
        <v>1</v>
      </c>
      <c r="F514">
        <v>1</v>
      </c>
      <c r="G514">
        <v>1</v>
      </c>
      <c r="H514">
        <v>3</v>
      </c>
      <c r="I514" t="s">
        <v>1422</v>
      </c>
      <c r="J514" t="s">
        <v>1423</v>
      </c>
      <c r="K514" t="s">
        <v>1424</v>
      </c>
      <c r="L514">
        <v>1339</v>
      </c>
      <c r="N514">
        <v>1007</v>
      </c>
      <c r="O514" t="s">
        <v>73</v>
      </c>
      <c r="P514" t="s">
        <v>73</v>
      </c>
      <c r="Q514">
        <v>1</v>
      </c>
      <c r="W514">
        <v>0</v>
      </c>
      <c r="X514">
        <v>1283004816</v>
      </c>
      <c r="Y514">
        <v>1.0300000000000001E-3</v>
      </c>
      <c r="AA514">
        <v>11152</v>
      </c>
      <c r="AB514">
        <v>0</v>
      </c>
      <c r="AC514">
        <v>0</v>
      </c>
      <c r="AD514">
        <v>0</v>
      </c>
      <c r="AE514">
        <v>1700</v>
      </c>
      <c r="AF514">
        <v>0</v>
      </c>
      <c r="AG514">
        <v>0</v>
      </c>
      <c r="AH514">
        <v>0</v>
      </c>
      <c r="AI514">
        <v>6.56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3</v>
      </c>
      <c r="AT514">
        <v>1.0300000000000001E-3</v>
      </c>
      <c r="AU514" t="s">
        <v>3</v>
      </c>
      <c r="AV514">
        <v>0</v>
      </c>
      <c r="AW514">
        <v>2</v>
      </c>
      <c r="AX514">
        <v>39572362</v>
      </c>
      <c r="AY514">
        <v>1</v>
      </c>
      <c r="AZ514">
        <v>0</v>
      </c>
      <c r="BA514">
        <v>481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Y514*Source!I207</f>
        <v>3.8967166000000004E-3</v>
      </c>
      <c r="CY514">
        <f t="shared" si="75"/>
        <v>11152</v>
      </c>
      <c r="CZ514">
        <f t="shared" si="76"/>
        <v>1700</v>
      </c>
      <c r="DA514">
        <f t="shared" si="77"/>
        <v>6.56</v>
      </c>
      <c r="DB514">
        <v>0</v>
      </c>
    </row>
    <row r="515" spans="1:106" x14ac:dyDescent="0.2">
      <c r="A515">
        <f>ROW(Source!A207)</f>
        <v>207</v>
      </c>
      <c r="B515">
        <v>39570879</v>
      </c>
      <c r="C515">
        <v>39572320</v>
      </c>
      <c r="D515">
        <v>36837948</v>
      </c>
      <c r="E515">
        <v>1</v>
      </c>
      <c r="F515">
        <v>1</v>
      </c>
      <c r="G515">
        <v>1</v>
      </c>
      <c r="H515">
        <v>3</v>
      </c>
      <c r="I515" t="s">
        <v>1425</v>
      </c>
      <c r="J515" t="s">
        <v>1426</v>
      </c>
      <c r="K515" t="s">
        <v>1427</v>
      </c>
      <c r="L515">
        <v>1348</v>
      </c>
      <c r="N515">
        <v>1009</v>
      </c>
      <c r="O515" t="s">
        <v>64</v>
      </c>
      <c r="P515" t="s">
        <v>64</v>
      </c>
      <c r="Q515">
        <v>1000</v>
      </c>
      <c r="W515">
        <v>0</v>
      </c>
      <c r="X515">
        <v>-1655298345</v>
      </c>
      <c r="Y515">
        <v>3.1E-4</v>
      </c>
      <c r="AA515">
        <v>102467.2</v>
      </c>
      <c r="AB515">
        <v>0</v>
      </c>
      <c r="AC515">
        <v>0</v>
      </c>
      <c r="AD515">
        <v>0</v>
      </c>
      <c r="AE515">
        <v>15620</v>
      </c>
      <c r="AF515">
        <v>0</v>
      </c>
      <c r="AG515">
        <v>0</v>
      </c>
      <c r="AH515">
        <v>0</v>
      </c>
      <c r="AI515">
        <v>6.56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3</v>
      </c>
      <c r="AT515">
        <v>3.1E-4</v>
      </c>
      <c r="AU515" t="s">
        <v>3</v>
      </c>
      <c r="AV515">
        <v>0</v>
      </c>
      <c r="AW515">
        <v>2</v>
      </c>
      <c r="AX515">
        <v>39572363</v>
      </c>
      <c r="AY515">
        <v>1</v>
      </c>
      <c r="AZ515">
        <v>0</v>
      </c>
      <c r="BA515">
        <v>482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Y515*Source!I207</f>
        <v>1.1727981999999999E-3</v>
      </c>
      <c r="CY515">
        <f t="shared" si="75"/>
        <v>102467.2</v>
      </c>
      <c r="CZ515">
        <f t="shared" si="76"/>
        <v>15620</v>
      </c>
      <c r="DA515">
        <f t="shared" si="77"/>
        <v>6.56</v>
      </c>
      <c r="DB515">
        <v>0</v>
      </c>
    </row>
    <row r="516" spans="1:106" x14ac:dyDescent="0.2">
      <c r="A516">
        <f>ROW(Source!A207)</f>
        <v>207</v>
      </c>
      <c r="B516">
        <v>39570879</v>
      </c>
      <c r="C516">
        <v>39572320</v>
      </c>
      <c r="D516">
        <v>36839146</v>
      </c>
      <c r="E516">
        <v>1</v>
      </c>
      <c r="F516">
        <v>1</v>
      </c>
      <c r="G516">
        <v>1</v>
      </c>
      <c r="H516">
        <v>3</v>
      </c>
      <c r="I516" t="s">
        <v>1393</v>
      </c>
      <c r="J516" t="s">
        <v>1394</v>
      </c>
      <c r="K516" t="s">
        <v>1395</v>
      </c>
      <c r="L516">
        <v>1348</v>
      </c>
      <c r="N516">
        <v>1009</v>
      </c>
      <c r="O516" t="s">
        <v>64</v>
      </c>
      <c r="P516" t="s">
        <v>64</v>
      </c>
      <c r="Q516">
        <v>1000</v>
      </c>
      <c r="W516">
        <v>0</v>
      </c>
      <c r="X516">
        <v>-639604785</v>
      </c>
      <c r="Y516">
        <v>5.9999999999999995E-4</v>
      </c>
      <c r="AA516">
        <v>61795.199999999997</v>
      </c>
      <c r="AB516">
        <v>0</v>
      </c>
      <c r="AC516">
        <v>0</v>
      </c>
      <c r="AD516">
        <v>0</v>
      </c>
      <c r="AE516">
        <v>9420</v>
      </c>
      <c r="AF516">
        <v>0</v>
      </c>
      <c r="AG516">
        <v>0</v>
      </c>
      <c r="AH516">
        <v>0</v>
      </c>
      <c r="AI516">
        <v>6.56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3</v>
      </c>
      <c r="AT516">
        <v>5.9999999999999995E-4</v>
      </c>
      <c r="AU516" t="s">
        <v>3</v>
      </c>
      <c r="AV516">
        <v>0</v>
      </c>
      <c r="AW516">
        <v>2</v>
      </c>
      <c r="AX516">
        <v>39572364</v>
      </c>
      <c r="AY516">
        <v>1</v>
      </c>
      <c r="AZ516">
        <v>0</v>
      </c>
      <c r="BA516">
        <v>483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Y516*Source!I207</f>
        <v>2.2699319999999997E-3</v>
      </c>
      <c r="CY516">
        <f t="shared" si="75"/>
        <v>61795.199999999997</v>
      </c>
      <c r="CZ516">
        <f t="shared" si="76"/>
        <v>9420</v>
      </c>
      <c r="DA516">
        <f t="shared" si="77"/>
        <v>6.56</v>
      </c>
      <c r="DB516">
        <v>0</v>
      </c>
    </row>
    <row r="517" spans="1:106" x14ac:dyDescent="0.2">
      <c r="A517">
        <f>ROW(Source!A209)</f>
        <v>209</v>
      </c>
      <c r="B517">
        <v>39570879</v>
      </c>
      <c r="C517">
        <v>39572366</v>
      </c>
      <c r="D517">
        <v>37070495</v>
      </c>
      <c r="E517">
        <v>1</v>
      </c>
      <c r="F517">
        <v>1</v>
      </c>
      <c r="G517">
        <v>1</v>
      </c>
      <c r="H517">
        <v>1</v>
      </c>
      <c r="I517" t="s">
        <v>1274</v>
      </c>
      <c r="J517" t="s">
        <v>3</v>
      </c>
      <c r="K517" t="s">
        <v>1275</v>
      </c>
      <c r="L517">
        <v>1191</v>
      </c>
      <c r="N517">
        <v>1013</v>
      </c>
      <c r="O517" t="s">
        <v>1143</v>
      </c>
      <c r="P517" t="s">
        <v>1143</v>
      </c>
      <c r="Q517">
        <v>1</v>
      </c>
      <c r="W517">
        <v>0</v>
      </c>
      <c r="X517">
        <v>-784637506</v>
      </c>
      <c r="Y517">
        <v>72.771999999999991</v>
      </c>
      <c r="AA517">
        <v>0</v>
      </c>
      <c r="AB517">
        <v>0</v>
      </c>
      <c r="AC517">
        <v>0</v>
      </c>
      <c r="AD517">
        <v>57.33</v>
      </c>
      <c r="AE517">
        <v>0</v>
      </c>
      <c r="AF517">
        <v>0</v>
      </c>
      <c r="AG517">
        <v>0</v>
      </c>
      <c r="AH517">
        <v>8.74</v>
      </c>
      <c r="AI517">
        <v>1</v>
      </c>
      <c r="AJ517">
        <v>1</v>
      </c>
      <c r="AK517">
        <v>1</v>
      </c>
      <c r="AL517">
        <v>6.56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3</v>
      </c>
      <c r="AT517">
        <v>63.28</v>
      </c>
      <c r="AU517" t="s">
        <v>20</v>
      </c>
      <c r="AV517">
        <v>1</v>
      </c>
      <c r="AW517">
        <v>2</v>
      </c>
      <c r="AX517">
        <v>39572389</v>
      </c>
      <c r="AY517">
        <v>1</v>
      </c>
      <c r="AZ517">
        <v>0</v>
      </c>
      <c r="BA517">
        <v>484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Y517*Source!I209</f>
        <v>10.354000159999998</v>
      </c>
      <c r="CY517">
        <f>AD517</f>
        <v>57.33</v>
      </c>
      <c r="CZ517">
        <f>AH517</f>
        <v>8.74</v>
      </c>
      <c r="DA517">
        <f>AL517</f>
        <v>6.56</v>
      </c>
      <c r="DB517">
        <v>0</v>
      </c>
    </row>
    <row r="518" spans="1:106" x14ac:dyDescent="0.2">
      <c r="A518">
        <f>ROW(Source!A209)</f>
        <v>209</v>
      </c>
      <c r="B518">
        <v>39570879</v>
      </c>
      <c r="C518">
        <v>39572366</v>
      </c>
      <c r="D518">
        <v>37064876</v>
      </c>
      <c r="E518">
        <v>1</v>
      </c>
      <c r="F518">
        <v>1</v>
      </c>
      <c r="G518">
        <v>1</v>
      </c>
      <c r="H518">
        <v>1</v>
      </c>
      <c r="I518" t="s">
        <v>1146</v>
      </c>
      <c r="J518" t="s">
        <v>3</v>
      </c>
      <c r="K518" t="s">
        <v>1147</v>
      </c>
      <c r="L518">
        <v>1191</v>
      </c>
      <c r="N518">
        <v>1013</v>
      </c>
      <c r="O518" t="s">
        <v>1143</v>
      </c>
      <c r="P518" t="s">
        <v>1143</v>
      </c>
      <c r="Q518">
        <v>1</v>
      </c>
      <c r="W518">
        <v>0</v>
      </c>
      <c r="X518">
        <v>-1417349443</v>
      </c>
      <c r="Y518">
        <v>4.01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1</v>
      </c>
      <c r="AJ518">
        <v>1</v>
      </c>
      <c r="AK518">
        <v>6.56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3</v>
      </c>
      <c r="AT518">
        <v>4.01</v>
      </c>
      <c r="AU518" t="s">
        <v>3</v>
      </c>
      <c r="AV518">
        <v>2</v>
      </c>
      <c r="AW518">
        <v>2</v>
      </c>
      <c r="AX518">
        <v>39572390</v>
      </c>
      <c r="AY518">
        <v>1</v>
      </c>
      <c r="AZ518">
        <v>2048</v>
      </c>
      <c r="BA518">
        <v>485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Y518*Source!I209</f>
        <v>0.57054279999999991</v>
      </c>
      <c r="CY518">
        <f>AD518</f>
        <v>0</v>
      </c>
      <c r="CZ518">
        <f>AH518</f>
        <v>0</v>
      </c>
      <c r="DA518">
        <f>AL518</f>
        <v>1</v>
      </c>
      <c r="DB518">
        <v>0</v>
      </c>
    </row>
    <row r="519" spans="1:106" x14ac:dyDescent="0.2">
      <c r="A519">
        <f>ROW(Source!A209)</f>
        <v>209</v>
      </c>
      <c r="B519">
        <v>39570879</v>
      </c>
      <c r="C519">
        <v>39572366</v>
      </c>
      <c r="D519">
        <v>36882079</v>
      </c>
      <c r="E519">
        <v>1</v>
      </c>
      <c r="F519">
        <v>1</v>
      </c>
      <c r="G519">
        <v>1</v>
      </c>
      <c r="H519">
        <v>2</v>
      </c>
      <c r="I519" t="s">
        <v>1401</v>
      </c>
      <c r="J519" t="s">
        <v>1402</v>
      </c>
      <c r="K519" t="s">
        <v>1403</v>
      </c>
      <c r="L519">
        <v>1368</v>
      </c>
      <c r="N519">
        <v>1011</v>
      </c>
      <c r="O519" t="s">
        <v>1151</v>
      </c>
      <c r="P519" t="s">
        <v>1151</v>
      </c>
      <c r="Q519">
        <v>1</v>
      </c>
      <c r="W519">
        <v>0</v>
      </c>
      <c r="X519">
        <v>641541266</v>
      </c>
      <c r="Y519">
        <v>0.125</v>
      </c>
      <c r="AA519">
        <v>0</v>
      </c>
      <c r="AB519">
        <v>788.77</v>
      </c>
      <c r="AC519">
        <v>15.42</v>
      </c>
      <c r="AD519">
        <v>0</v>
      </c>
      <c r="AE519">
        <v>0</v>
      </c>
      <c r="AF519">
        <v>120.24</v>
      </c>
      <c r="AG519">
        <v>15.42</v>
      </c>
      <c r="AH519">
        <v>0</v>
      </c>
      <c r="AI519">
        <v>1</v>
      </c>
      <c r="AJ519">
        <v>6.56</v>
      </c>
      <c r="AK519">
        <v>1</v>
      </c>
      <c r="AL519">
        <v>1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3</v>
      </c>
      <c r="AT519">
        <v>0.1</v>
      </c>
      <c r="AU519" t="s">
        <v>19</v>
      </c>
      <c r="AV519">
        <v>0</v>
      </c>
      <c r="AW519">
        <v>2</v>
      </c>
      <c r="AX519">
        <v>39572391</v>
      </c>
      <c r="AY519">
        <v>1</v>
      </c>
      <c r="AZ519">
        <v>0</v>
      </c>
      <c r="BA519">
        <v>486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Y519*Source!I209</f>
        <v>1.7784999999999999E-2</v>
      </c>
      <c r="CY519">
        <f t="shared" ref="CY519:CY524" si="78">AB519</f>
        <v>788.77</v>
      </c>
      <c r="CZ519">
        <f t="shared" ref="CZ519:CZ524" si="79">AF519</f>
        <v>120.24</v>
      </c>
      <c r="DA519">
        <f t="shared" ref="DA519:DA524" si="80">AJ519</f>
        <v>6.56</v>
      </c>
      <c r="DB519">
        <v>0</v>
      </c>
    </row>
    <row r="520" spans="1:106" x14ac:dyDescent="0.2">
      <c r="A520">
        <f>ROW(Source!A209)</f>
        <v>209</v>
      </c>
      <c r="B520">
        <v>39570879</v>
      </c>
      <c r="C520">
        <v>39572366</v>
      </c>
      <c r="D520">
        <v>36882159</v>
      </c>
      <c r="E520">
        <v>1</v>
      </c>
      <c r="F520">
        <v>1</v>
      </c>
      <c r="G520">
        <v>1</v>
      </c>
      <c r="H520">
        <v>2</v>
      </c>
      <c r="I520" t="s">
        <v>1155</v>
      </c>
      <c r="J520" t="s">
        <v>1156</v>
      </c>
      <c r="K520" t="s">
        <v>1157</v>
      </c>
      <c r="L520">
        <v>1368</v>
      </c>
      <c r="N520">
        <v>1011</v>
      </c>
      <c r="O520" t="s">
        <v>1151</v>
      </c>
      <c r="P520" t="s">
        <v>1151</v>
      </c>
      <c r="Q520">
        <v>1</v>
      </c>
      <c r="W520">
        <v>0</v>
      </c>
      <c r="X520">
        <v>-1718674368</v>
      </c>
      <c r="Y520">
        <v>0.15</v>
      </c>
      <c r="AA520">
        <v>0</v>
      </c>
      <c r="AB520">
        <v>734.65</v>
      </c>
      <c r="AC520">
        <v>13.5</v>
      </c>
      <c r="AD520">
        <v>0</v>
      </c>
      <c r="AE520">
        <v>0</v>
      </c>
      <c r="AF520">
        <v>111.99</v>
      </c>
      <c r="AG520">
        <v>13.5</v>
      </c>
      <c r="AH520">
        <v>0</v>
      </c>
      <c r="AI520">
        <v>1</v>
      </c>
      <c r="AJ520">
        <v>6.56</v>
      </c>
      <c r="AK520">
        <v>1</v>
      </c>
      <c r="AL520">
        <v>1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3</v>
      </c>
      <c r="AT520">
        <v>0.12</v>
      </c>
      <c r="AU520" t="s">
        <v>19</v>
      </c>
      <c r="AV520">
        <v>0</v>
      </c>
      <c r="AW520">
        <v>2</v>
      </c>
      <c r="AX520">
        <v>39572392</v>
      </c>
      <c r="AY520">
        <v>1</v>
      </c>
      <c r="AZ520">
        <v>0</v>
      </c>
      <c r="BA520">
        <v>487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Y520*Source!I209</f>
        <v>2.1341999999999996E-2</v>
      </c>
      <c r="CY520">
        <f t="shared" si="78"/>
        <v>734.65</v>
      </c>
      <c r="CZ520">
        <f t="shared" si="79"/>
        <v>111.99</v>
      </c>
      <c r="DA520">
        <f t="shared" si="80"/>
        <v>6.56</v>
      </c>
      <c r="DB520">
        <v>0</v>
      </c>
    </row>
    <row r="521" spans="1:106" x14ac:dyDescent="0.2">
      <c r="A521">
        <f>ROW(Source!A209)</f>
        <v>209</v>
      </c>
      <c r="B521">
        <v>39570879</v>
      </c>
      <c r="C521">
        <v>39572366</v>
      </c>
      <c r="D521">
        <v>36882171</v>
      </c>
      <c r="E521">
        <v>1</v>
      </c>
      <c r="F521">
        <v>1</v>
      </c>
      <c r="G521">
        <v>1</v>
      </c>
      <c r="H521">
        <v>2</v>
      </c>
      <c r="I521" t="s">
        <v>1404</v>
      </c>
      <c r="J521" t="s">
        <v>1405</v>
      </c>
      <c r="K521" t="s">
        <v>1406</v>
      </c>
      <c r="L521">
        <v>1368</v>
      </c>
      <c r="N521">
        <v>1011</v>
      </c>
      <c r="O521" t="s">
        <v>1151</v>
      </c>
      <c r="P521" t="s">
        <v>1151</v>
      </c>
      <c r="Q521">
        <v>1</v>
      </c>
      <c r="W521">
        <v>0</v>
      </c>
      <c r="X521">
        <v>1604609147</v>
      </c>
      <c r="Y521">
        <v>4.5</v>
      </c>
      <c r="AA521">
        <v>0</v>
      </c>
      <c r="AB521">
        <v>787.46</v>
      </c>
      <c r="AC521">
        <v>13.5</v>
      </c>
      <c r="AD521">
        <v>0</v>
      </c>
      <c r="AE521">
        <v>0</v>
      </c>
      <c r="AF521">
        <v>120.04</v>
      </c>
      <c r="AG521">
        <v>13.5</v>
      </c>
      <c r="AH521">
        <v>0</v>
      </c>
      <c r="AI521">
        <v>1</v>
      </c>
      <c r="AJ521">
        <v>6.56</v>
      </c>
      <c r="AK521">
        <v>1</v>
      </c>
      <c r="AL521">
        <v>1</v>
      </c>
      <c r="AN521">
        <v>0</v>
      </c>
      <c r="AO521">
        <v>1</v>
      </c>
      <c r="AP521">
        <v>1</v>
      </c>
      <c r="AQ521">
        <v>0</v>
      </c>
      <c r="AR521">
        <v>0</v>
      </c>
      <c r="AS521" t="s">
        <v>3</v>
      </c>
      <c r="AT521">
        <v>3.6</v>
      </c>
      <c r="AU521" t="s">
        <v>19</v>
      </c>
      <c r="AV521">
        <v>0</v>
      </c>
      <c r="AW521">
        <v>2</v>
      </c>
      <c r="AX521">
        <v>39572393</v>
      </c>
      <c r="AY521">
        <v>1</v>
      </c>
      <c r="AZ521">
        <v>0</v>
      </c>
      <c r="BA521">
        <v>488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Y521*Source!I209</f>
        <v>0.64025999999999994</v>
      </c>
      <c r="CY521">
        <f t="shared" si="78"/>
        <v>787.46</v>
      </c>
      <c r="CZ521">
        <f t="shared" si="79"/>
        <v>120.04</v>
      </c>
      <c r="DA521">
        <f t="shared" si="80"/>
        <v>6.56</v>
      </c>
      <c r="DB521">
        <v>0</v>
      </c>
    </row>
    <row r="522" spans="1:106" x14ac:dyDescent="0.2">
      <c r="A522">
        <f>ROW(Source!A209)</f>
        <v>209</v>
      </c>
      <c r="B522">
        <v>39570879</v>
      </c>
      <c r="C522">
        <v>39572366</v>
      </c>
      <c r="D522">
        <v>36883554</v>
      </c>
      <c r="E522">
        <v>1</v>
      </c>
      <c r="F522">
        <v>1</v>
      </c>
      <c r="G522">
        <v>1</v>
      </c>
      <c r="H522">
        <v>2</v>
      </c>
      <c r="I522" t="s">
        <v>1158</v>
      </c>
      <c r="J522" t="s">
        <v>1159</v>
      </c>
      <c r="K522" t="s">
        <v>1160</v>
      </c>
      <c r="L522">
        <v>1368</v>
      </c>
      <c r="N522">
        <v>1011</v>
      </c>
      <c r="O522" t="s">
        <v>1151</v>
      </c>
      <c r="P522" t="s">
        <v>1151</v>
      </c>
      <c r="Q522">
        <v>1</v>
      </c>
      <c r="W522">
        <v>0</v>
      </c>
      <c r="X522">
        <v>1372534845</v>
      </c>
      <c r="Y522">
        <v>0.23749999999999999</v>
      </c>
      <c r="AA522">
        <v>0</v>
      </c>
      <c r="AB522">
        <v>431.06</v>
      </c>
      <c r="AC522">
        <v>11.6</v>
      </c>
      <c r="AD522">
        <v>0</v>
      </c>
      <c r="AE522">
        <v>0</v>
      </c>
      <c r="AF522">
        <v>65.709999999999994</v>
      </c>
      <c r="AG522">
        <v>11.6</v>
      </c>
      <c r="AH522">
        <v>0</v>
      </c>
      <c r="AI522">
        <v>1</v>
      </c>
      <c r="AJ522">
        <v>6.56</v>
      </c>
      <c r="AK522">
        <v>1</v>
      </c>
      <c r="AL522">
        <v>1</v>
      </c>
      <c r="AN522">
        <v>0</v>
      </c>
      <c r="AO522">
        <v>1</v>
      </c>
      <c r="AP522">
        <v>1</v>
      </c>
      <c r="AQ522">
        <v>0</v>
      </c>
      <c r="AR522">
        <v>0</v>
      </c>
      <c r="AS522" t="s">
        <v>3</v>
      </c>
      <c r="AT522">
        <v>0.19</v>
      </c>
      <c r="AU522" t="s">
        <v>19</v>
      </c>
      <c r="AV522">
        <v>0</v>
      </c>
      <c r="AW522">
        <v>2</v>
      </c>
      <c r="AX522">
        <v>39572394</v>
      </c>
      <c r="AY522">
        <v>1</v>
      </c>
      <c r="AZ522">
        <v>0</v>
      </c>
      <c r="BA522">
        <v>489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Y522*Source!I209</f>
        <v>3.3791499999999995E-2</v>
      </c>
      <c r="CY522">
        <f t="shared" si="78"/>
        <v>431.06</v>
      </c>
      <c r="CZ522">
        <f t="shared" si="79"/>
        <v>65.709999999999994</v>
      </c>
      <c r="DA522">
        <f t="shared" si="80"/>
        <v>6.56</v>
      </c>
      <c r="DB522">
        <v>0</v>
      </c>
    </row>
    <row r="523" spans="1:106" x14ac:dyDescent="0.2">
      <c r="A523">
        <f>ROW(Source!A209)</f>
        <v>209</v>
      </c>
      <c r="B523">
        <v>39570879</v>
      </c>
      <c r="C523">
        <v>39572366</v>
      </c>
      <c r="D523">
        <v>36883789</v>
      </c>
      <c r="E523">
        <v>1</v>
      </c>
      <c r="F523">
        <v>1</v>
      </c>
      <c r="G523">
        <v>1</v>
      </c>
      <c r="H523">
        <v>2</v>
      </c>
      <c r="I523" t="s">
        <v>1378</v>
      </c>
      <c r="J523" t="s">
        <v>1379</v>
      </c>
      <c r="K523" t="s">
        <v>1380</v>
      </c>
      <c r="L523">
        <v>1368</v>
      </c>
      <c r="N523">
        <v>1011</v>
      </c>
      <c r="O523" t="s">
        <v>1151</v>
      </c>
      <c r="P523" t="s">
        <v>1151</v>
      </c>
      <c r="Q523">
        <v>1</v>
      </c>
      <c r="W523">
        <v>0</v>
      </c>
      <c r="X523">
        <v>-624296059</v>
      </c>
      <c r="Y523">
        <v>1.825</v>
      </c>
      <c r="AA523">
        <v>0</v>
      </c>
      <c r="AB523">
        <v>7.87</v>
      </c>
      <c r="AC523">
        <v>0</v>
      </c>
      <c r="AD523">
        <v>0</v>
      </c>
      <c r="AE523">
        <v>0</v>
      </c>
      <c r="AF523">
        <v>1.2</v>
      </c>
      <c r="AG523">
        <v>0</v>
      </c>
      <c r="AH523">
        <v>0</v>
      </c>
      <c r="AI523">
        <v>1</v>
      </c>
      <c r="AJ523">
        <v>6.56</v>
      </c>
      <c r="AK523">
        <v>1</v>
      </c>
      <c r="AL523">
        <v>1</v>
      </c>
      <c r="AN523">
        <v>0</v>
      </c>
      <c r="AO523">
        <v>1</v>
      </c>
      <c r="AP523">
        <v>1</v>
      </c>
      <c r="AQ523">
        <v>0</v>
      </c>
      <c r="AR523">
        <v>0</v>
      </c>
      <c r="AS523" t="s">
        <v>3</v>
      </c>
      <c r="AT523">
        <v>1.46</v>
      </c>
      <c r="AU523" t="s">
        <v>19</v>
      </c>
      <c r="AV523">
        <v>0</v>
      </c>
      <c r="AW523">
        <v>2</v>
      </c>
      <c r="AX523">
        <v>39572395</v>
      </c>
      <c r="AY523">
        <v>1</v>
      </c>
      <c r="AZ523">
        <v>0</v>
      </c>
      <c r="BA523">
        <v>490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Y523*Source!I209</f>
        <v>0.25966099999999998</v>
      </c>
      <c r="CY523">
        <f t="shared" si="78"/>
        <v>7.87</v>
      </c>
      <c r="CZ523">
        <f t="shared" si="79"/>
        <v>1.2</v>
      </c>
      <c r="DA523">
        <f t="shared" si="80"/>
        <v>6.56</v>
      </c>
      <c r="DB523">
        <v>0</v>
      </c>
    </row>
    <row r="524" spans="1:106" x14ac:dyDescent="0.2">
      <c r="A524">
        <f>ROW(Source!A209)</f>
        <v>209</v>
      </c>
      <c r="B524">
        <v>39570879</v>
      </c>
      <c r="C524">
        <v>39572366</v>
      </c>
      <c r="D524">
        <v>36883836</v>
      </c>
      <c r="E524">
        <v>1</v>
      </c>
      <c r="F524">
        <v>1</v>
      </c>
      <c r="G524">
        <v>1</v>
      </c>
      <c r="H524">
        <v>2</v>
      </c>
      <c r="I524" t="s">
        <v>1407</v>
      </c>
      <c r="J524" t="s">
        <v>1408</v>
      </c>
      <c r="K524" t="s">
        <v>1409</v>
      </c>
      <c r="L524">
        <v>1368</v>
      </c>
      <c r="N524">
        <v>1011</v>
      </c>
      <c r="O524" t="s">
        <v>1151</v>
      </c>
      <c r="P524" t="s">
        <v>1151</v>
      </c>
      <c r="Q524">
        <v>1</v>
      </c>
      <c r="W524">
        <v>0</v>
      </c>
      <c r="X524">
        <v>1061502546</v>
      </c>
      <c r="Y524">
        <v>0.125</v>
      </c>
      <c r="AA524">
        <v>0</v>
      </c>
      <c r="AB524">
        <v>80.75</v>
      </c>
      <c r="AC524">
        <v>0</v>
      </c>
      <c r="AD524">
        <v>0</v>
      </c>
      <c r="AE524">
        <v>0</v>
      </c>
      <c r="AF524">
        <v>12.31</v>
      </c>
      <c r="AG524">
        <v>0</v>
      </c>
      <c r="AH524">
        <v>0</v>
      </c>
      <c r="AI524">
        <v>1</v>
      </c>
      <c r="AJ524">
        <v>6.56</v>
      </c>
      <c r="AK524">
        <v>1</v>
      </c>
      <c r="AL524">
        <v>1</v>
      </c>
      <c r="AN524">
        <v>0</v>
      </c>
      <c r="AO524">
        <v>1</v>
      </c>
      <c r="AP524">
        <v>1</v>
      </c>
      <c r="AQ524">
        <v>0</v>
      </c>
      <c r="AR524">
        <v>0</v>
      </c>
      <c r="AS524" t="s">
        <v>3</v>
      </c>
      <c r="AT524">
        <v>0.1</v>
      </c>
      <c r="AU524" t="s">
        <v>19</v>
      </c>
      <c r="AV524">
        <v>0</v>
      </c>
      <c r="AW524">
        <v>2</v>
      </c>
      <c r="AX524">
        <v>39572396</v>
      </c>
      <c r="AY524">
        <v>1</v>
      </c>
      <c r="AZ524">
        <v>0</v>
      </c>
      <c r="BA524">
        <v>491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Y524*Source!I209</f>
        <v>1.7784999999999999E-2</v>
      </c>
      <c r="CY524">
        <f t="shared" si="78"/>
        <v>80.75</v>
      </c>
      <c r="CZ524">
        <f t="shared" si="79"/>
        <v>12.31</v>
      </c>
      <c r="DA524">
        <f t="shared" si="80"/>
        <v>6.56</v>
      </c>
      <c r="DB524">
        <v>0</v>
      </c>
    </row>
    <row r="525" spans="1:106" x14ac:dyDescent="0.2">
      <c r="A525">
        <f>ROW(Source!A209)</f>
        <v>209</v>
      </c>
      <c r="B525">
        <v>39570879</v>
      </c>
      <c r="C525">
        <v>39572366</v>
      </c>
      <c r="D525">
        <v>36800159</v>
      </c>
      <c r="E525">
        <v>1</v>
      </c>
      <c r="F525">
        <v>1</v>
      </c>
      <c r="G525">
        <v>1</v>
      </c>
      <c r="H525">
        <v>3</v>
      </c>
      <c r="I525" t="s">
        <v>1387</v>
      </c>
      <c r="J525" t="s">
        <v>1388</v>
      </c>
      <c r="K525" t="s">
        <v>1389</v>
      </c>
      <c r="L525">
        <v>1339</v>
      </c>
      <c r="N525">
        <v>1007</v>
      </c>
      <c r="O525" t="s">
        <v>73</v>
      </c>
      <c r="P525" t="s">
        <v>73</v>
      </c>
      <c r="Q525">
        <v>1</v>
      </c>
      <c r="W525">
        <v>0</v>
      </c>
      <c r="X525">
        <v>1262771840</v>
      </c>
      <c r="Y525">
        <v>1.2</v>
      </c>
      <c r="AA525">
        <v>40.799999999999997</v>
      </c>
      <c r="AB525">
        <v>0</v>
      </c>
      <c r="AC525">
        <v>0</v>
      </c>
      <c r="AD525">
        <v>0</v>
      </c>
      <c r="AE525">
        <v>6.22</v>
      </c>
      <c r="AF525">
        <v>0</v>
      </c>
      <c r="AG525">
        <v>0</v>
      </c>
      <c r="AH525">
        <v>0</v>
      </c>
      <c r="AI525">
        <v>6.56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3</v>
      </c>
      <c r="AT525">
        <v>1.2</v>
      </c>
      <c r="AU525" t="s">
        <v>3</v>
      </c>
      <c r="AV525">
        <v>0</v>
      </c>
      <c r="AW525">
        <v>2</v>
      </c>
      <c r="AX525">
        <v>39572397</v>
      </c>
      <c r="AY525">
        <v>1</v>
      </c>
      <c r="AZ525">
        <v>0</v>
      </c>
      <c r="BA525">
        <v>492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Y525*Source!I209</f>
        <v>0.17073599999999997</v>
      </c>
      <c r="CY525">
        <f t="shared" ref="CY525:CY538" si="81">AA525</f>
        <v>40.799999999999997</v>
      </c>
      <c r="CZ525">
        <f t="shared" ref="CZ525:CZ538" si="82">AE525</f>
        <v>6.22</v>
      </c>
      <c r="DA525">
        <f t="shared" ref="DA525:DA538" si="83">AI525</f>
        <v>6.56</v>
      </c>
      <c r="DB525">
        <v>0</v>
      </c>
    </row>
    <row r="526" spans="1:106" x14ac:dyDescent="0.2">
      <c r="A526">
        <f>ROW(Source!A209)</f>
        <v>209</v>
      </c>
      <c r="B526">
        <v>39570879</v>
      </c>
      <c r="C526">
        <v>39572366</v>
      </c>
      <c r="D526">
        <v>36800166</v>
      </c>
      <c r="E526">
        <v>1</v>
      </c>
      <c r="F526">
        <v>1</v>
      </c>
      <c r="G526">
        <v>1</v>
      </c>
      <c r="H526">
        <v>3</v>
      </c>
      <c r="I526" t="s">
        <v>1410</v>
      </c>
      <c r="J526" t="s">
        <v>1411</v>
      </c>
      <c r="K526" t="s">
        <v>1412</v>
      </c>
      <c r="L526">
        <v>1346</v>
      </c>
      <c r="N526">
        <v>1009</v>
      </c>
      <c r="O526" t="s">
        <v>307</v>
      </c>
      <c r="P526" t="s">
        <v>307</v>
      </c>
      <c r="Q526">
        <v>1</v>
      </c>
      <c r="W526">
        <v>0</v>
      </c>
      <c r="X526">
        <v>1721895514</v>
      </c>
      <c r="Y526">
        <v>0.36</v>
      </c>
      <c r="AA526">
        <v>39.950000000000003</v>
      </c>
      <c r="AB526">
        <v>0</v>
      </c>
      <c r="AC526">
        <v>0</v>
      </c>
      <c r="AD526">
        <v>0</v>
      </c>
      <c r="AE526">
        <v>6.09</v>
      </c>
      <c r="AF526">
        <v>0</v>
      </c>
      <c r="AG526">
        <v>0</v>
      </c>
      <c r="AH526">
        <v>0</v>
      </c>
      <c r="AI526">
        <v>6.56</v>
      </c>
      <c r="AJ526">
        <v>1</v>
      </c>
      <c r="AK526">
        <v>1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3</v>
      </c>
      <c r="AT526">
        <v>0.36</v>
      </c>
      <c r="AU526" t="s">
        <v>3</v>
      </c>
      <c r="AV526">
        <v>0</v>
      </c>
      <c r="AW526">
        <v>2</v>
      </c>
      <c r="AX526">
        <v>39572398</v>
      </c>
      <c r="AY526">
        <v>1</v>
      </c>
      <c r="AZ526">
        <v>0</v>
      </c>
      <c r="BA526">
        <v>493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Y526*Source!I209</f>
        <v>5.1220799999999997E-2</v>
      </c>
      <c r="CY526">
        <f t="shared" si="81"/>
        <v>39.950000000000003</v>
      </c>
      <c r="CZ526">
        <f t="shared" si="82"/>
        <v>6.09</v>
      </c>
      <c r="DA526">
        <f t="shared" si="83"/>
        <v>6.56</v>
      </c>
      <c r="DB526">
        <v>0</v>
      </c>
    </row>
    <row r="527" spans="1:106" x14ac:dyDescent="0.2">
      <c r="A527">
        <f>ROW(Source!A209)</f>
        <v>209</v>
      </c>
      <c r="B527">
        <v>39570879</v>
      </c>
      <c r="C527">
        <v>39572366</v>
      </c>
      <c r="D527">
        <v>36803256</v>
      </c>
      <c r="E527">
        <v>1</v>
      </c>
      <c r="F527">
        <v>1</v>
      </c>
      <c r="G527">
        <v>1</v>
      </c>
      <c r="H527">
        <v>3</v>
      </c>
      <c r="I527" t="s">
        <v>1178</v>
      </c>
      <c r="J527" t="s">
        <v>1179</v>
      </c>
      <c r="K527" t="s">
        <v>1180</v>
      </c>
      <c r="L527">
        <v>1348</v>
      </c>
      <c r="N527">
        <v>1009</v>
      </c>
      <c r="O527" t="s">
        <v>64</v>
      </c>
      <c r="P527" t="s">
        <v>64</v>
      </c>
      <c r="Q527">
        <v>1000</v>
      </c>
      <c r="W527">
        <v>0</v>
      </c>
      <c r="X527">
        <v>-714836380</v>
      </c>
      <c r="Y527">
        <v>4.4000000000000002E-4</v>
      </c>
      <c r="AA527">
        <v>67666.47</v>
      </c>
      <c r="AB527">
        <v>0</v>
      </c>
      <c r="AC527">
        <v>0</v>
      </c>
      <c r="AD527">
        <v>0</v>
      </c>
      <c r="AE527">
        <v>10315.01</v>
      </c>
      <c r="AF527">
        <v>0</v>
      </c>
      <c r="AG527">
        <v>0</v>
      </c>
      <c r="AH527">
        <v>0</v>
      </c>
      <c r="AI527">
        <v>6.56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3</v>
      </c>
      <c r="AT527">
        <v>4.4000000000000002E-4</v>
      </c>
      <c r="AU527" t="s">
        <v>3</v>
      </c>
      <c r="AV527">
        <v>0</v>
      </c>
      <c r="AW527">
        <v>2</v>
      </c>
      <c r="AX527">
        <v>39572399</v>
      </c>
      <c r="AY527">
        <v>1</v>
      </c>
      <c r="AZ527">
        <v>0</v>
      </c>
      <c r="BA527">
        <v>494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Y527*Source!I209</f>
        <v>6.2603199999999997E-5</v>
      </c>
      <c r="CY527">
        <f t="shared" si="81"/>
        <v>67666.47</v>
      </c>
      <c r="CZ527">
        <f t="shared" si="82"/>
        <v>10315.01</v>
      </c>
      <c r="DA527">
        <f t="shared" si="83"/>
        <v>6.56</v>
      </c>
      <c r="DB527">
        <v>0</v>
      </c>
    </row>
    <row r="528" spans="1:106" x14ac:dyDescent="0.2">
      <c r="A528">
        <f>ROW(Source!A209)</f>
        <v>209</v>
      </c>
      <c r="B528">
        <v>39570879</v>
      </c>
      <c r="C528">
        <v>39572366</v>
      </c>
      <c r="D528">
        <v>36804447</v>
      </c>
      <c r="E528">
        <v>1</v>
      </c>
      <c r="F528">
        <v>1</v>
      </c>
      <c r="G528">
        <v>1</v>
      </c>
      <c r="H528">
        <v>3</v>
      </c>
      <c r="I528" t="s">
        <v>1276</v>
      </c>
      <c r="J528" t="s">
        <v>1277</v>
      </c>
      <c r="K528" t="s">
        <v>1278</v>
      </c>
      <c r="L528">
        <v>1348</v>
      </c>
      <c r="N528">
        <v>1009</v>
      </c>
      <c r="O528" t="s">
        <v>64</v>
      </c>
      <c r="P528" t="s">
        <v>64</v>
      </c>
      <c r="Q528">
        <v>1000</v>
      </c>
      <c r="W528">
        <v>0</v>
      </c>
      <c r="X528">
        <v>-437906794</v>
      </c>
      <c r="Y528">
        <v>2.1000000000000001E-2</v>
      </c>
      <c r="AA528">
        <v>59302.47</v>
      </c>
      <c r="AB528">
        <v>0</v>
      </c>
      <c r="AC528">
        <v>0</v>
      </c>
      <c r="AD528">
        <v>0</v>
      </c>
      <c r="AE528">
        <v>9040.01</v>
      </c>
      <c r="AF528">
        <v>0</v>
      </c>
      <c r="AG528">
        <v>0</v>
      </c>
      <c r="AH528">
        <v>0</v>
      </c>
      <c r="AI528">
        <v>6.56</v>
      </c>
      <c r="AJ528">
        <v>1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3</v>
      </c>
      <c r="AT528">
        <v>2.1000000000000001E-2</v>
      </c>
      <c r="AU528" t="s">
        <v>3</v>
      </c>
      <c r="AV528">
        <v>0</v>
      </c>
      <c r="AW528">
        <v>2</v>
      </c>
      <c r="AX528">
        <v>39572400</v>
      </c>
      <c r="AY528">
        <v>1</v>
      </c>
      <c r="AZ528">
        <v>0</v>
      </c>
      <c r="BA528">
        <v>495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Y528*Source!I209</f>
        <v>2.98788E-3</v>
      </c>
      <c r="CY528">
        <f t="shared" si="81"/>
        <v>59302.47</v>
      </c>
      <c r="CZ528">
        <f t="shared" si="82"/>
        <v>9040.01</v>
      </c>
      <c r="DA528">
        <f t="shared" si="83"/>
        <v>6.56</v>
      </c>
      <c r="DB528">
        <v>0</v>
      </c>
    </row>
    <row r="529" spans="1:106" x14ac:dyDescent="0.2">
      <c r="A529">
        <f>ROW(Source!A209)</f>
        <v>209</v>
      </c>
      <c r="B529">
        <v>39570879</v>
      </c>
      <c r="C529">
        <v>39572366</v>
      </c>
      <c r="D529">
        <v>36804545</v>
      </c>
      <c r="E529">
        <v>1</v>
      </c>
      <c r="F529">
        <v>1</v>
      </c>
      <c r="G529">
        <v>1</v>
      </c>
      <c r="H529">
        <v>3</v>
      </c>
      <c r="I529" t="s">
        <v>1211</v>
      </c>
      <c r="J529" t="s">
        <v>1212</v>
      </c>
      <c r="K529" t="s">
        <v>1213</v>
      </c>
      <c r="L529">
        <v>1348</v>
      </c>
      <c r="N529">
        <v>1009</v>
      </c>
      <c r="O529" t="s">
        <v>64</v>
      </c>
      <c r="P529" t="s">
        <v>64</v>
      </c>
      <c r="Q529">
        <v>1000</v>
      </c>
      <c r="W529">
        <v>0</v>
      </c>
      <c r="X529">
        <v>1174701286</v>
      </c>
      <c r="Y529">
        <v>1.0000000000000001E-5</v>
      </c>
      <c r="AA529">
        <v>78575.679999999993</v>
      </c>
      <c r="AB529">
        <v>0</v>
      </c>
      <c r="AC529">
        <v>0</v>
      </c>
      <c r="AD529">
        <v>0</v>
      </c>
      <c r="AE529">
        <v>11978</v>
      </c>
      <c r="AF529">
        <v>0</v>
      </c>
      <c r="AG529">
        <v>0</v>
      </c>
      <c r="AH529">
        <v>0</v>
      </c>
      <c r="AI529">
        <v>6.56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3</v>
      </c>
      <c r="AT529">
        <v>1.0000000000000001E-5</v>
      </c>
      <c r="AU529" t="s">
        <v>3</v>
      </c>
      <c r="AV529">
        <v>0</v>
      </c>
      <c r="AW529">
        <v>2</v>
      </c>
      <c r="AX529">
        <v>39572401</v>
      </c>
      <c r="AY529">
        <v>1</v>
      </c>
      <c r="AZ529">
        <v>0</v>
      </c>
      <c r="BA529">
        <v>496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Y529*Source!I209</f>
        <v>1.4228E-6</v>
      </c>
      <c r="CY529">
        <f t="shared" si="81"/>
        <v>78575.679999999993</v>
      </c>
      <c r="CZ529">
        <f t="shared" si="82"/>
        <v>11978</v>
      </c>
      <c r="DA529">
        <f t="shared" si="83"/>
        <v>6.56</v>
      </c>
      <c r="DB529">
        <v>0</v>
      </c>
    </row>
    <row r="530" spans="1:106" x14ac:dyDescent="0.2">
      <c r="A530">
        <f>ROW(Source!A209)</f>
        <v>209</v>
      </c>
      <c r="B530">
        <v>39570879</v>
      </c>
      <c r="C530">
        <v>39572366</v>
      </c>
      <c r="D530">
        <v>36805527</v>
      </c>
      <c r="E530">
        <v>1</v>
      </c>
      <c r="F530">
        <v>1</v>
      </c>
      <c r="G530">
        <v>1</v>
      </c>
      <c r="H530">
        <v>3</v>
      </c>
      <c r="I530" t="s">
        <v>1413</v>
      </c>
      <c r="J530" t="s">
        <v>1414</v>
      </c>
      <c r="K530" t="s">
        <v>1415</v>
      </c>
      <c r="L530">
        <v>1348</v>
      </c>
      <c r="N530">
        <v>1009</v>
      </c>
      <c r="O530" t="s">
        <v>64</v>
      </c>
      <c r="P530" t="s">
        <v>64</v>
      </c>
      <c r="Q530">
        <v>1000</v>
      </c>
      <c r="W530">
        <v>0</v>
      </c>
      <c r="X530">
        <v>-2116243625</v>
      </c>
      <c r="Y530">
        <v>1E-4</v>
      </c>
      <c r="AA530">
        <v>248624</v>
      </c>
      <c r="AB530">
        <v>0</v>
      </c>
      <c r="AC530">
        <v>0</v>
      </c>
      <c r="AD530">
        <v>0</v>
      </c>
      <c r="AE530">
        <v>37900</v>
      </c>
      <c r="AF530">
        <v>0</v>
      </c>
      <c r="AG530">
        <v>0</v>
      </c>
      <c r="AH530">
        <v>0</v>
      </c>
      <c r="AI530">
        <v>6.56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3</v>
      </c>
      <c r="AT530">
        <v>1E-4</v>
      </c>
      <c r="AU530" t="s">
        <v>3</v>
      </c>
      <c r="AV530">
        <v>0</v>
      </c>
      <c r="AW530">
        <v>2</v>
      </c>
      <c r="AX530">
        <v>39572402</v>
      </c>
      <c r="AY530">
        <v>1</v>
      </c>
      <c r="AZ530">
        <v>0</v>
      </c>
      <c r="BA530">
        <v>497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Y530*Source!I209</f>
        <v>1.4228E-5</v>
      </c>
      <c r="CY530">
        <f t="shared" si="81"/>
        <v>248624</v>
      </c>
      <c r="CZ530">
        <f t="shared" si="82"/>
        <v>37900</v>
      </c>
      <c r="DA530">
        <f t="shared" si="83"/>
        <v>6.56</v>
      </c>
      <c r="DB530">
        <v>0</v>
      </c>
    </row>
    <row r="531" spans="1:106" x14ac:dyDescent="0.2">
      <c r="A531">
        <f>ROW(Source!A209)</f>
        <v>209</v>
      </c>
      <c r="B531">
        <v>39570879</v>
      </c>
      <c r="C531">
        <v>39572366</v>
      </c>
      <c r="D531">
        <v>36823257</v>
      </c>
      <c r="E531">
        <v>1</v>
      </c>
      <c r="F531">
        <v>1</v>
      </c>
      <c r="G531">
        <v>1</v>
      </c>
      <c r="H531">
        <v>3</v>
      </c>
      <c r="I531" t="s">
        <v>522</v>
      </c>
      <c r="J531" t="s">
        <v>524</v>
      </c>
      <c r="K531" t="s">
        <v>523</v>
      </c>
      <c r="L531">
        <v>1348</v>
      </c>
      <c r="N531">
        <v>1009</v>
      </c>
      <c r="O531" t="s">
        <v>64</v>
      </c>
      <c r="P531" t="s">
        <v>64</v>
      </c>
      <c r="Q531">
        <v>1000</v>
      </c>
      <c r="W531">
        <v>0</v>
      </c>
      <c r="X531">
        <v>327965202</v>
      </c>
      <c r="Y531">
        <v>1</v>
      </c>
      <c r="AA531">
        <v>52873.599999999999</v>
      </c>
      <c r="AB531">
        <v>0</v>
      </c>
      <c r="AC531">
        <v>0</v>
      </c>
      <c r="AD531">
        <v>0</v>
      </c>
      <c r="AE531">
        <v>8060</v>
      </c>
      <c r="AF531">
        <v>0</v>
      </c>
      <c r="AG531">
        <v>0</v>
      </c>
      <c r="AH531">
        <v>0</v>
      </c>
      <c r="AI531">
        <v>6.56</v>
      </c>
      <c r="AJ531">
        <v>1</v>
      </c>
      <c r="AK531">
        <v>1</v>
      </c>
      <c r="AL531">
        <v>1</v>
      </c>
      <c r="AN531">
        <v>0</v>
      </c>
      <c r="AO531">
        <v>0</v>
      </c>
      <c r="AP531">
        <v>0</v>
      </c>
      <c r="AQ531">
        <v>0</v>
      </c>
      <c r="AR531">
        <v>0</v>
      </c>
      <c r="AS531" t="s">
        <v>3</v>
      </c>
      <c r="AT531">
        <v>1</v>
      </c>
      <c r="AU531" t="s">
        <v>3</v>
      </c>
      <c r="AV531">
        <v>0</v>
      </c>
      <c r="AW531">
        <v>1</v>
      </c>
      <c r="AX531">
        <v>-1</v>
      </c>
      <c r="AY531">
        <v>0</v>
      </c>
      <c r="AZ531">
        <v>0</v>
      </c>
      <c r="BA531" t="s">
        <v>3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Y531*Source!I209</f>
        <v>0.14227999999999999</v>
      </c>
      <c r="CY531">
        <f t="shared" si="81"/>
        <v>52873.599999999999</v>
      </c>
      <c r="CZ531">
        <f t="shared" si="82"/>
        <v>8060</v>
      </c>
      <c r="DA531">
        <f t="shared" si="83"/>
        <v>6.56</v>
      </c>
      <c r="DB531">
        <v>0</v>
      </c>
    </row>
    <row r="532" spans="1:106" x14ac:dyDescent="0.2">
      <c r="A532">
        <f>ROW(Source!A209)</f>
        <v>209</v>
      </c>
      <c r="B532">
        <v>39570879</v>
      </c>
      <c r="C532">
        <v>39572366</v>
      </c>
      <c r="D532">
        <v>36823258</v>
      </c>
      <c r="E532">
        <v>1</v>
      </c>
      <c r="F532">
        <v>1</v>
      </c>
      <c r="G532">
        <v>1</v>
      </c>
      <c r="H532">
        <v>3</v>
      </c>
      <c r="I532" t="s">
        <v>579</v>
      </c>
      <c r="J532" t="s">
        <v>581</v>
      </c>
      <c r="K532" t="s">
        <v>580</v>
      </c>
      <c r="L532">
        <v>1348</v>
      </c>
      <c r="N532">
        <v>1009</v>
      </c>
      <c r="O532" t="s">
        <v>64</v>
      </c>
      <c r="P532" t="s">
        <v>64</v>
      </c>
      <c r="Q532">
        <v>1000</v>
      </c>
      <c r="W532">
        <v>0</v>
      </c>
      <c r="X532">
        <v>299819930</v>
      </c>
      <c r="Y532">
        <v>2.0000000000000001E-4</v>
      </c>
      <c r="AA532">
        <v>50590.720000000001</v>
      </c>
      <c r="AB532">
        <v>0</v>
      </c>
      <c r="AC532">
        <v>0</v>
      </c>
      <c r="AD532">
        <v>0</v>
      </c>
      <c r="AE532">
        <v>7712</v>
      </c>
      <c r="AF532">
        <v>0</v>
      </c>
      <c r="AG532">
        <v>0</v>
      </c>
      <c r="AH532">
        <v>0</v>
      </c>
      <c r="AI532">
        <v>6.56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3</v>
      </c>
      <c r="AT532">
        <v>2.0000000000000001E-4</v>
      </c>
      <c r="AU532" t="s">
        <v>3</v>
      </c>
      <c r="AV532">
        <v>0</v>
      </c>
      <c r="AW532">
        <v>2</v>
      </c>
      <c r="AX532">
        <v>39572403</v>
      </c>
      <c r="AY532">
        <v>1</v>
      </c>
      <c r="AZ532">
        <v>0</v>
      </c>
      <c r="BA532">
        <v>498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Y532*Source!I209</f>
        <v>2.8456E-5</v>
      </c>
      <c r="CY532">
        <f t="shared" si="81"/>
        <v>50590.720000000001</v>
      </c>
      <c r="CZ532">
        <f t="shared" si="82"/>
        <v>7712</v>
      </c>
      <c r="DA532">
        <f t="shared" si="83"/>
        <v>6.56</v>
      </c>
      <c r="DB532">
        <v>0</v>
      </c>
    </row>
    <row r="533" spans="1:106" x14ac:dyDescent="0.2">
      <c r="A533">
        <f>ROW(Source!A209)</f>
        <v>209</v>
      </c>
      <c r="B533">
        <v>39570879</v>
      </c>
      <c r="C533">
        <v>39572366</v>
      </c>
      <c r="D533">
        <v>36825287</v>
      </c>
      <c r="E533">
        <v>1</v>
      </c>
      <c r="F533">
        <v>1</v>
      </c>
      <c r="G533">
        <v>1</v>
      </c>
      <c r="H533">
        <v>3</v>
      </c>
      <c r="I533" t="s">
        <v>1416</v>
      </c>
      <c r="J533" t="s">
        <v>1417</v>
      </c>
      <c r="K533" t="s">
        <v>1418</v>
      </c>
      <c r="L533">
        <v>1302</v>
      </c>
      <c r="N533">
        <v>1003</v>
      </c>
      <c r="O533" t="s">
        <v>47</v>
      </c>
      <c r="P533" t="s">
        <v>47</v>
      </c>
      <c r="Q533">
        <v>10</v>
      </c>
      <c r="W533">
        <v>0</v>
      </c>
      <c r="X533">
        <v>-1640127157</v>
      </c>
      <c r="Y533">
        <v>1.8700000000000001E-2</v>
      </c>
      <c r="AA533">
        <v>329.57</v>
      </c>
      <c r="AB533">
        <v>0</v>
      </c>
      <c r="AC533">
        <v>0</v>
      </c>
      <c r="AD533">
        <v>0</v>
      </c>
      <c r="AE533">
        <v>50.24</v>
      </c>
      <c r="AF533">
        <v>0</v>
      </c>
      <c r="AG533">
        <v>0</v>
      </c>
      <c r="AH533">
        <v>0</v>
      </c>
      <c r="AI533">
        <v>6.56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3</v>
      </c>
      <c r="AT533">
        <v>1.8700000000000001E-2</v>
      </c>
      <c r="AU533" t="s">
        <v>3</v>
      </c>
      <c r="AV533">
        <v>0</v>
      </c>
      <c r="AW533">
        <v>2</v>
      </c>
      <c r="AX533">
        <v>39572405</v>
      </c>
      <c r="AY533">
        <v>1</v>
      </c>
      <c r="AZ533">
        <v>0</v>
      </c>
      <c r="BA533">
        <v>500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Y533*Source!I209</f>
        <v>2.6606360000000001E-3</v>
      </c>
      <c r="CY533">
        <f t="shared" si="81"/>
        <v>329.57</v>
      </c>
      <c r="CZ533">
        <f t="shared" si="82"/>
        <v>50.24</v>
      </c>
      <c r="DA533">
        <f t="shared" si="83"/>
        <v>6.56</v>
      </c>
      <c r="DB533">
        <v>0</v>
      </c>
    </row>
    <row r="534" spans="1:106" x14ac:dyDescent="0.2">
      <c r="A534">
        <f>ROW(Source!A209)</f>
        <v>209</v>
      </c>
      <c r="B534">
        <v>39570879</v>
      </c>
      <c r="C534">
        <v>39572366</v>
      </c>
      <c r="D534">
        <v>36825646</v>
      </c>
      <c r="E534">
        <v>1</v>
      </c>
      <c r="F534">
        <v>1</v>
      </c>
      <c r="G534">
        <v>1</v>
      </c>
      <c r="H534">
        <v>3</v>
      </c>
      <c r="I534" t="s">
        <v>1220</v>
      </c>
      <c r="J534" t="s">
        <v>1221</v>
      </c>
      <c r="K534" t="s">
        <v>1222</v>
      </c>
      <c r="L534">
        <v>1348</v>
      </c>
      <c r="N534">
        <v>1009</v>
      </c>
      <c r="O534" t="s">
        <v>64</v>
      </c>
      <c r="P534" t="s">
        <v>64</v>
      </c>
      <c r="Q534">
        <v>1000</v>
      </c>
      <c r="W534">
        <v>0</v>
      </c>
      <c r="X534">
        <v>-1396314973</v>
      </c>
      <c r="Y534">
        <v>3.0000000000000001E-5</v>
      </c>
      <c r="AA534">
        <v>29226.11</v>
      </c>
      <c r="AB534">
        <v>0</v>
      </c>
      <c r="AC534">
        <v>0</v>
      </c>
      <c r="AD534">
        <v>0</v>
      </c>
      <c r="AE534">
        <v>4455.2</v>
      </c>
      <c r="AF534">
        <v>0</v>
      </c>
      <c r="AG534">
        <v>0</v>
      </c>
      <c r="AH534">
        <v>0</v>
      </c>
      <c r="AI534">
        <v>6.56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3</v>
      </c>
      <c r="AT534">
        <v>3.0000000000000001E-5</v>
      </c>
      <c r="AU534" t="s">
        <v>3</v>
      </c>
      <c r="AV534">
        <v>0</v>
      </c>
      <c r="AW534">
        <v>2</v>
      </c>
      <c r="AX534">
        <v>39572406</v>
      </c>
      <c r="AY534">
        <v>1</v>
      </c>
      <c r="AZ534">
        <v>0</v>
      </c>
      <c r="BA534">
        <v>501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Y534*Source!I209</f>
        <v>4.2683999999999997E-6</v>
      </c>
      <c r="CY534">
        <f t="shared" si="81"/>
        <v>29226.11</v>
      </c>
      <c r="CZ534">
        <f t="shared" si="82"/>
        <v>4455.2</v>
      </c>
      <c r="DA534">
        <f t="shared" si="83"/>
        <v>6.56</v>
      </c>
      <c r="DB534">
        <v>0</v>
      </c>
    </row>
    <row r="535" spans="1:106" x14ac:dyDescent="0.2">
      <c r="A535">
        <f>ROW(Source!A209)</f>
        <v>209</v>
      </c>
      <c r="B535">
        <v>39570879</v>
      </c>
      <c r="C535">
        <v>39572366</v>
      </c>
      <c r="D535">
        <v>36826406</v>
      </c>
      <c r="E535">
        <v>1</v>
      </c>
      <c r="F535">
        <v>1</v>
      </c>
      <c r="G535">
        <v>1</v>
      </c>
      <c r="H535">
        <v>3</v>
      </c>
      <c r="I535" t="s">
        <v>1419</v>
      </c>
      <c r="J535" t="s">
        <v>1420</v>
      </c>
      <c r="K535" t="s">
        <v>1421</v>
      </c>
      <c r="L535">
        <v>1348</v>
      </c>
      <c r="N535">
        <v>1009</v>
      </c>
      <c r="O535" t="s">
        <v>64</v>
      </c>
      <c r="P535" t="s">
        <v>64</v>
      </c>
      <c r="Q535">
        <v>1000</v>
      </c>
      <c r="W535">
        <v>0</v>
      </c>
      <c r="X535">
        <v>900832145</v>
      </c>
      <c r="Y535">
        <v>1.9400000000000001E-3</v>
      </c>
      <c r="AA535">
        <v>32275.200000000001</v>
      </c>
      <c r="AB535">
        <v>0</v>
      </c>
      <c r="AC535">
        <v>0</v>
      </c>
      <c r="AD535">
        <v>0</v>
      </c>
      <c r="AE535">
        <v>4920</v>
      </c>
      <c r="AF535">
        <v>0</v>
      </c>
      <c r="AG535">
        <v>0</v>
      </c>
      <c r="AH535">
        <v>0</v>
      </c>
      <c r="AI535">
        <v>6.56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3</v>
      </c>
      <c r="AT535">
        <v>1.9400000000000001E-3</v>
      </c>
      <c r="AU535" t="s">
        <v>3</v>
      </c>
      <c r="AV535">
        <v>0</v>
      </c>
      <c r="AW535">
        <v>2</v>
      </c>
      <c r="AX535">
        <v>39572407</v>
      </c>
      <c r="AY535">
        <v>1</v>
      </c>
      <c r="AZ535">
        <v>0</v>
      </c>
      <c r="BA535">
        <v>502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Y535*Source!I209</f>
        <v>2.7602319999999998E-4</v>
      </c>
      <c r="CY535">
        <f t="shared" si="81"/>
        <v>32275.200000000001</v>
      </c>
      <c r="CZ535">
        <f t="shared" si="82"/>
        <v>4920</v>
      </c>
      <c r="DA535">
        <f t="shared" si="83"/>
        <v>6.56</v>
      </c>
      <c r="DB535">
        <v>0</v>
      </c>
    </row>
    <row r="536" spans="1:106" x14ac:dyDescent="0.2">
      <c r="A536">
        <f>ROW(Source!A209)</f>
        <v>209</v>
      </c>
      <c r="B536">
        <v>39570879</v>
      </c>
      <c r="C536">
        <v>39572366</v>
      </c>
      <c r="D536">
        <v>36830313</v>
      </c>
      <c r="E536">
        <v>1</v>
      </c>
      <c r="F536">
        <v>1</v>
      </c>
      <c r="G536">
        <v>1</v>
      </c>
      <c r="H536">
        <v>3</v>
      </c>
      <c r="I536" t="s">
        <v>1422</v>
      </c>
      <c r="J536" t="s">
        <v>1423</v>
      </c>
      <c r="K536" t="s">
        <v>1424</v>
      </c>
      <c r="L536">
        <v>1339</v>
      </c>
      <c r="N536">
        <v>1007</v>
      </c>
      <c r="O536" t="s">
        <v>73</v>
      </c>
      <c r="P536" t="s">
        <v>73</v>
      </c>
      <c r="Q536">
        <v>1</v>
      </c>
      <c r="W536">
        <v>0</v>
      </c>
      <c r="X536">
        <v>1283004816</v>
      </c>
      <c r="Y536">
        <v>1.0300000000000001E-3</v>
      </c>
      <c r="AA536">
        <v>11152</v>
      </c>
      <c r="AB536">
        <v>0</v>
      </c>
      <c r="AC536">
        <v>0</v>
      </c>
      <c r="AD536">
        <v>0</v>
      </c>
      <c r="AE536">
        <v>1700</v>
      </c>
      <c r="AF536">
        <v>0</v>
      </c>
      <c r="AG536">
        <v>0</v>
      </c>
      <c r="AH536">
        <v>0</v>
      </c>
      <c r="AI536">
        <v>6.56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3</v>
      </c>
      <c r="AT536">
        <v>1.0300000000000001E-3</v>
      </c>
      <c r="AU536" t="s">
        <v>3</v>
      </c>
      <c r="AV536">
        <v>0</v>
      </c>
      <c r="AW536">
        <v>2</v>
      </c>
      <c r="AX536">
        <v>39572408</v>
      </c>
      <c r="AY536">
        <v>1</v>
      </c>
      <c r="AZ536">
        <v>0</v>
      </c>
      <c r="BA536">
        <v>503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Y536*Source!I209</f>
        <v>1.4654840000000001E-4</v>
      </c>
      <c r="CY536">
        <f t="shared" si="81"/>
        <v>11152</v>
      </c>
      <c r="CZ536">
        <f t="shared" si="82"/>
        <v>1700</v>
      </c>
      <c r="DA536">
        <f t="shared" si="83"/>
        <v>6.56</v>
      </c>
      <c r="DB536">
        <v>0</v>
      </c>
    </row>
    <row r="537" spans="1:106" x14ac:dyDescent="0.2">
      <c r="A537">
        <f>ROW(Source!A209)</f>
        <v>209</v>
      </c>
      <c r="B537">
        <v>39570879</v>
      </c>
      <c r="C537">
        <v>39572366</v>
      </c>
      <c r="D537">
        <v>36837948</v>
      </c>
      <c r="E537">
        <v>1</v>
      </c>
      <c r="F537">
        <v>1</v>
      </c>
      <c r="G537">
        <v>1</v>
      </c>
      <c r="H537">
        <v>3</v>
      </c>
      <c r="I537" t="s">
        <v>1425</v>
      </c>
      <c r="J537" t="s">
        <v>1426</v>
      </c>
      <c r="K537" t="s">
        <v>1427</v>
      </c>
      <c r="L537">
        <v>1348</v>
      </c>
      <c r="N537">
        <v>1009</v>
      </c>
      <c r="O537" t="s">
        <v>64</v>
      </c>
      <c r="P537" t="s">
        <v>64</v>
      </c>
      <c r="Q537">
        <v>1000</v>
      </c>
      <c r="W537">
        <v>0</v>
      </c>
      <c r="X537">
        <v>-1655298345</v>
      </c>
      <c r="Y537">
        <v>3.1E-4</v>
      </c>
      <c r="AA537">
        <v>102467.2</v>
      </c>
      <c r="AB537">
        <v>0</v>
      </c>
      <c r="AC537">
        <v>0</v>
      </c>
      <c r="AD537">
        <v>0</v>
      </c>
      <c r="AE537">
        <v>15620</v>
      </c>
      <c r="AF537">
        <v>0</v>
      </c>
      <c r="AG537">
        <v>0</v>
      </c>
      <c r="AH537">
        <v>0</v>
      </c>
      <c r="AI537">
        <v>6.56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0</v>
      </c>
      <c r="AQ537">
        <v>0</v>
      </c>
      <c r="AR537">
        <v>0</v>
      </c>
      <c r="AS537" t="s">
        <v>3</v>
      </c>
      <c r="AT537">
        <v>3.1E-4</v>
      </c>
      <c r="AU537" t="s">
        <v>3</v>
      </c>
      <c r="AV537">
        <v>0</v>
      </c>
      <c r="AW537">
        <v>2</v>
      </c>
      <c r="AX537">
        <v>39572409</v>
      </c>
      <c r="AY537">
        <v>1</v>
      </c>
      <c r="AZ537">
        <v>0</v>
      </c>
      <c r="BA537">
        <v>504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Y537*Source!I209</f>
        <v>4.4106799999999996E-5</v>
      </c>
      <c r="CY537">
        <f t="shared" si="81"/>
        <v>102467.2</v>
      </c>
      <c r="CZ537">
        <f t="shared" si="82"/>
        <v>15620</v>
      </c>
      <c r="DA537">
        <f t="shared" si="83"/>
        <v>6.56</v>
      </c>
      <c r="DB537">
        <v>0</v>
      </c>
    </row>
    <row r="538" spans="1:106" x14ac:dyDescent="0.2">
      <c r="A538">
        <f>ROW(Source!A209)</f>
        <v>209</v>
      </c>
      <c r="B538">
        <v>39570879</v>
      </c>
      <c r="C538">
        <v>39572366</v>
      </c>
      <c r="D538">
        <v>36839146</v>
      </c>
      <c r="E538">
        <v>1</v>
      </c>
      <c r="F538">
        <v>1</v>
      </c>
      <c r="G538">
        <v>1</v>
      </c>
      <c r="H538">
        <v>3</v>
      </c>
      <c r="I538" t="s">
        <v>1393</v>
      </c>
      <c r="J538" t="s">
        <v>1394</v>
      </c>
      <c r="K538" t="s">
        <v>1395</v>
      </c>
      <c r="L538">
        <v>1348</v>
      </c>
      <c r="N538">
        <v>1009</v>
      </c>
      <c r="O538" t="s">
        <v>64</v>
      </c>
      <c r="P538" t="s">
        <v>64</v>
      </c>
      <c r="Q538">
        <v>1000</v>
      </c>
      <c r="W538">
        <v>0</v>
      </c>
      <c r="X538">
        <v>-639604785</v>
      </c>
      <c r="Y538">
        <v>5.9999999999999995E-4</v>
      </c>
      <c r="AA538">
        <v>61795.199999999997</v>
      </c>
      <c r="AB538">
        <v>0</v>
      </c>
      <c r="AC538">
        <v>0</v>
      </c>
      <c r="AD538">
        <v>0</v>
      </c>
      <c r="AE538">
        <v>9420</v>
      </c>
      <c r="AF538">
        <v>0</v>
      </c>
      <c r="AG538">
        <v>0</v>
      </c>
      <c r="AH538">
        <v>0</v>
      </c>
      <c r="AI538">
        <v>6.56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3</v>
      </c>
      <c r="AT538">
        <v>5.9999999999999995E-4</v>
      </c>
      <c r="AU538" t="s">
        <v>3</v>
      </c>
      <c r="AV538">
        <v>0</v>
      </c>
      <c r="AW538">
        <v>2</v>
      </c>
      <c r="AX538">
        <v>39572410</v>
      </c>
      <c r="AY538">
        <v>1</v>
      </c>
      <c r="AZ538">
        <v>0</v>
      </c>
      <c r="BA538">
        <v>505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Y538*Source!I209</f>
        <v>8.5367999999999986E-5</v>
      </c>
      <c r="CY538">
        <f t="shared" si="81"/>
        <v>61795.199999999997</v>
      </c>
      <c r="CZ538">
        <f t="shared" si="82"/>
        <v>9420</v>
      </c>
      <c r="DA538">
        <f t="shared" si="83"/>
        <v>6.56</v>
      </c>
      <c r="DB538">
        <v>0</v>
      </c>
    </row>
    <row r="539" spans="1:106" x14ac:dyDescent="0.2">
      <c r="A539">
        <f>ROW(Source!A211)</f>
        <v>211</v>
      </c>
      <c r="B539">
        <v>39570879</v>
      </c>
      <c r="C539">
        <v>39572412</v>
      </c>
      <c r="D539">
        <v>37070495</v>
      </c>
      <c r="E539">
        <v>1</v>
      </c>
      <c r="F539">
        <v>1</v>
      </c>
      <c r="G539">
        <v>1</v>
      </c>
      <c r="H539">
        <v>1</v>
      </c>
      <c r="I539" t="s">
        <v>1274</v>
      </c>
      <c r="J539" t="s">
        <v>3</v>
      </c>
      <c r="K539" t="s">
        <v>1275</v>
      </c>
      <c r="L539">
        <v>1191</v>
      </c>
      <c r="N539">
        <v>1013</v>
      </c>
      <c r="O539" t="s">
        <v>1143</v>
      </c>
      <c r="P539" t="s">
        <v>1143</v>
      </c>
      <c r="Q539">
        <v>1</v>
      </c>
      <c r="W539">
        <v>0</v>
      </c>
      <c r="X539">
        <v>-784637506</v>
      </c>
      <c r="Y539">
        <v>109.15799999999999</v>
      </c>
      <c r="AA539">
        <v>0</v>
      </c>
      <c r="AB539">
        <v>0</v>
      </c>
      <c r="AC539">
        <v>0</v>
      </c>
      <c r="AD539">
        <v>57.33</v>
      </c>
      <c r="AE539">
        <v>0</v>
      </c>
      <c r="AF539">
        <v>0</v>
      </c>
      <c r="AG539">
        <v>0</v>
      </c>
      <c r="AH539">
        <v>8.74</v>
      </c>
      <c r="AI539">
        <v>1</v>
      </c>
      <c r="AJ539">
        <v>1</v>
      </c>
      <c r="AK539">
        <v>1</v>
      </c>
      <c r="AL539">
        <v>6.56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3</v>
      </c>
      <c r="AT539">
        <v>63.28</v>
      </c>
      <c r="AU539" t="s">
        <v>504</v>
      </c>
      <c r="AV539">
        <v>1</v>
      </c>
      <c r="AW539">
        <v>2</v>
      </c>
      <c r="AX539">
        <v>39572435</v>
      </c>
      <c r="AY539">
        <v>1</v>
      </c>
      <c r="AZ539">
        <v>0</v>
      </c>
      <c r="BA539">
        <v>506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Y539*Source!I211</f>
        <v>140.47870493999997</v>
      </c>
      <c r="CY539">
        <f>AD539</f>
        <v>57.33</v>
      </c>
      <c r="CZ539">
        <f>AH539</f>
        <v>8.74</v>
      </c>
      <c r="DA539">
        <f>AL539</f>
        <v>6.56</v>
      </c>
      <c r="DB539">
        <v>0</v>
      </c>
    </row>
    <row r="540" spans="1:106" x14ac:dyDescent="0.2">
      <c r="A540">
        <f>ROW(Source!A211)</f>
        <v>211</v>
      </c>
      <c r="B540">
        <v>39570879</v>
      </c>
      <c r="C540">
        <v>39572412</v>
      </c>
      <c r="D540">
        <v>37064876</v>
      </c>
      <c r="E540">
        <v>1</v>
      </c>
      <c r="F540">
        <v>1</v>
      </c>
      <c r="G540">
        <v>1</v>
      </c>
      <c r="H540">
        <v>1</v>
      </c>
      <c r="I540" t="s">
        <v>1146</v>
      </c>
      <c r="J540" t="s">
        <v>3</v>
      </c>
      <c r="K540" t="s">
        <v>1147</v>
      </c>
      <c r="L540">
        <v>1191</v>
      </c>
      <c r="N540">
        <v>1013</v>
      </c>
      <c r="O540" t="s">
        <v>1143</v>
      </c>
      <c r="P540" t="s">
        <v>1143</v>
      </c>
      <c r="Q540">
        <v>1</v>
      </c>
      <c r="W540">
        <v>0</v>
      </c>
      <c r="X540">
        <v>-1417349443</v>
      </c>
      <c r="Y540">
        <v>4.01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1</v>
      </c>
      <c r="AJ540">
        <v>1</v>
      </c>
      <c r="AK540">
        <v>6.56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3</v>
      </c>
      <c r="AT540">
        <v>4.01</v>
      </c>
      <c r="AU540" t="s">
        <v>3</v>
      </c>
      <c r="AV540">
        <v>2</v>
      </c>
      <c r="AW540">
        <v>2</v>
      </c>
      <c r="AX540">
        <v>39572436</v>
      </c>
      <c r="AY540">
        <v>1</v>
      </c>
      <c r="AZ540">
        <v>2048</v>
      </c>
      <c r="BA540">
        <v>507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Y540*Source!I211</f>
        <v>5.1605892999999989</v>
      </c>
      <c r="CY540">
        <f>AD540</f>
        <v>0</v>
      </c>
      <c r="CZ540">
        <f>AH540</f>
        <v>0</v>
      </c>
      <c r="DA540">
        <f>AL540</f>
        <v>1</v>
      </c>
      <c r="DB540">
        <v>0</v>
      </c>
    </row>
    <row r="541" spans="1:106" x14ac:dyDescent="0.2">
      <c r="A541">
        <f>ROW(Source!A211)</f>
        <v>211</v>
      </c>
      <c r="B541">
        <v>39570879</v>
      </c>
      <c r="C541">
        <v>39572412</v>
      </c>
      <c r="D541">
        <v>36882079</v>
      </c>
      <c r="E541">
        <v>1</v>
      </c>
      <c r="F541">
        <v>1</v>
      </c>
      <c r="G541">
        <v>1</v>
      </c>
      <c r="H541">
        <v>2</v>
      </c>
      <c r="I541" t="s">
        <v>1401</v>
      </c>
      <c r="J541" t="s">
        <v>1402</v>
      </c>
      <c r="K541" t="s">
        <v>1403</v>
      </c>
      <c r="L541">
        <v>1368</v>
      </c>
      <c r="N541">
        <v>1011</v>
      </c>
      <c r="O541" t="s">
        <v>1151</v>
      </c>
      <c r="P541" t="s">
        <v>1151</v>
      </c>
      <c r="Q541">
        <v>1</v>
      </c>
      <c r="W541">
        <v>0</v>
      </c>
      <c r="X541">
        <v>641541266</v>
      </c>
      <c r="Y541">
        <v>0.1875</v>
      </c>
      <c r="AA541">
        <v>0</v>
      </c>
      <c r="AB541">
        <v>788.77</v>
      </c>
      <c r="AC541">
        <v>15.42</v>
      </c>
      <c r="AD541">
        <v>0</v>
      </c>
      <c r="AE541">
        <v>0</v>
      </c>
      <c r="AF541">
        <v>120.24</v>
      </c>
      <c r="AG541">
        <v>15.42</v>
      </c>
      <c r="AH541">
        <v>0</v>
      </c>
      <c r="AI541">
        <v>1</v>
      </c>
      <c r="AJ541">
        <v>6.56</v>
      </c>
      <c r="AK541">
        <v>1</v>
      </c>
      <c r="AL541">
        <v>1</v>
      </c>
      <c r="AN541">
        <v>0</v>
      </c>
      <c r="AO541">
        <v>1</v>
      </c>
      <c r="AP541">
        <v>1</v>
      </c>
      <c r="AQ541">
        <v>0</v>
      </c>
      <c r="AR541">
        <v>0</v>
      </c>
      <c r="AS541" t="s">
        <v>3</v>
      </c>
      <c r="AT541">
        <v>0.1</v>
      </c>
      <c r="AU541" t="s">
        <v>503</v>
      </c>
      <c r="AV541">
        <v>0</v>
      </c>
      <c r="AW541">
        <v>2</v>
      </c>
      <c r="AX541">
        <v>39572437</v>
      </c>
      <c r="AY541">
        <v>1</v>
      </c>
      <c r="AZ541">
        <v>0</v>
      </c>
      <c r="BA541">
        <v>508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Y541*Source!I211</f>
        <v>0.24129937499999998</v>
      </c>
      <c r="CY541">
        <f t="shared" ref="CY541:CY546" si="84">AB541</f>
        <v>788.77</v>
      </c>
      <c r="CZ541">
        <f t="shared" ref="CZ541:CZ546" si="85">AF541</f>
        <v>120.24</v>
      </c>
      <c r="DA541">
        <f t="shared" ref="DA541:DA546" si="86">AJ541</f>
        <v>6.56</v>
      </c>
      <c r="DB541">
        <v>0</v>
      </c>
    </row>
    <row r="542" spans="1:106" x14ac:dyDescent="0.2">
      <c r="A542">
        <f>ROW(Source!A211)</f>
        <v>211</v>
      </c>
      <c r="B542">
        <v>39570879</v>
      </c>
      <c r="C542">
        <v>39572412</v>
      </c>
      <c r="D542">
        <v>36882159</v>
      </c>
      <c r="E542">
        <v>1</v>
      </c>
      <c r="F542">
        <v>1</v>
      </c>
      <c r="G542">
        <v>1</v>
      </c>
      <c r="H542">
        <v>2</v>
      </c>
      <c r="I542" t="s">
        <v>1155</v>
      </c>
      <c r="J542" t="s">
        <v>1156</v>
      </c>
      <c r="K542" t="s">
        <v>1157</v>
      </c>
      <c r="L542">
        <v>1368</v>
      </c>
      <c r="N542">
        <v>1011</v>
      </c>
      <c r="O542" t="s">
        <v>1151</v>
      </c>
      <c r="P542" t="s">
        <v>1151</v>
      </c>
      <c r="Q542">
        <v>1</v>
      </c>
      <c r="W542">
        <v>0</v>
      </c>
      <c r="X542">
        <v>-1718674368</v>
      </c>
      <c r="Y542">
        <v>0.22499999999999998</v>
      </c>
      <c r="AA542">
        <v>0</v>
      </c>
      <c r="AB542">
        <v>734.65</v>
      </c>
      <c r="AC542">
        <v>13.5</v>
      </c>
      <c r="AD542">
        <v>0</v>
      </c>
      <c r="AE542">
        <v>0</v>
      </c>
      <c r="AF542">
        <v>111.99</v>
      </c>
      <c r="AG542">
        <v>13.5</v>
      </c>
      <c r="AH542">
        <v>0</v>
      </c>
      <c r="AI542">
        <v>1</v>
      </c>
      <c r="AJ542">
        <v>6.56</v>
      </c>
      <c r="AK542">
        <v>1</v>
      </c>
      <c r="AL542">
        <v>1</v>
      </c>
      <c r="AN542">
        <v>0</v>
      </c>
      <c r="AO542">
        <v>1</v>
      </c>
      <c r="AP542">
        <v>1</v>
      </c>
      <c r="AQ542">
        <v>0</v>
      </c>
      <c r="AR542">
        <v>0</v>
      </c>
      <c r="AS542" t="s">
        <v>3</v>
      </c>
      <c r="AT542">
        <v>0.12</v>
      </c>
      <c r="AU542" t="s">
        <v>503</v>
      </c>
      <c r="AV542">
        <v>0</v>
      </c>
      <c r="AW542">
        <v>2</v>
      </c>
      <c r="AX542">
        <v>39572438</v>
      </c>
      <c r="AY542">
        <v>1</v>
      </c>
      <c r="AZ542">
        <v>0</v>
      </c>
      <c r="BA542">
        <v>509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Y542*Source!I211</f>
        <v>0.28955924999999993</v>
      </c>
      <c r="CY542">
        <f t="shared" si="84"/>
        <v>734.65</v>
      </c>
      <c r="CZ542">
        <f t="shared" si="85"/>
        <v>111.99</v>
      </c>
      <c r="DA542">
        <f t="shared" si="86"/>
        <v>6.56</v>
      </c>
      <c r="DB542">
        <v>0</v>
      </c>
    </row>
    <row r="543" spans="1:106" x14ac:dyDescent="0.2">
      <c r="A543">
        <f>ROW(Source!A211)</f>
        <v>211</v>
      </c>
      <c r="B543">
        <v>39570879</v>
      </c>
      <c r="C543">
        <v>39572412</v>
      </c>
      <c r="D543">
        <v>36882171</v>
      </c>
      <c r="E543">
        <v>1</v>
      </c>
      <c r="F543">
        <v>1</v>
      </c>
      <c r="G543">
        <v>1</v>
      </c>
      <c r="H543">
        <v>2</v>
      </c>
      <c r="I543" t="s">
        <v>1404</v>
      </c>
      <c r="J543" t="s">
        <v>1405</v>
      </c>
      <c r="K543" t="s">
        <v>1406</v>
      </c>
      <c r="L543">
        <v>1368</v>
      </c>
      <c r="N543">
        <v>1011</v>
      </c>
      <c r="O543" t="s">
        <v>1151</v>
      </c>
      <c r="P543" t="s">
        <v>1151</v>
      </c>
      <c r="Q543">
        <v>1</v>
      </c>
      <c r="W543">
        <v>0</v>
      </c>
      <c r="X543">
        <v>1604609147</v>
      </c>
      <c r="Y543">
        <v>6.75</v>
      </c>
      <c r="AA543">
        <v>0</v>
      </c>
      <c r="AB543">
        <v>787.46</v>
      </c>
      <c r="AC543">
        <v>13.5</v>
      </c>
      <c r="AD543">
        <v>0</v>
      </c>
      <c r="AE543">
        <v>0</v>
      </c>
      <c r="AF543">
        <v>120.04</v>
      </c>
      <c r="AG543">
        <v>13.5</v>
      </c>
      <c r="AH543">
        <v>0</v>
      </c>
      <c r="AI543">
        <v>1</v>
      </c>
      <c r="AJ543">
        <v>6.56</v>
      </c>
      <c r="AK543">
        <v>1</v>
      </c>
      <c r="AL543">
        <v>1</v>
      </c>
      <c r="AN543">
        <v>0</v>
      </c>
      <c r="AO543">
        <v>1</v>
      </c>
      <c r="AP543">
        <v>1</v>
      </c>
      <c r="AQ543">
        <v>0</v>
      </c>
      <c r="AR543">
        <v>0</v>
      </c>
      <c r="AS543" t="s">
        <v>3</v>
      </c>
      <c r="AT543">
        <v>3.6</v>
      </c>
      <c r="AU543" t="s">
        <v>503</v>
      </c>
      <c r="AV543">
        <v>0</v>
      </c>
      <c r="AW543">
        <v>2</v>
      </c>
      <c r="AX543">
        <v>39572439</v>
      </c>
      <c r="AY543">
        <v>1</v>
      </c>
      <c r="AZ543">
        <v>0</v>
      </c>
      <c r="BA543">
        <v>510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Y543*Source!I211</f>
        <v>8.6867774999999998</v>
      </c>
      <c r="CY543">
        <f t="shared" si="84"/>
        <v>787.46</v>
      </c>
      <c r="CZ543">
        <f t="shared" si="85"/>
        <v>120.04</v>
      </c>
      <c r="DA543">
        <f t="shared" si="86"/>
        <v>6.56</v>
      </c>
      <c r="DB543">
        <v>0</v>
      </c>
    </row>
    <row r="544" spans="1:106" x14ac:dyDescent="0.2">
      <c r="A544">
        <f>ROW(Source!A211)</f>
        <v>211</v>
      </c>
      <c r="B544">
        <v>39570879</v>
      </c>
      <c r="C544">
        <v>39572412</v>
      </c>
      <c r="D544">
        <v>36883554</v>
      </c>
      <c r="E544">
        <v>1</v>
      </c>
      <c r="F544">
        <v>1</v>
      </c>
      <c r="G544">
        <v>1</v>
      </c>
      <c r="H544">
        <v>2</v>
      </c>
      <c r="I544" t="s">
        <v>1158</v>
      </c>
      <c r="J544" t="s">
        <v>1159</v>
      </c>
      <c r="K544" t="s">
        <v>1160</v>
      </c>
      <c r="L544">
        <v>1368</v>
      </c>
      <c r="N544">
        <v>1011</v>
      </c>
      <c r="O544" t="s">
        <v>1151</v>
      </c>
      <c r="P544" t="s">
        <v>1151</v>
      </c>
      <c r="Q544">
        <v>1</v>
      </c>
      <c r="W544">
        <v>0</v>
      </c>
      <c r="X544">
        <v>1372534845</v>
      </c>
      <c r="Y544">
        <v>0.35624999999999996</v>
      </c>
      <c r="AA544">
        <v>0</v>
      </c>
      <c r="AB544">
        <v>431.06</v>
      </c>
      <c r="AC544">
        <v>11.6</v>
      </c>
      <c r="AD544">
        <v>0</v>
      </c>
      <c r="AE544">
        <v>0</v>
      </c>
      <c r="AF544">
        <v>65.709999999999994</v>
      </c>
      <c r="AG544">
        <v>11.6</v>
      </c>
      <c r="AH544">
        <v>0</v>
      </c>
      <c r="AI544">
        <v>1</v>
      </c>
      <c r="AJ544">
        <v>6.56</v>
      </c>
      <c r="AK544">
        <v>1</v>
      </c>
      <c r="AL544">
        <v>1</v>
      </c>
      <c r="AN544">
        <v>0</v>
      </c>
      <c r="AO544">
        <v>1</v>
      </c>
      <c r="AP544">
        <v>1</v>
      </c>
      <c r="AQ544">
        <v>0</v>
      </c>
      <c r="AR544">
        <v>0</v>
      </c>
      <c r="AS544" t="s">
        <v>3</v>
      </c>
      <c r="AT544">
        <v>0.19</v>
      </c>
      <c r="AU544" t="s">
        <v>503</v>
      </c>
      <c r="AV544">
        <v>0</v>
      </c>
      <c r="AW544">
        <v>2</v>
      </c>
      <c r="AX544">
        <v>39572440</v>
      </c>
      <c r="AY544">
        <v>1</v>
      </c>
      <c r="AZ544">
        <v>0</v>
      </c>
      <c r="BA544">
        <v>511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Y544*Source!I211</f>
        <v>0.45846881249999993</v>
      </c>
      <c r="CY544">
        <f t="shared" si="84"/>
        <v>431.06</v>
      </c>
      <c r="CZ544">
        <f t="shared" si="85"/>
        <v>65.709999999999994</v>
      </c>
      <c r="DA544">
        <f t="shared" si="86"/>
        <v>6.56</v>
      </c>
      <c r="DB544">
        <v>0</v>
      </c>
    </row>
    <row r="545" spans="1:106" x14ac:dyDescent="0.2">
      <c r="A545">
        <f>ROW(Source!A211)</f>
        <v>211</v>
      </c>
      <c r="B545">
        <v>39570879</v>
      </c>
      <c r="C545">
        <v>39572412</v>
      </c>
      <c r="D545">
        <v>36883789</v>
      </c>
      <c r="E545">
        <v>1</v>
      </c>
      <c r="F545">
        <v>1</v>
      </c>
      <c r="G545">
        <v>1</v>
      </c>
      <c r="H545">
        <v>2</v>
      </c>
      <c r="I545" t="s">
        <v>1378</v>
      </c>
      <c r="J545" t="s">
        <v>1379</v>
      </c>
      <c r="K545" t="s">
        <v>1380</v>
      </c>
      <c r="L545">
        <v>1368</v>
      </c>
      <c r="N545">
        <v>1011</v>
      </c>
      <c r="O545" t="s">
        <v>1151</v>
      </c>
      <c r="P545" t="s">
        <v>1151</v>
      </c>
      <c r="Q545">
        <v>1</v>
      </c>
      <c r="W545">
        <v>0</v>
      </c>
      <c r="X545">
        <v>-624296059</v>
      </c>
      <c r="Y545">
        <v>2.7374999999999998</v>
      </c>
      <c r="AA545">
        <v>0</v>
      </c>
      <c r="AB545">
        <v>7.87</v>
      </c>
      <c r="AC545">
        <v>0</v>
      </c>
      <c r="AD545">
        <v>0</v>
      </c>
      <c r="AE545">
        <v>0</v>
      </c>
      <c r="AF545">
        <v>1.2</v>
      </c>
      <c r="AG545">
        <v>0</v>
      </c>
      <c r="AH545">
        <v>0</v>
      </c>
      <c r="AI545">
        <v>1</v>
      </c>
      <c r="AJ545">
        <v>6.56</v>
      </c>
      <c r="AK545">
        <v>1</v>
      </c>
      <c r="AL545">
        <v>1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3</v>
      </c>
      <c r="AT545">
        <v>1.46</v>
      </c>
      <c r="AU545" t="s">
        <v>503</v>
      </c>
      <c r="AV545">
        <v>0</v>
      </c>
      <c r="AW545">
        <v>2</v>
      </c>
      <c r="AX545">
        <v>39572441</v>
      </c>
      <c r="AY545">
        <v>1</v>
      </c>
      <c r="AZ545">
        <v>0</v>
      </c>
      <c r="BA545">
        <v>512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Y545*Source!I211</f>
        <v>3.5229708749999995</v>
      </c>
      <c r="CY545">
        <f t="shared" si="84"/>
        <v>7.87</v>
      </c>
      <c r="CZ545">
        <f t="shared" si="85"/>
        <v>1.2</v>
      </c>
      <c r="DA545">
        <f t="shared" si="86"/>
        <v>6.56</v>
      </c>
      <c r="DB545">
        <v>0</v>
      </c>
    </row>
    <row r="546" spans="1:106" x14ac:dyDescent="0.2">
      <c r="A546">
        <f>ROW(Source!A211)</f>
        <v>211</v>
      </c>
      <c r="B546">
        <v>39570879</v>
      </c>
      <c r="C546">
        <v>39572412</v>
      </c>
      <c r="D546">
        <v>36883836</v>
      </c>
      <c r="E546">
        <v>1</v>
      </c>
      <c r="F546">
        <v>1</v>
      </c>
      <c r="G546">
        <v>1</v>
      </c>
      <c r="H546">
        <v>2</v>
      </c>
      <c r="I546" t="s">
        <v>1407</v>
      </c>
      <c r="J546" t="s">
        <v>1408</v>
      </c>
      <c r="K546" t="s">
        <v>1409</v>
      </c>
      <c r="L546">
        <v>1368</v>
      </c>
      <c r="N546">
        <v>1011</v>
      </c>
      <c r="O546" t="s">
        <v>1151</v>
      </c>
      <c r="P546" t="s">
        <v>1151</v>
      </c>
      <c r="Q546">
        <v>1</v>
      </c>
      <c r="W546">
        <v>0</v>
      </c>
      <c r="X546">
        <v>1061502546</v>
      </c>
      <c r="Y546">
        <v>0.1875</v>
      </c>
      <c r="AA546">
        <v>0</v>
      </c>
      <c r="AB546">
        <v>80.75</v>
      </c>
      <c r="AC546">
        <v>0</v>
      </c>
      <c r="AD546">
        <v>0</v>
      </c>
      <c r="AE546">
        <v>0</v>
      </c>
      <c r="AF546">
        <v>12.31</v>
      </c>
      <c r="AG546">
        <v>0</v>
      </c>
      <c r="AH546">
        <v>0</v>
      </c>
      <c r="AI546">
        <v>1</v>
      </c>
      <c r="AJ546">
        <v>6.56</v>
      </c>
      <c r="AK546">
        <v>1</v>
      </c>
      <c r="AL546">
        <v>1</v>
      </c>
      <c r="AN546">
        <v>0</v>
      </c>
      <c r="AO546">
        <v>1</v>
      </c>
      <c r="AP546">
        <v>1</v>
      </c>
      <c r="AQ546">
        <v>0</v>
      </c>
      <c r="AR546">
        <v>0</v>
      </c>
      <c r="AS546" t="s">
        <v>3</v>
      </c>
      <c r="AT546">
        <v>0.1</v>
      </c>
      <c r="AU546" t="s">
        <v>503</v>
      </c>
      <c r="AV546">
        <v>0</v>
      </c>
      <c r="AW546">
        <v>2</v>
      </c>
      <c r="AX546">
        <v>39572442</v>
      </c>
      <c r="AY546">
        <v>1</v>
      </c>
      <c r="AZ546">
        <v>0</v>
      </c>
      <c r="BA546">
        <v>513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Y546*Source!I211</f>
        <v>0.24129937499999998</v>
      </c>
      <c r="CY546">
        <f t="shared" si="84"/>
        <v>80.75</v>
      </c>
      <c r="CZ546">
        <f t="shared" si="85"/>
        <v>12.31</v>
      </c>
      <c r="DA546">
        <f t="shared" si="86"/>
        <v>6.56</v>
      </c>
      <c r="DB546">
        <v>0</v>
      </c>
    </row>
    <row r="547" spans="1:106" x14ac:dyDescent="0.2">
      <c r="A547">
        <f>ROW(Source!A211)</f>
        <v>211</v>
      </c>
      <c r="B547">
        <v>39570879</v>
      </c>
      <c r="C547">
        <v>39572412</v>
      </c>
      <c r="D547">
        <v>36800159</v>
      </c>
      <c r="E547">
        <v>1</v>
      </c>
      <c r="F547">
        <v>1</v>
      </c>
      <c r="G547">
        <v>1</v>
      </c>
      <c r="H547">
        <v>3</v>
      </c>
      <c r="I547" t="s">
        <v>1387</v>
      </c>
      <c r="J547" t="s">
        <v>1388</v>
      </c>
      <c r="K547" t="s">
        <v>1389</v>
      </c>
      <c r="L547">
        <v>1339</v>
      </c>
      <c r="N547">
        <v>1007</v>
      </c>
      <c r="O547" t="s">
        <v>73</v>
      </c>
      <c r="P547" t="s">
        <v>73</v>
      </c>
      <c r="Q547">
        <v>1</v>
      </c>
      <c r="W547">
        <v>0</v>
      </c>
      <c r="X547">
        <v>1262771840</v>
      </c>
      <c r="Y547">
        <v>1.2</v>
      </c>
      <c r="AA547">
        <v>40.799999999999997</v>
      </c>
      <c r="AB547">
        <v>0</v>
      </c>
      <c r="AC547">
        <v>0</v>
      </c>
      <c r="AD547">
        <v>0</v>
      </c>
      <c r="AE547">
        <v>6.22</v>
      </c>
      <c r="AF547">
        <v>0</v>
      </c>
      <c r="AG547">
        <v>0</v>
      </c>
      <c r="AH547">
        <v>0</v>
      </c>
      <c r="AI547">
        <v>6.56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0</v>
      </c>
      <c r="AQ547">
        <v>0</v>
      </c>
      <c r="AR547">
        <v>0</v>
      </c>
      <c r="AS547" t="s">
        <v>3</v>
      </c>
      <c r="AT547">
        <v>1.2</v>
      </c>
      <c r="AU547" t="s">
        <v>3</v>
      </c>
      <c r="AV547">
        <v>0</v>
      </c>
      <c r="AW547">
        <v>2</v>
      </c>
      <c r="AX547">
        <v>39572443</v>
      </c>
      <c r="AY547">
        <v>1</v>
      </c>
      <c r="AZ547">
        <v>0</v>
      </c>
      <c r="BA547">
        <v>514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Y547*Source!I211</f>
        <v>1.5443159999999998</v>
      </c>
      <c r="CY547">
        <f t="shared" ref="CY547:CY560" si="87">AA547</f>
        <v>40.799999999999997</v>
      </c>
      <c r="CZ547">
        <f t="shared" ref="CZ547:CZ560" si="88">AE547</f>
        <v>6.22</v>
      </c>
      <c r="DA547">
        <f t="shared" ref="DA547:DA560" si="89">AI547</f>
        <v>6.56</v>
      </c>
      <c r="DB547">
        <v>0</v>
      </c>
    </row>
    <row r="548" spans="1:106" x14ac:dyDescent="0.2">
      <c r="A548">
        <f>ROW(Source!A211)</f>
        <v>211</v>
      </c>
      <c r="B548">
        <v>39570879</v>
      </c>
      <c r="C548">
        <v>39572412</v>
      </c>
      <c r="D548">
        <v>36800166</v>
      </c>
      <c r="E548">
        <v>1</v>
      </c>
      <c r="F548">
        <v>1</v>
      </c>
      <c r="G548">
        <v>1</v>
      </c>
      <c r="H548">
        <v>3</v>
      </c>
      <c r="I548" t="s">
        <v>1410</v>
      </c>
      <c r="J548" t="s">
        <v>1411</v>
      </c>
      <c r="K548" t="s">
        <v>1412</v>
      </c>
      <c r="L548">
        <v>1346</v>
      </c>
      <c r="N548">
        <v>1009</v>
      </c>
      <c r="O548" t="s">
        <v>307</v>
      </c>
      <c r="P548" t="s">
        <v>307</v>
      </c>
      <c r="Q548">
        <v>1</v>
      </c>
      <c r="W548">
        <v>0</v>
      </c>
      <c r="X548">
        <v>1721895514</v>
      </c>
      <c r="Y548">
        <v>0.36</v>
      </c>
      <c r="AA548">
        <v>39.950000000000003</v>
      </c>
      <c r="AB548">
        <v>0</v>
      </c>
      <c r="AC548">
        <v>0</v>
      </c>
      <c r="AD548">
        <v>0</v>
      </c>
      <c r="AE548">
        <v>6.09</v>
      </c>
      <c r="AF548">
        <v>0</v>
      </c>
      <c r="AG548">
        <v>0</v>
      </c>
      <c r="AH548">
        <v>0</v>
      </c>
      <c r="AI548">
        <v>6.56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3</v>
      </c>
      <c r="AT548">
        <v>0.36</v>
      </c>
      <c r="AU548" t="s">
        <v>3</v>
      </c>
      <c r="AV548">
        <v>0</v>
      </c>
      <c r="AW548">
        <v>2</v>
      </c>
      <c r="AX548">
        <v>39572444</v>
      </c>
      <c r="AY548">
        <v>1</v>
      </c>
      <c r="AZ548">
        <v>0</v>
      </c>
      <c r="BA548">
        <v>515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Y548*Source!I211</f>
        <v>0.46329479999999995</v>
      </c>
      <c r="CY548">
        <f t="shared" si="87"/>
        <v>39.950000000000003</v>
      </c>
      <c r="CZ548">
        <f t="shared" si="88"/>
        <v>6.09</v>
      </c>
      <c r="DA548">
        <f t="shared" si="89"/>
        <v>6.56</v>
      </c>
      <c r="DB548">
        <v>0</v>
      </c>
    </row>
    <row r="549" spans="1:106" x14ac:dyDescent="0.2">
      <c r="A549">
        <f>ROW(Source!A211)</f>
        <v>211</v>
      </c>
      <c r="B549">
        <v>39570879</v>
      </c>
      <c r="C549">
        <v>39572412</v>
      </c>
      <c r="D549">
        <v>36803256</v>
      </c>
      <c r="E549">
        <v>1</v>
      </c>
      <c r="F549">
        <v>1</v>
      </c>
      <c r="G549">
        <v>1</v>
      </c>
      <c r="H549">
        <v>3</v>
      </c>
      <c r="I549" t="s">
        <v>1178</v>
      </c>
      <c r="J549" t="s">
        <v>1179</v>
      </c>
      <c r="K549" t="s">
        <v>1180</v>
      </c>
      <c r="L549">
        <v>1348</v>
      </c>
      <c r="N549">
        <v>1009</v>
      </c>
      <c r="O549" t="s">
        <v>64</v>
      </c>
      <c r="P549" t="s">
        <v>64</v>
      </c>
      <c r="Q549">
        <v>1000</v>
      </c>
      <c r="W549">
        <v>0</v>
      </c>
      <c r="X549">
        <v>-714836380</v>
      </c>
      <c r="Y549">
        <v>4.4000000000000002E-4</v>
      </c>
      <c r="AA549">
        <v>67666.47</v>
      </c>
      <c r="AB549">
        <v>0</v>
      </c>
      <c r="AC549">
        <v>0</v>
      </c>
      <c r="AD549">
        <v>0</v>
      </c>
      <c r="AE549">
        <v>10315.01</v>
      </c>
      <c r="AF549">
        <v>0</v>
      </c>
      <c r="AG549">
        <v>0</v>
      </c>
      <c r="AH549">
        <v>0</v>
      </c>
      <c r="AI549">
        <v>6.56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3</v>
      </c>
      <c r="AT549">
        <v>4.4000000000000002E-4</v>
      </c>
      <c r="AU549" t="s">
        <v>3</v>
      </c>
      <c r="AV549">
        <v>0</v>
      </c>
      <c r="AW549">
        <v>2</v>
      </c>
      <c r="AX549">
        <v>39572445</v>
      </c>
      <c r="AY549">
        <v>1</v>
      </c>
      <c r="AZ549">
        <v>0</v>
      </c>
      <c r="BA549">
        <v>516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Y549*Source!I211</f>
        <v>5.6624919999999997E-4</v>
      </c>
      <c r="CY549">
        <f t="shared" si="87"/>
        <v>67666.47</v>
      </c>
      <c r="CZ549">
        <f t="shared" si="88"/>
        <v>10315.01</v>
      </c>
      <c r="DA549">
        <f t="shared" si="89"/>
        <v>6.56</v>
      </c>
      <c r="DB549">
        <v>0</v>
      </c>
    </row>
    <row r="550" spans="1:106" x14ac:dyDescent="0.2">
      <c r="A550">
        <f>ROW(Source!A211)</f>
        <v>211</v>
      </c>
      <c r="B550">
        <v>39570879</v>
      </c>
      <c r="C550">
        <v>39572412</v>
      </c>
      <c r="D550">
        <v>36804447</v>
      </c>
      <c r="E550">
        <v>1</v>
      </c>
      <c r="F550">
        <v>1</v>
      </c>
      <c r="G550">
        <v>1</v>
      </c>
      <c r="H550">
        <v>3</v>
      </c>
      <c r="I550" t="s">
        <v>1276</v>
      </c>
      <c r="J550" t="s">
        <v>1277</v>
      </c>
      <c r="K550" t="s">
        <v>1278</v>
      </c>
      <c r="L550">
        <v>1348</v>
      </c>
      <c r="N550">
        <v>1009</v>
      </c>
      <c r="O550" t="s">
        <v>64</v>
      </c>
      <c r="P550" t="s">
        <v>64</v>
      </c>
      <c r="Q550">
        <v>1000</v>
      </c>
      <c r="W550">
        <v>0</v>
      </c>
      <c r="X550">
        <v>-437906794</v>
      </c>
      <c r="Y550">
        <v>2.1000000000000001E-2</v>
      </c>
      <c r="AA550">
        <v>59302.47</v>
      </c>
      <c r="AB550">
        <v>0</v>
      </c>
      <c r="AC550">
        <v>0</v>
      </c>
      <c r="AD550">
        <v>0</v>
      </c>
      <c r="AE550">
        <v>9040.01</v>
      </c>
      <c r="AF550">
        <v>0</v>
      </c>
      <c r="AG550">
        <v>0</v>
      </c>
      <c r="AH550">
        <v>0</v>
      </c>
      <c r="AI550">
        <v>6.56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0</v>
      </c>
      <c r="AQ550">
        <v>0</v>
      </c>
      <c r="AR550">
        <v>0</v>
      </c>
      <c r="AS550" t="s">
        <v>3</v>
      </c>
      <c r="AT550">
        <v>2.1000000000000001E-2</v>
      </c>
      <c r="AU550" t="s">
        <v>3</v>
      </c>
      <c r="AV550">
        <v>0</v>
      </c>
      <c r="AW550">
        <v>2</v>
      </c>
      <c r="AX550">
        <v>39572446</v>
      </c>
      <c r="AY550">
        <v>1</v>
      </c>
      <c r="AZ550">
        <v>0</v>
      </c>
      <c r="BA550">
        <v>517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Y550*Source!I211</f>
        <v>2.7025529999999999E-2</v>
      </c>
      <c r="CY550">
        <f t="shared" si="87"/>
        <v>59302.47</v>
      </c>
      <c r="CZ550">
        <f t="shared" si="88"/>
        <v>9040.01</v>
      </c>
      <c r="DA550">
        <f t="shared" si="89"/>
        <v>6.56</v>
      </c>
      <c r="DB550">
        <v>0</v>
      </c>
    </row>
    <row r="551" spans="1:106" x14ac:dyDescent="0.2">
      <c r="A551">
        <f>ROW(Source!A211)</f>
        <v>211</v>
      </c>
      <c r="B551">
        <v>39570879</v>
      </c>
      <c r="C551">
        <v>39572412</v>
      </c>
      <c r="D551">
        <v>36804545</v>
      </c>
      <c r="E551">
        <v>1</v>
      </c>
      <c r="F551">
        <v>1</v>
      </c>
      <c r="G551">
        <v>1</v>
      </c>
      <c r="H551">
        <v>3</v>
      </c>
      <c r="I551" t="s">
        <v>1211</v>
      </c>
      <c r="J551" t="s">
        <v>1212</v>
      </c>
      <c r="K551" t="s">
        <v>1213</v>
      </c>
      <c r="L551">
        <v>1348</v>
      </c>
      <c r="N551">
        <v>1009</v>
      </c>
      <c r="O551" t="s">
        <v>64</v>
      </c>
      <c r="P551" t="s">
        <v>64</v>
      </c>
      <c r="Q551">
        <v>1000</v>
      </c>
      <c r="W551">
        <v>0</v>
      </c>
      <c r="X551">
        <v>1174701286</v>
      </c>
      <c r="Y551">
        <v>1.0000000000000001E-5</v>
      </c>
      <c r="AA551">
        <v>78575.679999999993</v>
      </c>
      <c r="AB551">
        <v>0</v>
      </c>
      <c r="AC551">
        <v>0</v>
      </c>
      <c r="AD551">
        <v>0</v>
      </c>
      <c r="AE551">
        <v>11978</v>
      </c>
      <c r="AF551">
        <v>0</v>
      </c>
      <c r="AG551">
        <v>0</v>
      </c>
      <c r="AH551">
        <v>0</v>
      </c>
      <c r="AI551">
        <v>6.56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0</v>
      </c>
      <c r="AQ551">
        <v>0</v>
      </c>
      <c r="AR551">
        <v>0</v>
      </c>
      <c r="AS551" t="s">
        <v>3</v>
      </c>
      <c r="AT551">
        <v>1.0000000000000001E-5</v>
      </c>
      <c r="AU551" t="s">
        <v>3</v>
      </c>
      <c r="AV551">
        <v>0</v>
      </c>
      <c r="AW551">
        <v>2</v>
      </c>
      <c r="AX551">
        <v>39572447</v>
      </c>
      <c r="AY551">
        <v>1</v>
      </c>
      <c r="AZ551">
        <v>0</v>
      </c>
      <c r="BA551">
        <v>518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Y551*Source!I211</f>
        <v>1.2869300000000001E-5</v>
      </c>
      <c r="CY551">
        <f t="shared" si="87"/>
        <v>78575.679999999993</v>
      </c>
      <c r="CZ551">
        <f t="shared" si="88"/>
        <v>11978</v>
      </c>
      <c r="DA551">
        <f t="shared" si="89"/>
        <v>6.56</v>
      </c>
      <c r="DB551">
        <v>0</v>
      </c>
    </row>
    <row r="552" spans="1:106" x14ac:dyDescent="0.2">
      <c r="A552">
        <f>ROW(Source!A211)</f>
        <v>211</v>
      </c>
      <c r="B552">
        <v>39570879</v>
      </c>
      <c r="C552">
        <v>39572412</v>
      </c>
      <c r="D552">
        <v>36805527</v>
      </c>
      <c r="E552">
        <v>1</v>
      </c>
      <c r="F552">
        <v>1</v>
      </c>
      <c r="G552">
        <v>1</v>
      </c>
      <c r="H552">
        <v>3</v>
      </c>
      <c r="I552" t="s">
        <v>1413</v>
      </c>
      <c r="J552" t="s">
        <v>1414</v>
      </c>
      <c r="K552" t="s">
        <v>1415</v>
      </c>
      <c r="L552">
        <v>1348</v>
      </c>
      <c r="N552">
        <v>1009</v>
      </c>
      <c r="O552" t="s">
        <v>64</v>
      </c>
      <c r="P552" t="s">
        <v>64</v>
      </c>
      <c r="Q552">
        <v>1000</v>
      </c>
      <c r="W552">
        <v>0</v>
      </c>
      <c r="X552">
        <v>-2116243625</v>
      </c>
      <c r="Y552">
        <v>1E-4</v>
      </c>
      <c r="AA552">
        <v>248624</v>
      </c>
      <c r="AB552">
        <v>0</v>
      </c>
      <c r="AC552">
        <v>0</v>
      </c>
      <c r="AD552">
        <v>0</v>
      </c>
      <c r="AE552">
        <v>37900</v>
      </c>
      <c r="AF552">
        <v>0</v>
      </c>
      <c r="AG552">
        <v>0</v>
      </c>
      <c r="AH552">
        <v>0</v>
      </c>
      <c r="AI552">
        <v>6.56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3</v>
      </c>
      <c r="AT552">
        <v>1E-4</v>
      </c>
      <c r="AU552" t="s">
        <v>3</v>
      </c>
      <c r="AV552">
        <v>0</v>
      </c>
      <c r="AW552">
        <v>2</v>
      </c>
      <c r="AX552">
        <v>39572448</v>
      </c>
      <c r="AY552">
        <v>1</v>
      </c>
      <c r="AZ552">
        <v>0</v>
      </c>
      <c r="BA552">
        <v>519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Y552*Source!I211</f>
        <v>1.2869300000000001E-4</v>
      </c>
      <c r="CY552">
        <f t="shared" si="87"/>
        <v>248624</v>
      </c>
      <c r="CZ552">
        <f t="shared" si="88"/>
        <v>37900</v>
      </c>
      <c r="DA552">
        <f t="shared" si="89"/>
        <v>6.56</v>
      </c>
      <c r="DB552">
        <v>0</v>
      </c>
    </row>
    <row r="553" spans="1:106" x14ac:dyDescent="0.2">
      <c r="A553">
        <f>ROW(Source!A211)</f>
        <v>211</v>
      </c>
      <c r="B553">
        <v>39570879</v>
      </c>
      <c r="C553">
        <v>39572412</v>
      </c>
      <c r="D553">
        <v>36823257</v>
      </c>
      <c r="E553">
        <v>1</v>
      </c>
      <c r="F553">
        <v>1</v>
      </c>
      <c r="G553">
        <v>1</v>
      </c>
      <c r="H553">
        <v>3</v>
      </c>
      <c r="I553" t="s">
        <v>522</v>
      </c>
      <c r="J553" t="s">
        <v>524</v>
      </c>
      <c r="K553" t="s">
        <v>523</v>
      </c>
      <c r="L553">
        <v>1348</v>
      </c>
      <c r="N553">
        <v>1009</v>
      </c>
      <c r="O553" t="s">
        <v>64</v>
      </c>
      <c r="P553" t="s">
        <v>64</v>
      </c>
      <c r="Q553">
        <v>1000</v>
      </c>
      <c r="W553">
        <v>0</v>
      </c>
      <c r="X553">
        <v>327965202</v>
      </c>
      <c r="Y553">
        <v>1</v>
      </c>
      <c r="AA553">
        <v>52873.599999999999</v>
      </c>
      <c r="AB553">
        <v>0</v>
      </c>
      <c r="AC553">
        <v>0</v>
      </c>
      <c r="AD553">
        <v>0</v>
      </c>
      <c r="AE553">
        <v>8060</v>
      </c>
      <c r="AF553">
        <v>0</v>
      </c>
      <c r="AG553">
        <v>0</v>
      </c>
      <c r="AH553">
        <v>0</v>
      </c>
      <c r="AI553">
        <v>6.56</v>
      </c>
      <c r="AJ553">
        <v>1</v>
      </c>
      <c r="AK553">
        <v>1</v>
      </c>
      <c r="AL553">
        <v>1</v>
      </c>
      <c r="AN553">
        <v>0</v>
      </c>
      <c r="AO553">
        <v>0</v>
      </c>
      <c r="AP553">
        <v>0</v>
      </c>
      <c r="AQ553">
        <v>0</v>
      </c>
      <c r="AR553">
        <v>0</v>
      </c>
      <c r="AS553" t="s">
        <v>3</v>
      </c>
      <c r="AT553">
        <v>1</v>
      </c>
      <c r="AU553" t="s">
        <v>3</v>
      </c>
      <c r="AV553">
        <v>0</v>
      </c>
      <c r="AW553">
        <v>1</v>
      </c>
      <c r="AX553">
        <v>-1</v>
      </c>
      <c r="AY553">
        <v>0</v>
      </c>
      <c r="AZ553">
        <v>0</v>
      </c>
      <c r="BA553" t="s">
        <v>3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Y553*Source!I211</f>
        <v>1.2869299999999999</v>
      </c>
      <c r="CY553">
        <f t="shared" si="87"/>
        <v>52873.599999999999</v>
      </c>
      <c r="CZ553">
        <f t="shared" si="88"/>
        <v>8060</v>
      </c>
      <c r="DA553">
        <f t="shared" si="89"/>
        <v>6.56</v>
      </c>
      <c r="DB553">
        <v>0</v>
      </c>
    </row>
    <row r="554" spans="1:106" x14ac:dyDescent="0.2">
      <c r="A554">
        <f>ROW(Source!A211)</f>
        <v>211</v>
      </c>
      <c r="B554">
        <v>39570879</v>
      </c>
      <c r="C554">
        <v>39572412</v>
      </c>
      <c r="D554">
        <v>36823258</v>
      </c>
      <c r="E554">
        <v>1</v>
      </c>
      <c r="F554">
        <v>1</v>
      </c>
      <c r="G554">
        <v>1</v>
      </c>
      <c r="H554">
        <v>3</v>
      </c>
      <c r="I554" t="s">
        <v>579</v>
      </c>
      <c r="J554" t="s">
        <v>581</v>
      </c>
      <c r="K554" t="s">
        <v>580</v>
      </c>
      <c r="L554">
        <v>1348</v>
      </c>
      <c r="N554">
        <v>1009</v>
      </c>
      <c r="O554" t="s">
        <v>64</v>
      </c>
      <c r="P554" t="s">
        <v>64</v>
      </c>
      <c r="Q554">
        <v>1000</v>
      </c>
      <c r="W554">
        <v>0</v>
      </c>
      <c r="X554">
        <v>299819930</v>
      </c>
      <c r="Y554">
        <v>2.0000000000000001E-4</v>
      </c>
      <c r="AA554">
        <v>50590.720000000001</v>
      </c>
      <c r="AB554">
        <v>0</v>
      </c>
      <c r="AC554">
        <v>0</v>
      </c>
      <c r="AD554">
        <v>0</v>
      </c>
      <c r="AE554">
        <v>7712</v>
      </c>
      <c r="AF554">
        <v>0</v>
      </c>
      <c r="AG554">
        <v>0</v>
      </c>
      <c r="AH554">
        <v>0</v>
      </c>
      <c r="AI554">
        <v>6.56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3</v>
      </c>
      <c r="AT554">
        <v>2.0000000000000001E-4</v>
      </c>
      <c r="AU554" t="s">
        <v>3</v>
      </c>
      <c r="AV554">
        <v>0</v>
      </c>
      <c r="AW554">
        <v>2</v>
      </c>
      <c r="AX554">
        <v>39572449</v>
      </c>
      <c r="AY554">
        <v>1</v>
      </c>
      <c r="AZ554">
        <v>0</v>
      </c>
      <c r="BA554">
        <v>520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Y554*Source!I211</f>
        <v>2.5738600000000002E-4</v>
      </c>
      <c r="CY554">
        <f t="shared" si="87"/>
        <v>50590.720000000001</v>
      </c>
      <c r="CZ554">
        <f t="shared" si="88"/>
        <v>7712</v>
      </c>
      <c r="DA554">
        <f t="shared" si="89"/>
        <v>6.56</v>
      </c>
      <c r="DB554">
        <v>0</v>
      </c>
    </row>
    <row r="555" spans="1:106" x14ac:dyDescent="0.2">
      <c r="A555">
        <f>ROW(Source!A211)</f>
        <v>211</v>
      </c>
      <c r="B555">
        <v>39570879</v>
      </c>
      <c r="C555">
        <v>39572412</v>
      </c>
      <c r="D555">
        <v>36825287</v>
      </c>
      <c r="E555">
        <v>1</v>
      </c>
      <c r="F555">
        <v>1</v>
      </c>
      <c r="G555">
        <v>1</v>
      </c>
      <c r="H555">
        <v>3</v>
      </c>
      <c r="I555" t="s">
        <v>1416</v>
      </c>
      <c r="J555" t="s">
        <v>1417</v>
      </c>
      <c r="K555" t="s">
        <v>1418</v>
      </c>
      <c r="L555">
        <v>1302</v>
      </c>
      <c r="N555">
        <v>1003</v>
      </c>
      <c r="O555" t="s">
        <v>47</v>
      </c>
      <c r="P555" t="s">
        <v>47</v>
      </c>
      <c r="Q555">
        <v>10</v>
      </c>
      <c r="W555">
        <v>0</v>
      </c>
      <c r="X555">
        <v>-1640127157</v>
      </c>
      <c r="Y555">
        <v>1.8700000000000001E-2</v>
      </c>
      <c r="AA555">
        <v>329.57</v>
      </c>
      <c r="AB555">
        <v>0</v>
      </c>
      <c r="AC555">
        <v>0</v>
      </c>
      <c r="AD555">
        <v>0</v>
      </c>
      <c r="AE555">
        <v>50.24</v>
      </c>
      <c r="AF555">
        <v>0</v>
      </c>
      <c r="AG555">
        <v>0</v>
      </c>
      <c r="AH555">
        <v>0</v>
      </c>
      <c r="AI555">
        <v>6.56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3</v>
      </c>
      <c r="AT555">
        <v>1.8700000000000001E-2</v>
      </c>
      <c r="AU555" t="s">
        <v>3</v>
      </c>
      <c r="AV555">
        <v>0</v>
      </c>
      <c r="AW555">
        <v>2</v>
      </c>
      <c r="AX555">
        <v>39572451</v>
      </c>
      <c r="AY555">
        <v>1</v>
      </c>
      <c r="AZ555">
        <v>0</v>
      </c>
      <c r="BA555">
        <v>522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Y555*Source!I211</f>
        <v>2.4065591000000001E-2</v>
      </c>
      <c r="CY555">
        <f t="shared" si="87"/>
        <v>329.57</v>
      </c>
      <c r="CZ555">
        <f t="shared" si="88"/>
        <v>50.24</v>
      </c>
      <c r="DA555">
        <f t="shared" si="89"/>
        <v>6.56</v>
      </c>
      <c r="DB555">
        <v>0</v>
      </c>
    </row>
    <row r="556" spans="1:106" x14ac:dyDescent="0.2">
      <c r="A556">
        <f>ROW(Source!A211)</f>
        <v>211</v>
      </c>
      <c r="B556">
        <v>39570879</v>
      </c>
      <c r="C556">
        <v>39572412</v>
      </c>
      <c r="D556">
        <v>36825646</v>
      </c>
      <c r="E556">
        <v>1</v>
      </c>
      <c r="F556">
        <v>1</v>
      </c>
      <c r="G556">
        <v>1</v>
      </c>
      <c r="H556">
        <v>3</v>
      </c>
      <c r="I556" t="s">
        <v>1220</v>
      </c>
      <c r="J556" t="s">
        <v>1221</v>
      </c>
      <c r="K556" t="s">
        <v>1222</v>
      </c>
      <c r="L556">
        <v>1348</v>
      </c>
      <c r="N556">
        <v>1009</v>
      </c>
      <c r="O556" t="s">
        <v>64</v>
      </c>
      <c r="P556" t="s">
        <v>64</v>
      </c>
      <c r="Q556">
        <v>1000</v>
      </c>
      <c r="W556">
        <v>0</v>
      </c>
      <c r="X556">
        <v>-1396314973</v>
      </c>
      <c r="Y556">
        <v>3.0000000000000001E-5</v>
      </c>
      <c r="AA556">
        <v>29226.11</v>
      </c>
      <c r="AB556">
        <v>0</v>
      </c>
      <c r="AC556">
        <v>0</v>
      </c>
      <c r="AD556">
        <v>0</v>
      </c>
      <c r="AE556">
        <v>4455.2</v>
      </c>
      <c r="AF556">
        <v>0</v>
      </c>
      <c r="AG556">
        <v>0</v>
      </c>
      <c r="AH556">
        <v>0</v>
      </c>
      <c r="AI556">
        <v>6.56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3</v>
      </c>
      <c r="AT556">
        <v>3.0000000000000001E-5</v>
      </c>
      <c r="AU556" t="s">
        <v>3</v>
      </c>
      <c r="AV556">
        <v>0</v>
      </c>
      <c r="AW556">
        <v>2</v>
      </c>
      <c r="AX556">
        <v>39572452</v>
      </c>
      <c r="AY556">
        <v>1</v>
      </c>
      <c r="AZ556">
        <v>0</v>
      </c>
      <c r="BA556">
        <v>523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Y556*Source!I211</f>
        <v>3.86079E-5</v>
      </c>
      <c r="CY556">
        <f t="shared" si="87"/>
        <v>29226.11</v>
      </c>
      <c r="CZ556">
        <f t="shared" si="88"/>
        <v>4455.2</v>
      </c>
      <c r="DA556">
        <f t="shared" si="89"/>
        <v>6.56</v>
      </c>
      <c r="DB556">
        <v>0</v>
      </c>
    </row>
    <row r="557" spans="1:106" x14ac:dyDescent="0.2">
      <c r="A557">
        <f>ROW(Source!A211)</f>
        <v>211</v>
      </c>
      <c r="B557">
        <v>39570879</v>
      </c>
      <c r="C557">
        <v>39572412</v>
      </c>
      <c r="D557">
        <v>36826406</v>
      </c>
      <c r="E557">
        <v>1</v>
      </c>
      <c r="F557">
        <v>1</v>
      </c>
      <c r="G557">
        <v>1</v>
      </c>
      <c r="H557">
        <v>3</v>
      </c>
      <c r="I557" t="s">
        <v>1419</v>
      </c>
      <c r="J557" t="s">
        <v>1420</v>
      </c>
      <c r="K557" t="s">
        <v>1421</v>
      </c>
      <c r="L557">
        <v>1348</v>
      </c>
      <c r="N557">
        <v>1009</v>
      </c>
      <c r="O557" t="s">
        <v>64</v>
      </c>
      <c r="P557" t="s">
        <v>64</v>
      </c>
      <c r="Q557">
        <v>1000</v>
      </c>
      <c r="W557">
        <v>0</v>
      </c>
      <c r="X557">
        <v>900832145</v>
      </c>
      <c r="Y557">
        <v>1.9400000000000001E-3</v>
      </c>
      <c r="AA557">
        <v>32275.200000000001</v>
      </c>
      <c r="AB557">
        <v>0</v>
      </c>
      <c r="AC557">
        <v>0</v>
      </c>
      <c r="AD557">
        <v>0</v>
      </c>
      <c r="AE557">
        <v>4920</v>
      </c>
      <c r="AF557">
        <v>0</v>
      </c>
      <c r="AG557">
        <v>0</v>
      </c>
      <c r="AH557">
        <v>0</v>
      </c>
      <c r="AI557">
        <v>6.56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3</v>
      </c>
      <c r="AT557">
        <v>1.9400000000000001E-3</v>
      </c>
      <c r="AU557" t="s">
        <v>3</v>
      </c>
      <c r="AV557">
        <v>0</v>
      </c>
      <c r="AW557">
        <v>2</v>
      </c>
      <c r="AX557">
        <v>39572453</v>
      </c>
      <c r="AY557">
        <v>1</v>
      </c>
      <c r="AZ557">
        <v>0</v>
      </c>
      <c r="BA557">
        <v>524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Y557*Source!I211</f>
        <v>2.4966441999999998E-3</v>
      </c>
      <c r="CY557">
        <f t="shared" si="87"/>
        <v>32275.200000000001</v>
      </c>
      <c r="CZ557">
        <f t="shared" si="88"/>
        <v>4920</v>
      </c>
      <c r="DA557">
        <f t="shared" si="89"/>
        <v>6.56</v>
      </c>
      <c r="DB557">
        <v>0</v>
      </c>
    </row>
    <row r="558" spans="1:106" x14ac:dyDescent="0.2">
      <c r="A558">
        <f>ROW(Source!A211)</f>
        <v>211</v>
      </c>
      <c r="B558">
        <v>39570879</v>
      </c>
      <c r="C558">
        <v>39572412</v>
      </c>
      <c r="D558">
        <v>36830313</v>
      </c>
      <c r="E558">
        <v>1</v>
      </c>
      <c r="F558">
        <v>1</v>
      </c>
      <c r="G558">
        <v>1</v>
      </c>
      <c r="H558">
        <v>3</v>
      </c>
      <c r="I558" t="s">
        <v>1422</v>
      </c>
      <c r="J558" t="s">
        <v>1423</v>
      </c>
      <c r="K558" t="s">
        <v>1424</v>
      </c>
      <c r="L558">
        <v>1339</v>
      </c>
      <c r="N558">
        <v>1007</v>
      </c>
      <c r="O558" t="s">
        <v>73</v>
      </c>
      <c r="P558" t="s">
        <v>73</v>
      </c>
      <c r="Q558">
        <v>1</v>
      </c>
      <c r="W558">
        <v>0</v>
      </c>
      <c r="X558">
        <v>1283004816</v>
      </c>
      <c r="Y558">
        <v>1.0300000000000001E-3</v>
      </c>
      <c r="AA558">
        <v>11152</v>
      </c>
      <c r="AB558">
        <v>0</v>
      </c>
      <c r="AC558">
        <v>0</v>
      </c>
      <c r="AD558">
        <v>0</v>
      </c>
      <c r="AE558">
        <v>1700</v>
      </c>
      <c r="AF558">
        <v>0</v>
      </c>
      <c r="AG558">
        <v>0</v>
      </c>
      <c r="AH558">
        <v>0</v>
      </c>
      <c r="AI558">
        <v>6.56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3</v>
      </c>
      <c r="AT558">
        <v>1.0300000000000001E-3</v>
      </c>
      <c r="AU558" t="s">
        <v>3</v>
      </c>
      <c r="AV558">
        <v>0</v>
      </c>
      <c r="AW558">
        <v>2</v>
      </c>
      <c r="AX558">
        <v>39572454</v>
      </c>
      <c r="AY558">
        <v>1</v>
      </c>
      <c r="AZ558">
        <v>0</v>
      </c>
      <c r="BA558">
        <v>525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Y558*Source!I211</f>
        <v>1.3255379E-3</v>
      </c>
      <c r="CY558">
        <f t="shared" si="87"/>
        <v>11152</v>
      </c>
      <c r="CZ558">
        <f t="shared" si="88"/>
        <v>1700</v>
      </c>
      <c r="DA558">
        <f t="shared" si="89"/>
        <v>6.56</v>
      </c>
      <c r="DB558">
        <v>0</v>
      </c>
    </row>
    <row r="559" spans="1:106" x14ac:dyDescent="0.2">
      <c r="A559">
        <f>ROW(Source!A211)</f>
        <v>211</v>
      </c>
      <c r="B559">
        <v>39570879</v>
      </c>
      <c r="C559">
        <v>39572412</v>
      </c>
      <c r="D559">
        <v>36837948</v>
      </c>
      <c r="E559">
        <v>1</v>
      </c>
      <c r="F559">
        <v>1</v>
      </c>
      <c r="G559">
        <v>1</v>
      </c>
      <c r="H559">
        <v>3</v>
      </c>
      <c r="I559" t="s">
        <v>1425</v>
      </c>
      <c r="J559" t="s">
        <v>1426</v>
      </c>
      <c r="K559" t="s">
        <v>1427</v>
      </c>
      <c r="L559">
        <v>1348</v>
      </c>
      <c r="N559">
        <v>1009</v>
      </c>
      <c r="O559" t="s">
        <v>64</v>
      </c>
      <c r="P559" t="s">
        <v>64</v>
      </c>
      <c r="Q559">
        <v>1000</v>
      </c>
      <c r="W559">
        <v>0</v>
      </c>
      <c r="X559">
        <v>-1655298345</v>
      </c>
      <c r="Y559">
        <v>3.1E-4</v>
      </c>
      <c r="AA559">
        <v>102467.2</v>
      </c>
      <c r="AB559">
        <v>0</v>
      </c>
      <c r="AC559">
        <v>0</v>
      </c>
      <c r="AD559">
        <v>0</v>
      </c>
      <c r="AE559">
        <v>15620</v>
      </c>
      <c r="AF559">
        <v>0</v>
      </c>
      <c r="AG559">
        <v>0</v>
      </c>
      <c r="AH559">
        <v>0</v>
      </c>
      <c r="AI559">
        <v>6.56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3</v>
      </c>
      <c r="AT559">
        <v>3.1E-4</v>
      </c>
      <c r="AU559" t="s">
        <v>3</v>
      </c>
      <c r="AV559">
        <v>0</v>
      </c>
      <c r="AW559">
        <v>2</v>
      </c>
      <c r="AX559">
        <v>39572455</v>
      </c>
      <c r="AY559">
        <v>1</v>
      </c>
      <c r="AZ559">
        <v>0</v>
      </c>
      <c r="BA559">
        <v>526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Y559*Source!I211</f>
        <v>3.9894829999999998E-4</v>
      </c>
      <c r="CY559">
        <f t="shared" si="87"/>
        <v>102467.2</v>
      </c>
      <c r="CZ559">
        <f t="shared" si="88"/>
        <v>15620</v>
      </c>
      <c r="DA559">
        <f t="shared" si="89"/>
        <v>6.56</v>
      </c>
      <c r="DB559">
        <v>0</v>
      </c>
    </row>
    <row r="560" spans="1:106" x14ac:dyDescent="0.2">
      <c r="A560">
        <f>ROW(Source!A211)</f>
        <v>211</v>
      </c>
      <c r="B560">
        <v>39570879</v>
      </c>
      <c r="C560">
        <v>39572412</v>
      </c>
      <c r="D560">
        <v>36839146</v>
      </c>
      <c r="E560">
        <v>1</v>
      </c>
      <c r="F560">
        <v>1</v>
      </c>
      <c r="G560">
        <v>1</v>
      </c>
      <c r="H560">
        <v>3</v>
      </c>
      <c r="I560" t="s">
        <v>1393</v>
      </c>
      <c r="J560" t="s">
        <v>1394</v>
      </c>
      <c r="K560" t="s">
        <v>1395</v>
      </c>
      <c r="L560">
        <v>1348</v>
      </c>
      <c r="N560">
        <v>1009</v>
      </c>
      <c r="O560" t="s">
        <v>64</v>
      </c>
      <c r="P560" t="s">
        <v>64</v>
      </c>
      <c r="Q560">
        <v>1000</v>
      </c>
      <c r="W560">
        <v>0</v>
      </c>
      <c r="X560">
        <v>-639604785</v>
      </c>
      <c r="Y560">
        <v>5.9999999999999995E-4</v>
      </c>
      <c r="AA560">
        <v>61795.199999999997</v>
      </c>
      <c r="AB560">
        <v>0</v>
      </c>
      <c r="AC560">
        <v>0</v>
      </c>
      <c r="AD560">
        <v>0</v>
      </c>
      <c r="AE560">
        <v>9420</v>
      </c>
      <c r="AF560">
        <v>0</v>
      </c>
      <c r="AG560">
        <v>0</v>
      </c>
      <c r="AH560">
        <v>0</v>
      </c>
      <c r="AI560">
        <v>6.56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3</v>
      </c>
      <c r="AT560">
        <v>5.9999999999999995E-4</v>
      </c>
      <c r="AU560" t="s">
        <v>3</v>
      </c>
      <c r="AV560">
        <v>0</v>
      </c>
      <c r="AW560">
        <v>2</v>
      </c>
      <c r="AX560">
        <v>39572456</v>
      </c>
      <c r="AY560">
        <v>1</v>
      </c>
      <c r="AZ560">
        <v>0</v>
      </c>
      <c r="BA560">
        <v>527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Y560*Source!I211</f>
        <v>7.7215799999999989E-4</v>
      </c>
      <c r="CY560">
        <f t="shared" si="87"/>
        <v>61795.199999999997</v>
      </c>
      <c r="CZ560">
        <f t="shared" si="88"/>
        <v>9420</v>
      </c>
      <c r="DA560">
        <f t="shared" si="89"/>
        <v>6.56</v>
      </c>
      <c r="DB560">
        <v>0</v>
      </c>
    </row>
    <row r="561" spans="1:106" x14ac:dyDescent="0.2">
      <c r="A561">
        <f>ROW(Source!A213)</f>
        <v>213</v>
      </c>
      <c r="B561">
        <v>39570879</v>
      </c>
      <c r="C561">
        <v>39572458</v>
      </c>
      <c r="D561">
        <v>37072442</v>
      </c>
      <c r="E561">
        <v>1</v>
      </c>
      <c r="F561">
        <v>1</v>
      </c>
      <c r="G561">
        <v>1</v>
      </c>
      <c r="H561">
        <v>1</v>
      </c>
      <c r="I561" t="s">
        <v>1431</v>
      </c>
      <c r="J561" t="s">
        <v>3</v>
      </c>
      <c r="K561" t="s">
        <v>1432</v>
      </c>
      <c r="L561">
        <v>1191</v>
      </c>
      <c r="N561">
        <v>1013</v>
      </c>
      <c r="O561" t="s">
        <v>1143</v>
      </c>
      <c r="P561" t="s">
        <v>1143</v>
      </c>
      <c r="Q561">
        <v>1</v>
      </c>
      <c r="W561">
        <v>0</v>
      </c>
      <c r="X561">
        <v>1145761654</v>
      </c>
      <c r="Y561">
        <v>6.1064999999999987</v>
      </c>
      <c r="AA561">
        <v>0</v>
      </c>
      <c r="AB561">
        <v>0</v>
      </c>
      <c r="AC561">
        <v>0</v>
      </c>
      <c r="AD561">
        <v>69.86</v>
      </c>
      <c r="AE561">
        <v>0</v>
      </c>
      <c r="AF561">
        <v>0</v>
      </c>
      <c r="AG561">
        <v>0</v>
      </c>
      <c r="AH561">
        <v>10.65</v>
      </c>
      <c r="AI561">
        <v>1</v>
      </c>
      <c r="AJ561">
        <v>1</v>
      </c>
      <c r="AK561">
        <v>1</v>
      </c>
      <c r="AL561">
        <v>6.56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3</v>
      </c>
      <c r="AT561">
        <v>5.31</v>
      </c>
      <c r="AU561" t="s">
        <v>20</v>
      </c>
      <c r="AV561">
        <v>1</v>
      </c>
      <c r="AW561">
        <v>2</v>
      </c>
      <c r="AX561">
        <v>39572467</v>
      </c>
      <c r="AY561">
        <v>1</v>
      </c>
      <c r="AZ561">
        <v>0</v>
      </c>
      <c r="BA561">
        <v>528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Y561*Source!I213</f>
        <v>21.637772099999996</v>
      </c>
      <c r="CY561">
        <f>AD561</f>
        <v>69.86</v>
      </c>
      <c r="CZ561">
        <f>AH561</f>
        <v>10.65</v>
      </c>
      <c r="DA561">
        <f>AL561</f>
        <v>6.56</v>
      </c>
      <c r="DB561">
        <v>0</v>
      </c>
    </row>
    <row r="562" spans="1:106" x14ac:dyDescent="0.2">
      <c r="A562">
        <f>ROW(Source!A213)</f>
        <v>213</v>
      </c>
      <c r="B562">
        <v>39570879</v>
      </c>
      <c r="C562">
        <v>39572458</v>
      </c>
      <c r="D562">
        <v>37064876</v>
      </c>
      <c r="E562">
        <v>1</v>
      </c>
      <c r="F562">
        <v>1</v>
      </c>
      <c r="G562">
        <v>1</v>
      </c>
      <c r="H562">
        <v>1</v>
      </c>
      <c r="I562" t="s">
        <v>1146</v>
      </c>
      <c r="J562" t="s">
        <v>3</v>
      </c>
      <c r="K562" t="s">
        <v>1147</v>
      </c>
      <c r="L562">
        <v>1191</v>
      </c>
      <c r="N562">
        <v>1013</v>
      </c>
      <c r="O562" t="s">
        <v>1143</v>
      </c>
      <c r="P562" t="s">
        <v>1143</v>
      </c>
      <c r="Q562">
        <v>1</v>
      </c>
      <c r="W562">
        <v>0</v>
      </c>
      <c r="X562">
        <v>-1417349443</v>
      </c>
      <c r="Y562">
        <v>0.02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6.56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3</v>
      </c>
      <c r="AT562">
        <v>0.02</v>
      </c>
      <c r="AU562" t="s">
        <v>3</v>
      </c>
      <c r="AV562">
        <v>2</v>
      </c>
      <c r="AW562">
        <v>2</v>
      </c>
      <c r="AX562">
        <v>39572468</v>
      </c>
      <c r="AY562">
        <v>1</v>
      </c>
      <c r="AZ562">
        <v>2048</v>
      </c>
      <c r="BA562">
        <v>529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Y562*Source!I213</f>
        <v>7.0868E-2</v>
      </c>
      <c r="CY562">
        <f>AD562</f>
        <v>0</v>
      </c>
      <c r="CZ562">
        <f>AH562</f>
        <v>0</v>
      </c>
      <c r="DA562">
        <f>AL562</f>
        <v>1</v>
      </c>
      <c r="DB562">
        <v>0</v>
      </c>
    </row>
    <row r="563" spans="1:106" x14ac:dyDescent="0.2">
      <c r="A563">
        <f>ROW(Source!A213)</f>
        <v>213</v>
      </c>
      <c r="B563">
        <v>39570879</v>
      </c>
      <c r="C563">
        <v>39572458</v>
      </c>
      <c r="D563">
        <v>36882356</v>
      </c>
      <c r="E563">
        <v>1</v>
      </c>
      <c r="F563">
        <v>1</v>
      </c>
      <c r="G563">
        <v>1</v>
      </c>
      <c r="H563">
        <v>2</v>
      </c>
      <c r="I563" t="s">
        <v>1433</v>
      </c>
      <c r="J563" t="s">
        <v>1434</v>
      </c>
      <c r="K563" t="s">
        <v>1435</v>
      </c>
      <c r="L563">
        <v>1368</v>
      </c>
      <c r="N563">
        <v>1011</v>
      </c>
      <c r="O563" t="s">
        <v>1151</v>
      </c>
      <c r="P563" t="s">
        <v>1151</v>
      </c>
      <c r="Q563">
        <v>1</v>
      </c>
      <c r="W563">
        <v>0</v>
      </c>
      <c r="X563">
        <v>1047452784</v>
      </c>
      <c r="Y563">
        <v>1.2500000000000001E-2</v>
      </c>
      <c r="AA563">
        <v>0</v>
      </c>
      <c r="AB563">
        <v>11.15</v>
      </c>
      <c r="AC563">
        <v>0</v>
      </c>
      <c r="AD563">
        <v>0</v>
      </c>
      <c r="AE563">
        <v>0</v>
      </c>
      <c r="AF563">
        <v>1.7</v>
      </c>
      <c r="AG563">
        <v>0</v>
      </c>
      <c r="AH563">
        <v>0</v>
      </c>
      <c r="AI563">
        <v>1</v>
      </c>
      <c r="AJ563">
        <v>6.56</v>
      </c>
      <c r="AK563">
        <v>1</v>
      </c>
      <c r="AL563">
        <v>1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3</v>
      </c>
      <c r="AT563">
        <v>0.01</v>
      </c>
      <c r="AU563" t="s">
        <v>19</v>
      </c>
      <c r="AV563">
        <v>0</v>
      </c>
      <c r="AW563">
        <v>2</v>
      </c>
      <c r="AX563">
        <v>39572469</v>
      </c>
      <c r="AY563">
        <v>1</v>
      </c>
      <c r="AZ563">
        <v>0</v>
      </c>
      <c r="BA563">
        <v>530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Y563*Source!I213</f>
        <v>4.4292500000000005E-2</v>
      </c>
      <c r="CY563">
        <f>AB563</f>
        <v>11.15</v>
      </c>
      <c r="CZ563">
        <f>AF563</f>
        <v>1.7</v>
      </c>
      <c r="DA563">
        <f>AJ563</f>
        <v>6.56</v>
      </c>
      <c r="DB563">
        <v>0</v>
      </c>
    </row>
    <row r="564" spans="1:106" x14ac:dyDescent="0.2">
      <c r="A564">
        <f>ROW(Source!A213)</f>
        <v>213</v>
      </c>
      <c r="B564">
        <v>39570879</v>
      </c>
      <c r="C564">
        <v>39572458</v>
      </c>
      <c r="D564">
        <v>36882383</v>
      </c>
      <c r="E564">
        <v>1</v>
      </c>
      <c r="F564">
        <v>1</v>
      </c>
      <c r="G564">
        <v>1</v>
      </c>
      <c r="H564">
        <v>2</v>
      </c>
      <c r="I564" t="s">
        <v>1205</v>
      </c>
      <c r="J564" t="s">
        <v>1206</v>
      </c>
      <c r="K564" t="s">
        <v>1207</v>
      </c>
      <c r="L564">
        <v>1368</v>
      </c>
      <c r="N564">
        <v>1011</v>
      </c>
      <c r="O564" t="s">
        <v>1151</v>
      </c>
      <c r="P564" t="s">
        <v>1151</v>
      </c>
      <c r="Q564">
        <v>1</v>
      </c>
      <c r="W564">
        <v>0</v>
      </c>
      <c r="X564">
        <v>-665367104</v>
      </c>
      <c r="Y564">
        <v>1.2500000000000001E-2</v>
      </c>
      <c r="AA564">
        <v>0</v>
      </c>
      <c r="AB564">
        <v>590.33000000000004</v>
      </c>
      <c r="AC564">
        <v>10.06</v>
      </c>
      <c r="AD564">
        <v>0</v>
      </c>
      <c r="AE564">
        <v>0</v>
      </c>
      <c r="AF564">
        <v>89.99</v>
      </c>
      <c r="AG564">
        <v>10.06</v>
      </c>
      <c r="AH564">
        <v>0</v>
      </c>
      <c r="AI564">
        <v>1</v>
      </c>
      <c r="AJ564">
        <v>6.56</v>
      </c>
      <c r="AK564">
        <v>1</v>
      </c>
      <c r="AL564">
        <v>1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3</v>
      </c>
      <c r="AT564">
        <v>0.01</v>
      </c>
      <c r="AU564" t="s">
        <v>19</v>
      </c>
      <c r="AV564">
        <v>0</v>
      </c>
      <c r="AW564">
        <v>2</v>
      </c>
      <c r="AX564">
        <v>39572470</v>
      </c>
      <c r="AY564">
        <v>1</v>
      </c>
      <c r="AZ564">
        <v>0</v>
      </c>
      <c r="BA564">
        <v>531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Y564*Source!I213</f>
        <v>4.4292500000000005E-2</v>
      </c>
      <c r="CY564">
        <f>AB564</f>
        <v>590.33000000000004</v>
      </c>
      <c r="CZ564">
        <f>AF564</f>
        <v>89.99</v>
      </c>
      <c r="DA564">
        <f>AJ564</f>
        <v>6.56</v>
      </c>
      <c r="DB564">
        <v>0</v>
      </c>
    </row>
    <row r="565" spans="1:106" x14ac:dyDescent="0.2">
      <c r="A565">
        <f>ROW(Source!A213)</f>
        <v>213</v>
      </c>
      <c r="B565">
        <v>39570879</v>
      </c>
      <c r="C565">
        <v>39572458</v>
      </c>
      <c r="D565">
        <v>36883554</v>
      </c>
      <c r="E565">
        <v>1</v>
      </c>
      <c r="F565">
        <v>1</v>
      </c>
      <c r="G565">
        <v>1</v>
      </c>
      <c r="H565">
        <v>2</v>
      </c>
      <c r="I565" t="s">
        <v>1158</v>
      </c>
      <c r="J565" t="s">
        <v>1159</v>
      </c>
      <c r="K565" t="s">
        <v>1160</v>
      </c>
      <c r="L565">
        <v>1368</v>
      </c>
      <c r="N565">
        <v>1011</v>
      </c>
      <c r="O565" t="s">
        <v>1151</v>
      </c>
      <c r="P565" t="s">
        <v>1151</v>
      </c>
      <c r="Q565">
        <v>1</v>
      </c>
      <c r="W565">
        <v>0</v>
      </c>
      <c r="X565">
        <v>1372534845</v>
      </c>
      <c r="Y565">
        <v>1.2500000000000001E-2</v>
      </c>
      <c r="AA565">
        <v>0</v>
      </c>
      <c r="AB565">
        <v>431.06</v>
      </c>
      <c r="AC565">
        <v>11.6</v>
      </c>
      <c r="AD565">
        <v>0</v>
      </c>
      <c r="AE565">
        <v>0</v>
      </c>
      <c r="AF565">
        <v>65.709999999999994</v>
      </c>
      <c r="AG565">
        <v>11.6</v>
      </c>
      <c r="AH565">
        <v>0</v>
      </c>
      <c r="AI565">
        <v>1</v>
      </c>
      <c r="AJ565">
        <v>6.56</v>
      </c>
      <c r="AK565">
        <v>1</v>
      </c>
      <c r="AL565">
        <v>1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3</v>
      </c>
      <c r="AT565">
        <v>0.01</v>
      </c>
      <c r="AU565" t="s">
        <v>19</v>
      </c>
      <c r="AV565">
        <v>0</v>
      </c>
      <c r="AW565">
        <v>2</v>
      </c>
      <c r="AX565">
        <v>39572471</v>
      </c>
      <c r="AY565">
        <v>1</v>
      </c>
      <c r="AZ565">
        <v>0</v>
      </c>
      <c r="BA565">
        <v>532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Y565*Source!I213</f>
        <v>4.4292500000000005E-2</v>
      </c>
      <c r="CY565">
        <f>AB565</f>
        <v>431.06</v>
      </c>
      <c r="CZ565">
        <f>AF565</f>
        <v>65.709999999999994</v>
      </c>
      <c r="DA565">
        <f>AJ565</f>
        <v>6.56</v>
      </c>
      <c r="DB565">
        <v>0</v>
      </c>
    </row>
    <row r="566" spans="1:106" x14ac:dyDescent="0.2">
      <c r="A566">
        <f>ROW(Source!A213)</f>
        <v>213</v>
      </c>
      <c r="B566">
        <v>39570879</v>
      </c>
      <c r="C566">
        <v>39572458</v>
      </c>
      <c r="D566">
        <v>36884416</v>
      </c>
      <c r="E566">
        <v>1</v>
      </c>
      <c r="F566">
        <v>1</v>
      </c>
      <c r="G566">
        <v>1</v>
      </c>
      <c r="H566">
        <v>2</v>
      </c>
      <c r="I566" t="s">
        <v>1436</v>
      </c>
      <c r="J566" t="s">
        <v>1437</v>
      </c>
      <c r="K566" t="s">
        <v>1438</v>
      </c>
      <c r="L566">
        <v>1368</v>
      </c>
      <c r="N566">
        <v>1011</v>
      </c>
      <c r="O566" t="s">
        <v>1151</v>
      </c>
      <c r="P566" t="s">
        <v>1151</v>
      </c>
      <c r="Q566">
        <v>1</v>
      </c>
      <c r="W566">
        <v>0</v>
      </c>
      <c r="X566">
        <v>271748449</v>
      </c>
      <c r="Y566">
        <v>1.4000000000000001</v>
      </c>
      <c r="AA566">
        <v>0</v>
      </c>
      <c r="AB566">
        <v>44.74</v>
      </c>
      <c r="AC566">
        <v>0</v>
      </c>
      <c r="AD566">
        <v>0</v>
      </c>
      <c r="AE566">
        <v>0</v>
      </c>
      <c r="AF566">
        <v>6.82</v>
      </c>
      <c r="AG566">
        <v>0</v>
      </c>
      <c r="AH566">
        <v>0</v>
      </c>
      <c r="AI566">
        <v>1</v>
      </c>
      <c r="AJ566">
        <v>6.56</v>
      </c>
      <c r="AK566">
        <v>1</v>
      </c>
      <c r="AL566">
        <v>1</v>
      </c>
      <c r="AN566">
        <v>0</v>
      </c>
      <c r="AO566">
        <v>1</v>
      </c>
      <c r="AP566">
        <v>1</v>
      </c>
      <c r="AQ566">
        <v>0</v>
      </c>
      <c r="AR566">
        <v>0</v>
      </c>
      <c r="AS566" t="s">
        <v>3</v>
      </c>
      <c r="AT566">
        <v>1.1200000000000001</v>
      </c>
      <c r="AU566" t="s">
        <v>19</v>
      </c>
      <c r="AV566">
        <v>0</v>
      </c>
      <c r="AW566">
        <v>2</v>
      </c>
      <c r="AX566">
        <v>39572472</v>
      </c>
      <c r="AY566">
        <v>1</v>
      </c>
      <c r="AZ566">
        <v>0</v>
      </c>
      <c r="BA566">
        <v>533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Y566*Source!I213</f>
        <v>4.9607600000000005</v>
      </c>
      <c r="CY566">
        <f>AB566</f>
        <v>44.74</v>
      </c>
      <c r="CZ566">
        <f>AF566</f>
        <v>6.82</v>
      </c>
      <c r="DA566">
        <f>AJ566</f>
        <v>6.56</v>
      </c>
      <c r="DB566">
        <v>0</v>
      </c>
    </row>
    <row r="567" spans="1:106" x14ac:dyDescent="0.2">
      <c r="A567">
        <f>ROW(Source!A213)</f>
        <v>213</v>
      </c>
      <c r="B567">
        <v>39570879</v>
      </c>
      <c r="C567">
        <v>39572458</v>
      </c>
      <c r="D567">
        <v>36837948</v>
      </c>
      <c r="E567">
        <v>1</v>
      </c>
      <c r="F567">
        <v>1</v>
      </c>
      <c r="G567">
        <v>1</v>
      </c>
      <c r="H567">
        <v>3</v>
      </c>
      <c r="I567" t="s">
        <v>1425</v>
      </c>
      <c r="J567" t="s">
        <v>1426</v>
      </c>
      <c r="K567" t="s">
        <v>1427</v>
      </c>
      <c r="L567">
        <v>1348</v>
      </c>
      <c r="N567">
        <v>1009</v>
      </c>
      <c r="O567" t="s">
        <v>64</v>
      </c>
      <c r="P567" t="s">
        <v>64</v>
      </c>
      <c r="Q567">
        <v>1000</v>
      </c>
      <c r="W567">
        <v>0</v>
      </c>
      <c r="X567">
        <v>-1655298345</v>
      </c>
      <c r="Y567">
        <v>1.2E-2</v>
      </c>
      <c r="AA567">
        <v>102467.2</v>
      </c>
      <c r="AB567">
        <v>0</v>
      </c>
      <c r="AC567">
        <v>0</v>
      </c>
      <c r="AD567">
        <v>0</v>
      </c>
      <c r="AE567">
        <v>15620</v>
      </c>
      <c r="AF567">
        <v>0</v>
      </c>
      <c r="AG567">
        <v>0</v>
      </c>
      <c r="AH567">
        <v>0</v>
      </c>
      <c r="AI567">
        <v>6.56</v>
      </c>
      <c r="AJ567">
        <v>1</v>
      </c>
      <c r="AK567">
        <v>1</v>
      </c>
      <c r="AL567">
        <v>1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3</v>
      </c>
      <c r="AT567">
        <v>1.2E-2</v>
      </c>
      <c r="AU567" t="s">
        <v>3</v>
      </c>
      <c r="AV567">
        <v>0</v>
      </c>
      <c r="AW567">
        <v>2</v>
      </c>
      <c r="AX567">
        <v>39572473</v>
      </c>
      <c r="AY567">
        <v>1</v>
      </c>
      <c r="AZ567">
        <v>0</v>
      </c>
      <c r="BA567">
        <v>534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Y567*Source!I213</f>
        <v>4.2520800000000004E-2</v>
      </c>
      <c r="CY567">
        <f>AA567</f>
        <v>102467.2</v>
      </c>
      <c r="CZ567">
        <f>AE567</f>
        <v>15620</v>
      </c>
      <c r="DA567">
        <f>AI567</f>
        <v>6.56</v>
      </c>
      <c r="DB567">
        <v>0</v>
      </c>
    </row>
    <row r="568" spans="1:106" x14ac:dyDescent="0.2">
      <c r="A568">
        <f>ROW(Source!A213)</f>
        <v>213</v>
      </c>
      <c r="B568">
        <v>39570879</v>
      </c>
      <c r="C568">
        <v>39572458</v>
      </c>
      <c r="D568">
        <v>36839083</v>
      </c>
      <c r="E568">
        <v>1</v>
      </c>
      <c r="F568">
        <v>1</v>
      </c>
      <c r="G568">
        <v>1</v>
      </c>
      <c r="H568">
        <v>3</v>
      </c>
      <c r="I568" t="s">
        <v>1439</v>
      </c>
      <c r="J568" t="s">
        <v>1440</v>
      </c>
      <c r="K568" t="s">
        <v>1441</v>
      </c>
      <c r="L568">
        <v>1348</v>
      </c>
      <c r="N568">
        <v>1009</v>
      </c>
      <c r="O568" t="s">
        <v>64</v>
      </c>
      <c r="P568" t="s">
        <v>64</v>
      </c>
      <c r="Q568">
        <v>1000</v>
      </c>
      <c r="W568">
        <v>0</v>
      </c>
      <c r="X568">
        <v>1262170789</v>
      </c>
      <c r="Y568">
        <v>2E-3</v>
      </c>
      <c r="AA568">
        <v>50118.400000000001</v>
      </c>
      <c r="AB568">
        <v>0</v>
      </c>
      <c r="AC568">
        <v>0</v>
      </c>
      <c r="AD568">
        <v>0</v>
      </c>
      <c r="AE568">
        <v>7640</v>
      </c>
      <c r="AF568">
        <v>0</v>
      </c>
      <c r="AG568">
        <v>0</v>
      </c>
      <c r="AH568">
        <v>0</v>
      </c>
      <c r="AI568">
        <v>6.56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3</v>
      </c>
      <c r="AT568">
        <v>2E-3</v>
      </c>
      <c r="AU568" t="s">
        <v>3</v>
      </c>
      <c r="AV568">
        <v>0</v>
      </c>
      <c r="AW568">
        <v>2</v>
      </c>
      <c r="AX568">
        <v>39572474</v>
      </c>
      <c r="AY568">
        <v>1</v>
      </c>
      <c r="AZ568">
        <v>0</v>
      </c>
      <c r="BA568">
        <v>535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Y568*Source!I213</f>
        <v>7.0868000000000007E-3</v>
      </c>
      <c r="CY568">
        <f>AA568</f>
        <v>50118.400000000001</v>
      </c>
      <c r="CZ568">
        <f>AE568</f>
        <v>7640</v>
      </c>
      <c r="DA568">
        <f>AI568</f>
        <v>6.56</v>
      </c>
      <c r="DB568">
        <v>0</v>
      </c>
    </row>
    <row r="569" spans="1:106" x14ac:dyDescent="0.2">
      <c r="A569">
        <f>ROW(Source!A214)</f>
        <v>214</v>
      </c>
      <c r="B569">
        <v>39570879</v>
      </c>
      <c r="C569">
        <v>39572475</v>
      </c>
      <c r="D569">
        <v>37064928</v>
      </c>
      <c r="E569">
        <v>1</v>
      </c>
      <c r="F569">
        <v>1</v>
      </c>
      <c r="G569">
        <v>1</v>
      </c>
      <c r="H569">
        <v>1</v>
      </c>
      <c r="I569" t="s">
        <v>1229</v>
      </c>
      <c r="J569" t="s">
        <v>3</v>
      </c>
      <c r="K569" t="s">
        <v>1230</v>
      </c>
      <c r="L569">
        <v>1191</v>
      </c>
      <c r="N569">
        <v>1013</v>
      </c>
      <c r="O569" t="s">
        <v>1143</v>
      </c>
      <c r="P569" t="s">
        <v>1143</v>
      </c>
      <c r="Q569">
        <v>1</v>
      </c>
      <c r="W569">
        <v>0</v>
      </c>
      <c r="X569">
        <v>145020957</v>
      </c>
      <c r="Y569">
        <v>4.4044999999999996</v>
      </c>
      <c r="AA569">
        <v>0</v>
      </c>
      <c r="AB569">
        <v>0</v>
      </c>
      <c r="AC569">
        <v>0</v>
      </c>
      <c r="AD569">
        <v>59.5</v>
      </c>
      <c r="AE569">
        <v>0</v>
      </c>
      <c r="AF569">
        <v>0</v>
      </c>
      <c r="AG569">
        <v>0</v>
      </c>
      <c r="AH569">
        <v>9.07</v>
      </c>
      <c r="AI569">
        <v>1</v>
      </c>
      <c r="AJ569">
        <v>1</v>
      </c>
      <c r="AK569">
        <v>1</v>
      </c>
      <c r="AL569">
        <v>6.56</v>
      </c>
      <c r="AN569">
        <v>0</v>
      </c>
      <c r="AO569">
        <v>1</v>
      </c>
      <c r="AP569">
        <v>1</v>
      </c>
      <c r="AQ569">
        <v>0</v>
      </c>
      <c r="AR569">
        <v>0</v>
      </c>
      <c r="AS569" t="s">
        <v>3</v>
      </c>
      <c r="AT569">
        <v>3.83</v>
      </c>
      <c r="AU569" t="s">
        <v>20</v>
      </c>
      <c r="AV569">
        <v>1</v>
      </c>
      <c r="AW569">
        <v>2</v>
      </c>
      <c r="AX569">
        <v>39572485</v>
      </c>
      <c r="AY569">
        <v>1</v>
      </c>
      <c r="AZ569">
        <v>0</v>
      </c>
      <c r="BA569">
        <v>536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Y569*Source!I214</f>
        <v>15.606905299999999</v>
      </c>
      <c r="CY569">
        <f>AD569</f>
        <v>59.5</v>
      </c>
      <c r="CZ569">
        <f>AH569</f>
        <v>9.07</v>
      </c>
      <c r="DA569">
        <f>AL569</f>
        <v>6.56</v>
      </c>
      <c r="DB569">
        <v>0</v>
      </c>
    </row>
    <row r="570" spans="1:106" x14ac:dyDescent="0.2">
      <c r="A570">
        <f>ROW(Source!A214)</f>
        <v>214</v>
      </c>
      <c r="B570">
        <v>39570879</v>
      </c>
      <c r="C570">
        <v>39572475</v>
      </c>
      <c r="D570">
        <v>37064876</v>
      </c>
      <c r="E570">
        <v>1</v>
      </c>
      <c r="F570">
        <v>1</v>
      </c>
      <c r="G570">
        <v>1</v>
      </c>
      <c r="H570">
        <v>1</v>
      </c>
      <c r="I570" t="s">
        <v>1146</v>
      </c>
      <c r="J570" t="s">
        <v>3</v>
      </c>
      <c r="K570" t="s">
        <v>1147</v>
      </c>
      <c r="L570">
        <v>1191</v>
      </c>
      <c r="N570">
        <v>1013</v>
      </c>
      <c r="O570" t="s">
        <v>1143</v>
      </c>
      <c r="P570" t="s">
        <v>1143</v>
      </c>
      <c r="Q570">
        <v>1</v>
      </c>
      <c r="W570">
        <v>0</v>
      </c>
      <c r="X570">
        <v>-1417349443</v>
      </c>
      <c r="Y570">
        <v>0.02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1</v>
      </c>
      <c r="AJ570">
        <v>1</v>
      </c>
      <c r="AK570">
        <v>6.56</v>
      </c>
      <c r="AL570">
        <v>1</v>
      </c>
      <c r="AN570">
        <v>0</v>
      </c>
      <c r="AO570">
        <v>1</v>
      </c>
      <c r="AP570">
        <v>0</v>
      </c>
      <c r="AQ570">
        <v>0</v>
      </c>
      <c r="AR570">
        <v>0</v>
      </c>
      <c r="AS570" t="s">
        <v>3</v>
      </c>
      <c r="AT570">
        <v>0.02</v>
      </c>
      <c r="AU570" t="s">
        <v>3</v>
      </c>
      <c r="AV570">
        <v>2</v>
      </c>
      <c r="AW570">
        <v>2</v>
      </c>
      <c r="AX570">
        <v>39572486</v>
      </c>
      <c r="AY570">
        <v>1</v>
      </c>
      <c r="AZ570">
        <v>2048</v>
      </c>
      <c r="BA570">
        <v>537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Y570*Source!I214</f>
        <v>7.0868E-2</v>
      </c>
      <c r="CY570">
        <f>AD570</f>
        <v>0</v>
      </c>
      <c r="CZ570">
        <f>AH570</f>
        <v>0</v>
      </c>
      <c r="DA570">
        <f>AL570</f>
        <v>1</v>
      </c>
      <c r="DB570">
        <v>0</v>
      </c>
    </row>
    <row r="571" spans="1:106" x14ac:dyDescent="0.2">
      <c r="A571">
        <f>ROW(Source!A214)</f>
        <v>214</v>
      </c>
      <c r="B571">
        <v>39570879</v>
      </c>
      <c r="C571">
        <v>39572475</v>
      </c>
      <c r="D571">
        <v>36882356</v>
      </c>
      <c r="E571">
        <v>1</v>
      </c>
      <c r="F571">
        <v>1</v>
      </c>
      <c r="G571">
        <v>1</v>
      </c>
      <c r="H571">
        <v>2</v>
      </c>
      <c r="I571" t="s">
        <v>1433</v>
      </c>
      <c r="J571" t="s">
        <v>1434</v>
      </c>
      <c r="K571" t="s">
        <v>1435</v>
      </c>
      <c r="L571">
        <v>1368</v>
      </c>
      <c r="N571">
        <v>1011</v>
      </c>
      <c r="O571" t="s">
        <v>1151</v>
      </c>
      <c r="P571" t="s">
        <v>1151</v>
      </c>
      <c r="Q571">
        <v>1</v>
      </c>
      <c r="W571">
        <v>0</v>
      </c>
      <c r="X571">
        <v>1047452784</v>
      </c>
      <c r="Y571">
        <v>1.2500000000000001E-2</v>
      </c>
      <c r="AA571">
        <v>0</v>
      </c>
      <c r="AB571">
        <v>11.15</v>
      </c>
      <c r="AC571">
        <v>0</v>
      </c>
      <c r="AD571">
        <v>0</v>
      </c>
      <c r="AE571">
        <v>0</v>
      </c>
      <c r="AF571">
        <v>1.7</v>
      </c>
      <c r="AG571">
        <v>0</v>
      </c>
      <c r="AH571">
        <v>0</v>
      </c>
      <c r="AI571">
        <v>1</v>
      </c>
      <c r="AJ571">
        <v>6.56</v>
      </c>
      <c r="AK571">
        <v>1</v>
      </c>
      <c r="AL571">
        <v>1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3</v>
      </c>
      <c r="AT571">
        <v>0.01</v>
      </c>
      <c r="AU571" t="s">
        <v>19</v>
      </c>
      <c r="AV571">
        <v>0</v>
      </c>
      <c r="AW571">
        <v>2</v>
      </c>
      <c r="AX571">
        <v>39572487</v>
      </c>
      <c r="AY571">
        <v>1</v>
      </c>
      <c r="AZ571">
        <v>0</v>
      </c>
      <c r="BA571">
        <v>538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Y571*Source!I214</f>
        <v>4.4292500000000005E-2</v>
      </c>
      <c r="CY571">
        <f>AB571</f>
        <v>11.15</v>
      </c>
      <c r="CZ571">
        <f>AF571</f>
        <v>1.7</v>
      </c>
      <c r="DA571">
        <f>AJ571</f>
        <v>6.56</v>
      </c>
      <c r="DB571">
        <v>0</v>
      </c>
    </row>
    <row r="572" spans="1:106" x14ac:dyDescent="0.2">
      <c r="A572">
        <f>ROW(Source!A214)</f>
        <v>214</v>
      </c>
      <c r="B572">
        <v>39570879</v>
      </c>
      <c r="C572">
        <v>39572475</v>
      </c>
      <c r="D572">
        <v>36882383</v>
      </c>
      <c r="E572">
        <v>1</v>
      </c>
      <c r="F572">
        <v>1</v>
      </c>
      <c r="G572">
        <v>1</v>
      </c>
      <c r="H572">
        <v>2</v>
      </c>
      <c r="I572" t="s">
        <v>1205</v>
      </c>
      <c r="J572" t="s">
        <v>1206</v>
      </c>
      <c r="K572" t="s">
        <v>1207</v>
      </c>
      <c r="L572">
        <v>1368</v>
      </c>
      <c r="N572">
        <v>1011</v>
      </c>
      <c r="O572" t="s">
        <v>1151</v>
      </c>
      <c r="P572" t="s">
        <v>1151</v>
      </c>
      <c r="Q572">
        <v>1</v>
      </c>
      <c r="W572">
        <v>0</v>
      </c>
      <c r="X572">
        <v>-665367104</v>
      </c>
      <c r="Y572">
        <v>1.2500000000000001E-2</v>
      </c>
      <c r="AA572">
        <v>0</v>
      </c>
      <c r="AB572">
        <v>590.33000000000004</v>
      </c>
      <c r="AC572">
        <v>10.06</v>
      </c>
      <c r="AD572">
        <v>0</v>
      </c>
      <c r="AE572">
        <v>0</v>
      </c>
      <c r="AF572">
        <v>89.99</v>
      </c>
      <c r="AG572">
        <v>10.06</v>
      </c>
      <c r="AH572">
        <v>0</v>
      </c>
      <c r="AI572">
        <v>1</v>
      </c>
      <c r="AJ572">
        <v>6.56</v>
      </c>
      <c r="AK572">
        <v>1</v>
      </c>
      <c r="AL572">
        <v>1</v>
      </c>
      <c r="AN572">
        <v>0</v>
      </c>
      <c r="AO572">
        <v>1</v>
      </c>
      <c r="AP572">
        <v>1</v>
      </c>
      <c r="AQ572">
        <v>0</v>
      </c>
      <c r="AR572">
        <v>0</v>
      </c>
      <c r="AS572" t="s">
        <v>3</v>
      </c>
      <c r="AT572">
        <v>0.01</v>
      </c>
      <c r="AU572" t="s">
        <v>19</v>
      </c>
      <c r="AV572">
        <v>0</v>
      </c>
      <c r="AW572">
        <v>2</v>
      </c>
      <c r="AX572">
        <v>39572488</v>
      </c>
      <c r="AY572">
        <v>1</v>
      </c>
      <c r="AZ572">
        <v>0</v>
      </c>
      <c r="BA572">
        <v>539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Y572*Source!I214</f>
        <v>4.4292500000000005E-2</v>
      </c>
      <c r="CY572">
        <f>AB572</f>
        <v>590.33000000000004</v>
      </c>
      <c r="CZ572">
        <f>AF572</f>
        <v>89.99</v>
      </c>
      <c r="DA572">
        <f>AJ572</f>
        <v>6.56</v>
      </c>
      <c r="DB572">
        <v>0</v>
      </c>
    </row>
    <row r="573" spans="1:106" x14ac:dyDescent="0.2">
      <c r="A573">
        <f>ROW(Source!A214)</f>
        <v>214</v>
      </c>
      <c r="B573">
        <v>39570879</v>
      </c>
      <c r="C573">
        <v>39572475</v>
      </c>
      <c r="D573">
        <v>36883554</v>
      </c>
      <c r="E573">
        <v>1</v>
      </c>
      <c r="F573">
        <v>1</v>
      </c>
      <c r="G573">
        <v>1</v>
      </c>
      <c r="H573">
        <v>2</v>
      </c>
      <c r="I573" t="s">
        <v>1158</v>
      </c>
      <c r="J573" t="s">
        <v>1159</v>
      </c>
      <c r="K573" t="s">
        <v>1160</v>
      </c>
      <c r="L573">
        <v>1368</v>
      </c>
      <c r="N573">
        <v>1011</v>
      </c>
      <c r="O573" t="s">
        <v>1151</v>
      </c>
      <c r="P573" t="s">
        <v>1151</v>
      </c>
      <c r="Q573">
        <v>1</v>
      </c>
      <c r="W573">
        <v>0</v>
      </c>
      <c r="X573">
        <v>1372534845</v>
      </c>
      <c r="Y573">
        <v>1.2500000000000001E-2</v>
      </c>
      <c r="AA573">
        <v>0</v>
      </c>
      <c r="AB573">
        <v>431.06</v>
      </c>
      <c r="AC573">
        <v>11.6</v>
      </c>
      <c r="AD573">
        <v>0</v>
      </c>
      <c r="AE573">
        <v>0</v>
      </c>
      <c r="AF573">
        <v>65.709999999999994</v>
      </c>
      <c r="AG573">
        <v>11.6</v>
      </c>
      <c r="AH573">
        <v>0</v>
      </c>
      <c r="AI573">
        <v>1</v>
      </c>
      <c r="AJ573">
        <v>6.56</v>
      </c>
      <c r="AK573">
        <v>1</v>
      </c>
      <c r="AL573">
        <v>1</v>
      </c>
      <c r="AN573">
        <v>0</v>
      </c>
      <c r="AO573">
        <v>1</v>
      </c>
      <c r="AP573">
        <v>1</v>
      </c>
      <c r="AQ573">
        <v>0</v>
      </c>
      <c r="AR573">
        <v>0</v>
      </c>
      <c r="AS573" t="s">
        <v>3</v>
      </c>
      <c r="AT573">
        <v>0.01</v>
      </c>
      <c r="AU573" t="s">
        <v>19</v>
      </c>
      <c r="AV573">
        <v>0</v>
      </c>
      <c r="AW573">
        <v>2</v>
      </c>
      <c r="AX573">
        <v>39572489</v>
      </c>
      <c r="AY573">
        <v>1</v>
      </c>
      <c r="AZ573">
        <v>0</v>
      </c>
      <c r="BA573">
        <v>540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Y573*Source!I214</f>
        <v>4.4292500000000005E-2</v>
      </c>
      <c r="CY573">
        <f>AB573</f>
        <v>431.06</v>
      </c>
      <c r="CZ573">
        <f>AF573</f>
        <v>65.709999999999994</v>
      </c>
      <c r="DA573">
        <f>AJ573</f>
        <v>6.56</v>
      </c>
      <c r="DB573">
        <v>0</v>
      </c>
    </row>
    <row r="574" spans="1:106" x14ac:dyDescent="0.2">
      <c r="A574">
        <f>ROW(Source!A214)</f>
        <v>214</v>
      </c>
      <c r="B574">
        <v>39570879</v>
      </c>
      <c r="C574">
        <v>39572475</v>
      </c>
      <c r="D574">
        <v>36884416</v>
      </c>
      <c r="E574">
        <v>1</v>
      </c>
      <c r="F574">
        <v>1</v>
      </c>
      <c r="G574">
        <v>1</v>
      </c>
      <c r="H574">
        <v>2</v>
      </c>
      <c r="I574" t="s">
        <v>1436</v>
      </c>
      <c r="J574" t="s">
        <v>1437</v>
      </c>
      <c r="K574" t="s">
        <v>1438</v>
      </c>
      <c r="L574">
        <v>1368</v>
      </c>
      <c r="N574">
        <v>1011</v>
      </c>
      <c r="O574" t="s">
        <v>1151</v>
      </c>
      <c r="P574" t="s">
        <v>1151</v>
      </c>
      <c r="Q574">
        <v>1</v>
      </c>
      <c r="W574">
        <v>0</v>
      </c>
      <c r="X574">
        <v>271748449</v>
      </c>
      <c r="Y574">
        <v>0.8125</v>
      </c>
      <c r="AA574">
        <v>0</v>
      </c>
      <c r="AB574">
        <v>44.74</v>
      </c>
      <c r="AC574">
        <v>0</v>
      </c>
      <c r="AD574">
        <v>0</v>
      </c>
      <c r="AE574">
        <v>0</v>
      </c>
      <c r="AF574">
        <v>6.82</v>
      </c>
      <c r="AG574">
        <v>0</v>
      </c>
      <c r="AH574">
        <v>0</v>
      </c>
      <c r="AI574">
        <v>1</v>
      </c>
      <c r="AJ574">
        <v>6.56</v>
      </c>
      <c r="AK574">
        <v>1</v>
      </c>
      <c r="AL574">
        <v>1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3</v>
      </c>
      <c r="AT574">
        <v>0.65</v>
      </c>
      <c r="AU574" t="s">
        <v>19</v>
      </c>
      <c r="AV574">
        <v>0</v>
      </c>
      <c r="AW574">
        <v>2</v>
      </c>
      <c r="AX574">
        <v>39572490</v>
      </c>
      <c r="AY574">
        <v>1</v>
      </c>
      <c r="AZ574">
        <v>0</v>
      </c>
      <c r="BA574">
        <v>541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Y574*Source!I214</f>
        <v>2.8790125</v>
      </c>
      <c r="CY574">
        <f>AB574</f>
        <v>44.74</v>
      </c>
      <c r="CZ574">
        <f>AF574</f>
        <v>6.82</v>
      </c>
      <c r="DA574">
        <f>AJ574</f>
        <v>6.56</v>
      </c>
      <c r="DB574">
        <v>0</v>
      </c>
    </row>
    <row r="575" spans="1:106" x14ac:dyDescent="0.2">
      <c r="A575">
        <f>ROW(Source!A214)</f>
        <v>214</v>
      </c>
      <c r="B575">
        <v>39570879</v>
      </c>
      <c r="C575">
        <v>39572475</v>
      </c>
      <c r="D575">
        <v>36838546</v>
      </c>
      <c r="E575">
        <v>1</v>
      </c>
      <c r="F575">
        <v>1</v>
      </c>
      <c r="G575">
        <v>1</v>
      </c>
      <c r="H575">
        <v>3</v>
      </c>
      <c r="I575" t="s">
        <v>538</v>
      </c>
      <c r="J575" t="s">
        <v>540</v>
      </c>
      <c r="K575" t="s">
        <v>539</v>
      </c>
      <c r="L575">
        <v>1348</v>
      </c>
      <c r="N575">
        <v>1009</v>
      </c>
      <c r="O575" t="s">
        <v>64</v>
      </c>
      <c r="P575" t="s">
        <v>64</v>
      </c>
      <c r="Q575">
        <v>1000</v>
      </c>
      <c r="W575">
        <v>1</v>
      </c>
      <c r="X575">
        <v>314961973</v>
      </c>
      <c r="Y575">
        <v>-1.9E-2</v>
      </c>
      <c r="AA575">
        <v>93892.43</v>
      </c>
      <c r="AB575">
        <v>0</v>
      </c>
      <c r="AC575">
        <v>0</v>
      </c>
      <c r="AD575">
        <v>0</v>
      </c>
      <c r="AE575">
        <v>14312.87</v>
      </c>
      <c r="AF575">
        <v>0</v>
      </c>
      <c r="AG575">
        <v>0</v>
      </c>
      <c r="AH575">
        <v>0</v>
      </c>
      <c r="AI575">
        <v>6.56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3</v>
      </c>
      <c r="AT575">
        <v>-1.9E-2</v>
      </c>
      <c r="AU575" t="s">
        <v>3</v>
      </c>
      <c r="AV575">
        <v>0</v>
      </c>
      <c r="AW575">
        <v>2</v>
      </c>
      <c r="AX575">
        <v>39572491</v>
      </c>
      <c r="AY575">
        <v>1</v>
      </c>
      <c r="AZ575">
        <v>6144</v>
      </c>
      <c r="BA575">
        <v>542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Y575*Source!I214</f>
        <v>-6.7324599999999998E-2</v>
      </c>
      <c r="CY575">
        <f>AA575</f>
        <v>93892.43</v>
      </c>
      <c r="CZ575">
        <f>AE575</f>
        <v>14312.87</v>
      </c>
      <c r="DA575">
        <f>AI575</f>
        <v>6.56</v>
      </c>
      <c r="DB575">
        <v>0</v>
      </c>
    </row>
    <row r="576" spans="1:106" x14ac:dyDescent="0.2">
      <c r="A576">
        <f>ROW(Source!A214)</f>
        <v>214</v>
      </c>
      <c r="B576">
        <v>39570879</v>
      </c>
      <c r="C576">
        <v>39572475</v>
      </c>
      <c r="D576">
        <v>36838550</v>
      </c>
      <c r="E576">
        <v>1</v>
      </c>
      <c r="F576">
        <v>1</v>
      </c>
      <c r="G576">
        <v>1</v>
      </c>
      <c r="H576">
        <v>3</v>
      </c>
      <c r="I576" t="s">
        <v>542</v>
      </c>
      <c r="J576" t="s">
        <v>544</v>
      </c>
      <c r="K576" t="s">
        <v>543</v>
      </c>
      <c r="L576">
        <v>1348</v>
      </c>
      <c r="N576">
        <v>1009</v>
      </c>
      <c r="O576" t="s">
        <v>64</v>
      </c>
      <c r="P576" t="s">
        <v>64</v>
      </c>
      <c r="Q576">
        <v>1000</v>
      </c>
      <c r="W576">
        <v>0</v>
      </c>
      <c r="X576">
        <v>-1296827561</v>
      </c>
      <c r="Y576">
        <v>1.9E-2</v>
      </c>
      <c r="AA576">
        <v>163672</v>
      </c>
      <c r="AB576">
        <v>0</v>
      </c>
      <c r="AC576">
        <v>0</v>
      </c>
      <c r="AD576">
        <v>0</v>
      </c>
      <c r="AE576">
        <v>24950</v>
      </c>
      <c r="AF576">
        <v>0</v>
      </c>
      <c r="AG576">
        <v>0</v>
      </c>
      <c r="AH576">
        <v>0</v>
      </c>
      <c r="AI576">
        <v>6.56</v>
      </c>
      <c r="AJ576">
        <v>1</v>
      </c>
      <c r="AK576">
        <v>1</v>
      </c>
      <c r="AL576">
        <v>1</v>
      </c>
      <c r="AN576">
        <v>0</v>
      </c>
      <c r="AO576">
        <v>0</v>
      </c>
      <c r="AP576">
        <v>0</v>
      </c>
      <c r="AQ576">
        <v>0</v>
      </c>
      <c r="AR576">
        <v>0</v>
      </c>
      <c r="AS576" t="s">
        <v>3</v>
      </c>
      <c r="AT576">
        <v>1.9E-2</v>
      </c>
      <c r="AU576" t="s">
        <v>3</v>
      </c>
      <c r="AV576">
        <v>0</v>
      </c>
      <c r="AW576">
        <v>1</v>
      </c>
      <c r="AX576">
        <v>-1</v>
      </c>
      <c r="AY576">
        <v>0</v>
      </c>
      <c r="AZ576">
        <v>0</v>
      </c>
      <c r="BA576" t="s">
        <v>3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Y576*Source!I214</f>
        <v>6.7324599999999998E-2</v>
      </c>
      <c r="CY576">
        <f>AA576</f>
        <v>163672</v>
      </c>
      <c r="CZ576">
        <f>AE576</f>
        <v>24950</v>
      </c>
      <c r="DA576">
        <f>AI576</f>
        <v>6.56</v>
      </c>
      <c r="DB576">
        <v>0</v>
      </c>
    </row>
    <row r="577" spans="1:106" x14ac:dyDescent="0.2">
      <c r="A577">
        <f>ROW(Source!A214)</f>
        <v>214</v>
      </c>
      <c r="B577">
        <v>39570879</v>
      </c>
      <c r="C577">
        <v>39572475</v>
      </c>
      <c r="D577">
        <v>36839186</v>
      </c>
      <c r="E577">
        <v>1</v>
      </c>
      <c r="F577">
        <v>1</v>
      </c>
      <c r="G577">
        <v>1</v>
      </c>
      <c r="H577">
        <v>3</v>
      </c>
      <c r="I577" t="s">
        <v>1442</v>
      </c>
      <c r="J577" t="s">
        <v>1443</v>
      </c>
      <c r="K577" t="s">
        <v>1444</v>
      </c>
      <c r="L577">
        <v>1348</v>
      </c>
      <c r="N577">
        <v>1009</v>
      </c>
      <c r="O577" t="s">
        <v>64</v>
      </c>
      <c r="P577" t="s">
        <v>64</v>
      </c>
      <c r="Q577">
        <v>1000</v>
      </c>
      <c r="W577">
        <v>0</v>
      </c>
      <c r="X577">
        <v>-2124557522</v>
      </c>
      <c r="Y577">
        <v>1.4E-3</v>
      </c>
      <c r="AA577">
        <v>43735.519999999997</v>
      </c>
      <c r="AB577">
        <v>0</v>
      </c>
      <c r="AC577">
        <v>0</v>
      </c>
      <c r="AD577">
        <v>0</v>
      </c>
      <c r="AE577">
        <v>6667</v>
      </c>
      <c r="AF577">
        <v>0</v>
      </c>
      <c r="AG577">
        <v>0</v>
      </c>
      <c r="AH577">
        <v>0</v>
      </c>
      <c r="AI577">
        <v>6.56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3</v>
      </c>
      <c r="AT577">
        <v>1.4E-3</v>
      </c>
      <c r="AU577" t="s">
        <v>3</v>
      </c>
      <c r="AV577">
        <v>0</v>
      </c>
      <c r="AW577">
        <v>2</v>
      </c>
      <c r="AX577">
        <v>39572492</v>
      </c>
      <c r="AY577">
        <v>1</v>
      </c>
      <c r="AZ577">
        <v>0</v>
      </c>
      <c r="BA577">
        <v>543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Y577*Source!I214</f>
        <v>4.9607599999999998E-3</v>
      </c>
      <c r="CY577">
        <f>AA577</f>
        <v>43735.519999999997</v>
      </c>
      <c r="CZ577">
        <f>AE577</f>
        <v>6667</v>
      </c>
      <c r="DA577">
        <f>AI577</f>
        <v>6.56</v>
      </c>
      <c r="DB577">
        <v>0</v>
      </c>
    </row>
    <row r="578" spans="1:106" x14ac:dyDescent="0.2">
      <c r="A578">
        <f>ROW(Source!A251)</f>
        <v>251</v>
      </c>
      <c r="B578">
        <v>39570879</v>
      </c>
      <c r="C578">
        <v>39572495</v>
      </c>
      <c r="D578">
        <v>37065248</v>
      </c>
      <c r="E578">
        <v>1</v>
      </c>
      <c r="F578">
        <v>1</v>
      </c>
      <c r="G578">
        <v>1</v>
      </c>
      <c r="H578">
        <v>1</v>
      </c>
      <c r="I578" t="s">
        <v>1203</v>
      </c>
      <c r="J578" t="s">
        <v>3</v>
      </c>
      <c r="K578" t="s">
        <v>1204</v>
      </c>
      <c r="L578">
        <v>1191</v>
      </c>
      <c r="N578">
        <v>1013</v>
      </c>
      <c r="O578" t="s">
        <v>1143</v>
      </c>
      <c r="P578" t="s">
        <v>1143</v>
      </c>
      <c r="Q578">
        <v>1</v>
      </c>
      <c r="W578">
        <v>0</v>
      </c>
      <c r="X578">
        <v>-400197608</v>
      </c>
      <c r="Y578">
        <v>10.219500000000002</v>
      </c>
      <c r="AA578">
        <v>0</v>
      </c>
      <c r="AB578">
        <v>0</v>
      </c>
      <c r="AC578">
        <v>0</v>
      </c>
      <c r="AD578">
        <v>55.96</v>
      </c>
      <c r="AE578">
        <v>0</v>
      </c>
      <c r="AF578">
        <v>0</v>
      </c>
      <c r="AG578">
        <v>0</v>
      </c>
      <c r="AH578">
        <v>8.5299999999999994</v>
      </c>
      <c r="AI578">
        <v>1</v>
      </c>
      <c r="AJ578">
        <v>1</v>
      </c>
      <c r="AK578">
        <v>1</v>
      </c>
      <c r="AL578">
        <v>6.56</v>
      </c>
      <c r="AN578">
        <v>0</v>
      </c>
      <c r="AO578">
        <v>1</v>
      </c>
      <c r="AP578">
        <v>1</v>
      </c>
      <c r="AQ578">
        <v>0</v>
      </c>
      <c r="AR578">
        <v>0</v>
      </c>
      <c r="AS578" t="s">
        <v>3</v>
      </c>
      <c r="AT578">
        <v>7.57</v>
      </c>
      <c r="AU578" t="s">
        <v>549</v>
      </c>
      <c r="AV578">
        <v>1</v>
      </c>
      <c r="AW578">
        <v>2</v>
      </c>
      <c r="AX578">
        <v>39572497</v>
      </c>
      <c r="AY578">
        <v>1</v>
      </c>
      <c r="AZ578">
        <v>0</v>
      </c>
      <c r="BA578">
        <v>544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Y578*Source!I251</f>
        <v>25.548750000000005</v>
      </c>
      <c r="CY578">
        <f>AD578</f>
        <v>55.96</v>
      </c>
      <c r="CZ578">
        <f>AH578</f>
        <v>8.5299999999999994</v>
      </c>
      <c r="DA578">
        <f>AL578</f>
        <v>6.56</v>
      </c>
      <c r="DB578">
        <v>0</v>
      </c>
    </row>
    <row r="579" spans="1:106" x14ac:dyDescent="0.2">
      <c r="A579">
        <f>ROW(Source!A252)</f>
        <v>252</v>
      </c>
      <c r="B579">
        <v>39570879</v>
      </c>
      <c r="C579">
        <v>39572498</v>
      </c>
      <c r="D579">
        <v>37065248</v>
      </c>
      <c r="E579">
        <v>1</v>
      </c>
      <c r="F579">
        <v>1</v>
      </c>
      <c r="G579">
        <v>1</v>
      </c>
      <c r="H579">
        <v>1</v>
      </c>
      <c r="I579" t="s">
        <v>1203</v>
      </c>
      <c r="J579" t="s">
        <v>3</v>
      </c>
      <c r="K579" t="s">
        <v>1204</v>
      </c>
      <c r="L579">
        <v>1191</v>
      </c>
      <c r="N579">
        <v>1013</v>
      </c>
      <c r="O579" t="s">
        <v>1143</v>
      </c>
      <c r="P579" t="s">
        <v>1143</v>
      </c>
      <c r="Q579">
        <v>1</v>
      </c>
      <c r="W579">
        <v>0</v>
      </c>
      <c r="X579">
        <v>-400197608</v>
      </c>
      <c r="Y579">
        <v>3.1</v>
      </c>
      <c r="AA579">
        <v>0</v>
      </c>
      <c r="AB579">
        <v>0</v>
      </c>
      <c r="AC579">
        <v>0</v>
      </c>
      <c r="AD579">
        <v>55.96</v>
      </c>
      <c r="AE579">
        <v>0</v>
      </c>
      <c r="AF579">
        <v>0</v>
      </c>
      <c r="AG579">
        <v>0</v>
      </c>
      <c r="AH579">
        <v>8.5299999999999994</v>
      </c>
      <c r="AI579">
        <v>1</v>
      </c>
      <c r="AJ579">
        <v>1</v>
      </c>
      <c r="AK579">
        <v>1</v>
      </c>
      <c r="AL579">
        <v>6.56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3</v>
      </c>
      <c r="AT579">
        <v>0.31</v>
      </c>
      <c r="AU579" t="s">
        <v>552</v>
      </c>
      <c r="AV579">
        <v>1</v>
      </c>
      <c r="AW579">
        <v>2</v>
      </c>
      <c r="AX579">
        <v>39572500</v>
      </c>
      <c r="AY579">
        <v>1</v>
      </c>
      <c r="AZ579">
        <v>0</v>
      </c>
      <c r="BA579">
        <v>545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Y579*Source!I252</f>
        <v>-4.774</v>
      </c>
      <c r="CY579">
        <f>AD579</f>
        <v>55.96</v>
      </c>
      <c r="CZ579">
        <f>AH579</f>
        <v>8.5299999999999994</v>
      </c>
      <c r="DA579">
        <f>AL579</f>
        <v>6.56</v>
      </c>
      <c r="DB579">
        <v>0</v>
      </c>
    </row>
    <row r="580" spans="1:106" x14ac:dyDescent="0.2">
      <c r="A580">
        <f>ROW(Source!A253)</f>
        <v>253</v>
      </c>
      <c r="B580">
        <v>39570879</v>
      </c>
      <c r="C580">
        <v>39572501</v>
      </c>
      <c r="D580">
        <v>37070090</v>
      </c>
      <c r="E580">
        <v>1</v>
      </c>
      <c r="F580">
        <v>1</v>
      </c>
      <c r="G580">
        <v>1</v>
      </c>
      <c r="H580">
        <v>1</v>
      </c>
      <c r="I580" t="s">
        <v>1339</v>
      </c>
      <c r="J580" t="s">
        <v>3</v>
      </c>
      <c r="K580" t="s">
        <v>1340</v>
      </c>
      <c r="L580">
        <v>1191</v>
      </c>
      <c r="N580">
        <v>1013</v>
      </c>
      <c r="O580" t="s">
        <v>1143</v>
      </c>
      <c r="P580" t="s">
        <v>1143</v>
      </c>
      <c r="Q580">
        <v>1</v>
      </c>
      <c r="W580">
        <v>0</v>
      </c>
      <c r="X580">
        <v>-814890593</v>
      </c>
      <c r="Y580">
        <v>52.646999999999998</v>
      </c>
      <c r="AA580">
        <v>0</v>
      </c>
      <c r="AB580">
        <v>0</v>
      </c>
      <c r="AC580">
        <v>0</v>
      </c>
      <c r="AD580">
        <v>58.84</v>
      </c>
      <c r="AE580">
        <v>0</v>
      </c>
      <c r="AF580">
        <v>0</v>
      </c>
      <c r="AG580">
        <v>0</v>
      </c>
      <c r="AH580">
        <v>8.9700000000000006</v>
      </c>
      <c r="AI580">
        <v>1</v>
      </c>
      <c r="AJ580">
        <v>1</v>
      </c>
      <c r="AK580">
        <v>1</v>
      </c>
      <c r="AL580">
        <v>6.56</v>
      </c>
      <c r="AN580">
        <v>0</v>
      </c>
      <c r="AO580">
        <v>1</v>
      </c>
      <c r="AP580">
        <v>1</v>
      </c>
      <c r="AQ580">
        <v>0</v>
      </c>
      <c r="AR580">
        <v>0</v>
      </c>
      <c r="AS580" t="s">
        <v>3</v>
      </c>
      <c r="AT580">
        <v>45.78</v>
      </c>
      <c r="AU580" t="s">
        <v>20</v>
      </c>
      <c r="AV580">
        <v>1</v>
      </c>
      <c r="AW580">
        <v>2</v>
      </c>
      <c r="AX580">
        <v>39572512</v>
      </c>
      <c r="AY580">
        <v>1</v>
      </c>
      <c r="AZ580">
        <v>0</v>
      </c>
      <c r="BA580">
        <v>546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Y580*Source!I253</f>
        <v>3.2641139999999997</v>
      </c>
      <c r="CY580">
        <f>AD580</f>
        <v>58.84</v>
      </c>
      <c r="CZ580">
        <f>AH580</f>
        <v>8.9700000000000006</v>
      </c>
      <c r="DA580">
        <f>AL580</f>
        <v>6.56</v>
      </c>
      <c r="DB580">
        <v>0</v>
      </c>
    </row>
    <row r="581" spans="1:106" x14ac:dyDescent="0.2">
      <c r="A581">
        <f>ROW(Source!A253)</f>
        <v>253</v>
      </c>
      <c r="B581">
        <v>39570879</v>
      </c>
      <c r="C581">
        <v>39572501</v>
      </c>
      <c r="D581">
        <v>37064876</v>
      </c>
      <c r="E581">
        <v>1</v>
      </c>
      <c r="F581">
        <v>1</v>
      </c>
      <c r="G581">
        <v>1</v>
      </c>
      <c r="H581">
        <v>1</v>
      </c>
      <c r="I581" t="s">
        <v>1146</v>
      </c>
      <c r="J581" t="s">
        <v>3</v>
      </c>
      <c r="K581" t="s">
        <v>1147</v>
      </c>
      <c r="L581">
        <v>1191</v>
      </c>
      <c r="N581">
        <v>1013</v>
      </c>
      <c r="O581" t="s">
        <v>1143</v>
      </c>
      <c r="P581" t="s">
        <v>1143</v>
      </c>
      <c r="Q581">
        <v>1</v>
      </c>
      <c r="W581">
        <v>0</v>
      </c>
      <c r="X581">
        <v>-1417349443</v>
      </c>
      <c r="Y581">
        <v>0.13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1</v>
      </c>
      <c r="AJ581">
        <v>1</v>
      </c>
      <c r="AK581">
        <v>6.56</v>
      </c>
      <c r="AL581">
        <v>1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3</v>
      </c>
      <c r="AT581">
        <v>0.13</v>
      </c>
      <c r="AU581" t="s">
        <v>3</v>
      </c>
      <c r="AV581">
        <v>2</v>
      </c>
      <c r="AW581">
        <v>2</v>
      </c>
      <c r="AX581">
        <v>39572513</v>
      </c>
      <c r="AY581">
        <v>1</v>
      </c>
      <c r="AZ581">
        <v>2048</v>
      </c>
      <c r="BA581">
        <v>547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Y581*Source!I253</f>
        <v>8.0599999999999995E-3</v>
      </c>
      <c r="CY581">
        <f>AD581</f>
        <v>0</v>
      </c>
      <c r="CZ581">
        <f>AH581</f>
        <v>0</v>
      </c>
      <c r="DA581">
        <f>AL581</f>
        <v>1</v>
      </c>
      <c r="DB581">
        <v>0</v>
      </c>
    </row>
    <row r="582" spans="1:106" x14ac:dyDescent="0.2">
      <c r="A582">
        <f>ROW(Source!A253)</f>
        <v>253</v>
      </c>
      <c r="B582">
        <v>39570879</v>
      </c>
      <c r="C582">
        <v>39572501</v>
      </c>
      <c r="D582">
        <v>36882159</v>
      </c>
      <c r="E582">
        <v>1</v>
      </c>
      <c r="F582">
        <v>1</v>
      </c>
      <c r="G582">
        <v>1</v>
      </c>
      <c r="H582">
        <v>2</v>
      </c>
      <c r="I582" t="s">
        <v>1155</v>
      </c>
      <c r="J582" t="s">
        <v>1156</v>
      </c>
      <c r="K582" t="s">
        <v>1157</v>
      </c>
      <c r="L582">
        <v>1368</v>
      </c>
      <c r="N582">
        <v>1011</v>
      </c>
      <c r="O582" t="s">
        <v>1151</v>
      </c>
      <c r="P582" t="s">
        <v>1151</v>
      </c>
      <c r="Q582">
        <v>1</v>
      </c>
      <c r="W582">
        <v>0</v>
      </c>
      <c r="X582">
        <v>-1718674368</v>
      </c>
      <c r="Y582">
        <v>0.1</v>
      </c>
      <c r="AA582">
        <v>0</v>
      </c>
      <c r="AB582">
        <v>734.65</v>
      </c>
      <c r="AC582">
        <v>13.5</v>
      </c>
      <c r="AD582">
        <v>0</v>
      </c>
      <c r="AE582">
        <v>0</v>
      </c>
      <c r="AF582">
        <v>111.99</v>
      </c>
      <c r="AG582">
        <v>13.5</v>
      </c>
      <c r="AH582">
        <v>0</v>
      </c>
      <c r="AI582">
        <v>1</v>
      </c>
      <c r="AJ582">
        <v>6.56</v>
      </c>
      <c r="AK582">
        <v>1</v>
      </c>
      <c r="AL582">
        <v>1</v>
      </c>
      <c r="AN582">
        <v>0</v>
      </c>
      <c r="AO582">
        <v>1</v>
      </c>
      <c r="AP582">
        <v>1</v>
      </c>
      <c r="AQ582">
        <v>0</v>
      </c>
      <c r="AR582">
        <v>0</v>
      </c>
      <c r="AS582" t="s">
        <v>3</v>
      </c>
      <c r="AT582">
        <v>0.08</v>
      </c>
      <c r="AU582" t="s">
        <v>19</v>
      </c>
      <c r="AV582">
        <v>0</v>
      </c>
      <c r="AW582">
        <v>2</v>
      </c>
      <c r="AX582">
        <v>39572514</v>
      </c>
      <c r="AY582">
        <v>1</v>
      </c>
      <c r="AZ582">
        <v>0</v>
      </c>
      <c r="BA582">
        <v>548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Y582*Source!I253</f>
        <v>6.2000000000000006E-3</v>
      </c>
      <c r="CY582">
        <f>AB582</f>
        <v>734.65</v>
      </c>
      <c r="CZ582">
        <f>AF582</f>
        <v>111.99</v>
      </c>
      <c r="DA582">
        <f>AJ582</f>
        <v>6.56</v>
      </c>
      <c r="DB582">
        <v>0</v>
      </c>
    </row>
    <row r="583" spans="1:106" x14ac:dyDescent="0.2">
      <c r="A583">
        <f>ROW(Source!A253)</f>
        <v>253</v>
      </c>
      <c r="B583">
        <v>39570879</v>
      </c>
      <c r="C583">
        <v>39572501</v>
      </c>
      <c r="D583">
        <v>36882569</v>
      </c>
      <c r="E583">
        <v>1</v>
      </c>
      <c r="F583">
        <v>1</v>
      </c>
      <c r="G583">
        <v>1</v>
      </c>
      <c r="H583">
        <v>2</v>
      </c>
      <c r="I583" t="s">
        <v>1197</v>
      </c>
      <c r="J583" t="s">
        <v>1198</v>
      </c>
      <c r="K583" t="s">
        <v>1199</v>
      </c>
      <c r="L583">
        <v>1368</v>
      </c>
      <c r="N583">
        <v>1011</v>
      </c>
      <c r="O583" t="s">
        <v>1151</v>
      </c>
      <c r="P583" t="s">
        <v>1151</v>
      </c>
      <c r="Q583">
        <v>1</v>
      </c>
      <c r="W583">
        <v>0</v>
      </c>
      <c r="X583">
        <v>-1750804799</v>
      </c>
      <c r="Y583">
        <v>3.05</v>
      </c>
      <c r="AA583">
        <v>0</v>
      </c>
      <c r="AB583">
        <v>3.28</v>
      </c>
      <c r="AC583">
        <v>0</v>
      </c>
      <c r="AD583">
        <v>0</v>
      </c>
      <c r="AE583">
        <v>0</v>
      </c>
      <c r="AF583">
        <v>0.5</v>
      </c>
      <c r="AG583">
        <v>0</v>
      </c>
      <c r="AH583">
        <v>0</v>
      </c>
      <c r="AI583">
        <v>1</v>
      </c>
      <c r="AJ583">
        <v>6.56</v>
      </c>
      <c r="AK583">
        <v>1</v>
      </c>
      <c r="AL583">
        <v>1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3</v>
      </c>
      <c r="AT583">
        <v>2.44</v>
      </c>
      <c r="AU583" t="s">
        <v>19</v>
      </c>
      <c r="AV583">
        <v>0</v>
      </c>
      <c r="AW583">
        <v>2</v>
      </c>
      <c r="AX583">
        <v>39572515</v>
      </c>
      <c r="AY583">
        <v>1</v>
      </c>
      <c r="AZ583">
        <v>0</v>
      </c>
      <c r="BA583">
        <v>549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Y583*Source!I253</f>
        <v>0.18909999999999999</v>
      </c>
      <c r="CY583">
        <f>AB583</f>
        <v>3.28</v>
      </c>
      <c r="CZ583">
        <f>AF583</f>
        <v>0.5</v>
      </c>
      <c r="DA583">
        <f>AJ583</f>
        <v>6.56</v>
      </c>
      <c r="DB583">
        <v>0</v>
      </c>
    </row>
    <row r="584" spans="1:106" x14ac:dyDescent="0.2">
      <c r="A584">
        <f>ROW(Source!A253)</f>
        <v>253</v>
      </c>
      <c r="B584">
        <v>39570879</v>
      </c>
      <c r="C584">
        <v>39572501</v>
      </c>
      <c r="D584">
        <v>36883554</v>
      </c>
      <c r="E584">
        <v>1</v>
      </c>
      <c r="F584">
        <v>1</v>
      </c>
      <c r="G584">
        <v>1</v>
      </c>
      <c r="H584">
        <v>2</v>
      </c>
      <c r="I584" t="s">
        <v>1158</v>
      </c>
      <c r="J584" t="s">
        <v>1159</v>
      </c>
      <c r="K584" t="s">
        <v>1160</v>
      </c>
      <c r="L584">
        <v>1368</v>
      </c>
      <c r="N584">
        <v>1011</v>
      </c>
      <c r="O584" t="s">
        <v>1151</v>
      </c>
      <c r="P584" t="s">
        <v>1151</v>
      </c>
      <c r="Q584">
        <v>1</v>
      </c>
      <c r="W584">
        <v>0</v>
      </c>
      <c r="X584">
        <v>1372534845</v>
      </c>
      <c r="Y584">
        <v>6.25E-2</v>
      </c>
      <c r="AA584">
        <v>0</v>
      </c>
      <c r="AB584">
        <v>431.06</v>
      </c>
      <c r="AC584">
        <v>11.6</v>
      </c>
      <c r="AD584">
        <v>0</v>
      </c>
      <c r="AE584">
        <v>0</v>
      </c>
      <c r="AF584">
        <v>65.709999999999994</v>
      </c>
      <c r="AG584">
        <v>11.6</v>
      </c>
      <c r="AH584">
        <v>0</v>
      </c>
      <c r="AI584">
        <v>1</v>
      </c>
      <c r="AJ584">
        <v>6.56</v>
      </c>
      <c r="AK584">
        <v>1</v>
      </c>
      <c r="AL584">
        <v>1</v>
      </c>
      <c r="AN584">
        <v>0</v>
      </c>
      <c r="AO584">
        <v>1</v>
      </c>
      <c r="AP584">
        <v>1</v>
      </c>
      <c r="AQ584">
        <v>0</v>
      </c>
      <c r="AR584">
        <v>0</v>
      </c>
      <c r="AS584" t="s">
        <v>3</v>
      </c>
      <c r="AT584">
        <v>0.05</v>
      </c>
      <c r="AU584" t="s">
        <v>19</v>
      </c>
      <c r="AV584">
        <v>0</v>
      </c>
      <c r="AW584">
        <v>2</v>
      </c>
      <c r="AX584">
        <v>39572516</v>
      </c>
      <c r="AY584">
        <v>1</v>
      </c>
      <c r="AZ584">
        <v>0</v>
      </c>
      <c r="BA584">
        <v>550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Y584*Source!I253</f>
        <v>3.875E-3</v>
      </c>
      <c r="CY584">
        <f>AB584</f>
        <v>431.06</v>
      </c>
      <c r="CZ584">
        <f>AF584</f>
        <v>65.709999999999994</v>
      </c>
      <c r="DA584">
        <f>AJ584</f>
        <v>6.56</v>
      </c>
      <c r="DB584">
        <v>0</v>
      </c>
    </row>
    <row r="585" spans="1:106" x14ac:dyDescent="0.2">
      <c r="A585">
        <f>ROW(Source!A253)</f>
        <v>253</v>
      </c>
      <c r="B585">
        <v>39570879</v>
      </c>
      <c r="C585">
        <v>39572501</v>
      </c>
      <c r="D585">
        <v>36804545</v>
      </c>
      <c r="E585">
        <v>1</v>
      </c>
      <c r="F585">
        <v>1</v>
      </c>
      <c r="G585">
        <v>1</v>
      </c>
      <c r="H585">
        <v>3</v>
      </c>
      <c r="I585" t="s">
        <v>1211</v>
      </c>
      <c r="J585" t="s">
        <v>1212</v>
      </c>
      <c r="K585" t="s">
        <v>1213</v>
      </c>
      <c r="L585">
        <v>1348</v>
      </c>
      <c r="N585">
        <v>1009</v>
      </c>
      <c r="O585" t="s">
        <v>64</v>
      </c>
      <c r="P585" t="s">
        <v>64</v>
      </c>
      <c r="Q585">
        <v>1000</v>
      </c>
      <c r="W585">
        <v>0</v>
      </c>
      <c r="X585">
        <v>1174701286</v>
      </c>
      <c r="Y585">
        <v>2E-3</v>
      </c>
      <c r="AA585">
        <v>78575.679999999993</v>
      </c>
      <c r="AB585">
        <v>0</v>
      </c>
      <c r="AC585">
        <v>0</v>
      </c>
      <c r="AD585">
        <v>0</v>
      </c>
      <c r="AE585">
        <v>11978</v>
      </c>
      <c r="AF585">
        <v>0</v>
      </c>
      <c r="AG585">
        <v>0</v>
      </c>
      <c r="AH585">
        <v>0</v>
      </c>
      <c r="AI585">
        <v>6.56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0</v>
      </c>
      <c r="AQ585">
        <v>0</v>
      </c>
      <c r="AR585">
        <v>0</v>
      </c>
      <c r="AS585" t="s">
        <v>3</v>
      </c>
      <c r="AT585">
        <v>2E-3</v>
      </c>
      <c r="AU585" t="s">
        <v>3</v>
      </c>
      <c r="AV585">
        <v>0</v>
      </c>
      <c r="AW585">
        <v>2</v>
      </c>
      <c r="AX585">
        <v>39572517</v>
      </c>
      <c r="AY585">
        <v>1</v>
      </c>
      <c r="AZ585">
        <v>0</v>
      </c>
      <c r="BA585">
        <v>551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Y585*Source!I253</f>
        <v>1.2400000000000001E-4</v>
      </c>
      <c r="CY585">
        <f>AA585</f>
        <v>78575.679999999993</v>
      </c>
      <c r="CZ585">
        <f>AE585</f>
        <v>11978</v>
      </c>
      <c r="DA585">
        <f>AI585</f>
        <v>6.56</v>
      </c>
      <c r="DB585">
        <v>0</v>
      </c>
    </row>
    <row r="586" spans="1:106" x14ac:dyDescent="0.2">
      <c r="A586">
        <f>ROW(Source!A253)</f>
        <v>253</v>
      </c>
      <c r="B586">
        <v>39570879</v>
      </c>
      <c r="C586">
        <v>39572501</v>
      </c>
      <c r="D586">
        <v>36796108</v>
      </c>
      <c r="E586">
        <v>17</v>
      </c>
      <c r="F586">
        <v>1</v>
      </c>
      <c r="G586">
        <v>1</v>
      </c>
      <c r="H586">
        <v>3</v>
      </c>
      <c r="I586" t="s">
        <v>95</v>
      </c>
      <c r="J586" t="s">
        <v>3</v>
      </c>
      <c r="K586" t="s">
        <v>96</v>
      </c>
      <c r="L586">
        <v>1339</v>
      </c>
      <c r="N586">
        <v>1007</v>
      </c>
      <c r="O586" t="s">
        <v>73</v>
      </c>
      <c r="P586" t="s">
        <v>73</v>
      </c>
      <c r="Q586">
        <v>1</v>
      </c>
      <c r="W586">
        <v>0</v>
      </c>
      <c r="X586">
        <v>-1646172050</v>
      </c>
      <c r="Y586">
        <v>2.04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6.56</v>
      </c>
      <c r="AJ586">
        <v>1</v>
      </c>
      <c r="AK586">
        <v>1</v>
      </c>
      <c r="AL586">
        <v>1</v>
      </c>
      <c r="AN586">
        <v>0</v>
      </c>
      <c r="AO586">
        <v>0</v>
      </c>
      <c r="AP586">
        <v>0</v>
      </c>
      <c r="AQ586">
        <v>0</v>
      </c>
      <c r="AR586">
        <v>0</v>
      </c>
      <c r="AS586" t="s">
        <v>3</v>
      </c>
      <c r="AT586">
        <v>2.04</v>
      </c>
      <c r="AU586" t="s">
        <v>3</v>
      </c>
      <c r="AV586">
        <v>0</v>
      </c>
      <c r="AW586">
        <v>2</v>
      </c>
      <c r="AX586">
        <v>39572518</v>
      </c>
      <c r="AY586">
        <v>1</v>
      </c>
      <c r="AZ586">
        <v>0</v>
      </c>
      <c r="BA586">
        <v>552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Y586*Source!I253</f>
        <v>0.12648000000000001</v>
      </c>
      <c r="CY586">
        <f>AA586</f>
        <v>0</v>
      </c>
      <c r="CZ586">
        <f>AE586</f>
        <v>0</v>
      </c>
      <c r="DA586">
        <f>AI586</f>
        <v>6.56</v>
      </c>
      <c r="DB586">
        <v>0</v>
      </c>
    </row>
    <row r="587" spans="1:106" x14ac:dyDescent="0.2">
      <c r="A587">
        <f>ROW(Source!A253)</f>
        <v>253</v>
      </c>
      <c r="B587">
        <v>39570879</v>
      </c>
      <c r="C587">
        <v>39572501</v>
      </c>
      <c r="D587">
        <v>36807446</v>
      </c>
      <c r="E587">
        <v>1</v>
      </c>
      <c r="F587">
        <v>1</v>
      </c>
      <c r="G587">
        <v>1</v>
      </c>
      <c r="H587">
        <v>3</v>
      </c>
      <c r="I587" t="s">
        <v>468</v>
      </c>
      <c r="J587" t="s">
        <v>470</v>
      </c>
      <c r="K587" t="s">
        <v>469</v>
      </c>
      <c r="L587">
        <v>1339</v>
      </c>
      <c r="N587">
        <v>1007</v>
      </c>
      <c r="O587" t="s">
        <v>73</v>
      </c>
      <c r="P587" t="s">
        <v>73</v>
      </c>
      <c r="Q587">
        <v>1</v>
      </c>
      <c r="W587">
        <v>0</v>
      </c>
      <c r="X587">
        <v>1090884294</v>
      </c>
      <c r="Y587">
        <v>2.04</v>
      </c>
      <c r="AA587">
        <v>4728.32</v>
      </c>
      <c r="AB587">
        <v>0</v>
      </c>
      <c r="AC587">
        <v>0</v>
      </c>
      <c r="AD587">
        <v>0</v>
      </c>
      <c r="AE587">
        <v>720.78</v>
      </c>
      <c r="AF587">
        <v>0</v>
      </c>
      <c r="AG587">
        <v>0</v>
      </c>
      <c r="AH587">
        <v>0</v>
      </c>
      <c r="AI587">
        <v>6.56</v>
      </c>
      <c r="AJ587">
        <v>1</v>
      </c>
      <c r="AK587">
        <v>1</v>
      </c>
      <c r="AL587">
        <v>1</v>
      </c>
      <c r="AN587">
        <v>0</v>
      </c>
      <c r="AO587">
        <v>0</v>
      </c>
      <c r="AP587">
        <v>0</v>
      </c>
      <c r="AQ587">
        <v>0</v>
      </c>
      <c r="AR587">
        <v>0</v>
      </c>
      <c r="AS587" t="s">
        <v>3</v>
      </c>
      <c r="AT587">
        <v>2.04</v>
      </c>
      <c r="AU587" t="s">
        <v>3</v>
      </c>
      <c r="AV587">
        <v>0</v>
      </c>
      <c r="AW587">
        <v>1</v>
      </c>
      <c r="AX587">
        <v>-1</v>
      </c>
      <c r="AY587">
        <v>0</v>
      </c>
      <c r="AZ587">
        <v>0</v>
      </c>
      <c r="BA587" t="s">
        <v>3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Y587*Source!I253</f>
        <v>0.12648000000000001</v>
      </c>
      <c r="CY587">
        <f>AA587</f>
        <v>4728.32</v>
      </c>
      <c r="CZ587">
        <f>AE587</f>
        <v>720.78</v>
      </c>
      <c r="DA587">
        <f>AI587</f>
        <v>6.56</v>
      </c>
      <c r="DB587">
        <v>0</v>
      </c>
    </row>
    <row r="588" spans="1:106" x14ac:dyDescent="0.2">
      <c r="A588">
        <f>ROW(Source!A253)</f>
        <v>253</v>
      </c>
      <c r="B588">
        <v>39570879</v>
      </c>
      <c r="C588">
        <v>39572501</v>
      </c>
      <c r="D588">
        <v>36830501</v>
      </c>
      <c r="E588">
        <v>1</v>
      </c>
      <c r="F588">
        <v>1</v>
      </c>
      <c r="G588">
        <v>1</v>
      </c>
      <c r="H588">
        <v>3</v>
      </c>
      <c r="I588" t="s">
        <v>1375</v>
      </c>
      <c r="J588" t="s">
        <v>1376</v>
      </c>
      <c r="K588" t="s">
        <v>1377</v>
      </c>
      <c r="L588">
        <v>1339</v>
      </c>
      <c r="N588">
        <v>1007</v>
      </c>
      <c r="O588" t="s">
        <v>73</v>
      </c>
      <c r="P588" t="s">
        <v>73</v>
      </c>
      <c r="Q588">
        <v>1</v>
      </c>
      <c r="W588">
        <v>0</v>
      </c>
      <c r="X588">
        <v>2024089152</v>
      </c>
      <c r="Y588">
        <v>0.1</v>
      </c>
      <c r="AA588">
        <v>7216</v>
      </c>
      <c r="AB588">
        <v>0</v>
      </c>
      <c r="AC588">
        <v>0</v>
      </c>
      <c r="AD588">
        <v>0</v>
      </c>
      <c r="AE588">
        <v>1100</v>
      </c>
      <c r="AF588">
        <v>0</v>
      </c>
      <c r="AG588">
        <v>0</v>
      </c>
      <c r="AH588">
        <v>0</v>
      </c>
      <c r="AI588">
        <v>6.56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3</v>
      </c>
      <c r="AT588">
        <v>0.1</v>
      </c>
      <c r="AU588" t="s">
        <v>3</v>
      </c>
      <c r="AV588">
        <v>0</v>
      </c>
      <c r="AW588">
        <v>2</v>
      </c>
      <c r="AX588">
        <v>39572519</v>
      </c>
      <c r="AY588">
        <v>1</v>
      </c>
      <c r="AZ588">
        <v>0</v>
      </c>
      <c r="BA588">
        <v>553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Y588*Source!I253</f>
        <v>6.2000000000000006E-3</v>
      </c>
      <c r="CY588">
        <f>AA588</f>
        <v>7216</v>
      </c>
      <c r="CZ588">
        <f>AE588</f>
        <v>1100</v>
      </c>
      <c r="DA588">
        <f>AI588</f>
        <v>6.56</v>
      </c>
      <c r="DB588">
        <v>0</v>
      </c>
    </row>
    <row r="589" spans="1:106" x14ac:dyDescent="0.2">
      <c r="A589">
        <f>ROW(Source!A253)</f>
        <v>253</v>
      </c>
      <c r="B589">
        <v>39570879</v>
      </c>
      <c r="C589">
        <v>39572501</v>
      </c>
      <c r="D589">
        <v>36830509</v>
      </c>
      <c r="E589">
        <v>1</v>
      </c>
      <c r="F589">
        <v>1</v>
      </c>
      <c r="G589">
        <v>1</v>
      </c>
      <c r="H589">
        <v>3</v>
      </c>
      <c r="I589" t="s">
        <v>1223</v>
      </c>
      <c r="J589" t="s">
        <v>1224</v>
      </c>
      <c r="K589" t="s">
        <v>1225</v>
      </c>
      <c r="L589">
        <v>1339</v>
      </c>
      <c r="N589">
        <v>1007</v>
      </c>
      <c r="O589" t="s">
        <v>73</v>
      </c>
      <c r="P589" t="s">
        <v>73</v>
      </c>
      <c r="Q589">
        <v>1</v>
      </c>
      <c r="W589">
        <v>0</v>
      </c>
      <c r="X589">
        <v>-709960560</v>
      </c>
      <c r="Y589">
        <v>0.04</v>
      </c>
      <c r="AA589">
        <v>6927.36</v>
      </c>
      <c r="AB589">
        <v>0</v>
      </c>
      <c r="AC589">
        <v>0</v>
      </c>
      <c r="AD589">
        <v>0</v>
      </c>
      <c r="AE589">
        <v>1056</v>
      </c>
      <c r="AF589">
        <v>0</v>
      </c>
      <c r="AG589">
        <v>0</v>
      </c>
      <c r="AH589">
        <v>0</v>
      </c>
      <c r="AI589">
        <v>6.56</v>
      </c>
      <c r="AJ589">
        <v>1</v>
      </c>
      <c r="AK589">
        <v>1</v>
      </c>
      <c r="AL589">
        <v>1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3</v>
      </c>
      <c r="AT589">
        <v>0.04</v>
      </c>
      <c r="AU589" t="s">
        <v>3</v>
      </c>
      <c r="AV589">
        <v>0</v>
      </c>
      <c r="AW589">
        <v>2</v>
      </c>
      <c r="AX589">
        <v>39572520</v>
      </c>
      <c r="AY589">
        <v>1</v>
      </c>
      <c r="AZ589">
        <v>0</v>
      </c>
      <c r="BA589">
        <v>554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Y589*Source!I253</f>
        <v>2.48E-3</v>
      </c>
      <c r="CY589">
        <f>AA589</f>
        <v>6927.36</v>
      </c>
      <c r="CZ589">
        <f>AE589</f>
        <v>1056</v>
      </c>
      <c r="DA589">
        <f>AI589</f>
        <v>6.56</v>
      </c>
      <c r="DB589">
        <v>0</v>
      </c>
    </row>
    <row r="590" spans="1:106" x14ac:dyDescent="0.2">
      <c r="A590">
        <f>ROW(Source!A256)</f>
        <v>256</v>
      </c>
      <c r="B590">
        <v>39570879</v>
      </c>
      <c r="C590">
        <v>39572523</v>
      </c>
      <c r="D590">
        <v>37071037</v>
      </c>
      <c r="E590">
        <v>1</v>
      </c>
      <c r="F590">
        <v>1</v>
      </c>
      <c r="G590">
        <v>1</v>
      </c>
      <c r="H590">
        <v>1</v>
      </c>
      <c r="I590" t="s">
        <v>1144</v>
      </c>
      <c r="J590" t="s">
        <v>3</v>
      </c>
      <c r="K590" t="s">
        <v>1145</v>
      </c>
      <c r="L590">
        <v>1191</v>
      </c>
      <c r="N590">
        <v>1013</v>
      </c>
      <c r="O590" t="s">
        <v>1143</v>
      </c>
      <c r="P590" t="s">
        <v>1143</v>
      </c>
      <c r="Q590">
        <v>1</v>
      </c>
      <c r="W590">
        <v>0</v>
      </c>
      <c r="X590">
        <v>1069510174</v>
      </c>
      <c r="Y590">
        <v>18.515000000000001</v>
      </c>
      <c r="AA590">
        <v>0</v>
      </c>
      <c r="AB590">
        <v>0</v>
      </c>
      <c r="AC590">
        <v>0</v>
      </c>
      <c r="AD590">
        <v>63.11</v>
      </c>
      <c r="AE590">
        <v>0</v>
      </c>
      <c r="AF590">
        <v>0</v>
      </c>
      <c r="AG590">
        <v>0</v>
      </c>
      <c r="AH590">
        <v>9.6199999999999992</v>
      </c>
      <c r="AI590">
        <v>1</v>
      </c>
      <c r="AJ590">
        <v>1</v>
      </c>
      <c r="AK590">
        <v>1</v>
      </c>
      <c r="AL590">
        <v>6.56</v>
      </c>
      <c r="AN590">
        <v>0</v>
      </c>
      <c r="AO590">
        <v>1</v>
      </c>
      <c r="AP590">
        <v>1</v>
      </c>
      <c r="AQ590">
        <v>0</v>
      </c>
      <c r="AR590">
        <v>0</v>
      </c>
      <c r="AS590" t="s">
        <v>3</v>
      </c>
      <c r="AT590">
        <v>16.100000000000001</v>
      </c>
      <c r="AU590" t="s">
        <v>20</v>
      </c>
      <c r="AV590">
        <v>1</v>
      </c>
      <c r="AW590">
        <v>2</v>
      </c>
      <c r="AX590">
        <v>39572536</v>
      </c>
      <c r="AY590">
        <v>1</v>
      </c>
      <c r="AZ590">
        <v>0</v>
      </c>
      <c r="BA590">
        <v>555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Y590*Source!I256</f>
        <v>46.287500000000001</v>
      </c>
      <c r="CY590">
        <f>AD590</f>
        <v>63.11</v>
      </c>
      <c r="CZ590">
        <f>AH590</f>
        <v>9.6199999999999992</v>
      </c>
      <c r="DA590">
        <f>AL590</f>
        <v>6.56</v>
      </c>
      <c r="DB590">
        <v>0</v>
      </c>
    </row>
    <row r="591" spans="1:106" x14ac:dyDescent="0.2">
      <c r="A591">
        <f>ROW(Source!A256)</f>
        <v>256</v>
      </c>
      <c r="B591">
        <v>39570879</v>
      </c>
      <c r="C591">
        <v>39572523</v>
      </c>
      <c r="D591">
        <v>37064876</v>
      </c>
      <c r="E591">
        <v>1</v>
      </c>
      <c r="F591">
        <v>1</v>
      </c>
      <c r="G591">
        <v>1</v>
      </c>
      <c r="H591">
        <v>1</v>
      </c>
      <c r="I591" t="s">
        <v>1146</v>
      </c>
      <c r="J591" t="s">
        <v>3</v>
      </c>
      <c r="K591" t="s">
        <v>1147</v>
      </c>
      <c r="L591">
        <v>1191</v>
      </c>
      <c r="N591">
        <v>1013</v>
      </c>
      <c r="O591" t="s">
        <v>1143</v>
      </c>
      <c r="P591" t="s">
        <v>1143</v>
      </c>
      <c r="Q591">
        <v>1</v>
      </c>
      <c r="W591">
        <v>0</v>
      </c>
      <c r="X591">
        <v>-1417349443</v>
      </c>
      <c r="Y591">
        <v>0.05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1</v>
      </c>
      <c r="AJ591">
        <v>1</v>
      </c>
      <c r="AK591">
        <v>6.56</v>
      </c>
      <c r="AL591">
        <v>1</v>
      </c>
      <c r="AN591">
        <v>0</v>
      </c>
      <c r="AO591">
        <v>1</v>
      </c>
      <c r="AP591">
        <v>0</v>
      </c>
      <c r="AQ591">
        <v>0</v>
      </c>
      <c r="AR591">
        <v>0</v>
      </c>
      <c r="AS591" t="s">
        <v>3</v>
      </c>
      <c r="AT591">
        <v>0.05</v>
      </c>
      <c r="AU591" t="s">
        <v>3</v>
      </c>
      <c r="AV591">
        <v>2</v>
      </c>
      <c r="AW591">
        <v>2</v>
      </c>
      <c r="AX591">
        <v>39572537</v>
      </c>
      <c r="AY591">
        <v>1</v>
      </c>
      <c r="AZ591">
        <v>2048</v>
      </c>
      <c r="BA591">
        <v>556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Y591*Source!I256</f>
        <v>0.125</v>
      </c>
      <c r="CY591">
        <f>AD591</f>
        <v>0</v>
      </c>
      <c r="CZ591">
        <f>AH591</f>
        <v>0</v>
      </c>
      <c r="DA591">
        <f>AL591</f>
        <v>1</v>
      </c>
      <c r="DB591">
        <v>0</v>
      </c>
    </row>
    <row r="592" spans="1:106" x14ac:dyDescent="0.2">
      <c r="A592">
        <f>ROW(Source!A256)</f>
        <v>256</v>
      </c>
      <c r="B592">
        <v>39570879</v>
      </c>
      <c r="C592">
        <v>39572523</v>
      </c>
      <c r="D592">
        <v>36883554</v>
      </c>
      <c r="E592">
        <v>1</v>
      </c>
      <c r="F592">
        <v>1</v>
      </c>
      <c r="G592">
        <v>1</v>
      </c>
      <c r="H592">
        <v>2</v>
      </c>
      <c r="I592" t="s">
        <v>1158</v>
      </c>
      <c r="J592" t="s">
        <v>1159</v>
      </c>
      <c r="K592" t="s">
        <v>1160</v>
      </c>
      <c r="L592">
        <v>1368</v>
      </c>
      <c r="N592">
        <v>1011</v>
      </c>
      <c r="O592" t="s">
        <v>1151</v>
      </c>
      <c r="P592" t="s">
        <v>1151</v>
      </c>
      <c r="Q592">
        <v>1</v>
      </c>
      <c r="W592">
        <v>0</v>
      </c>
      <c r="X592">
        <v>1372534845</v>
      </c>
      <c r="Y592">
        <v>6.25E-2</v>
      </c>
      <c r="AA592">
        <v>0</v>
      </c>
      <c r="AB592">
        <v>431.06</v>
      </c>
      <c r="AC592">
        <v>11.6</v>
      </c>
      <c r="AD592">
        <v>0</v>
      </c>
      <c r="AE592">
        <v>0</v>
      </c>
      <c r="AF592">
        <v>65.709999999999994</v>
      </c>
      <c r="AG592">
        <v>11.6</v>
      </c>
      <c r="AH592">
        <v>0</v>
      </c>
      <c r="AI592">
        <v>1</v>
      </c>
      <c r="AJ592">
        <v>6.56</v>
      </c>
      <c r="AK592">
        <v>1</v>
      </c>
      <c r="AL592">
        <v>1</v>
      </c>
      <c r="AN592">
        <v>0</v>
      </c>
      <c r="AO592">
        <v>1</v>
      </c>
      <c r="AP592">
        <v>1</v>
      </c>
      <c r="AQ592">
        <v>0</v>
      </c>
      <c r="AR592">
        <v>0</v>
      </c>
      <c r="AS592" t="s">
        <v>3</v>
      </c>
      <c r="AT592">
        <v>0.05</v>
      </c>
      <c r="AU592" t="s">
        <v>19</v>
      </c>
      <c r="AV592">
        <v>0</v>
      </c>
      <c r="AW592">
        <v>2</v>
      </c>
      <c r="AX592">
        <v>39572538</v>
      </c>
      <c r="AY592">
        <v>1</v>
      </c>
      <c r="AZ592">
        <v>0</v>
      </c>
      <c r="BA592">
        <v>557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Y592*Source!I256</f>
        <v>0.15625</v>
      </c>
      <c r="CY592">
        <f>AB592</f>
        <v>431.06</v>
      </c>
      <c r="CZ592">
        <f>AF592</f>
        <v>65.709999999999994</v>
      </c>
      <c r="DA592">
        <f>AJ592</f>
        <v>6.56</v>
      </c>
      <c r="DB592">
        <v>0</v>
      </c>
    </row>
    <row r="593" spans="1:106" x14ac:dyDescent="0.2">
      <c r="A593">
        <f>ROW(Source!A256)</f>
        <v>256</v>
      </c>
      <c r="B593">
        <v>39570879</v>
      </c>
      <c r="C593">
        <v>39572523</v>
      </c>
      <c r="D593">
        <v>36883789</v>
      </c>
      <c r="E593">
        <v>1</v>
      </c>
      <c r="F593">
        <v>1</v>
      </c>
      <c r="G593">
        <v>1</v>
      </c>
      <c r="H593">
        <v>2</v>
      </c>
      <c r="I593" t="s">
        <v>1378</v>
      </c>
      <c r="J593" t="s">
        <v>1379</v>
      </c>
      <c r="K593" t="s">
        <v>1380</v>
      </c>
      <c r="L593">
        <v>1368</v>
      </c>
      <c r="N593">
        <v>1011</v>
      </c>
      <c r="O593" t="s">
        <v>1151</v>
      </c>
      <c r="P593" t="s">
        <v>1151</v>
      </c>
      <c r="Q593">
        <v>1</v>
      </c>
      <c r="W593">
        <v>0</v>
      </c>
      <c r="X593">
        <v>-624296059</v>
      </c>
      <c r="Y593">
        <v>8.6999999999999993</v>
      </c>
      <c r="AA593">
        <v>0</v>
      </c>
      <c r="AB593">
        <v>7.87</v>
      </c>
      <c r="AC593">
        <v>0</v>
      </c>
      <c r="AD593">
        <v>0</v>
      </c>
      <c r="AE593">
        <v>0</v>
      </c>
      <c r="AF593">
        <v>1.2</v>
      </c>
      <c r="AG593">
        <v>0</v>
      </c>
      <c r="AH593">
        <v>0</v>
      </c>
      <c r="AI593">
        <v>1</v>
      </c>
      <c r="AJ593">
        <v>6.56</v>
      </c>
      <c r="AK593">
        <v>1</v>
      </c>
      <c r="AL593">
        <v>1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3</v>
      </c>
      <c r="AT593">
        <v>6.96</v>
      </c>
      <c r="AU593" t="s">
        <v>19</v>
      </c>
      <c r="AV593">
        <v>0</v>
      </c>
      <c r="AW593">
        <v>2</v>
      </c>
      <c r="AX593">
        <v>39572539</v>
      </c>
      <c r="AY593">
        <v>1</v>
      </c>
      <c r="AZ593">
        <v>0</v>
      </c>
      <c r="BA593">
        <v>558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Y593*Source!I256</f>
        <v>21.75</v>
      </c>
      <c r="CY593">
        <f>AB593</f>
        <v>7.87</v>
      </c>
      <c r="CZ593">
        <f>AF593</f>
        <v>1.2</v>
      </c>
      <c r="DA593">
        <f>AJ593</f>
        <v>6.56</v>
      </c>
      <c r="DB593">
        <v>0</v>
      </c>
    </row>
    <row r="594" spans="1:106" x14ac:dyDescent="0.2">
      <c r="A594">
        <f>ROW(Source!A256)</f>
        <v>256</v>
      </c>
      <c r="B594">
        <v>39570879</v>
      </c>
      <c r="C594">
        <v>39572523</v>
      </c>
      <c r="D594">
        <v>36800030</v>
      </c>
      <c r="E594">
        <v>1</v>
      </c>
      <c r="F594">
        <v>1</v>
      </c>
      <c r="G594">
        <v>1</v>
      </c>
      <c r="H594">
        <v>3</v>
      </c>
      <c r="I594" t="s">
        <v>1381</v>
      </c>
      <c r="J594" t="s">
        <v>1382</v>
      </c>
      <c r="K594" t="s">
        <v>1383</v>
      </c>
      <c r="L594">
        <v>1348</v>
      </c>
      <c r="N594">
        <v>1009</v>
      </c>
      <c r="O594" t="s">
        <v>64</v>
      </c>
      <c r="P594" t="s">
        <v>64</v>
      </c>
      <c r="Q594">
        <v>1000</v>
      </c>
      <c r="W594">
        <v>0</v>
      </c>
      <c r="X594">
        <v>-168273048</v>
      </c>
      <c r="Y594">
        <v>2E-3</v>
      </c>
      <c r="AA594">
        <v>29443.9</v>
      </c>
      <c r="AB594">
        <v>0</v>
      </c>
      <c r="AC594">
        <v>0</v>
      </c>
      <c r="AD594">
        <v>0</v>
      </c>
      <c r="AE594">
        <v>4488.3999999999996</v>
      </c>
      <c r="AF594">
        <v>0</v>
      </c>
      <c r="AG594">
        <v>0</v>
      </c>
      <c r="AH594">
        <v>0</v>
      </c>
      <c r="AI594">
        <v>6.56</v>
      </c>
      <c r="AJ594">
        <v>1</v>
      </c>
      <c r="AK594">
        <v>1</v>
      </c>
      <c r="AL594">
        <v>1</v>
      </c>
      <c r="AN594">
        <v>0</v>
      </c>
      <c r="AO594">
        <v>1</v>
      </c>
      <c r="AP594">
        <v>0</v>
      </c>
      <c r="AQ594">
        <v>0</v>
      </c>
      <c r="AR594">
        <v>0</v>
      </c>
      <c r="AS594" t="s">
        <v>3</v>
      </c>
      <c r="AT594">
        <v>2E-3</v>
      </c>
      <c r="AU594" t="s">
        <v>3</v>
      </c>
      <c r="AV594">
        <v>0</v>
      </c>
      <c r="AW594">
        <v>2</v>
      </c>
      <c r="AX594">
        <v>39572540</v>
      </c>
      <c r="AY594">
        <v>1</v>
      </c>
      <c r="AZ594">
        <v>0</v>
      </c>
      <c r="BA594">
        <v>559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Y594*Source!I256</f>
        <v>5.0000000000000001E-3</v>
      </c>
      <c r="CY594">
        <f t="shared" ref="CY594:CY602" si="90">AA594</f>
        <v>29443.9</v>
      </c>
      <c r="CZ594">
        <f t="shared" ref="CZ594:CZ602" si="91">AE594</f>
        <v>4488.3999999999996</v>
      </c>
      <c r="DA594">
        <f t="shared" ref="DA594:DA602" si="92">AI594</f>
        <v>6.56</v>
      </c>
      <c r="DB594">
        <v>0</v>
      </c>
    </row>
    <row r="595" spans="1:106" x14ac:dyDescent="0.2">
      <c r="A595">
        <f>ROW(Source!A256)</f>
        <v>256</v>
      </c>
      <c r="B595">
        <v>39570879</v>
      </c>
      <c r="C595">
        <v>39572523</v>
      </c>
      <c r="D595">
        <v>36800141</v>
      </c>
      <c r="E595">
        <v>1</v>
      </c>
      <c r="F595">
        <v>1</v>
      </c>
      <c r="G595">
        <v>1</v>
      </c>
      <c r="H595">
        <v>3</v>
      </c>
      <c r="I595" t="s">
        <v>1384</v>
      </c>
      <c r="J595" t="s">
        <v>1385</v>
      </c>
      <c r="K595" t="s">
        <v>1386</v>
      </c>
      <c r="L595">
        <v>1348</v>
      </c>
      <c r="N595">
        <v>1009</v>
      </c>
      <c r="O595" t="s">
        <v>64</v>
      </c>
      <c r="P595" t="s">
        <v>64</v>
      </c>
      <c r="Q595">
        <v>1000</v>
      </c>
      <c r="W595">
        <v>0</v>
      </c>
      <c r="X595">
        <v>993149205</v>
      </c>
      <c r="Y595">
        <v>4.1599999999999996E-3</v>
      </c>
      <c r="AA595">
        <v>215364.8</v>
      </c>
      <c r="AB595">
        <v>0</v>
      </c>
      <c r="AC595">
        <v>0</v>
      </c>
      <c r="AD595">
        <v>0</v>
      </c>
      <c r="AE595">
        <v>32830</v>
      </c>
      <c r="AF595">
        <v>0</v>
      </c>
      <c r="AG595">
        <v>0</v>
      </c>
      <c r="AH595">
        <v>0</v>
      </c>
      <c r="AI595">
        <v>6.56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0</v>
      </c>
      <c r="AQ595">
        <v>0</v>
      </c>
      <c r="AR595">
        <v>0</v>
      </c>
      <c r="AS595" t="s">
        <v>3</v>
      </c>
      <c r="AT595">
        <v>4.1599999999999996E-3</v>
      </c>
      <c r="AU595" t="s">
        <v>3</v>
      </c>
      <c r="AV595">
        <v>0</v>
      </c>
      <c r="AW595">
        <v>2</v>
      </c>
      <c r="AX595">
        <v>39572541</v>
      </c>
      <c r="AY595">
        <v>1</v>
      </c>
      <c r="AZ595">
        <v>0</v>
      </c>
      <c r="BA595">
        <v>560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Y595*Source!I256</f>
        <v>1.04E-2</v>
      </c>
      <c r="CY595">
        <f t="shared" si="90"/>
        <v>215364.8</v>
      </c>
      <c r="CZ595">
        <f t="shared" si="91"/>
        <v>32830</v>
      </c>
      <c r="DA595">
        <f t="shared" si="92"/>
        <v>6.56</v>
      </c>
      <c r="DB595">
        <v>0</v>
      </c>
    </row>
    <row r="596" spans="1:106" x14ac:dyDescent="0.2">
      <c r="A596">
        <f>ROW(Source!A256)</f>
        <v>256</v>
      </c>
      <c r="B596">
        <v>39570879</v>
      </c>
      <c r="C596">
        <v>39572523</v>
      </c>
      <c r="D596">
        <v>36800159</v>
      </c>
      <c r="E596">
        <v>1</v>
      </c>
      <c r="F596">
        <v>1</v>
      </c>
      <c r="G596">
        <v>1</v>
      </c>
      <c r="H596">
        <v>3</v>
      </c>
      <c r="I596" t="s">
        <v>1387</v>
      </c>
      <c r="J596" t="s">
        <v>1388</v>
      </c>
      <c r="K596" t="s">
        <v>1389</v>
      </c>
      <c r="L596">
        <v>1339</v>
      </c>
      <c r="N596">
        <v>1007</v>
      </c>
      <c r="O596" t="s">
        <v>73</v>
      </c>
      <c r="P596" t="s">
        <v>73</v>
      </c>
      <c r="Q596">
        <v>1</v>
      </c>
      <c r="W596">
        <v>0</v>
      </c>
      <c r="X596">
        <v>1262771840</v>
      </c>
      <c r="Y596">
        <v>6</v>
      </c>
      <c r="AA596">
        <v>40.799999999999997</v>
      </c>
      <c r="AB596">
        <v>0</v>
      </c>
      <c r="AC596">
        <v>0</v>
      </c>
      <c r="AD596">
        <v>0</v>
      </c>
      <c r="AE596">
        <v>6.22</v>
      </c>
      <c r="AF596">
        <v>0</v>
      </c>
      <c r="AG596">
        <v>0</v>
      </c>
      <c r="AH596">
        <v>0</v>
      </c>
      <c r="AI596">
        <v>6.56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3</v>
      </c>
      <c r="AT596">
        <v>6</v>
      </c>
      <c r="AU596" t="s">
        <v>3</v>
      </c>
      <c r="AV596">
        <v>0</v>
      </c>
      <c r="AW596">
        <v>2</v>
      </c>
      <c r="AX596">
        <v>39572542</v>
      </c>
      <c r="AY596">
        <v>1</v>
      </c>
      <c r="AZ596">
        <v>0</v>
      </c>
      <c r="BA596">
        <v>561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Y596*Source!I256</f>
        <v>15</v>
      </c>
      <c r="CY596">
        <f t="shared" si="90"/>
        <v>40.799999999999997</v>
      </c>
      <c r="CZ596">
        <f t="shared" si="91"/>
        <v>6.22</v>
      </c>
      <c r="DA596">
        <f t="shared" si="92"/>
        <v>6.56</v>
      </c>
      <c r="DB596">
        <v>0</v>
      </c>
    </row>
    <row r="597" spans="1:106" x14ac:dyDescent="0.2">
      <c r="A597">
        <f>ROW(Source!A256)</f>
        <v>256</v>
      </c>
      <c r="B597">
        <v>39570879</v>
      </c>
      <c r="C597">
        <v>39572523</v>
      </c>
      <c r="D597">
        <v>36804338</v>
      </c>
      <c r="E597">
        <v>1</v>
      </c>
      <c r="F597">
        <v>1</v>
      </c>
      <c r="G597">
        <v>1</v>
      </c>
      <c r="H597">
        <v>3</v>
      </c>
      <c r="I597" t="s">
        <v>478</v>
      </c>
      <c r="J597" t="s">
        <v>480</v>
      </c>
      <c r="K597" t="s">
        <v>479</v>
      </c>
      <c r="L597">
        <v>1354</v>
      </c>
      <c r="N597">
        <v>1010</v>
      </c>
      <c r="O597" t="s">
        <v>35</v>
      </c>
      <c r="P597" t="s">
        <v>35</v>
      </c>
      <c r="Q597">
        <v>1</v>
      </c>
      <c r="W597">
        <v>0</v>
      </c>
      <c r="X597">
        <v>1569382411</v>
      </c>
      <c r="Y597">
        <v>61.6</v>
      </c>
      <c r="AA597">
        <v>278.73</v>
      </c>
      <c r="AB597">
        <v>0</v>
      </c>
      <c r="AC597">
        <v>0</v>
      </c>
      <c r="AD597">
        <v>0</v>
      </c>
      <c r="AE597">
        <v>42.49</v>
      </c>
      <c r="AF597">
        <v>0</v>
      </c>
      <c r="AG597">
        <v>0</v>
      </c>
      <c r="AH597">
        <v>0</v>
      </c>
      <c r="AI597">
        <v>6.56</v>
      </c>
      <c r="AJ597">
        <v>1</v>
      </c>
      <c r="AK597">
        <v>1</v>
      </c>
      <c r="AL597">
        <v>1</v>
      </c>
      <c r="AN597">
        <v>0</v>
      </c>
      <c r="AO597">
        <v>0</v>
      </c>
      <c r="AP597">
        <v>0</v>
      </c>
      <c r="AQ597">
        <v>0</v>
      </c>
      <c r="AR597">
        <v>0</v>
      </c>
      <c r="AS597" t="s">
        <v>3</v>
      </c>
      <c r="AT597">
        <v>61.6</v>
      </c>
      <c r="AU597" t="s">
        <v>3</v>
      </c>
      <c r="AV597">
        <v>0</v>
      </c>
      <c r="AW597">
        <v>1</v>
      </c>
      <c r="AX597">
        <v>-1</v>
      </c>
      <c r="AY597">
        <v>0</v>
      </c>
      <c r="AZ597">
        <v>0</v>
      </c>
      <c r="BA597" t="s">
        <v>3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Y597*Source!I256</f>
        <v>154</v>
      </c>
      <c r="CY597">
        <f t="shared" si="90"/>
        <v>278.73</v>
      </c>
      <c r="CZ597">
        <f t="shared" si="91"/>
        <v>42.49</v>
      </c>
      <c r="DA597">
        <f t="shared" si="92"/>
        <v>6.56</v>
      </c>
      <c r="DB597">
        <v>0</v>
      </c>
    </row>
    <row r="598" spans="1:106" x14ac:dyDescent="0.2">
      <c r="A598">
        <f>ROW(Source!A256)</f>
        <v>256</v>
      </c>
      <c r="B598">
        <v>39570879</v>
      </c>
      <c r="C598">
        <v>39572523</v>
      </c>
      <c r="D598">
        <v>36804405</v>
      </c>
      <c r="E598">
        <v>1</v>
      </c>
      <c r="F598">
        <v>1</v>
      </c>
      <c r="G598">
        <v>1</v>
      </c>
      <c r="H598">
        <v>3</v>
      </c>
      <c r="I598" t="s">
        <v>558</v>
      </c>
      <c r="J598" t="s">
        <v>560</v>
      </c>
      <c r="K598" t="s">
        <v>559</v>
      </c>
      <c r="L598">
        <v>1348</v>
      </c>
      <c r="N598">
        <v>1009</v>
      </c>
      <c r="O598" t="s">
        <v>64</v>
      </c>
      <c r="P598" t="s">
        <v>64</v>
      </c>
      <c r="Q598">
        <v>1000</v>
      </c>
      <c r="W598">
        <v>0</v>
      </c>
      <c r="X598">
        <v>1878703063</v>
      </c>
      <c r="Y598">
        <v>0</v>
      </c>
      <c r="AA598">
        <v>181023.2</v>
      </c>
      <c r="AB598">
        <v>0</v>
      </c>
      <c r="AC598">
        <v>0</v>
      </c>
      <c r="AD598">
        <v>0</v>
      </c>
      <c r="AE598">
        <v>27595</v>
      </c>
      <c r="AF598">
        <v>0</v>
      </c>
      <c r="AG598">
        <v>0</v>
      </c>
      <c r="AH598">
        <v>0</v>
      </c>
      <c r="AI598">
        <v>6.56</v>
      </c>
      <c r="AJ598">
        <v>1</v>
      </c>
      <c r="AK598">
        <v>1</v>
      </c>
      <c r="AL598">
        <v>1</v>
      </c>
      <c r="AN598">
        <v>1</v>
      </c>
      <c r="AO598">
        <v>0</v>
      </c>
      <c r="AP598">
        <v>0</v>
      </c>
      <c r="AQ598">
        <v>0</v>
      </c>
      <c r="AR598">
        <v>0</v>
      </c>
      <c r="AS598" t="s">
        <v>3</v>
      </c>
      <c r="AT598">
        <v>0</v>
      </c>
      <c r="AU598" t="s">
        <v>3</v>
      </c>
      <c r="AV598">
        <v>0</v>
      </c>
      <c r="AW598">
        <v>2</v>
      </c>
      <c r="AX598">
        <v>39572543</v>
      </c>
      <c r="AY598">
        <v>1</v>
      </c>
      <c r="AZ598">
        <v>0</v>
      </c>
      <c r="BA598">
        <v>562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Y598*Source!I256</f>
        <v>0</v>
      </c>
      <c r="CY598">
        <f t="shared" si="90"/>
        <v>181023.2</v>
      </c>
      <c r="CZ598">
        <f t="shared" si="91"/>
        <v>27595</v>
      </c>
      <c r="DA598">
        <f t="shared" si="92"/>
        <v>6.56</v>
      </c>
      <c r="DB598">
        <v>0</v>
      </c>
    </row>
    <row r="599" spans="1:106" x14ac:dyDescent="0.2">
      <c r="A599">
        <f>ROW(Source!A256)</f>
        <v>256</v>
      </c>
      <c r="B599">
        <v>39570879</v>
      </c>
      <c r="C599">
        <v>39572523</v>
      </c>
      <c r="D599">
        <v>36804768</v>
      </c>
      <c r="E599">
        <v>1</v>
      </c>
      <c r="F599">
        <v>1</v>
      </c>
      <c r="G599">
        <v>1</v>
      </c>
      <c r="H599">
        <v>3</v>
      </c>
      <c r="I599" t="s">
        <v>563</v>
      </c>
      <c r="J599" t="s">
        <v>565</v>
      </c>
      <c r="K599" t="s">
        <v>564</v>
      </c>
      <c r="L599">
        <v>1354</v>
      </c>
      <c r="N599">
        <v>1010</v>
      </c>
      <c r="O599" t="s">
        <v>35</v>
      </c>
      <c r="P599" t="s">
        <v>35</v>
      </c>
      <c r="Q599">
        <v>1</v>
      </c>
      <c r="W599">
        <v>0</v>
      </c>
      <c r="X599">
        <v>1048530198</v>
      </c>
      <c r="Y599">
        <v>38.4</v>
      </c>
      <c r="AA599">
        <v>94.79</v>
      </c>
      <c r="AB599">
        <v>0</v>
      </c>
      <c r="AC599">
        <v>0</v>
      </c>
      <c r="AD599">
        <v>0</v>
      </c>
      <c r="AE599">
        <v>14.45</v>
      </c>
      <c r="AF599">
        <v>0</v>
      </c>
      <c r="AG599">
        <v>0</v>
      </c>
      <c r="AH599">
        <v>0</v>
      </c>
      <c r="AI599">
        <v>6.56</v>
      </c>
      <c r="AJ599">
        <v>1</v>
      </c>
      <c r="AK599">
        <v>1</v>
      </c>
      <c r="AL599">
        <v>1</v>
      </c>
      <c r="AN599">
        <v>0</v>
      </c>
      <c r="AO599">
        <v>0</v>
      </c>
      <c r="AP599">
        <v>0</v>
      </c>
      <c r="AQ599">
        <v>0</v>
      </c>
      <c r="AR599">
        <v>0</v>
      </c>
      <c r="AS599" t="s">
        <v>3</v>
      </c>
      <c r="AT599">
        <v>38.4</v>
      </c>
      <c r="AU599" t="s">
        <v>3</v>
      </c>
      <c r="AV599">
        <v>0</v>
      </c>
      <c r="AW599">
        <v>1</v>
      </c>
      <c r="AX599">
        <v>-1</v>
      </c>
      <c r="AY599">
        <v>0</v>
      </c>
      <c r="AZ599">
        <v>0</v>
      </c>
      <c r="BA599" t="s">
        <v>3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Y599*Source!I256</f>
        <v>96</v>
      </c>
      <c r="CY599">
        <f t="shared" si="90"/>
        <v>94.79</v>
      </c>
      <c r="CZ599">
        <f t="shared" si="91"/>
        <v>14.45</v>
      </c>
      <c r="DA599">
        <f t="shared" si="92"/>
        <v>6.56</v>
      </c>
      <c r="DB599">
        <v>0</v>
      </c>
    </row>
    <row r="600" spans="1:106" x14ac:dyDescent="0.2">
      <c r="A600">
        <f>ROW(Source!A256)</f>
        <v>256</v>
      </c>
      <c r="B600">
        <v>39570879</v>
      </c>
      <c r="C600">
        <v>39572523</v>
      </c>
      <c r="D600">
        <v>36839094</v>
      </c>
      <c r="E600">
        <v>1</v>
      </c>
      <c r="F600">
        <v>1</v>
      </c>
      <c r="G600">
        <v>1</v>
      </c>
      <c r="H600">
        <v>3</v>
      </c>
      <c r="I600" t="s">
        <v>1390</v>
      </c>
      <c r="J600" t="s">
        <v>1391</v>
      </c>
      <c r="K600" t="s">
        <v>1392</v>
      </c>
      <c r="L600">
        <v>1348</v>
      </c>
      <c r="N600">
        <v>1009</v>
      </c>
      <c r="O600" t="s">
        <v>64</v>
      </c>
      <c r="P600" t="s">
        <v>64</v>
      </c>
      <c r="Q600">
        <v>1000</v>
      </c>
      <c r="W600">
        <v>0</v>
      </c>
      <c r="X600">
        <v>-927498335</v>
      </c>
      <c r="Y600">
        <v>5.0000000000000002E-5</v>
      </c>
      <c r="AA600">
        <v>445240.32000000001</v>
      </c>
      <c r="AB600">
        <v>0</v>
      </c>
      <c r="AC600">
        <v>0</v>
      </c>
      <c r="AD600">
        <v>0</v>
      </c>
      <c r="AE600">
        <v>67872</v>
      </c>
      <c r="AF600">
        <v>0</v>
      </c>
      <c r="AG600">
        <v>0</v>
      </c>
      <c r="AH600">
        <v>0</v>
      </c>
      <c r="AI600">
        <v>6.56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3</v>
      </c>
      <c r="AT600">
        <v>5.0000000000000002E-5</v>
      </c>
      <c r="AU600" t="s">
        <v>3</v>
      </c>
      <c r="AV600">
        <v>0</v>
      </c>
      <c r="AW600">
        <v>2</v>
      </c>
      <c r="AX600">
        <v>39572544</v>
      </c>
      <c r="AY600">
        <v>1</v>
      </c>
      <c r="AZ600">
        <v>0</v>
      </c>
      <c r="BA600">
        <v>563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Y600*Source!I256</f>
        <v>1.25E-4</v>
      </c>
      <c r="CY600">
        <f t="shared" si="90"/>
        <v>445240.32000000001</v>
      </c>
      <c r="CZ600">
        <f t="shared" si="91"/>
        <v>67872</v>
      </c>
      <c r="DA600">
        <f t="shared" si="92"/>
        <v>6.56</v>
      </c>
      <c r="DB600">
        <v>0</v>
      </c>
    </row>
    <row r="601" spans="1:106" x14ac:dyDescent="0.2">
      <c r="A601">
        <f>ROW(Source!A256)</f>
        <v>256</v>
      </c>
      <c r="B601">
        <v>39570879</v>
      </c>
      <c r="C601">
        <v>39572523</v>
      </c>
      <c r="D601">
        <v>36839146</v>
      </c>
      <c r="E601">
        <v>1</v>
      </c>
      <c r="F601">
        <v>1</v>
      </c>
      <c r="G601">
        <v>1</v>
      </c>
      <c r="H601">
        <v>3</v>
      </c>
      <c r="I601" t="s">
        <v>1393</v>
      </c>
      <c r="J601" t="s">
        <v>1394</v>
      </c>
      <c r="K601" t="s">
        <v>1395</v>
      </c>
      <c r="L601">
        <v>1348</v>
      </c>
      <c r="N601">
        <v>1009</v>
      </c>
      <c r="O601" t="s">
        <v>64</v>
      </c>
      <c r="P601" t="s">
        <v>64</v>
      </c>
      <c r="Q601">
        <v>1000</v>
      </c>
      <c r="W601">
        <v>0</v>
      </c>
      <c r="X601">
        <v>-639604785</v>
      </c>
      <c r="Y601">
        <v>2.0000000000000002E-5</v>
      </c>
      <c r="AA601">
        <v>61795.199999999997</v>
      </c>
      <c r="AB601">
        <v>0</v>
      </c>
      <c r="AC601">
        <v>0</v>
      </c>
      <c r="AD601">
        <v>0</v>
      </c>
      <c r="AE601">
        <v>9420</v>
      </c>
      <c r="AF601">
        <v>0</v>
      </c>
      <c r="AG601">
        <v>0</v>
      </c>
      <c r="AH601">
        <v>0</v>
      </c>
      <c r="AI601">
        <v>6.56</v>
      </c>
      <c r="AJ601">
        <v>1</v>
      </c>
      <c r="AK601">
        <v>1</v>
      </c>
      <c r="AL601">
        <v>1</v>
      </c>
      <c r="AN601">
        <v>0</v>
      </c>
      <c r="AO601">
        <v>1</v>
      </c>
      <c r="AP601">
        <v>0</v>
      </c>
      <c r="AQ601">
        <v>0</v>
      </c>
      <c r="AR601">
        <v>0</v>
      </c>
      <c r="AS601" t="s">
        <v>3</v>
      </c>
      <c r="AT601">
        <v>2.0000000000000002E-5</v>
      </c>
      <c r="AU601" t="s">
        <v>3</v>
      </c>
      <c r="AV601">
        <v>0</v>
      </c>
      <c r="AW601">
        <v>2</v>
      </c>
      <c r="AX601">
        <v>39572545</v>
      </c>
      <c r="AY601">
        <v>1</v>
      </c>
      <c r="AZ601">
        <v>0</v>
      </c>
      <c r="BA601">
        <v>564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Y601*Source!I256</f>
        <v>5.0000000000000002E-5</v>
      </c>
      <c r="CY601">
        <f t="shared" si="90"/>
        <v>61795.199999999997</v>
      </c>
      <c r="CZ601">
        <f t="shared" si="91"/>
        <v>9420</v>
      </c>
      <c r="DA601">
        <f t="shared" si="92"/>
        <v>6.56</v>
      </c>
      <c r="DB601">
        <v>0</v>
      </c>
    </row>
    <row r="602" spans="1:106" x14ac:dyDescent="0.2">
      <c r="A602">
        <f>ROW(Source!A256)</f>
        <v>256</v>
      </c>
      <c r="B602">
        <v>39570879</v>
      </c>
      <c r="C602">
        <v>39572523</v>
      </c>
      <c r="D602">
        <v>36839240</v>
      </c>
      <c r="E602">
        <v>1</v>
      </c>
      <c r="F602">
        <v>1</v>
      </c>
      <c r="G602">
        <v>1</v>
      </c>
      <c r="H602">
        <v>3</v>
      </c>
      <c r="I602" t="s">
        <v>1396</v>
      </c>
      <c r="J602" t="s">
        <v>1397</v>
      </c>
      <c r="K602" t="s">
        <v>1398</v>
      </c>
      <c r="L602">
        <v>1348</v>
      </c>
      <c r="N602">
        <v>1009</v>
      </c>
      <c r="O602" t="s">
        <v>64</v>
      </c>
      <c r="P602" t="s">
        <v>64</v>
      </c>
      <c r="Q602">
        <v>1000</v>
      </c>
      <c r="W602">
        <v>0</v>
      </c>
      <c r="X602">
        <v>-1457941554</v>
      </c>
      <c r="Y602">
        <v>1.4E-3</v>
      </c>
      <c r="AA602">
        <v>124312</v>
      </c>
      <c r="AB602">
        <v>0</v>
      </c>
      <c r="AC602">
        <v>0</v>
      </c>
      <c r="AD602">
        <v>0</v>
      </c>
      <c r="AE602">
        <v>18950</v>
      </c>
      <c r="AF602">
        <v>0</v>
      </c>
      <c r="AG602">
        <v>0</v>
      </c>
      <c r="AH602">
        <v>0</v>
      </c>
      <c r="AI602">
        <v>6.56</v>
      </c>
      <c r="AJ602">
        <v>1</v>
      </c>
      <c r="AK602">
        <v>1</v>
      </c>
      <c r="AL602">
        <v>1</v>
      </c>
      <c r="AN602">
        <v>0</v>
      </c>
      <c r="AO602">
        <v>1</v>
      </c>
      <c r="AP602">
        <v>0</v>
      </c>
      <c r="AQ602">
        <v>0</v>
      </c>
      <c r="AR602">
        <v>0</v>
      </c>
      <c r="AS602" t="s">
        <v>3</v>
      </c>
      <c r="AT602">
        <v>1.4E-3</v>
      </c>
      <c r="AU602" t="s">
        <v>3</v>
      </c>
      <c r="AV602">
        <v>0</v>
      </c>
      <c r="AW602">
        <v>2</v>
      </c>
      <c r="AX602">
        <v>39572546</v>
      </c>
      <c r="AY602">
        <v>1</v>
      </c>
      <c r="AZ602">
        <v>0</v>
      </c>
      <c r="BA602">
        <v>565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Y602*Source!I256</f>
        <v>3.5000000000000001E-3</v>
      </c>
      <c r="CY602">
        <f t="shared" si="90"/>
        <v>124312</v>
      </c>
      <c r="CZ602">
        <f t="shared" si="91"/>
        <v>18950</v>
      </c>
      <c r="DA602">
        <f t="shared" si="92"/>
        <v>6.56</v>
      </c>
      <c r="DB602">
        <v>0</v>
      </c>
    </row>
    <row r="603" spans="1:106" x14ac:dyDescent="0.2">
      <c r="A603">
        <f>ROW(Source!A260)</f>
        <v>260</v>
      </c>
      <c r="B603">
        <v>39570879</v>
      </c>
      <c r="C603">
        <v>39572549</v>
      </c>
      <c r="D603">
        <v>37072767</v>
      </c>
      <c r="E603">
        <v>1</v>
      </c>
      <c r="F603">
        <v>1</v>
      </c>
      <c r="G603">
        <v>1</v>
      </c>
      <c r="H603">
        <v>1</v>
      </c>
      <c r="I603" t="s">
        <v>1399</v>
      </c>
      <c r="J603" t="s">
        <v>3</v>
      </c>
      <c r="K603" t="s">
        <v>1400</v>
      </c>
      <c r="L603">
        <v>1191</v>
      </c>
      <c r="N603">
        <v>1013</v>
      </c>
      <c r="O603" t="s">
        <v>1143</v>
      </c>
      <c r="P603" t="s">
        <v>1143</v>
      </c>
      <c r="Q603">
        <v>1</v>
      </c>
      <c r="W603">
        <v>0</v>
      </c>
      <c r="X603">
        <v>-1027537862</v>
      </c>
      <c r="Y603">
        <v>12.0405</v>
      </c>
      <c r="AA603">
        <v>0</v>
      </c>
      <c r="AB603">
        <v>0</v>
      </c>
      <c r="AC603">
        <v>0</v>
      </c>
      <c r="AD603">
        <v>60.22</v>
      </c>
      <c r="AE603">
        <v>0</v>
      </c>
      <c r="AF603">
        <v>0</v>
      </c>
      <c r="AG603">
        <v>0</v>
      </c>
      <c r="AH603">
        <v>9.18</v>
      </c>
      <c r="AI603">
        <v>1</v>
      </c>
      <c r="AJ603">
        <v>1</v>
      </c>
      <c r="AK603">
        <v>1</v>
      </c>
      <c r="AL603">
        <v>6.56</v>
      </c>
      <c r="AN603">
        <v>0</v>
      </c>
      <c r="AO603">
        <v>1</v>
      </c>
      <c r="AP603">
        <v>1</v>
      </c>
      <c r="AQ603">
        <v>0</v>
      </c>
      <c r="AR603">
        <v>0</v>
      </c>
      <c r="AS603" t="s">
        <v>3</v>
      </c>
      <c r="AT603">
        <v>10.47</v>
      </c>
      <c r="AU603" t="s">
        <v>20</v>
      </c>
      <c r="AV603">
        <v>1</v>
      </c>
      <c r="AW603">
        <v>2</v>
      </c>
      <c r="AX603">
        <v>39572573</v>
      </c>
      <c r="AY603">
        <v>1</v>
      </c>
      <c r="AZ603">
        <v>0</v>
      </c>
      <c r="BA603">
        <v>566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Y603*Source!I260</f>
        <v>62.079854759999996</v>
      </c>
      <c r="CY603">
        <f>AD603</f>
        <v>60.22</v>
      </c>
      <c r="CZ603">
        <f>AH603</f>
        <v>9.18</v>
      </c>
      <c r="DA603">
        <f>AL603</f>
        <v>6.56</v>
      </c>
      <c r="DB603">
        <v>0</v>
      </c>
    </row>
    <row r="604" spans="1:106" x14ac:dyDescent="0.2">
      <c r="A604">
        <f>ROW(Source!A260)</f>
        <v>260</v>
      </c>
      <c r="B604">
        <v>39570879</v>
      </c>
      <c r="C604">
        <v>39572549</v>
      </c>
      <c r="D604">
        <v>37064876</v>
      </c>
      <c r="E604">
        <v>1</v>
      </c>
      <c r="F604">
        <v>1</v>
      </c>
      <c r="G604">
        <v>1</v>
      </c>
      <c r="H604">
        <v>1</v>
      </c>
      <c r="I604" t="s">
        <v>1146</v>
      </c>
      <c r="J604" t="s">
        <v>3</v>
      </c>
      <c r="K604" t="s">
        <v>1147</v>
      </c>
      <c r="L604">
        <v>1191</v>
      </c>
      <c r="N604">
        <v>1013</v>
      </c>
      <c r="O604" t="s">
        <v>1143</v>
      </c>
      <c r="P604" t="s">
        <v>1143</v>
      </c>
      <c r="Q604">
        <v>1</v>
      </c>
      <c r="W604">
        <v>0</v>
      </c>
      <c r="X604">
        <v>-1417349443</v>
      </c>
      <c r="Y604">
        <v>2.2200000000000002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1</v>
      </c>
      <c r="AJ604">
        <v>1</v>
      </c>
      <c r="AK604">
        <v>6.56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3</v>
      </c>
      <c r="AT604">
        <v>2.2200000000000002</v>
      </c>
      <c r="AU604" t="s">
        <v>3</v>
      </c>
      <c r="AV604">
        <v>2</v>
      </c>
      <c r="AW604">
        <v>2</v>
      </c>
      <c r="AX604">
        <v>39572574</v>
      </c>
      <c r="AY604">
        <v>1</v>
      </c>
      <c r="AZ604">
        <v>2048</v>
      </c>
      <c r="BA604">
        <v>567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Y604*Source!I260</f>
        <v>11.446142400000001</v>
      </c>
      <c r="CY604">
        <f>AD604</f>
        <v>0</v>
      </c>
      <c r="CZ604">
        <f>AH604</f>
        <v>0</v>
      </c>
      <c r="DA604">
        <f>AL604</f>
        <v>1</v>
      </c>
      <c r="DB604">
        <v>0</v>
      </c>
    </row>
    <row r="605" spans="1:106" x14ac:dyDescent="0.2">
      <c r="A605">
        <f>ROW(Source!A260)</f>
        <v>260</v>
      </c>
      <c r="B605">
        <v>39570879</v>
      </c>
      <c r="C605">
        <v>39572549</v>
      </c>
      <c r="D605">
        <v>36882079</v>
      </c>
      <c r="E605">
        <v>1</v>
      </c>
      <c r="F605">
        <v>1</v>
      </c>
      <c r="G605">
        <v>1</v>
      </c>
      <c r="H605">
        <v>2</v>
      </c>
      <c r="I605" t="s">
        <v>1401</v>
      </c>
      <c r="J605" t="s">
        <v>1402</v>
      </c>
      <c r="K605" t="s">
        <v>1403</v>
      </c>
      <c r="L605">
        <v>1368</v>
      </c>
      <c r="N605">
        <v>1011</v>
      </c>
      <c r="O605" t="s">
        <v>1151</v>
      </c>
      <c r="P605" t="s">
        <v>1151</v>
      </c>
      <c r="Q605">
        <v>1</v>
      </c>
      <c r="W605">
        <v>0</v>
      </c>
      <c r="X605">
        <v>641541266</v>
      </c>
      <c r="Y605">
        <v>0.125</v>
      </c>
      <c r="AA605">
        <v>0</v>
      </c>
      <c r="AB605">
        <v>788.77</v>
      </c>
      <c r="AC605">
        <v>15.42</v>
      </c>
      <c r="AD605">
        <v>0</v>
      </c>
      <c r="AE605">
        <v>0</v>
      </c>
      <c r="AF605">
        <v>120.24</v>
      </c>
      <c r="AG605">
        <v>15.42</v>
      </c>
      <c r="AH605">
        <v>0</v>
      </c>
      <c r="AI605">
        <v>1</v>
      </c>
      <c r="AJ605">
        <v>6.56</v>
      </c>
      <c r="AK605">
        <v>1</v>
      </c>
      <c r="AL605">
        <v>1</v>
      </c>
      <c r="AN605">
        <v>0</v>
      </c>
      <c r="AO605">
        <v>1</v>
      </c>
      <c r="AP605">
        <v>1</v>
      </c>
      <c r="AQ605">
        <v>0</v>
      </c>
      <c r="AR605">
        <v>0</v>
      </c>
      <c r="AS605" t="s">
        <v>3</v>
      </c>
      <c r="AT605">
        <v>0.1</v>
      </c>
      <c r="AU605" t="s">
        <v>19</v>
      </c>
      <c r="AV605">
        <v>0</v>
      </c>
      <c r="AW605">
        <v>2</v>
      </c>
      <c r="AX605">
        <v>39572575</v>
      </c>
      <c r="AY605">
        <v>1</v>
      </c>
      <c r="AZ605">
        <v>0</v>
      </c>
      <c r="BA605">
        <v>568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Y605*Source!I260</f>
        <v>0.64449000000000001</v>
      </c>
      <c r="CY605">
        <f t="shared" ref="CY605:CY610" si="93">AB605</f>
        <v>788.77</v>
      </c>
      <c r="CZ605">
        <f t="shared" ref="CZ605:CZ610" si="94">AF605</f>
        <v>120.24</v>
      </c>
      <c r="DA605">
        <f t="shared" ref="DA605:DA610" si="95">AJ605</f>
        <v>6.56</v>
      </c>
      <c r="DB605">
        <v>0</v>
      </c>
    </row>
    <row r="606" spans="1:106" x14ac:dyDescent="0.2">
      <c r="A606">
        <f>ROW(Source!A260)</f>
        <v>260</v>
      </c>
      <c r="B606">
        <v>39570879</v>
      </c>
      <c r="C606">
        <v>39572549</v>
      </c>
      <c r="D606">
        <v>36882159</v>
      </c>
      <c r="E606">
        <v>1</v>
      </c>
      <c r="F606">
        <v>1</v>
      </c>
      <c r="G606">
        <v>1</v>
      </c>
      <c r="H606">
        <v>2</v>
      </c>
      <c r="I606" t="s">
        <v>1155</v>
      </c>
      <c r="J606" t="s">
        <v>1156</v>
      </c>
      <c r="K606" t="s">
        <v>1157</v>
      </c>
      <c r="L606">
        <v>1368</v>
      </c>
      <c r="N606">
        <v>1011</v>
      </c>
      <c r="O606" t="s">
        <v>1151</v>
      </c>
      <c r="P606" t="s">
        <v>1151</v>
      </c>
      <c r="Q606">
        <v>1</v>
      </c>
      <c r="W606">
        <v>0</v>
      </c>
      <c r="X606">
        <v>-1718674368</v>
      </c>
      <c r="Y606">
        <v>0.25</v>
      </c>
      <c r="AA606">
        <v>0</v>
      </c>
      <c r="AB606">
        <v>734.65</v>
      </c>
      <c r="AC606">
        <v>13.5</v>
      </c>
      <c r="AD606">
        <v>0</v>
      </c>
      <c r="AE606">
        <v>0</v>
      </c>
      <c r="AF606">
        <v>111.99</v>
      </c>
      <c r="AG606">
        <v>13.5</v>
      </c>
      <c r="AH606">
        <v>0</v>
      </c>
      <c r="AI606">
        <v>1</v>
      </c>
      <c r="AJ606">
        <v>6.56</v>
      </c>
      <c r="AK606">
        <v>1</v>
      </c>
      <c r="AL606">
        <v>1</v>
      </c>
      <c r="AN606">
        <v>0</v>
      </c>
      <c r="AO606">
        <v>1</v>
      </c>
      <c r="AP606">
        <v>1</v>
      </c>
      <c r="AQ606">
        <v>0</v>
      </c>
      <c r="AR606">
        <v>0</v>
      </c>
      <c r="AS606" t="s">
        <v>3</v>
      </c>
      <c r="AT606">
        <v>0.2</v>
      </c>
      <c r="AU606" t="s">
        <v>19</v>
      </c>
      <c r="AV606">
        <v>0</v>
      </c>
      <c r="AW606">
        <v>2</v>
      </c>
      <c r="AX606">
        <v>39572576</v>
      </c>
      <c r="AY606">
        <v>1</v>
      </c>
      <c r="AZ606">
        <v>0</v>
      </c>
      <c r="BA606">
        <v>569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Y606*Source!I260</f>
        <v>1.28898</v>
      </c>
      <c r="CY606">
        <f t="shared" si="93"/>
        <v>734.65</v>
      </c>
      <c r="CZ606">
        <f t="shared" si="94"/>
        <v>111.99</v>
      </c>
      <c r="DA606">
        <f t="shared" si="95"/>
        <v>6.56</v>
      </c>
      <c r="DB606">
        <v>0</v>
      </c>
    </row>
    <row r="607" spans="1:106" x14ac:dyDescent="0.2">
      <c r="A607">
        <f>ROW(Source!A260)</f>
        <v>260</v>
      </c>
      <c r="B607">
        <v>39570879</v>
      </c>
      <c r="C607">
        <v>39572549</v>
      </c>
      <c r="D607">
        <v>36882171</v>
      </c>
      <c r="E607">
        <v>1</v>
      </c>
      <c r="F607">
        <v>1</v>
      </c>
      <c r="G607">
        <v>1</v>
      </c>
      <c r="H607">
        <v>2</v>
      </c>
      <c r="I607" t="s">
        <v>1404</v>
      </c>
      <c r="J607" t="s">
        <v>1405</v>
      </c>
      <c r="K607" t="s">
        <v>1406</v>
      </c>
      <c r="L607">
        <v>1368</v>
      </c>
      <c r="N607">
        <v>1011</v>
      </c>
      <c r="O607" t="s">
        <v>1151</v>
      </c>
      <c r="P607" t="s">
        <v>1151</v>
      </c>
      <c r="Q607">
        <v>1</v>
      </c>
      <c r="W607">
        <v>0</v>
      </c>
      <c r="X607">
        <v>1604609147</v>
      </c>
      <c r="Y607">
        <v>2.0125000000000002</v>
      </c>
      <c r="AA607">
        <v>0</v>
      </c>
      <c r="AB607">
        <v>787.46</v>
      </c>
      <c r="AC607">
        <v>13.5</v>
      </c>
      <c r="AD607">
        <v>0</v>
      </c>
      <c r="AE607">
        <v>0</v>
      </c>
      <c r="AF607">
        <v>120.04</v>
      </c>
      <c r="AG607">
        <v>13.5</v>
      </c>
      <c r="AH607">
        <v>0</v>
      </c>
      <c r="AI607">
        <v>1</v>
      </c>
      <c r="AJ607">
        <v>6.56</v>
      </c>
      <c r="AK607">
        <v>1</v>
      </c>
      <c r="AL607">
        <v>1</v>
      </c>
      <c r="AN607">
        <v>0</v>
      </c>
      <c r="AO607">
        <v>1</v>
      </c>
      <c r="AP607">
        <v>1</v>
      </c>
      <c r="AQ607">
        <v>0</v>
      </c>
      <c r="AR607">
        <v>0</v>
      </c>
      <c r="AS607" t="s">
        <v>3</v>
      </c>
      <c r="AT607">
        <v>1.61</v>
      </c>
      <c r="AU607" t="s">
        <v>19</v>
      </c>
      <c r="AV607">
        <v>0</v>
      </c>
      <c r="AW607">
        <v>2</v>
      </c>
      <c r="AX607">
        <v>39572577</v>
      </c>
      <c r="AY607">
        <v>1</v>
      </c>
      <c r="AZ607">
        <v>0</v>
      </c>
      <c r="BA607">
        <v>570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Y607*Source!I260</f>
        <v>10.376289000000002</v>
      </c>
      <c r="CY607">
        <f t="shared" si="93"/>
        <v>787.46</v>
      </c>
      <c r="CZ607">
        <f t="shared" si="94"/>
        <v>120.04</v>
      </c>
      <c r="DA607">
        <f t="shared" si="95"/>
        <v>6.56</v>
      </c>
      <c r="DB607">
        <v>0</v>
      </c>
    </row>
    <row r="608" spans="1:106" x14ac:dyDescent="0.2">
      <c r="A608">
        <f>ROW(Source!A260)</f>
        <v>260</v>
      </c>
      <c r="B608">
        <v>39570879</v>
      </c>
      <c r="C608">
        <v>39572549</v>
      </c>
      <c r="D608">
        <v>36883554</v>
      </c>
      <c r="E608">
        <v>1</v>
      </c>
      <c r="F608">
        <v>1</v>
      </c>
      <c r="G608">
        <v>1</v>
      </c>
      <c r="H608">
        <v>2</v>
      </c>
      <c r="I608" t="s">
        <v>1158</v>
      </c>
      <c r="J608" t="s">
        <v>1159</v>
      </c>
      <c r="K608" t="s">
        <v>1160</v>
      </c>
      <c r="L608">
        <v>1368</v>
      </c>
      <c r="N608">
        <v>1011</v>
      </c>
      <c r="O608" t="s">
        <v>1151</v>
      </c>
      <c r="P608" t="s">
        <v>1151</v>
      </c>
      <c r="Q608">
        <v>1</v>
      </c>
      <c r="W608">
        <v>0</v>
      </c>
      <c r="X608">
        <v>1372534845</v>
      </c>
      <c r="Y608">
        <v>0.38750000000000001</v>
      </c>
      <c r="AA608">
        <v>0</v>
      </c>
      <c r="AB608">
        <v>431.06</v>
      </c>
      <c r="AC608">
        <v>11.6</v>
      </c>
      <c r="AD608">
        <v>0</v>
      </c>
      <c r="AE608">
        <v>0</v>
      </c>
      <c r="AF608">
        <v>65.709999999999994</v>
      </c>
      <c r="AG608">
        <v>11.6</v>
      </c>
      <c r="AH608">
        <v>0</v>
      </c>
      <c r="AI608">
        <v>1</v>
      </c>
      <c r="AJ608">
        <v>6.56</v>
      </c>
      <c r="AK608">
        <v>1</v>
      </c>
      <c r="AL608">
        <v>1</v>
      </c>
      <c r="AN608">
        <v>0</v>
      </c>
      <c r="AO608">
        <v>1</v>
      </c>
      <c r="AP608">
        <v>1</v>
      </c>
      <c r="AQ608">
        <v>0</v>
      </c>
      <c r="AR608">
        <v>0</v>
      </c>
      <c r="AS608" t="s">
        <v>3</v>
      </c>
      <c r="AT608">
        <v>0.31</v>
      </c>
      <c r="AU608" t="s">
        <v>19</v>
      </c>
      <c r="AV608">
        <v>0</v>
      </c>
      <c r="AW608">
        <v>2</v>
      </c>
      <c r="AX608">
        <v>39572578</v>
      </c>
      <c r="AY608">
        <v>1</v>
      </c>
      <c r="AZ608">
        <v>0</v>
      </c>
      <c r="BA608">
        <v>571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Y608*Source!I260</f>
        <v>1.997919</v>
      </c>
      <c r="CY608">
        <f t="shared" si="93"/>
        <v>431.06</v>
      </c>
      <c r="CZ608">
        <f t="shared" si="94"/>
        <v>65.709999999999994</v>
      </c>
      <c r="DA608">
        <f t="shared" si="95"/>
        <v>6.56</v>
      </c>
      <c r="DB608">
        <v>0</v>
      </c>
    </row>
    <row r="609" spans="1:106" x14ac:dyDescent="0.2">
      <c r="A609">
        <f>ROW(Source!A260)</f>
        <v>260</v>
      </c>
      <c r="B609">
        <v>39570879</v>
      </c>
      <c r="C609">
        <v>39572549</v>
      </c>
      <c r="D609">
        <v>36883789</v>
      </c>
      <c r="E609">
        <v>1</v>
      </c>
      <c r="F609">
        <v>1</v>
      </c>
      <c r="G609">
        <v>1</v>
      </c>
      <c r="H609">
        <v>2</v>
      </c>
      <c r="I609" t="s">
        <v>1378</v>
      </c>
      <c r="J609" t="s">
        <v>1379</v>
      </c>
      <c r="K609" t="s">
        <v>1380</v>
      </c>
      <c r="L609">
        <v>1368</v>
      </c>
      <c r="N609">
        <v>1011</v>
      </c>
      <c r="O609" t="s">
        <v>1151</v>
      </c>
      <c r="P609" t="s">
        <v>1151</v>
      </c>
      <c r="Q609">
        <v>1</v>
      </c>
      <c r="W609">
        <v>0</v>
      </c>
      <c r="X609">
        <v>-624296059</v>
      </c>
      <c r="Y609">
        <v>1.2625</v>
      </c>
      <c r="AA609">
        <v>0</v>
      </c>
      <c r="AB609">
        <v>7.87</v>
      </c>
      <c r="AC609">
        <v>0</v>
      </c>
      <c r="AD609">
        <v>0</v>
      </c>
      <c r="AE609">
        <v>0</v>
      </c>
      <c r="AF609">
        <v>1.2</v>
      </c>
      <c r="AG609">
        <v>0</v>
      </c>
      <c r="AH609">
        <v>0</v>
      </c>
      <c r="AI609">
        <v>1</v>
      </c>
      <c r="AJ609">
        <v>6.56</v>
      </c>
      <c r="AK609">
        <v>1</v>
      </c>
      <c r="AL609">
        <v>1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3</v>
      </c>
      <c r="AT609">
        <v>1.01</v>
      </c>
      <c r="AU609" t="s">
        <v>19</v>
      </c>
      <c r="AV609">
        <v>0</v>
      </c>
      <c r="AW609">
        <v>2</v>
      </c>
      <c r="AX609">
        <v>39572579</v>
      </c>
      <c r="AY609">
        <v>1</v>
      </c>
      <c r="AZ609">
        <v>0</v>
      </c>
      <c r="BA609">
        <v>572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Y609*Source!I260</f>
        <v>6.5093490000000003</v>
      </c>
      <c r="CY609">
        <f t="shared" si="93"/>
        <v>7.87</v>
      </c>
      <c r="CZ609">
        <f t="shared" si="94"/>
        <v>1.2</v>
      </c>
      <c r="DA609">
        <f t="shared" si="95"/>
        <v>6.56</v>
      </c>
      <c r="DB609">
        <v>0</v>
      </c>
    </row>
    <row r="610" spans="1:106" x14ac:dyDescent="0.2">
      <c r="A610">
        <f>ROW(Source!A260)</f>
        <v>260</v>
      </c>
      <c r="B610">
        <v>39570879</v>
      </c>
      <c r="C610">
        <v>39572549</v>
      </c>
      <c r="D610">
        <v>36883836</v>
      </c>
      <c r="E610">
        <v>1</v>
      </c>
      <c r="F610">
        <v>1</v>
      </c>
      <c r="G610">
        <v>1</v>
      </c>
      <c r="H610">
        <v>2</v>
      </c>
      <c r="I610" t="s">
        <v>1407</v>
      </c>
      <c r="J610" t="s">
        <v>1408</v>
      </c>
      <c r="K610" t="s">
        <v>1409</v>
      </c>
      <c r="L610">
        <v>1368</v>
      </c>
      <c r="N610">
        <v>1011</v>
      </c>
      <c r="O610" t="s">
        <v>1151</v>
      </c>
      <c r="P610" t="s">
        <v>1151</v>
      </c>
      <c r="Q610">
        <v>1</v>
      </c>
      <c r="W610">
        <v>0</v>
      </c>
      <c r="X610">
        <v>1061502546</v>
      </c>
      <c r="Y610">
        <v>1.375</v>
      </c>
      <c r="AA610">
        <v>0</v>
      </c>
      <c r="AB610">
        <v>80.75</v>
      </c>
      <c r="AC610">
        <v>0</v>
      </c>
      <c r="AD610">
        <v>0</v>
      </c>
      <c r="AE610">
        <v>0</v>
      </c>
      <c r="AF610">
        <v>12.31</v>
      </c>
      <c r="AG610">
        <v>0</v>
      </c>
      <c r="AH610">
        <v>0</v>
      </c>
      <c r="AI610">
        <v>1</v>
      </c>
      <c r="AJ610">
        <v>6.56</v>
      </c>
      <c r="AK610">
        <v>1</v>
      </c>
      <c r="AL610">
        <v>1</v>
      </c>
      <c r="AN610">
        <v>0</v>
      </c>
      <c r="AO610">
        <v>1</v>
      </c>
      <c r="AP610">
        <v>1</v>
      </c>
      <c r="AQ610">
        <v>0</v>
      </c>
      <c r="AR610">
        <v>0</v>
      </c>
      <c r="AS610" t="s">
        <v>3</v>
      </c>
      <c r="AT610">
        <v>1.1000000000000001</v>
      </c>
      <c r="AU610" t="s">
        <v>19</v>
      </c>
      <c r="AV610">
        <v>0</v>
      </c>
      <c r="AW610">
        <v>2</v>
      </c>
      <c r="AX610">
        <v>39572580</v>
      </c>
      <c r="AY610">
        <v>1</v>
      </c>
      <c r="AZ610">
        <v>0</v>
      </c>
      <c r="BA610">
        <v>573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Y610*Source!I260</f>
        <v>7.0893899999999999</v>
      </c>
      <c r="CY610">
        <f t="shared" si="93"/>
        <v>80.75</v>
      </c>
      <c r="CZ610">
        <f t="shared" si="94"/>
        <v>12.31</v>
      </c>
      <c r="DA610">
        <f t="shared" si="95"/>
        <v>6.56</v>
      </c>
      <c r="DB610">
        <v>0</v>
      </c>
    </row>
    <row r="611" spans="1:106" x14ac:dyDescent="0.2">
      <c r="A611">
        <f>ROW(Source!A260)</f>
        <v>260</v>
      </c>
      <c r="B611">
        <v>39570879</v>
      </c>
      <c r="C611">
        <v>39572549</v>
      </c>
      <c r="D611">
        <v>36800159</v>
      </c>
      <c r="E611">
        <v>1</v>
      </c>
      <c r="F611">
        <v>1</v>
      </c>
      <c r="G611">
        <v>1</v>
      </c>
      <c r="H611">
        <v>3</v>
      </c>
      <c r="I611" t="s">
        <v>1387</v>
      </c>
      <c r="J611" t="s">
        <v>1388</v>
      </c>
      <c r="K611" t="s">
        <v>1389</v>
      </c>
      <c r="L611">
        <v>1339</v>
      </c>
      <c r="N611">
        <v>1007</v>
      </c>
      <c r="O611" t="s">
        <v>73</v>
      </c>
      <c r="P611" t="s">
        <v>73</v>
      </c>
      <c r="Q611">
        <v>1</v>
      </c>
      <c r="W611">
        <v>0</v>
      </c>
      <c r="X611">
        <v>1262771840</v>
      </c>
      <c r="Y611">
        <v>0.7</v>
      </c>
      <c r="AA611">
        <v>40.799999999999997</v>
      </c>
      <c r="AB611">
        <v>0</v>
      </c>
      <c r="AC611">
        <v>0</v>
      </c>
      <c r="AD611">
        <v>0</v>
      </c>
      <c r="AE611">
        <v>6.22</v>
      </c>
      <c r="AF611">
        <v>0</v>
      </c>
      <c r="AG611">
        <v>0</v>
      </c>
      <c r="AH611">
        <v>0</v>
      </c>
      <c r="AI611">
        <v>6.56</v>
      </c>
      <c r="AJ611">
        <v>1</v>
      </c>
      <c r="AK611">
        <v>1</v>
      </c>
      <c r="AL611">
        <v>1</v>
      </c>
      <c r="AN611">
        <v>0</v>
      </c>
      <c r="AO611">
        <v>1</v>
      </c>
      <c r="AP611">
        <v>0</v>
      </c>
      <c r="AQ611">
        <v>0</v>
      </c>
      <c r="AR611">
        <v>0</v>
      </c>
      <c r="AS611" t="s">
        <v>3</v>
      </c>
      <c r="AT611">
        <v>0.7</v>
      </c>
      <c r="AU611" t="s">
        <v>3</v>
      </c>
      <c r="AV611">
        <v>0</v>
      </c>
      <c r="AW611">
        <v>2</v>
      </c>
      <c r="AX611">
        <v>39572581</v>
      </c>
      <c r="AY611">
        <v>1</v>
      </c>
      <c r="AZ611">
        <v>0</v>
      </c>
      <c r="BA611">
        <v>574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Y611*Source!I260</f>
        <v>3.6091439999999997</v>
      </c>
      <c r="CY611">
        <f t="shared" ref="CY611:CY625" si="96">AA611</f>
        <v>40.799999999999997</v>
      </c>
      <c r="CZ611">
        <f t="shared" ref="CZ611:CZ625" si="97">AE611</f>
        <v>6.22</v>
      </c>
      <c r="DA611">
        <f t="shared" ref="DA611:DA625" si="98">AI611</f>
        <v>6.56</v>
      </c>
      <c r="DB611">
        <v>0</v>
      </c>
    </row>
    <row r="612" spans="1:106" x14ac:dyDescent="0.2">
      <c r="A612">
        <f>ROW(Source!A260)</f>
        <v>260</v>
      </c>
      <c r="B612">
        <v>39570879</v>
      </c>
      <c r="C612">
        <v>39572549</v>
      </c>
      <c r="D612">
        <v>36800166</v>
      </c>
      <c r="E612">
        <v>1</v>
      </c>
      <c r="F612">
        <v>1</v>
      </c>
      <c r="G612">
        <v>1</v>
      </c>
      <c r="H612">
        <v>3</v>
      </c>
      <c r="I612" t="s">
        <v>1410</v>
      </c>
      <c r="J612" t="s">
        <v>1411</v>
      </c>
      <c r="K612" t="s">
        <v>1412</v>
      </c>
      <c r="L612">
        <v>1346</v>
      </c>
      <c r="N612">
        <v>1009</v>
      </c>
      <c r="O612" t="s">
        <v>307</v>
      </c>
      <c r="P612" t="s">
        <v>307</v>
      </c>
      <c r="Q612">
        <v>1</v>
      </c>
      <c r="W612">
        <v>0</v>
      </c>
      <c r="X612">
        <v>1721895514</v>
      </c>
      <c r="Y612">
        <v>0.21</v>
      </c>
      <c r="AA612">
        <v>39.950000000000003</v>
      </c>
      <c r="AB612">
        <v>0</v>
      </c>
      <c r="AC612">
        <v>0</v>
      </c>
      <c r="AD612">
        <v>0</v>
      </c>
      <c r="AE612">
        <v>6.09</v>
      </c>
      <c r="AF612">
        <v>0</v>
      </c>
      <c r="AG612">
        <v>0</v>
      </c>
      <c r="AH612">
        <v>0</v>
      </c>
      <c r="AI612">
        <v>6.56</v>
      </c>
      <c r="AJ612">
        <v>1</v>
      </c>
      <c r="AK612">
        <v>1</v>
      </c>
      <c r="AL612">
        <v>1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3</v>
      </c>
      <c r="AT612">
        <v>0.21</v>
      </c>
      <c r="AU612" t="s">
        <v>3</v>
      </c>
      <c r="AV612">
        <v>0</v>
      </c>
      <c r="AW612">
        <v>2</v>
      </c>
      <c r="AX612">
        <v>39572582</v>
      </c>
      <c r="AY612">
        <v>1</v>
      </c>
      <c r="AZ612">
        <v>0</v>
      </c>
      <c r="BA612">
        <v>575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Y612*Source!I260</f>
        <v>1.0827431999999999</v>
      </c>
      <c r="CY612">
        <f t="shared" si="96"/>
        <v>39.950000000000003</v>
      </c>
      <c r="CZ612">
        <f t="shared" si="97"/>
        <v>6.09</v>
      </c>
      <c r="DA612">
        <f t="shared" si="98"/>
        <v>6.56</v>
      </c>
      <c r="DB612">
        <v>0</v>
      </c>
    </row>
    <row r="613" spans="1:106" x14ac:dyDescent="0.2">
      <c r="A613">
        <f>ROW(Source!A260)</f>
        <v>260</v>
      </c>
      <c r="B613">
        <v>39570879</v>
      </c>
      <c r="C613">
        <v>39572549</v>
      </c>
      <c r="D613">
        <v>36803256</v>
      </c>
      <c r="E613">
        <v>1</v>
      </c>
      <c r="F613">
        <v>1</v>
      </c>
      <c r="G613">
        <v>1</v>
      </c>
      <c r="H613">
        <v>3</v>
      </c>
      <c r="I613" t="s">
        <v>1178</v>
      </c>
      <c r="J613" t="s">
        <v>1179</v>
      </c>
      <c r="K613" t="s">
        <v>1180</v>
      </c>
      <c r="L613">
        <v>1348</v>
      </c>
      <c r="N613">
        <v>1009</v>
      </c>
      <c r="O613" t="s">
        <v>64</v>
      </c>
      <c r="P613" t="s">
        <v>64</v>
      </c>
      <c r="Q613">
        <v>1000</v>
      </c>
      <c r="W613">
        <v>0</v>
      </c>
      <c r="X613">
        <v>-714836380</v>
      </c>
      <c r="Y613">
        <v>4.0000000000000002E-4</v>
      </c>
      <c r="AA613">
        <v>67666.47</v>
      </c>
      <c r="AB613">
        <v>0</v>
      </c>
      <c r="AC613">
        <v>0</v>
      </c>
      <c r="AD613">
        <v>0</v>
      </c>
      <c r="AE613">
        <v>10315.01</v>
      </c>
      <c r="AF613">
        <v>0</v>
      </c>
      <c r="AG613">
        <v>0</v>
      </c>
      <c r="AH613">
        <v>0</v>
      </c>
      <c r="AI613">
        <v>6.56</v>
      </c>
      <c r="AJ613">
        <v>1</v>
      </c>
      <c r="AK613">
        <v>1</v>
      </c>
      <c r="AL613">
        <v>1</v>
      </c>
      <c r="AN613">
        <v>0</v>
      </c>
      <c r="AO613">
        <v>1</v>
      </c>
      <c r="AP613">
        <v>0</v>
      </c>
      <c r="AQ613">
        <v>0</v>
      </c>
      <c r="AR613">
        <v>0</v>
      </c>
      <c r="AS613" t="s">
        <v>3</v>
      </c>
      <c r="AT613">
        <v>4.0000000000000002E-4</v>
      </c>
      <c r="AU613" t="s">
        <v>3</v>
      </c>
      <c r="AV613">
        <v>0</v>
      </c>
      <c r="AW613">
        <v>2</v>
      </c>
      <c r="AX613">
        <v>39572583</v>
      </c>
      <c r="AY613">
        <v>1</v>
      </c>
      <c r="AZ613">
        <v>0</v>
      </c>
      <c r="BA613">
        <v>576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Y613*Source!I260</f>
        <v>2.0623680000000002E-3</v>
      </c>
      <c r="CY613">
        <f t="shared" si="96"/>
        <v>67666.47</v>
      </c>
      <c r="CZ613">
        <f t="shared" si="97"/>
        <v>10315.01</v>
      </c>
      <c r="DA613">
        <f t="shared" si="98"/>
        <v>6.56</v>
      </c>
      <c r="DB613">
        <v>0</v>
      </c>
    </row>
    <row r="614" spans="1:106" x14ac:dyDescent="0.2">
      <c r="A614">
        <f>ROW(Source!A260)</f>
        <v>260</v>
      </c>
      <c r="B614">
        <v>39570879</v>
      </c>
      <c r="C614">
        <v>39572549</v>
      </c>
      <c r="D614">
        <v>36804447</v>
      </c>
      <c r="E614">
        <v>1</v>
      </c>
      <c r="F614">
        <v>1</v>
      </c>
      <c r="G614">
        <v>1</v>
      </c>
      <c r="H614">
        <v>3</v>
      </c>
      <c r="I614" t="s">
        <v>1276</v>
      </c>
      <c r="J614" t="s">
        <v>1277</v>
      </c>
      <c r="K614" t="s">
        <v>1278</v>
      </c>
      <c r="L614">
        <v>1348</v>
      </c>
      <c r="N614">
        <v>1009</v>
      </c>
      <c r="O614" t="s">
        <v>64</v>
      </c>
      <c r="P614" t="s">
        <v>64</v>
      </c>
      <c r="Q614">
        <v>1000</v>
      </c>
      <c r="W614">
        <v>0</v>
      </c>
      <c r="X614">
        <v>-437906794</v>
      </c>
      <c r="Y614">
        <v>1.4999999999999999E-4</v>
      </c>
      <c r="AA614">
        <v>59302.47</v>
      </c>
      <c r="AB614">
        <v>0</v>
      </c>
      <c r="AC614">
        <v>0</v>
      </c>
      <c r="AD614">
        <v>0</v>
      </c>
      <c r="AE614">
        <v>9040.01</v>
      </c>
      <c r="AF614">
        <v>0</v>
      </c>
      <c r="AG614">
        <v>0</v>
      </c>
      <c r="AH614">
        <v>0</v>
      </c>
      <c r="AI614">
        <v>6.56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3</v>
      </c>
      <c r="AT614">
        <v>1.4999999999999999E-4</v>
      </c>
      <c r="AU614" t="s">
        <v>3</v>
      </c>
      <c r="AV614">
        <v>0</v>
      </c>
      <c r="AW614">
        <v>2</v>
      </c>
      <c r="AX614">
        <v>39572584</v>
      </c>
      <c r="AY614">
        <v>1</v>
      </c>
      <c r="AZ614">
        <v>0</v>
      </c>
      <c r="BA614">
        <v>577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Y614*Source!I260</f>
        <v>7.7338799999999996E-4</v>
      </c>
      <c r="CY614">
        <f t="shared" si="96"/>
        <v>59302.47</v>
      </c>
      <c r="CZ614">
        <f t="shared" si="97"/>
        <v>9040.01</v>
      </c>
      <c r="DA614">
        <f t="shared" si="98"/>
        <v>6.56</v>
      </c>
      <c r="DB614">
        <v>0</v>
      </c>
    </row>
    <row r="615" spans="1:106" x14ac:dyDescent="0.2">
      <c r="A615">
        <f>ROW(Source!A260)</f>
        <v>260</v>
      </c>
      <c r="B615">
        <v>39570879</v>
      </c>
      <c r="C615">
        <v>39572549</v>
      </c>
      <c r="D615">
        <v>36804545</v>
      </c>
      <c r="E615">
        <v>1</v>
      </c>
      <c r="F615">
        <v>1</v>
      </c>
      <c r="G615">
        <v>1</v>
      </c>
      <c r="H615">
        <v>3</v>
      </c>
      <c r="I615" t="s">
        <v>1211</v>
      </c>
      <c r="J615" t="s">
        <v>1212</v>
      </c>
      <c r="K615" t="s">
        <v>1213</v>
      </c>
      <c r="L615">
        <v>1348</v>
      </c>
      <c r="N615">
        <v>1009</v>
      </c>
      <c r="O615" t="s">
        <v>64</v>
      </c>
      <c r="P615" t="s">
        <v>64</v>
      </c>
      <c r="Q615">
        <v>1000</v>
      </c>
      <c r="W615">
        <v>0</v>
      </c>
      <c r="X615">
        <v>1174701286</v>
      </c>
      <c r="Y615">
        <v>1.0000000000000001E-5</v>
      </c>
      <c r="AA615">
        <v>78575.679999999993</v>
      </c>
      <c r="AB615">
        <v>0</v>
      </c>
      <c r="AC615">
        <v>0</v>
      </c>
      <c r="AD615">
        <v>0</v>
      </c>
      <c r="AE615">
        <v>11978</v>
      </c>
      <c r="AF615">
        <v>0</v>
      </c>
      <c r="AG615">
        <v>0</v>
      </c>
      <c r="AH615">
        <v>0</v>
      </c>
      <c r="AI615">
        <v>6.56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3</v>
      </c>
      <c r="AT615">
        <v>1.0000000000000001E-5</v>
      </c>
      <c r="AU615" t="s">
        <v>3</v>
      </c>
      <c r="AV615">
        <v>0</v>
      </c>
      <c r="AW615">
        <v>2</v>
      </c>
      <c r="AX615">
        <v>39572585</v>
      </c>
      <c r="AY615">
        <v>1</v>
      </c>
      <c r="AZ615">
        <v>0</v>
      </c>
      <c r="BA615">
        <v>578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Y615*Source!I260</f>
        <v>5.1559200000000006E-5</v>
      </c>
      <c r="CY615">
        <f t="shared" si="96"/>
        <v>78575.679999999993</v>
      </c>
      <c r="CZ615">
        <f t="shared" si="97"/>
        <v>11978</v>
      </c>
      <c r="DA615">
        <f t="shared" si="98"/>
        <v>6.56</v>
      </c>
      <c r="DB615">
        <v>0</v>
      </c>
    </row>
    <row r="616" spans="1:106" x14ac:dyDescent="0.2">
      <c r="A616">
        <f>ROW(Source!A260)</f>
        <v>260</v>
      </c>
      <c r="B616">
        <v>39570879</v>
      </c>
      <c r="C616">
        <v>39572549</v>
      </c>
      <c r="D616">
        <v>36805527</v>
      </c>
      <c r="E616">
        <v>1</v>
      </c>
      <c r="F616">
        <v>1</v>
      </c>
      <c r="G616">
        <v>1</v>
      </c>
      <c r="H616">
        <v>3</v>
      </c>
      <c r="I616" t="s">
        <v>1413</v>
      </c>
      <c r="J616" t="s">
        <v>1414</v>
      </c>
      <c r="K616" t="s">
        <v>1415</v>
      </c>
      <c r="L616">
        <v>1348</v>
      </c>
      <c r="N616">
        <v>1009</v>
      </c>
      <c r="O616" t="s">
        <v>64</v>
      </c>
      <c r="P616" t="s">
        <v>64</v>
      </c>
      <c r="Q616">
        <v>1000</v>
      </c>
      <c r="W616">
        <v>0</v>
      </c>
      <c r="X616">
        <v>-2116243625</v>
      </c>
      <c r="Y616">
        <v>1E-4</v>
      </c>
      <c r="AA616">
        <v>248624</v>
      </c>
      <c r="AB616">
        <v>0</v>
      </c>
      <c r="AC616">
        <v>0</v>
      </c>
      <c r="AD616">
        <v>0</v>
      </c>
      <c r="AE616">
        <v>37900</v>
      </c>
      <c r="AF616">
        <v>0</v>
      </c>
      <c r="AG616">
        <v>0</v>
      </c>
      <c r="AH616">
        <v>0</v>
      </c>
      <c r="AI616">
        <v>6.56</v>
      </c>
      <c r="AJ616">
        <v>1</v>
      </c>
      <c r="AK616">
        <v>1</v>
      </c>
      <c r="AL616">
        <v>1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3</v>
      </c>
      <c r="AT616">
        <v>1E-4</v>
      </c>
      <c r="AU616" t="s">
        <v>3</v>
      </c>
      <c r="AV616">
        <v>0</v>
      </c>
      <c r="AW616">
        <v>2</v>
      </c>
      <c r="AX616">
        <v>39572586</v>
      </c>
      <c r="AY616">
        <v>1</v>
      </c>
      <c r="AZ616">
        <v>0</v>
      </c>
      <c r="BA616">
        <v>579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Y616*Source!I260</f>
        <v>5.1559200000000005E-4</v>
      </c>
      <c r="CY616">
        <f t="shared" si="96"/>
        <v>248624</v>
      </c>
      <c r="CZ616">
        <f t="shared" si="97"/>
        <v>37900</v>
      </c>
      <c r="DA616">
        <f t="shared" si="98"/>
        <v>6.56</v>
      </c>
      <c r="DB616">
        <v>0</v>
      </c>
    </row>
    <row r="617" spans="1:106" x14ac:dyDescent="0.2">
      <c r="A617">
        <f>ROW(Source!A260)</f>
        <v>260</v>
      </c>
      <c r="B617">
        <v>39570879</v>
      </c>
      <c r="C617">
        <v>39572549</v>
      </c>
      <c r="D617">
        <v>36823240</v>
      </c>
      <c r="E617">
        <v>1</v>
      </c>
      <c r="F617">
        <v>1</v>
      </c>
      <c r="G617">
        <v>1</v>
      </c>
      <c r="H617">
        <v>3</v>
      </c>
      <c r="I617" t="s">
        <v>487</v>
      </c>
      <c r="J617" t="s">
        <v>489</v>
      </c>
      <c r="K617" t="s">
        <v>488</v>
      </c>
      <c r="L617">
        <v>1346</v>
      </c>
      <c r="N617">
        <v>1009</v>
      </c>
      <c r="O617" t="s">
        <v>307</v>
      </c>
      <c r="P617" t="s">
        <v>307</v>
      </c>
      <c r="Q617">
        <v>1</v>
      </c>
      <c r="W617">
        <v>0</v>
      </c>
      <c r="X617">
        <v>-1693188439</v>
      </c>
      <c r="Y617">
        <v>1000</v>
      </c>
      <c r="AA617">
        <v>77.599999999999994</v>
      </c>
      <c r="AB617">
        <v>0</v>
      </c>
      <c r="AC617">
        <v>0</v>
      </c>
      <c r="AD617">
        <v>0</v>
      </c>
      <c r="AE617">
        <v>11.83</v>
      </c>
      <c r="AF617">
        <v>0</v>
      </c>
      <c r="AG617">
        <v>0</v>
      </c>
      <c r="AH617">
        <v>0</v>
      </c>
      <c r="AI617">
        <v>6.56</v>
      </c>
      <c r="AJ617">
        <v>1</v>
      </c>
      <c r="AK617">
        <v>1</v>
      </c>
      <c r="AL617">
        <v>1</v>
      </c>
      <c r="AN617">
        <v>0</v>
      </c>
      <c r="AO617">
        <v>0</v>
      </c>
      <c r="AP617">
        <v>0</v>
      </c>
      <c r="AQ617">
        <v>0</v>
      </c>
      <c r="AR617">
        <v>0</v>
      </c>
      <c r="AS617" t="s">
        <v>3</v>
      </c>
      <c r="AT617">
        <v>1000</v>
      </c>
      <c r="AU617" t="s">
        <v>3</v>
      </c>
      <c r="AV617">
        <v>0</v>
      </c>
      <c r="AW617">
        <v>1</v>
      </c>
      <c r="AX617">
        <v>-1</v>
      </c>
      <c r="AY617">
        <v>0</v>
      </c>
      <c r="AZ617">
        <v>0</v>
      </c>
      <c r="BA617" t="s">
        <v>3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Y617*Source!I260</f>
        <v>5155.92</v>
      </c>
      <c r="CY617">
        <f t="shared" si="96"/>
        <v>77.599999999999994</v>
      </c>
      <c r="CZ617">
        <f t="shared" si="97"/>
        <v>11.83</v>
      </c>
      <c r="DA617">
        <f t="shared" si="98"/>
        <v>6.56</v>
      </c>
      <c r="DB617">
        <v>0</v>
      </c>
    </row>
    <row r="618" spans="1:106" x14ac:dyDescent="0.2">
      <c r="A618">
        <f>ROW(Source!A260)</f>
        <v>260</v>
      </c>
      <c r="B618">
        <v>39570879</v>
      </c>
      <c r="C618">
        <v>39572549</v>
      </c>
      <c r="D618">
        <v>36823258</v>
      </c>
      <c r="E618">
        <v>1</v>
      </c>
      <c r="F618">
        <v>1</v>
      </c>
      <c r="G618">
        <v>1</v>
      </c>
      <c r="H618">
        <v>3</v>
      </c>
      <c r="I618" t="s">
        <v>579</v>
      </c>
      <c r="J618" t="s">
        <v>581</v>
      </c>
      <c r="K618" t="s">
        <v>580</v>
      </c>
      <c r="L618">
        <v>1348</v>
      </c>
      <c r="N618">
        <v>1009</v>
      </c>
      <c r="O618" t="s">
        <v>64</v>
      </c>
      <c r="P618" t="s">
        <v>64</v>
      </c>
      <c r="Q618">
        <v>1000</v>
      </c>
      <c r="W618">
        <v>0</v>
      </c>
      <c r="X618">
        <v>299819930</v>
      </c>
      <c r="Y618">
        <v>4.0000000000000002E-4</v>
      </c>
      <c r="AA618">
        <v>50590.720000000001</v>
      </c>
      <c r="AB618">
        <v>0</v>
      </c>
      <c r="AC618">
        <v>0</v>
      </c>
      <c r="AD618">
        <v>0</v>
      </c>
      <c r="AE618">
        <v>7712</v>
      </c>
      <c r="AF618">
        <v>0</v>
      </c>
      <c r="AG618">
        <v>0</v>
      </c>
      <c r="AH618">
        <v>0</v>
      </c>
      <c r="AI618">
        <v>6.56</v>
      </c>
      <c r="AJ618">
        <v>1</v>
      </c>
      <c r="AK618">
        <v>1</v>
      </c>
      <c r="AL618">
        <v>1</v>
      </c>
      <c r="AN618">
        <v>0</v>
      </c>
      <c r="AO618">
        <v>1</v>
      </c>
      <c r="AP618">
        <v>0</v>
      </c>
      <c r="AQ618">
        <v>0</v>
      </c>
      <c r="AR618">
        <v>0</v>
      </c>
      <c r="AS618" t="s">
        <v>3</v>
      </c>
      <c r="AT618">
        <v>4.0000000000000002E-4</v>
      </c>
      <c r="AU618" t="s">
        <v>3</v>
      </c>
      <c r="AV618">
        <v>0</v>
      </c>
      <c r="AW618">
        <v>2</v>
      </c>
      <c r="AX618">
        <v>39572587</v>
      </c>
      <c r="AY618">
        <v>1</v>
      </c>
      <c r="AZ618">
        <v>0</v>
      </c>
      <c r="BA618">
        <v>580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Y618*Source!I260</f>
        <v>2.0623680000000002E-3</v>
      </c>
      <c r="CY618">
        <f t="shared" si="96"/>
        <v>50590.720000000001</v>
      </c>
      <c r="CZ618">
        <f t="shared" si="97"/>
        <v>7712</v>
      </c>
      <c r="DA618">
        <f t="shared" si="98"/>
        <v>6.56</v>
      </c>
      <c r="DB618">
        <v>0</v>
      </c>
    </row>
    <row r="619" spans="1:106" x14ac:dyDescent="0.2">
      <c r="A619">
        <f>ROW(Source!A260)</f>
        <v>260</v>
      </c>
      <c r="B619">
        <v>39570879</v>
      </c>
      <c r="C619">
        <v>39572549</v>
      </c>
      <c r="D619">
        <v>39169913</v>
      </c>
      <c r="E619">
        <v>17</v>
      </c>
      <c r="F619">
        <v>1</v>
      </c>
      <c r="G619">
        <v>1</v>
      </c>
      <c r="H619">
        <v>3</v>
      </c>
      <c r="I619" t="s">
        <v>124</v>
      </c>
      <c r="J619" t="s">
        <v>3</v>
      </c>
      <c r="K619" t="s">
        <v>125</v>
      </c>
      <c r="L619">
        <v>1348</v>
      </c>
      <c r="N619">
        <v>1009</v>
      </c>
      <c r="O619" t="s">
        <v>64</v>
      </c>
      <c r="P619" t="s">
        <v>64</v>
      </c>
      <c r="Q619">
        <v>1000</v>
      </c>
      <c r="W619">
        <v>0</v>
      </c>
      <c r="X619">
        <v>748648226</v>
      </c>
      <c r="Y619">
        <v>1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6.56</v>
      </c>
      <c r="AJ619">
        <v>1</v>
      </c>
      <c r="AK619">
        <v>1</v>
      </c>
      <c r="AL619">
        <v>1</v>
      </c>
      <c r="AN619">
        <v>0</v>
      </c>
      <c r="AO619">
        <v>0</v>
      </c>
      <c r="AP619">
        <v>0</v>
      </c>
      <c r="AQ619">
        <v>0</v>
      </c>
      <c r="AR619">
        <v>0</v>
      </c>
      <c r="AS619" t="s">
        <v>3</v>
      </c>
      <c r="AT619">
        <v>1</v>
      </c>
      <c r="AU619" t="s">
        <v>3</v>
      </c>
      <c r="AV619">
        <v>0</v>
      </c>
      <c r="AW619">
        <v>2</v>
      </c>
      <c r="AX619">
        <v>39572588</v>
      </c>
      <c r="AY619">
        <v>1</v>
      </c>
      <c r="AZ619">
        <v>0</v>
      </c>
      <c r="BA619">
        <v>581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Y619*Source!I260</f>
        <v>5.1559200000000001</v>
      </c>
      <c r="CY619">
        <f t="shared" si="96"/>
        <v>0</v>
      </c>
      <c r="CZ619">
        <f t="shared" si="97"/>
        <v>0</v>
      </c>
      <c r="DA619">
        <f t="shared" si="98"/>
        <v>6.56</v>
      </c>
      <c r="DB619">
        <v>0</v>
      </c>
    </row>
    <row r="620" spans="1:106" x14ac:dyDescent="0.2">
      <c r="A620">
        <f>ROW(Source!A260)</f>
        <v>260</v>
      </c>
      <c r="B620">
        <v>39570879</v>
      </c>
      <c r="C620">
        <v>39572549</v>
      </c>
      <c r="D620">
        <v>36825287</v>
      </c>
      <c r="E620">
        <v>1</v>
      </c>
      <c r="F620">
        <v>1</v>
      </c>
      <c r="G620">
        <v>1</v>
      </c>
      <c r="H620">
        <v>3</v>
      </c>
      <c r="I620" t="s">
        <v>1416</v>
      </c>
      <c r="J620" t="s">
        <v>1417</v>
      </c>
      <c r="K620" t="s">
        <v>1418</v>
      </c>
      <c r="L620">
        <v>1302</v>
      </c>
      <c r="N620">
        <v>1003</v>
      </c>
      <c r="O620" t="s">
        <v>47</v>
      </c>
      <c r="P620" t="s">
        <v>47</v>
      </c>
      <c r="Q620">
        <v>10</v>
      </c>
      <c r="W620">
        <v>0</v>
      </c>
      <c r="X620">
        <v>-1640127157</v>
      </c>
      <c r="Y620">
        <v>1.8700000000000001E-2</v>
      </c>
      <c r="AA620">
        <v>329.57</v>
      </c>
      <c r="AB620">
        <v>0</v>
      </c>
      <c r="AC620">
        <v>0</v>
      </c>
      <c r="AD620">
        <v>0</v>
      </c>
      <c r="AE620">
        <v>50.24</v>
      </c>
      <c r="AF620">
        <v>0</v>
      </c>
      <c r="AG620">
        <v>0</v>
      </c>
      <c r="AH620">
        <v>0</v>
      </c>
      <c r="AI620">
        <v>6.56</v>
      </c>
      <c r="AJ620">
        <v>1</v>
      </c>
      <c r="AK620">
        <v>1</v>
      </c>
      <c r="AL620">
        <v>1</v>
      </c>
      <c r="AN620">
        <v>0</v>
      </c>
      <c r="AO620">
        <v>1</v>
      </c>
      <c r="AP620">
        <v>0</v>
      </c>
      <c r="AQ620">
        <v>0</v>
      </c>
      <c r="AR620">
        <v>0</v>
      </c>
      <c r="AS620" t="s">
        <v>3</v>
      </c>
      <c r="AT620">
        <v>1.8700000000000001E-2</v>
      </c>
      <c r="AU620" t="s">
        <v>3</v>
      </c>
      <c r="AV620">
        <v>0</v>
      </c>
      <c r="AW620">
        <v>2</v>
      </c>
      <c r="AX620">
        <v>39572589</v>
      </c>
      <c r="AY620">
        <v>1</v>
      </c>
      <c r="AZ620">
        <v>0</v>
      </c>
      <c r="BA620">
        <v>582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Y620*Source!I260</f>
        <v>9.6415704000000005E-2</v>
      </c>
      <c r="CY620">
        <f t="shared" si="96"/>
        <v>329.57</v>
      </c>
      <c r="CZ620">
        <f t="shared" si="97"/>
        <v>50.24</v>
      </c>
      <c r="DA620">
        <f t="shared" si="98"/>
        <v>6.56</v>
      </c>
      <c r="DB620">
        <v>0</v>
      </c>
    </row>
    <row r="621" spans="1:106" x14ac:dyDescent="0.2">
      <c r="A621">
        <f>ROW(Source!A260)</f>
        <v>260</v>
      </c>
      <c r="B621">
        <v>39570879</v>
      </c>
      <c r="C621">
        <v>39572549</v>
      </c>
      <c r="D621">
        <v>36825646</v>
      </c>
      <c r="E621">
        <v>1</v>
      </c>
      <c r="F621">
        <v>1</v>
      </c>
      <c r="G621">
        <v>1</v>
      </c>
      <c r="H621">
        <v>3</v>
      </c>
      <c r="I621" t="s">
        <v>1220</v>
      </c>
      <c r="J621" t="s">
        <v>1221</v>
      </c>
      <c r="K621" t="s">
        <v>1222</v>
      </c>
      <c r="L621">
        <v>1348</v>
      </c>
      <c r="N621">
        <v>1009</v>
      </c>
      <c r="O621" t="s">
        <v>64</v>
      </c>
      <c r="P621" t="s">
        <v>64</v>
      </c>
      <c r="Q621">
        <v>1000</v>
      </c>
      <c r="W621">
        <v>0</v>
      </c>
      <c r="X621">
        <v>-1396314973</v>
      </c>
      <c r="Y621">
        <v>3.0000000000000001E-5</v>
      </c>
      <c r="AA621">
        <v>29226.11</v>
      </c>
      <c r="AB621">
        <v>0</v>
      </c>
      <c r="AC621">
        <v>0</v>
      </c>
      <c r="AD621">
        <v>0</v>
      </c>
      <c r="AE621">
        <v>4455.2</v>
      </c>
      <c r="AF621">
        <v>0</v>
      </c>
      <c r="AG621">
        <v>0</v>
      </c>
      <c r="AH621">
        <v>0</v>
      </c>
      <c r="AI621">
        <v>6.56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3</v>
      </c>
      <c r="AT621">
        <v>3.0000000000000001E-5</v>
      </c>
      <c r="AU621" t="s">
        <v>3</v>
      </c>
      <c r="AV621">
        <v>0</v>
      </c>
      <c r="AW621">
        <v>2</v>
      </c>
      <c r="AX621">
        <v>39572590</v>
      </c>
      <c r="AY621">
        <v>1</v>
      </c>
      <c r="AZ621">
        <v>0</v>
      </c>
      <c r="BA621">
        <v>583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Y621*Source!I260</f>
        <v>1.546776E-4</v>
      </c>
      <c r="CY621">
        <f t="shared" si="96"/>
        <v>29226.11</v>
      </c>
      <c r="CZ621">
        <f t="shared" si="97"/>
        <v>4455.2</v>
      </c>
      <c r="DA621">
        <f t="shared" si="98"/>
        <v>6.56</v>
      </c>
      <c r="DB621">
        <v>0</v>
      </c>
    </row>
    <row r="622" spans="1:106" x14ac:dyDescent="0.2">
      <c r="A622">
        <f>ROW(Source!A260)</f>
        <v>260</v>
      </c>
      <c r="B622">
        <v>39570879</v>
      </c>
      <c r="C622">
        <v>39572549</v>
      </c>
      <c r="D622">
        <v>36826406</v>
      </c>
      <c r="E622">
        <v>1</v>
      </c>
      <c r="F622">
        <v>1</v>
      </c>
      <c r="G622">
        <v>1</v>
      </c>
      <c r="H622">
        <v>3</v>
      </c>
      <c r="I622" t="s">
        <v>1419</v>
      </c>
      <c r="J622" t="s">
        <v>1420</v>
      </c>
      <c r="K622" t="s">
        <v>1421</v>
      </c>
      <c r="L622">
        <v>1348</v>
      </c>
      <c r="N622">
        <v>1009</v>
      </c>
      <c r="O622" t="s">
        <v>64</v>
      </c>
      <c r="P622" t="s">
        <v>64</v>
      </c>
      <c r="Q622">
        <v>1000</v>
      </c>
      <c r="W622">
        <v>0</v>
      </c>
      <c r="X622">
        <v>900832145</v>
      </c>
      <c r="Y622">
        <v>1.9400000000000001E-3</v>
      </c>
      <c r="AA622">
        <v>32275.200000000001</v>
      </c>
      <c r="AB622">
        <v>0</v>
      </c>
      <c r="AC622">
        <v>0</v>
      </c>
      <c r="AD622">
        <v>0</v>
      </c>
      <c r="AE622">
        <v>4920</v>
      </c>
      <c r="AF622">
        <v>0</v>
      </c>
      <c r="AG622">
        <v>0</v>
      </c>
      <c r="AH622">
        <v>0</v>
      </c>
      <c r="AI622">
        <v>6.56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3</v>
      </c>
      <c r="AT622">
        <v>1.9400000000000001E-3</v>
      </c>
      <c r="AU622" t="s">
        <v>3</v>
      </c>
      <c r="AV622">
        <v>0</v>
      </c>
      <c r="AW622">
        <v>2</v>
      </c>
      <c r="AX622">
        <v>39572591</v>
      </c>
      <c r="AY622">
        <v>1</v>
      </c>
      <c r="AZ622">
        <v>0</v>
      </c>
      <c r="BA622">
        <v>584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Y622*Source!I260</f>
        <v>1.0002484800000001E-2</v>
      </c>
      <c r="CY622">
        <f t="shared" si="96"/>
        <v>32275.200000000001</v>
      </c>
      <c r="CZ622">
        <f t="shared" si="97"/>
        <v>4920</v>
      </c>
      <c r="DA622">
        <f t="shared" si="98"/>
        <v>6.56</v>
      </c>
      <c r="DB622">
        <v>0</v>
      </c>
    </row>
    <row r="623" spans="1:106" x14ac:dyDescent="0.2">
      <c r="A623">
        <f>ROW(Source!A260)</f>
        <v>260</v>
      </c>
      <c r="B623">
        <v>39570879</v>
      </c>
      <c r="C623">
        <v>39572549</v>
      </c>
      <c r="D623">
        <v>36830313</v>
      </c>
      <c r="E623">
        <v>1</v>
      </c>
      <c r="F623">
        <v>1</v>
      </c>
      <c r="G623">
        <v>1</v>
      </c>
      <c r="H623">
        <v>3</v>
      </c>
      <c r="I623" t="s">
        <v>1422</v>
      </c>
      <c r="J623" t="s">
        <v>1423</v>
      </c>
      <c r="K623" t="s">
        <v>1424</v>
      </c>
      <c r="L623">
        <v>1339</v>
      </c>
      <c r="N623">
        <v>1007</v>
      </c>
      <c r="O623" t="s">
        <v>73</v>
      </c>
      <c r="P623" t="s">
        <v>73</v>
      </c>
      <c r="Q623">
        <v>1</v>
      </c>
      <c r="W623">
        <v>0</v>
      </c>
      <c r="X623">
        <v>1283004816</v>
      </c>
      <c r="Y623">
        <v>1.0300000000000001E-3</v>
      </c>
      <c r="AA623">
        <v>11152</v>
      </c>
      <c r="AB623">
        <v>0</v>
      </c>
      <c r="AC623">
        <v>0</v>
      </c>
      <c r="AD623">
        <v>0</v>
      </c>
      <c r="AE623">
        <v>1700</v>
      </c>
      <c r="AF623">
        <v>0</v>
      </c>
      <c r="AG623">
        <v>0</v>
      </c>
      <c r="AH623">
        <v>0</v>
      </c>
      <c r="AI623">
        <v>6.56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3</v>
      </c>
      <c r="AT623">
        <v>1.0300000000000001E-3</v>
      </c>
      <c r="AU623" t="s">
        <v>3</v>
      </c>
      <c r="AV623">
        <v>0</v>
      </c>
      <c r="AW623">
        <v>2</v>
      </c>
      <c r="AX623">
        <v>39572592</v>
      </c>
      <c r="AY623">
        <v>1</v>
      </c>
      <c r="AZ623">
        <v>0</v>
      </c>
      <c r="BA623">
        <v>585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Y623*Source!I260</f>
        <v>5.3105976000000004E-3</v>
      </c>
      <c r="CY623">
        <f t="shared" si="96"/>
        <v>11152</v>
      </c>
      <c r="CZ623">
        <f t="shared" si="97"/>
        <v>1700</v>
      </c>
      <c r="DA623">
        <f t="shared" si="98"/>
        <v>6.56</v>
      </c>
      <c r="DB623">
        <v>0</v>
      </c>
    </row>
    <row r="624" spans="1:106" x14ac:dyDescent="0.2">
      <c r="A624">
        <f>ROW(Source!A260)</f>
        <v>260</v>
      </c>
      <c r="B624">
        <v>39570879</v>
      </c>
      <c r="C624">
        <v>39572549</v>
      </c>
      <c r="D624">
        <v>36837948</v>
      </c>
      <c r="E624">
        <v>1</v>
      </c>
      <c r="F624">
        <v>1</v>
      </c>
      <c r="G624">
        <v>1</v>
      </c>
      <c r="H624">
        <v>3</v>
      </c>
      <c r="I624" t="s">
        <v>1425</v>
      </c>
      <c r="J624" t="s">
        <v>1426</v>
      </c>
      <c r="K624" t="s">
        <v>1427</v>
      </c>
      <c r="L624">
        <v>1348</v>
      </c>
      <c r="N624">
        <v>1009</v>
      </c>
      <c r="O624" t="s">
        <v>64</v>
      </c>
      <c r="P624" t="s">
        <v>64</v>
      </c>
      <c r="Q624">
        <v>1000</v>
      </c>
      <c r="W624">
        <v>0</v>
      </c>
      <c r="X624">
        <v>-1655298345</v>
      </c>
      <c r="Y624">
        <v>3.1E-4</v>
      </c>
      <c r="AA624">
        <v>102467.2</v>
      </c>
      <c r="AB624">
        <v>0</v>
      </c>
      <c r="AC624">
        <v>0</v>
      </c>
      <c r="AD624">
        <v>0</v>
      </c>
      <c r="AE624">
        <v>15620</v>
      </c>
      <c r="AF624">
        <v>0</v>
      </c>
      <c r="AG624">
        <v>0</v>
      </c>
      <c r="AH624">
        <v>0</v>
      </c>
      <c r="AI624">
        <v>6.56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3</v>
      </c>
      <c r="AT624">
        <v>3.1E-4</v>
      </c>
      <c r="AU624" t="s">
        <v>3</v>
      </c>
      <c r="AV624">
        <v>0</v>
      </c>
      <c r="AW624">
        <v>2</v>
      </c>
      <c r="AX624">
        <v>39572593</v>
      </c>
      <c r="AY624">
        <v>1</v>
      </c>
      <c r="AZ624">
        <v>0</v>
      </c>
      <c r="BA624">
        <v>586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Y624*Source!I260</f>
        <v>1.5983352000000001E-3</v>
      </c>
      <c r="CY624">
        <f t="shared" si="96"/>
        <v>102467.2</v>
      </c>
      <c r="CZ624">
        <f t="shared" si="97"/>
        <v>15620</v>
      </c>
      <c r="DA624">
        <f t="shared" si="98"/>
        <v>6.56</v>
      </c>
      <c r="DB624">
        <v>0</v>
      </c>
    </row>
    <row r="625" spans="1:106" x14ac:dyDescent="0.2">
      <c r="A625">
        <f>ROW(Source!A260)</f>
        <v>260</v>
      </c>
      <c r="B625">
        <v>39570879</v>
      </c>
      <c r="C625">
        <v>39572549</v>
      </c>
      <c r="D625">
        <v>36839146</v>
      </c>
      <c r="E625">
        <v>1</v>
      </c>
      <c r="F625">
        <v>1</v>
      </c>
      <c r="G625">
        <v>1</v>
      </c>
      <c r="H625">
        <v>3</v>
      </c>
      <c r="I625" t="s">
        <v>1393</v>
      </c>
      <c r="J625" t="s">
        <v>1394</v>
      </c>
      <c r="K625" t="s">
        <v>1395</v>
      </c>
      <c r="L625">
        <v>1348</v>
      </c>
      <c r="N625">
        <v>1009</v>
      </c>
      <c r="O625" t="s">
        <v>64</v>
      </c>
      <c r="P625" t="s">
        <v>64</v>
      </c>
      <c r="Q625">
        <v>1000</v>
      </c>
      <c r="W625">
        <v>0</v>
      </c>
      <c r="X625">
        <v>-639604785</v>
      </c>
      <c r="Y625">
        <v>5.9999999999999995E-4</v>
      </c>
      <c r="AA625">
        <v>61795.199999999997</v>
      </c>
      <c r="AB625">
        <v>0</v>
      </c>
      <c r="AC625">
        <v>0</v>
      </c>
      <c r="AD625">
        <v>0</v>
      </c>
      <c r="AE625">
        <v>9420</v>
      </c>
      <c r="AF625">
        <v>0</v>
      </c>
      <c r="AG625">
        <v>0</v>
      </c>
      <c r="AH625">
        <v>0</v>
      </c>
      <c r="AI625">
        <v>6.56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0</v>
      </c>
      <c r="AQ625">
        <v>0</v>
      </c>
      <c r="AR625">
        <v>0</v>
      </c>
      <c r="AS625" t="s">
        <v>3</v>
      </c>
      <c r="AT625">
        <v>5.9999999999999995E-4</v>
      </c>
      <c r="AU625" t="s">
        <v>3</v>
      </c>
      <c r="AV625">
        <v>0</v>
      </c>
      <c r="AW625">
        <v>2</v>
      </c>
      <c r="AX625">
        <v>39572594</v>
      </c>
      <c r="AY625">
        <v>1</v>
      </c>
      <c r="AZ625">
        <v>0</v>
      </c>
      <c r="BA625">
        <v>587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Y625*Source!I260</f>
        <v>3.0935519999999998E-3</v>
      </c>
      <c r="CY625">
        <f t="shared" si="96"/>
        <v>61795.199999999997</v>
      </c>
      <c r="CZ625">
        <f t="shared" si="97"/>
        <v>9420</v>
      </c>
      <c r="DA625">
        <f t="shared" si="98"/>
        <v>6.56</v>
      </c>
      <c r="DB625">
        <v>0</v>
      </c>
    </row>
    <row r="626" spans="1:106" x14ac:dyDescent="0.2">
      <c r="A626">
        <f>ROW(Source!A263)</f>
        <v>263</v>
      </c>
      <c r="B626">
        <v>39570879</v>
      </c>
      <c r="C626">
        <v>39572597</v>
      </c>
      <c r="D626">
        <v>37070495</v>
      </c>
      <c r="E626">
        <v>1</v>
      </c>
      <c r="F626">
        <v>1</v>
      </c>
      <c r="G626">
        <v>1</v>
      </c>
      <c r="H626">
        <v>1</v>
      </c>
      <c r="I626" t="s">
        <v>1274</v>
      </c>
      <c r="J626" t="s">
        <v>3</v>
      </c>
      <c r="K626" t="s">
        <v>1275</v>
      </c>
      <c r="L626">
        <v>1191</v>
      </c>
      <c r="N626">
        <v>1013</v>
      </c>
      <c r="O626" t="s">
        <v>1143</v>
      </c>
      <c r="P626" t="s">
        <v>1143</v>
      </c>
      <c r="Q626">
        <v>1</v>
      </c>
      <c r="W626">
        <v>0</v>
      </c>
      <c r="X626">
        <v>-784637506</v>
      </c>
      <c r="Y626">
        <v>64.526499999999999</v>
      </c>
      <c r="AA626">
        <v>0</v>
      </c>
      <c r="AB626">
        <v>0</v>
      </c>
      <c r="AC626">
        <v>0</v>
      </c>
      <c r="AD626">
        <v>57.33</v>
      </c>
      <c r="AE626">
        <v>0</v>
      </c>
      <c r="AF626">
        <v>0</v>
      </c>
      <c r="AG626">
        <v>0</v>
      </c>
      <c r="AH626">
        <v>8.74</v>
      </c>
      <c r="AI626">
        <v>1</v>
      </c>
      <c r="AJ626">
        <v>1</v>
      </c>
      <c r="AK626">
        <v>1</v>
      </c>
      <c r="AL626">
        <v>6.56</v>
      </c>
      <c r="AN626">
        <v>0</v>
      </c>
      <c r="AO626">
        <v>1</v>
      </c>
      <c r="AP626">
        <v>1</v>
      </c>
      <c r="AQ626">
        <v>0</v>
      </c>
      <c r="AR626">
        <v>0</v>
      </c>
      <c r="AS626" t="s">
        <v>3</v>
      </c>
      <c r="AT626">
        <v>56.11</v>
      </c>
      <c r="AU626" t="s">
        <v>20</v>
      </c>
      <c r="AV626">
        <v>1</v>
      </c>
      <c r="AW626">
        <v>2</v>
      </c>
      <c r="AX626">
        <v>39572621</v>
      </c>
      <c r="AY626">
        <v>1</v>
      </c>
      <c r="AZ626">
        <v>0</v>
      </c>
      <c r="BA626">
        <v>588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Y626*Source!I263</f>
        <v>222.26927243</v>
      </c>
      <c r="CY626">
        <f>AD626</f>
        <v>57.33</v>
      </c>
      <c r="CZ626">
        <f>AH626</f>
        <v>8.74</v>
      </c>
      <c r="DA626">
        <f>AL626</f>
        <v>6.56</v>
      </c>
      <c r="DB626">
        <v>0</v>
      </c>
    </row>
    <row r="627" spans="1:106" x14ac:dyDescent="0.2">
      <c r="A627">
        <f>ROW(Source!A263)</f>
        <v>263</v>
      </c>
      <c r="B627">
        <v>39570879</v>
      </c>
      <c r="C627">
        <v>39572597</v>
      </c>
      <c r="D627">
        <v>37064876</v>
      </c>
      <c r="E627">
        <v>1</v>
      </c>
      <c r="F627">
        <v>1</v>
      </c>
      <c r="G627">
        <v>1</v>
      </c>
      <c r="H627">
        <v>1</v>
      </c>
      <c r="I627" t="s">
        <v>1146</v>
      </c>
      <c r="J627" t="s">
        <v>3</v>
      </c>
      <c r="K627" t="s">
        <v>1147</v>
      </c>
      <c r="L627">
        <v>1191</v>
      </c>
      <c r="N627">
        <v>1013</v>
      </c>
      <c r="O627" t="s">
        <v>1143</v>
      </c>
      <c r="P627" t="s">
        <v>1143</v>
      </c>
      <c r="Q627">
        <v>1</v>
      </c>
      <c r="W627">
        <v>0</v>
      </c>
      <c r="X627">
        <v>-1417349443</v>
      </c>
      <c r="Y627">
        <v>2.64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1</v>
      </c>
      <c r="AJ627">
        <v>1</v>
      </c>
      <c r="AK627">
        <v>6.56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3</v>
      </c>
      <c r="AT627">
        <v>2.64</v>
      </c>
      <c r="AU627" t="s">
        <v>3</v>
      </c>
      <c r="AV627">
        <v>2</v>
      </c>
      <c r="AW627">
        <v>2</v>
      </c>
      <c r="AX627">
        <v>39572622</v>
      </c>
      <c r="AY627">
        <v>1</v>
      </c>
      <c r="AZ627">
        <v>2048</v>
      </c>
      <c r="BA627">
        <v>589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Y627*Source!I263</f>
        <v>9.0937967999999998</v>
      </c>
      <c r="CY627">
        <f>AD627</f>
        <v>0</v>
      </c>
      <c r="CZ627">
        <f>AH627</f>
        <v>0</v>
      </c>
      <c r="DA627">
        <f>AL627</f>
        <v>1</v>
      </c>
      <c r="DB627">
        <v>0</v>
      </c>
    </row>
    <row r="628" spans="1:106" x14ac:dyDescent="0.2">
      <c r="A628">
        <f>ROW(Source!A263)</f>
        <v>263</v>
      </c>
      <c r="B628">
        <v>39570879</v>
      </c>
      <c r="C628">
        <v>39572597</v>
      </c>
      <c r="D628">
        <v>36882079</v>
      </c>
      <c r="E628">
        <v>1</v>
      </c>
      <c r="F628">
        <v>1</v>
      </c>
      <c r="G628">
        <v>1</v>
      </c>
      <c r="H628">
        <v>2</v>
      </c>
      <c r="I628" t="s">
        <v>1401</v>
      </c>
      <c r="J628" t="s">
        <v>1402</v>
      </c>
      <c r="K628" t="s">
        <v>1403</v>
      </c>
      <c r="L628">
        <v>1368</v>
      </c>
      <c r="N628">
        <v>1011</v>
      </c>
      <c r="O628" t="s">
        <v>1151</v>
      </c>
      <c r="P628" t="s">
        <v>1151</v>
      </c>
      <c r="Q628">
        <v>1</v>
      </c>
      <c r="W628">
        <v>0</v>
      </c>
      <c r="X628">
        <v>641541266</v>
      </c>
      <c r="Y628">
        <v>0.125</v>
      </c>
      <c r="AA628">
        <v>0</v>
      </c>
      <c r="AB628">
        <v>788.77</v>
      </c>
      <c r="AC628">
        <v>15.42</v>
      </c>
      <c r="AD628">
        <v>0</v>
      </c>
      <c r="AE628">
        <v>0</v>
      </c>
      <c r="AF628">
        <v>120.24</v>
      </c>
      <c r="AG628">
        <v>15.42</v>
      </c>
      <c r="AH628">
        <v>0</v>
      </c>
      <c r="AI628">
        <v>1</v>
      </c>
      <c r="AJ628">
        <v>6.56</v>
      </c>
      <c r="AK628">
        <v>1</v>
      </c>
      <c r="AL628">
        <v>1</v>
      </c>
      <c r="AN628">
        <v>0</v>
      </c>
      <c r="AO628">
        <v>1</v>
      </c>
      <c r="AP628">
        <v>1</v>
      </c>
      <c r="AQ628">
        <v>0</v>
      </c>
      <c r="AR628">
        <v>0</v>
      </c>
      <c r="AS628" t="s">
        <v>3</v>
      </c>
      <c r="AT628">
        <v>0.1</v>
      </c>
      <c r="AU628" t="s">
        <v>19</v>
      </c>
      <c r="AV628">
        <v>0</v>
      </c>
      <c r="AW628">
        <v>2</v>
      </c>
      <c r="AX628">
        <v>39572623</v>
      </c>
      <c r="AY628">
        <v>1</v>
      </c>
      <c r="AZ628">
        <v>0</v>
      </c>
      <c r="BA628">
        <v>590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Y628*Source!I263</f>
        <v>0.4305775</v>
      </c>
      <c r="CY628">
        <f t="shared" ref="CY628:CY633" si="99">AB628</f>
        <v>788.77</v>
      </c>
      <c r="CZ628">
        <f t="shared" ref="CZ628:CZ633" si="100">AF628</f>
        <v>120.24</v>
      </c>
      <c r="DA628">
        <f t="shared" ref="DA628:DA633" si="101">AJ628</f>
        <v>6.56</v>
      </c>
      <c r="DB628">
        <v>0</v>
      </c>
    </row>
    <row r="629" spans="1:106" x14ac:dyDescent="0.2">
      <c r="A629">
        <f>ROW(Source!A263)</f>
        <v>263</v>
      </c>
      <c r="B629">
        <v>39570879</v>
      </c>
      <c r="C629">
        <v>39572597</v>
      </c>
      <c r="D629">
        <v>36882159</v>
      </c>
      <c r="E629">
        <v>1</v>
      </c>
      <c r="F629">
        <v>1</v>
      </c>
      <c r="G629">
        <v>1</v>
      </c>
      <c r="H629">
        <v>2</v>
      </c>
      <c r="I629" t="s">
        <v>1155</v>
      </c>
      <c r="J629" t="s">
        <v>1156</v>
      </c>
      <c r="K629" t="s">
        <v>1157</v>
      </c>
      <c r="L629">
        <v>1368</v>
      </c>
      <c r="N629">
        <v>1011</v>
      </c>
      <c r="O629" t="s">
        <v>1151</v>
      </c>
      <c r="P629" t="s">
        <v>1151</v>
      </c>
      <c r="Q629">
        <v>1</v>
      </c>
      <c r="W629">
        <v>0</v>
      </c>
      <c r="X629">
        <v>-1718674368</v>
      </c>
      <c r="Y629">
        <v>0.16250000000000001</v>
      </c>
      <c r="AA629">
        <v>0</v>
      </c>
      <c r="AB629">
        <v>734.65</v>
      </c>
      <c r="AC629">
        <v>13.5</v>
      </c>
      <c r="AD629">
        <v>0</v>
      </c>
      <c r="AE629">
        <v>0</v>
      </c>
      <c r="AF629">
        <v>111.99</v>
      </c>
      <c r="AG629">
        <v>13.5</v>
      </c>
      <c r="AH629">
        <v>0</v>
      </c>
      <c r="AI629">
        <v>1</v>
      </c>
      <c r="AJ629">
        <v>6.56</v>
      </c>
      <c r="AK629">
        <v>1</v>
      </c>
      <c r="AL629">
        <v>1</v>
      </c>
      <c r="AN629">
        <v>0</v>
      </c>
      <c r="AO629">
        <v>1</v>
      </c>
      <c r="AP629">
        <v>1</v>
      </c>
      <c r="AQ629">
        <v>0</v>
      </c>
      <c r="AR629">
        <v>0</v>
      </c>
      <c r="AS629" t="s">
        <v>3</v>
      </c>
      <c r="AT629">
        <v>0.13</v>
      </c>
      <c r="AU629" t="s">
        <v>19</v>
      </c>
      <c r="AV629">
        <v>0</v>
      </c>
      <c r="AW629">
        <v>2</v>
      </c>
      <c r="AX629">
        <v>39572624</v>
      </c>
      <c r="AY629">
        <v>1</v>
      </c>
      <c r="AZ629">
        <v>0</v>
      </c>
      <c r="BA629">
        <v>591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Y629*Source!I263</f>
        <v>0.55975075000000007</v>
      </c>
      <c r="CY629">
        <f t="shared" si="99"/>
        <v>734.65</v>
      </c>
      <c r="CZ629">
        <f t="shared" si="100"/>
        <v>111.99</v>
      </c>
      <c r="DA629">
        <f t="shared" si="101"/>
        <v>6.56</v>
      </c>
      <c r="DB629">
        <v>0</v>
      </c>
    </row>
    <row r="630" spans="1:106" x14ac:dyDescent="0.2">
      <c r="A630">
        <f>ROW(Source!A263)</f>
        <v>263</v>
      </c>
      <c r="B630">
        <v>39570879</v>
      </c>
      <c r="C630">
        <v>39572597</v>
      </c>
      <c r="D630">
        <v>36882171</v>
      </c>
      <c r="E630">
        <v>1</v>
      </c>
      <c r="F630">
        <v>1</v>
      </c>
      <c r="G630">
        <v>1</v>
      </c>
      <c r="H630">
        <v>2</v>
      </c>
      <c r="I630" t="s">
        <v>1404</v>
      </c>
      <c r="J630" t="s">
        <v>1405</v>
      </c>
      <c r="K630" t="s">
        <v>1406</v>
      </c>
      <c r="L630">
        <v>1368</v>
      </c>
      <c r="N630">
        <v>1011</v>
      </c>
      <c r="O630" t="s">
        <v>1151</v>
      </c>
      <c r="P630" t="s">
        <v>1151</v>
      </c>
      <c r="Q630">
        <v>1</v>
      </c>
      <c r="W630">
        <v>0</v>
      </c>
      <c r="X630">
        <v>1604609147</v>
      </c>
      <c r="Y630">
        <v>2.7750000000000004</v>
      </c>
      <c r="AA630">
        <v>0</v>
      </c>
      <c r="AB630">
        <v>787.46</v>
      </c>
      <c r="AC630">
        <v>13.5</v>
      </c>
      <c r="AD630">
        <v>0</v>
      </c>
      <c r="AE630">
        <v>0</v>
      </c>
      <c r="AF630">
        <v>120.04</v>
      </c>
      <c r="AG630">
        <v>13.5</v>
      </c>
      <c r="AH630">
        <v>0</v>
      </c>
      <c r="AI630">
        <v>1</v>
      </c>
      <c r="AJ630">
        <v>6.56</v>
      </c>
      <c r="AK630">
        <v>1</v>
      </c>
      <c r="AL630">
        <v>1</v>
      </c>
      <c r="AN630">
        <v>0</v>
      </c>
      <c r="AO630">
        <v>1</v>
      </c>
      <c r="AP630">
        <v>1</v>
      </c>
      <c r="AQ630">
        <v>0</v>
      </c>
      <c r="AR630">
        <v>0</v>
      </c>
      <c r="AS630" t="s">
        <v>3</v>
      </c>
      <c r="AT630">
        <v>2.2200000000000002</v>
      </c>
      <c r="AU630" t="s">
        <v>19</v>
      </c>
      <c r="AV630">
        <v>0</v>
      </c>
      <c r="AW630">
        <v>2</v>
      </c>
      <c r="AX630">
        <v>39572625</v>
      </c>
      <c r="AY630">
        <v>1</v>
      </c>
      <c r="AZ630">
        <v>0</v>
      </c>
      <c r="BA630">
        <v>592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Y630*Source!I263</f>
        <v>9.5588205000000013</v>
      </c>
      <c r="CY630">
        <f t="shared" si="99"/>
        <v>787.46</v>
      </c>
      <c r="CZ630">
        <f t="shared" si="100"/>
        <v>120.04</v>
      </c>
      <c r="DA630">
        <f t="shared" si="101"/>
        <v>6.56</v>
      </c>
      <c r="DB630">
        <v>0</v>
      </c>
    </row>
    <row r="631" spans="1:106" x14ac:dyDescent="0.2">
      <c r="A631">
        <f>ROW(Source!A263)</f>
        <v>263</v>
      </c>
      <c r="B631">
        <v>39570879</v>
      </c>
      <c r="C631">
        <v>39572597</v>
      </c>
      <c r="D631">
        <v>36883554</v>
      </c>
      <c r="E631">
        <v>1</v>
      </c>
      <c r="F631">
        <v>1</v>
      </c>
      <c r="G631">
        <v>1</v>
      </c>
      <c r="H631">
        <v>2</v>
      </c>
      <c r="I631" t="s">
        <v>1158</v>
      </c>
      <c r="J631" t="s">
        <v>1159</v>
      </c>
      <c r="K631" t="s">
        <v>1160</v>
      </c>
      <c r="L631">
        <v>1368</v>
      </c>
      <c r="N631">
        <v>1011</v>
      </c>
      <c r="O631" t="s">
        <v>1151</v>
      </c>
      <c r="P631" t="s">
        <v>1151</v>
      </c>
      <c r="Q631">
        <v>1</v>
      </c>
      <c r="W631">
        <v>0</v>
      </c>
      <c r="X631">
        <v>1372534845</v>
      </c>
      <c r="Y631">
        <v>0.23749999999999999</v>
      </c>
      <c r="AA631">
        <v>0</v>
      </c>
      <c r="AB631">
        <v>431.06</v>
      </c>
      <c r="AC631">
        <v>11.6</v>
      </c>
      <c r="AD631">
        <v>0</v>
      </c>
      <c r="AE631">
        <v>0</v>
      </c>
      <c r="AF631">
        <v>65.709999999999994</v>
      </c>
      <c r="AG631">
        <v>11.6</v>
      </c>
      <c r="AH631">
        <v>0</v>
      </c>
      <c r="AI631">
        <v>1</v>
      </c>
      <c r="AJ631">
        <v>6.56</v>
      </c>
      <c r="AK631">
        <v>1</v>
      </c>
      <c r="AL631">
        <v>1</v>
      </c>
      <c r="AN631">
        <v>0</v>
      </c>
      <c r="AO631">
        <v>1</v>
      </c>
      <c r="AP631">
        <v>1</v>
      </c>
      <c r="AQ631">
        <v>0</v>
      </c>
      <c r="AR631">
        <v>0</v>
      </c>
      <c r="AS631" t="s">
        <v>3</v>
      </c>
      <c r="AT631">
        <v>0.19</v>
      </c>
      <c r="AU631" t="s">
        <v>19</v>
      </c>
      <c r="AV631">
        <v>0</v>
      </c>
      <c r="AW631">
        <v>2</v>
      </c>
      <c r="AX631">
        <v>39572626</v>
      </c>
      <c r="AY631">
        <v>1</v>
      </c>
      <c r="AZ631">
        <v>0</v>
      </c>
      <c r="BA631">
        <v>593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Y631*Source!I263</f>
        <v>0.81809725</v>
      </c>
      <c r="CY631">
        <f t="shared" si="99"/>
        <v>431.06</v>
      </c>
      <c r="CZ631">
        <f t="shared" si="100"/>
        <v>65.709999999999994</v>
      </c>
      <c r="DA631">
        <f t="shared" si="101"/>
        <v>6.56</v>
      </c>
      <c r="DB631">
        <v>0</v>
      </c>
    </row>
    <row r="632" spans="1:106" x14ac:dyDescent="0.2">
      <c r="A632">
        <f>ROW(Source!A263)</f>
        <v>263</v>
      </c>
      <c r="B632">
        <v>39570879</v>
      </c>
      <c r="C632">
        <v>39572597</v>
      </c>
      <c r="D632">
        <v>36883789</v>
      </c>
      <c r="E632">
        <v>1</v>
      </c>
      <c r="F632">
        <v>1</v>
      </c>
      <c r="G632">
        <v>1</v>
      </c>
      <c r="H632">
        <v>2</v>
      </c>
      <c r="I632" t="s">
        <v>1378</v>
      </c>
      <c r="J632" t="s">
        <v>1379</v>
      </c>
      <c r="K632" t="s">
        <v>1380</v>
      </c>
      <c r="L632">
        <v>1368</v>
      </c>
      <c r="N632">
        <v>1011</v>
      </c>
      <c r="O632" t="s">
        <v>1151</v>
      </c>
      <c r="P632" t="s">
        <v>1151</v>
      </c>
      <c r="Q632">
        <v>1</v>
      </c>
      <c r="W632">
        <v>0</v>
      </c>
      <c r="X632">
        <v>-624296059</v>
      </c>
      <c r="Y632">
        <v>1.4000000000000001</v>
      </c>
      <c r="AA632">
        <v>0</v>
      </c>
      <c r="AB632">
        <v>7.87</v>
      </c>
      <c r="AC632">
        <v>0</v>
      </c>
      <c r="AD632">
        <v>0</v>
      </c>
      <c r="AE632">
        <v>0</v>
      </c>
      <c r="AF632">
        <v>1.2</v>
      </c>
      <c r="AG632">
        <v>0</v>
      </c>
      <c r="AH632">
        <v>0</v>
      </c>
      <c r="AI632">
        <v>1</v>
      </c>
      <c r="AJ632">
        <v>6.56</v>
      </c>
      <c r="AK632">
        <v>1</v>
      </c>
      <c r="AL632">
        <v>1</v>
      </c>
      <c r="AN632">
        <v>0</v>
      </c>
      <c r="AO632">
        <v>1</v>
      </c>
      <c r="AP632">
        <v>1</v>
      </c>
      <c r="AQ632">
        <v>0</v>
      </c>
      <c r="AR632">
        <v>0</v>
      </c>
      <c r="AS632" t="s">
        <v>3</v>
      </c>
      <c r="AT632">
        <v>1.1200000000000001</v>
      </c>
      <c r="AU632" t="s">
        <v>19</v>
      </c>
      <c r="AV632">
        <v>0</v>
      </c>
      <c r="AW632">
        <v>2</v>
      </c>
      <c r="AX632">
        <v>39572627</v>
      </c>
      <c r="AY632">
        <v>1</v>
      </c>
      <c r="AZ632">
        <v>0</v>
      </c>
      <c r="BA632">
        <v>594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Y632*Source!I263</f>
        <v>4.8224680000000006</v>
      </c>
      <c r="CY632">
        <f t="shared" si="99"/>
        <v>7.87</v>
      </c>
      <c r="CZ632">
        <f t="shared" si="100"/>
        <v>1.2</v>
      </c>
      <c r="DA632">
        <f t="shared" si="101"/>
        <v>6.56</v>
      </c>
      <c r="DB632">
        <v>0</v>
      </c>
    </row>
    <row r="633" spans="1:106" x14ac:dyDescent="0.2">
      <c r="A633">
        <f>ROW(Source!A263)</f>
        <v>263</v>
      </c>
      <c r="B633">
        <v>39570879</v>
      </c>
      <c r="C633">
        <v>39572597</v>
      </c>
      <c r="D633">
        <v>36883836</v>
      </c>
      <c r="E633">
        <v>1</v>
      </c>
      <c r="F633">
        <v>1</v>
      </c>
      <c r="G633">
        <v>1</v>
      </c>
      <c r="H633">
        <v>2</v>
      </c>
      <c r="I633" t="s">
        <v>1407</v>
      </c>
      <c r="J633" t="s">
        <v>1408</v>
      </c>
      <c r="K633" t="s">
        <v>1409</v>
      </c>
      <c r="L633">
        <v>1368</v>
      </c>
      <c r="N633">
        <v>1011</v>
      </c>
      <c r="O633" t="s">
        <v>1151</v>
      </c>
      <c r="P633" t="s">
        <v>1151</v>
      </c>
      <c r="Q633">
        <v>1</v>
      </c>
      <c r="W633">
        <v>0</v>
      </c>
      <c r="X633">
        <v>1061502546</v>
      </c>
      <c r="Y633">
        <v>8.7500000000000008E-2</v>
      </c>
      <c r="AA633">
        <v>0</v>
      </c>
      <c r="AB633">
        <v>80.75</v>
      </c>
      <c r="AC633">
        <v>0</v>
      </c>
      <c r="AD633">
        <v>0</v>
      </c>
      <c r="AE633">
        <v>0</v>
      </c>
      <c r="AF633">
        <v>12.31</v>
      </c>
      <c r="AG633">
        <v>0</v>
      </c>
      <c r="AH633">
        <v>0</v>
      </c>
      <c r="AI633">
        <v>1</v>
      </c>
      <c r="AJ633">
        <v>6.56</v>
      </c>
      <c r="AK633">
        <v>1</v>
      </c>
      <c r="AL633">
        <v>1</v>
      </c>
      <c r="AN633">
        <v>0</v>
      </c>
      <c r="AO633">
        <v>1</v>
      </c>
      <c r="AP633">
        <v>1</v>
      </c>
      <c r="AQ633">
        <v>0</v>
      </c>
      <c r="AR633">
        <v>0</v>
      </c>
      <c r="AS633" t="s">
        <v>3</v>
      </c>
      <c r="AT633">
        <v>7.0000000000000007E-2</v>
      </c>
      <c r="AU633" t="s">
        <v>19</v>
      </c>
      <c r="AV633">
        <v>0</v>
      </c>
      <c r="AW633">
        <v>2</v>
      </c>
      <c r="AX633">
        <v>39572628</v>
      </c>
      <c r="AY633">
        <v>1</v>
      </c>
      <c r="AZ633">
        <v>0</v>
      </c>
      <c r="BA633">
        <v>595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Y633*Source!I263</f>
        <v>0.30140425000000004</v>
      </c>
      <c r="CY633">
        <f t="shared" si="99"/>
        <v>80.75</v>
      </c>
      <c r="CZ633">
        <f t="shared" si="100"/>
        <v>12.31</v>
      </c>
      <c r="DA633">
        <f t="shared" si="101"/>
        <v>6.56</v>
      </c>
      <c r="DB633">
        <v>0</v>
      </c>
    </row>
    <row r="634" spans="1:106" x14ac:dyDescent="0.2">
      <c r="A634">
        <f>ROW(Source!A263)</f>
        <v>263</v>
      </c>
      <c r="B634">
        <v>39570879</v>
      </c>
      <c r="C634">
        <v>39572597</v>
      </c>
      <c r="D634">
        <v>36800159</v>
      </c>
      <c r="E634">
        <v>1</v>
      </c>
      <c r="F634">
        <v>1</v>
      </c>
      <c r="G634">
        <v>1</v>
      </c>
      <c r="H634">
        <v>3</v>
      </c>
      <c r="I634" t="s">
        <v>1387</v>
      </c>
      <c r="J634" t="s">
        <v>1388</v>
      </c>
      <c r="K634" t="s">
        <v>1389</v>
      </c>
      <c r="L634">
        <v>1339</v>
      </c>
      <c r="N634">
        <v>1007</v>
      </c>
      <c r="O634" t="s">
        <v>73</v>
      </c>
      <c r="P634" t="s">
        <v>73</v>
      </c>
      <c r="Q634">
        <v>1</v>
      </c>
      <c r="W634">
        <v>0</v>
      </c>
      <c r="X634">
        <v>1262771840</v>
      </c>
      <c r="Y634">
        <v>0.9</v>
      </c>
      <c r="AA634">
        <v>40.799999999999997</v>
      </c>
      <c r="AB634">
        <v>0</v>
      </c>
      <c r="AC634">
        <v>0</v>
      </c>
      <c r="AD634">
        <v>0</v>
      </c>
      <c r="AE634">
        <v>6.22</v>
      </c>
      <c r="AF634">
        <v>0</v>
      </c>
      <c r="AG634">
        <v>0</v>
      </c>
      <c r="AH634">
        <v>0</v>
      </c>
      <c r="AI634">
        <v>6.56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3</v>
      </c>
      <c r="AT634">
        <v>0.9</v>
      </c>
      <c r="AU634" t="s">
        <v>3</v>
      </c>
      <c r="AV634">
        <v>0</v>
      </c>
      <c r="AW634">
        <v>2</v>
      </c>
      <c r="AX634">
        <v>39572629</v>
      </c>
      <c r="AY634">
        <v>1</v>
      </c>
      <c r="AZ634">
        <v>0</v>
      </c>
      <c r="BA634">
        <v>596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Y634*Source!I263</f>
        <v>3.100158</v>
      </c>
      <c r="CY634">
        <f t="shared" ref="CY634:CY648" si="102">AA634</f>
        <v>40.799999999999997</v>
      </c>
      <c r="CZ634">
        <f t="shared" ref="CZ634:CZ648" si="103">AE634</f>
        <v>6.22</v>
      </c>
      <c r="DA634">
        <f t="shared" ref="DA634:DA648" si="104">AI634</f>
        <v>6.56</v>
      </c>
      <c r="DB634">
        <v>0</v>
      </c>
    </row>
    <row r="635" spans="1:106" x14ac:dyDescent="0.2">
      <c r="A635">
        <f>ROW(Source!A263)</f>
        <v>263</v>
      </c>
      <c r="B635">
        <v>39570879</v>
      </c>
      <c r="C635">
        <v>39572597</v>
      </c>
      <c r="D635">
        <v>36800166</v>
      </c>
      <c r="E635">
        <v>1</v>
      </c>
      <c r="F635">
        <v>1</v>
      </c>
      <c r="G635">
        <v>1</v>
      </c>
      <c r="H635">
        <v>3</v>
      </c>
      <c r="I635" t="s">
        <v>1410</v>
      </c>
      <c r="J635" t="s">
        <v>1411</v>
      </c>
      <c r="K635" t="s">
        <v>1412</v>
      </c>
      <c r="L635">
        <v>1346</v>
      </c>
      <c r="N635">
        <v>1009</v>
      </c>
      <c r="O635" t="s">
        <v>307</v>
      </c>
      <c r="P635" t="s">
        <v>307</v>
      </c>
      <c r="Q635">
        <v>1</v>
      </c>
      <c r="W635">
        <v>0</v>
      </c>
      <c r="X635">
        <v>1721895514</v>
      </c>
      <c r="Y635">
        <v>0.27</v>
      </c>
      <c r="AA635">
        <v>39.950000000000003</v>
      </c>
      <c r="AB635">
        <v>0</v>
      </c>
      <c r="AC635">
        <v>0</v>
      </c>
      <c r="AD635">
        <v>0</v>
      </c>
      <c r="AE635">
        <v>6.09</v>
      </c>
      <c r="AF635">
        <v>0</v>
      </c>
      <c r="AG635">
        <v>0</v>
      </c>
      <c r="AH635">
        <v>0</v>
      </c>
      <c r="AI635">
        <v>6.56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0</v>
      </c>
      <c r="AQ635">
        <v>0</v>
      </c>
      <c r="AR635">
        <v>0</v>
      </c>
      <c r="AS635" t="s">
        <v>3</v>
      </c>
      <c r="AT635">
        <v>0.27</v>
      </c>
      <c r="AU635" t="s">
        <v>3</v>
      </c>
      <c r="AV635">
        <v>0</v>
      </c>
      <c r="AW635">
        <v>2</v>
      </c>
      <c r="AX635">
        <v>39572630</v>
      </c>
      <c r="AY635">
        <v>1</v>
      </c>
      <c r="AZ635">
        <v>0</v>
      </c>
      <c r="BA635">
        <v>597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Y635*Source!I263</f>
        <v>0.93004740000000008</v>
      </c>
      <c r="CY635">
        <f t="shared" si="102"/>
        <v>39.950000000000003</v>
      </c>
      <c r="CZ635">
        <f t="shared" si="103"/>
        <v>6.09</v>
      </c>
      <c r="DA635">
        <f t="shared" si="104"/>
        <v>6.56</v>
      </c>
      <c r="DB635">
        <v>0</v>
      </c>
    </row>
    <row r="636" spans="1:106" x14ac:dyDescent="0.2">
      <c r="A636">
        <f>ROW(Source!A263)</f>
        <v>263</v>
      </c>
      <c r="B636">
        <v>39570879</v>
      </c>
      <c r="C636">
        <v>39572597</v>
      </c>
      <c r="D636">
        <v>36803256</v>
      </c>
      <c r="E636">
        <v>1</v>
      </c>
      <c r="F636">
        <v>1</v>
      </c>
      <c r="G636">
        <v>1</v>
      </c>
      <c r="H636">
        <v>3</v>
      </c>
      <c r="I636" t="s">
        <v>1178</v>
      </c>
      <c r="J636" t="s">
        <v>1179</v>
      </c>
      <c r="K636" t="s">
        <v>1180</v>
      </c>
      <c r="L636">
        <v>1348</v>
      </c>
      <c r="N636">
        <v>1009</v>
      </c>
      <c r="O636" t="s">
        <v>64</v>
      </c>
      <c r="P636" t="s">
        <v>64</v>
      </c>
      <c r="Q636">
        <v>1000</v>
      </c>
      <c r="W636">
        <v>0</v>
      </c>
      <c r="X636">
        <v>-714836380</v>
      </c>
      <c r="Y636">
        <v>2.9999999999999997E-4</v>
      </c>
      <c r="AA636">
        <v>67666.47</v>
      </c>
      <c r="AB636">
        <v>0</v>
      </c>
      <c r="AC636">
        <v>0</v>
      </c>
      <c r="AD636">
        <v>0</v>
      </c>
      <c r="AE636">
        <v>10315.01</v>
      </c>
      <c r="AF636">
        <v>0</v>
      </c>
      <c r="AG636">
        <v>0</v>
      </c>
      <c r="AH636">
        <v>0</v>
      </c>
      <c r="AI636">
        <v>6.56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0</v>
      </c>
      <c r="AQ636">
        <v>0</v>
      </c>
      <c r="AR636">
        <v>0</v>
      </c>
      <c r="AS636" t="s">
        <v>3</v>
      </c>
      <c r="AT636">
        <v>2.9999999999999997E-4</v>
      </c>
      <c r="AU636" t="s">
        <v>3</v>
      </c>
      <c r="AV636">
        <v>0</v>
      </c>
      <c r="AW636">
        <v>2</v>
      </c>
      <c r="AX636">
        <v>39572631</v>
      </c>
      <c r="AY636">
        <v>1</v>
      </c>
      <c r="AZ636">
        <v>0</v>
      </c>
      <c r="BA636">
        <v>598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Y636*Source!I263</f>
        <v>1.0333859999999999E-3</v>
      </c>
      <c r="CY636">
        <f t="shared" si="102"/>
        <v>67666.47</v>
      </c>
      <c r="CZ636">
        <f t="shared" si="103"/>
        <v>10315.01</v>
      </c>
      <c r="DA636">
        <f t="shared" si="104"/>
        <v>6.56</v>
      </c>
      <c r="DB636">
        <v>0</v>
      </c>
    </row>
    <row r="637" spans="1:106" x14ac:dyDescent="0.2">
      <c r="A637">
        <f>ROW(Source!A263)</f>
        <v>263</v>
      </c>
      <c r="B637">
        <v>39570879</v>
      </c>
      <c r="C637">
        <v>39572597</v>
      </c>
      <c r="D637">
        <v>36804447</v>
      </c>
      <c r="E637">
        <v>1</v>
      </c>
      <c r="F637">
        <v>1</v>
      </c>
      <c r="G637">
        <v>1</v>
      </c>
      <c r="H637">
        <v>3</v>
      </c>
      <c r="I637" t="s">
        <v>1276</v>
      </c>
      <c r="J637" t="s">
        <v>1277</v>
      </c>
      <c r="K637" t="s">
        <v>1278</v>
      </c>
      <c r="L637">
        <v>1348</v>
      </c>
      <c r="N637">
        <v>1009</v>
      </c>
      <c r="O637" t="s">
        <v>64</v>
      </c>
      <c r="P637" t="s">
        <v>64</v>
      </c>
      <c r="Q637">
        <v>1000</v>
      </c>
      <c r="W637">
        <v>0</v>
      </c>
      <c r="X637">
        <v>-437906794</v>
      </c>
      <c r="Y637">
        <v>1.4E-2</v>
      </c>
      <c r="AA637">
        <v>59302.47</v>
      </c>
      <c r="AB637">
        <v>0</v>
      </c>
      <c r="AC637">
        <v>0</v>
      </c>
      <c r="AD637">
        <v>0</v>
      </c>
      <c r="AE637">
        <v>9040.01</v>
      </c>
      <c r="AF637">
        <v>0</v>
      </c>
      <c r="AG637">
        <v>0</v>
      </c>
      <c r="AH637">
        <v>0</v>
      </c>
      <c r="AI637">
        <v>6.56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0</v>
      </c>
      <c r="AQ637">
        <v>0</v>
      </c>
      <c r="AR637">
        <v>0</v>
      </c>
      <c r="AS637" t="s">
        <v>3</v>
      </c>
      <c r="AT637">
        <v>1.4E-2</v>
      </c>
      <c r="AU637" t="s">
        <v>3</v>
      </c>
      <c r="AV637">
        <v>0</v>
      </c>
      <c r="AW637">
        <v>2</v>
      </c>
      <c r="AX637">
        <v>39572632</v>
      </c>
      <c r="AY637">
        <v>1</v>
      </c>
      <c r="AZ637">
        <v>0</v>
      </c>
      <c r="BA637">
        <v>599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Y637*Source!I263</f>
        <v>4.8224679999999999E-2</v>
      </c>
      <c r="CY637">
        <f t="shared" si="102"/>
        <v>59302.47</v>
      </c>
      <c r="CZ637">
        <f t="shared" si="103"/>
        <v>9040.01</v>
      </c>
      <c r="DA637">
        <f t="shared" si="104"/>
        <v>6.56</v>
      </c>
      <c r="DB637">
        <v>0</v>
      </c>
    </row>
    <row r="638" spans="1:106" x14ac:dyDescent="0.2">
      <c r="A638">
        <f>ROW(Source!A263)</f>
        <v>263</v>
      </c>
      <c r="B638">
        <v>39570879</v>
      </c>
      <c r="C638">
        <v>39572597</v>
      </c>
      <c r="D638">
        <v>36804545</v>
      </c>
      <c r="E638">
        <v>1</v>
      </c>
      <c r="F638">
        <v>1</v>
      </c>
      <c r="G638">
        <v>1</v>
      </c>
      <c r="H638">
        <v>3</v>
      </c>
      <c r="I638" t="s">
        <v>1211</v>
      </c>
      <c r="J638" t="s">
        <v>1212</v>
      </c>
      <c r="K638" t="s">
        <v>1213</v>
      </c>
      <c r="L638">
        <v>1348</v>
      </c>
      <c r="N638">
        <v>1009</v>
      </c>
      <c r="O638" t="s">
        <v>64</v>
      </c>
      <c r="P638" t="s">
        <v>64</v>
      </c>
      <c r="Q638">
        <v>1000</v>
      </c>
      <c r="W638">
        <v>0</v>
      </c>
      <c r="X638">
        <v>1174701286</v>
      </c>
      <c r="Y638">
        <v>1.0000000000000001E-5</v>
      </c>
      <c r="AA638">
        <v>78575.679999999993</v>
      </c>
      <c r="AB638">
        <v>0</v>
      </c>
      <c r="AC638">
        <v>0</v>
      </c>
      <c r="AD638">
        <v>0</v>
      </c>
      <c r="AE638">
        <v>11978</v>
      </c>
      <c r="AF638">
        <v>0</v>
      </c>
      <c r="AG638">
        <v>0</v>
      </c>
      <c r="AH638">
        <v>0</v>
      </c>
      <c r="AI638">
        <v>6.56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0</v>
      </c>
      <c r="AQ638">
        <v>0</v>
      </c>
      <c r="AR638">
        <v>0</v>
      </c>
      <c r="AS638" t="s">
        <v>3</v>
      </c>
      <c r="AT638">
        <v>1.0000000000000001E-5</v>
      </c>
      <c r="AU638" t="s">
        <v>3</v>
      </c>
      <c r="AV638">
        <v>0</v>
      </c>
      <c r="AW638">
        <v>2</v>
      </c>
      <c r="AX638">
        <v>39572633</v>
      </c>
      <c r="AY638">
        <v>1</v>
      </c>
      <c r="AZ638">
        <v>0</v>
      </c>
      <c r="BA638">
        <v>600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Y638*Source!I263</f>
        <v>3.4446200000000002E-5</v>
      </c>
      <c r="CY638">
        <f t="shared" si="102"/>
        <v>78575.679999999993</v>
      </c>
      <c r="CZ638">
        <f t="shared" si="103"/>
        <v>11978</v>
      </c>
      <c r="DA638">
        <f t="shared" si="104"/>
        <v>6.56</v>
      </c>
      <c r="DB638">
        <v>0</v>
      </c>
    </row>
    <row r="639" spans="1:106" x14ac:dyDescent="0.2">
      <c r="A639">
        <f>ROW(Source!A263)</f>
        <v>263</v>
      </c>
      <c r="B639">
        <v>39570879</v>
      </c>
      <c r="C639">
        <v>39572597</v>
      </c>
      <c r="D639">
        <v>36805527</v>
      </c>
      <c r="E639">
        <v>1</v>
      </c>
      <c r="F639">
        <v>1</v>
      </c>
      <c r="G639">
        <v>1</v>
      </c>
      <c r="H639">
        <v>3</v>
      </c>
      <c r="I639" t="s">
        <v>1413</v>
      </c>
      <c r="J639" t="s">
        <v>1414</v>
      </c>
      <c r="K639" t="s">
        <v>1415</v>
      </c>
      <c r="L639">
        <v>1348</v>
      </c>
      <c r="N639">
        <v>1009</v>
      </c>
      <c r="O639" t="s">
        <v>64</v>
      </c>
      <c r="P639" t="s">
        <v>64</v>
      </c>
      <c r="Q639">
        <v>1000</v>
      </c>
      <c r="W639">
        <v>0</v>
      </c>
      <c r="X639">
        <v>-2116243625</v>
      </c>
      <c r="Y639">
        <v>1E-4</v>
      </c>
      <c r="AA639">
        <v>248624</v>
      </c>
      <c r="AB639">
        <v>0</v>
      </c>
      <c r="AC639">
        <v>0</v>
      </c>
      <c r="AD639">
        <v>0</v>
      </c>
      <c r="AE639">
        <v>37900</v>
      </c>
      <c r="AF639">
        <v>0</v>
      </c>
      <c r="AG639">
        <v>0</v>
      </c>
      <c r="AH639">
        <v>0</v>
      </c>
      <c r="AI639">
        <v>6.56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3</v>
      </c>
      <c r="AT639">
        <v>1E-4</v>
      </c>
      <c r="AU639" t="s">
        <v>3</v>
      </c>
      <c r="AV639">
        <v>0</v>
      </c>
      <c r="AW639">
        <v>2</v>
      </c>
      <c r="AX639">
        <v>39572634</v>
      </c>
      <c r="AY639">
        <v>1</v>
      </c>
      <c r="AZ639">
        <v>0</v>
      </c>
      <c r="BA639">
        <v>601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Y639*Source!I263</f>
        <v>3.4446200000000002E-4</v>
      </c>
      <c r="CY639">
        <f t="shared" si="102"/>
        <v>248624</v>
      </c>
      <c r="CZ639">
        <f t="shared" si="103"/>
        <v>37900</v>
      </c>
      <c r="DA639">
        <f t="shared" si="104"/>
        <v>6.56</v>
      </c>
      <c r="DB639">
        <v>0</v>
      </c>
    </row>
    <row r="640" spans="1:106" x14ac:dyDescent="0.2">
      <c r="A640">
        <f>ROW(Source!A263)</f>
        <v>263</v>
      </c>
      <c r="B640">
        <v>39570879</v>
      </c>
      <c r="C640">
        <v>39572597</v>
      </c>
      <c r="D640">
        <v>36823258</v>
      </c>
      <c r="E640">
        <v>1</v>
      </c>
      <c r="F640">
        <v>1</v>
      </c>
      <c r="G640">
        <v>1</v>
      </c>
      <c r="H640">
        <v>3</v>
      </c>
      <c r="I640" t="s">
        <v>579</v>
      </c>
      <c r="J640" t="s">
        <v>581</v>
      </c>
      <c r="K640" t="s">
        <v>580</v>
      </c>
      <c r="L640">
        <v>1348</v>
      </c>
      <c r="N640">
        <v>1009</v>
      </c>
      <c r="O640" t="s">
        <v>64</v>
      </c>
      <c r="P640" t="s">
        <v>64</v>
      </c>
      <c r="Q640">
        <v>1000</v>
      </c>
      <c r="W640">
        <v>0</v>
      </c>
      <c r="X640">
        <v>299819930</v>
      </c>
      <c r="Y640">
        <v>1E-4</v>
      </c>
      <c r="AA640">
        <v>50590.720000000001</v>
      </c>
      <c r="AB640">
        <v>0</v>
      </c>
      <c r="AC640">
        <v>0</v>
      </c>
      <c r="AD640">
        <v>0</v>
      </c>
      <c r="AE640">
        <v>7712</v>
      </c>
      <c r="AF640">
        <v>0</v>
      </c>
      <c r="AG640">
        <v>0</v>
      </c>
      <c r="AH640">
        <v>0</v>
      </c>
      <c r="AI640">
        <v>6.56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3</v>
      </c>
      <c r="AT640">
        <v>1E-4</v>
      </c>
      <c r="AU640" t="s">
        <v>3</v>
      </c>
      <c r="AV640">
        <v>0</v>
      </c>
      <c r="AW640">
        <v>2</v>
      </c>
      <c r="AX640">
        <v>39572635</v>
      </c>
      <c r="AY640">
        <v>1</v>
      </c>
      <c r="AZ640">
        <v>0</v>
      </c>
      <c r="BA640">
        <v>602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Y640*Source!I263</f>
        <v>3.4446200000000002E-4</v>
      </c>
      <c r="CY640">
        <f t="shared" si="102"/>
        <v>50590.720000000001</v>
      </c>
      <c r="CZ640">
        <f t="shared" si="103"/>
        <v>7712</v>
      </c>
      <c r="DA640">
        <f t="shared" si="104"/>
        <v>6.56</v>
      </c>
      <c r="DB640">
        <v>0</v>
      </c>
    </row>
    <row r="641" spans="1:106" x14ac:dyDescent="0.2">
      <c r="A641">
        <f>ROW(Source!A263)</f>
        <v>263</v>
      </c>
      <c r="B641">
        <v>39570879</v>
      </c>
      <c r="C641">
        <v>39572597</v>
      </c>
      <c r="D641">
        <v>39169913</v>
      </c>
      <c r="E641">
        <v>17</v>
      </c>
      <c r="F641">
        <v>1</v>
      </c>
      <c r="G641">
        <v>1</v>
      </c>
      <c r="H641">
        <v>3</v>
      </c>
      <c r="I641" t="s">
        <v>124</v>
      </c>
      <c r="J641" t="s">
        <v>3</v>
      </c>
      <c r="K641" t="s">
        <v>125</v>
      </c>
      <c r="L641">
        <v>1348</v>
      </c>
      <c r="N641">
        <v>1009</v>
      </c>
      <c r="O641" t="s">
        <v>64</v>
      </c>
      <c r="P641" t="s">
        <v>64</v>
      </c>
      <c r="Q641">
        <v>1000</v>
      </c>
      <c r="W641">
        <v>0</v>
      </c>
      <c r="X641">
        <v>748648226</v>
      </c>
      <c r="Y641">
        <v>1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6.56</v>
      </c>
      <c r="AJ641">
        <v>1</v>
      </c>
      <c r="AK641">
        <v>1</v>
      </c>
      <c r="AL641">
        <v>1</v>
      </c>
      <c r="AN641">
        <v>0</v>
      </c>
      <c r="AO641">
        <v>0</v>
      </c>
      <c r="AP641">
        <v>0</v>
      </c>
      <c r="AQ641">
        <v>0</v>
      </c>
      <c r="AR641">
        <v>0</v>
      </c>
      <c r="AS641" t="s">
        <v>3</v>
      </c>
      <c r="AT641">
        <v>1</v>
      </c>
      <c r="AU641" t="s">
        <v>3</v>
      </c>
      <c r="AV641">
        <v>0</v>
      </c>
      <c r="AW641">
        <v>2</v>
      </c>
      <c r="AX641">
        <v>39572636</v>
      </c>
      <c r="AY641">
        <v>1</v>
      </c>
      <c r="AZ641">
        <v>0</v>
      </c>
      <c r="BA641">
        <v>603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Y641*Source!I263</f>
        <v>3.44462</v>
      </c>
      <c r="CY641">
        <f t="shared" si="102"/>
        <v>0</v>
      </c>
      <c r="CZ641">
        <f t="shared" si="103"/>
        <v>0</v>
      </c>
      <c r="DA641">
        <f t="shared" si="104"/>
        <v>6.56</v>
      </c>
      <c r="DB641">
        <v>0</v>
      </c>
    </row>
    <row r="642" spans="1:106" x14ac:dyDescent="0.2">
      <c r="A642">
        <f>ROW(Source!A263)</f>
        <v>263</v>
      </c>
      <c r="B642">
        <v>39570879</v>
      </c>
      <c r="C642">
        <v>39572597</v>
      </c>
      <c r="D642">
        <v>36823291</v>
      </c>
      <c r="E642">
        <v>1</v>
      </c>
      <c r="F642">
        <v>1</v>
      </c>
      <c r="G642">
        <v>1</v>
      </c>
      <c r="H642">
        <v>3</v>
      </c>
      <c r="I642" t="s">
        <v>574</v>
      </c>
      <c r="J642" t="s">
        <v>575</v>
      </c>
      <c r="K642" t="s">
        <v>1634</v>
      </c>
      <c r="L642">
        <v>1348</v>
      </c>
      <c r="N642">
        <v>1009</v>
      </c>
      <c r="O642" t="s">
        <v>64</v>
      </c>
      <c r="P642" t="s">
        <v>64</v>
      </c>
      <c r="Q642">
        <v>1000</v>
      </c>
      <c r="W642">
        <v>0</v>
      </c>
      <c r="X642">
        <v>-2035914462</v>
      </c>
      <c r="Y642">
        <v>1</v>
      </c>
      <c r="AA642">
        <v>103834.17</v>
      </c>
      <c r="AB642">
        <v>0</v>
      </c>
      <c r="AC642">
        <v>0</v>
      </c>
      <c r="AD642">
        <v>0</v>
      </c>
      <c r="AE642">
        <v>15828.38</v>
      </c>
      <c r="AF642">
        <v>0</v>
      </c>
      <c r="AG642">
        <v>0</v>
      </c>
      <c r="AH642">
        <v>0</v>
      </c>
      <c r="AI642">
        <v>6.56</v>
      </c>
      <c r="AJ642">
        <v>1</v>
      </c>
      <c r="AK642">
        <v>1</v>
      </c>
      <c r="AL642">
        <v>1</v>
      </c>
      <c r="AN642">
        <v>0</v>
      </c>
      <c r="AO642">
        <v>0</v>
      </c>
      <c r="AP642">
        <v>0</v>
      </c>
      <c r="AQ642">
        <v>0</v>
      </c>
      <c r="AR642">
        <v>0</v>
      </c>
      <c r="AS642" t="s">
        <v>3</v>
      </c>
      <c r="AT642">
        <v>1</v>
      </c>
      <c r="AU642" t="s">
        <v>3</v>
      </c>
      <c r="AV642">
        <v>0</v>
      </c>
      <c r="AW642">
        <v>1</v>
      </c>
      <c r="AX642">
        <v>-1</v>
      </c>
      <c r="AY642">
        <v>0</v>
      </c>
      <c r="AZ642">
        <v>0</v>
      </c>
      <c r="BA642" t="s">
        <v>3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Y642*Source!I263</f>
        <v>3.44462</v>
      </c>
      <c r="CY642">
        <f t="shared" si="102"/>
        <v>103834.17</v>
      </c>
      <c r="CZ642">
        <f t="shared" si="103"/>
        <v>15828.38</v>
      </c>
      <c r="DA642">
        <f t="shared" si="104"/>
        <v>6.56</v>
      </c>
      <c r="DB642">
        <v>0</v>
      </c>
    </row>
    <row r="643" spans="1:106" x14ac:dyDescent="0.2">
      <c r="A643">
        <f>ROW(Source!A263)</f>
        <v>263</v>
      </c>
      <c r="B643">
        <v>39570879</v>
      </c>
      <c r="C643">
        <v>39572597</v>
      </c>
      <c r="D643">
        <v>36825287</v>
      </c>
      <c r="E643">
        <v>1</v>
      </c>
      <c r="F643">
        <v>1</v>
      </c>
      <c r="G643">
        <v>1</v>
      </c>
      <c r="H643">
        <v>3</v>
      </c>
      <c r="I643" t="s">
        <v>1416</v>
      </c>
      <c r="J643" t="s">
        <v>1417</v>
      </c>
      <c r="K643" t="s">
        <v>1418</v>
      </c>
      <c r="L643">
        <v>1302</v>
      </c>
      <c r="N643">
        <v>1003</v>
      </c>
      <c r="O643" t="s">
        <v>47</v>
      </c>
      <c r="P643" t="s">
        <v>47</v>
      </c>
      <c r="Q643">
        <v>10</v>
      </c>
      <c r="W643">
        <v>0</v>
      </c>
      <c r="X643">
        <v>-1640127157</v>
      </c>
      <c r="Y643">
        <v>1.8700000000000001E-2</v>
      </c>
      <c r="AA643">
        <v>329.57</v>
      </c>
      <c r="AB643">
        <v>0</v>
      </c>
      <c r="AC643">
        <v>0</v>
      </c>
      <c r="AD643">
        <v>0</v>
      </c>
      <c r="AE643">
        <v>50.24</v>
      </c>
      <c r="AF643">
        <v>0</v>
      </c>
      <c r="AG643">
        <v>0</v>
      </c>
      <c r="AH643">
        <v>0</v>
      </c>
      <c r="AI643">
        <v>6.56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3</v>
      </c>
      <c r="AT643">
        <v>1.8700000000000001E-2</v>
      </c>
      <c r="AU643" t="s">
        <v>3</v>
      </c>
      <c r="AV643">
        <v>0</v>
      </c>
      <c r="AW643">
        <v>2</v>
      </c>
      <c r="AX643">
        <v>39572637</v>
      </c>
      <c r="AY643">
        <v>1</v>
      </c>
      <c r="AZ643">
        <v>0</v>
      </c>
      <c r="BA643">
        <v>604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Y643*Source!I263</f>
        <v>6.4414394E-2</v>
      </c>
      <c r="CY643">
        <f t="shared" si="102"/>
        <v>329.57</v>
      </c>
      <c r="CZ643">
        <f t="shared" si="103"/>
        <v>50.24</v>
      </c>
      <c r="DA643">
        <f t="shared" si="104"/>
        <v>6.56</v>
      </c>
      <c r="DB643">
        <v>0</v>
      </c>
    </row>
    <row r="644" spans="1:106" x14ac:dyDescent="0.2">
      <c r="A644">
        <f>ROW(Source!A263)</f>
        <v>263</v>
      </c>
      <c r="B644">
        <v>39570879</v>
      </c>
      <c r="C644">
        <v>39572597</v>
      </c>
      <c r="D644">
        <v>36825646</v>
      </c>
      <c r="E644">
        <v>1</v>
      </c>
      <c r="F644">
        <v>1</v>
      </c>
      <c r="G644">
        <v>1</v>
      </c>
      <c r="H644">
        <v>3</v>
      </c>
      <c r="I644" t="s">
        <v>1220</v>
      </c>
      <c r="J644" t="s">
        <v>1221</v>
      </c>
      <c r="K644" t="s">
        <v>1222</v>
      </c>
      <c r="L644">
        <v>1348</v>
      </c>
      <c r="N644">
        <v>1009</v>
      </c>
      <c r="O644" t="s">
        <v>64</v>
      </c>
      <c r="P644" t="s">
        <v>64</v>
      </c>
      <c r="Q644">
        <v>1000</v>
      </c>
      <c r="W644">
        <v>0</v>
      </c>
      <c r="X644">
        <v>-1396314973</v>
      </c>
      <c r="Y644">
        <v>3.0000000000000001E-5</v>
      </c>
      <c r="AA644">
        <v>29226.11</v>
      </c>
      <c r="AB644">
        <v>0</v>
      </c>
      <c r="AC644">
        <v>0</v>
      </c>
      <c r="AD644">
        <v>0</v>
      </c>
      <c r="AE644">
        <v>4455.2</v>
      </c>
      <c r="AF644">
        <v>0</v>
      </c>
      <c r="AG644">
        <v>0</v>
      </c>
      <c r="AH644">
        <v>0</v>
      </c>
      <c r="AI644">
        <v>6.56</v>
      </c>
      <c r="AJ644">
        <v>1</v>
      </c>
      <c r="AK644">
        <v>1</v>
      </c>
      <c r="AL644">
        <v>1</v>
      </c>
      <c r="AN644">
        <v>0</v>
      </c>
      <c r="AO644">
        <v>1</v>
      </c>
      <c r="AP644">
        <v>0</v>
      </c>
      <c r="AQ644">
        <v>0</v>
      </c>
      <c r="AR644">
        <v>0</v>
      </c>
      <c r="AS644" t="s">
        <v>3</v>
      </c>
      <c r="AT644">
        <v>3.0000000000000001E-5</v>
      </c>
      <c r="AU644" t="s">
        <v>3</v>
      </c>
      <c r="AV644">
        <v>0</v>
      </c>
      <c r="AW644">
        <v>2</v>
      </c>
      <c r="AX644">
        <v>39572638</v>
      </c>
      <c r="AY644">
        <v>1</v>
      </c>
      <c r="AZ644">
        <v>0</v>
      </c>
      <c r="BA644">
        <v>605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Y644*Source!I263</f>
        <v>1.0333860000000001E-4</v>
      </c>
      <c r="CY644">
        <f t="shared" si="102"/>
        <v>29226.11</v>
      </c>
      <c r="CZ644">
        <f t="shared" si="103"/>
        <v>4455.2</v>
      </c>
      <c r="DA644">
        <f t="shared" si="104"/>
        <v>6.56</v>
      </c>
      <c r="DB644">
        <v>0</v>
      </c>
    </row>
    <row r="645" spans="1:106" x14ac:dyDescent="0.2">
      <c r="A645">
        <f>ROW(Source!A263)</f>
        <v>263</v>
      </c>
      <c r="B645">
        <v>39570879</v>
      </c>
      <c r="C645">
        <v>39572597</v>
      </c>
      <c r="D645">
        <v>36826406</v>
      </c>
      <c r="E645">
        <v>1</v>
      </c>
      <c r="F645">
        <v>1</v>
      </c>
      <c r="G645">
        <v>1</v>
      </c>
      <c r="H645">
        <v>3</v>
      </c>
      <c r="I645" t="s">
        <v>1419</v>
      </c>
      <c r="J645" t="s">
        <v>1420</v>
      </c>
      <c r="K645" t="s">
        <v>1421</v>
      </c>
      <c r="L645">
        <v>1348</v>
      </c>
      <c r="N645">
        <v>1009</v>
      </c>
      <c r="O645" t="s">
        <v>64</v>
      </c>
      <c r="P645" t="s">
        <v>64</v>
      </c>
      <c r="Q645">
        <v>1000</v>
      </c>
      <c r="W645">
        <v>0</v>
      </c>
      <c r="X645">
        <v>900832145</v>
      </c>
      <c r="Y645">
        <v>1.9400000000000001E-3</v>
      </c>
      <c r="AA645">
        <v>32275.200000000001</v>
      </c>
      <c r="AB645">
        <v>0</v>
      </c>
      <c r="AC645">
        <v>0</v>
      </c>
      <c r="AD645">
        <v>0</v>
      </c>
      <c r="AE645">
        <v>4920</v>
      </c>
      <c r="AF645">
        <v>0</v>
      </c>
      <c r="AG645">
        <v>0</v>
      </c>
      <c r="AH645">
        <v>0</v>
      </c>
      <c r="AI645">
        <v>6.56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3</v>
      </c>
      <c r="AT645">
        <v>1.9400000000000001E-3</v>
      </c>
      <c r="AU645" t="s">
        <v>3</v>
      </c>
      <c r="AV645">
        <v>0</v>
      </c>
      <c r="AW645">
        <v>2</v>
      </c>
      <c r="AX645">
        <v>39572639</v>
      </c>
      <c r="AY645">
        <v>1</v>
      </c>
      <c r="AZ645">
        <v>0</v>
      </c>
      <c r="BA645">
        <v>606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Y645*Source!I263</f>
        <v>6.6825628000000007E-3</v>
      </c>
      <c r="CY645">
        <f t="shared" si="102"/>
        <v>32275.200000000001</v>
      </c>
      <c r="CZ645">
        <f t="shared" si="103"/>
        <v>4920</v>
      </c>
      <c r="DA645">
        <f t="shared" si="104"/>
        <v>6.56</v>
      </c>
      <c r="DB645">
        <v>0</v>
      </c>
    </row>
    <row r="646" spans="1:106" x14ac:dyDescent="0.2">
      <c r="A646">
        <f>ROW(Source!A263)</f>
        <v>263</v>
      </c>
      <c r="B646">
        <v>39570879</v>
      </c>
      <c r="C646">
        <v>39572597</v>
      </c>
      <c r="D646">
        <v>36830313</v>
      </c>
      <c r="E646">
        <v>1</v>
      </c>
      <c r="F646">
        <v>1</v>
      </c>
      <c r="G646">
        <v>1</v>
      </c>
      <c r="H646">
        <v>3</v>
      </c>
      <c r="I646" t="s">
        <v>1422</v>
      </c>
      <c r="J646" t="s">
        <v>1423</v>
      </c>
      <c r="K646" t="s">
        <v>1424</v>
      </c>
      <c r="L646">
        <v>1339</v>
      </c>
      <c r="N646">
        <v>1007</v>
      </c>
      <c r="O646" t="s">
        <v>73</v>
      </c>
      <c r="P646" t="s">
        <v>73</v>
      </c>
      <c r="Q646">
        <v>1</v>
      </c>
      <c r="W646">
        <v>0</v>
      </c>
      <c r="X646">
        <v>1283004816</v>
      </c>
      <c r="Y646">
        <v>1.0300000000000001E-3</v>
      </c>
      <c r="AA646">
        <v>11152</v>
      </c>
      <c r="AB646">
        <v>0</v>
      </c>
      <c r="AC646">
        <v>0</v>
      </c>
      <c r="AD646">
        <v>0</v>
      </c>
      <c r="AE646">
        <v>1700</v>
      </c>
      <c r="AF646">
        <v>0</v>
      </c>
      <c r="AG646">
        <v>0</v>
      </c>
      <c r="AH646">
        <v>0</v>
      </c>
      <c r="AI646">
        <v>6.56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3</v>
      </c>
      <c r="AT646">
        <v>1.0300000000000001E-3</v>
      </c>
      <c r="AU646" t="s">
        <v>3</v>
      </c>
      <c r="AV646">
        <v>0</v>
      </c>
      <c r="AW646">
        <v>2</v>
      </c>
      <c r="AX646">
        <v>39572640</v>
      </c>
      <c r="AY646">
        <v>1</v>
      </c>
      <c r="AZ646">
        <v>0</v>
      </c>
      <c r="BA646">
        <v>607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Y646*Source!I263</f>
        <v>3.5479586000000006E-3</v>
      </c>
      <c r="CY646">
        <f t="shared" si="102"/>
        <v>11152</v>
      </c>
      <c r="CZ646">
        <f t="shared" si="103"/>
        <v>1700</v>
      </c>
      <c r="DA646">
        <f t="shared" si="104"/>
        <v>6.56</v>
      </c>
      <c r="DB646">
        <v>0</v>
      </c>
    </row>
    <row r="647" spans="1:106" x14ac:dyDescent="0.2">
      <c r="A647">
        <f>ROW(Source!A263)</f>
        <v>263</v>
      </c>
      <c r="B647">
        <v>39570879</v>
      </c>
      <c r="C647">
        <v>39572597</v>
      </c>
      <c r="D647">
        <v>36837948</v>
      </c>
      <c r="E647">
        <v>1</v>
      </c>
      <c r="F647">
        <v>1</v>
      </c>
      <c r="G647">
        <v>1</v>
      </c>
      <c r="H647">
        <v>3</v>
      </c>
      <c r="I647" t="s">
        <v>1425</v>
      </c>
      <c r="J647" t="s">
        <v>1426</v>
      </c>
      <c r="K647" t="s">
        <v>1427</v>
      </c>
      <c r="L647">
        <v>1348</v>
      </c>
      <c r="N647">
        <v>1009</v>
      </c>
      <c r="O647" t="s">
        <v>64</v>
      </c>
      <c r="P647" t="s">
        <v>64</v>
      </c>
      <c r="Q647">
        <v>1000</v>
      </c>
      <c r="W647">
        <v>0</v>
      </c>
      <c r="X647">
        <v>-1655298345</v>
      </c>
      <c r="Y647">
        <v>3.1E-4</v>
      </c>
      <c r="AA647">
        <v>102467.2</v>
      </c>
      <c r="AB647">
        <v>0</v>
      </c>
      <c r="AC647">
        <v>0</v>
      </c>
      <c r="AD647">
        <v>0</v>
      </c>
      <c r="AE647">
        <v>15620</v>
      </c>
      <c r="AF647">
        <v>0</v>
      </c>
      <c r="AG647">
        <v>0</v>
      </c>
      <c r="AH647">
        <v>0</v>
      </c>
      <c r="AI647">
        <v>6.56</v>
      </c>
      <c r="AJ647">
        <v>1</v>
      </c>
      <c r="AK647">
        <v>1</v>
      </c>
      <c r="AL647">
        <v>1</v>
      </c>
      <c r="AN647">
        <v>0</v>
      </c>
      <c r="AO647">
        <v>1</v>
      </c>
      <c r="AP647">
        <v>0</v>
      </c>
      <c r="AQ647">
        <v>0</v>
      </c>
      <c r="AR647">
        <v>0</v>
      </c>
      <c r="AS647" t="s">
        <v>3</v>
      </c>
      <c r="AT647">
        <v>3.1E-4</v>
      </c>
      <c r="AU647" t="s">
        <v>3</v>
      </c>
      <c r="AV647">
        <v>0</v>
      </c>
      <c r="AW647">
        <v>2</v>
      </c>
      <c r="AX647">
        <v>39572641</v>
      </c>
      <c r="AY647">
        <v>1</v>
      </c>
      <c r="AZ647">
        <v>0</v>
      </c>
      <c r="BA647">
        <v>608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Y647*Source!I263</f>
        <v>1.0678322E-3</v>
      </c>
      <c r="CY647">
        <f t="shared" si="102"/>
        <v>102467.2</v>
      </c>
      <c r="CZ647">
        <f t="shared" si="103"/>
        <v>15620</v>
      </c>
      <c r="DA647">
        <f t="shared" si="104"/>
        <v>6.56</v>
      </c>
      <c r="DB647">
        <v>0</v>
      </c>
    </row>
    <row r="648" spans="1:106" x14ac:dyDescent="0.2">
      <c r="A648">
        <f>ROW(Source!A263)</f>
        <v>263</v>
      </c>
      <c r="B648">
        <v>39570879</v>
      </c>
      <c r="C648">
        <v>39572597</v>
      </c>
      <c r="D648">
        <v>36839146</v>
      </c>
      <c r="E648">
        <v>1</v>
      </c>
      <c r="F648">
        <v>1</v>
      </c>
      <c r="G648">
        <v>1</v>
      </c>
      <c r="H648">
        <v>3</v>
      </c>
      <c r="I648" t="s">
        <v>1393</v>
      </c>
      <c r="J648" t="s">
        <v>1394</v>
      </c>
      <c r="K648" t="s">
        <v>1395</v>
      </c>
      <c r="L648">
        <v>1348</v>
      </c>
      <c r="N648">
        <v>1009</v>
      </c>
      <c r="O648" t="s">
        <v>64</v>
      </c>
      <c r="P648" t="s">
        <v>64</v>
      </c>
      <c r="Q648">
        <v>1000</v>
      </c>
      <c r="W648">
        <v>0</v>
      </c>
      <c r="X648">
        <v>-639604785</v>
      </c>
      <c r="Y648">
        <v>5.9999999999999995E-4</v>
      </c>
      <c r="AA648">
        <v>61795.199999999997</v>
      </c>
      <c r="AB648">
        <v>0</v>
      </c>
      <c r="AC648">
        <v>0</v>
      </c>
      <c r="AD648">
        <v>0</v>
      </c>
      <c r="AE648">
        <v>9420</v>
      </c>
      <c r="AF648">
        <v>0</v>
      </c>
      <c r="AG648">
        <v>0</v>
      </c>
      <c r="AH648">
        <v>0</v>
      </c>
      <c r="AI648">
        <v>6.56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0</v>
      </c>
      <c r="AQ648">
        <v>0</v>
      </c>
      <c r="AR648">
        <v>0</v>
      </c>
      <c r="AS648" t="s">
        <v>3</v>
      </c>
      <c r="AT648">
        <v>5.9999999999999995E-4</v>
      </c>
      <c r="AU648" t="s">
        <v>3</v>
      </c>
      <c r="AV648">
        <v>0</v>
      </c>
      <c r="AW648">
        <v>2</v>
      </c>
      <c r="AX648">
        <v>39572642</v>
      </c>
      <c r="AY648">
        <v>1</v>
      </c>
      <c r="AZ648">
        <v>0</v>
      </c>
      <c r="BA648">
        <v>609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Y648*Source!I263</f>
        <v>2.0667719999999997E-3</v>
      </c>
      <c r="CY648">
        <f t="shared" si="102"/>
        <v>61795.199999999997</v>
      </c>
      <c r="CZ648">
        <f t="shared" si="103"/>
        <v>9420</v>
      </c>
      <c r="DA648">
        <f t="shared" si="104"/>
        <v>6.56</v>
      </c>
      <c r="DB648">
        <v>0</v>
      </c>
    </row>
    <row r="649" spans="1:106" x14ac:dyDescent="0.2">
      <c r="A649">
        <f>ROW(Source!A266)</f>
        <v>266</v>
      </c>
      <c r="B649">
        <v>39570879</v>
      </c>
      <c r="C649">
        <v>39572645</v>
      </c>
      <c r="D649">
        <v>37070495</v>
      </c>
      <c r="E649">
        <v>1</v>
      </c>
      <c r="F649">
        <v>1</v>
      </c>
      <c r="G649">
        <v>1</v>
      </c>
      <c r="H649">
        <v>1</v>
      </c>
      <c r="I649" t="s">
        <v>1274</v>
      </c>
      <c r="J649" t="s">
        <v>3</v>
      </c>
      <c r="K649" t="s">
        <v>1275</v>
      </c>
      <c r="L649">
        <v>1191</v>
      </c>
      <c r="N649">
        <v>1013</v>
      </c>
      <c r="O649" t="s">
        <v>1143</v>
      </c>
      <c r="P649" t="s">
        <v>1143</v>
      </c>
      <c r="Q649">
        <v>1</v>
      </c>
      <c r="W649">
        <v>0</v>
      </c>
      <c r="X649">
        <v>-784637506</v>
      </c>
      <c r="Y649">
        <v>72.771999999999991</v>
      </c>
      <c r="AA649">
        <v>0</v>
      </c>
      <c r="AB649">
        <v>0</v>
      </c>
      <c r="AC649">
        <v>0</v>
      </c>
      <c r="AD649">
        <v>57.33</v>
      </c>
      <c r="AE649">
        <v>0</v>
      </c>
      <c r="AF649">
        <v>0</v>
      </c>
      <c r="AG649">
        <v>0</v>
      </c>
      <c r="AH649">
        <v>8.74</v>
      </c>
      <c r="AI649">
        <v>1</v>
      </c>
      <c r="AJ649">
        <v>1</v>
      </c>
      <c r="AK649">
        <v>1</v>
      </c>
      <c r="AL649">
        <v>6.56</v>
      </c>
      <c r="AN649">
        <v>0</v>
      </c>
      <c r="AO649">
        <v>1</v>
      </c>
      <c r="AP649">
        <v>1</v>
      </c>
      <c r="AQ649">
        <v>0</v>
      </c>
      <c r="AR649">
        <v>0</v>
      </c>
      <c r="AS649" t="s">
        <v>3</v>
      </c>
      <c r="AT649">
        <v>63.28</v>
      </c>
      <c r="AU649" t="s">
        <v>20</v>
      </c>
      <c r="AV649">
        <v>1</v>
      </c>
      <c r="AW649">
        <v>2</v>
      </c>
      <c r="AX649">
        <v>39572669</v>
      </c>
      <c r="AY649">
        <v>1</v>
      </c>
      <c r="AZ649">
        <v>0</v>
      </c>
      <c r="BA649">
        <v>610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Y649*Source!I266</f>
        <v>117.07486587999998</v>
      </c>
      <c r="CY649">
        <f>AD649</f>
        <v>57.33</v>
      </c>
      <c r="CZ649">
        <f>AH649</f>
        <v>8.74</v>
      </c>
      <c r="DA649">
        <f>AL649</f>
        <v>6.56</v>
      </c>
      <c r="DB649">
        <v>0</v>
      </c>
    </row>
    <row r="650" spans="1:106" x14ac:dyDescent="0.2">
      <c r="A650">
        <f>ROW(Source!A266)</f>
        <v>266</v>
      </c>
      <c r="B650">
        <v>39570879</v>
      </c>
      <c r="C650">
        <v>39572645</v>
      </c>
      <c r="D650">
        <v>37064876</v>
      </c>
      <c r="E650">
        <v>1</v>
      </c>
      <c r="F650">
        <v>1</v>
      </c>
      <c r="G650">
        <v>1</v>
      </c>
      <c r="H650">
        <v>1</v>
      </c>
      <c r="I650" t="s">
        <v>1146</v>
      </c>
      <c r="J650" t="s">
        <v>3</v>
      </c>
      <c r="K650" t="s">
        <v>1147</v>
      </c>
      <c r="L650">
        <v>1191</v>
      </c>
      <c r="N650">
        <v>1013</v>
      </c>
      <c r="O650" t="s">
        <v>1143</v>
      </c>
      <c r="P650" t="s">
        <v>1143</v>
      </c>
      <c r="Q650">
        <v>1</v>
      </c>
      <c r="W650">
        <v>0</v>
      </c>
      <c r="X650">
        <v>-1417349443</v>
      </c>
      <c r="Y650">
        <v>4.01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1</v>
      </c>
      <c r="AJ650">
        <v>1</v>
      </c>
      <c r="AK650">
        <v>6.56</v>
      </c>
      <c r="AL650">
        <v>1</v>
      </c>
      <c r="AN650">
        <v>0</v>
      </c>
      <c r="AO650">
        <v>1</v>
      </c>
      <c r="AP650">
        <v>0</v>
      </c>
      <c r="AQ650">
        <v>0</v>
      </c>
      <c r="AR650">
        <v>0</v>
      </c>
      <c r="AS650" t="s">
        <v>3</v>
      </c>
      <c r="AT650">
        <v>4.01</v>
      </c>
      <c r="AU650" t="s">
        <v>3</v>
      </c>
      <c r="AV650">
        <v>2</v>
      </c>
      <c r="AW650">
        <v>2</v>
      </c>
      <c r="AX650">
        <v>39572670</v>
      </c>
      <c r="AY650">
        <v>1</v>
      </c>
      <c r="AZ650">
        <v>2048</v>
      </c>
      <c r="BA650">
        <v>611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Y650*Source!I266</f>
        <v>6.4512478999999994</v>
      </c>
      <c r="CY650">
        <f>AD650</f>
        <v>0</v>
      </c>
      <c r="CZ650">
        <f>AH650</f>
        <v>0</v>
      </c>
      <c r="DA650">
        <f>AL650</f>
        <v>1</v>
      </c>
      <c r="DB650">
        <v>0</v>
      </c>
    </row>
    <row r="651" spans="1:106" x14ac:dyDescent="0.2">
      <c r="A651">
        <f>ROW(Source!A266)</f>
        <v>266</v>
      </c>
      <c r="B651">
        <v>39570879</v>
      </c>
      <c r="C651">
        <v>39572645</v>
      </c>
      <c r="D651">
        <v>36882079</v>
      </c>
      <c r="E651">
        <v>1</v>
      </c>
      <c r="F651">
        <v>1</v>
      </c>
      <c r="G651">
        <v>1</v>
      </c>
      <c r="H651">
        <v>2</v>
      </c>
      <c r="I651" t="s">
        <v>1401</v>
      </c>
      <c r="J651" t="s">
        <v>1402</v>
      </c>
      <c r="K651" t="s">
        <v>1403</v>
      </c>
      <c r="L651">
        <v>1368</v>
      </c>
      <c r="N651">
        <v>1011</v>
      </c>
      <c r="O651" t="s">
        <v>1151</v>
      </c>
      <c r="P651" t="s">
        <v>1151</v>
      </c>
      <c r="Q651">
        <v>1</v>
      </c>
      <c r="W651">
        <v>0</v>
      </c>
      <c r="X651">
        <v>641541266</v>
      </c>
      <c r="Y651">
        <v>0.125</v>
      </c>
      <c r="AA651">
        <v>0</v>
      </c>
      <c r="AB651">
        <v>788.77</v>
      </c>
      <c r="AC651">
        <v>15.42</v>
      </c>
      <c r="AD651">
        <v>0</v>
      </c>
      <c r="AE651">
        <v>0</v>
      </c>
      <c r="AF651">
        <v>120.24</v>
      </c>
      <c r="AG651">
        <v>15.42</v>
      </c>
      <c r="AH651">
        <v>0</v>
      </c>
      <c r="AI651">
        <v>1</v>
      </c>
      <c r="AJ651">
        <v>6.56</v>
      </c>
      <c r="AK651">
        <v>1</v>
      </c>
      <c r="AL651">
        <v>1</v>
      </c>
      <c r="AN651">
        <v>0</v>
      </c>
      <c r="AO651">
        <v>1</v>
      </c>
      <c r="AP651">
        <v>1</v>
      </c>
      <c r="AQ651">
        <v>0</v>
      </c>
      <c r="AR651">
        <v>0</v>
      </c>
      <c r="AS651" t="s">
        <v>3</v>
      </c>
      <c r="AT651">
        <v>0.1</v>
      </c>
      <c r="AU651" t="s">
        <v>19</v>
      </c>
      <c r="AV651">
        <v>0</v>
      </c>
      <c r="AW651">
        <v>2</v>
      </c>
      <c r="AX651">
        <v>39572671</v>
      </c>
      <c r="AY651">
        <v>1</v>
      </c>
      <c r="AZ651">
        <v>0</v>
      </c>
      <c r="BA651">
        <v>612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Y651*Source!I266</f>
        <v>0.20109874999999999</v>
      </c>
      <c r="CY651">
        <f t="shared" ref="CY651:CY656" si="105">AB651</f>
        <v>788.77</v>
      </c>
      <c r="CZ651">
        <f t="shared" ref="CZ651:CZ656" si="106">AF651</f>
        <v>120.24</v>
      </c>
      <c r="DA651">
        <f t="shared" ref="DA651:DA656" si="107">AJ651</f>
        <v>6.56</v>
      </c>
      <c r="DB651">
        <v>0</v>
      </c>
    </row>
    <row r="652" spans="1:106" x14ac:dyDescent="0.2">
      <c r="A652">
        <f>ROW(Source!A266)</f>
        <v>266</v>
      </c>
      <c r="B652">
        <v>39570879</v>
      </c>
      <c r="C652">
        <v>39572645</v>
      </c>
      <c r="D652">
        <v>36882159</v>
      </c>
      <c r="E652">
        <v>1</v>
      </c>
      <c r="F652">
        <v>1</v>
      </c>
      <c r="G652">
        <v>1</v>
      </c>
      <c r="H652">
        <v>2</v>
      </c>
      <c r="I652" t="s">
        <v>1155</v>
      </c>
      <c r="J652" t="s">
        <v>1156</v>
      </c>
      <c r="K652" t="s">
        <v>1157</v>
      </c>
      <c r="L652">
        <v>1368</v>
      </c>
      <c r="N652">
        <v>1011</v>
      </c>
      <c r="O652" t="s">
        <v>1151</v>
      </c>
      <c r="P652" t="s">
        <v>1151</v>
      </c>
      <c r="Q652">
        <v>1</v>
      </c>
      <c r="W652">
        <v>0</v>
      </c>
      <c r="X652">
        <v>-1718674368</v>
      </c>
      <c r="Y652">
        <v>0.15</v>
      </c>
      <c r="AA652">
        <v>0</v>
      </c>
      <c r="AB652">
        <v>734.65</v>
      </c>
      <c r="AC652">
        <v>13.5</v>
      </c>
      <c r="AD652">
        <v>0</v>
      </c>
      <c r="AE652">
        <v>0</v>
      </c>
      <c r="AF652">
        <v>111.99</v>
      </c>
      <c r="AG652">
        <v>13.5</v>
      </c>
      <c r="AH652">
        <v>0</v>
      </c>
      <c r="AI652">
        <v>1</v>
      </c>
      <c r="AJ652">
        <v>6.56</v>
      </c>
      <c r="AK652">
        <v>1</v>
      </c>
      <c r="AL652">
        <v>1</v>
      </c>
      <c r="AN652">
        <v>0</v>
      </c>
      <c r="AO652">
        <v>1</v>
      </c>
      <c r="AP652">
        <v>1</v>
      </c>
      <c r="AQ652">
        <v>0</v>
      </c>
      <c r="AR652">
        <v>0</v>
      </c>
      <c r="AS652" t="s">
        <v>3</v>
      </c>
      <c r="AT652">
        <v>0.12</v>
      </c>
      <c r="AU652" t="s">
        <v>19</v>
      </c>
      <c r="AV652">
        <v>0</v>
      </c>
      <c r="AW652">
        <v>2</v>
      </c>
      <c r="AX652">
        <v>39572672</v>
      </c>
      <c r="AY652">
        <v>1</v>
      </c>
      <c r="AZ652">
        <v>0</v>
      </c>
      <c r="BA652">
        <v>613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Y652*Source!I266</f>
        <v>0.24131849999999999</v>
      </c>
      <c r="CY652">
        <f t="shared" si="105"/>
        <v>734.65</v>
      </c>
      <c r="CZ652">
        <f t="shared" si="106"/>
        <v>111.99</v>
      </c>
      <c r="DA652">
        <f t="shared" si="107"/>
        <v>6.56</v>
      </c>
      <c r="DB652">
        <v>0</v>
      </c>
    </row>
    <row r="653" spans="1:106" x14ac:dyDescent="0.2">
      <c r="A653">
        <f>ROW(Source!A266)</f>
        <v>266</v>
      </c>
      <c r="B653">
        <v>39570879</v>
      </c>
      <c r="C653">
        <v>39572645</v>
      </c>
      <c r="D653">
        <v>36882171</v>
      </c>
      <c r="E653">
        <v>1</v>
      </c>
      <c r="F653">
        <v>1</v>
      </c>
      <c r="G653">
        <v>1</v>
      </c>
      <c r="H653">
        <v>2</v>
      </c>
      <c r="I653" t="s">
        <v>1404</v>
      </c>
      <c r="J653" t="s">
        <v>1405</v>
      </c>
      <c r="K653" t="s">
        <v>1406</v>
      </c>
      <c r="L653">
        <v>1368</v>
      </c>
      <c r="N653">
        <v>1011</v>
      </c>
      <c r="O653" t="s">
        <v>1151</v>
      </c>
      <c r="P653" t="s">
        <v>1151</v>
      </c>
      <c r="Q653">
        <v>1</v>
      </c>
      <c r="W653">
        <v>0</v>
      </c>
      <c r="X653">
        <v>1604609147</v>
      </c>
      <c r="Y653">
        <v>4.5</v>
      </c>
      <c r="AA653">
        <v>0</v>
      </c>
      <c r="AB653">
        <v>787.46</v>
      </c>
      <c r="AC653">
        <v>13.5</v>
      </c>
      <c r="AD653">
        <v>0</v>
      </c>
      <c r="AE653">
        <v>0</v>
      </c>
      <c r="AF653">
        <v>120.04</v>
      </c>
      <c r="AG653">
        <v>13.5</v>
      </c>
      <c r="AH653">
        <v>0</v>
      </c>
      <c r="AI653">
        <v>1</v>
      </c>
      <c r="AJ653">
        <v>6.56</v>
      </c>
      <c r="AK653">
        <v>1</v>
      </c>
      <c r="AL653">
        <v>1</v>
      </c>
      <c r="AN653">
        <v>0</v>
      </c>
      <c r="AO653">
        <v>1</v>
      </c>
      <c r="AP653">
        <v>1</v>
      </c>
      <c r="AQ653">
        <v>0</v>
      </c>
      <c r="AR653">
        <v>0</v>
      </c>
      <c r="AS653" t="s">
        <v>3</v>
      </c>
      <c r="AT653">
        <v>3.6</v>
      </c>
      <c r="AU653" t="s">
        <v>19</v>
      </c>
      <c r="AV653">
        <v>0</v>
      </c>
      <c r="AW653">
        <v>2</v>
      </c>
      <c r="AX653">
        <v>39572673</v>
      </c>
      <c r="AY653">
        <v>1</v>
      </c>
      <c r="AZ653">
        <v>0</v>
      </c>
      <c r="BA653">
        <v>614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Y653*Source!I266</f>
        <v>7.2395549999999993</v>
      </c>
      <c r="CY653">
        <f t="shared" si="105"/>
        <v>787.46</v>
      </c>
      <c r="CZ653">
        <f t="shared" si="106"/>
        <v>120.04</v>
      </c>
      <c r="DA653">
        <f t="shared" si="107"/>
        <v>6.56</v>
      </c>
      <c r="DB653">
        <v>0</v>
      </c>
    </row>
    <row r="654" spans="1:106" x14ac:dyDescent="0.2">
      <c r="A654">
        <f>ROW(Source!A266)</f>
        <v>266</v>
      </c>
      <c r="B654">
        <v>39570879</v>
      </c>
      <c r="C654">
        <v>39572645</v>
      </c>
      <c r="D654">
        <v>36883554</v>
      </c>
      <c r="E654">
        <v>1</v>
      </c>
      <c r="F654">
        <v>1</v>
      </c>
      <c r="G654">
        <v>1</v>
      </c>
      <c r="H654">
        <v>2</v>
      </c>
      <c r="I654" t="s">
        <v>1158</v>
      </c>
      <c r="J654" t="s">
        <v>1159</v>
      </c>
      <c r="K654" t="s">
        <v>1160</v>
      </c>
      <c r="L654">
        <v>1368</v>
      </c>
      <c r="N654">
        <v>1011</v>
      </c>
      <c r="O654" t="s">
        <v>1151</v>
      </c>
      <c r="P654" t="s">
        <v>1151</v>
      </c>
      <c r="Q654">
        <v>1</v>
      </c>
      <c r="W654">
        <v>0</v>
      </c>
      <c r="X654">
        <v>1372534845</v>
      </c>
      <c r="Y654">
        <v>0.23749999999999999</v>
      </c>
      <c r="AA654">
        <v>0</v>
      </c>
      <c r="AB654">
        <v>431.06</v>
      </c>
      <c r="AC654">
        <v>11.6</v>
      </c>
      <c r="AD654">
        <v>0</v>
      </c>
      <c r="AE654">
        <v>0</v>
      </c>
      <c r="AF654">
        <v>65.709999999999994</v>
      </c>
      <c r="AG654">
        <v>11.6</v>
      </c>
      <c r="AH654">
        <v>0</v>
      </c>
      <c r="AI654">
        <v>1</v>
      </c>
      <c r="AJ654">
        <v>6.56</v>
      </c>
      <c r="AK654">
        <v>1</v>
      </c>
      <c r="AL654">
        <v>1</v>
      </c>
      <c r="AN654">
        <v>0</v>
      </c>
      <c r="AO654">
        <v>1</v>
      </c>
      <c r="AP654">
        <v>1</v>
      </c>
      <c r="AQ654">
        <v>0</v>
      </c>
      <c r="AR654">
        <v>0</v>
      </c>
      <c r="AS654" t="s">
        <v>3</v>
      </c>
      <c r="AT654">
        <v>0.19</v>
      </c>
      <c r="AU654" t="s">
        <v>19</v>
      </c>
      <c r="AV654">
        <v>0</v>
      </c>
      <c r="AW654">
        <v>2</v>
      </c>
      <c r="AX654">
        <v>39572674</v>
      </c>
      <c r="AY654">
        <v>1</v>
      </c>
      <c r="AZ654">
        <v>0</v>
      </c>
      <c r="BA654">
        <v>615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Y654*Source!I266</f>
        <v>0.38208762499999999</v>
      </c>
      <c r="CY654">
        <f t="shared" si="105"/>
        <v>431.06</v>
      </c>
      <c r="CZ654">
        <f t="shared" si="106"/>
        <v>65.709999999999994</v>
      </c>
      <c r="DA654">
        <f t="shared" si="107"/>
        <v>6.56</v>
      </c>
      <c r="DB654">
        <v>0</v>
      </c>
    </row>
    <row r="655" spans="1:106" x14ac:dyDescent="0.2">
      <c r="A655">
        <f>ROW(Source!A266)</f>
        <v>266</v>
      </c>
      <c r="B655">
        <v>39570879</v>
      </c>
      <c r="C655">
        <v>39572645</v>
      </c>
      <c r="D655">
        <v>36883789</v>
      </c>
      <c r="E655">
        <v>1</v>
      </c>
      <c r="F655">
        <v>1</v>
      </c>
      <c r="G655">
        <v>1</v>
      </c>
      <c r="H655">
        <v>2</v>
      </c>
      <c r="I655" t="s">
        <v>1378</v>
      </c>
      <c r="J655" t="s">
        <v>1379</v>
      </c>
      <c r="K655" t="s">
        <v>1380</v>
      </c>
      <c r="L655">
        <v>1368</v>
      </c>
      <c r="N655">
        <v>1011</v>
      </c>
      <c r="O655" t="s">
        <v>1151</v>
      </c>
      <c r="P655" t="s">
        <v>1151</v>
      </c>
      <c r="Q655">
        <v>1</v>
      </c>
      <c r="W655">
        <v>0</v>
      </c>
      <c r="X655">
        <v>-624296059</v>
      </c>
      <c r="Y655">
        <v>1.825</v>
      </c>
      <c r="AA655">
        <v>0</v>
      </c>
      <c r="AB655">
        <v>7.87</v>
      </c>
      <c r="AC655">
        <v>0</v>
      </c>
      <c r="AD655">
        <v>0</v>
      </c>
      <c r="AE655">
        <v>0</v>
      </c>
      <c r="AF655">
        <v>1.2</v>
      </c>
      <c r="AG655">
        <v>0</v>
      </c>
      <c r="AH655">
        <v>0</v>
      </c>
      <c r="AI655">
        <v>1</v>
      </c>
      <c r="AJ655">
        <v>6.56</v>
      </c>
      <c r="AK655">
        <v>1</v>
      </c>
      <c r="AL655">
        <v>1</v>
      </c>
      <c r="AN655">
        <v>0</v>
      </c>
      <c r="AO655">
        <v>1</v>
      </c>
      <c r="AP655">
        <v>1</v>
      </c>
      <c r="AQ655">
        <v>0</v>
      </c>
      <c r="AR655">
        <v>0</v>
      </c>
      <c r="AS655" t="s">
        <v>3</v>
      </c>
      <c r="AT655">
        <v>1.46</v>
      </c>
      <c r="AU655" t="s">
        <v>19</v>
      </c>
      <c r="AV655">
        <v>0</v>
      </c>
      <c r="AW655">
        <v>2</v>
      </c>
      <c r="AX655">
        <v>39572675</v>
      </c>
      <c r="AY655">
        <v>1</v>
      </c>
      <c r="AZ655">
        <v>0</v>
      </c>
      <c r="BA655">
        <v>616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Y655*Source!I266</f>
        <v>2.9360417499999998</v>
      </c>
      <c r="CY655">
        <f t="shared" si="105"/>
        <v>7.87</v>
      </c>
      <c r="CZ655">
        <f t="shared" si="106"/>
        <v>1.2</v>
      </c>
      <c r="DA655">
        <f t="shared" si="107"/>
        <v>6.56</v>
      </c>
      <c r="DB655">
        <v>0</v>
      </c>
    </row>
    <row r="656" spans="1:106" x14ac:dyDescent="0.2">
      <c r="A656">
        <f>ROW(Source!A266)</f>
        <v>266</v>
      </c>
      <c r="B656">
        <v>39570879</v>
      </c>
      <c r="C656">
        <v>39572645</v>
      </c>
      <c r="D656">
        <v>36883836</v>
      </c>
      <c r="E656">
        <v>1</v>
      </c>
      <c r="F656">
        <v>1</v>
      </c>
      <c r="G656">
        <v>1</v>
      </c>
      <c r="H656">
        <v>2</v>
      </c>
      <c r="I656" t="s">
        <v>1407</v>
      </c>
      <c r="J656" t="s">
        <v>1408</v>
      </c>
      <c r="K656" t="s">
        <v>1409</v>
      </c>
      <c r="L656">
        <v>1368</v>
      </c>
      <c r="N656">
        <v>1011</v>
      </c>
      <c r="O656" t="s">
        <v>1151</v>
      </c>
      <c r="P656" t="s">
        <v>1151</v>
      </c>
      <c r="Q656">
        <v>1</v>
      </c>
      <c r="W656">
        <v>0</v>
      </c>
      <c r="X656">
        <v>1061502546</v>
      </c>
      <c r="Y656">
        <v>0.125</v>
      </c>
      <c r="AA656">
        <v>0</v>
      </c>
      <c r="AB656">
        <v>80.75</v>
      </c>
      <c r="AC656">
        <v>0</v>
      </c>
      <c r="AD656">
        <v>0</v>
      </c>
      <c r="AE656">
        <v>0</v>
      </c>
      <c r="AF656">
        <v>12.31</v>
      </c>
      <c r="AG656">
        <v>0</v>
      </c>
      <c r="AH656">
        <v>0</v>
      </c>
      <c r="AI656">
        <v>1</v>
      </c>
      <c r="AJ656">
        <v>6.56</v>
      </c>
      <c r="AK656">
        <v>1</v>
      </c>
      <c r="AL656">
        <v>1</v>
      </c>
      <c r="AN656">
        <v>0</v>
      </c>
      <c r="AO656">
        <v>1</v>
      </c>
      <c r="AP656">
        <v>1</v>
      </c>
      <c r="AQ656">
        <v>0</v>
      </c>
      <c r="AR656">
        <v>0</v>
      </c>
      <c r="AS656" t="s">
        <v>3</v>
      </c>
      <c r="AT656">
        <v>0.1</v>
      </c>
      <c r="AU656" t="s">
        <v>19</v>
      </c>
      <c r="AV656">
        <v>0</v>
      </c>
      <c r="AW656">
        <v>2</v>
      </c>
      <c r="AX656">
        <v>39572676</v>
      </c>
      <c r="AY656">
        <v>1</v>
      </c>
      <c r="AZ656">
        <v>0</v>
      </c>
      <c r="BA656">
        <v>617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Y656*Source!I266</f>
        <v>0.20109874999999999</v>
      </c>
      <c r="CY656">
        <f t="shared" si="105"/>
        <v>80.75</v>
      </c>
      <c r="CZ656">
        <f t="shared" si="106"/>
        <v>12.31</v>
      </c>
      <c r="DA656">
        <f t="shared" si="107"/>
        <v>6.56</v>
      </c>
      <c r="DB656">
        <v>0</v>
      </c>
    </row>
    <row r="657" spans="1:106" x14ac:dyDescent="0.2">
      <c r="A657">
        <f>ROW(Source!A266)</f>
        <v>266</v>
      </c>
      <c r="B657">
        <v>39570879</v>
      </c>
      <c r="C657">
        <v>39572645</v>
      </c>
      <c r="D657">
        <v>36800159</v>
      </c>
      <c r="E657">
        <v>1</v>
      </c>
      <c r="F657">
        <v>1</v>
      </c>
      <c r="G657">
        <v>1</v>
      </c>
      <c r="H657">
        <v>3</v>
      </c>
      <c r="I657" t="s">
        <v>1387</v>
      </c>
      <c r="J657" t="s">
        <v>1388</v>
      </c>
      <c r="K657" t="s">
        <v>1389</v>
      </c>
      <c r="L657">
        <v>1339</v>
      </c>
      <c r="N657">
        <v>1007</v>
      </c>
      <c r="O657" t="s">
        <v>73</v>
      </c>
      <c r="P657" t="s">
        <v>73</v>
      </c>
      <c r="Q657">
        <v>1</v>
      </c>
      <c r="W657">
        <v>0</v>
      </c>
      <c r="X657">
        <v>1262771840</v>
      </c>
      <c r="Y657">
        <v>1.2</v>
      </c>
      <c r="AA657">
        <v>40.799999999999997</v>
      </c>
      <c r="AB657">
        <v>0</v>
      </c>
      <c r="AC657">
        <v>0</v>
      </c>
      <c r="AD657">
        <v>0</v>
      </c>
      <c r="AE657">
        <v>6.22</v>
      </c>
      <c r="AF657">
        <v>0</v>
      </c>
      <c r="AG657">
        <v>0</v>
      </c>
      <c r="AH657">
        <v>0</v>
      </c>
      <c r="AI657">
        <v>6.56</v>
      </c>
      <c r="AJ657">
        <v>1</v>
      </c>
      <c r="AK657">
        <v>1</v>
      </c>
      <c r="AL657">
        <v>1</v>
      </c>
      <c r="AN657">
        <v>0</v>
      </c>
      <c r="AO657">
        <v>1</v>
      </c>
      <c r="AP657">
        <v>0</v>
      </c>
      <c r="AQ657">
        <v>0</v>
      </c>
      <c r="AR657">
        <v>0</v>
      </c>
      <c r="AS657" t="s">
        <v>3</v>
      </c>
      <c r="AT657">
        <v>1.2</v>
      </c>
      <c r="AU657" t="s">
        <v>3</v>
      </c>
      <c r="AV657">
        <v>0</v>
      </c>
      <c r="AW657">
        <v>2</v>
      </c>
      <c r="AX657">
        <v>39572677</v>
      </c>
      <c r="AY657">
        <v>1</v>
      </c>
      <c r="AZ657">
        <v>0</v>
      </c>
      <c r="BA657">
        <v>618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Y657*Source!I266</f>
        <v>1.9305479999999999</v>
      </c>
      <c r="CY657">
        <f t="shared" ref="CY657:CY671" si="108">AA657</f>
        <v>40.799999999999997</v>
      </c>
      <c r="CZ657">
        <f t="shared" ref="CZ657:CZ671" si="109">AE657</f>
        <v>6.22</v>
      </c>
      <c r="DA657">
        <f t="shared" ref="DA657:DA671" si="110">AI657</f>
        <v>6.56</v>
      </c>
      <c r="DB657">
        <v>0</v>
      </c>
    </row>
    <row r="658" spans="1:106" x14ac:dyDescent="0.2">
      <c r="A658">
        <f>ROW(Source!A266)</f>
        <v>266</v>
      </c>
      <c r="B658">
        <v>39570879</v>
      </c>
      <c r="C658">
        <v>39572645</v>
      </c>
      <c r="D658">
        <v>36800166</v>
      </c>
      <c r="E658">
        <v>1</v>
      </c>
      <c r="F658">
        <v>1</v>
      </c>
      <c r="G658">
        <v>1</v>
      </c>
      <c r="H658">
        <v>3</v>
      </c>
      <c r="I658" t="s">
        <v>1410</v>
      </c>
      <c r="J658" t="s">
        <v>1411</v>
      </c>
      <c r="K658" t="s">
        <v>1412</v>
      </c>
      <c r="L658">
        <v>1346</v>
      </c>
      <c r="N658">
        <v>1009</v>
      </c>
      <c r="O658" t="s">
        <v>307</v>
      </c>
      <c r="P658" t="s">
        <v>307</v>
      </c>
      <c r="Q658">
        <v>1</v>
      </c>
      <c r="W658">
        <v>0</v>
      </c>
      <c r="X658">
        <v>1721895514</v>
      </c>
      <c r="Y658">
        <v>0.36</v>
      </c>
      <c r="AA658">
        <v>39.950000000000003</v>
      </c>
      <c r="AB658">
        <v>0</v>
      </c>
      <c r="AC658">
        <v>0</v>
      </c>
      <c r="AD658">
        <v>0</v>
      </c>
      <c r="AE658">
        <v>6.09</v>
      </c>
      <c r="AF658">
        <v>0</v>
      </c>
      <c r="AG658">
        <v>0</v>
      </c>
      <c r="AH658">
        <v>0</v>
      </c>
      <c r="AI658">
        <v>6.56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3</v>
      </c>
      <c r="AT658">
        <v>0.36</v>
      </c>
      <c r="AU658" t="s">
        <v>3</v>
      </c>
      <c r="AV658">
        <v>0</v>
      </c>
      <c r="AW658">
        <v>2</v>
      </c>
      <c r="AX658">
        <v>39572678</v>
      </c>
      <c r="AY658">
        <v>1</v>
      </c>
      <c r="AZ658">
        <v>0</v>
      </c>
      <c r="BA658">
        <v>619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Y658*Source!I266</f>
        <v>0.57916439999999991</v>
      </c>
      <c r="CY658">
        <f t="shared" si="108"/>
        <v>39.950000000000003</v>
      </c>
      <c r="CZ658">
        <f t="shared" si="109"/>
        <v>6.09</v>
      </c>
      <c r="DA658">
        <f t="shared" si="110"/>
        <v>6.56</v>
      </c>
      <c r="DB658">
        <v>0</v>
      </c>
    </row>
    <row r="659" spans="1:106" x14ac:dyDescent="0.2">
      <c r="A659">
        <f>ROW(Source!A266)</f>
        <v>266</v>
      </c>
      <c r="B659">
        <v>39570879</v>
      </c>
      <c r="C659">
        <v>39572645</v>
      </c>
      <c r="D659">
        <v>36803256</v>
      </c>
      <c r="E659">
        <v>1</v>
      </c>
      <c r="F659">
        <v>1</v>
      </c>
      <c r="G659">
        <v>1</v>
      </c>
      <c r="H659">
        <v>3</v>
      </c>
      <c r="I659" t="s">
        <v>1178</v>
      </c>
      <c r="J659" t="s">
        <v>1179</v>
      </c>
      <c r="K659" t="s">
        <v>1180</v>
      </c>
      <c r="L659">
        <v>1348</v>
      </c>
      <c r="N659">
        <v>1009</v>
      </c>
      <c r="O659" t="s">
        <v>64</v>
      </c>
      <c r="P659" t="s">
        <v>64</v>
      </c>
      <c r="Q659">
        <v>1000</v>
      </c>
      <c r="W659">
        <v>0</v>
      </c>
      <c r="X659">
        <v>-714836380</v>
      </c>
      <c r="Y659">
        <v>4.4000000000000002E-4</v>
      </c>
      <c r="AA659">
        <v>67666.47</v>
      </c>
      <c r="AB659">
        <v>0</v>
      </c>
      <c r="AC659">
        <v>0</v>
      </c>
      <c r="AD659">
        <v>0</v>
      </c>
      <c r="AE659">
        <v>10315.01</v>
      </c>
      <c r="AF659">
        <v>0</v>
      </c>
      <c r="AG659">
        <v>0</v>
      </c>
      <c r="AH659">
        <v>0</v>
      </c>
      <c r="AI659">
        <v>6.56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0</v>
      </c>
      <c r="AQ659">
        <v>0</v>
      </c>
      <c r="AR659">
        <v>0</v>
      </c>
      <c r="AS659" t="s">
        <v>3</v>
      </c>
      <c r="AT659">
        <v>4.4000000000000002E-4</v>
      </c>
      <c r="AU659" t="s">
        <v>3</v>
      </c>
      <c r="AV659">
        <v>0</v>
      </c>
      <c r="AW659">
        <v>2</v>
      </c>
      <c r="AX659">
        <v>39572679</v>
      </c>
      <c r="AY659">
        <v>1</v>
      </c>
      <c r="AZ659">
        <v>0</v>
      </c>
      <c r="BA659">
        <v>620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Y659*Source!I266</f>
        <v>7.0786760000000003E-4</v>
      </c>
      <c r="CY659">
        <f t="shared" si="108"/>
        <v>67666.47</v>
      </c>
      <c r="CZ659">
        <f t="shared" si="109"/>
        <v>10315.01</v>
      </c>
      <c r="DA659">
        <f t="shared" si="110"/>
        <v>6.56</v>
      </c>
      <c r="DB659">
        <v>0</v>
      </c>
    </row>
    <row r="660" spans="1:106" x14ac:dyDescent="0.2">
      <c r="A660">
        <f>ROW(Source!A266)</f>
        <v>266</v>
      </c>
      <c r="B660">
        <v>39570879</v>
      </c>
      <c r="C660">
        <v>39572645</v>
      </c>
      <c r="D660">
        <v>36804447</v>
      </c>
      <c r="E660">
        <v>1</v>
      </c>
      <c r="F660">
        <v>1</v>
      </c>
      <c r="G660">
        <v>1</v>
      </c>
      <c r="H660">
        <v>3</v>
      </c>
      <c r="I660" t="s">
        <v>1276</v>
      </c>
      <c r="J660" t="s">
        <v>1277</v>
      </c>
      <c r="K660" t="s">
        <v>1278</v>
      </c>
      <c r="L660">
        <v>1348</v>
      </c>
      <c r="N660">
        <v>1009</v>
      </c>
      <c r="O660" t="s">
        <v>64</v>
      </c>
      <c r="P660" t="s">
        <v>64</v>
      </c>
      <c r="Q660">
        <v>1000</v>
      </c>
      <c r="W660">
        <v>0</v>
      </c>
      <c r="X660">
        <v>-437906794</v>
      </c>
      <c r="Y660">
        <v>2.1000000000000001E-2</v>
      </c>
      <c r="AA660">
        <v>59302.47</v>
      </c>
      <c r="AB660">
        <v>0</v>
      </c>
      <c r="AC660">
        <v>0</v>
      </c>
      <c r="AD660">
        <v>0</v>
      </c>
      <c r="AE660">
        <v>9040.01</v>
      </c>
      <c r="AF660">
        <v>0</v>
      </c>
      <c r="AG660">
        <v>0</v>
      </c>
      <c r="AH660">
        <v>0</v>
      </c>
      <c r="AI660">
        <v>6.56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3</v>
      </c>
      <c r="AT660">
        <v>2.1000000000000001E-2</v>
      </c>
      <c r="AU660" t="s">
        <v>3</v>
      </c>
      <c r="AV660">
        <v>0</v>
      </c>
      <c r="AW660">
        <v>2</v>
      </c>
      <c r="AX660">
        <v>39572680</v>
      </c>
      <c r="AY660">
        <v>1</v>
      </c>
      <c r="AZ660">
        <v>0</v>
      </c>
      <c r="BA660">
        <v>621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Y660*Source!I266</f>
        <v>3.3784590000000003E-2</v>
      </c>
      <c r="CY660">
        <f t="shared" si="108"/>
        <v>59302.47</v>
      </c>
      <c r="CZ660">
        <f t="shared" si="109"/>
        <v>9040.01</v>
      </c>
      <c r="DA660">
        <f t="shared" si="110"/>
        <v>6.56</v>
      </c>
      <c r="DB660">
        <v>0</v>
      </c>
    </row>
    <row r="661" spans="1:106" x14ac:dyDescent="0.2">
      <c r="A661">
        <f>ROW(Source!A266)</f>
        <v>266</v>
      </c>
      <c r="B661">
        <v>39570879</v>
      </c>
      <c r="C661">
        <v>39572645</v>
      </c>
      <c r="D661">
        <v>36804545</v>
      </c>
      <c r="E661">
        <v>1</v>
      </c>
      <c r="F661">
        <v>1</v>
      </c>
      <c r="G661">
        <v>1</v>
      </c>
      <c r="H661">
        <v>3</v>
      </c>
      <c r="I661" t="s">
        <v>1211</v>
      </c>
      <c r="J661" t="s">
        <v>1212</v>
      </c>
      <c r="K661" t="s">
        <v>1213</v>
      </c>
      <c r="L661">
        <v>1348</v>
      </c>
      <c r="N661">
        <v>1009</v>
      </c>
      <c r="O661" t="s">
        <v>64</v>
      </c>
      <c r="P661" t="s">
        <v>64</v>
      </c>
      <c r="Q661">
        <v>1000</v>
      </c>
      <c r="W661">
        <v>0</v>
      </c>
      <c r="X661">
        <v>1174701286</v>
      </c>
      <c r="Y661">
        <v>1.0000000000000001E-5</v>
      </c>
      <c r="AA661">
        <v>78575.679999999993</v>
      </c>
      <c r="AB661">
        <v>0</v>
      </c>
      <c r="AC661">
        <v>0</v>
      </c>
      <c r="AD661">
        <v>0</v>
      </c>
      <c r="AE661">
        <v>11978</v>
      </c>
      <c r="AF661">
        <v>0</v>
      </c>
      <c r="AG661">
        <v>0</v>
      </c>
      <c r="AH661">
        <v>0</v>
      </c>
      <c r="AI661">
        <v>6.56</v>
      </c>
      <c r="AJ661">
        <v>1</v>
      </c>
      <c r="AK661">
        <v>1</v>
      </c>
      <c r="AL661">
        <v>1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3</v>
      </c>
      <c r="AT661">
        <v>1.0000000000000001E-5</v>
      </c>
      <c r="AU661" t="s">
        <v>3</v>
      </c>
      <c r="AV661">
        <v>0</v>
      </c>
      <c r="AW661">
        <v>2</v>
      </c>
      <c r="AX661">
        <v>39572681</v>
      </c>
      <c r="AY661">
        <v>1</v>
      </c>
      <c r="AZ661">
        <v>0</v>
      </c>
      <c r="BA661">
        <v>622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Y661*Source!I266</f>
        <v>1.6087900000000002E-5</v>
      </c>
      <c r="CY661">
        <f t="shared" si="108"/>
        <v>78575.679999999993</v>
      </c>
      <c r="CZ661">
        <f t="shared" si="109"/>
        <v>11978</v>
      </c>
      <c r="DA661">
        <f t="shared" si="110"/>
        <v>6.56</v>
      </c>
      <c r="DB661">
        <v>0</v>
      </c>
    </row>
    <row r="662" spans="1:106" x14ac:dyDescent="0.2">
      <c r="A662">
        <f>ROW(Source!A266)</f>
        <v>266</v>
      </c>
      <c r="B662">
        <v>39570879</v>
      </c>
      <c r="C662">
        <v>39572645</v>
      </c>
      <c r="D662">
        <v>36805527</v>
      </c>
      <c r="E662">
        <v>1</v>
      </c>
      <c r="F662">
        <v>1</v>
      </c>
      <c r="G662">
        <v>1</v>
      </c>
      <c r="H662">
        <v>3</v>
      </c>
      <c r="I662" t="s">
        <v>1413</v>
      </c>
      <c r="J662" t="s">
        <v>1414</v>
      </c>
      <c r="K662" t="s">
        <v>1415</v>
      </c>
      <c r="L662">
        <v>1348</v>
      </c>
      <c r="N662">
        <v>1009</v>
      </c>
      <c r="O662" t="s">
        <v>64</v>
      </c>
      <c r="P662" t="s">
        <v>64</v>
      </c>
      <c r="Q662">
        <v>1000</v>
      </c>
      <c r="W662">
        <v>0</v>
      </c>
      <c r="X662">
        <v>-2116243625</v>
      </c>
      <c r="Y662">
        <v>1E-4</v>
      </c>
      <c r="AA662">
        <v>248624</v>
      </c>
      <c r="AB662">
        <v>0</v>
      </c>
      <c r="AC662">
        <v>0</v>
      </c>
      <c r="AD662">
        <v>0</v>
      </c>
      <c r="AE662">
        <v>37900</v>
      </c>
      <c r="AF662">
        <v>0</v>
      </c>
      <c r="AG662">
        <v>0</v>
      </c>
      <c r="AH662">
        <v>0</v>
      </c>
      <c r="AI662">
        <v>6.56</v>
      </c>
      <c r="AJ662">
        <v>1</v>
      </c>
      <c r="AK662">
        <v>1</v>
      </c>
      <c r="AL662">
        <v>1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3</v>
      </c>
      <c r="AT662">
        <v>1E-4</v>
      </c>
      <c r="AU662" t="s">
        <v>3</v>
      </c>
      <c r="AV662">
        <v>0</v>
      </c>
      <c r="AW662">
        <v>2</v>
      </c>
      <c r="AX662">
        <v>39572682</v>
      </c>
      <c r="AY662">
        <v>1</v>
      </c>
      <c r="AZ662">
        <v>0</v>
      </c>
      <c r="BA662">
        <v>623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Y662*Source!I266</f>
        <v>1.60879E-4</v>
      </c>
      <c r="CY662">
        <f t="shared" si="108"/>
        <v>248624</v>
      </c>
      <c r="CZ662">
        <f t="shared" si="109"/>
        <v>37900</v>
      </c>
      <c r="DA662">
        <f t="shared" si="110"/>
        <v>6.56</v>
      </c>
      <c r="DB662">
        <v>0</v>
      </c>
    </row>
    <row r="663" spans="1:106" x14ac:dyDescent="0.2">
      <c r="A663">
        <f>ROW(Source!A266)</f>
        <v>266</v>
      </c>
      <c r="B663">
        <v>39570879</v>
      </c>
      <c r="C663">
        <v>39572645</v>
      </c>
      <c r="D663">
        <v>36823258</v>
      </c>
      <c r="E663">
        <v>1</v>
      </c>
      <c r="F663">
        <v>1</v>
      </c>
      <c r="G663">
        <v>1</v>
      </c>
      <c r="H663">
        <v>3</v>
      </c>
      <c r="I663" t="s">
        <v>579</v>
      </c>
      <c r="J663" t="s">
        <v>581</v>
      </c>
      <c r="K663" t="s">
        <v>580</v>
      </c>
      <c r="L663">
        <v>1348</v>
      </c>
      <c r="N663">
        <v>1009</v>
      </c>
      <c r="O663" t="s">
        <v>64</v>
      </c>
      <c r="P663" t="s">
        <v>64</v>
      </c>
      <c r="Q663">
        <v>1000</v>
      </c>
      <c r="W663">
        <v>0</v>
      </c>
      <c r="X663">
        <v>299819930</v>
      </c>
      <c r="Y663">
        <v>2.0000000000000001E-4</v>
      </c>
      <c r="AA663">
        <v>50590.720000000001</v>
      </c>
      <c r="AB663">
        <v>0</v>
      </c>
      <c r="AC663">
        <v>0</v>
      </c>
      <c r="AD663">
        <v>0</v>
      </c>
      <c r="AE663">
        <v>7712</v>
      </c>
      <c r="AF663">
        <v>0</v>
      </c>
      <c r="AG663">
        <v>0</v>
      </c>
      <c r="AH663">
        <v>0</v>
      </c>
      <c r="AI663">
        <v>6.56</v>
      </c>
      <c r="AJ663">
        <v>1</v>
      </c>
      <c r="AK663">
        <v>1</v>
      </c>
      <c r="AL663">
        <v>1</v>
      </c>
      <c r="AN663">
        <v>0</v>
      </c>
      <c r="AO663">
        <v>1</v>
      </c>
      <c r="AP663">
        <v>0</v>
      </c>
      <c r="AQ663">
        <v>0</v>
      </c>
      <c r="AR663">
        <v>0</v>
      </c>
      <c r="AS663" t="s">
        <v>3</v>
      </c>
      <c r="AT663">
        <v>2.0000000000000001E-4</v>
      </c>
      <c r="AU663" t="s">
        <v>3</v>
      </c>
      <c r="AV663">
        <v>0</v>
      </c>
      <c r="AW663">
        <v>2</v>
      </c>
      <c r="AX663">
        <v>39572683</v>
      </c>
      <c r="AY663">
        <v>1</v>
      </c>
      <c r="AZ663">
        <v>0</v>
      </c>
      <c r="BA663">
        <v>624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Y663*Source!I266</f>
        <v>3.21758E-4</v>
      </c>
      <c r="CY663">
        <f t="shared" si="108"/>
        <v>50590.720000000001</v>
      </c>
      <c r="CZ663">
        <f t="shared" si="109"/>
        <v>7712</v>
      </c>
      <c r="DA663">
        <f t="shared" si="110"/>
        <v>6.56</v>
      </c>
      <c r="DB663">
        <v>0</v>
      </c>
    </row>
    <row r="664" spans="1:106" x14ac:dyDescent="0.2">
      <c r="A664">
        <f>ROW(Source!A266)</f>
        <v>266</v>
      </c>
      <c r="B664">
        <v>39570879</v>
      </c>
      <c r="C664">
        <v>39572645</v>
      </c>
      <c r="D664">
        <v>36823258</v>
      </c>
      <c r="E664">
        <v>1</v>
      </c>
      <c r="F664">
        <v>1</v>
      </c>
      <c r="G664">
        <v>1</v>
      </c>
      <c r="H664">
        <v>3</v>
      </c>
      <c r="I664" t="s">
        <v>579</v>
      </c>
      <c r="J664" t="s">
        <v>581</v>
      </c>
      <c r="K664" t="s">
        <v>580</v>
      </c>
      <c r="L664">
        <v>1348</v>
      </c>
      <c r="N664">
        <v>1009</v>
      </c>
      <c r="O664" t="s">
        <v>64</v>
      </c>
      <c r="P664" t="s">
        <v>64</v>
      </c>
      <c r="Q664">
        <v>1000</v>
      </c>
      <c r="W664">
        <v>0</v>
      </c>
      <c r="X664">
        <v>299819930</v>
      </c>
      <c r="Y664">
        <v>1</v>
      </c>
      <c r="AA664">
        <v>50590.720000000001</v>
      </c>
      <c r="AB664">
        <v>0</v>
      </c>
      <c r="AC664">
        <v>0</v>
      </c>
      <c r="AD664">
        <v>0</v>
      </c>
      <c r="AE664">
        <v>7712</v>
      </c>
      <c r="AF664">
        <v>0</v>
      </c>
      <c r="AG664">
        <v>0</v>
      </c>
      <c r="AH664">
        <v>0</v>
      </c>
      <c r="AI664">
        <v>6.56</v>
      </c>
      <c r="AJ664">
        <v>1</v>
      </c>
      <c r="AK664">
        <v>1</v>
      </c>
      <c r="AL664">
        <v>1</v>
      </c>
      <c r="AN664">
        <v>0</v>
      </c>
      <c r="AO664">
        <v>0</v>
      </c>
      <c r="AP664">
        <v>0</v>
      </c>
      <c r="AQ664">
        <v>0</v>
      </c>
      <c r="AR664">
        <v>0</v>
      </c>
      <c r="AS664" t="s">
        <v>3</v>
      </c>
      <c r="AT664">
        <v>1</v>
      </c>
      <c r="AU664" t="s">
        <v>3</v>
      </c>
      <c r="AV664">
        <v>0</v>
      </c>
      <c r="AW664">
        <v>1</v>
      </c>
      <c r="AX664">
        <v>-1</v>
      </c>
      <c r="AY664">
        <v>0</v>
      </c>
      <c r="AZ664">
        <v>0</v>
      </c>
      <c r="BA664" t="s">
        <v>3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Y664*Source!I266</f>
        <v>1.6087899999999999</v>
      </c>
      <c r="CY664">
        <f t="shared" si="108"/>
        <v>50590.720000000001</v>
      </c>
      <c r="CZ664">
        <f t="shared" si="109"/>
        <v>7712</v>
      </c>
      <c r="DA664">
        <f t="shared" si="110"/>
        <v>6.56</v>
      </c>
      <c r="DB664">
        <v>0</v>
      </c>
    </row>
    <row r="665" spans="1:106" x14ac:dyDescent="0.2">
      <c r="A665">
        <f>ROW(Source!A266)</f>
        <v>266</v>
      </c>
      <c r="B665">
        <v>39570879</v>
      </c>
      <c r="C665">
        <v>39572645</v>
      </c>
      <c r="D665">
        <v>39169913</v>
      </c>
      <c r="E665">
        <v>17</v>
      </c>
      <c r="F665">
        <v>1</v>
      </c>
      <c r="G665">
        <v>1</v>
      </c>
      <c r="H665">
        <v>3</v>
      </c>
      <c r="I665" t="s">
        <v>124</v>
      </c>
      <c r="J665" t="s">
        <v>3</v>
      </c>
      <c r="K665" t="s">
        <v>125</v>
      </c>
      <c r="L665">
        <v>1348</v>
      </c>
      <c r="N665">
        <v>1009</v>
      </c>
      <c r="O665" t="s">
        <v>64</v>
      </c>
      <c r="P665" t="s">
        <v>64</v>
      </c>
      <c r="Q665">
        <v>1000</v>
      </c>
      <c r="W665">
        <v>0</v>
      </c>
      <c r="X665">
        <v>748648226</v>
      </c>
      <c r="Y665">
        <v>1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6.56</v>
      </c>
      <c r="AJ665">
        <v>1</v>
      </c>
      <c r="AK665">
        <v>1</v>
      </c>
      <c r="AL665">
        <v>1</v>
      </c>
      <c r="AN665">
        <v>0</v>
      </c>
      <c r="AO665">
        <v>0</v>
      </c>
      <c r="AP665">
        <v>0</v>
      </c>
      <c r="AQ665">
        <v>0</v>
      </c>
      <c r="AR665">
        <v>0</v>
      </c>
      <c r="AS665" t="s">
        <v>3</v>
      </c>
      <c r="AT665">
        <v>1</v>
      </c>
      <c r="AU665" t="s">
        <v>3</v>
      </c>
      <c r="AV665">
        <v>0</v>
      </c>
      <c r="AW665">
        <v>2</v>
      </c>
      <c r="AX665">
        <v>39572684</v>
      </c>
      <c r="AY665">
        <v>1</v>
      </c>
      <c r="AZ665">
        <v>0</v>
      </c>
      <c r="BA665">
        <v>625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Y665*Source!I266</f>
        <v>1.6087899999999999</v>
      </c>
      <c r="CY665">
        <f t="shared" si="108"/>
        <v>0</v>
      </c>
      <c r="CZ665">
        <f t="shared" si="109"/>
        <v>0</v>
      </c>
      <c r="DA665">
        <f t="shared" si="110"/>
        <v>6.56</v>
      </c>
      <c r="DB665">
        <v>0</v>
      </c>
    </row>
    <row r="666" spans="1:106" x14ac:dyDescent="0.2">
      <c r="A666">
        <f>ROW(Source!A266)</f>
        <v>266</v>
      </c>
      <c r="B666">
        <v>39570879</v>
      </c>
      <c r="C666">
        <v>39572645</v>
      </c>
      <c r="D666">
        <v>36825287</v>
      </c>
      <c r="E666">
        <v>1</v>
      </c>
      <c r="F666">
        <v>1</v>
      </c>
      <c r="G666">
        <v>1</v>
      </c>
      <c r="H666">
        <v>3</v>
      </c>
      <c r="I666" t="s">
        <v>1416</v>
      </c>
      <c r="J666" t="s">
        <v>1417</v>
      </c>
      <c r="K666" t="s">
        <v>1418</v>
      </c>
      <c r="L666">
        <v>1302</v>
      </c>
      <c r="N666">
        <v>1003</v>
      </c>
      <c r="O666" t="s">
        <v>47</v>
      </c>
      <c r="P666" t="s">
        <v>47</v>
      </c>
      <c r="Q666">
        <v>10</v>
      </c>
      <c r="W666">
        <v>0</v>
      </c>
      <c r="X666">
        <v>-1640127157</v>
      </c>
      <c r="Y666">
        <v>1.8700000000000001E-2</v>
      </c>
      <c r="AA666">
        <v>329.57</v>
      </c>
      <c r="AB666">
        <v>0</v>
      </c>
      <c r="AC666">
        <v>0</v>
      </c>
      <c r="AD666">
        <v>0</v>
      </c>
      <c r="AE666">
        <v>50.24</v>
      </c>
      <c r="AF666">
        <v>0</v>
      </c>
      <c r="AG666">
        <v>0</v>
      </c>
      <c r="AH666">
        <v>0</v>
      </c>
      <c r="AI666">
        <v>6.56</v>
      </c>
      <c r="AJ666">
        <v>1</v>
      </c>
      <c r="AK666">
        <v>1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3</v>
      </c>
      <c r="AT666">
        <v>1.8700000000000001E-2</v>
      </c>
      <c r="AU666" t="s">
        <v>3</v>
      </c>
      <c r="AV666">
        <v>0</v>
      </c>
      <c r="AW666">
        <v>2</v>
      </c>
      <c r="AX666">
        <v>39572685</v>
      </c>
      <c r="AY666">
        <v>1</v>
      </c>
      <c r="AZ666">
        <v>0</v>
      </c>
      <c r="BA666">
        <v>626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Y666*Source!I266</f>
        <v>3.0084373000000001E-2</v>
      </c>
      <c r="CY666">
        <f t="shared" si="108"/>
        <v>329.57</v>
      </c>
      <c r="CZ666">
        <f t="shared" si="109"/>
        <v>50.24</v>
      </c>
      <c r="DA666">
        <f t="shared" si="110"/>
        <v>6.56</v>
      </c>
      <c r="DB666">
        <v>0</v>
      </c>
    </row>
    <row r="667" spans="1:106" x14ac:dyDescent="0.2">
      <c r="A667">
        <f>ROW(Source!A266)</f>
        <v>266</v>
      </c>
      <c r="B667">
        <v>39570879</v>
      </c>
      <c r="C667">
        <v>39572645</v>
      </c>
      <c r="D667">
        <v>36825646</v>
      </c>
      <c r="E667">
        <v>1</v>
      </c>
      <c r="F667">
        <v>1</v>
      </c>
      <c r="G667">
        <v>1</v>
      </c>
      <c r="H667">
        <v>3</v>
      </c>
      <c r="I667" t="s">
        <v>1220</v>
      </c>
      <c r="J667" t="s">
        <v>1221</v>
      </c>
      <c r="K667" t="s">
        <v>1222</v>
      </c>
      <c r="L667">
        <v>1348</v>
      </c>
      <c r="N667">
        <v>1009</v>
      </c>
      <c r="O667" t="s">
        <v>64</v>
      </c>
      <c r="P667" t="s">
        <v>64</v>
      </c>
      <c r="Q667">
        <v>1000</v>
      </c>
      <c r="W667">
        <v>0</v>
      </c>
      <c r="X667">
        <v>-1396314973</v>
      </c>
      <c r="Y667">
        <v>3.0000000000000001E-5</v>
      </c>
      <c r="AA667">
        <v>29226.11</v>
      </c>
      <c r="AB667">
        <v>0</v>
      </c>
      <c r="AC667">
        <v>0</v>
      </c>
      <c r="AD667">
        <v>0</v>
      </c>
      <c r="AE667">
        <v>4455.2</v>
      </c>
      <c r="AF667">
        <v>0</v>
      </c>
      <c r="AG667">
        <v>0</v>
      </c>
      <c r="AH667">
        <v>0</v>
      </c>
      <c r="AI667">
        <v>6.56</v>
      </c>
      <c r="AJ667">
        <v>1</v>
      </c>
      <c r="AK667">
        <v>1</v>
      </c>
      <c r="AL667">
        <v>1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3</v>
      </c>
      <c r="AT667">
        <v>3.0000000000000001E-5</v>
      </c>
      <c r="AU667" t="s">
        <v>3</v>
      </c>
      <c r="AV667">
        <v>0</v>
      </c>
      <c r="AW667">
        <v>2</v>
      </c>
      <c r="AX667">
        <v>39572686</v>
      </c>
      <c r="AY667">
        <v>1</v>
      </c>
      <c r="AZ667">
        <v>0</v>
      </c>
      <c r="BA667">
        <v>627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Y667*Source!I266</f>
        <v>4.8263699999999997E-5</v>
      </c>
      <c r="CY667">
        <f t="shared" si="108"/>
        <v>29226.11</v>
      </c>
      <c r="CZ667">
        <f t="shared" si="109"/>
        <v>4455.2</v>
      </c>
      <c r="DA667">
        <f t="shared" si="110"/>
        <v>6.56</v>
      </c>
      <c r="DB667">
        <v>0</v>
      </c>
    </row>
    <row r="668" spans="1:106" x14ac:dyDescent="0.2">
      <c r="A668">
        <f>ROW(Source!A266)</f>
        <v>266</v>
      </c>
      <c r="B668">
        <v>39570879</v>
      </c>
      <c r="C668">
        <v>39572645</v>
      </c>
      <c r="D668">
        <v>36826406</v>
      </c>
      <c r="E668">
        <v>1</v>
      </c>
      <c r="F668">
        <v>1</v>
      </c>
      <c r="G668">
        <v>1</v>
      </c>
      <c r="H668">
        <v>3</v>
      </c>
      <c r="I668" t="s">
        <v>1419</v>
      </c>
      <c r="J668" t="s">
        <v>1420</v>
      </c>
      <c r="K668" t="s">
        <v>1421</v>
      </c>
      <c r="L668">
        <v>1348</v>
      </c>
      <c r="N668">
        <v>1009</v>
      </c>
      <c r="O668" t="s">
        <v>64</v>
      </c>
      <c r="P668" t="s">
        <v>64</v>
      </c>
      <c r="Q668">
        <v>1000</v>
      </c>
      <c r="W668">
        <v>0</v>
      </c>
      <c r="X668">
        <v>900832145</v>
      </c>
      <c r="Y668">
        <v>1.9400000000000001E-3</v>
      </c>
      <c r="AA668">
        <v>32275.200000000001</v>
      </c>
      <c r="AB668">
        <v>0</v>
      </c>
      <c r="AC668">
        <v>0</v>
      </c>
      <c r="AD668">
        <v>0</v>
      </c>
      <c r="AE668">
        <v>4920</v>
      </c>
      <c r="AF668">
        <v>0</v>
      </c>
      <c r="AG668">
        <v>0</v>
      </c>
      <c r="AH668">
        <v>0</v>
      </c>
      <c r="AI668">
        <v>6.56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3</v>
      </c>
      <c r="AT668">
        <v>1.9400000000000001E-3</v>
      </c>
      <c r="AU668" t="s">
        <v>3</v>
      </c>
      <c r="AV668">
        <v>0</v>
      </c>
      <c r="AW668">
        <v>2</v>
      </c>
      <c r="AX668">
        <v>39572687</v>
      </c>
      <c r="AY668">
        <v>1</v>
      </c>
      <c r="AZ668">
        <v>0</v>
      </c>
      <c r="BA668">
        <v>628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Y668*Source!I266</f>
        <v>3.1210526000000002E-3</v>
      </c>
      <c r="CY668">
        <f t="shared" si="108"/>
        <v>32275.200000000001</v>
      </c>
      <c r="CZ668">
        <f t="shared" si="109"/>
        <v>4920</v>
      </c>
      <c r="DA668">
        <f t="shared" si="110"/>
        <v>6.56</v>
      </c>
      <c r="DB668">
        <v>0</v>
      </c>
    </row>
    <row r="669" spans="1:106" x14ac:dyDescent="0.2">
      <c r="A669">
        <f>ROW(Source!A266)</f>
        <v>266</v>
      </c>
      <c r="B669">
        <v>39570879</v>
      </c>
      <c r="C669">
        <v>39572645</v>
      </c>
      <c r="D669">
        <v>36830313</v>
      </c>
      <c r="E669">
        <v>1</v>
      </c>
      <c r="F669">
        <v>1</v>
      </c>
      <c r="G669">
        <v>1</v>
      </c>
      <c r="H669">
        <v>3</v>
      </c>
      <c r="I669" t="s">
        <v>1422</v>
      </c>
      <c r="J669" t="s">
        <v>1423</v>
      </c>
      <c r="K669" t="s">
        <v>1424</v>
      </c>
      <c r="L669">
        <v>1339</v>
      </c>
      <c r="N669">
        <v>1007</v>
      </c>
      <c r="O669" t="s">
        <v>73</v>
      </c>
      <c r="P669" t="s">
        <v>73</v>
      </c>
      <c r="Q669">
        <v>1</v>
      </c>
      <c r="W669">
        <v>0</v>
      </c>
      <c r="X669">
        <v>1283004816</v>
      </c>
      <c r="Y669">
        <v>1.0300000000000001E-3</v>
      </c>
      <c r="AA669">
        <v>11152</v>
      </c>
      <c r="AB669">
        <v>0</v>
      </c>
      <c r="AC669">
        <v>0</v>
      </c>
      <c r="AD669">
        <v>0</v>
      </c>
      <c r="AE669">
        <v>1700</v>
      </c>
      <c r="AF669">
        <v>0</v>
      </c>
      <c r="AG669">
        <v>0</v>
      </c>
      <c r="AH669">
        <v>0</v>
      </c>
      <c r="AI669">
        <v>6.56</v>
      </c>
      <c r="AJ669">
        <v>1</v>
      </c>
      <c r="AK669">
        <v>1</v>
      </c>
      <c r="AL669">
        <v>1</v>
      </c>
      <c r="AN669">
        <v>0</v>
      </c>
      <c r="AO669">
        <v>1</v>
      </c>
      <c r="AP669">
        <v>0</v>
      </c>
      <c r="AQ669">
        <v>0</v>
      </c>
      <c r="AR669">
        <v>0</v>
      </c>
      <c r="AS669" t="s">
        <v>3</v>
      </c>
      <c r="AT669">
        <v>1.0300000000000001E-3</v>
      </c>
      <c r="AU669" t="s">
        <v>3</v>
      </c>
      <c r="AV669">
        <v>0</v>
      </c>
      <c r="AW669">
        <v>2</v>
      </c>
      <c r="AX669">
        <v>39572688</v>
      </c>
      <c r="AY669">
        <v>1</v>
      </c>
      <c r="AZ669">
        <v>0</v>
      </c>
      <c r="BA669">
        <v>629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Y669*Source!I266</f>
        <v>1.6570537000000002E-3</v>
      </c>
      <c r="CY669">
        <f t="shared" si="108"/>
        <v>11152</v>
      </c>
      <c r="CZ669">
        <f t="shared" si="109"/>
        <v>1700</v>
      </c>
      <c r="DA669">
        <f t="shared" si="110"/>
        <v>6.56</v>
      </c>
      <c r="DB669">
        <v>0</v>
      </c>
    </row>
    <row r="670" spans="1:106" x14ac:dyDescent="0.2">
      <c r="A670">
        <f>ROW(Source!A266)</f>
        <v>266</v>
      </c>
      <c r="B670">
        <v>39570879</v>
      </c>
      <c r="C670">
        <v>39572645</v>
      </c>
      <c r="D670">
        <v>36837948</v>
      </c>
      <c r="E670">
        <v>1</v>
      </c>
      <c r="F670">
        <v>1</v>
      </c>
      <c r="G670">
        <v>1</v>
      </c>
      <c r="H670">
        <v>3</v>
      </c>
      <c r="I670" t="s">
        <v>1425</v>
      </c>
      <c r="J670" t="s">
        <v>1426</v>
      </c>
      <c r="K670" t="s">
        <v>1427</v>
      </c>
      <c r="L670">
        <v>1348</v>
      </c>
      <c r="N670">
        <v>1009</v>
      </c>
      <c r="O670" t="s">
        <v>64</v>
      </c>
      <c r="P670" t="s">
        <v>64</v>
      </c>
      <c r="Q670">
        <v>1000</v>
      </c>
      <c r="W670">
        <v>0</v>
      </c>
      <c r="X670">
        <v>-1655298345</v>
      </c>
      <c r="Y670">
        <v>3.1E-4</v>
      </c>
      <c r="AA670">
        <v>102467.2</v>
      </c>
      <c r="AB670">
        <v>0</v>
      </c>
      <c r="AC670">
        <v>0</v>
      </c>
      <c r="AD670">
        <v>0</v>
      </c>
      <c r="AE670">
        <v>15620</v>
      </c>
      <c r="AF670">
        <v>0</v>
      </c>
      <c r="AG670">
        <v>0</v>
      </c>
      <c r="AH670">
        <v>0</v>
      </c>
      <c r="AI670">
        <v>6.56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3</v>
      </c>
      <c r="AT670">
        <v>3.1E-4</v>
      </c>
      <c r="AU670" t="s">
        <v>3</v>
      </c>
      <c r="AV670">
        <v>0</v>
      </c>
      <c r="AW670">
        <v>2</v>
      </c>
      <c r="AX670">
        <v>39572689</v>
      </c>
      <c r="AY670">
        <v>1</v>
      </c>
      <c r="AZ670">
        <v>0</v>
      </c>
      <c r="BA670">
        <v>630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Y670*Source!I266</f>
        <v>4.9872489999999996E-4</v>
      </c>
      <c r="CY670">
        <f t="shared" si="108"/>
        <v>102467.2</v>
      </c>
      <c r="CZ670">
        <f t="shared" si="109"/>
        <v>15620</v>
      </c>
      <c r="DA670">
        <f t="shared" si="110"/>
        <v>6.56</v>
      </c>
      <c r="DB670">
        <v>0</v>
      </c>
    </row>
    <row r="671" spans="1:106" x14ac:dyDescent="0.2">
      <c r="A671">
        <f>ROW(Source!A266)</f>
        <v>266</v>
      </c>
      <c r="B671">
        <v>39570879</v>
      </c>
      <c r="C671">
        <v>39572645</v>
      </c>
      <c r="D671">
        <v>36839146</v>
      </c>
      <c r="E671">
        <v>1</v>
      </c>
      <c r="F671">
        <v>1</v>
      </c>
      <c r="G671">
        <v>1</v>
      </c>
      <c r="H671">
        <v>3</v>
      </c>
      <c r="I671" t="s">
        <v>1393</v>
      </c>
      <c r="J671" t="s">
        <v>1394</v>
      </c>
      <c r="K671" t="s">
        <v>1395</v>
      </c>
      <c r="L671">
        <v>1348</v>
      </c>
      <c r="N671">
        <v>1009</v>
      </c>
      <c r="O671" t="s">
        <v>64</v>
      </c>
      <c r="P671" t="s">
        <v>64</v>
      </c>
      <c r="Q671">
        <v>1000</v>
      </c>
      <c r="W671">
        <v>0</v>
      </c>
      <c r="X671">
        <v>-639604785</v>
      </c>
      <c r="Y671">
        <v>5.9999999999999995E-4</v>
      </c>
      <c r="AA671">
        <v>61795.199999999997</v>
      </c>
      <c r="AB671">
        <v>0</v>
      </c>
      <c r="AC671">
        <v>0</v>
      </c>
      <c r="AD671">
        <v>0</v>
      </c>
      <c r="AE671">
        <v>9420</v>
      </c>
      <c r="AF671">
        <v>0</v>
      </c>
      <c r="AG671">
        <v>0</v>
      </c>
      <c r="AH671">
        <v>0</v>
      </c>
      <c r="AI671">
        <v>6.56</v>
      </c>
      <c r="AJ671">
        <v>1</v>
      </c>
      <c r="AK671">
        <v>1</v>
      </c>
      <c r="AL671">
        <v>1</v>
      </c>
      <c r="AN671">
        <v>0</v>
      </c>
      <c r="AO671">
        <v>1</v>
      </c>
      <c r="AP671">
        <v>0</v>
      </c>
      <c r="AQ671">
        <v>0</v>
      </c>
      <c r="AR671">
        <v>0</v>
      </c>
      <c r="AS671" t="s">
        <v>3</v>
      </c>
      <c r="AT671">
        <v>5.9999999999999995E-4</v>
      </c>
      <c r="AU671" t="s">
        <v>3</v>
      </c>
      <c r="AV671">
        <v>0</v>
      </c>
      <c r="AW671">
        <v>2</v>
      </c>
      <c r="AX671">
        <v>39572690</v>
      </c>
      <c r="AY671">
        <v>1</v>
      </c>
      <c r="AZ671">
        <v>0</v>
      </c>
      <c r="BA671">
        <v>631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Y671*Source!I266</f>
        <v>9.6527399999999991E-4</v>
      </c>
      <c r="CY671">
        <f t="shared" si="108"/>
        <v>61795.199999999997</v>
      </c>
      <c r="CZ671">
        <f t="shared" si="109"/>
        <v>9420</v>
      </c>
      <c r="DA671">
        <f t="shared" si="110"/>
        <v>6.56</v>
      </c>
      <c r="DB671">
        <v>0</v>
      </c>
    </row>
    <row r="672" spans="1:106" x14ac:dyDescent="0.2">
      <c r="A672">
        <f>ROW(Source!A269)</f>
        <v>269</v>
      </c>
      <c r="B672">
        <v>39570879</v>
      </c>
      <c r="C672">
        <v>39572743</v>
      </c>
      <c r="D672">
        <v>37072887</v>
      </c>
      <c r="E672">
        <v>1</v>
      </c>
      <c r="F672">
        <v>1</v>
      </c>
      <c r="G672">
        <v>1</v>
      </c>
      <c r="H672">
        <v>1</v>
      </c>
      <c r="I672" t="s">
        <v>1245</v>
      </c>
      <c r="J672" t="s">
        <v>3</v>
      </c>
      <c r="K672" t="s">
        <v>1246</v>
      </c>
      <c r="L672">
        <v>1191</v>
      </c>
      <c r="N672">
        <v>1013</v>
      </c>
      <c r="O672" t="s">
        <v>1143</v>
      </c>
      <c r="P672" t="s">
        <v>1143</v>
      </c>
      <c r="Q672">
        <v>1</v>
      </c>
      <c r="W672">
        <v>0</v>
      </c>
      <c r="X672">
        <v>1799141607</v>
      </c>
      <c r="Y672">
        <v>20.987499999999997</v>
      </c>
      <c r="AA672">
        <v>0</v>
      </c>
      <c r="AB672">
        <v>0</v>
      </c>
      <c r="AC672">
        <v>0</v>
      </c>
      <c r="AD672">
        <v>66.98</v>
      </c>
      <c r="AE672">
        <v>0</v>
      </c>
      <c r="AF672">
        <v>0</v>
      </c>
      <c r="AG672">
        <v>0</v>
      </c>
      <c r="AH672">
        <v>10.210000000000001</v>
      </c>
      <c r="AI672">
        <v>1</v>
      </c>
      <c r="AJ672">
        <v>1</v>
      </c>
      <c r="AK672">
        <v>1</v>
      </c>
      <c r="AL672">
        <v>6.56</v>
      </c>
      <c r="AN672">
        <v>0</v>
      </c>
      <c r="AO672">
        <v>1</v>
      </c>
      <c r="AP672">
        <v>1</v>
      </c>
      <c r="AQ672">
        <v>0</v>
      </c>
      <c r="AR672">
        <v>0</v>
      </c>
      <c r="AS672" t="s">
        <v>3</v>
      </c>
      <c r="AT672">
        <v>18.25</v>
      </c>
      <c r="AU672" t="s">
        <v>20</v>
      </c>
      <c r="AV672">
        <v>1</v>
      </c>
      <c r="AW672">
        <v>2</v>
      </c>
      <c r="AX672">
        <v>39572767</v>
      </c>
      <c r="AY672">
        <v>1</v>
      </c>
      <c r="AZ672">
        <v>0</v>
      </c>
      <c r="BA672">
        <v>632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Y672*Source!I269</f>
        <v>11.727605124999998</v>
      </c>
      <c r="CY672">
        <f>AD672</f>
        <v>66.98</v>
      </c>
      <c r="CZ672">
        <f>AH672</f>
        <v>10.210000000000001</v>
      </c>
      <c r="DA672">
        <f>AL672</f>
        <v>6.56</v>
      </c>
      <c r="DB672">
        <v>0</v>
      </c>
    </row>
    <row r="673" spans="1:106" x14ac:dyDescent="0.2">
      <c r="A673">
        <f>ROW(Source!A269)</f>
        <v>269</v>
      </c>
      <c r="B673">
        <v>39570879</v>
      </c>
      <c r="C673">
        <v>39572743</v>
      </c>
      <c r="D673">
        <v>37064876</v>
      </c>
      <c r="E673">
        <v>1</v>
      </c>
      <c r="F673">
        <v>1</v>
      </c>
      <c r="G673">
        <v>1</v>
      </c>
      <c r="H673">
        <v>1</v>
      </c>
      <c r="I673" t="s">
        <v>1146</v>
      </c>
      <c r="J673" t="s">
        <v>3</v>
      </c>
      <c r="K673" t="s">
        <v>1147</v>
      </c>
      <c r="L673">
        <v>1191</v>
      </c>
      <c r="N673">
        <v>1013</v>
      </c>
      <c r="O673" t="s">
        <v>1143</v>
      </c>
      <c r="P673" t="s">
        <v>1143</v>
      </c>
      <c r="Q673">
        <v>1</v>
      </c>
      <c r="W673">
        <v>0</v>
      </c>
      <c r="X673">
        <v>-1417349443</v>
      </c>
      <c r="Y673">
        <v>2.88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1</v>
      </c>
      <c r="AJ673">
        <v>1</v>
      </c>
      <c r="AK673">
        <v>6.56</v>
      </c>
      <c r="AL673">
        <v>1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3</v>
      </c>
      <c r="AT673">
        <v>2.88</v>
      </c>
      <c r="AU673" t="s">
        <v>3</v>
      </c>
      <c r="AV673">
        <v>2</v>
      </c>
      <c r="AW673">
        <v>2</v>
      </c>
      <c r="AX673">
        <v>39572768</v>
      </c>
      <c r="AY673">
        <v>1</v>
      </c>
      <c r="AZ673">
        <v>2048</v>
      </c>
      <c r="BA673">
        <v>633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Y673*Source!I269</f>
        <v>1.6093151999999999</v>
      </c>
      <c r="CY673">
        <f>AD673</f>
        <v>0</v>
      </c>
      <c r="CZ673">
        <f>AH673</f>
        <v>0</v>
      </c>
      <c r="DA673">
        <f>AL673</f>
        <v>1</v>
      </c>
      <c r="DB673">
        <v>0</v>
      </c>
    </row>
    <row r="674" spans="1:106" x14ac:dyDescent="0.2">
      <c r="A674">
        <f>ROW(Source!A269)</f>
        <v>269</v>
      </c>
      <c r="B674">
        <v>39570879</v>
      </c>
      <c r="C674">
        <v>39572743</v>
      </c>
      <c r="D674">
        <v>36882065</v>
      </c>
      <c r="E674">
        <v>1</v>
      </c>
      <c r="F674">
        <v>1</v>
      </c>
      <c r="G674">
        <v>1</v>
      </c>
      <c r="H674">
        <v>2</v>
      </c>
      <c r="I674" t="s">
        <v>1428</v>
      </c>
      <c r="J674" t="s">
        <v>1429</v>
      </c>
      <c r="K674" t="s">
        <v>1430</v>
      </c>
      <c r="L674">
        <v>1368</v>
      </c>
      <c r="N674">
        <v>1011</v>
      </c>
      <c r="O674" t="s">
        <v>1151</v>
      </c>
      <c r="P674" t="s">
        <v>1151</v>
      </c>
      <c r="Q674">
        <v>1</v>
      </c>
      <c r="W674">
        <v>0</v>
      </c>
      <c r="X674">
        <v>-111081418</v>
      </c>
      <c r="Y674">
        <v>0.85000000000000009</v>
      </c>
      <c r="AA674">
        <v>0</v>
      </c>
      <c r="AB674">
        <v>2048.1</v>
      </c>
      <c r="AC674">
        <v>15.42</v>
      </c>
      <c r="AD674">
        <v>0</v>
      </c>
      <c r="AE674">
        <v>0</v>
      </c>
      <c r="AF674">
        <v>312.20999999999998</v>
      </c>
      <c r="AG674">
        <v>15.42</v>
      </c>
      <c r="AH674">
        <v>0</v>
      </c>
      <c r="AI674">
        <v>1</v>
      </c>
      <c r="AJ674">
        <v>6.56</v>
      </c>
      <c r="AK674">
        <v>1</v>
      </c>
      <c r="AL674">
        <v>1</v>
      </c>
      <c r="AN674">
        <v>0</v>
      </c>
      <c r="AO674">
        <v>1</v>
      </c>
      <c r="AP674">
        <v>1</v>
      </c>
      <c r="AQ674">
        <v>0</v>
      </c>
      <c r="AR674">
        <v>0</v>
      </c>
      <c r="AS674" t="s">
        <v>3</v>
      </c>
      <c r="AT674">
        <v>0.68</v>
      </c>
      <c r="AU674" t="s">
        <v>19</v>
      </c>
      <c r="AV674">
        <v>0</v>
      </c>
      <c r="AW674">
        <v>2</v>
      </c>
      <c r="AX674">
        <v>39572769</v>
      </c>
      <c r="AY674">
        <v>1</v>
      </c>
      <c r="AZ674">
        <v>0</v>
      </c>
      <c r="BA674">
        <v>634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Y674*Source!I269</f>
        <v>0.47497150000000005</v>
      </c>
      <c r="CY674">
        <f t="shared" ref="CY674:CY679" si="111">AB674</f>
        <v>2048.1</v>
      </c>
      <c r="CZ674">
        <f t="shared" ref="CZ674:CZ679" si="112">AF674</f>
        <v>312.20999999999998</v>
      </c>
      <c r="DA674">
        <f t="shared" ref="DA674:DA679" si="113">AJ674</f>
        <v>6.56</v>
      </c>
      <c r="DB674">
        <v>0</v>
      </c>
    </row>
    <row r="675" spans="1:106" x14ac:dyDescent="0.2">
      <c r="A675">
        <f>ROW(Source!A269)</f>
        <v>269</v>
      </c>
      <c r="B675">
        <v>39570879</v>
      </c>
      <c r="C675">
        <v>39572743</v>
      </c>
      <c r="D675">
        <v>36882079</v>
      </c>
      <c r="E675">
        <v>1</v>
      </c>
      <c r="F675">
        <v>1</v>
      </c>
      <c r="G675">
        <v>1</v>
      </c>
      <c r="H675">
        <v>2</v>
      </c>
      <c r="I675" t="s">
        <v>1401</v>
      </c>
      <c r="J675" t="s">
        <v>1402</v>
      </c>
      <c r="K675" t="s">
        <v>1403</v>
      </c>
      <c r="L675">
        <v>1368</v>
      </c>
      <c r="N675">
        <v>1011</v>
      </c>
      <c r="O675" t="s">
        <v>1151</v>
      </c>
      <c r="P675" t="s">
        <v>1151</v>
      </c>
      <c r="Q675">
        <v>1</v>
      </c>
      <c r="W675">
        <v>0</v>
      </c>
      <c r="X675">
        <v>641541266</v>
      </c>
      <c r="Y675">
        <v>2.1</v>
      </c>
      <c r="AA675">
        <v>0</v>
      </c>
      <c r="AB675">
        <v>788.77</v>
      </c>
      <c r="AC675">
        <v>15.42</v>
      </c>
      <c r="AD675">
        <v>0</v>
      </c>
      <c r="AE675">
        <v>0</v>
      </c>
      <c r="AF675">
        <v>120.24</v>
      </c>
      <c r="AG675">
        <v>15.42</v>
      </c>
      <c r="AH675">
        <v>0</v>
      </c>
      <c r="AI675">
        <v>1</v>
      </c>
      <c r="AJ675">
        <v>6.56</v>
      </c>
      <c r="AK675">
        <v>1</v>
      </c>
      <c r="AL675">
        <v>1</v>
      </c>
      <c r="AN675">
        <v>0</v>
      </c>
      <c r="AO675">
        <v>1</v>
      </c>
      <c r="AP675">
        <v>1</v>
      </c>
      <c r="AQ675">
        <v>0</v>
      </c>
      <c r="AR675">
        <v>0</v>
      </c>
      <c r="AS675" t="s">
        <v>3</v>
      </c>
      <c r="AT675">
        <v>1.68</v>
      </c>
      <c r="AU675" t="s">
        <v>19</v>
      </c>
      <c r="AV675">
        <v>0</v>
      </c>
      <c r="AW675">
        <v>2</v>
      </c>
      <c r="AX675">
        <v>39572770</v>
      </c>
      <c r="AY675">
        <v>1</v>
      </c>
      <c r="AZ675">
        <v>0</v>
      </c>
      <c r="BA675">
        <v>635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Y675*Source!I269</f>
        <v>1.173459</v>
      </c>
      <c r="CY675">
        <f t="shared" si="111"/>
        <v>788.77</v>
      </c>
      <c r="CZ675">
        <f t="shared" si="112"/>
        <v>120.24</v>
      </c>
      <c r="DA675">
        <f t="shared" si="113"/>
        <v>6.56</v>
      </c>
      <c r="DB675">
        <v>0</v>
      </c>
    </row>
    <row r="676" spans="1:106" x14ac:dyDescent="0.2">
      <c r="A676">
        <f>ROW(Source!A269)</f>
        <v>269</v>
      </c>
      <c r="B676">
        <v>39570879</v>
      </c>
      <c r="C676">
        <v>39572743</v>
      </c>
      <c r="D676">
        <v>36882159</v>
      </c>
      <c r="E676">
        <v>1</v>
      </c>
      <c r="F676">
        <v>1</v>
      </c>
      <c r="G676">
        <v>1</v>
      </c>
      <c r="H676">
        <v>2</v>
      </c>
      <c r="I676" t="s">
        <v>1155</v>
      </c>
      <c r="J676" t="s">
        <v>1156</v>
      </c>
      <c r="K676" t="s">
        <v>1157</v>
      </c>
      <c r="L676">
        <v>1368</v>
      </c>
      <c r="N676">
        <v>1011</v>
      </c>
      <c r="O676" t="s">
        <v>1151</v>
      </c>
      <c r="P676" t="s">
        <v>1151</v>
      </c>
      <c r="Q676">
        <v>1</v>
      </c>
      <c r="W676">
        <v>0</v>
      </c>
      <c r="X676">
        <v>-1718674368</v>
      </c>
      <c r="Y676">
        <v>0.26250000000000001</v>
      </c>
      <c r="AA676">
        <v>0</v>
      </c>
      <c r="AB676">
        <v>734.65</v>
      </c>
      <c r="AC676">
        <v>13.5</v>
      </c>
      <c r="AD676">
        <v>0</v>
      </c>
      <c r="AE676">
        <v>0</v>
      </c>
      <c r="AF676">
        <v>111.99</v>
      </c>
      <c r="AG676">
        <v>13.5</v>
      </c>
      <c r="AH676">
        <v>0</v>
      </c>
      <c r="AI676">
        <v>1</v>
      </c>
      <c r="AJ676">
        <v>6.56</v>
      </c>
      <c r="AK676">
        <v>1</v>
      </c>
      <c r="AL676">
        <v>1</v>
      </c>
      <c r="AN676">
        <v>0</v>
      </c>
      <c r="AO676">
        <v>1</v>
      </c>
      <c r="AP676">
        <v>1</v>
      </c>
      <c r="AQ676">
        <v>0</v>
      </c>
      <c r="AR676">
        <v>0</v>
      </c>
      <c r="AS676" t="s">
        <v>3</v>
      </c>
      <c r="AT676">
        <v>0.21</v>
      </c>
      <c r="AU676" t="s">
        <v>19</v>
      </c>
      <c r="AV676">
        <v>0</v>
      </c>
      <c r="AW676">
        <v>2</v>
      </c>
      <c r="AX676">
        <v>39572771</v>
      </c>
      <c r="AY676">
        <v>1</v>
      </c>
      <c r="AZ676">
        <v>0</v>
      </c>
      <c r="BA676">
        <v>636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Y676*Source!I269</f>
        <v>0.146682375</v>
      </c>
      <c r="CY676">
        <f t="shared" si="111"/>
        <v>734.65</v>
      </c>
      <c r="CZ676">
        <f t="shared" si="112"/>
        <v>111.99</v>
      </c>
      <c r="DA676">
        <f t="shared" si="113"/>
        <v>6.56</v>
      </c>
      <c r="DB676">
        <v>0</v>
      </c>
    </row>
    <row r="677" spans="1:106" x14ac:dyDescent="0.2">
      <c r="A677">
        <f>ROW(Source!A269)</f>
        <v>269</v>
      </c>
      <c r="B677">
        <v>39570879</v>
      </c>
      <c r="C677">
        <v>39572743</v>
      </c>
      <c r="D677">
        <v>36883554</v>
      </c>
      <c r="E677">
        <v>1</v>
      </c>
      <c r="F677">
        <v>1</v>
      </c>
      <c r="G677">
        <v>1</v>
      </c>
      <c r="H677">
        <v>2</v>
      </c>
      <c r="I677" t="s">
        <v>1158</v>
      </c>
      <c r="J677" t="s">
        <v>1159</v>
      </c>
      <c r="K677" t="s">
        <v>1160</v>
      </c>
      <c r="L677">
        <v>1368</v>
      </c>
      <c r="N677">
        <v>1011</v>
      </c>
      <c r="O677" t="s">
        <v>1151</v>
      </c>
      <c r="P677" t="s">
        <v>1151</v>
      </c>
      <c r="Q677">
        <v>1</v>
      </c>
      <c r="W677">
        <v>0</v>
      </c>
      <c r="X677">
        <v>1372534845</v>
      </c>
      <c r="Y677">
        <v>0.38750000000000001</v>
      </c>
      <c r="AA677">
        <v>0</v>
      </c>
      <c r="AB677">
        <v>431.06</v>
      </c>
      <c r="AC677">
        <v>11.6</v>
      </c>
      <c r="AD677">
        <v>0</v>
      </c>
      <c r="AE677">
        <v>0</v>
      </c>
      <c r="AF677">
        <v>65.709999999999994</v>
      </c>
      <c r="AG677">
        <v>11.6</v>
      </c>
      <c r="AH677">
        <v>0</v>
      </c>
      <c r="AI677">
        <v>1</v>
      </c>
      <c r="AJ677">
        <v>6.56</v>
      </c>
      <c r="AK677">
        <v>1</v>
      </c>
      <c r="AL677">
        <v>1</v>
      </c>
      <c r="AN677">
        <v>0</v>
      </c>
      <c r="AO677">
        <v>1</v>
      </c>
      <c r="AP677">
        <v>1</v>
      </c>
      <c r="AQ677">
        <v>0</v>
      </c>
      <c r="AR677">
        <v>0</v>
      </c>
      <c r="AS677" t="s">
        <v>3</v>
      </c>
      <c r="AT677">
        <v>0.31</v>
      </c>
      <c r="AU677" t="s">
        <v>19</v>
      </c>
      <c r="AV677">
        <v>0</v>
      </c>
      <c r="AW677">
        <v>2</v>
      </c>
      <c r="AX677">
        <v>39572772</v>
      </c>
      <c r="AY677">
        <v>1</v>
      </c>
      <c r="AZ677">
        <v>0</v>
      </c>
      <c r="BA677">
        <v>637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Y677*Source!I269</f>
        <v>0.21653112500000002</v>
      </c>
      <c r="CY677">
        <f t="shared" si="111"/>
        <v>431.06</v>
      </c>
      <c r="CZ677">
        <f t="shared" si="112"/>
        <v>65.709999999999994</v>
      </c>
      <c r="DA677">
        <f t="shared" si="113"/>
        <v>6.56</v>
      </c>
      <c r="DB677">
        <v>0</v>
      </c>
    </row>
    <row r="678" spans="1:106" x14ac:dyDescent="0.2">
      <c r="A678">
        <f>ROW(Source!A269)</f>
        <v>269</v>
      </c>
      <c r="B678">
        <v>39570879</v>
      </c>
      <c r="C678">
        <v>39572743</v>
      </c>
      <c r="D678">
        <v>36883789</v>
      </c>
      <c r="E678">
        <v>1</v>
      </c>
      <c r="F678">
        <v>1</v>
      </c>
      <c r="G678">
        <v>1</v>
      </c>
      <c r="H678">
        <v>2</v>
      </c>
      <c r="I678" t="s">
        <v>1378</v>
      </c>
      <c r="J678" t="s">
        <v>1379</v>
      </c>
      <c r="K678" t="s">
        <v>1380</v>
      </c>
      <c r="L678">
        <v>1368</v>
      </c>
      <c r="N678">
        <v>1011</v>
      </c>
      <c r="O678" t="s">
        <v>1151</v>
      </c>
      <c r="P678" t="s">
        <v>1151</v>
      </c>
      <c r="Q678">
        <v>1</v>
      </c>
      <c r="W678">
        <v>0</v>
      </c>
      <c r="X678">
        <v>-624296059</v>
      </c>
      <c r="Y678">
        <v>2.9749999999999996</v>
      </c>
      <c r="AA678">
        <v>0</v>
      </c>
      <c r="AB678">
        <v>7.87</v>
      </c>
      <c r="AC678">
        <v>0</v>
      </c>
      <c r="AD678">
        <v>0</v>
      </c>
      <c r="AE678">
        <v>0</v>
      </c>
      <c r="AF678">
        <v>1.2</v>
      </c>
      <c r="AG678">
        <v>0</v>
      </c>
      <c r="AH678">
        <v>0</v>
      </c>
      <c r="AI678">
        <v>1</v>
      </c>
      <c r="AJ678">
        <v>6.56</v>
      </c>
      <c r="AK678">
        <v>1</v>
      </c>
      <c r="AL678">
        <v>1</v>
      </c>
      <c r="AN678">
        <v>0</v>
      </c>
      <c r="AO678">
        <v>1</v>
      </c>
      <c r="AP678">
        <v>1</v>
      </c>
      <c r="AQ678">
        <v>0</v>
      </c>
      <c r="AR678">
        <v>0</v>
      </c>
      <c r="AS678" t="s">
        <v>3</v>
      </c>
      <c r="AT678">
        <v>2.38</v>
      </c>
      <c r="AU678" t="s">
        <v>19</v>
      </c>
      <c r="AV678">
        <v>0</v>
      </c>
      <c r="AW678">
        <v>2</v>
      </c>
      <c r="AX678">
        <v>39572773</v>
      </c>
      <c r="AY678">
        <v>1</v>
      </c>
      <c r="AZ678">
        <v>0</v>
      </c>
      <c r="BA678">
        <v>638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Y678*Source!I269</f>
        <v>1.6624002499999999</v>
      </c>
      <c r="CY678">
        <f t="shared" si="111"/>
        <v>7.87</v>
      </c>
      <c r="CZ678">
        <f t="shared" si="112"/>
        <v>1.2</v>
      </c>
      <c r="DA678">
        <f t="shared" si="113"/>
        <v>6.56</v>
      </c>
      <c r="DB678">
        <v>0</v>
      </c>
    </row>
    <row r="679" spans="1:106" x14ac:dyDescent="0.2">
      <c r="A679">
        <f>ROW(Source!A269)</f>
        <v>269</v>
      </c>
      <c r="B679">
        <v>39570879</v>
      </c>
      <c r="C679">
        <v>39572743</v>
      </c>
      <c r="D679">
        <v>36883836</v>
      </c>
      <c r="E679">
        <v>1</v>
      </c>
      <c r="F679">
        <v>1</v>
      </c>
      <c r="G679">
        <v>1</v>
      </c>
      <c r="H679">
        <v>2</v>
      </c>
      <c r="I679" t="s">
        <v>1407</v>
      </c>
      <c r="J679" t="s">
        <v>1408</v>
      </c>
      <c r="K679" t="s">
        <v>1409</v>
      </c>
      <c r="L679">
        <v>1368</v>
      </c>
      <c r="N679">
        <v>1011</v>
      </c>
      <c r="O679" t="s">
        <v>1151</v>
      </c>
      <c r="P679" t="s">
        <v>1151</v>
      </c>
      <c r="Q679">
        <v>1</v>
      </c>
      <c r="W679">
        <v>0</v>
      </c>
      <c r="X679">
        <v>1061502546</v>
      </c>
      <c r="Y679">
        <v>0.6</v>
      </c>
      <c r="AA679">
        <v>0</v>
      </c>
      <c r="AB679">
        <v>80.75</v>
      </c>
      <c r="AC679">
        <v>0</v>
      </c>
      <c r="AD679">
        <v>0</v>
      </c>
      <c r="AE679">
        <v>0</v>
      </c>
      <c r="AF679">
        <v>12.31</v>
      </c>
      <c r="AG679">
        <v>0</v>
      </c>
      <c r="AH679">
        <v>0</v>
      </c>
      <c r="AI679">
        <v>1</v>
      </c>
      <c r="AJ679">
        <v>6.56</v>
      </c>
      <c r="AK679">
        <v>1</v>
      </c>
      <c r="AL679">
        <v>1</v>
      </c>
      <c r="AN679">
        <v>0</v>
      </c>
      <c r="AO679">
        <v>1</v>
      </c>
      <c r="AP679">
        <v>1</v>
      </c>
      <c r="AQ679">
        <v>0</v>
      </c>
      <c r="AR679">
        <v>0</v>
      </c>
      <c r="AS679" t="s">
        <v>3</v>
      </c>
      <c r="AT679">
        <v>0.48</v>
      </c>
      <c r="AU679" t="s">
        <v>19</v>
      </c>
      <c r="AV679">
        <v>0</v>
      </c>
      <c r="AW679">
        <v>2</v>
      </c>
      <c r="AX679">
        <v>39572774</v>
      </c>
      <c r="AY679">
        <v>1</v>
      </c>
      <c r="AZ679">
        <v>0</v>
      </c>
      <c r="BA679">
        <v>639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Y679*Source!I269</f>
        <v>0.33527400000000002</v>
      </c>
      <c r="CY679">
        <f t="shared" si="111"/>
        <v>80.75</v>
      </c>
      <c r="CZ679">
        <f t="shared" si="112"/>
        <v>12.31</v>
      </c>
      <c r="DA679">
        <f t="shared" si="113"/>
        <v>6.56</v>
      </c>
      <c r="DB679">
        <v>0</v>
      </c>
    </row>
    <row r="680" spans="1:106" x14ac:dyDescent="0.2">
      <c r="A680">
        <f>ROW(Source!A269)</f>
        <v>269</v>
      </c>
      <c r="B680">
        <v>39570879</v>
      </c>
      <c r="C680">
        <v>39572743</v>
      </c>
      <c r="D680">
        <v>36800159</v>
      </c>
      <c r="E680">
        <v>1</v>
      </c>
      <c r="F680">
        <v>1</v>
      </c>
      <c r="G680">
        <v>1</v>
      </c>
      <c r="H680">
        <v>3</v>
      </c>
      <c r="I680" t="s">
        <v>1387</v>
      </c>
      <c r="J680" t="s">
        <v>1388</v>
      </c>
      <c r="K680" t="s">
        <v>1389</v>
      </c>
      <c r="L680">
        <v>1339</v>
      </c>
      <c r="N680">
        <v>1007</v>
      </c>
      <c r="O680" t="s">
        <v>73</v>
      </c>
      <c r="P680" t="s">
        <v>73</v>
      </c>
      <c r="Q680">
        <v>1</v>
      </c>
      <c r="W680">
        <v>0</v>
      </c>
      <c r="X680">
        <v>1262771840</v>
      </c>
      <c r="Y680">
        <v>1.95</v>
      </c>
      <c r="AA680">
        <v>40.799999999999997</v>
      </c>
      <c r="AB680">
        <v>0</v>
      </c>
      <c r="AC680">
        <v>0</v>
      </c>
      <c r="AD680">
        <v>0</v>
      </c>
      <c r="AE680">
        <v>6.22</v>
      </c>
      <c r="AF680">
        <v>0</v>
      </c>
      <c r="AG680">
        <v>0</v>
      </c>
      <c r="AH680">
        <v>0</v>
      </c>
      <c r="AI680">
        <v>6.56</v>
      </c>
      <c r="AJ680">
        <v>1</v>
      </c>
      <c r="AK680">
        <v>1</v>
      </c>
      <c r="AL680">
        <v>1</v>
      </c>
      <c r="AN680">
        <v>0</v>
      </c>
      <c r="AO680">
        <v>1</v>
      </c>
      <c r="AP680">
        <v>0</v>
      </c>
      <c r="AQ680">
        <v>0</v>
      </c>
      <c r="AR680">
        <v>0</v>
      </c>
      <c r="AS680" t="s">
        <v>3</v>
      </c>
      <c r="AT680">
        <v>1.95</v>
      </c>
      <c r="AU680" t="s">
        <v>3</v>
      </c>
      <c r="AV680">
        <v>0</v>
      </c>
      <c r="AW680">
        <v>2</v>
      </c>
      <c r="AX680">
        <v>39572775</v>
      </c>
      <c r="AY680">
        <v>1</v>
      </c>
      <c r="AZ680">
        <v>0</v>
      </c>
      <c r="BA680">
        <v>640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Y680*Source!I269</f>
        <v>1.0896405</v>
      </c>
      <c r="CY680">
        <f t="shared" ref="CY680:CY694" si="114">AA680</f>
        <v>40.799999999999997</v>
      </c>
      <c r="CZ680">
        <f t="shared" ref="CZ680:CZ694" si="115">AE680</f>
        <v>6.22</v>
      </c>
      <c r="DA680">
        <f t="shared" ref="DA680:DA694" si="116">AI680</f>
        <v>6.56</v>
      </c>
      <c r="DB680">
        <v>0</v>
      </c>
    </row>
    <row r="681" spans="1:106" x14ac:dyDescent="0.2">
      <c r="A681">
        <f>ROW(Source!A269)</f>
        <v>269</v>
      </c>
      <c r="B681">
        <v>39570879</v>
      </c>
      <c r="C681">
        <v>39572743</v>
      </c>
      <c r="D681">
        <v>36800166</v>
      </c>
      <c r="E681">
        <v>1</v>
      </c>
      <c r="F681">
        <v>1</v>
      </c>
      <c r="G681">
        <v>1</v>
      </c>
      <c r="H681">
        <v>3</v>
      </c>
      <c r="I681" t="s">
        <v>1410</v>
      </c>
      <c r="J681" t="s">
        <v>1411</v>
      </c>
      <c r="K681" t="s">
        <v>1412</v>
      </c>
      <c r="L681">
        <v>1346</v>
      </c>
      <c r="N681">
        <v>1009</v>
      </c>
      <c r="O681" t="s">
        <v>307</v>
      </c>
      <c r="P681" t="s">
        <v>307</v>
      </c>
      <c r="Q681">
        <v>1</v>
      </c>
      <c r="W681">
        <v>0</v>
      </c>
      <c r="X681">
        <v>1721895514</v>
      </c>
      <c r="Y681">
        <v>0.59</v>
      </c>
      <c r="AA681">
        <v>39.950000000000003</v>
      </c>
      <c r="AB681">
        <v>0</v>
      </c>
      <c r="AC681">
        <v>0</v>
      </c>
      <c r="AD681">
        <v>0</v>
      </c>
      <c r="AE681">
        <v>6.09</v>
      </c>
      <c r="AF681">
        <v>0</v>
      </c>
      <c r="AG681">
        <v>0</v>
      </c>
      <c r="AH681">
        <v>0</v>
      </c>
      <c r="AI681">
        <v>6.56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0</v>
      </c>
      <c r="AQ681">
        <v>0</v>
      </c>
      <c r="AR681">
        <v>0</v>
      </c>
      <c r="AS681" t="s">
        <v>3</v>
      </c>
      <c r="AT681">
        <v>0.59</v>
      </c>
      <c r="AU681" t="s">
        <v>3</v>
      </c>
      <c r="AV681">
        <v>0</v>
      </c>
      <c r="AW681">
        <v>2</v>
      </c>
      <c r="AX681">
        <v>39572776</v>
      </c>
      <c r="AY681">
        <v>1</v>
      </c>
      <c r="AZ681">
        <v>0</v>
      </c>
      <c r="BA681">
        <v>641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Y681*Source!I269</f>
        <v>0.32968609999999998</v>
      </c>
      <c r="CY681">
        <f t="shared" si="114"/>
        <v>39.950000000000003</v>
      </c>
      <c r="CZ681">
        <f t="shared" si="115"/>
        <v>6.09</v>
      </c>
      <c r="DA681">
        <f t="shared" si="116"/>
        <v>6.56</v>
      </c>
      <c r="DB681">
        <v>0</v>
      </c>
    </row>
    <row r="682" spans="1:106" x14ac:dyDescent="0.2">
      <c r="A682">
        <f>ROW(Source!A269)</f>
        <v>269</v>
      </c>
      <c r="B682">
        <v>39570879</v>
      </c>
      <c r="C682">
        <v>39572743</v>
      </c>
      <c r="D682">
        <v>36803256</v>
      </c>
      <c r="E682">
        <v>1</v>
      </c>
      <c r="F682">
        <v>1</v>
      </c>
      <c r="G682">
        <v>1</v>
      </c>
      <c r="H682">
        <v>3</v>
      </c>
      <c r="I682" t="s">
        <v>1178</v>
      </c>
      <c r="J682" t="s">
        <v>1179</v>
      </c>
      <c r="K682" t="s">
        <v>1180</v>
      </c>
      <c r="L682">
        <v>1348</v>
      </c>
      <c r="N682">
        <v>1009</v>
      </c>
      <c r="O682" t="s">
        <v>64</v>
      </c>
      <c r="P682" t="s">
        <v>64</v>
      </c>
      <c r="Q682">
        <v>1000</v>
      </c>
      <c r="W682">
        <v>0</v>
      </c>
      <c r="X682">
        <v>-714836380</v>
      </c>
      <c r="Y682">
        <v>3.0999999999999999E-3</v>
      </c>
      <c r="AA682">
        <v>67666.47</v>
      </c>
      <c r="AB682">
        <v>0</v>
      </c>
      <c r="AC682">
        <v>0</v>
      </c>
      <c r="AD682">
        <v>0</v>
      </c>
      <c r="AE682">
        <v>10315.01</v>
      </c>
      <c r="AF682">
        <v>0</v>
      </c>
      <c r="AG682">
        <v>0</v>
      </c>
      <c r="AH682">
        <v>0</v>
      </c>
      <c r="AI682">
        <v>6.56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3</v>
      </c>
      <c r="AT682">
        <v>3.0999999999999999E-3</v>
      </c>
      <c r="AU682" t="s">
        <v>3</v>
      </c>
      <c r="AV682">
        <v>0</v>
      </c>
      <c r="AW682">
        <v>2</v>
      </c>
      <c r="AX682">
        <v>39572777</v>
      </c>
      <c r="AY682">
        <v>1</v>
      </c>
      <c r="AZ682">
        <v>0</v>
      </c>
      <c r="BA682">
        <v>642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Y682*Source!I269</f>
        <v>1.7322489999999999E-3</v>
      </c>
      <c r="CY682">
        <f t="shared" si="114"/>
        <v>67666.47</v>
      </c>
      <c r="CZ682">
        <f t="shared" si="115"/>
        <v>10315.01</v>
      </c>
      <c r="DA682">
        <f t="shared" si="116"/>
        <v>6.56</v>
      </c>
      <c r="DB682">
        <v>0</v>
      </c>
    </row>
    <row r="683" spans="1:106" x14ac:dyDescent="0.2">
      <c r="A683">
        <f>ROW(Source!A269)</f>
        <v>269</v>
      </c>
      <c r="B683">
        <v>39570879</v>
      </c>
      <c r="C683">
        <v>39572743</v>
      </c>
      <c r="D683">
        <v>36804447</v>
      </c>
      <c r="E683">
        <v>1</v>
      </c>
      <c r="F683">
        <v>1</v>
      </c>
      <c r="G683">
        <v>1</v>
      </c>
      <c r="H683">
        <v>3</v>
      </c>
      <c r="I683" t="s">
        <v>1276</v>
      </c>
      <c r="J683" t="s">
        <v>1277</v>
      </c>
      <c r="K683" t="s">
        <v>1278</v>
      </c>
      <c r="L683">
        <v>1348</v>
      </c>
      <c r="N683">
        <v>1009</v>
      </c>
      <c r="O683" t="s">
        <v>64</v>
      </c>
      <c r="P683" t="s">
        <v>64</v>
      </c>
      <c r="Q683">
        <v>1000</v>
      </c>
      <c r="W683">
        <v>0</v>
      </c>
      <c r="X683">
        <v>-437906794</v>
      </c>
      <c r="Y683">
        <v>3.0999999999999999E-3</v>
      </c>
      <c r="AA683">
        <v>59302.47</v>
      </c>
      <c r="AB683">
        <v>0</v>
      </c>
      <c r="AC683">
        <v>0</v>
      </c>
      <c r="AD683">
        <v>0</v>
      </c>
      <c r="AE683">
        <v>9040.01</v>
      </c>
      <c r="AF683">
        <v>0</v>
      </c>
      <c r="AG683">
        <v>0</v>
      </c>
      <c r="AH683">
        <v>0</v>
      </c>
      <c r="AI683">
        <v>6.56</v>
      </c>
      <c r="AJ683">
        <v>1</v>
      </c>
      <c r="AK683">
        <v>1</v>
      </c>
      <c r="AL683">
        <v>1</v>
      </c>
      <c r="AN683">
        <v>0</v>
      </c>
      <c r="AO683">
        <v>1</v>
      </c>
      <c r="AP683">
        <v>0</v>
      </c>
      <c r="AQ683">
        <v>0</v>
      </c>
      <c r="AR683">
        <v>0</v>
      </c>
      <c r="AS683" t="s">
        <v>3</v>
      </c>
      <c r="AT683">
        <v>3.0999999999999999E-3</v>
      </c>
      <c r="AU683" t="s">
        <v>3</v>
      </c>
      <c r="AV683">
        <v>0</v>
      </c>
      <c r="AW683">
        <v>2</v>
      </c>
      <c r="AX683">
        <v>39572778</v>
      </c>
      <c r="AY683">
        <v>1</v>
      </c>
      <c r="AZ683">
        <v>0</v>
      </c>
      <c r="BA683">
        <v>643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Y683*Source!I269</f>
        <v>1.7322489999999999E-3</v>
      </c>
      <c r="CY683">
        <f t="shared" si="114"/>
        <v>59302.47</v>
      </c>
      <c r="CZ683">
        <f t="shared" si="115"/>
        <v>9040.01</v>
      </c>
      <c r="DA683">
        <f t="shared" si="116"/>
        <v>6.56</v>
      </c>
      <c r="DB683">
        <v>0</v>
      </c>
    </row>
    <row r="684" spans="1:106" x14ac:dyDescent="0.2">
      <c r="A684">
        <f>ROW(Source!A269)</f>
        <v>269</v>
      </c>
      <c r="B684">
        <v>39570879</v>
      </c>
      <c r="C684">
        <v>39572743</v>
      </c>
      <c r="D684">
        <v>36804545</v>
      </c>
      <c r="E684">
        <v>1</v>
      </c>
      <c r="F684">
        <v>1</v>
      </c>
      <c r="G684">
        <v>1</v>
      </c>
      <c r="H684">
        <v>3</v>
      </c>
      <c r="I684" t="s">
        <v>1211</v>
      </c>
      <c r="J684" t="s">
        <v>1212</v>
      </c>
      <c r="K684" t="s">
        <v>1213</v>
      </c>
      <c r="L684">
        <v>1348</v>
      </c>
      <c r="N684">
        <v>1009</v>
      </c>
      <c r="O684" t="s">
        <v>64</v>
      </c>
      <c r="P684" t="s">
        <v>64</v>
      </c>
      <c r="Q684">
        <v>1000</v>
      </c>
      <c r="W684">
        <v>0</v>
      </c>
      <c r="X684">
        <v>1174701286</v>
      </c>
      <c r="Y684">
        <v>1.0000000000000001E-5</v>
      </c>
      <c r="AA684">
        <v>78575.679999999993</v>
      </c>
      <c r="AB684">
        <v>0</v>
      </c>
      <c r="AC684">
        <v>0</v>
      </c>
      <c r="AD684">
        <v>0</v>
      </c>
      <c r="AE684">
        <v>11978</v>
      </c>
      <c r="AF684">
        <v>0</v>
      </c>
      <c r="AG684">
        <v>0</v>
      </c>
      <c r="AH684">
        <v>0</v>
      </c>
      <c r="AI684">
        <v>6.56</v>
      </c>
      <c r="AJ684">
        <v>1</v>
      </c>
      <c r="AK684">
        <v>1</v>
      </c>
      <c r="AL684">
        <v>1</v>
      </c>
      <c r="AN684">
        <v>0</v>
      </c>
      <c r="AO684">
        <v>1</v>
      </c>
      <c r="AP684">
        <v>0</v>
      </c>
      <c r="AQ684">
        <v>0</v>
      </c>
      <c r="AR684">
        <v>0</v>
      </c>
      <c r="AS684" t="s">
        <v>3</v>
      </c>
      <c r="AT684">
        <v>1.0000000000000001E-5</v>
      </c>
      <c r="AU684" t="s">
        <v>3</v>
      </c>
      <c r="AV684">
        <v>0</v>
      </c>
      <c r="AW684">
        <v>2</v>
      </c>
      <c r="AX684">
        <v>39572779</v>
      </c>
      <c r="AY684">
        <v>1</v>
      </c>
      <c r="AZ684">
        <v>0</v>
      </c>
      <c r="BA684">
        <v>644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Y684*Source!I269</f>
        <v>5.5879000000000003E-6</v>
      </c>
      <c r="CY684">
        <f t="shared" si="114"/>
        <v>78575.679999999993</v>
      </c>
      <c r="CZ684">
        <f t="shared" si="115"/>
        <v>11978</v>
      </c>
      <c r="DA684">
        <f t="shared" si="116"/>
        <v>6.56</v>
      </c>
      <c r="DB684">
        <v>0</v>
      </c>
    </row>
    <row r="685" spans="1:106" x14ac:dyDescent="0.2">
      <c r="A685">
        <f>ROW(Source!A269)</f>
        <v>269</v>
      </c>
      <c r="B685">
        <v>39570879</v>
      </c>
      <c r="C685">
        <v>39572743</v>
      </c>
      <c r="D685">
        <v>36805527</v>
      </c>
      <c r="E685">
        <v>1</v>
      </c>
      <c r="F685">
        <v>1</v>
      </c>
      <c r="G685">
        <v>1</v>
      </c>
      <c r="H685">
        <v>3</v>
      </c>
      <c r="I685" t="s">
        <v>1413</v>
      </c>
      <c r="J685" t="s">
        <v>1414</v>
      </c>
      <c r="K685" t="s">
        <v>1415</v>
      </c>
      <c r="L685">
        <v>1348</v>
      </c>
      <c r="N685">
        <v>1009</v>
      </c>
      <c r="O685" t="s">
        <v>64</v>
      </c>
      <c r="P685" t="s">
        <v>64</v>
      </c>
      <c r="Q685">
        <v>1000</v>
      </c>
      <c r="W685">
        <v>0</v>
      </c>
      <c r="X685">
        <v>-2116243625</v>
      </c>
      <c r="Y685">
        <v>1E-4</v>
      </c>
      <c r="AA685">
        <v>248624</v>
      </c>
      <c r="AB685">
        <v>0</v>
      </c>
      <c r="AC685">
        <v>0</v>
      </c>
      <c r="AD685">
        <v>0</v>
      </c>
      <c r="AE685">
        <v>37900</v>
      </c>
      <c r="AF685">
        <v>0</v>
      </c>
      <c r="AG685">
        <v>0</v>
      </c>
      <c r="AH685">
        <v>0</v>
      </c>
      <c r="AI685">
        <v>6.56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0</v>
      </c>
      <c r="AQ685">
        <v>0</v>
      </c>
      <c r="AR685">
        <v>0</v>
      </c>
      <c r="AS685" t="s">
        <v>3</v>
      </c>
      <c r="AT685">
        <v>1E-4</v>
      </c>
      <c r="AU685" t="s">
        <v>3</v>
      </c>
      <c r="AV685">
        <v>0</v>
      </c>
      <c r="AW685">
        <v>2</v>
      </c>
      <c r="AX685">
        <v>39572780</v>
      </c>
      <c r="AY685">
        <v>1</v>
      </c>
      <c r="AZ685">
        <v>0</v>
      </c>
      <c r="BA685">
        <v>645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Y685*Source!I269</f>
        <v>5.5879000000000005E-5</v>
      </c>
      <c r="CY685">
        <f t="shared" si="114"/>
        <v>248624</v>
      </c>
      <c r="CZ685">
        <f t="shared" si="115"/>
        <v>37900</v>
      </c>
      <c r="DA685">
        <f t="shared" si="116"/>
        <v>6.56</v>
      </c>
      <c r="DB685">
        <v>0</v>
      </c>
    </row>
    <row r="686" spans="1:106" x14ac:dyDescent="0.2">
      <c r="A686">
        <f>ROW(Source!A269)</f>
        <v>269</v>
      </c>
      <c r="B686">
        <v>39570879</v>
      </c>
      <c r="C686">
        <v>39572743</v>
      </c>
      <c r="D686">
        <v>36823258</v>
      </c>
      <c r="E686">
        <v>1</v>
      </c>
      <c r="F686">
        <v>1</v>
      </c>
      <c r="G686">
        <v>1</v>
      </c>
      <c r="H686">
        <v>3</v>
      </c>
      <c r="I686" t="s">
        <v>579</v>
      </c>
      <c r="J686" t="s">
        <v>581</v>
      </c>
      <c r="K686" t="s">
        <v>580</v>
      </c>
      <c r="L686">
        <v>1348</v>
      </c>
      <c r="N686">
        <v>1009</v>
      </c>
      <c r="O686" t="s">
        <v>64</v>
      </c>
      <c r="P686" t="s">
        <v>64</v>
      </c>
      <c r="Q686">
        <v>1000</v>
      </c>
      <c r="W686">
        <v>0</v>
      </c>
      <c r="X686">
        <v>299819930</v>
      </c>
      <c r="Y686">
        <v>5.0000000000000001E-4</v>
      </c>
      <c r="AA686">
        <v>50590.720000000001</v>
      </c>
      <c r="AB686">
        <v>0</v>
      </c>
      <c r="AC686">
        <v>0</v>
      </c>
      <c r="AD686">
        <v>0</v>
      </c>
      <c r="AE686">
        <v>7712</v>
      </c>
      <c r="AF686">
        <v>0</v>
      </c>
      <c r="AG686">
        <v>0</v>
      </c>
      <c r="AH686">
        <v>0</v>
      </c>
      <c r="AI686">
        <v>6.56</v>
      </c>
      <c r="AJ686">
        <v>1</v>
      </c>
      <c r="AK686">
        <v>1</v>
      </c>
      <c r="AL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3</v>
      </c>
      <c r="AT686">
        <v>5.0000000000000001E-4</v>
      </c>
      <c r="AU686" t="s">
        <v>3</v>
      </c>
      <c r="AV686">
        <v>0</v>
      </c>
      <c r="AW686">
        <v>2</v>
      </c>
      <c r="AX686">
        <v>39572781</v>
      </c>
      <c r="AY686">
        <v>1</v>
      </c>
      <c r="AZ686">
        <v>0</v>
      </c>
      <c r="BA686">
        <v>646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Y686*Source!I269</f>
        <v>2.7939499999999999E-4</v>
      </c>
      <c r="CY686">
        <f t="shared" si="114"/>
        <v>50590.720000000001</v>
      </c>
      <c r="CZ686">
        <f t="shared" si="115"/>
        <v>7712</v>
      </c>
      <c r="DA686">
        <f t="shared" si="116"/>
        <v>6.56</v>
      </c>
      <c r="DB686">
        <v>0</v>
      </c>
    </row>
    <row r="687" spans="1:106" x14ac:dyDescent="0.2">
      <c r="A687">
        <f>ROW(Source!A269)</f>
        <v>269</v>
      </c>
      <c r="B687">
        <v>39570879</v>
      </c>
      <c r="C687">
        <v>39572743</v>
      </c>
      <c r="D687">
        <v>39169913</v>
      </c>
      <c r="E687">
        <v>17</v>
      </c>
      <c r="F687">
        <v>1</v>
      </c>
      <c r="G687">
        <v>1</v>
      </c>
      <c r="H687">
        <v>3</v>
      </c>
      <c r="I687" t="s">
        <v>124</v>
      </c>
      <c r="J687" t="s">
        <v>3</v>
      </c>
      <c r="K687" t="s">
        <v>125</v>
      </c>
      <c r="L687">
        <v>1348</v>
      </c>
      <c r="N687">
        <v>1009</v>
      </c>
      <c r="O687" t="s">
        <v>64</v>
      </c>
      <c r="P687" t="s">
        <v>64</v>
      </c>
      <c r="Q687">
        <v>1000</v>
      </c>
      <c r="W687">
        <v>0</v>
      </c>
      <c r="X687">
        <v>748648226</v>
      </c>
      <c r="Y687">
        <v>1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6.56</v>
      </c>
      <c r="AJ687">
        <v>1</v>
      </c>
      <c r="AK687">
        <v>1</v>
      </c>
      <c r="AL687">
        <v>1</v>
      </c>
      <c r="AN687">
        <v>0</v>
      </c>
      <c r="AO687">
        <v>0</v>
      </c>
      <c r="AP687">
        <v>0</v>
      </c>
      <c r="AQ687">
        <v>0</v>
      </c>
      <c r="AR687">
        <v>0</v>
      </c>
      <c r="AS687" t="s">
        <v>3</v>
      </c>
      <c r="AT687">
        <v>1</v>
      </c>
      <c r="AU687" t="s">
        <v>3</v>
      </c>
      <c r="AV687">
        <v>0</v>
      </c>
      <c r="AW687">
        <v>2</v>
      </c>
      <c r="AX687">
        <v>39572782</v>
      </c>
      <c r="AY687">
        <v>1</v>
      </c>
      <c r="AZ687">
        <v>0</v>
      </c>
      <c r="BA687">
        <v>647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Y687*Source!I269</f>
        <v>0.55879000000000001</v>
      </c>
      <c r="CY687">
        <f t="shared" si="114"/>
        <v>0</v>
      </c>
      <c r="CZ687">
        <f t="shared" si="115"/>
        <v>0</v>
      </c>
      <c r="DA687">
        <f t="shared" si="116"/>
        <v>6.56</v>
      </c>
      <c r="DB687">
        <v>0</v>
      </c>
    </row>
    <row r="688" spans="1:106" x14ac:dyDescent="0.2">
      <c r="A688">
        <f>ROW(Source!A269)</f>
        <v>269</v>
      </c>
      <c r="B688">
        <v>39570879</v>
      </c>
      <c r="C688">
        <v>39572743</v>
      </c>
      <c r="D688">
        <v>36823272</v>
      </c>
      <c r="E688">
        <v>1</v>
      </c>
      <c r="F688">
        <v>1</v>
      </c>
      <c r="G688">
        <v>1</v>
      </c>
      <c r="H688">
        <v>3</v>
      </c>
      <c r="I688" t="s">
        <v>496</v>
      </c>
      <c r="J688" t="s">
        <v>498</v>
      </c>
      <c r="K688" t="s">
        <v>497</v>
      </c>
      <c r="L688">
        <v>1348</v>
      </c>
      <c r="N688">
        <v>1009</v>
      </c>
      <c r="O688" t="s">
        <v>64</v>
      </c>
      <c r="P688" t="s">
        <v>64</v>
      </c>
      <c r="Q688">
        <v>1000</v>
      </c>
      <c r="W688">
        <v>0</v>
      </c>
      <c r="X688">
        <v>355499835</v>
      </c>
      <c r="Y688">
        <v>1</v>
      </c>
      <c r="AA688">
        <v>74948.59</v>
      </c>
      <c r="AB688">
        <v>0</v>
      </c>
      <c r="AC688">
        <v>0</v>
      </c>
      <c r="AD688">
        <v>0</v>
      </c>
      <c r="AE688">
        <v>11425.09</v>
      </c>
      <c r="AF688">
        <v>0</v>
      </c>
      <c r="AG688">
        <v>0</v>
      </c>
      <c r="AH688">
        <v>0</v>
      </c>
      <c r="AI688">
        <v>6.56</v>
      </c>
      <c r="AJ688">
        <v>1</v>
      </c>
      <c r="AK688">
        <v>1</v>
      </c>
      <c r="AL688">
        <v>1</v>
      </c>
      <c r="AN688">
        <v>0</v>
      </c>
      <c r="AO688">
        <v>0</v>
      </c>
      <c r="AP688">
        <v>0</v>
      </c>
      <c r="AQ688">
        <v>0</v>
      </c>
      <c r="AR688">
        <v>0</v>
      </c>
      <c r="AS688" t="s">
        <v>3</v>
      </c>
      <c r="AT688">
        <v>1</v>
      </c>
      <c r="AU688" t="s">
        <v>3</v>
      </c>
      <c r="AV688">
        <v>0</v>
      </c>
      <c r="AW688">
        <v>1</v>
      </c>
      <c r="AX688">
        <v>-1</v>
      </c>
      <c r="AY688">
        <v>0</v>
      </c>
      <c r="AZ688">
        <v>0</v>
      </c>
      <c r="BA688" t="s">
        <v>3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Y688*Source!I269</f>
        <v>0.55879000000000001</v>
      </c>
      <c r="CY688">
        <f t="shared" si="114"/>
        <v>74948.59</v>
      </c>
      <c r="CZ688">
        <f t="shared" si="115"/>
        <v>11425.09</v>
      </c>
      <c r="DA688">
        <f t="shared" si="116"/>
        <v>6.56</v>
      </c>
      <c r="DB688">
        <v>0</v>
      </c>
    </row>
    <row r="689" spans="1:106" x14ac:dyDescent="0.2">
      <c r="A689">
        <f>ROW(Source!A269)</f>
        <v>269</v>
      </c>
      <c r="B689">
        <v>39570879</v>
      </c>
      <c r="C689">
        <v>39572743</v>
      </c>
      <c r="D689">
        <v>36825287</v>
      </c>
      <c r="E689">
        <v>1</v>
      </c>
      <c r="F689">
        <v>1</v>
      </c>
      <c r="G689">
        <v>1</v>
      </c>
      <c r="H689">
        <v>3</v>
      </c>
      <c r="I689" t="s">
        <v>1416</v>
      </c>
      <c r="J689" t="s">
        <v>1417</v>
      </c>
      <c r="K689" t="s">
        <v>1418</v>
      </c>
      <c r="L689">
        <v>1302</v>
      </c>
      <c r="N689">
        <v>1003</v>
      </c>
      <c r="O689" t="s">
        <v>47</v>
      </c>
      <c r="P689" t="s">
        <v>47</v>
      </c>
      <c r="Q689">
        <v>10</v>
      </c>
      <c r="W689">
        <v>0</v>
      </c>
      <c r="X689">
        <v>-1640127157</v>
      </c>
      <c r="Y689">
        <v>1.8700000000000001E-2</v>
      </c>
      <c r="AA689">
        <v>329.57</v>
      </c>
      <c r="AB689">
        <v>0</v>
      </c>
      <c r="AC689">
        <v>0</v>
      </c>
      <c r="AD689">
        <v>0</v>
      </c>
      <c r="AE689">
        <v>50.24</v>
      </c>
      <c r="AF689">
        <v>0</v>
      </c>
      <c r="AG689">
        <v>0</v>
      </c>
      <c r="AH689">
        <v>0</v>
      </c>
      <c r="AI689">
        <v>6.56</v>
      </c>
      <c r="AJ689">
        <v>1</v>
      </c>
      <c r="AK689">
        <v>1</v>
      </c>
      <c r="AL689">
        <v>1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3</v>
      </c>
      <c r="AT689">
        <v>1.8700000000000001E-2</v>
      </c>
      <c r="AU689" t="s">
        <v>3</v>
      </c>
      <c r="AV689">
        <v>0</v>
      </c>
      <c r="AW689">
        <v>2</v>
      </c>
      <c r="AX689">
        <v>39572783</v>
      </c>
      <c r="AY689">
        <v>1</v>
      </c>
      <c r="AZ689">
        <v>0</v>
      </c>
      <c r="BA689">
        <v>648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Y689*Source!I269</f>
        <v>1.0449373000000001E-2</v>
      </c>
      <c r="CY689">
        <f t="shared" si="114"/>
        <v>329.57</v>
      </c>
      <c r="CZ689">
        <f t="shared" si="115"/>
        <v>50.24</v>
      </c>
      <c r="DA689">
        <f t="shared" si="116"/>
        <v>6.56</v>
      </c>
      <c r="DB689">
        <v>0</v>
      </c>
    </row>
    <row r="690" spans="1:106" x14ac:dyDescent="0.2">
      <c r="A690">
        <f>ROW(Source!A269)</f>
        <v>269</v>
      </c>
      <c r="B690">
        <v>39570879</v>
      </c>
      <c r="C690">
        <v>39572743</v>
      </c>
      <c r="D690">
        <v>36825646</v>
      </c>
      <c r="E690">
        <v>1</v>
      </c>
      <c r="F690">
        <v>1</v>
      </c>
      <c r="G690">
        <v>1</v>
      </c>
      <c r="H690">
        <v>3</v>
      </c>
      <c r="I690" t="s">
        <v>1220</v>
      </c>
      <c r="J690" t="s">
        <v>1221</v>
      </c>
      <c r="K690" t="s">
        <v>1222</v>
      </c>
      <c r="L690">
        <v>1348</v>
      </c>
      <c r="N690">
        <v>1009</v>
      </c>
      <c r="O690" t="s">
        <v>64</v>
      </c>
      <c r="P690" t="s">
        <v>64</v>
      </c>
      <c r="Q690">
        <v>1000</v>
      </c>
      <c r="W690">
        <v>0</v>
      </c>
      <c r="X690">
        <v>-1396314973</v>
      </c>
      <c r="Y690">
        <v>3.0000000000000001E-5</v>
      </c>
      <c r="AA690">
        <v>29226.11</v>
      </c>
      <c r="AB690">
        <v>0</v>
      </c>
      <c r="AC690">
        <v>0</v>
      </c>
      <c r="AD690">
        <v>0</v>
      </c>
      <c r="AE690">
        <v>4455.2</v>
      </c>
      <c r="AF690">
        <v>0</v>
      </c>
      <c r="AG690">
        <v>0</v>
      </c>
      <c r="AH690">
        <v>0</v>
      </c>
      <c r="AI690">
        <v>6.56</v>
      </c>
      <c r="AJ690">
        <v>1</v>
      </c>
      <c r="AK690">
        <v>1</v>
      </c>
      <c r="AL690">
        <v>1</v>
      </c>
      <c r="AN690">
        <v>0</v>
      </c>
      <c r="AO690">
        <v>1</v>
      </c>
      <c r="AP690">
        <v>0</v>
      </c>
      <c r="AQ690">
        <v>0</v>
      </c>
      <c r="AR690">
        <v>0</v>
      </c>
      <c r="AS690" t="s">
        <v>3</v>
      </c>
      <c r="AT690">
        <v>3.0000000000000001E-5</v>
      </c>
      <c r="AU690" t="s">
        <v>3</v>
      </c>
      <c r="AV690">
        <v>0</v>
      </c>
      <c r="AW690">
        <v>2</v>
      </c>
      <c r="AX690">
        <v>39572784</v>
      </c>
      <c r="AY690">
        <v>1</v>
      </c>
      <c r="AZ690">
        <v>0</v>
      </c>
      <c r="BA690">
        <v>649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Y690*Source!I269</f>
        <v>1.67637E-5</v>
      </c>
      <c r="CY690">
        <f t="shared" si="114"/>
        <v>29226.11</v>
      </c>
      <c r="CZ690">
        <f t="shared" si="115"/>
        <v>4455.2</v>
      </c>
      <c r="DA690">
        <f t="shared" si="116"/>
        <v>6.56</v>
      </c>
      <c r="DB690">
        <v>0</v>
      </c>
    </row>
    <row r="691" spans="1:106" x14ac:dyDescent="0.2">
      <c r="A691">
        <f>ROW(Source!A269)</f>
        <v>269</v>
      </c>
      <c r="B691">
        <v>39570879</v>
      </c>
      <c r="C691">
        <v>39572743</v>
      </c>
      <c r="D691">
        <v>36826406</v>
      </c>
      <c r="E691">
        <v>1</v>
      </c>
      <c r="F691">
        <v>1</v>
      </c>
      <c r="G691">
        <v>1</v>
      </c>
      <c r="H691">
        <v>3</v>
      </c>
      <c r="I691" t="s">
        <v>1419</v>
      </c>
      <c r="J691" t="s">
        <v>1420</v>
      </c>
      <c r="K691" t="s">
        <v>1421</v>
      </c>
      <c r="L691">
        <v>1348</v>
      </c>
      <c r="N691">
        <v>1009</v>
      </c>
      <c r="O691" t="s">
        <v>64</v>
      </c>
      <c r="P691" t="s">
        <v>64</v>
      </c>
      <c r="Q691">
        <v>1000</v>
      </c>
      <c r="W691">
        <v>0</v>
      </c>
      <c r="X691">
        <v>900832145</v>
      </c>
      <c r="Y691">
        <v>1.9400000000000001E-3</v>
      </c>
      <c r="AA691">
        <v>32275.200000000001</v>
      </c>
      <c r="AB691">
        <v>0</v>
      </c>
      <c r="AC691">
        <v>0</v>
      </c>
      <c r="AD691">
        <v>0</v>
      </c>
      <c r="AE691">
        <v>4920</v>
      </c>
      <c r="AF691">
        <v>0</v>
      </c>
      <c r="AG691">
        <v>0</v>
      </c>
      <c r="AH691">
        <v>0</v>
      </c>
      <c r="AI691">
        <v>6.56</v>
      </c>
      <c r="AJ691">
        <v>1</v>
      </c>
      <c r="AK691">
        <v>1</v>
      </c>
      <c r="AL691">
        <v>1</v>
      </c>
      <c r="AN691">
        <v>0</v>
      </c>
      <c r="AO691">
        <v>1</v>
      </c>
      <c r="AP691">
        <v>0</v>
      </c>
      <c r="AQ691">
        <v>0</v>
      </c>
      <c r="AR691">
        <v>0</v>
      </c>
      <c r="AS691" t="s">
        <v>3</v>
      </c>
      <c r="AT691">
        <v>1.9400000000000001E-3</v>
      </c>
      <c r="AU691" t="s">
        <v>3</v>
      </c>
      <c r="AV691">
        <v>0</v>
      </c>
      <c r="AW691">
        <v>2</v>
      </c>
      <c r="AX691">
        <v>39572785</v>
      </c>
      <c r="AY691">
        <v>1</v>
      </c>
      <c r="AZ691">
        <v>0</v>
      </c>
      <c r="BA691">
        <v>650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Y691*Source!I269</f>
        <v>1.0840526000000001E-3</v>
      </c>
      <c r="CY691">
        <f t="shared" si="114"/>
        <v>32275.200000000001</v>
      </c>
      <c r="CZ691">
        <f t="shared" si="115"/>
        <v>4920</v>
      </c>
      <c r="DA691">
        <f t="shared" si="116"/>
        <v>6.56</v>
      </c>
      <c r="DB691">
        <v>0</v>
      </c>
    </row>
    <row r="692" spans="1:106" x14ac:dyDescent="0.2">
      <c r="A692">
        <f>ROW(Source!A269)</f>
        <v>269</v>
      </c>
      <c r="B692">
        <v>39570879</v>
      </c>
      <c r="C692">
        <v>39572743</v>
      </c>
      <c r="D692">
        <v>36830313</v>
      </c>
      <c r="E692">
        <v>1</v>
      </c>
      <c r="F692">
        <v>1</v>
      </c>
      <c r="G692">
        <v>1</v>
      </c>
      <c r="H692">
        <v>3</v>
      </c>
      <c r="I692" t="s">
        <v>1422</v>
      </c>
      <c r="J692" t="s">
        <v>1423</v>
      </c>
      <c r="K692" t="s">
        <v>1424</v>
      </c>
      <c r="L692">
        <v>1339</v>
      </c>
      <c r="N692">
        <v>1007</v>
      </c>
      <c r="O692" t="s">
        <v>73</v>
      </c>
      <c r="P692" t="s">
        <v>73</v>
      </c>
      <c r="Q692">
        <v>1</v>
      </c>
      <c r="W692">
        <v>0</v>
      </c>
      <c r="X692">
        <v>1283004816</v>
      </c>
      <c r="Y692">
        <v>1.0300000000000001E-3</v>
      </c>
      <c r="AA692">
        <v>11152</v>
      </c>
      <c r="AB692">
        <v>0</v>
      </c>
      <c r="AC692">
        <v>0</v>
      </c>
      <c r="AD692">
        <v>0</v>
      </c>
      <c r="AE692">
        <v>1700</v>
      </c>
      <c r="AF692">
        <v>0</v>
      </c>
      <c r="AG692">
        <v>0</v>
      </c>
      <c r="AH692">
        <v>0</v>
      </c>
      <c r="AI692">
        <v>6.56</v>
      </c>
      <c r="AJ692">
        <v>1</v>
      </c>
      <c r="AK692">
        <v>1</v>
      </c>
      <c r="AL692">
        <v>1</v>
      </c>
      <c r="AN692">
        <v>0</v>
      </c>
      <c r="AO692">
        <v>1</v>
      </c>
      <c r="AP692">
        <v>0</v>
      </c>
      <c r="AQ692">
        <v>0</v>
      </c>
      <c r="AR692">
        <v>0</v>
      </c>
      <c r="AS692" t="s">
        <v>3</v>
      </c>
      <c r="AT692">
        <v>1.0300000000000001E-3</v>
      </c>
      <c r="AU692" t="s">
        <v>3</v>
      </c>
      <c r="AV692">
        <v>0</v>
      </c>
      <c r="AW692">
        <v>2</v>
      </c>
      <c r="AX692">
        <v>39572786</v>
      </c>
      <c r="AY692">
        <v>1</v>
      </c>
      <c r="AZ692">
        <v>0</v>
      </c>
      <c r="BA692">
        <v>651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Y692*Source!I269</f>
        <v>5.7555370000000005E-4</v>
      </c>
      <c r="CY692">
        <f t="shared" si="114"/>
        <v>11152</v>
      </c>
      <c r="CZ692">
        <f t="shared" si="115"/>
        <v>1700</v>
      </c>
      <c r="DA692">
        <f t="shared" si="116"/>
        <v>6.56</v>
      </c>
      <c r="DB692">
        <v>0</v>
      </c>
    </row>
    <row r="693" spans="1:106" x14ac:dyDescent="0.2">
      <c r="A693">
        <f>ROW(Source!A269)</f>
        <v>269</v>
      </c>
      <c r="B693">
        <v>39570879</v>
      </c>
      <c r="C693">
        <v>39572743</v>
      </c>
      <c r="D693">
        <v>36837948</v>
      </c>
      <c r="E693">
        <v>1</v>
      </c>
      <c r="F693">
        <v>1</v>
      </c>
      <c r="G693">
        <v>1</v>
      </c>
      <c r="H693">
        <v>3</v>
      </c>
      <c r="I693" t="s">
        <v>1425</v>
      </c>
      <c r="J693" t="s">
        <v>1426</v>
      </c>
      <c r="K693" t="s">
        <v>1427</v>
      </c>
      <c r="L693">
        <v>1348</v>
      </c>
      <c r="N693">
        <v>1009</v>
      </c>
      <c r="O693" t="s">
        <v>64</v>
      </c>
      <c r="P693" t="s">
        <v>64</v>
      </c>
      <c r="Q693">
        <v>1000</v>
      </c>
      <c r="W693">
        <v>0</v>
      </c>
      <c r="X693">
        <v>-1655298345</v>
      </c>
      <c r="Y693">
        <v>3.1E-4</v>
      </c>
      <c r="AA693">
        <v>102467.2</v>
      </c>
      <c r="AB693">
        <v>0</v>
      </c>
      <c r="AC693">
        <v>0</v>
      </c>
      <c r="AD693">
        <v>0</v>
      </c>
      <c r="AE693">
        <v>15620</v>
      </c>
      <c r="AF693">
        <v>0</v>
      </c>
      <c r="AG693">
        <v>0</v>
      </c>
      <c r="AH693">
        <v>0</v>
      </c>
      <c r="AI693">
        <v>6.56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3</v>
      </c>
      <c r="AT693">
        <v>3.1E-4</v>
      </c>
      <c r="AU693" t="s">
        <v>3</v>
      </c>
      <c r="AV693">
        <v>0</v>
      </c>
      <c r="AW693">
        <v>2</v>
      </c>
      <c r="AX693">
        <v>39572787</v>
      </c>
      <c r="AY693">
        <v>1</v>
      </c>
      <c r="AZ693">
        <v>0</v>
      </c>
      <c r="BA693">
        <v>652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Y693*Source!I269</f>
        <v>1.7322490000000002E-4</v>
      </c>
      <c r="CY693">
        <f t="shared" si="114"/>
        <v>102467.2</v>
      </c>
      <c r="CZ693">
        <f t="shared" si="115"/>
        <v>15620</v>
      </c>
      <c r="DA693">
        <f t="shared" si="116"/>
        <v>6.56</v>
      </c>
      <c r="DB693">
        <v>0</v>
      </c>
    </row>
    <row r="694" spans="1:106" x14ac:dyDescent="0.2">
      <c r="A694">
        <f>ROW(Source!A269)</f>
        <v>269</v>
      </c>
      <c r="B694">
        <v>39570879</v>
      </c>
      <c r="C694">
        <v>39572743</v>
      </c>
      <c r="D694">
        <v>36839146</v>
      </c>
      <c r="E694">
        <v>1</v>
      </c>
      <c r="F694">
        <v>1</v>
      </c>
      <c r="G694">
        <v>1</v>
      </c>
      <c r="H694">
        <v>3</v>
      </c>
      <c r="I694" t="s">
        <v>1393</v>
      </c>
      <c r="J694" t="s">
        <v>1394</v>
      </c>
      <c r="K694" t="s">
        <v>1395</v>
      </c>
      <c r="L694">
        <v>1348</v>
      </c>
      <c r="N694">
        <v>1009</v>
      </c>
      <c r="O694" t="s">
        <v>64</v>
      </c>
      <c r="P694" t="s">
        <v>64</v>
      </c>
      <c r="Q694">
        <v>1000</v>
      </c>
      <c r="W694">
        <v>0</v>
      </c>
      <c r="X694">
        <v>-639604785</v>
      </c>
      <c r="Y694">
        <v>5.9999999999999995E-4</v>
      </c>
      <c r="AA694">
        <v>61795.199999999997</v>
      </c>
      <c r="AB694">
        <v>0</v>
      </c>
      <c r="AC694">
        <v>0</v>
      </c>
      <c r="AD694">
        <v>0</v>
      </c>
      <c r="AE694">
        <v>9420</v>
      </c>
      <c r="AF694">
        <v>0</v>
      </c>
      <c r="AG694">
        <v>0</v>
      </c>
      <c r="AH694">
        <v>0</v>
      </c>
      <c r="AI694">
        <v>6.56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0</v>
      </c>
      <c r="AQ694">
        <v>0</v>
      </c>
      <c r="AR694">
        <v>0</v>
      </c>
      <c r="AS694" t="s">
        <v>3</v>
      </c>
      <c r="AT694">
        <v>5.9999999999999995E-4</v>
      </c>
      <c r="AU694" t="s">
        <v>3</v>
      </c>
      <c r="AV694">
        <v>0</v>
      </c>
      <c r="AW694">
        <v>2</v>
      </c>
      <c r="AX694">
        <v>39572788</v>
      </c>
      <c r="AY694">
        <v>1</v>
      </c>
      <c r="AZ694">
        <v>0</v>
      </c>
      <c r="BA694">
        <v>653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Y694*Source!I269</f>
        <v>3.3527399999999999E-4</v>
      </c>
      <c r="CY694">
        <f t="shared" si="114"/>
        <v>61795.199999999997</v>
      </c>
      <c r="CZ694">
        <f t="shared" si="115"/>
        <v>9420</v>
      </c>
      <c r="DA694">
        <f t="shared" si="116"/>
        <v>6.56</v>
      </c>
      <c r="DB694">
        <v>0</v>
      </c>
    </row>
    <row r="695" spans="1:106" x14ac:dyDescent="0.2">
      <c r="A695">
        <f>ROW(Source!A272)</f>
        <v>272</v>
      </c>
      <c r="B695">
        <v>39570879</v>
      </c>
      <c r="C695">
        <v>39572791</v>
      </c>
      <c r="D695">
        <v>37064878</v>
      </c>
      <c r="E695">
        <v>1</v>
      </c>
      <c r="F695">
        <v>1</v>
      </c>
      <c r="G695">
        <v>1</v>
      </c>
      <c r="H695">
        <v>1</v>
      </c>
      <c r="I695" t="s">
        <v>1173</v>
      </c>
      <c r="J695" t="s">
        <v>3</v>
      </c>
      <c r="K695" t="s">
        <v>1174</v>
      </c>
      <c r="L695">
        <v>1191</v>
      </c>
      <c r="N695">
        <v>1013</v>
      </c>
      <c r="O695" t="s">
        <v>1143</v>
      </c>
      <c r="P695" t="s">
        <v>1143</v>
      </c>
      <c r="Q695">
        <v>1</v>
      </c>
      <c r="W695">
        <v>0</v>
      </c>
      <c r="X695">
        <v>-1081351934</v>
      </c>
      <c r="Y695">
        <v>37.225499999999997</v>
      </c>
      <c r="AA695">
        <v>0</v>
      </c>
      <c r="AB695">
        <v>0</v>
      </c>
      <c r="AC695">
        <v>0</v>
      </c>
      <c r="AD695">
        <v>61.66</v>
      </c>
      <c r="AE695">
        <v>0</v>
      </c>
      <c r="AF695">
        <v>0</v>
      </c>
      <c r="AG695">
        <v>0</v>
      </c>
      <c r="AH695">
        <v>9.4</v>
      </c>
      <c r="AI695">
        <v>1</v>
      </c>
      <c r="AJ695">
        <v>1</v>
      </c>
      <c r="AK695">
        <v>1</v>
      </c>
      <c r="AL695">
        <v>6.56</v>
      </c>
      <c r="AN695">
        <v>0</v>
      </c>
      <c r="AO695">
        <v>1</v>
      </c>
      <c r="AP695">
        <v>1</v>
      </c>
      <c r="AQ695">
        <v>0</v>
      </c>
      <c r="AR695">
        <v>0</v>
      </c>
      <c r="AS695" t="s">
        <v>3</v>
      </c>
      <c r="AT695">
        <v>32.369999999999997</v>
      </c>
      <c r="AU695" t="s">
        <v>20</v>
      </c>
      <c r="AV695">
        <v>1</v>
      </c>
      <c r="AW695">
        <v>2</v>
      </c>
      <c r="AX695">
        <v>39572814</v>
      </c>
      <c r="AY695">
        <v>1</v>
      </c>
      <c r="AZ695">
        <v>0</v>
      </c>
      <c r="BA695">
        <v>654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Y695*Source!I272</f>
        <v>19.215058589999998</v>
      </c>
      <c r="CY695">
        <f>AD695</f>
        <v>61.66</v>
      </c>
      <c r="CZ695">
        <f>AH695</f>
        <v>9.4</v>
      </c>
      <c r="DA695">
        <f>AL695</f>
        <v>6.56</v>
      </c>
      <c r="DB695">
        <v>0</v>
      </c>
    </row>
    <row r="696" spans="1:106" x14ac:dyDescent="0.2">
      <c r="A696">
        <f>ROW(Source!A272)</f>
        <v>272</v>
      </c>
      <c r="B696">
        <v>39570879</v>
      </c>
      <c r="C696">
        <v>39572791</v>
      </c>
      <c r="D696">
        <v>37064876</v>
      </c>
      <c r="E696">
        <v>1</v>
      </c>
      <c r="F696">
        <v>1</v>
      </c>
      <c r="G696">
        <v>1</v>
      </c>
      <c r="H696">
        <v>1</v>
      </c>
      <c r="I696" t="s">
        <v>1146</v>
      </c>
      <c r="J696" t="s">
        <v>3</v>
      </c>
      <c r="K696" t="s">
        <v>1147</v>
      </c>
      <c r="L696">
        <v>1191</v>
      </c>
      <c r="N696">
        <v>1013</v>
      </c>
      <c r="O696" t="s">
        <v>1143</v>
      </c>
      <c r="P696" t="s">
        <v>1143</v>
      </c>
      <c r="Q696">
        <v>1</v>
      </c>
      <c r="W696">
        <v>0</v>
      </c>
      <c r="X696">
        <v>-1417349443</v>
      </c>
      <c r="Y696">
        <v>5.83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1</v>
      </c>
      <c r="AJ696">
        <v>1</v>
      </c>
      <c r="AK696">
        <v>6.56</v>
      </c>
      <c r="AL696">
        <v>1</v>
      </c>
      <c r="AN696">
        <v>0</v>
      </c>
      <c r="AO696">
        <v>1</v>
      </c>
      <c r="AP696">
        <v>0</v>
      </c>
      <c r="AQ696">
        <v>0</v>
      </c>
      <c r="AR696">
        <v>0</v>
      </c>
      <c r="AS696" t="s">
        <v>3</v>
      </c>
      <c r="AT696">
        <v>5.83</v>
      </c>
      <c r="AU696" t="s">
        <v>3</v>
      </c>
      <c r="AV696">
        <v>2</v>
      </c>
      <c r="AW696">
        <v>2</v>
      </c>
      <c r="AX696">
        <v>39572815</v>
      </c>
      <c r="AY696">
        <v>1</v>
      </c>
      <c r="AZ696">
        <v>2048</v>
      </c>
      <c r="BA696">
        <v>655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Y696*Source!I272</f>
        <v>3.0093293999999999</v>
      </c>
      <c r="CY696">
        <f>AD696</f>
        <v>0</v>
      </c>
      <c r="CZ696">
        <f>AH696</f>
        <v>0</v>
      </c>
      <c r="DA696">
        <f>AL696</f>
        <v>1</v>
      </c>
      <c r="DB696">
        <v>0</v>
      </c>
    </row>
    <row r="697" spans="1:106" x14ac:dyDescent="0.2">
      <c r="A697">
        <f>ROW(Source!A272)</f>
        <v>272</v>
      </c>
      <c r="B697">
        <v>39570879</v>
      </c>
      <c r="C697">
        <v>39572791</v>
      </c>
      <c r="D697">
        <v>36882079</v>
      </c>
      <c r="E697">
        <v>1</v>
      </c>
      <c r="F697">
        <v>1</v>
      </c>
      <c r="G697">
        <v>1</v>
      </c>
      <c r="H697">
        <v>2</v>
      </c>
      <c r="I697" t="s">
        <v>1401</v>
      </c>
      <c r="J697" t="s">
        <v>1402</v>
      </c>
      <c r="K697" t="s">
        <v>1403</v>
      </c>
      <c r="L697">
        <v>1368</v>
      </c>
      <c r="N697">
        <v>1011</v>
      </c>
      <c r="O697" t="s">
        <v>1151</v>
      </c>
      <c r="P697" t="s">
        <v>1151</v>
      </c>
      <c r="Q697">
        <v>1</v>
      </c>
      <c r="W697">
        <v>0</v>
      </c>
      <c r="X697">
        <v>641541266</v>
      </c>
      <c r="Y697">
        <v>8.7500000000000008E-2</v>
      </c>
      <c r="AA697">
        <v>0</v>
      </c>
      <c r="AB697">
        <v>788.77</v>
      </c>
      <c r="AC697">
        <v>15.42</v>
      </c>
      <c r="AD697">
        <v>0</v>
      </c>
      <c r="AE697">
        <v>0</v>
      </c>
      <c r="AF697">
        <v>120.24</v>
      </c>
      <c r="AG697">
        <v>15.42</v>
      </c>
      <c r="AH697">
        <v>0</v>
      </c>
      <c r="AI697">
        <v>1</v>
      </c>
      <c r="AJ697">
        <v>6.56</v>
      </c>
      <c r="AK697">
        <v>1</v>
      </c>
      <c r="AL697">
        <v>1</v>
      </c>
      <c r="AN697">
        <v>0</v>
      </c>
      <c r="AO697">
        <v>1</v>
      </c>
      <c r="AP697">
        <v>1</v>
      </c>
      <c r="AQ697">
        <v>0</v>
      </c>
      <c r="AR697">
        <v>0</v>
      </c>
      <c r="AS697" t="s">
        <v>3</v>
      </c>
      <c r="AT697">
        <v>7.0000000000000007E-2</v>
      </c>
      <c r="AU697" t="s">
        <v>19</v>
      </c>
      <c r="AV697">
        <v>0</v>
      </c>
      <c r="AW697">
        <v>2</v>
      </c>
      <c r="AX697">
        <v>39572816</v>
      </c>
      <c r="AY697">
        <v>1</v>
      </c>
      <c r="AZ697">
        <v>0</v>
      </c>
      <c r="BA697">
        <v>656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Y697*Source!I272</f>
        <v>4.5165750000000005E-2</v>
      </c>
      <c r="CY697">
        <f t="shared" ref="CY697:CY703" si="117">AB697</f>
        <v>788.77</v>
      </c>
      <c r="CZ697">
        <f t="shared" ref="CZ697:CZ703" si="118">AF697</f>
        <v>120.24</v>
      </c>
      <c r="DA697">
        <f t="shared" ref="DA697:DA703" si="119">AJ697</f>
        <v>6.56</v>
      </c>
      <c r="DB697">
        <v>0</v>
      </c>
    </row>
    <row r="698" spans="1:106" x14ac:dyDescent="0.2">
      <c r="A698">
        <f>ROW(Source!A272)</f>
        <v>272</v>
      </c>
      <c r="B698">
        <v>39570879</v>
      </c>
      <c r="C698">
        <v>39572791</v>
      </c>
      <c r="D698">
        <v>36882159</v>
      </c>
      <c r="E698">
        <v>1</v>
      </c>
      <c r="F698">
        <v>1</v>
      </c>
      <c r="G698">
        <v>1</v>
      </c>
      <c r="H698">
        <v>2</v>
      </c>
      <c r="I698" t="s">
        <v>1155</v>
      </c>
      <c r="J698" t="s">
        <v>1156</v>
      </c>
      <c r="K698" t="s">
        <v>1157</v>
      </c>
      <c r="L698">
        <v>1368</v>
      </c>
      <c r="N698">
        <v>1011</v>
      </c>
      <c r="O698" t="s">
        <v>1151</v>
      </c>
      <c r="P698" t="s">
        <v>1151</v>
      </c>
      <c r="Q698">
        <v>1</v>
      </c>
      <c r="W698">
        <v>0</v>
      </c>
      <c r="X698">
        <v>-1718674368</v>
      </c>
      <c r="Y698">
        <v>0.15</v>
      </c>
      <c r="AA698">
        <v>0</v>
      </c>
      <c r="AB698">
        <v>734.65</v>
      </c>
      <c r="AC698">
        <v>13.5</v>
      </c>
      <c r="AD698">
        <v>0</v>
      </c>
      <c r="AE698">
        <v>0</v>
      </c>
      <c r="AF698">
        <v>111.99</v>
      </c>
      <c r="AG698">
        <v>13.5</v>
      </c>
      <c r="AH698">
        <v>0</v>
      </c>
      <c r="AI698">
        <v>1</v>
      </c>
      <c r="AJ698">
        <v>6.56</v>
      </c>
      <c r="AK698">
        <v>1</v>
      </c>
      <c r="AL698">
        <v>1</v>
      </c>
      <c r="AN698">
        <v>0</v>
      </c>
      <c r="AO698">
        <v>1</v>
      </c>
      <c r="AP698">
        <v>1</v>
      </c>
      <c r="AQ698">
        <v>0</v>
      </c>
      <c r="AR698">
        <v>0</v>
      </c>
      <c r="AS698" t="s">
        <v>3</v>
      </c>
      <c r="AT698">
        <v>0.12</v>
      </c>
      <c r="AU698" t="s">
        <v>19</v>
      </c>
      <c r="AV698">
        <v>0</v>
      </c>
      <c r="AW698">
        <v>2</v>
      </c>
      <c r="AX698">
        <v>39572817</v>
      </c>
      <c r="AY698">
        <v>1</v>
      </c>
      <c r="AZ698">
        <v>0</v>
      </c>
      <c r="BA698">
        <v>657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Y698*Source!I272</f>
        <v>7.7426999999999996E-2</v>
      </c>
      <c r="CY698">
        <f t="shared" si="117"/>
        <v>734.65</v>
      </c>
      <c r="CZ698">
        <f t="shared" si="118"/>
        <v>111.99</v>
      </c>
      <c r="DA698">
        <f t="shared" si="119"/>
        <v>6.56</v>
      </c>
      <c r="DB698">
        <v>0</v>
      </c>
    </row>
    <row r="699" spans="1:106" x14ac:dyDescent="0.2">
      <c r="A699">
        <f>ROW(Source!A272)</f>
        <v>272</v>
      </c>
      <c r="B699">
        <v>39570879</v>
      </c>
      <c r="C699">
        <v>39572791</v>
      </c>
      <c r="D699">
        <v>36882180</v>
      </c>
      <c r="E699">
        <v>1</v>
      </c>
      <c r="F699">
        <v>1</v>
      </c>
      <c r="G699">
        <v>1</v>
      </c>
      <c r="H699">
        <v>2</v>
      </c>
      <c r="I699" t="s">
        <v>1175</v>
      </c>
      <c r="J699" t="s">
        <v>1176</v>
      </c>
      <c r="K699" t="s">
        <v>1177</v>
      </c>
      <c r="L699">
        <v>1368</v>
      </c>
      <c r="N699">
        <v>1011</v>
      </c>
      <c r="O699" t="s">
        <v>1151</v>
      </c>
      <c r="P699" t="s">
        <v>1151</v>
      </c>
      <c r="Q699">
        <v>1</v>
      </c>
      <c r="W699">
        <v>0</v>
      </c>
      <c r="X699">
        <v>92482457</v>
      </c>
      <c r="Y699">
        <v>6.8125</v>
      </c>
      <c r="AA699">
        <v>0</v>
      </c>
      <c r="AB699">
        <v>635.6</v>
      </c>
      <c r="AC699">
        <v>13.5</v>
      </c>
      <c r="AD699">
        <v>0</v>
      </c>
      <c r="AE699">
        <v>0</v>
      </c>
      <c r="AF699">
        <v>96.89</v>
      </c>
      <c r="AG699">
        <v>13.5</v>
      </c>
      <c r="AH699">
        <v>0</v>
      </c>
      <c r="AI699">
        <v>1</v>
      </c>
      <c r="AJ699">
        <v>6.56</v>
      </c>
      <c r="AK699">
        <v>1</v>
      </c>
      <c r="AL699">
        <v>1</v>
      </c>
      <c r="AN699">
        <v>0</v>
      </c>
      <c r="AO699">
        <v>1</v>
      </c>
      <c r="AP699">
        <v>1</v>
      </c>
      <c r="AQ699">
        <v>0</v>
      </c>
      <c r="AR699">
        <v>0</v>
      </c>
      <c r="AS699" t="s">
        <v>3</v>
      </c>
      <c r="AT699">
        <v>5.45</v>
      </c>
      <c r="AU699" t="s">
        <v>19</v>
      </c>
      <c r="AV699">
        <v>0</v>
      </c>
      <c r="AW699">
        <v>2</v>
      </c>
      <c r="AX699">
        <v>39572818</v>
      </c>
      <c r="AY699">
        <v>1</v>
      </c>
      <c r="AZ699">
        <v>0</v>
      </c>
      <c r="BA699">
        <v>658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Y699*Source!I272</f>
        <v>3.5164762499999997</v>
      </c>
      <c r="CY699">
        <f t="shared" si="117"/>
        <v>635.6</v>
      </c>
      <c r="CZ699">
        <f t="shared" si="118"/>
        <v>96.89</v>
      </c>
      <c r="DA699">
        <f t="shared" si="119"/>
        <v>6.56</v>
      </c>
      <c r="DB699">
        <v>0</v>
      </c>
    </row>
    <row r="700" spans="1:106" x14ac:dyDescent="0.2">
      <c r="A700">
        <f>ROW(Source!A272)</f>
        <v>272</v>
      </c>
      <c r="B700">
        <v>39570879</v>
      </c>
      <c r="C700">
        <v>39572791</v>
      </c>
      <c r="D700">
        <v>36882292</v>
      </c>
      <c r="E700">
        <v>1</v>
      </c>
      <c r="F700">
        <v>1</v>
      </c>
      <c r="G700">
        <v>1</v>
      </c>
      <c r="H700">
        <v>2</v>
      </c>
      <c r="I700" t="s">
        <v>1445</v>
      </c>
      <c r="J700" t="s">
        <v>1446</v>
      </c>
      <c r="K700" t="s">
        <v>1447</v>
      </c>
      <c r="L700">
        <v>1368</v>
      </c>
      <c r="N700">
        <v>1011</v>
      </c>
      <c r="O700" t="s">
        <v>1151</v>
      </c>
      <c r="P700" t="s">
        <v>1151</v>
      </c>
      <c r="Q700">
        <v>1</v>
      </c>
      <c r="W700">
        <v>0</v>
      </c>
      <c r="X700">
        <v>-1692889495</v>
      </c>
      <c r="Y700">
        <v>1.2</v>
      </c>
      <c r="AA700">
        <v>0</v>
      </c>
      <c r="AB700">
        <v>5.9</v>
      </c>
      <c r="AC700">
        <v>0</v>
      </c>
      <c r="AD700">
        <v>0</v>
      </c>
      <c r="AE700">
        <v>0</v>
      </c>
      <c r="AF700">
        <v>0.9</v>
      </c>
      <c r="AG700">
        <v>0</v>
      </c>
      <c r="AH700">
        <v>0</v>
      </c>
      <c r="AI700">
        <v>1</v>
      </c>
      <c r="AJ700">
        <v>6.56</v>
      </c>
      <c r="AK700">
        <v>1</v>
      </c>
      <c r="AL700">
        <v>1</v>
      </c>
      <c r="AN700">
        <v>0</v>
      </c>
      <c r="AO700">
        <v>1</v>
      </c>
      <c r="AP700">
        <v>1</v>
      </c>
      <c r="AQ700">
        <v>0</v>
      </c>
      <c r="AR700">
        <v>0</v>
      </c>
      <c r="AS700" t="s">
        <v>3</v>
      </c>
      <c r="AT700">
        <v>0.96</v>
      </c>
      <c r="AU700" t="s">
        <v>19</v>
      </c>
      <c r="AV700">
        <v>0</v>
      </c>
      <c r="AW700">
        <v>2</v>
      </c>
      <c r="AX700">
        <v>39572819</v>
      </c>
      <c r="AY700">
        <v>1</v>
      </c>
      <c r="AZ700">
        <v>0</v>
      </c>
      <c r="BA700">
        <v>659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Y700*Source!I272</f>
        <v>0.61941599999999997</v>
      </c>
      <c r="CY700">
        <f t="shared" si="117"/>
        <v>5.9</v>
      </c>
      <c r="CZ700">
        <f t="shared" si="118"/>
        <v>0.9</v>
      </c>
      <c r="DA700">
        <f t="shared" si="119"/>
        <v>6.56</v>
      </c>
      <c r="DB700">
        <v>0</v>
      </c>
    </row>
    <row r="701" spans="1:106" x14ac:dyDescent="0.2">
      <c r="A701">
        <f>ROW(Source!A272)</f>
        <v>272</v>
      </c>
      <c r="B701">
        <v>39570879</v>
      </c>
      <c r="C701">
        <v>39572791</v>
      </c>
      <c r="D701">
        <v>36883554</v>
      </c>
      <c r="E701">
        <v>1</v>
      </c>
      <c r="F701">
        <v>1</v>
      </c>
      <c r="G701">
        <v>1</v>
      </c>
      <c r="H701">
        <v>2</v>
      </c>
      <c r="I701" t="s">
        <v>1158</v>
      </c>
      <c r="J701" t="s">
        <v>1159</v>
      </c>
      <c r="K701" t="s">
        <v>1160</v>
      </c>
      <c r="L701">
        <v>1368</v>
      </c>
      <c r="N701">
        <v>1011</v>
      </c>
      <c r="O701" t="s">
        <v>1151</v>
      </c>
      <c r="P701" t="s">
        <v>1151</v>
      </c>
      <c r="Q701">
        <v>1</v>
      </c>
      <c r="W701">
        <v>0</v>
      </c>
      <c r="X701">
        <v>1372534845</v>
      </c>
      <c r="Y701">
        <v>0.23749999999999999</v>
      </c>
      <c r="AA701">
        <v>0</v>
      </c>
      <c r="AB701">
        <v>431.06</v>
      </c>
      <c r="AC701">
        <v>11.6</v>
      </c>
      <c r="AD701">
        <v>0</v>
      </c>
      <c r="AE701">
        <v>0</v>
      </c>
      <c r="AF701">
        <v>65.709999999999994</v>
      </c>
      <c r="AG701">
        <v>11.6</v>
      </c>
      <c r="AH701">
        <v>0</v>
      </c>
      <c r="AI701">
        <v>1</v>
      </c>
      <c r="AJ701">
        <v>6.56</v>
      </c>
      <c r="AK701">
        <v>1</v>
      </c>
      <c r="AL701">
        <v>1</v>
      </c>
      <c r="AN701">
        <v>0</v>
      </c>
      <c r="AO701">
        <v>1</v>
      </c>
      <c r="AP701">
        <v>1</v>
      </c>
      <c r="AQ701">
        <v>0</v>
      </c>
      <c r="AR701">
        <v>0</v>
      </c>
      <c r="AS701" t="s">
        <v>3</v>
      </c>
      <c r="AT701">
        <v>0.19</v>
      </c>
      <c r="AU701" t="s">
        <v>19</v>
      </c>
      <c r="AV701">
        <v>0</v>
      </c>
      <c r="AW701">
        <v>2</v>
      </c>
      <c r="AX701">
        <v>39572820</v>
      </c>
      <c r="AY701">
        <v>1</v>
      </c>
      <c r="AZ701">
        <v>0</v>
      </c>
      <c r="BA701">
        <v>660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Y701*Source!I272</f>
        <v>0.12259274999999999</v>
      </c>
      <c r="CY701">
        <f t="shared" si="117"/>
        <v>431.06</v>
      </c>
      <c r="CZ701">
        <f t="shared" si="118"/>
        <v>65.709999999999994</v>
      </c>
      <c r="DA701">
        <f t="shared" si="119"/>
        <v>6.56</v>
      </c>
      <c r="DB701">
        <v>0</v>
      </c>
    </row>
    <row r="702" spans="1:106" x14ac:dyDescent="0.2">
      <c r="A702">
        <f>ROW(Source!A272)</f>
        <v>272</v>
      </c>
      <c r="B702">
        <v>39570879</v>
      </c>
      <c r="C702">
        <v>39572791</v>
      </c>
      <c r="D702">
        <v>36883789</v>
      </c>
      <c r="E702">
        <v>1</v>
      </c>
      <c r="F702">
        <v>1</v>
      </c>
      <c r="G702">
        <v>1</v>
      </c>
      <c r="H702">
        <v>2</v>
      </c>
      <c r="I702" t="s">
        <v>1378</v>
      </c>
      <c r="J702" t="s">
        <v>1379</v>
      </c>
      <c r="K702" t="s">
        <v>1380</v>
      </c>
      <c r="L702">
        <v>1368</v>
      </c>
      <c r="N702">
        <v>1011</v>
      </c>
      <c r="O702" t="s">
        <v>1151</v>
      </c>
      <c r="P702" t="s">
        <v>1151</v>
      </c>
      <c r="Q702">
        <v>1</v>
      </c>
      <c r="W702">
        <v>0</v>
      </c>
      <c r="X702">
        <v>-624296059</v>
      </c>
      <c r="Y702">
        <v>2.1</v>
      </c>
      <c r="AA702">
        <v>0</v>
      </c>
      <c r="AB702">
        <v>7.87</v>
      </c>
      <c r="AC702">
        <v>0</v>
      </c>
      <c r="AD702">
        <v>0</v>
      </c>
      <c r="AE702">
        <v>0</v>
      </c>
      <c r="AF702">
        <v>1.2</v>
      </c>
      <c r="AG702">
        <v>0</v>
      </c>
      <c r="AH702">
        <v>0</v>
      </c>
      <c r="AI702">
        <v>1</v>
      </c>
      <c r="AJ702">
        <v>6.56</v>
      </c>
      <c r="AK702">
        <v>1</v>
      </c>
      <c r="AL702">
        <v>1</v>
      </c>
      <c r="AN702">
        <v>0</v>
      </c>
      <c r="AO702">
        <v>1</v>
      </c>
      <c r="AP702">
        <v>1</v>
      </c>
      <c r="AQ702">
        <v>0</v>
      </c>
      <c r="AR702">
        <v>0</v>
      </c>
      <c r="AS702" t="s">
        <v>3</v>
      </c>
      <c r="AT702">
        <v>1.68</v>
      </c>
      <c r="AU702" t="s">
        <v>19</v>
      </c>
      <c r="AV702">
        <v>0</v>
      </c>
      <c r="AW702">
        <v>2</v>
      </c>
      <c r="AX702">
        <v>39572821</v>
      </c>
      <c r="AY702">
        <v>1</v>
      </c>
      <c r="AZ702">
        <v>0</v>
      </c>
      <c r="BA702">
        <v>661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Y702*Source!I272</f>
        <v>1.0839779999999999</v>
      </c>
      <c r="CY702">
        <f t="shared" si="117"/>
        <v>7.87</v>
      </c>
      <c r="CZ702">
        <f t="shared" si="118"/>
        <v>1.2</v>
      </c>
      <c r="DA702">
        <f t="shared" si="119"/>
        <v>6.56</v>
      </c>
      <c r="DB702">
        <v>0</v>
      </c>
    </row>
    <row r="703" spans="1:106" x14ac:dyDescent="0.2">
      <c r="A703">
        <f>ROW(Source!A272)</f>
        <v>272</v>
      </c>
      <c r="B703">
        <v>39570879</v>
      </c>
      <c r="C703">
        <v>39572791</v>
      </c>
      <c r="D703">
        <v>36883836</v>
      </c>
      <c r="E703">
        <v>1</v>
      </c>
      <c r="F703">
        <v>1</v>
      </c>
      <c r="G703">
        <v>1</v>
      </c>
      <c r="H703">
        <v>2</v>
      </c>
      <c r="I703" t="s">
        <v>1407</v>
      </c>
      <c r="J703" t="s">
        <v>1408</v>
      </c>
      <c r="K703" t="s">
        <v>1409</v>
      </c>
      <c r="L703">
        <v>1368</v>
      </c>
      <c r="N703">
        <v>1011</v>
      </c>
      <c r="O703" t="s">
        <v>1151</v>
      </c>
      <c r="P703" t="s">
        <v>1151</v>
      </c>
      <c r="Q703">
        <v>1</v>
      </c>
      <c r="W703">
        <v>0</v>
      </c>
      <c r="X703">
        <v>1061502546</v>
      </c>
      <c r="Y703">
        <v>12.024999999999999</v>
      </c>
      <c r="AA703">
        <v>0</v>
      </c>
      <c r="AB703">
        <v>80.75</v>
      </c>
      <c r="AC703">
        <v>0</v>
      </c>
      <c r="AD703">
        <v>0</v>
      </c>
      <c r="AE703">
        <v>0</v>
      </c>
      <c r="AF703">
        <v>12.31</v>
      </c>
      <c r="AG703">
        <v>0</v>
      </c>
      <c r="AH703">
        <v>0</v>
      </c>
      <c r="AI703">
        <v>1</v>
      </c>
      <c r="AJ703">
        <v>6.56</v>
      </c>
      <c r="AK703">
        <v>1</v>
      </c>
      <c r="AL703">
        <v>1</v>
      </c>
      <c r="AN703">
        <v>0</v>
      </c>
      <c r="AO703">
        <v>1</v>
      </c>
      <c r="AP703">
        <v>1</v>
      </c>
      <c r="AQ703">
        <v>0</v>
      </c>
      <c r="AR703">
        <v>0</v>
      </c>
      <c r="AS703" t="s">
        <v>3</v>
      </c>
      <c r="AT703">
        <v>9.6199999999999992</v>
      </c>
      <c r="AU703" t="s">
        <v>19</v>
      </c>
      <c r="AV703">
        <v>0</v>
      </c>
      <c r="AW703">
        <v>2</v>
      </c>
      <c r="AX703">
        <v>39572822</v>
      </c>
      <c r="AY703">
        <v>1</v>
      </c>
      <c r="AZ703">
        <v>0</v>
      </c>
      <c r="BA703">
        <v>662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Y703*Source!I272</f>
        <v>6.2070644999999987</v>
      </c>
      <c r="CY703">
        <f t="shared" si="117"/>
        <v>80.75</v>
      </c>
      <c r="CZ703">
        <f t="shared" si="118"/>
        <v>12.31</v>
      </c>
      <c r="DA703">
        <f t="shared" si="119"/>
        <v>6.56</v>
      </c>
      <c r="DB703">
        <v>0</v>
      </c>
    </row>
    <row r="704" spans="1:106" x14ac:dyDescent="0.2">
      <c r="A704">
        <f>ROW(Source!A272)</f>
        <v>272</v>
      </c>
      <c r="B704">
        <v>39570879</v>
      </c>
      <c r="C704">
        <v>39572791</v>
      </c>
      <c r="D704">
        <v>36800159</v>
      </c>
      <c r="E704">
        <v>1</v>
      </c>
      <c r="F704">
        <v>1</v>
      </c>
      <c r="G704">
        <v>1</v>
      </c>
      <c r="H704">
        <v>3</v>
      </c>
      <c r="I704" t="s">
        <v>1387</v>
      </c>
      <c r="J704" t="s">
        <v>1388</v>
      </c>
      <c r="K704" t="s">
        <v>1389</v>
      </c>
      <c r="L704">
        <v>1339</v>
      </c>
      <c r="N704">
        <v>1007</v>
      </c>
      <c r="O704" t="s">
        <v>73</v>
      </c>
      <c r="P704" t="s">
        <v>73</v>
      </c>
      <c r="Q704">
        <v>1</v>
      </c>
      <c r="W704">
        <v>0</v>
      </c>
      <c r="X704">
        <v>1262771840</v>
      </c>
      <c r="Y704">
        <v>1.37</v>
      </c>
      <c r="AA704">
        <v>40.799999999999997</v>
      </c>
      <c r="AB704">
        <v>0</v>
      </c>
      <c r="AC704">
        <v>0</v>
      </c>
      <c r="AD704">
        <v>0</v>
      </c>
      <c r="AE704">
        <v>6.22</v>
      </c>
      <c r="AF704">
        <v>0</v>
      </c>
      <c r="AG704">
        <v>0</v>
      </c>
      <c r="AH704">
        <v>0</v>
      </c>
      <c r="AI704">
        <v>6.56</v>
      </c>
      <c r="AJ704">
        <v>1</v>
      </c>
      <c r="AK704">
        <v>1</v>
      </c>
      <c r="AL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3</v>
      </c>
      <c r="AT704">
        <v>1.37</v>
      </c>
      <c r="AU704" t="s">
        <v>3</v>
      </c>
      <c r="AV704">
        <v>0</v>
      </c>
      <c r="AW704">
        <v>2</v>
      </c>
      <c r="AX704">
        <v>39572823</v>
      </c>
      <c r="AY704">
        <v>1</v>
      </c>
      <c r="AZ704">
        <v>0</v>
      </c>
      <c r="BA704">
        <v>663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Y704*Source!I272</f>
        <v>0.70716659999999998</v>
      </c>
      <c r="CY704">
        <f t="shared" ref="CY704:CY716" si="120">AA704</f>
        <v>40.799999999999997</v>
      </c>
      <c r="CZ704">
        <f t="shared" ref="CZ704:CZ716" si="121">AE704</f>
        <v>6.22</v>
      </c>
      <c r="DA704">
        <f t="shared" ref="DA704:DA716" si="122">AI704</f>
        <v>6.56</v>
      </c>
      <c r="DB704">
        <v>0</v>
      </c>
    </row>
    <row r="705" spans="1:106" x14ac:dyDescent="0.2">
      <c r="A705">
        <f>ROW(Source!A272)</f>
        <v>272</v>
      </c>
      <c r="B705">
        <v>39570879</v>
      </c>
      <c r="C705">
        <v>39572791</v>
      </c>
      <c r="D705">
        <v>36800166</v>
      </c>
      <c r="E705">
        <v>1</v>
      </c>
      <c r="F705">
        <v>1</v>
      </c>
      <c r="G705">
        <v>1</v>
      </c>
      <c r="H705">
        <v>3</v>
      </c>
      <c r="I705" t="s">
        <v>1410</v>
      </c>
      <c r="J705" t="s">
        <v>1411</v>
      </c>
      <c r="K705" t="s">
        <v>1412</v>
      </c>
      <c r="L705">
        <v>1346</v>
      </c>
      <c r="N705">
        <v>1009</v>
      </c>
      <c r="O705" t="s">
        <v>307</v>
      </c>
      <c r="P705" t="s">
        <v>307</v>
      </c>
      <c r="Q705">
        <v>1</v>
      </c>
      <c r="W705">
        <v>0</v>
      </c>
      <c r="X705">
        <v>1721895514</v>
      </c>
      <c r="Y705">
        <v>0.41</v>
      </c>
      <c r="AA705">
        <v>39.950000000000003</v>
      </c>
      <c r="AB705">
        <v>0</v>
      </c>
      <c r="AC705">
        <v>0</v>
      </c>
      <c r="AD705">
        <v>0</v>
      </c>
      <c r="AE705">
        <v>6.09</v>
      </c>
      <c r="AF705">
        <v>0</v>
      </c>
      <c r="AG705">
        <v>0</v>
      </c>
      <c r="AH705">
        <v>0</v>
      </c>
      <c r="AI705">
        <v>6.56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0</v>
      </c>
      <c r="AQ705">
        <v>0</v>
      </c>
      <c r="AR705">
        <v>0</v>
      </c>
      <c r="AS705" t="s">
        <v>3</v>
      </c>
      <c r="AT705">
        <v>0.41</v>
      </c>
      <c r="AU705" t="s">
        <v>3</v>
      </c>
      <c r="AV705">
        <v>0</v>
      </c>
      <c r="AW705">
        <v>2</v>
      </c>
      <c r="AX705">
        <v>39572824</v>
      </c>
      <c r="AY705">
        <v>1</v>
      </c>
      <c r="AZ705">
        <v>0</v>
      </c>
      <c r="BA705">
        <v>664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Y705*Source!I272</f>
        <v>0.21163379999999998</v>
      </c>
      <c r="CY705">
        <f t="shared" si="120"/>
        <v>39.950000000000003</v>
      </c>
      <c r="CZ705">
        <f t="shared" si="121"/>
        <v>6.09</v>
      </c>
      <c r="DA705">
        <f t="shared" si="122"/>
        <v>6.56</v>
      </c>
      <c r="DB705">
        <v>0</v>
      </c>
    </row>
    <row r="706" spans="1:106" x14ac:dyDescent="0.2">
      <c r="A706">
        <f>ROW(Source!A272)</f>
        <v>272</v>
      </c>
      <c r="B706">
        <v>39570879</v>
      </c>
      <c r="C706">
        <v>39572791</v>
      </c>
      <c r="D706">
        <v>36803259</v>
      </c>
      <c r="E706">
        <v>1</v>
      </c>
      <c r="F706">
        <v>1</v>
      </c>
      <c r="G706">
        <v>1</v>
      </c>
      <c r="H706">
        <v>3</v>
      </c>
      <c r="I706" t="s">
        <v>1448</v>
      </c>
      <c r="J706" t="s">
        <v>1449</v>
      </c>
      <c r="K706" t="s">
        <v>1450</v>
      </c>
      <c r="L706">
        <v>1348</v>
      </c>
      <c r="N706">
        <v>1009</v>
      </c>
      <c r="O706" t="s">
        <v>64</v>
      </c>
      <c r="P706" t="s">
        <v>64</v>
      </c>
      <c r="Q706">
        <v>1000</v>
      </c>
      <c r="W706">
        <v>0</v>
      </c>
      <c r="X706">
        <v>1225357214</v>
      </c>
      <c r="Y706">
        <v>4.0000000000000001E-3</v>
      </c>
      <c r="AA706">
        <v>70513.440000000002</v>
      </c>
      <c r="AB706">
        <v>0</v>
      </c>
      <c r="AC706">
        <v>0</v>
      </c>
      <c r="AD706">
        <v>0</v>
      </c>
      <c r="AE706">
        <v>10749</v>
      </c>
      <c r="AF706">
        <v>0</v>
      </c>
      <c r="AG706">
        <v>0</v>
      </c>
      <c r="AH706">
        <v>0</v>
      </c>
      <c r="AI706">
        <v>6.56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0</v>
      </c>
      <c r="AQ706">
        <v>0</v>
      </c>
      <c r="AR706">
        <v>0</v>
      </c>
      <c r="AS706" t="s">
        <v>3</v>
      </c>
      <c r="AT706">
        <v>4.0000000000000001E-3</v>
      </c>
      <c r="AU706" t="s">
        <v>3</v>
      </c>
      <c r="AV706">
        <v>0</v>
      </c>
      <c r="AW706">
        <v>2</v>
      </c>
      <c r="AX706">
        <v>39572825</v>
      </c>
      <c r="AY706">
        <v>1</v>
      </c>
      <c r="AZ706">
        <v>0</v>
      </c>
      <c r="BA706">
        <v>665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Y706*Source!I272</f>
        <v>2.0647199999999999E-3</v>
      </c>
      <c r="CY706">
        <f t="shared" si="120"/>
        <v>70513.440000000002</v>
      </c>
      <c r="CZ706">
        <f t="shared" si="121"/>
        <v>10749</v>
      </c>
      <c r="DA706">
        <f t="shared" si="122"/>
        <v>6.56</v>
      </c>
      <c r="DB706">
        <v>0</v>
      </c>
    </row>
    <row r="707" spans="1:106" x14ac:dyDescent="0.2">
      <c r="A707">
        <f>ROW(Source!A272)</f>
        <v>272</v>
      </c>
      <c r="B707">
        <v>39570879</v>
      </c>
      <c r="C707">
        <v>39572791</v>
      </c>
      <c r="D707">
        <v>36804545</v>
      </c>
      <c r="E707">
        <v>1</v>
      </c>
      <c r="F707">
        <v>1</v>
      </c>
      <c r="G707">
        <v>1</v>
      </c>
      <c r="H707">
        <v>3</v>
      </c>
      <c r="I707" t="s">
        <v>1211</v>
      </c>
      <c r="J707" t="s">
        <v>1212</v>
      </c>
      <c r="K707" t="s">
        <v>1213</v>
      </c>
      <c r="L707">
        <v>1348</v>
      </c>
      <c r="N707">
        <v>1009</v>
      </c>
      <c r="O707" t="s">
        <v>64</v>
      </c>
      <c r="P707" t="s">
        <v>64</v>
      </c>
      <c r="Q707">
        <v>1000</v>
      </c>
      <c r="W707">
        <v>0</v>
      </c>
      <c r="X707">
        <v>1174701286</v>
      </c>
      <c r="Y707">
        <v>1.0000000000000001E-5</v>
      </c>
      <c r="AA707">
        <v>78575.679999999993</v>
      </c>
      <c r="AB707">
        <v>0</v>
      </c>
      <c r="AC707">
        <v>0</v>
      </c>
      <c r="AD707">
        <v>0</v>
      </c>
      <c r="AE707">
        <v>11978</v>
      </c>
      <c r="AF707">
        <v>0</v>
      </c>
      <c r="AG707">
        <v>0</v>
      </c>
      <c r="AH707">
        <v>0</v>
      </c>
      <c r="AI707">
        <v>6.56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3</v>
      </c>
      <c r="AT707">
        <v>1.0000000000000001E-5</v>
      </c>
      <c r="AU707" t="s">
        <v>3</v>
      </c>
      <c r="AV707">
        <v>0</v>
      </c>
      <c r="AW707">
        <v>2</v>
      </c>
      <c r="AX707">
        <v>39572827</v>
      </c>
      <c r="AY707">
        <v>1</v>
      </c>
      <c r="AZ707">
        <v>0</v>
      </c>
      <c r="BA707">
        <v>667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Y707*Source!I272</f>
        <v>5.1618000000000003E-6</v>
      </c>
      <c r="CY707">
        <f t="shared" si="120"/>
        <v>78575.679999999993</v>
      </c>
      <c r="CZ707">
        <f t="shared" si="121"/>
        <v>11978</v>
      </c>
      <c r="DA707">
        <f t="shared" si="122"/>
        <v>6.56</v>
      </c>
      <c r="DB707">
        <v>0</v>
      </c>
    </row>
    <row r="708" spans="1:106" x14ac:dyDescent="0.2">
      <c r="A708">
        <f>ROW(Source!A272)</f>
        <v>272</v>
      </c>
      <c r="B708">
        <v>39570879</v>
      </c>
      <c r="C708">
        <v>39572791</v>
      </c>
      <c r="D708">
        <v>36805527</v>
      </c>
      <c r="E708">
        <v>1</v>
      </c>
      <c r="F708">
        <v>1</v>
      </c>
      <c r="G708">
        <v>1</v>
      </c>
      <c r="H708">
        <v>3</v>
      </c>
      <c r="I708" t="s">
        <v>1413</v>
      </c>
      <c r="J708" t="s">
        <v>1414</v>
      </c>
      <c r="K708" t="s">
        <v>1415</v>
      </c>
      <c r="L708">
        <v>1348</v>
      </c>
      <c r="N708">
        <v>1009</v>
      </c>
      <c r="O708" t="s">
        <v>64</v>
      </c>
      <c r="P708" t="s">
        <v>64</v>
      </c>
      <c r="Q708">
        <v>1000</v>
      </c>
      <c r="W708">
        <v>0</v>
      </c>
      <c r="X708">
        <v>-2116243625</v>
      </c>
      <c r="Y708">
        <v>1E-4</v>
      </c>
      <c r="AA708">
        <v>248624</v>
      </c>
      <c r="AB708">
        <v>0</v>
      </c>
      <c r="AC708">
        <v>0</v>
      </c>
      <c r="AD708">
        <v>0</v>
      </c>
      <c r="AE708">
        <v>37900</v>
      </c>
      <c r="AF708">
        <v>0</v>
      </c>
      <c r="AG708">
        <v>0</v>
      </c>
      <c r="AH708">
        <v>0</v>
      </c>
      <c r="AI708">
        <v>6.56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3</v>
      </c>
      <c r="AT708">
        <v>1E-4</v>
      </c>
      <c r="AU708" t="s">
        <v>3</v>
      </c>
      <c r="AV708">
        <v>0</v>
      </c>
      <c r="AW708">
        <v>2</v>
      </c>
      <c r="AX708">
        <v>39572828</v>
      </c>
      <c r="AY708">
        <v>1</v>
      </c>
      <c r="AZ708">
        <v>0</v>
      </c>
      <c r="BA708">
        <v>668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Y708*Source!I272</f>
        <v>5.1617999999999999E-5</v>
      </c>
      <c r="CY708">
        <f t="shared" si="120"/>
        <v>248624</v>
      </c>
      <c r="CZ708">
        <f t="shared" si="121"/>
        <v>37900</v>
      </c>
      <c r="DA708">
        <f t="shared" si="122"/>
        <v>6.56</v>
      </c>
      <c r="DB708">
        <v>0</v>
      </c>
    </row>
    <row r="709" spans="1:106" x14ac:dyDescent="0.2">
      <c r="A709">
        <f>ROW(Source!A272)</f>
        <v>272</v>
      </c>
      <c r="B709">
        <v>39570879</v>
      </c>
      <c r="C709">
        <v>39572791</v>
      </c>
      <c r="D709">
        <v>36823258</v>
      </c>
      <c r="E709">
        <v>1</v>
      </c>
      <c r="F709">
        <v>1</v>
      </c>
      <c r="G709">
        <v>1</v>
      </c>
      <c r="H709">
        <v>3</v>
      </c>
      <c r="I709" t="s">
        <v>579</v>
      </c>
      <c r="J709" t="s">
        <v>581</v>
      </c>
      <c r="K709" t="s">
        <v>580</v>
      </c>
      <c r="L709">
        <v>1348</v>
      </c>
      <c r="N709">
        <v>1009</v>
      </c>
      <c r="O709" t="s">
        <v>64</v>
      </c>
      <c r="P709" t="s">
        <v>64</v>
      </c>
      <c r="Q709">
        <v>1000</v>
      </c>
      <c r="W709">
        <v>0</v>
      </c>
      <c r="X709">
        <v>299819930</v>
      </c>
      <c r="Y709">
        <v>1E-3</v>
      </c>
      <c r="AA709">
        <v>50590.720000000001</v>
      </c>
      <c r="AB709">
        <v>0</v>
      </c>
      <c r="AC709">
        <v>0</v>
      </c>
      <c r="AD709">
        <v>0</v>
      </c>
      <c r="AE709">
        <v>7712</v>
      </c>
      <c r="AF709">
        <v>0</v>
      </c>
      <c r="AG709">
        <v>0</v>
      </c>
      <c r="AH709">
        <v>0</v>
      </c>
      <c r="AI709">
        <v>6.56</v>
      </c>
      <c r="AJ709">
        <v>1</v>
      </c>
      <c r="AK709">
        <v>1</v>
      </c>
      <c r="AL709">
        <v>1</v>
      </c>
      <c r="AN709">
        <v>0</v>
      </c>
      <c r="AO709">
        <v>1</v>
      </c>
      <c r="AP709">
        <v>0</v>
      </c>
      <c r="AQ709">
        <v>0</v>
      </c>
      <c r="AR709">
        <v>0</v>
      </c>
      <c r="AS709" t="s">
        <v>3</v>
      </c>
      <c r="AT709">
        <v>1E-3</v>
      </c>
      <c r="AU709" t="s">
        <v>3</v>
      </c>
      <c r="AV709">
        <v>0</v>
      </c>
      <c r="AW709">
        <v>2</v>
      </c>
      <c r="AX709">
        <v>39572829</v>
      </c>
      <c r="AY709">
        <v>1</v>
      </c>
      <c r="AZ709">
        <v>0</v>
      </c>
      <c r="BA709">
        <v>669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Y709*Source!I272</f>
        <v>5.1617999999999998E-4</v>
      </c>
      <c r="CY709">
        <f t="shared" si="120"/>
        <v>50590.720000000001</v>
      </c>
      <c r="CZ709">
        <f t="shared" si="121"/>
        <v>7712</v>
      </c>
      <c r="DA709">
        <f t="shared" si="122"/>
        <v>6.56</v>
      </c>
      <c r="DB709">
        <v>0</v>
      </c>
    </row>
    <row r="710" spans="1:106" x14ac:dyDescent="0.2">
      <c r="A710">
        <f>ROW(Source!A272)</f>
        <v>272</v>
      </c>
      <c r="B710">
        <v>39570879</v>
      </c>
      <c r="C710">
        <v>39572791</v>
      </c>
      <c r="D710">
        <v>36823769</v>
      </c>
      <c r="E710">
        <v>1</v>
      </c>
      <c r="F710">
        <v>1</v>
      </c>
      <c r="G710">
        <v>1</v>
      </c>
      <c r="H710">
        <v>3</v>
      </c>
      <c r="I710" t="s">
        <v>591</v>
      </c>
      <c r="J710" t="s">
        <v>593</v>
      </c>
      <c r="K710" t="s">
        <v>592</v>
      </c>
      <c r="L710">
        <v>1348</v>
      </c>
      <c r="N710">
        <v>1009</v>
      </c>
      <c r="O710" t="s">
        <v>64</v>
      </c>
      <c r="P710" t="s">
        <v>64</v>
      </c>
      <c r="Q710">
        <v>1000</v>
      </c>
      <c r="W710">
        <v>0</v>
      </c>
      <c r="X710">
        <v>-1831795939</v>
      </c>
      <c r="Y710">
        <v>1</v>
      </c>
      <c r="AA710">
        <v>66071.47</v>
      </c>
      <c r="AB710">
        <v>0</v>
      </c>
      <c r="AC710">
        <v>0</v>
      </c>
      <c r="AD710">
        <v>0</v>
      </c>
      <c r="AE710">
        <v>10071.870000000001</v>
      </c>
      <c r="AF710">
        <v>0</v>
      </c>
      <c r="AG710">
        <v>0</v>
      </c>
      <c r="AH710">
        <v>0</v>
      </c>
      <c r="AI710">
        <v>6.56</v>
      </c>
      <c r="AJ710">
        <v>1</v>
      </c>
      <c r="AK710">
        <v>1</v>
      </c>
      <c r="AL710">
        <v>1</v>
      </c>
      <c r="AN710">
        <v>0</v>
      </c>
      <c r="AO710">
        <v>0</v>
      </c>
      <c r="AP710">
        <v>0</v>
      </c>
      <c r="AQ710">
        <v>0</v>
      </c>
      <c r="AR710">
        <v>0</v>
      </c>
      <c r="AS710" t="s">
        <v>3</v>
      </c>
      <c r="AT710">
        <v>1</v>
      </c>
      <c r="AU710" t="s">
        <v>3</v>
      </c>
      <c r="AV710">
        <v>0</v>
      </c>
      <c r="AW710">
        <v>1</v>
      </c>
      <c r="AX710">
        <v>-1</v>
      </c>
      <c r="AY710">
        <v>0</v>
      </c>
      <c r="AZ710">
        <v>0</v>
      </c>
      <c r="BA710" t="s">
        <v>3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Y710*Source!I272</f>
        <v>0.51617999999999997</v>
      </c>
      <c r="CY710">
        <f t="shared" si="120"/>
        <v>66071.47</v>
      </c>
      <c r="CZ710">
        <f t="shared" si="121"/>
        <v>10071.870000000001</v>
      </c>
      <c r="DA710">
        <f t="shared" si="122"/>
        <v>6.56</v>
      </c>
      <c r="DB710">
        <v>0</v>
      </c>
    </row>
    <row r="711" spans="1:106" x14ac:dyDescent="0.2">
      <c r="A711">
        <f>ROW(Source!A272)</f>
        <v>272</v>
      </c>
      <c r="B711">
        <v>39570879</v>
      </c>
      <c r="C711">
        <v>39572791</v>
      </c>
      <c r="D711">
        <v>36825287</v>
      </c>
      <c r="E711">
        <v>1</v>
      </c>
      <c r="F711">
        <v>1</v>
      </c>
      <c r="G711">
        <v>1</v>
      </c>
      <c r="H711">
        <v>3</v>
      </c>
      <c r="I711" t="s">
        <v>1416</v>
      </c>
      <c r="J711" t="s">
        <v>1417</v>
      </c>
      <c r="K711" t="s">
        <v>1418</v>
      </c>
      <c r="L711">
        <v>1302</v>
      </c>
      <c r="N711">
        <v>1003</v>
      </c>
      <c r="O711" t="s">
        <v>47</v>
      </c>
      <c r="P711" t="s">
        <v>47</v>
      </c>
      <c r="Q711">
        <v>10</v>
      </c>
      <c r="W711">
        <v>0</v>
      </c>
      <c r="X711">
        <v>-1640127157</v>
      </c>
      <c r="Y711">
        <v>1.8700000000000001E-2</v>
      </c>
      <c r="AA711">
        <v>329.57</v>
      </c>
      <c r="AB711">
        <v>0</v>
      </c>
      <c r="AC711">
        <v>0</v>
      </c>
      <c r="AD711">
        <v>0</v>
      </c>
      <c r="AE711">
        <v>50.24</v>
      </c>
      <c r="AF711">
        <v>0</v>
      </c>
      <c r="AG711">
        <v>0</v>
      </c>
      <c r="AH711">
        <v>0</v>
      </c>
      <c r="AI711">
        <v>6.56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3</v>
      </c>
      <c r="AT711">
        <v>1.8700000000000001E-2</v>
      </c>
      <c r="AU711" t="s">
        <v>3</v>
      </c>
      <c r="AV711">
        <v>0</v>
      </c>
      <c r="AW711">
        <v>2</v>
      </c>
      <c r="AX711">
        <v>39572831</v>
      </c>
      <c r="AY711">
        <v>1</v>
      </c>
      <c r="AZ711">
        <v>0</v>
      </c>
      <c r="BA711">
        <v>671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Y711*Source!I272</f>
        <v>9.6525659999999996E-3</v>
      </c>
      <c r="CY711">
        <f t="shared" si="120"/>
        <v>329.57</v>
      </c>
      <c r="CZ711">
        <f t="shared" si="121"/>
        <v>50.24</v>
      </c>
      <c r="DA711">
        <f t="shared" si="122"/>
        <v>6.56</v>
      </c>
      <c r="DB711">
        <v>0</v>
      </c>
    </row>
    <row r="712" spans="1:106" x14ac:dyDescent="0.2">
      <c r="A712">
        <f>ROW(Source!A272)</f>
        <v>272</v>
      </c>
      <c r="B712">
        <v>39570879</v>
      </c>
      <c r="C712">
        <v>39572791</v>
      </c>
      <c r="D712">
        <v>36825646</v>
      </c>
      <c r="E712">
        <v>1</v>
      </c>
      <c r="F712">
        <v>1</v>
      </c>
      <c r="G712">
        <v>1</v>
      </c>
      <c r="H712">
        <v>3</v>
      </c>
      <c r="I712" t="s">
        <v>1220</v>
      </c>
      <c r="J712" t="s">
        <v>1221</v>
      </c>
      <c r="K712" t="s">
        <v>1222</v>
      </c>
      <c r="L712">
        <v>1348</v>
      </c>
      <c r="N712">
        <v>1009</v>
      </c>
      <c r="O712" t="s">
        <v>64</v>
      </c>
      <c r="P712" t="s">
        <v>64</v>
      </c>
      <c r="Q712">
        <v>1000</v>
      </c>
      <c r="W712">
        <v>0</v>
      </c>
      <c r="X712">
        <v>-1396314973</v>
      </c>
      <c r="Y712">
        <v>3.0000000000000001E-5</v>
      </c>
      <c r="AA712">
        <v>29226.11</v>
      </c>
      <c r="AB712">
        <v>0</v>
      </c>
      <c r="AC712">
        <v>0</v>
      </c>
      <c r="AD712">
        <v>0</v>
      </c>
      <c r="AE712">
        <v>4455.2</v>
      </c>
      <c r="AF712">
        <v>0</v>
      </c>
      <c r="AG712">
        <v>0</v>
      </c>
      <c r="AH712">
        <v>0</v>
      </c>
      <c r="AI712">
        <v>6.56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0</v>
      </c>
      <c r="AQ712">
        <v>0</v>
      </c>
      <c r="AR712">
        <v>0</v>
      </c>
      <c r="AS712" t="s">
        <v>3</v>
      </c>
      <c r="AT712">
        <v>3.0000000000000001E-5</v>
      </c>
      <c r="AU712" t="s">
        <v>3</v>
      </c>
      <c r="AV712">
        <v>0</v>
      </c>
      <c r="AW712">
        <v>2</v>
      </c>
      <c r="AX712">
        <v>39572832</v>
      </c>
      <c r="AY712">
        <v>1</v>
      </c>
      <c r="AZ712">
        <v>0</v>
      </c>
      <c r="BA712">
        <v>672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Y712*Source!I272</f>
        <v>1.5485399999999999E-5</v>
      </c>
      <c r="CY712">
        <f t="shared" si="120"/>
        <v>29226.11</v>
      </c>
      <c r="CZ712">
        <f t="shared" si="121"/>
        <v>4455.2</v>
      </c>
      <c r="DA712">
        <f t="shared" si="122"/>
        <v>6.56</v>
      </c>
      <c r="DB712">
        <v>0</v>
      </c>
    </row>
    <row r="713" spans="1:106" x14ac:dyDescent="0.2">
      <c r="A713">
        <f>ROW(Source!A272)</f>
        <v>272</v>
      </c>
      <c r="B713">
        <v>39570879</v>
      </c>
      <c r="C713">
        <v>39572791</v>
      </c>
      <c r="D713">
        <v>36826406</v>
      </c>
      <c r="E713">
        <v>1</v>
      </c>
      <c r="F713">
        <v>1</v>
      </c>
      <c r="G713">
        <v>1</v>
      </c>
      <c r="H713">
        <v>3</v>
      </c>
      <c r="I713" t="s">
        <v>1419</v>
      </c>
      <c r="J713" t="s">
        <v>1420</v>
      </c>
      <c r="K713" t="s">
        <v>1421</v>
      </c>
      <c r="L713">
        <v>1348</v>
      </c>
      <c r="N713">
        <v>1009</v>
      </c>
      <c r="O713" t="s">
        <v>64</v>
      </c>
      <c r="P713" t="s">
        <v>64</v>
      </c>
      <c r="Q713">
        <v>1000</v>
      </c>
      <c r="W713">
        <v>0</v>
      </c>
      <c r="X713">
        <v>900832145</v>
      </c>
      <c r="Y713">
        <v>1.9400000000000001E-3</v>
      </c>
      <c r="AA713">
        <v>32275.200000000001</v>
      </c>
      <c r="AB713">
        <v>0</v>
      </c>
      <c r="AC713">
        <v>0</v>
      </c>
      <c r="AD713">
        <v>0</v>
      </c>
      <c r="AE713">
        <v>4920</v>
      </c>
      <c r="AF713">
        <v>0</v>
      </c>
      <c r="AG713">
        <v>0</v>
      </c>
      <c r="AH713">
        <v>0</v>
      </c>
      <c r="AI713">
        <v>6.56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3</v>
      </c>
      <c r="AT713">
        <v>1.9400000000000001E-3</v>
      </c>
      <c r="AU713" t="s">
        <v>3</v>
      </c>
      <c r="AV713">
        <v>0</v>
      </c>
      <c r="AW713">
        <v>2</v>
      </c>
      <c r="AX713">
        <v>39572833</v>
      </c>
      <c r="AY713">
        <v>1</v>
      </c>
      <c r="AZ713">
        <v>0</v>
      </c>
      <c r="BA713">
        <v>673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Y713*Source!I272</f>
        <v>1.0013891999999999E-3</v>
      </c>
      <c r="CY713">
        <f t="shared" si="120"/>
        <v>32275.200000000001</v>
      </c>
      <c r="CZ713">
        <f t="shared" si="121"/>
        <v>4920</v>
      </c>
      <c r="DA713">
        <f t="shared" si="122"/>
        <v>6.56</v>
      </c>
      <c r="DB713">
        <v>0</v>
      </c>
    </row>
    <row r="714" spans="1:106" x14ac:dyDescent="0.2">
      <c r="A714">
        <f>ROW(Source!A272)</f>
        <v>272</v>
      </c>
      <c r="B714">
        <v>39570879</v>
      </c>
      <c r="C714">
        <v>39572791</v>
      </c>
      <c r="D714">
        <v>36830313</v>
      </c>
      <c r="E714">
        <v>1</v>
      </c>
      <c r="F714">
        <v>1</v>
      </c>
      <c r="G714">
        <v>1</v>
      </c>
      <c r="H714">
        <v>3</v>
      </c>
      <c r="I714" t="s">
        <v>1422</v>
      </c>
      <c r="J714" t="s">
        <v>1423</v>
      </c>
      <c r="K714" t="s">
        <v>1424</v>
      </c>
      <c r="L714">
        <v>1339</v>
      </c>
      <c r="N714">
        <v>1007</v>
      </c>
      <c r="O714" t="s">
        <v>73</v>
      </c>
      <c r="P714" t="s">
        <v>73</v>
      </c>
      <c r="Q714">
        <v>1</v>
      </c>
      <c r="W714">
        <v>0</v>
      </c>
      <c r="X714">
        <v>1283004816</v>
      </c>
      <c r="Y714">
        <v>1.0300000000000001E-3</v>
      </c>
      <c r="AA714">
        <v>11152</v>
      </c>
      <c r="AB714">
        <v>0</v>
      </c>
      <c r="AC714">
        <v>0</v>
      </c>
      <c r="AD714">
        <v>0</v>
      </c>
      <c r="AE714">
        <v>1700</v>
      </c>
      <c r="AF714">
        <v>0</v>
      </c>
      <c r="AG714">
        <v>0</v>
      </c>
      <c r="AH714">
        <v>0</v>
      </c>
      <c r="AI714">
        <v>6.56</v>
      </c>
      <c r="AJ714">
        <v>1</v>
      </c>
      <c r="AK714">
        <v>1</v>
      </c>
      <c r="AL714">
        <v>1</v>
      </c>
      <c r="AN714">
        <v>0</v>
      </c>
      <c r="AO714">
        <v>1</v>
      </c>
      <c r="AP714">
        <v>0</v>
      </c>
      <c r="AQ714">
        <v>0</v>
      </c>
      <c r="AR714">
        <v>0</v>
      </c>
      <c r="AS714" t="s">
        <v>3</v>
      </c>
      <c r="AT714">
        <v>1.0300000000000001E-3</v>
      </c>
      <c r="AU714" t="s">
        <v>3</v>
      </c>
      <c r="AV714">
        <v>0</v>
      </c>
      <c r="AW714">
        <v>2</v>
      </c>
      <c r="AX714">
        <v>39572834</v>
      </c>
      <c r="AY714">
        <v>1</v>
      </c>
      <c r="AZ714">
        <v>0</v>
      </c>
      <c r="BA714">
        <v>674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Y714*Source!I272</f>
        <v>5.3166539999999999E-4</v>
      </c>
      <c r="CY714">
        <f t="shared" si="120"/>
        <v>11152</v>
      </c>
      <c r="CZ714">
        <f t="shared" si="121"/>
        <v>1700</v>
      </c>
      <c r="DA714">
        <f t="shared" si="122"/>
        <v>6.56</v>
      </c>
      <c r="DB714">
        <v>0</v>
      </c>
    </row>
    <row r="715" spans="1:106" x14ac:dyDescent="0.2">
      <c r="A715">
        <f>ROW(Source!A272)</f>
        <v>272</v>
      </c>
      <c r="B715">
        <v>39570879</v>
      </c>
      <c r="C715">
        <v>39572791</v>
      </c>
      <c r="D715">
        <v>36837948</v>
      </c>
      <c r="E715">
        <v>1</v>
      </c>
      <c r="F715">
        <v>1</v>
      </c>
      <c r="G715">
        <v>1</v>
      </c>
      <c r="H715">
        <v>3</v>
      </c>
      <c r="I715" t="s">
        <v>1425</v>
      </c>
      <c r="J715" t="s">
        <v>1426</v>
      </c>
      <c r="K715" t="s">
        <v>1427</v>
      </c>
      <c r="L715">
        <v>1348</v>
      </c>
      <c r="N715">
        <v>1009</v>
      </c>
      <c r="O715" t="s">
        <v>64</v>
      </c>
      <c r="P715" t="s">
        <v>64</v>
      </c>
      <c r="Q715">
        <v>1000</v>
      </c>
      <c r="W715">
        <v>0</v>
      </c>
      <c r="X715">
        <v>-1655298345</v>
      </c>
      <c r="Y715">
        <v>3.1E-4</v>
      </c>
      <c r="AA715">
        <v>102467.2</v>
      </c>
      <c r="AB715">
        <v>0</v>
      </c>
      <c r="AC715">
        <v>0</v>
      </c>
      <c r="AD715">
        <v>0</v>
      </c>
      <c r="AE715">
        <v>15620</v>
      </c>
      <c r="AF715">
        <v>0</v>
      </c>
      <c r="AG715">
        <v>0</v>
      </c>
      <c r="AH715">
        <v>0</v>
      </c>
      <c r="AI715">
        <v>6.56</v>
      </c>
      <c r="AJ715">
        <v>1</v>
      </c>
      <c r="AK715">
        <v>1</v>
      </c>
      <c r="AL715">
        <v>1</v>
      </c>
      <c r="AN715">
        <v>0</v>
      </c>
      <c r="AO715">
        <v>1</v>
      </c>
      <c r="AP715">
        <v>0</v>
      </c>
      <c r="AQ715">
        <v>0</v>
      </c>
      <c r="AR715">
        <v>0</v>
      </c>
      <c r="AS715" t="s">
        <v>3</v>
      </c>
      <c r="AT715">
        <v>3.1E-4</v>
      </c>
      <c r="AU715" t="s">
        <v>3</v>
      </c>
      <c r="AV715">
        <v>0</v>
      </c>
      <c r="AW715">
        <v>2</v>
      </c>
      <c r="AX715">
        <v>39572835</v>
      </c>
      <c r="AY715">
        <v>1</v>
      </c>
      <c r="AZ715">
        <v>0</v>
      </c>
      <c r="BA715">
        <v>675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Y715*Source!I272</f>
        <v>1.6001579999999998E-4</v>
      </c>
      <c r="CY715">
        <f t="shared" si="120"/>
        <v>102467.2</v>
      </c>
      <c r="CZ715">
        <f t="shared" si="121"/>
        <v>15620</v>
      </c>
      <c r="DA715">
        <f t="shared" si="122"/>
        <v>6.56</v>
      </c>
      <c r="DB715">
        <v>0</v>
      </c>
    </row>
    <row r="716" spans="1:106" x14ac:dyDescent="0.2">
      <c r="A716">
        <f>ROW(Source!A272)</f>
        <v>272</v>
      </c>
      <c r="B716">
        <v>39570879</v>
      </c>
      <c r="C716">
        <v>39572791</v>
      </c>
      <c r="D716">
        <v>36839146</v>
      </c>
      <c r="E716">
        <v>1</v>
      </c>
      <c r="F716">
        <v>1</v>
      </c>
      <c r="G716">
        <v>1</v>
      </c>
      <c r="H716">
        <v>3</v>
      </c>
      <c r="I716" t="s">
        <v>1393</v>
      </c>
      <c r="J716" t="s">
        <v>1394</v>
      </c>
      <c r="K716" t="s">
        <v>1395</v>
      </c>
      <c r="L716">
        <v>1348</v>
      </c>
      <c r="N716">
        <v>1009</v>
      </c>
      <c r="O716" t="s">
        <v>64</v>
      </c>
      <c r="P716" t="s">
        <v>64</v>
      </c>
      <c r="Q716">
        <v>1000</v>
      </c>
      <c r="W716">
        <v>0</v>
      </c>
      <c r="X716">
        <v>-639604785</v>
      </c>
      <c r="Y716">
        <v>5.9999999999999995E-4</v>
      </c>
      <c r="AA716">
        <v>61795.199999999997</v>
      </c>
      <c r="AB716">
        <v>0</v>
      </c>
      <c r="AC716">
        <v>0</v>
      </c>
      <c r="AD716">
        <v>0</v>
      </c>
      <c r="AE716">
        <v>9420</v>
      </c>
      <c r="AF716">
        <v>0</v>
      </c>
      <c r="AG716">
        <v>0</v>
      </c>
      <c r="AH716">
        <v>0</v>
      </c>
      <c r="AI716">
        <v>6.56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3</v>
      </c>
      <c r="AT716">
        <v>5.9999999999999995E-4</v>
      </c>
      <c r="AU716" t="s">
        <v>3</v>
      </c>
      <c r="AV716">
        <v>0</v>
      </c>
      <c r="AW716">
        <v>2</v>
      </c>
      <c r="AX716">
        <v>39572836</v>
      </c>
      <c r="AY716">
        <v>1</v>
      </c>
      <c r="AZ716">
        <v>0</v>
      </c>
      <c r="BA716">
        <v>676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Y716*Source!I272</f>
        <v>3.0970799999999996E-4</v>
      </c>
      <c r="CY716">
        <f t="shared" si="120"/>
        <v>61795.199999999997</v>
      </c>
      <c r="CZ716">
        <f t="shared" si="121"/>
        <v>9420</v>
      </c>
      <c r="DA716">
        <f t="shared" si="122"/>
        <v>6.56</v>
      </c>
      <c r="DB716">
        <v>0</v>
      </c>
    </row>
    <row r="717" spans="1:106" x14ac:dyDescent="0.2">
      <c r="A717">
        <f>ROW(Source!A274)</f>
        <v>274</v>
      </c>
      <c r="B717">
        <v>39570879</v>
      </c>
      <c r="C717">
        <v>39572838</v>
      </c>
      <c r="D717">
        <v>37070495</v>
      </c>
      <c r="E717">
        <v>1</v>
      </c>
      <c r="F717">
        <v>1</v>
      </c>
      <c r="G717">
        <v>1</v>
      </c>
      <c r="H717">
        <v>1</v>
      </c>
      <c r="I717" t="s">
        <v>1274</v>
      </c>
      <c r="J717" t="s">
        <v>3</v>
      </c>
      <c r="K717" t="s">
        <v>1275</v>
      </c>
      <c r="L717">
        <v>1191</v>
      </c>
      <c r="N717">
        <v>1013</v>
      </c>
      <c r="O717" t="s">
        <v>1143</v>
      </c>
      <c r="P717" t="s">
        <v>1143</v>
      </c>
      <c r="Q717">
        <v>1</v>
      </c>
      <c r="W717">
        <v>0</v>
      </c>
      <c r="X717">
        <v>-784637506</v>
      </c>
      <c r="Y717">
        <v>72.771999999999991</v>
      </c>
      <c r="AA717">
        <v>0</v>
      </c>
      <c r="AB717">
        <v>0</v>
      </c>
      <c r="AC717">
        <v>0</v>
      </c>
      <c r="AD717">
        <v>57.33</v>
      </c>
      <c r="AE717">
        <v>0</v>
      </c>
      <c r="AF717">
        <v>0</v>
      </c>
      <c r="AG717">
        <v>0</v>
      </c>
      <c r="AH717">
        <v>8.74</v>
      </c>
      <c r="AI717">
        <v>1</v>
      </c>
      <c r="AJ717">
        <v>1</v>
      </c>
      <c r="AK717">
        <v>1</v>
      </c>
      <c r="AL717">
        <v>6.56</v>
      </c>
      <c r="AN717">
        <v>0</v>
      </c>
      <c r="AO717">
        <v>1</v>
      </c>
      <c r="AP717">
        <v>1</v>
      </c>
      <c r="AQ717">
        <v>0</v>
      </c>
      <c r="AR717">
        <v>0</v>
      </c>
      <c r="AS717" t="s">
        <v>3</v>
      </c>
      <c r="AT717">
        <v>63.28</v>
      </c>
      <c r="AU717" t="s">
        <v>20</v>
      </c>
      <c r="AV717">
        <v>1</v>
      </c>
      <c r="AW717">
        <v>2</v>
      </c>
      <c r="AX717">
        <v>39572862</v>
      </c>
      <c r="AY717">
        <v>1</v>
      </c>
      <c r="AZ717">
        <v>0</v>
      </c>
      <c r="BA717">
        <v>677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Y717*Source!I274</f>
        <v>47.266869439999994</v>
      </c>
      <c r="CY717">
        <f>AD717</f>
        <v>57.33</v>
      </c>
      <c r="CZ717">
        <f>AH717</f>
        <v>8.74</v>
      </c>
      <c r="DA717">
        <f>AL717</f>
        <v>6.56</v>
      </c>
      <c r="DB717">
        <v>0</v>
      </c>
    </row>
    <row r="718" spans="1:106" x14ac:dyDescent="0.2">
      <c r="A718">
        <f>ROW(Source!A274)</f>
        <v>274</v>
      </c>
      <c r="B718">
        <v>39570879</v>
      </c>
      <c r="C718">
        <v>39572838</v>
      </c>
      <c r="D718">
        <v>37064876</v>
      </c>
      <c r="E718">
        <v>1</v>
      </c>
      <c r="F718">
        <v>1</v>
      </c>
      <c r="G718">
        <v>1</v>
      </c>
      <c r="H718">
        <v>1</v>
      </c>
      <c r="I718" t="s">
        <v>1146</v>
      </c>
      <c r="J718" t="s">
        <v>3</v>
      </c>
      <c r="K718" t="s">
        <v>1147</v>
      </c>
      <c r="L718">
        <v>1191</v>
      </c>
      <c r="N718">
        <v>1013</v>
      </c>
      <c r="O718" t="s">
        <v>1143</v>
      </c>
      <c r="P718" t="s">
        <v>1143</v>
      </c>
      <c r="Q718">
        <v>1</v>
      </c>
      <c r="W718">
        <v>0</v>
      </c>
      <c r="X718">
        <v>-1417349443</v>
      </c>
      <c r="Y718">
        <v>4.01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1</v>
      </c>
      <c r="AJ718">
        <v>1</v>
      </c>
      <c r="AK718">
        <v>6.56</v>
      </c>
      <c r="AL718">
        <v>1</v>
      </c>
      <c r="AN718">
        <v>0</v>
      </c>
      <c r="AO718">
        <v>1</v>
      </c>
      <c r="AP718">
        <v>0</v>
      </c>
      <c r="AQ718">
        <v>0</v>
      </c>
      <c r="AR718">
        <v>0</v>
      </c>
      <c r="AS718" t="s">
        <v>3</v>
      </c>
      <c r="AT718">
        <v>4.01</v>
      </c>
      <c r="AU718" t="s">
        <v>3</v>
      </c>
      <c r="AV718">
        <v>2</v>
      </c>
      <c r="AW718">
        <v>2</v>
      </c>
      <c r="AX718">
        <v>39572863</v>
      </c>
      <c r="AY718">
        <v>1</v>
      </c>
      <c r="AZ718">
        <v>2048</v>
      </c>
      <c r="BA718">
        <v>678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Y718*Source!I274</f>
        <v>2.6045751999999998</v>
      </c>
      <c r="CY718">
        <f>AD718</f>
        <v>0</v>
      </c>
      <c r="CZ718">
        <f>AH718</f>
        <v>0</v>
      </c>
      <c r="DA718">
        <f>AL718</f>
        <v>1</v>
      </c>
      <c r="DB718">
        <v>0</v>
      </c>
    </row>
    <row r="719" spans="1:106" x14ac:dyDescent="0.2">
      <c r="A719">
        <f>ROW(Source!A274)</f>
        <v>274</v>
      </c>
      <c r="B719">
        <v>39570879</v>
      </c>
      <c r="C719">
        <v>39572838</v>
      </c>
      <c r="D719">
        <v>36882079</v>
      </c>
      <c r="E719">
        <v>1</v>
      </c>
      <c r="F719">
        <v>1</v>
      </c>
      <c r="G719">
        <v>1</v>
      </c>
      <c r="H719">
        <v>2</v>
      </c>
      <c r="I719" t="s">
        <v>1401</v>
      </c>
      <c r="J719" t="s">
        <v>1402</v>
      </c>
      <c r="K719" t="s">
        <v>1403</v>
      </c>
      <c r="L719">
        <v>1368</v>
      </c>
      <c r="N719">
        <v>1011</v>
      </c>
      <c r="O719" t="s">
        <v>1151</v>
      </c>
      <c r="P719" t="s">
        <v>1151</v>
      </c>
      <c r="Q719">
        <v>1</v>
      </c>
      <c r="W719">
        <v>0</v>
      </c>
      <c r="X719">
        <v>641541266</v>
      </c>
      <c r="Y719">
        <v>0.125</v>
      </c>
      <c r="AA719">
        <v>0</v>
      </c>
      <c r="AB719">
        <v>788.77</v>
      </c>
      <c r="AC719">
        <v>15.42</v>
      </c>
      <c r="AD719">
        <v>0</v>
      </c>
      <c r="AE719">
        <v>0</v>
      </c>
      <c r="AF719">
        <v>120.24</v>
      </c>
      <c r="AG719">
        <v>15.42</v>
      </c>
      <c r="AH719">
        <v>0</v>
      </c>
      <c r="AI719">
        <v>1</v>
      </c>
      <c r="AJ719">
        <v>6.56</v>
      </c>
      <c r="AK719">
        <v>1</v>
      </c>
      <c r="AL719">
        <v>1</v>
      </c>
      <c r="AN719">
        <v>0</v>
      </c>
      <c r="AO719">
        <v>1</v>
      </c>
      <c r="AP719">
        <v>1</v>
      </c>
      <c r="AQ719">
        <v>0</v>
      </c>
      <c r="AR719">
        <v>0</v>
      </c>
      <c r="AS719" t="s">
        <v>3</v>
      </c>
      <c r="AT719">
        <v>0.1</v>
      </c>
      <c r="AU719" t="s">
        <v>19</v>
      </c>
      <c r="AV719">
        <v>0</v>
      </c>
      <c r="AW719">
        <v>2</v>
      </c>
      <c r="AX719">
        <v>39572864</v>
      </c>
      <c r="AY719">
        <v>1</v>
      </c>
      <c r="AZ719">
        <v>0</v>
      </c>
      <c r="BA719">
        <v>679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Y719*Source!I274</f>
        <v>8.1189999999999998E-2</v>
      </c>
      <c r="CY719">
        <f t="shared" ref="CY719:CY724" si="123">AB719</f>
        <v>788.77</v>
      </c>
      <c r="CZ719">
        <f t="shared" ref="CZ719:CZ724" si="124">AF719</f>
        <v>120.24</v>
      </c>
      <c r="DA719">
        <f t="shared" ref="DA719:DA724" si="125">AJ719</f>
        <v>6.56</v>
      </c>
      <c r="DB719">
        <v>0</v>
      </c>
    </row>
    <row r="720" spans="1:106" x14ac:dyDescent="0.2">
      <c r="A720">
        <f>ROW(Source!A274)</f>
        <v>274</v>
      </c>
      <c r="B720">
        <v>39570879</v>
      </c>
      <c r="C720">
        <v>39572838</v>
      </c>
      <c r="D720">
        <v>36882159</v>
      </c>
      <c r="E720">
        <v>1</v>
      </c>
      <c r="F720">
        <v>1</v>
      </c>
      <c r="G720">
        <v>1</v>
      </c>
      <c r="H720">
        <v>2</v>
      </c>
      <c r="I720" t="s">
        <v>1155</v>
      </c>
      <c r="J720" t="s">
        <v>1156</v>
      </c>
      <c r="K720" t="s">
        <v>1157</v>
      </c>
      <c r="L720">
        <v>1368</v>
      </c>
      <c r="N720">
        <v>1011</v>
      </c>
      <c r="O720" t="s">
        <v>1151</v>
      </c>
      <c r="P720" t="s">
        <v>1151</v>
      </c>
      <c r="Q720">
        <v>1</v>
      </c>
      <c r="W720">
        <v>0</v>
      </c>
      <c r="X720">
        <v>-1718674368</v>
      </c>
      <c r="Y720">
        <v>0.15</v>
      </c>
      <c r="AA720">
        <v>0</v>
      </c>
      <c r="AB720">
        <v>734.65</v>
      </c>
      <c r="AC720">
        <v>13.5</v>
      </c>
      <c r="AD720">
        <v>0</v>
      </c>
      <c r="AE720">
        <v>0</v>
      </c>
      <c r="AF720">
        <v>111.99</v>
      </c>
      <c r="AG720">
        <v>13.5</v>
      </c>
      <c r="AH720">
        <v>0</v>
      </c>
      <c r="AI720">
        <v>1</v>
      </c>
      <c r="AJ720">
        <v>6.56</v>
      </c>
      <c r="AK720">
        <v>1</v>
      </c>
      <c r="AL720">
        <v>1</v>
      </c>
      <c r="AN720">
        <v>0</v>
      </c>
      <c r="AO720">
        <v>1</v>
      </c>
      <c r="AP720">
        <v>1</v>
      </c>
      <c r="AQ720">
        <v>0</v>
      </c>
      <c r="AR720">
        <v>0</v>
      </c>
      <c r="AS720" t="s">
        <v>3</v>
      </c>
      <c r="AT720">
        <v>0.12</v>
      </c>
      <c r="AU720" t="s">
        <v>19</v>
      </c>
      <c r="AV720">
        <v>0</v>
      </c>
      <c r="AW720">
        <v>2</v>
      </c>
      <c r="AX720">
        <v>39572865</v>
      </c>
      <c r="AY720">
        <v>1</v>
      </c>
      <c r="AZ720">
        <v>0</v>
      </c>
      <c r="BA720">
        <v>680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Y720*Source!I274</f>
        <v>9.7428000000000001E-2</v>
      </c>
      <c r="CY720">
        <f t="shared" si="123"/>
        <v>734.65</v>
      </c>
      <c r="CZ720">
        <f t="shared" si="124"/>
        <v>111.99</v>
      </c>
      <c r="DA720">
        <f t="shared" si="125"/>
        <v>6.56</v>
      </c>
      <c r="DB720">
        <v>0</v>
      </c>
    </row>
    <row r="721" spans="1:106" x14ac:dyDescent="0.2">
      <c r="A721">
        <f>ROW(Source!A274)</f>
        <v>274</v>
      </c>
      <c r="B721">
        <v>39570879</v>
      </c>
      <c r="C721">
        <v>39572838</v>
      </c>
      <c r="D721">
        <v>36882171</v>
      </c>
      <c r="E721">
        <v>1</v>
      </c>
      <c r="F721">
        <v>1</v>
      </c>
      <c r="G721">
        <v>1</v>
      </c>
      <c r="H721">
        <v>2</v>
      </c>
      <c r="I721" t="s">
        <v>1404</v>
      </c>
      <c r="J721" t="s">
        <v>1405</v>
      </c>
      <c r="K721" t="s">
        <v>1406</v>
      </c>
      <c r="L721">
        <v>1368</v>
      </c>
      <c r="N721">
        <v>1011</v>
      </c>
      <c r="O721" t="s">
        <v>1151</v>
      </c>
      <c r="P721" t="s">
        <v>1151</v>
      </c>
      <c r="Q721">
        <v>1</v>
      </c>
      <c r="W721">
        <v>0</v>
      </c>
      <c r="X721">
        <v>1604609147</v>
      </c>
      <c r="Y721">
        <v>4.5</v>
      </c>
      <c r="AA721">
        <v>0</v>
      </c>
      <c r="AB721">
        <v>787.46</v>
      </c>
      <c r="AC721">
        <v>13.5</v>
      </c>
      <c r="AD721">
        <v>0</v>
      </c>
      <c r="AE721">
        <v>0</v>
      </c>
      <c r="AF721">
        <v>120.04</v>
      </c>
      <c r="AG721">
        <v>13.5</v>
      </c>
      <c r="AH721">
        <v>0</v>
      </c>
      <c r="AI721">
        <v>1</v>
      </c>
      <c r="AJ721">
        <v>6.56</v>
      </c>
      <c r="AK721">
        <v>1</v>
      </c>
      <c r="AL721">
        <v>1</v>
      </c>
      <c r="AN721">
        <v>0</v>
      </c>
      <c r="AO721">
        <v>1</v>
      </c>
      <c r="AP721">
        <v>1</v>
      </c>
      <c r="AQ721">
        <v>0</v>
      </c>
      <c r="AR721">
        <v>0</v>
      </c>
      <c r="AS721" t="s">
        <v>3</v>
      </c>
      <c r="AT721">
        <v>3.6</v>
      </c>
      <c r="AU721" t="s">
        <v>19</v>
      </c>
      <c r="AV721">
        <v>0</v>
      </c>
      <c r="AW721">
        <v>2</v>
      </c>
      <c r="AX721">
        <v>39572866</v>
      </c>
      <c r="AY721">
        <v>1</v>
      </c>
      <c r="AZ721">
        <v>0</v>
      </c>
      <c r="BA721">
        <v>681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Y721*Source!I274</f>
        <v>2.9228399999999999</v>
      </c>
      <c r="CY721">
        <f t="shared" si="123"/>
        <v>787.46</v>
      </c>
      <c r="CZ721">
        <f t="shared" si="124"/>
        <v>120.04</v>
      </c>
      <c r="DA721">
        <f t="shared" si="125"/>
        <v>6.56</v>
      </c>
      <c r="DB721">
        <v>0</v>
      </c>
    </row>
    <row r="722" spans="1:106" x14ac:dyDescent="0.2">
      <c r="A722">
        <f>ROW(Source!A274)</f>
        <v>274</v>
      </c>
      <c r="B722">
        <v>39570879</v>
      </c>
      <c r="C722">
        <v>39572838</v>
      </c>
      <c r="D722">
        <v>36883554</v>
      </c>
      <c r="E722">
        <v>1</v>
      </c>
      <c r="F722">
        <v>1</v>
      </c>
      <c r="G722">
        <v>1</v>
      </c>
      <c r="H722">
        <v>2</v>
      </c>
      <c r="I722" t="s">
        <v>1158</v>
      </c>
      <c r="J722" t="s">
        <v>1159</v>
      </c>
      <c r="K722" t="s">
        <v>1160</v>
      </c>
      <c r="L722">
        <v>1368</v>
      </c>
      <c r="N722">
        <v>1011</v>
      </c>
      <c r="O722" t="s">
        <v>1151</v>
      </c>
      <c r="P722" t="s">
        <v>1151</v>
      </c>
      <c r="Q722">
        <v>1</v>
      </c>
      <c r="W722">
        <v>0</v>
      </c>
      <c r="X722">
        <v>1372534845</v>
      </c>
      <c r="Y722">
        <v>0.23749999999999999</v>
      </c>
      <c r="AA722">
        <v>0</v>
      </c>
      <c r="AB722">
        <v>431.06</v>
      </c>
      <c r="AC722">
        <v>11.6</v>
      </c>
      <c r="AD722">
        <v>0</v>
      </c>
      <c r="AE722">
        <v>0</v>
      </c>
      <c r="AF722">
        <v>65.709999999999994</v>
      </c>
      <c r="AG722">
        <v>11.6</v>
      </c>
      <c r="AH722">
        <v>0</v>
      </c>
      <c r="AI722">
        <v>1</v>
      </c>
      <c r="AJ722">
        <v>6.56</v>
      </c>
      <c r="AK722">
        <v>1</v>
      </c>
      <c r="AL722">
        <v>1</v>
      </c>
      <c r="AN722">
        <v>0</v>
      </c>
      <c r="AO722">
        <v>1</v>
      </c>
      <c r="AP722">
        <v>1</v>
      </c>
      <c r="AQ722">
        <v>0</v>
      </c>
      <c r="AR722">
        <v>0</v>
      </c>
      <c r="AS722" t="s">
        <v>3</v>
      </c>
      <c r="AT722">
        <v>0.19</v>
      </c>
      <c r="AU722" t="s">
        <v>19</v>
      </c>
      <c r="AV722">
        <v>0</v>
      </c>
      <c r="AW722">
        <v>2</v>
      </c>
      <c r="AX722">
        <v>39572867</v>
      </c>
      <c r="AY722">
        <v>1</v>
      </c>
      <c r="AZ722">
        <v>0</v>
      </c>
      <c r="BA722">
        <v>682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Y722*Source!I274</f>
        <v>0.15426099999999998</v>
      </c>
      <c r="CY722">
        <f t="shared" si="123"/>
        <v>431.06</v>
      </c>
      <c r="CZ722">
        <f t="shared" si="124"/>
        <v>65.709999999999994</v>
      </c>
      <c r="DA722">
        <f t="shared" si="125"/>
        <v>6.56</v>
      </c>
      <c r="DB722">
        <v>0</v>
      </c>
    </row>
    <row r="723" spans="1:106" x14ac:dyDescent="0.2">
      <c r="A723">
        <f>ROW(Source!A274)</f>
        <v>274</v>
      </c>
      <c r="B723">
        <v>39570879</v>
      </c>
      <c r="C723">
        <v>39572838</v>
      </c>
      <c r="D723">
        <v>36883789</v>
      </c>
      <c r="E723">
        <v>1</v>
      </c>
      <c r="F723">
        <v>1</v>
      </c>
      <c r="G723">
        <v>1</v>
      </c>
      <c r="H723">
        <v>2</v>
      </c>
      <c r="I723" t="s">
        <v>1378</v>
      </c>
      <c r="J723" t="s">
        <v>1379</v>
      </c>
      <c r="K723" t="s">
        <v>1380</v>
      </c>
      <c r="L723">
        <v>1368</v>
      </c>
      <c r="N723">
        <v>1011</v>
      </c>
      <c r="O723" t="s">
        <v>1151</v>
      </c>
      <c r="P723" t="s">
        <v>1151</v>
      </c>
      <c r="Q723">
        <v>1</v>
      </c>
      <c r="W723">
        <v>0</v>
      </c>
      <c r="X723">
        <v>-624296059</v>
      </c>
      <c r="Y723">
        <v>1.825</v>
      </c>
      <c r="AA723">
        <v>0</v>
      </c>
      <c r="AB723">
        <v>7.87</v>
      </c>
      <c r="AC723">
        <v>0</v>
      </c>
      <c r="AD723">
        <v>0</v>
      </c>
      <c r="AE723">
        <v>0</v>
      </c>
      <c r="AF723">
        <v>1.2</v>
      </c>
      <c r="AG723">
        <v>0</v>
      </c>
      <c r="AH723">
        <v>0</v>
      </c>
      <c r="AI723">
        <v>1</v>
      </c>
      <c r="AJ723">
        <v>6.56</v>
      </c>
      <c r="AK723">
        <v>1</v>
      </c>
      <c r="AL723">
        <v>1</v>
      </c>
      <c r="AN723">
        <v>0</v>
      </c>
      <c r="AO723">
        <v>1</v>
      </c>
      <c r="AP723">
        <v>1</v>
      </c>
      <c r="AQ723">
        <v>0</v>
      </c>
      <c r="AR723">
        <v>0</v>
      </c>
      <c r="AS723" t="s">
        <v>3</v>
      </c>
      <c r="AT723">
        <v>1.46</v>
      </c>
      <c r="AU723" t="s">
        <v>19</v>
      </c>
      <c r="AV723">
        <v>0</v>
      </c>
      <c r="AW723">
        <v>2</v>
      </c>
      <c r="AX723">
        <v>39572868</v>
      </c>
      <c r="AY723">
        <v>1</v>
      </c>
      <c r="AZ723">
        <v>0</v>
      </c>
      <c r="BA723">
        <v>683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Y723*Source!I274</f>
        <v>1.1853739999999999</v>
      </c>
      <c r="CY723">
        <f t="shared" si="123"/>
        <v>7.87</v>
      </c>
      <c r="CZ723">
        <f t="shared" si="124"/>
        <v>1.2</v>
      </c>
      <c r="DA723">
        <f t="shared" si="125"/>
        <v>6.56</v>
      </c>
      <c r="DB723">
        <v>0</v>
      </c>
    </row>
    <row r="724" spans="1:106" x14ac:dyDescent="0.2">
      <c r="A724">
        <f>ROW(Source!A274)</f>
        <v>274</v>
      </c>
      <c r="B724">
        <v>39570879</v>
      </c>
      <c r="C724">
        <v>39572838</v>
      </c>
      <c r="D724">
        <v>36883836</v>
      </c>
      <c r="E724">
        <v>1</v>
      </c>
      <c r="F724">
        <v>1</v>
      </c>
      <c r="G724">
        <v>1</v>
      </c>
      <c r="H724">
        <v>2</v>
      </c>
      <c r="I724" t="s">
        <v>1407</v>
      </c>
      <c r="J724" t="s">
        <v>1408</v>
      </c>
      <c r="K724" t="s">
        <v>1409</v>
      </c>
      <c r="L724">
        <v>1368</v>
      </c>
      <c r="N724">
        <v>1011</v>
      </c>
      <c r="O724" t="s">
        <v>1151</v>
      </c>
      <c r="P724" t="s">
        <v>1151</v>
      </c>
      <c r="Q724">
        <v>1</v>
      </c>
      <c r="W724">
        <v>0</v>
      </c>
      <c r="X724">
        <v>1061502546</v>
      </c>
      <c r="Y724">
        <v>0.125</v>
      </c>
      <c r="AA724">
        <v>0</v>
      </c>
      <c r="AB724">
        <v>80.75</v>
      </c>
      <c r="AC724">
        <v>0</v>
      </c>
      <c r="AD724">
        <v>0</v>
      </c>
      <c r="AE724">
        <v>0</v>
      </c>
      <c r="AF724">
        <v>12.31</v>
      </c>
      <c r="AG724">
        <v>0</v>
      </c>
      <c r="AH724">
        <v>0</v>
      </c>
      <c r="AI724">
        <v>1</v>
      </c>
      <c r="AJ724">
        <v>6.56</v>
      </c>
      <c r="AK724">
        <v>1</v>
      </c>
      <c r="AL724">
        <v>1</v>
      </c>
      <c r="AN724">
        <v>0</v>
      </c>
      <c r="AO724">
        <v>1</v>
      </c>
      <c r="AP724">
        <v>1</v>
      </c>
      <c r="AQ724">
        <v>0</v>
      </c>
      <c r="AR724">
        <v>0</v>
      </c>
      <c r="AS724" t="s">
        <v>3</v>
      </c>
      <c r="AT724">
        <v>0.1</v>
      </c>
      <c r="AU724" t="s">
        <v>19</v>
      </c>
      <c r="AV724">
        <v>0</v>
      </c>
      <c r="AW724">
        <v>2</v>
      </c>
      <c r="AX724">
        <v>39572869</v>
      </c>
      <c r="AY724">
        <v>1</v>
      </c>
      <c r="AZ724">
        <v>0</v>
      </c>
      <c r="BA724">
        <v>684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Y724*Source!I274</f>
        <v>8.1189999999999998E-2</v>
      </c>
      <c r="CY724">
        <f t="shared" si="123"/>
        <v>80.75</v>
      </c>
      <c r="CZ724">
        <f t="shared" si="124"/>
        <v>12.31</v>
      </c>
      <c r="DA724">
        <f t="shared" si="125"/>
        <v>6.56</v>
      </c>
      <c r="DB724">
        <v>0</v>
      </c>
    </row>
    <row r="725" spans="1:106" x14ac:dyDescent="0.2">
      <c r="A725">
        <f>ROW(Source!A274)</f>
        <v>274</v>
      </c>
      <c r="B725">
        <v>39570879</v>
      </c>
      <c r="C725">
        <v>39572838</v>
      </c>
      <c r="D725">
        <v>36800159</v>
      </c>
      <c r="E725">
        <v>1</v>
      </c>
      <c r="F725">
        <v>1</v>
      </c>
      <c r="G725">
        <v>1</v>
      </c>
      <c r="H725">
        <v>3</v>
      </c>
      <c r="I725" t="s">
        <v>1387</v>
      </c>
      <c r="J725" t="s">
        <v>1388</v>
      </c>
      <c r="K725" t="s">
        <v>1389</v>
      </c>
      <c r="L725">
        <v>1339</v>
      </c>
      <c r="N725">
        <v>1007</v>
      </c>
      <c r="O725" t="s">
        <v>73</v>
      </c>
      <c r="P725" t="s">
        <v>73</v>
      </c>
      <c r="Q725">
        <v>1</v>
      </c>
      <c r="W725">
        <v>0</v>
      </c>
      <c r="X725">
        <v>1262771840</v>
      </c>
      <c r="Y725">
        <v>1.2</v>
      </c>
      <c r="AA725">
        <v>40.799999999999997</v>
      </c>
      <c r="AB725">
        <v>0</v>
      </c>
      <c r="AC725">
        <v>0</v>
      </c>
      <c r="AD725">
        <v>0</v>
      </c>
      <c r="AE725">
        <v>6.22</v>
      </c>
      <c r="AF725">
        <v>0</v>
      </c>
      <c r="AG725">
        <v>0</v>
      </c>
      <c r="AH725">
        <v>0</v>
      </c>
      <c r="AI725">
        <v>6.56</v>
      </c>
      <c r="AJ725">
        <v>1</v>
      </c>
      <c r="AK725">
        <v>1</v>
      </c>
      <c r="AL725">
        <v>1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3</v>
      </c>
      <c r="AT725">
        <v>1.2</v>
      </c>
      <c r="AU725" t="s">
        <v>3</v>
      </c>
      <c r="AV725">
        <v>0</v>
      </c>
      <c r="AW725">
        <v>2</v>
      </c>
      <c r="AX725">
        <v>39572870</v>
      </c>
      <c r="AY725">
        <v>1</v>
      </c>
      <c r="AZ725">
        <v>0</v>
      </c>
      <c r="BA725">
        <v>685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Y725*Source!I274</f>
        <v>0.77942400000000001</v>
      </c>
      <c r="CY725">
        <f t="shared" ref="CY725:CY739" si="126">AA725</f>
        <v>40.799999999999997</v>
      </c>
      <c r="CZ725">
        <f t="shared" ref="CZ725:CZ739" si="127">AE725</f>
        <v>6.22</v>
      </c>
      <c r="DA725">
        <f t="shared" ref="DA725:DA739" si="128">AI725</f>
        <v>6.56</v>
      </c>
      <c r="DB725">
        <v>0</v>
      </c>
    </row>
    <row r="726" spans="1:106" x14ac:dyDescent="0.2">
      <c r="A726">
        <f>ROW(Source!A274)</f>
        <v>274</v>
      </c>
      <c r="B726">
        <v>39570879</v>
      </c>
      <c r="C726">
        <v>39572838</v>
      </c>
      <c r="D726">
        <v>36800166</v>
      </c>
      <c r="E726">
        <v>1</v>
      </c>
      <c r="F726">
        <v>1</v>
      </c>
      <c r="G726">
        <v>1</v>
      </c>
      <c r="H726">
        <v>3</v>
      </c>
      <c r="I726" t="s">
        <v>1410</v>
      </c>
      <c r="J726" t="s">
        <v>1411</v>
      </c>
      <c r="K726" t="s">
        <v>1412</v>
      </c>
      <c r="L726">
        <v>1346</v>
      </c>
      <c r="N726">
        <v>1009</v>
      </c>
      <c r="O726" t="s">
        <v>307</v>
      </c>
      <c r="P726" t="s">
        <v>307</v>
      </c>
      <c r="Q726">
        <v>1</v>
      </c>
      <c r="W726">
        <v>0</v>
      </c>
      <c r="X726">
        <v>1721895514</v>
      </c>
      <c r="Y726">
        <v>0.36</v>
      </c>
      <c r="AA726">
        <v>39.950000000000003</v>
      </c>
      <c r="AB726">
        <v>0</v>
      </c>
      <c r="AC726">
        <v>0</v>
      </c>
      <c r="AD726">
        <v>0</v>
      </c>
      <c r="AE726">
        <v>6.09</v>
      </c>
      <c r="AF726">
        <v>0</v>
      </c>
      <c r="AG726">
        <v>0</v>
      </c>
      <c r="AH726">
        <v>0</v>
      </c>
      <c r="AI726">
        <v>6.56</v>
      </c>
      <c r="AJ726">
        <v>1</v>
      </c>
      <c r="AK726">
        <v>1</v>
      </c>
      <c r="AL726">
        <v>1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3</v>
      </c>
      <c r="AT726">
        <v>0.36</v>
      </c>
      <c r="AU726" t="s">
        <v>3</v>
      </c>
      <c r="AV726">
        <v>0</v>
      </c>
      <c r="AW726">
        <v>2</v>
      </c>
      <c r="AX726">
        <v>39572871</v>
      </c>
      <c r="AY726">
        <v>1</v>
      </c>
      <c r="AZ726">
        <v>0</v>
      </c>
      <c r="BA726">
        <v>686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Y726*Source!I274</f>
        <v>0.23382719999999999</v>
      </c>
      <c r="CY726">
        <f t="shared" si="126"/>
        <v>39.950000000000003</v>
      </c>
      <c r="CZ726">
        <f t="shared" si="127"/>
        <v>6.09</v>
      </c>
      <c r="DA726">
        <f t="shared" si="128"/>
        <v>6.56</v>
      </c>
      <c r="DB726">
        <v>0</v>
      </c>
    </row>
    <row r="727" spans="1:106" x14ac:dyDescent="0.2">
      <c r="A727">
        <f>ROW(Source!A274)</f>
        <v>274</v>
      </c>
      <c r="B727">
        <v>39570879</v>
      </c>
      <c r="C727">
        <v>39572838</v>
      </c>
      <c r="D727">
        <v>36803256</v>
      </c>
      <c r="E727">
        <v>1</v>
      </c>
      <c r="F727">
        <v>1</v>
      </c>
      <c r="G727">
        <v>1</v>
      </c>
      <c r="H727">
        <v>3</v>
      </c>
      <c r="I727" t="s">
        <v>1178</v>
      </c>
      <c r="J727" t="s">
        <v>1179</v>
      </c>
      <c r="K727" t="s">
        <v>1180</v>
      </c>
      <c r="L727">
        <v>1348</v>
      </c>
      <c r="N727">
        <v>1009</v>
      </c>
      <c r="O727" t="s">
        <v>64</v>
      </c>
      <c r="P727" t="s">
        <v>64</v>
      </c>
      <c r="Q727">
        <v>1000</v>
      </c>
      <c r="W727">
        <v>0</v>
      </c>
      <c r="X727">
        <v>-714836380</v>
      </c>
      <c r="Y727">
        <v>4.4000000000000002E-4</v>
      </c>
      <c r="AA727">
        <v>67666.47</v>
      </c>
      <c r="AB727">
        <v>0</v>
      </c>
      <c r="AC727">
        <v>0</v>
      </c>
      <c r="AD727">
        <v>0</v>
      </c>
      <c r="AE727">
        <v>10315.01</v>
      </c>
      <c r="AF727">
        <v>0</v>
      </c>
      <c r="AG727">
        <v>0</v>
      </c>
      <c r="AH727">
        <v>0</v>
      </c>
      <c r="AI727">
        <v>6.56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3</v>
      </c>
      <c r="AT727">
        <v>4.4000000000000002E-4</v>
      </c>
      <c r="AU727" t="s">
        <v>3</v>
      </c>
      <c r="AV727">
        <v>0</v>
      </c>
      <c r="AW727">
        <v>2</v>
      </c>
      <c r="AX727">
        <v>39572872</v>
      </c>
      <c r="AY727">
        <v>1</v>
      </c>
      <c r="AZ727">
        <v>0</v>
      </c>
      <c r="BA727">
        <v>687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Y727*Source!I274</f>
        <v>2.8578879999999998E-4</v>
      </c>
      <c r="CY727">
        <f t="shared" si="126"/>
        <v>67666.47</v>
      </c>
      <c r="CZ727">
        <f t="shared" si="127"/>
        <v>10315.01</v>
      </c>
      <c r="DA727">
        <f t="shared" si="128"/>
        <v>6.56</v>
      </c>
      <c r="DB727">
        <v>0</v>
      </c>
    </row>
    <row r="728" spans="1:106" x14ac:dyDescent="0.2">
      <c r="A728">
        <f>ROW(Source!A274)</f>
        <v>274</v>
      </c>
      <c r="B728">
        <v>39570879</v>
      </c>
      <c r="C728">
        <v>39572838</v>
      </c>
      <c r="D728">
        <v>36804447</v>
      </c>
      <c r="E728">
        <v>1</v>
      </c>
      <c r="F728">
        <v>1</v>
      </c>
      <c r="G728">
        <v>1</v>
      </c>
      <c r="H728">
        <v>3</v>
      </c>
      <c r="I728" t="s">
        <v>1276</v>
      </c>
      <c r="J728" t="s">
        <v>1277</v>
      </c>
      <c r="K728" t="s">
        <v>1278</v>
      </c>
      <c r="L728">
        <v>1348</v>
      </c>
      <c r="N728">
        <v>1009</v>
      </c>
      <c r="O728" t="s">
        <v>64</v>
      </c>
      <c r="P728" t="s">
        <v>64</v>
      </c>
      <c r="Q728">
        <v>1000</v>
      </c>
      <c r="W728">
        <v>0</v>
      </c>
      <c r="X728">
        <v>-437906794</v>
      </c>
      <c r="Y728">
        <v>2.1000000000000001E-2</v>
      </c>
      <c r="AA728">
        <v>59302.47</v>
      </c>
      <c r="AB728">
        <v>0</v>
      </c>
      <c r="AC728">
        <v>0</v>
      </c>
      <c r="AD728">
        <v>0</v>
      </c>
      <c r="AE728">
        <v>9040.01</v>
      </c>
      <c r="AF728">
        <v>0</v>
      </c>
      <c r="AG728">
        <v>0</v>
      </c>
      <c r="AH728">
        <v>0</v>
      </c>
      <c r="AI728">
        <v>6.56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3</v>
      </c>
      <c r="AT728">
        <v>2.1000000000000001E-2</v>
      </c>
      <c r="AU728" t="s">
        <v>3</v>
      </c>
      <c r="AV728">
        <v>0</v>
      </c>
      <c r="AW728">
        <v>2</v>
      </c>
      <c r="AX728">
        <v>39572873</v>
      </c>
      <c r="AY728">
        <v>1</v>
      </c>
      <c r="AZ728">
        <v>0</v>
      </c>
      <c r="BA728">
        <v>688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Y728*Source!I274</f>
        <v>1.363992E-2</v>
      </c>
      <c r="CY728">
        <f t="shared" si="126"/>
        <v>59302.47</v>
      </c>
      <c r="CZ728">
        <f t="shared" si="127"/>
        <v>9040.01</v>
      </c>
      <c r="DA728">
        <f t="shared" si="128"/>
        <v>6.56</v>
      </c>
      <c r="DB728">
        <v>0</v>
      </c>
    </row>
    <row r="729" spans="1:106" x14ac:dyDescent="0.2">
      <c r="A729">
        <f>ROW(Source!A274)</f>
        <v>274</v>
      </c>
      <c r="B729">
        <v>39570879</v>
      </c>
      <c r="C729">
        <v>39572838</v>
      </c>
      <c r="D729">
        <v>36804545</v>
      </c>
      <c r="E729">
        <v>1</v>
      </c>
      <c r="F729">
        <v>1</v>
      </c>
      <c r="G729">
        <v>1</v>
      </c>
      <c r="H729">
        <v>3</v>
      </c>
      <c r="I729" t="s">
        <v>1211</v>
      </c>
      <c r="J729" t="s">
        <v>1212</v>
      </c>
      <c r="K729" t="s">
        <v>1213</v>
      </c>
      <c r="L729">
        <v>1348</v>
      </c>
      <c r="N729">
        <v>1009</v>
      </c>
      <c r="O729" t="s">
        <v>64</v>
      </c>
      <c r="P729" t="s">
        <v>64</v>
      </c>
      <c r="Q729">
        <v>1000</v>
      </c>
      <c r="W729">
        <v>0</v>
      </c>
      <c r="X729">
        <v>1174701286</v>
      </c>
      <c r="Y729">
        <v>1.0000000000000001E-5</v>
      </c>
      <c r="AA729">
        <v>78575.679999999993</v>
      </c>
      <c r="AB729">
        <v>0</v>
      </c>
      <c r="AC729">
        <v>0</v>
      </c>
      <c r="AD729">
        <v>0</v>
      </c>
      <c r="AE729">
        <v>11978</v>
      </c>
      <c r="AF729">
        <v>0</v>
      </c>
      <c r="AG729">
        <v>0</v>
      </c>
      <c r="AH729">
        <v>0</v>
      </c>
      <c r="AI729">
        <v>6.56</v>
      </c>
      <c r="AJ729">
        <v>1</v>
      </c>
      <c r="AK729">
        <v>1</v>
      </c>
      <c r="AL729">
        <v>1</v>
      </c>
      <c r="AN729">
        <v>0</v>
      </c>
      <c r="AO729">
        <v>1</v>
      </c>
      <c r="AP729">
        <v>0</v>
      </c>
      <c r="AQ729">
        <v>0</v>
      </c>
      <c r="AR729">
        <v>0</v>
      </c>
      <c r="AS729" t="s">
        <v>3</v>
      </c>
      <c r="AT729">
        <v>1.0000000000000001E-5</v>
      </c>
      <c r="AU729" t="s">
        <v>3</v>
      </c>
      <c r="AV729">
        <v>0</v>
      </c>
      <c r="AW729">
        <v>2</v>
      </c>
      <c r="AX729">
        <v>39572874</v>
      </c>
      <c r="AY729">
        <v>1</v>
      </c>
      <c r="AZ729">
        <v>0</v>
      </c>
      <c r="BA729">
        <v>689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Y729*Source!I274</f>
        <v>6.4952000000000001E-6</v>
      </c>
      <c r="CY729">
        <f t="shared" si="126"/>
        <v>78575.679999999993</v>
      </c>
      <c r="CZ729">
        <f t="shared" si="127"/>
        <v>11978</v>
      </c>
      <c r="DA729">
        <f t="shared" si="128"/>
        <v>6.56</v>
      </c>
      <c r="DB729">
        <v>0</v>
      </c>
    </row>
    <row r="730" spans="1:106" x14ac:dyDescent="0.2">
      <c r="A730">
        <f>ROW(Source!A274)</f>
        <v>274</v>
      </c>
      <c r="B730">
        <v>39570879</v>
      </c>
      <c r="C730">
        <v>39572838</v>
      </c>
      <c r="D730">
        <v>36805527</v>
      </c>
      <c r="E730">
        <v>1</v>
      </c>
      <c r="F730">
        <v>1</v>
      </c>
      <c r="G730">
        <v>1</v>
      </c>
      <c r="H730">
        <v>3</v>
      </c>
      <c r="I730" t="s">
        <v>1413</v>
      </c>
      <c r="J730" t="s">
        <v>1414</v>
      </c>
      <c r="K730" t="s">
        <v>1415</v>
      </c>
      <c r="L730">
        <v>1348</v>
      </c>
      <c r="N730">
        <v>1009</v>
      </c>
      <c r="O730" t="s">
        <v>64</v>
      </c>
      <c r="P730" t="s">
        <v>64</v>
      </c>
      <c r="Q730">
        <v>1000</v>
      </c>
      <c r="W730">
        <v>0</v>
      </c>
      <c r="X730">
        <v>-2116243625</v>
      </c>
      <c r="Y730">
        <v>1E-4</v>
      </c>
      <c r="AA730">
        <v>248624</v>
      </c>
      <c r="AB730">
        <v>0</v>
      </c>
      <c r="AC730">
        <v>0</v>
      </c>
      <c r="AD730">
        <v>0</v>
      </c>
      <c r="AE730">
        <v>37900</v>
      </c>
      <c r="AF730">
        <v>0</v>
      </c>
      <c r="AG730">
        <v>0</v>
      </c>
      <c r="AH730">
        <v>0</v>
      </c>
      <c r="AI730">
        <v>6.56</v>
      </c>
      <c r="AJ730">
        <v>1</v>
      </c>
      <c r="AK730">
        <v>1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3</v>
      </c>
      <c r="AT730">
        <v>1E-4</v>
      </c>
      <c r="AU730" t="s">
        <v>3</v>
      </c>
      <c r="AV730">
        <v>0</v>
      </c>
      <c r="AW730">
        <v>2</v>
      </c>
      <c r="AX730">
        <v>39572875</v>
      </c>
      <c r="AY730">
        <v>1</v>
      </c>
      <c r="AZ730">
        <v>0</v>
      </c>
      <c r="BA730">
        <v>690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Y730*Source!I274</f>
        <v>6.4951999999999997E-5</v>
      </c>
      <c r="CY730">
        <f t="shared" si="126"/>
        <v>248624</v>
      </c>
      <c r="CZ730">
        <f t="shared" si="127"/>
        <v>37900</v>
      </c>
      <c r="DA730">
        <f t="shared" si="128"/>
        <v>6.56</v>
      </c>
      <c r="DB730">
        <v>0</v>
      </c>
    </row>
    <row r="731" spans="1:106" x14ac:dyDescent="0.2">
      <c r="A731">
        <f>ROW(Source!A274)</f>
        <v>274</v>
      </c>
      <c r="B731">
        <v>39570879</v>
      </c>
      <c r="C731">
        <v>39572838</v>
      </c>
      <c r="D731">
        <v>36823258</v>
      </c>
      <c r="E731">
        <v>1</v>
      </c>
      <c r="F731">
        <v>1</v>
      </c>
      <c r="G731">
        <v>1</v>
      </c>
      <c r="H731">
        <v>3</v>
      </c>
      <c r="I731" t="s">
        <v>579</v>
      </c>
      <c r="J731" t="s">
        <v>581</v>
      </c>
      <c r="K731" t="s">
        <v>580</v>
      </c>
      <c r="L731">
        <v>1348</v>
      </c>
      <c r="N731">
        <v>1009</v>
      </c>
      <c r="O731" t="s">
        <v>64</v>
      </c>
      <c r="P731" t="s">
        <v>64</v>
      </c>
      <c r="Q731">
        <v>1000</v>
      </c>
      <c r="W731">
        <v>0</v>
      </c>
      <c r="X731">
        <v>299819930</v>
      </c>
      <c r="Y731">
        <v>2.0000000000000001E-4</v>
      </c>
      <c r="AA731">
        <v>50590.720000000001</v>
      </c>
      <c r="AB731">
        <v>0</v>
      </c>
      <c r="AC731">
        <v>0</v>
      </c>
      <c r="AD731">
        <v>0</v>
      </c>
      <c r="AE731">
        <v>7712</v>
      </c>
      <c r="AF731">
        <v>0</v>
      </c>
      <c r="AG731">
        <v>0</v>
      </c>
      <c r="AH731">
        <v>0</v>
      </c>
      <c r="AI731">
        <v>6.56</v>
      </c>
      <c r="AJ731">
        <v>1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3</v>
      </c>
      <c r="AT731">
        <v>2.0000000000000001E-4</v>
      </c>
      <c r="AU731" t="s">
        <v>3</v>
      </c>
      <c r="AV731">
        <v>0</v>
      </c>
      <c r="AW731">
        <v>2</v>
      </c>
      <c r="AX731">
        <v>39572876</v>
      </c>
      <c r="AY731">
        <v>1</v>
      </c>
      <c r="AZ731">
        <v>0</v>
      </c>
      <c r="BA731">
        <v>691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Y731*Source!I274</f>
        <v>1.2990399999999999E-4</v>
      </c>
      <c r="CY731">
        <f t="shared" si="126"/>
        <v>50590.720000000001</v>
      </c>
      <c r="CZ731">
        <f t="shared" si="127"/>
        <v>7712</v>
      </c>
      <c r="DA731">
        <f t="shared" si="128"/>
        <v>6.56</v>
      </c>
      <c r="DB731">
        <v>0</v>
      </c>
    </row>
    <row r="732" spans="1:106" x14ac:dyDescent="0.2">
      <c r="A732">
        <f>ROW(Source!A274)</f>
        <v>274</v>
      </c>
      <c r="B732">
        <v>39570879</v>
      </c>
      <c r="C732">
        <v>39572838</v>
      </c>
      <c r="D732">
        <v>36823258</v>
      </c>
      <c r="E732">
        <v>1</v>
      </c>
      <c r="F732">
        <v>1</v>
      </c>
      <c r="G732">
        <v>1</v>
      </c>
      <c r="H732">
        <v>3</v>
      </c>
      <c r="I732" t="s">
        <v>579</v>
      </c>
      <c r="J732" t="s">
        <v>581</v>
      </c>
      <c r="K732" t="s">
        <v>580</v>
      </c>
      <c r="L732">
        <v>1348</v>
      </c>
      <c r="N732">
        <v>1009</v>
      </c>
      <c r="O732" t="s">
        <v>64</v>
      </c>
      <c r="P732" t="s">
        <v>64</v>
      </c>
      <c r="Q732">
        <v>1000</v>
      </c>
      <c r="W732">
        <v>0</v>
      </c>
      <c r="X732">
        <v>299819930</v>
      </c>
      <c r="Y732">
        <v>1</v>
      </c>
      <c r="AA732">
        <v>50590.720000000001</v>
      </c>
      <c r="AB732">
        <v>0</v>
      </c>
      <c r="AC732">
        <v>0</v>
      </c>
      <c r="AD732">
        <v>0</v>
      </c>
      <c r="AE732">
        <v>7712</v>
      </c>
      <c r="AF732">
        <v>0</v>
      </c>
      <c r="AG732">
        <v>0</v>
      </c>
      <c r="AH732">
        <v>0</v>
      </c>
      <c r="AI732">
        <v>6.56</v>
      </c>
      <c r="AJ732">
        <v>1</v>
      </c>
      <c r="AK732">
        <v>1</v>
      </c>
      <c r="AL732">
        <v>1</v>
      </c>
      <c r="AN732">
        <v>0</v>
      </c>
      <c r="AO732">
        <v>0</v>
      </c>
      <c r="AP732">
        <v>0</v>
      </c>
      <c r="AQ732">
        <v>0</v>
      </c>
      <c r="AR732">
        <v>0</v>
      </c>
      <c r="AS732" t="s">
        <v>3</v>
      </c>
      <c r="AT732">
        <v>1</v>
      </c>
      <c r="AU732" t="s">
        <v>3</v>
      </c>
      <c r="AV732">
        <v>0</v>
      </c>
      <c r="AW732">
        <v>1</v>
      </c>
      <c r="AX732">
        <v>-1</v>
      </c>
      <c r="AY732">
        <v>0</v>
      </c>
      <c r="AZ732">
        <v>0</v>
      </c>
      <c r="BA732" t="s">
        <v>3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Y732*Source!I274</f>
        <v>0.64951999999999999</v>
      </c>
      <c r="CY732">
        <f t="shared" si="126"/>
        <v>50590.720000000001</v>
      </c>
      <c r="CZ732">
        <f t="shared" si="127"/>
        <v>7712</v>
      </c>
      <c r="DA732">
        <f t="shared" si="128"/>
        <v>6.56</v>
      </c>
      <c r="DB732">
        <v>0</v>
      </c>
    </row>
    <row r="733" spans="1:106" x14ac:dyDescent="0.2">
      <c r="A733">
        <f>ROW(Source!A274)</f>
        <v>274</v>
      </c>
      <c r="B733">
        <v>39570879</v>
      </c>
      <c r="C733">
        <v>39572838</v>
      </c>
      <c r="D733">
        <v>39169913</v>
      </c>
      <c r="E733">
        <v>17</v>
      </c>
      <c r="F733">
        <v>1</v>
      </c>
      <c r="G733">
        <v>1</v>
      </c>
      <c r="H733">
        <v>3</v>
      </c>
      <c r="I733" t="s">
        <v>124</v>
      </c>
      <c r="J733" t="s">
        <v>3</v>
      </c>
      <c r="K733" t="s">
        <v>125</v>
      </c>
      <c r="L733">
        <v>1348</v>
      </c>
      <c r="N733">
        <v>1009</v>
      </c>
      <c r="O733" t="s">
        <v>64</v>
      </c>
      <c r="P733" t="s">
        <v>64</v>
      </c>
      <c r="Q733">
        <v>1000</v>
      </c>
      <c r="W733">
        <v>0</v>
      </c>
      <c r="X733">
        <v>748648226</v>
      </c>
      <c r="Y733">
        <v>1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6.56</v>
      </c>
      <c r="AJ733">
        <v>1</v>
      </c>
      <c r="AK733">
        <v>1</v>
      </c>
      <c r="AL733">
        <v>1</v>
      </c>
      <c r="AN733">
        <v>0</v>
      </c>
      <c r="AO733">
        <v>0</v>
      </c>
      <c r="AP733">
        <v>0</v>
      </c>
      <c r="AQ733">
        <v>0</v>
      </c>
      <c r="AR733">
        <v>0</v>
      </c>
      <c r="AS733" t="s">
        <v>3</v>
      </c>
      <c r="AT733">
        <v>1</v>
      </c>
      <c r="AU733" t="s">
        <v>3</v>
      </c>
      <c r="AV733">
        <v>0</v>
      </c>
      <c r="AW733">
        <v>2</v>
      </c>
      <c r="AX733">
        <v>39572877</v>
      </c>
      <c r="AY733">
        <v>1</v>
      </c>
      <c r="AZ733">
        <v>0</v>
      </c>
      <c r="BA733">
        <v>692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Y733*Source!I274</f>
        <v>0.64951999999999999</v>
      </c>
      <c r="CY733">
        <f t="shared" si="126"/>
        <v>0</v>
      </c>
      <c r="CZ733">
        <f t="shared" si="127"/>
        <v>0</v>
      </c>
      <c r="DA733">
        <f t="shared" si="128"/>
        <v>6.56</v>
      </c>
      <c r="DB733">
        <v>0</v>
      </c>
    </row>
    <row r="734" spans="1:106" x14ac:dyDescent="0.2">
      <c r="A734">
        <f>ROW(Source!A274)</f>
        <v>274</v>
      </c>
      <c r="B734">
        <v>39570879</v>
      </c>
      <c r="C734">
        <v>39572838</v>
      </c>
      <c r="D734">
        <v>36825287</v>
      </c>
      <c r="E734">
        <v>1</v>
      </c>
      <c r="F734">
        <v>1</v>
      </c>
      <c r="G734">
        <v>1</v>
      </c>
      <c r="H734">
        <v>3</v>
      </c>
      <c r="I734" t="s">
        <v>1416</v>
      </c>
      <c r="J734" t="s">
        <v>1417</v>
      </c>
      <c r="K734" t="s">
        <v>1418</v>
      </c>
      <c r="L734">
        <v>1302</v>
      </c>
      <c r="N734">
        <v>1003</v>
      </c>
      <c r="O734" t="s">
        <v>47</v>
      </c>
      <c r="P734" t="s">
        <v>47</v>
      </c>
      <c r="Q734">
        <v>10</v>
      </c>
      <c r="W734">
        <v>0</v>
      </c>
      <c r="X734">
        <v>-1640127157</v>
      </c>
      <c r="Y734">
        <v>1.8700000000000001E-2</v>
      </c>
      <c r="AA734">
        <v>329.57</v>
      </c>
      <c r="AB734">
        <v>0</v>
      </c>
      <c r="AC734">
        <v>0</v>
      </c>
      <c r="AD734">
        <v>0</v>
      </c>
      <c r="AE734">
        <v>50.24</v>
      </c>
      <c r="AF734">
        <v>0</v>
      </c>
      <c r="AG734">
        <v>0</v>
      </c>
      <c r="AH734">
        <v>0</v>
      </c>
      <c r="AI734">
        <v>6.56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0</v>
      </c>
      <c r="AQ734">
        <v>0</v>
      </c>
      <c r="AR734">
        <v>0</v>
      </c>
      <c r="AS734" t="s">
        <v>3</v>
      </c>
      <c r="AT734">
        <v>1.8700000000000001E-2</v>
      </c>
      <c r="AU734" t="s">
        <v>3</v>
      </c>
      <c r="AV734">
        <v>0</v>
      </c>
      <c r="AW734">
        <v>2</v>
      </c>
      <c r="AX734">
        <v>39572878</v>
      </c>
      <c r="AY734">
        <v>1</v>
      </c>
      <c r="AZ734">
        <v>0</v>
      </c>
      <c r="BA734">
        <v>693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Y734*Source!I274</f>
        <v>1.2146024E-2</v>
      </c>
      <c r="CY734">
        <f t="shared" si="126"/>
        <v>329.57</v>
      </c>
      <c r="CZ734">
        <f t="shared" si="127"/>
        <v>50.24</v>
      </c>
      <c r="DA734">
        <f t="shared" si="128"/>
        <v>6.56</v>
      </c>
      <c r="DB734">
        <v>0</v>
      </c>
    </row>
    <row r="735" spans="1:106" x14ac:dyDescent="0.2">
      <c r="A735">
        <f>ROW(Source!A274)</f>
        <v>274</v>
      </c>
      <c r="B735">
        <v>39570879</v>
      </c>
      <c r="C735">
        <v>39572838</v>
      </c>
      <c r="D735">
        <v>36825646</v>
      </c>
      <c r="E735">
        <v>1</v>
      </c>
      <c r="F735">
        <v>1</v>
      </c>
      <c r="G735">
        <v>1</v>
      </c>
      <c r="H735">
        <v>3</v>
      </c>
      <c r="I735" t="s">
        <v>1220</v>
      </c>
      <c r="J735" t="s">
        <v>1221</v>
      </c>
      <c r="K735" t="s">
        <v>1222</v>
      </c>
      <c r="L735">
        <v>1348</v>
      </c>
      <c r="N735">
        <v>1009</v>
      </c>
      <c r="O735" t="s">
        <v>64</v>
      </c>
      <c r="P735" t="s">
        <v>64</v>
      </c>
      <c r="Q735">
        <v>1000</v>
      </c>
      <c r="W735">
        <v>0</v>
      </c>
      <c r="X735">
        <v>-1396314973</v>
      </c>
      <c r="Y735">
        <v>3.0000000000000001E-5</v>
      </c>
      <c r="AA735">
        <v>29226.11</v>
      </c>
      <c r="AB735">
        <v>0</v>
      </c>
      <c r="AC735">
        <v>0</v>
      </c>
      <c r="AD735">
        <v>0</v>
      </c>
      <c r="AE735">
        <v>4455.2</v>
      </c>
      <c r="AF735">
        <v>0</v>
      </c>
      <c r="AG735">
        <v>0</v>
      </c>
      <c r="AH735">
        <v>0</v>
      </c>
      <c r="AI735">
        <v>6.56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0</v>
      </c>
      <c r="AQ735">
        <v>0</v>
      </c>
      <c r="AR735">
        <v>0</v>
      </c>
      <c r="AS735" t="s">
        <v>3</v>
      </c>
      <c r="AT735">
        <v>3.0000000000000001E-5</v>
      </c>
      <c r="AU735" t="s">
        <v>3</v>
      </c>
      <c r="AV735">
        <v>0</v>
      </c>
      <c r="AW735">
        <v>2</v>
      </c>
      <c r="AX735">
        <v>39572879</v>
      </c>
      <c r="AY735">
        <v>1</v>
      </c>
      <c r="AZ735">
        <v>0</v>
      </c>
      <c r="BA735">
        <v>694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Y735*Source!I274</f>
        <v>1.9485599999999999E-5</v>
      </c>
      <c r="CY735">
        <f t="shared" si="126"/>
        <v>29226.11</v>
      </c>
      <c r="CZ735">
        <f t="shared" si="127"/>
        <v>4455.2</v>
      </c>
      <c r="DA735">
        <f t="shared" si="128"/>
        <v>6.56</v>
      </c>
      <c r="DB735">
        <v>0</v>
      </c>
    </row>
    <row r="736" spans="1:106" x14ac:dyDescent="0.2">
      <c r="A736">
        <f>ROW(Source!A274)</f>
        <v>274</v>
      </c>
      <c r="B736">
        <v>39570879</v>
      </c>
      <c r="C736">
        <v>39572838</v>
      </c>
      <c r="D736">
        <v>36826406</v>
      </c>
      <c r="E736">
        <v>1</v>
      </c>
      <c r="F736">
        <v>1</v>
      </c>
      <c r="G736">
        <v>1</v>
      </c>
      <c r="H736">
        <v>3</v>
      </c>
      <c r="I736" t="s">
        <v>1419</v>
      </c>
      <c r="J736" t="s">
        <v>1420</v>
      </c>
      <c r="K736" t="s">
        <v>1421</v>
      </c>
      <c r="L736">
        <v>1348</v>
      </c>
      <c r="N736">
        <v>1009</v>
      </c>
      <c r="O736" t="s">
        <v>64</v>
      </c>
      <c r="P736" t="s">
        <v>64</v>
      </c>
      <c r="Q736">
        <v>1000</v>
      </c>
      <c r="W736">
        <v>0</v>
      </c>
      <c r="X736">
        <v>900832145</v>
      </c>
      <c r="Y736">
        <v>1.9400000000000001E-3</v>
      </c>
      <c r="AA736">
        <v>32275.200000000001</v>
      </c>
      <c r="AB736">
        <v>0</v>
      </c>
      <c r="AC736">
        <v>0</v>
      </c>
      <c r="AD736">
        <v>0</v>
      </c>
      <c r="AE736">
        <v>4920</v>
      </c>
      <c r="AF736">
        <v>0</v>
      </c>
      <c r="AG736">
        <v>0</v>
      </c>
      <c r="AH736">
        <v>0</v>
      </c>
      <c r="AI736">
        <v>6.56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3</v>
      </c>
      <c r="AT736">
        <v>1.9400000000000001E-3</v>
      </c>
      <c r="AU736" t="s">
        <v>3</v>
      </c>
      <c r="AV736">
        <v>0</v>
      </c>
      <c r="AW736">
        <v>2</v>
      </c>
      <c r="AX736">
        <v>39572880</v>
      </c>
      <c r="AY736">
        <v>1</v>
      </c>
      <c r="AZ736">
        <v>0</v>
      </c>
      <c r="BA736">
        <v>695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Y736*Source!I274</f>
        <v>1.2600688000000001E-3</v>
      </c>
      <c r="CY736">
        <f t="shared" si="126"/>
        <v>32275.200000000001</v>
      </c>
      <c r="CZ736">
        <f t="shared" si="127"/>
        <v>4920</v>
      </c>
      <c r="DA736">
        <f t="shared" si="128"/>
        <v>6.56</v>
      </c>
      <c r="DB736">
        <v>0</v>
      </c>
    </row>
    <row r="737" spans="1:106" x14ac:dyDescent="0.2">
      <c r="A737">
        <f>ROW(Source!A274)</f>
        <v>274</v>
      </c>
      <c r="B737">
        <v>39570879</v>
      </c>
      <c r="C737">
        <v>39572838</v>
      </c>
      <c r="D737">
        <v>36830313</v>
      </c>
      <c r="E737">
        <v>1</v>
      </c>
      <c r="F737">
        <v>1</v>
      </c>
      <c r="G737">
        <v>1</v>
      </c>
      <c r="H737">
        <v>3</v>
      </c>
      <c r="I737" t="s">
        <v>1422</v>
      </c>
      <c r="J737" t="s">
        <v>1423</v>
      </c>
      <c r="K737" t="s">
        <v>1424</v>
      </c>
      <c r="L737">
        <v>1339</v>
      </c>
      <c r="N737">
        <v>1007</v>
      </c>
      <c r="O737" t="s">
        <v>73</v>
      </c>
      <c r="P737" t="s">
        <v>73</v>
      </c>
      <c r="Q737">
        <v>1</v>
      </c>
      <c r="W737">
        <v>0</v>
      </c>
      <c r="X737">
        <v>1283004816</v>
      </c>
      <c r="Y737">
        <v>1.0300000000000001E-3</v>
      </c>
      <c r="AA737">
        <v>11152</v>
      </c>
      <c r="AB737">
        <v>0</v>
      </c>
      <c r="AC737">
        <v>0</v>
      </c>
      <c r="AD737">
        <v>0</v>
      </c>
      <c r="AE737">
        <v>1700</v>
      </c>
      <c r="AF737">
        <v>0</v>
      </c>
      <c r="AG737">
        <v>0</v>
      </c>
      <c r="AH737">
        <v>0</v>
      </c>
      <c r="AI737">
        <v>6.56</v>
      </c>
      <c r="AJ737">
        <v>1</v>
      </c>
      <c r="AK737">
        <v>1</v>
      </c>
      <c r="AL737">
        <v>1</v>
      </c>
      <c r="AN737">
        <v>0</v>
      </c>
      <c r="AO737">
        <v>1</v>
      </c>
      <c r="AP737">
        <v>0</v>
      </c>
      <c r="AQ737">
        <v>0</v>
      </c>
      <c r="AR737">
        <v>0</v>
      </c>
      <c r="AS737" t="s">
        <v>3</v>
      </c>
      <c r="AT737">
        <v>1.0300000000000001E-3</v>
      </c>
      <c r="AU737" t="s">
        <v>3</v>
      </c>
      <c r="AV737">
        <v>0</v>
      </c>
      <c r="AW737">
        <v>2</v>
      </c>
      <c r="AX737">
        <v>39572881</v>
      </c>
      <c r="AY737">
        <v>1</v>
      </c>
      <c r="AZ737">
        <v>0</v>
      </c>
      <c r="BA737">
        <v>696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Y737*Source!I274</f>
        <v>6.6900560000000006E-4</v>
      </c>
      <c r="CY737">
        <f t="shared" si="126"/>
        <v>11152</v>
      </c>
      <c r="CZ737">
        <f t="shared" si="127"/>
        <v>1700</v>
      </c>
      <c r="DA737">
        <f t="shared" si="128"/>
        <v>6.56</v>
      </c>
      <c r="DB737">
        <v>0</v>
      </c>
    </row>
    <row r="738" spans="1:106" x14ac:dyDescent="0.2">
      <c r="A738">
        <f>ROW(Source!A274)</f>
        <v>274</v>
      </c>
      <c r="B738">
        <v>39570879</v>
      </c>
      <c r="C738">
        <v>39572838</v>
      </c>
      <c r="D738">
        <v>36837948</v>
      </c>
      <c r="E738">
        <v>1</v>
      </c>
      <c r="F738">
        <v>1</v>
      </c>
      <c r="G738">
        <v>1</v>
      </c>
      <c r="H738">
        <v>3</v>
      </c>
      <c r="I738" t="s">
        <v>1425</v>
      </c>
      <c r="J738" t="s">
        <v>1426</v>
      </c>
      <c r="K738" t="s">
        <v>1427</v>
      </c>
      <c r="L738">
        <v>1348</v>
      </c>
      <c r="N738">
        <v>1009</v>
      </c>
      <c r="O738" t="s">
        <v>64</v>
      </c>
      <c r="P738" t="s">
        <v>64</v>
      </c>
      <c r="Q738">
        <v>1000</v>
      </c>
      <c r="W738">
        <v>0</v>
      </c>
      <c r="X738">
        <v>-1655298345</v>
      </c>
      <c r="Y738">
        <v>3.1E-4</v>
      </c>
      <c r="AA738">
        <v>102467.2</v>
      </c>
      <c r="AB738">
        <v>0</v>
      </c>
      <c r="AC738">
        <v>0</v>
      </c>
      <c r="AD738">
        <v>0</v>
      </c>
      <c r="AE738">
        <v>15620</v>
      </c>
      <c r="AF738">
        <v>0</v>
      </c>
      <c r="AG738">
        <v>0</v>
      </c>
      <c r="AH738">
        <v>0</v>
      </c>
      <c r="AI738">
        <v>6.56</v>
      </c>
      <c r="AJ738">
        <v>1</v>
      </c>
      <c r="AK738">
        <v>1</v>
      </c>
      <c r="AL738">
        <v>1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3</v>
      </c>
      <c r="AT738">
        <v>3.1E-4</v>
      </c>
      <c r="AU738" t="s">
        <v>3</v>
      </c>
      <c r="AV738">
        <v>0</v>
      </c>
      <c r="AW738">
        <v>2</v>
      </c>
      <c r="AX738">
        <v>39572882</v>
      </c>
      <c r="AY738">
        <v>1</v>
      </c>
      <c r="AZ738">
        <v>0</v>
      </c>
      <c r="BA738">
        <v>697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Y738*Source!I274</f>
        <v>2.0135119999999999E-4</v>
      </c>
      <c r="CY738">
        <f t="shared" si="126"/>
        <v>102467.2</v>
      </c>
      <c r="CZ738">
        <f t="shared" si="127"/>
        <v>15620</v>
      </c>
      <c r="DA738">
        <f t="shared" si="128"/>
        <v>6.56</v>
      </c>
      <c r="DB738">
        <v>0</v>
      </c>
    </row>
    <row r="739" spans="1:106" x14ac:dyDescent="0.2">
      <c r="A739">
        <f>ROW(Source!A274)</f>
        <v>274</v>
      </c>
      <c r="B739">
        <v>39570879</v>
      </c>
      <c r="C739">
        <v>39572838</v>
      </c>
      <c r="D739">
        <v>36839146</v>
      </c>
      <c r="E739">
        <v>1</v>
      </c>
      <c r="F739">
        <v>1</v>
      </c>
      <c r="G739">
        <v>1</v>
      </c>
      <c r="H739">
        <v>3</v>
      </c>
      <c r="I739" t="s">
        <v>1393</v>
      </c>
      <c r="J739" t="s">
        <v>1394</v>
      </c>
      <c r="K739" t="s">
        <v>1395</v>
      </c>
      <c r="L739">
        <v>1348</v>
      </c>
      <c r="N739">
        <v>1009</v>
      </c>
      <c r="O739" t="s">
        <v>64</v>
      </c>
      <c r="P739" t="s">
        <v>64</v>
      </c>
      <c r="Q739">
        <v>1000</v>
      </c>
      <c r="W739">
        <v>0</v>
      </c>
      <c r="X739">
        <v>-639604785</v>
      </c>
      <c r="Y739">
        <v>5.9999999999999995E-4</v>
      </c>
      <c r="AA739">
        <v>61795.199999999997</v>
      </c>
      <c r="AB739">
        <v>0</v>
      </c>
      <c r="AC739">
        <v>0</v>
      </c>
      <c r="AD739">
        <v>0</v>
      </c>
      <c r="AE739">
        <v>9420</v>
      </c>
      <c r="AF739">
        <v>0</v>
      </c>
      <c r="AG739">
        <v>0</v>
      </c>
      <c r="AH739">
        <v>0</v>
      </c>
      <c r="AI739">
        <v>6.56</v>
      </c>
      <c r="AJ739">
        <v>1</v>
      </c>
      <c r="AK739">
        <v>1</v>
      </c>
      <c r="AL739">
        <v>1</v>
      </c>
      <c r="AN739">
        <v>0</v>
      </c>
      <c r="AO739">
        <v>1</v>
      </c>
      <c r="AP739">
        <v>0</v>
      </c>
      <c r="AQ739">
        <v>0</v>
      </c>
      <c r="AR739">
        <v>0</v>
      </c>
      <c r="AS739" t="s">
        <v>3</v>
      </c>
      <c r="AT739">
        <v>5.9999999999999995E-4</v>
      </c>
      <c r="AU739" t="s">
        <v>3</v>
      </c>
      <c r="AV739">
        <v>0</v>
      </c>
      <c r="AW739">
        <v>2</v>
      </c>
      <c r="AX739">
        <v>39572883</v>
      </c>
      <c r="AY739">
        <v>1</v>
      </c>
      <c r="AZ739">
        <v>0</v>
      </c>
      <c r="BA739">
        <v>698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Y739*Source!I274</f>
        <v>3.8971199999999996E-4</v>
      </c>
      <c r="CY739">
        <f t="shared" si="126"/>
        <v>61795.199999999997</v>
      </c>
      <c r="CZ739">
        <f t="shared" si="127"/>
        <v>9420</v>
      </c>
      <c r="DA739">
        <f t="shared" si="128"/>
        <v>6.56</v>
      </c>
      <c r="DB739">
        <v>0</v>
      </c>
    </row>
    <row r="740" spans="1:106" x14ac:dyDescent="0.2">
      <c r="A740">
        <f>ROW(Source!A277)</f>
        <v>277</v>
      </c>
      <c r="B740">
        <v>39570879</v>
      </c>
      <c r="C740">
        <v>39572886</v>
      </c>
      <c r="D740">
        <v>37072767</v>
      </c>
      <c r="E740">
        <v>1</v>
      </c>
      <c r="F740">
        <v>1</v>
      </c>
      <c r="G740">
        <v>1</v>
      </c>
      <c r="H740">
        <v>1</v>
      </c>
      <c r="I740" t="s">
        <v>1399</v>
      </c>
      <c r="J740" t="s">
        <v>3</v>
      </c>
      <c r="K740" t="s">
        <v>1400</v>
      </c>
      <c r="L740">
        <v>1191</v>
      </c>
      <c r="N740">
        <v>1013</v>
      </c>
      <c r="O740" t="s">
        <v>1143</v>
      </c>
      <c r="P740" t="s">
        <v>1143</v>
      </c>
      <c r="Q740">
        <v>1</v>
      </c>
      <c r="W740">
        <v>0</v>
      </c>
      <c r="X740">
        <v>-1027537862</v>
      </c>
      <c r="Y740">
        <v>44.999499999999998</v>
      </c>
      <c r="AA740">
        <v>0</v>
      </c>
      <c r="AB740">
        <v>0</v>
      </c>
      <c r="AC740">
        <v>0</v>
      </c>
      <c r="AD740">
        <v>60.22</v>
      </c>
      <c r="AE740">
        <v>0</v>
      </c>
      <c r="AF740">
        <v>0</v>
      </c>
      <c r="AG740">
        <v>0</v>
      </c>
      <c r="AH740">
        <v>9.18</v>
      </c>
      <c r="AI740">
        <v>1</v>
      </c>
      <c r="AJ740">
        <v>1</v>
      </c>
      <c r="AK740">
        <v>1</v>
      </c>
      <c r="AL740">
        <v>6.56</v>
      </c>
      <c r="AN740">
        <v>0</v>
      </c>
      <c r="AO740">
        <v>1</v>
      </c>
      <c r="AP740">
        <v>1</v>
      </c>
      <c r="AQ740">
        <v>0</v>
      </c>
      <c r="AR740">
        <v>0</v>
      </c>
      <c r="AS740" t="s">
        <v>3</v>
      </c>
      <c r="AT740">
        <v>39.130000000000003</v>
      </c>
      <c r="AU740" t="s">
        <v>20</v>
      </c>
      <c r="AV740">
        <v>1</v>
      </c>
      <c r="AW740">
        <v>2</v>
      </c>
      <c r="AX740">
        <v>39572910</v>
      </c>
      <c r="AY740">
        <v>1</v>
      </c>
      <c r="AZ740">
        <v>0</v>
      </c>
      <c r="BA740">
        <v>699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Y740*Source!I277</f>
        <v>89.945000599999986</v>
      </c>
      <c r="CY740">
        <f>AD740</f>
        <v>60.22</v>
      </c>
      <c r="CZ740">
        <f>AH740</f>
        <v>9.18</v>
      </c>
      <c r="DA740">
        <f>AL740</f>
        <v>6.56</v>
      </c>
      <c r="DB740">
        <v>0</v>
      </c>
    </row>
    <row r="741" spans="1:106" x14ac:dyDescent="0.2">
      <c r="A741">
        <f>ROW(Source!A277)</f>
        <v>277</v>
      </c>
      <c r="B741">
        <v>39570879</v>
      </c>
      <c r="C741">
        <v>39572886</v>
      </c>
      <c r="D741">
        <v>37064876</v>
      </c>
      <c r="E741">
        <v>1</v>
      </c>
      <c r="F741">
        <v>1</v>
      </c>
      <c r="G741">
        <v>1</v>
      </c>
      <c r="H741">
        <v>1</v>
      </c>
      <c r="I741" t="s">
        <v>1146</v>
      </c>
      <c r="J741" t="s">
        <v>3</v>
      </c>
      <c r="K741" t="s">
        <v>1147</v>
      </c>
      <c r="L741">
        <v>1191</v>
      </c>
      <c r="N741">
        <v>1013</v>
      </c>
      <c r="O741" t="s">
        <v>1143</v>
      </c>
      <c r="P741" t="s">
        <v>1143</v>
      </c>
      <c r="Q741">
        <v>1</v>
      </c>
      <c r="W741">
        <v>0</v>
      </c>
      <c r="X741">
        <v>-1417349443</v>
      </c>
      <c r="Y741">
        <v>4.91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1</v>
      </c>
      <c r="AJ741">
        <v>1</v>
      </c>
      <c r="AK741">
        <v>6.56</v>
      </c>
      <c r="AL741">
        <v>1</v>
      </c>
      <c r="AN741">
        <v>0</v>
      </c>
      <c r="AO741">
        <v>1</v>
      </c>
      <c r="AP741">
        <v>0</v>
      </c>
      <c r="AQ741">
        <v>0</v>
      </c>
      <c r="AR741">
        <v>0</v>
      </c>
      <c r="AS741" t="s">
        <v>3</v>
      </c>
      <c r="AT741">
        <v>4.91</v>
      </c>
      <c r="AU741" t="s">
        <v>3</v>
      </c>
      <c r="AV741">
        <v>2</v>
      </c>
      <c r="AW741">
        <v>2</v>
      </c>
      <c r="AX741">
        <v>39572911</v>
      </c>
      <c r="AY741">
        <v>1</v>
      </c>
      <c r="AZ741">
        <v>2048</v>
      </c>
      <c r="BA741">
        <v>700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Y741*Source!I277</f>
        <v>9.8141079999999992</v>
      </c>
      <c r="CY741">
        <f>AD741</f>
        <v>0</v>
      </c>
      <c r="CZ741">
        <f>AH741</f>
        <v>0</v>
      </c>
      <c r="DA741">
        <f>AL741</f>
        <v>1</v>
      </c>
      <c r="DB741">
        <v>0</v>
      </c>
    </row>
    <row r="742" spans="1:106" x14ac:dyDescent="0.2">
      <c r="A742">
        <f>ROW(Source!A277)</f>
        <v>277</v>
      </c>
      <c r="B742">
        <v>39570879</v>
      </c>
      <c r="C742">
        <v>39572886</v>
      </c>
      <c r="D742">
        <v>36882079</v>
      </c>
      <c r="E742">
        <v>1</v>
      </c>
      <c r="F742">
        <v>1</v>
      </c>
      <c r="G742">
        <v>1</v>
      </c>
      <c r="H742">
        <v>2</v>
      </c>
      <c r="I742" t="s">
        <v>1401</v>
      </c>
      <c r="J742" t="s">
        <v>1402</v>
      </c>
      <c r="K742" t="s">
        <v>1403</v>
      </c>
      <c r="L742">
        <v>1368</v>
      </c>
      <c r="N742">
        <v>1011</v>
      </c>
      <c r="O742" t="s">
        <v>1151</v>
      </c>
      <c r="P742" t="s">
        <v>1151</v>
      </c>
      <c r="Q742">
        <v>1</v>
      </c>
      <c r="W742">
        <v>0</v>
      </c>
      <c r="X742">
        <v>641541266</v>
      </c>
      <c r="Y742">
        <v>0.125</v>
      </c>
      <c r="AA742">
        <v>0</v>
      </c>
      <c r="AB742">
        <v>788.77</v>
      </c>
      <c r="AC742">
        <v>15.42</v>
      </c>
      <c r="AD742">
        <v>0</v>
      </c>
      <c r="AE742">
        <v>0</v>
      </c>
      <c r="AF742">
        <v>120.24</v>
      </c>
      <c r="AG742">
        <v>15.42</v>
      </c>
      <c r="AH742">
        <v>0</v>
      </c>
      <c r="AI742">
        <v>1</v>
      </c>
      <c r="AJ742">
        <v>6.56</v>
      </c>
      <c r="AK742">
        <v>1</v>
      </c>
      <c r="AL742">
        <v>1</v>
      </c>
      <c r="AN742">
        <v>0</v>
      </c>
      <c r="AO742">
        <v>1</v>
      </c>
      <c r="AP742">
        <v>1</v>
      </c>
      <c r="AQ742">
        <v>0</v>
      </c>
      <c r="AR742">
        <v>0</v>
      </c>
      <c r="AS742" t="s">
        <v>3</v>
      </c>
      <c r="AT742">
        <v>0.1</v>
      </c>
      <c r="AU742" t="s">
        <v>19</v>
      </c>
      <c r="AV742">
        <v>0</v>
      </c>
      <c r="AW742">
        <v>2</v>
      </c>
      <c r="AX742">
        <v>39572912</v>
      </c>
      <c r="AY742">
        <v>1</v>
      </c>
      <c r="AZ742">
        <v>0</v>
      </c>
      <c r="BA742">
        <v>701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Y742*Source!I277</f>
        <v>0.24984999999999999</v>
      </c>
      <c r="CY742">
        <f t="shared" ref="CY742:CY747" si="129">AB742</f>
        <v>788.77</v>
      </c>
      <c r="CZ742">
        <f t="shared" ref="CZ742:CZ747" si="130">AF742</f>
        <v>120.24</v>
      </c>
      <c r="DA742">
        <f t="shared" ref="DA742:DA747" si="131">AJ742</f>
        <v>6.56</v>
      </c>
      <c r="DB742">
        <v>0</v>
      </c>
    </row>
    <row r="743" spans="1:106" x14ac:dyDescent="0.2">
      <c r="A743">
        <f>ROW(Source!A277)</f>
        <v>277</v>
      </c>
      <c r="B743">
        <v>39570879</v>
      </c>
      <c r="C743">
        <v>39572886</v>
      </c>
      <c r="D743">
        <v>36882159</v>
      </c>
      <c r="E743">
        <v>1</v>
      </c>
      <c r="F743">
        <v>1</v>
      </c>
      <c r="G743">
        <v>1</v>
      </c>
      <c r="H743">
        <v>2</v>
      </c>
      <c r="I743" t="s">
        <v>1155</v>
      </c>
      <c r="J743" t="s">
        <v>1156</v>
      </c>
      <c r="K743" t="s">
        <v>1157</v>
      </c>
      <c r="L743">
        <v>1368</v>
      </c>
      <c r="N743">
        <v>1011</v>
      </c>
      <c r="O743" t="s">
        <v>1151</v>
      </c>
      <c r="P743" t="s">
        <v>1151</v>
      </c>
      <c r="Q743">
        <v>1</v>
      </c>
      <c r="W743">
        <v>0</v>
      </c>
      <c r="X743">
        <v>-1718674368</v>
      </c>
      <c r="Y743">
        <v>5.7750000000000004</v>
      </c>
      <c r="AA743">
        <v>0</v>
      </c>
      <c r="AB743">
        <v>734.65</v>
      </c>
      <c r="AC743">
        <v>13.5</v>
      </c>
      <c r="AD743">
        <v>0</v>
      </c>
      <c r="AE743">
        <v>0</v>
      </c>
      <c r="AF743">
        <v>111.99</v>
      </c>
      <c r="AG743">
        <v>13.5</v>
      </c>
      <c r="AH743">
        <v>0</v>
      </c>
      <c r="AI743">
        <v>1</v>
      </c>
      <c r="AJ743">
        <v>6.56</v>
      </c>
      <c r="AK743">
        <v>1</v>
      </c>
      <c r="AL743">
        <v>1</v>
      </c>
      <c r="AN743">
        <v>0</v>
      </c>
      <c r="AO743">
        <v>1</v>
      </c>
      <c r="AP743">
        <v>1</v>
      </c>
      <c r="AQ743">
        <v>0</v>
      </c>
      <c r="AR743">
        <v>0</v>
      </c>
      <c r="AS743" t="s">
        <v>3</v>
      </c>
      <c r="AT743">
        <v>4.62</v>
      </c>
      <c r="AU743" t="s">
        <v>19</v>
      </c>
      <c r="AV743">
        <v>0</v>
      </c>
      <c r="AW743">
        <v>2</v>
      </c>
      <c r="AX743">
        <v>39572913</v>
      </c>
      <c r="AY743">
        <v>1</v>
      </c>
      <c r="AZ743">
        <v>0</v>
      </c>
      <c r="BA743">
        <v>702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Y743*Source!I277</f>
        <v>11.54307</v>
      </c>
      <c r="CY743">
        <f t="shared" si="129"/>
        <v>734.65</v>
      </c>
      <c r="CZ743">
        <f t="shared" si="130"/>
        <v>111.99</v>
      </c>
      <c r="DA743">
        <f t="shared" si="131"/>
        <v>6.56</v>
      </c>
      <c r="DB743">
        <v>0</v>
      </c>
    </row>
    <row r="744" spans="1:106" x14ac:dyDescent="0.2">
      <c r="A744">
        <f>ROW(Source!A277)</f>
        <v>277</v>
      </c>
      <c r="B744">
        <v>39570879</v>
      </c>
      <c r="C744">
        <v>39572886</v>
      </c>
      <c r="D744">
        <v>36882292</v>
      </c>
      <c r="E744">
        <v>1</v>
      </c>
      <c r="F744">
        <v>1</v>
      </c>
      <c r="G744">
        <v>1</v>
      </c>
      <c r="H744">
        <v>2</v>
      </c>
      <c r="I744" t="s">
        <v>1445</v>
      </c>
      <c r="J744" t="s">
        <v>1446</v>
      </c>
      <c r="K744" t="s">
        <v>1447</v>
      </c>
      <c r="L744">
        <v>1368</v>
      </c>
      <c r="N744">
        <v>1011</v>
      </c>
      <c r="O744" t="s">
        <v>1151</v>
      </c>
      <c r="P744" t="s">
        <v>1151</v>
      </c>
      <c r="Q744">
        <v>1</v>
      </c>
      <c r="W744">
        <v>0</v>
      </c>
      <c r="X744">
        <v>-1692889495</v>
      </c>
      <c r="Y744">
        <v>4.3250000000000002</v>
      </c>
      <c r="AA744">
        <v>0</v>
      </c>
      <c r="AB744">
        <v>5.9</v>
      </c>
      <c r="AC744">
        <v>0</v>
      </c>
      <c r="AD744">
        <v>0</v>
      </c>
      <c r="AE744">
        <v>0</v>
      </c>
      <c r="AF744">
        <v>0.9</v>
      </c>
      <c r="AG744">
        <v>0</v>
      </c>
      <c r="AH744">
        <v>0</v>
      </c>
      <c r="AI744">
        <v>1</v>
      </c>
      <c r="AJ744">
        <v>6.56</v>
      </c>
      <c r="AK744">
        <v>1</v>
      </c>
      <c r="AL744">
        <v>1</v>
      </c>
      <c r="AN744">
        <v>0</v>
      </c>
      <c r="AO744">
        <v>1</v>
      </c>
      <c r="AP744">
        <v>1</v>
      </c>
      <c r="AQ744">
        <v>0</v>
      </c>
      <c r="AR744">
        <v>0</v>
      </c>
      <c r="AS744" t="s">
        <v>3</v>
      </c>
      <c r="AT744">
        <v>3.46</v>
      </c>
      <c r="AU744" t="s">
        <v>19</v>
      </c>
      <c r="AV744">
        <v>0</v>
      </c>
      <c r="AW744">
        <v>2</v>
      </c>
      <c r="AX744">
        <v>39572914</v>
      </c>
      <c r="AY744">
        <v>1</v>
      </c>
      <c r="AZ744">
        <v>0</v>
      </c>
      <c r="BA744">
        <v>703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Y744*Source!I277</f>
        <v>8.6448099999999997</v>
      </c>
      <c r="CY744">
        <f t="shared" si="129"/>
        <v>5.9</v>
      </c>
      <c r="CZ744">
        <f t="shared" si="130"/>
        <v>0.9</v>
      </c>
      <c r="DA744">
        <f t="shared" si="131"/>
        <v>6.56</v>
      </c>
      <c r="DB744">
        <v>0</v>
      </c>
    </row>
    <row r="745" spans="1:106" x14ac:dyDescent="0.2">
      <c r="A745">
        <f>ROW(Source!A277)</f>
        <v>277</v>
      </c>
      <c r="B745">
        <v>39570879</v>
      </c>
      <c r="C745">
        <v>39572886</v>
      </c>
      <c r="D745">
        <v>36883554</v>
      </c>
      <c r="E745">
        <v>1</v>
      </c>
      <c r="F745">
        <v>1</v>
      </c>
      <c r="G745">
        <v>1</v>
      </c>
      <c r="H745">
        <v>2</v>
      </c>
      <c r="I745" t="s">
        <v>1158</v>
      </c>
      <c r="J745" t="s">
        <v>1159</v>
      </c>
      <c r="K745" t="s">
        <v>1160</v>
      </c>
      <c r="L745">
        <v>1368</v>
      </c>
      <c r="N745">
        <v>1011</v>
      </c>
      <c r="O745" t="s">
        <v>1151</v>
      </c>
      <c r="P745" t="s">
        <v>1151</v>
      </c>
      <c r="Q745">
        <v>1</v>
      </c>
      <c r="W745">
        <v>0</v>
      </c>
      <c r="X745">
        <v>1372534845</v>
      </c>
      <c r="Y745">
        <v>0.23749999999999999</v>
      </c>
      <c r="AA745">
        <v>0</v>
      </c>
      <c r="AB745">
        <v>431.06</v>
      </c>
      <c r="AC745">
        <v>11.6</v>
      </c>
      <c r="AD745">
        <v>0</v>
      </c>
      <c r="AE745">
        <v>0</v>
      </c>
      <c r="AF745">
        <v>65.709999999999994</v>
      </c>
      <c r="AG745">
        <v>11.6</v>
      </c>
      <c r="AH745">
        <v>0</v>
      </c>
      <c r="AI745">
        <v>1</v>
      </c>
      <c r="AJ745">
        <v>6.56</v>
      </c>
      <c r="AK745">
        <v>1</v>
      </c>
      <c r="AL745">
        <v>1</v>
      </c>
      <c r="AN745">
        <v>0</v>
      </c>
      <c r="AO745">
        <v>1</v>
      </c>
      <c r="AP745">
        <v>1</v>
      </c>
      <c r="AQ745">
        <v>0</v>
      </c>
      <c r="AR745">
        <v>0</v>
      </c>
      <c r="AS745" t="s">
        <v>3</v>
      </c>
      <c r="AT745">
        <v>0.19</v>
      </c>
      <c r="AU745" t="s">
        <v>19</v>
      </c>
      <c r="AV745">
        <v>0</v>
      </c>
      <c r="AW745">
        <v>2</v>
      </c>
      <c r="AX745">
        <v>39572915</v>
      </c>
      <c r="AY745">
        <v>1</v>
      </c>
      <c r="AZ745">
        <v>0</v>
      </c>
      <c r="BA745">
        <v>704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Y745*Source!I277</f>
        <v>0.47471499999999994</v>
      </c>
      <c r="CY745">
        <f t="shared" si="129"/>
        <v>431.06</v>
      </c>
      <c r="CZ745">
        <f t="shared" si="130"/>
        <v>65.709999999999994</v>
      </c>
      <c r="DA745">
        <f t="shared" si="131"/>
        <v>6.56</v>
      </c>
      <c r="DB745">
        <v>0</v>
      </c>
    </row>
    <row r="746" spans="1:106" x14ac:dyDescent="0.2">
      <c r="A746">
        <f>ROW(Source!A277)</f>
        <v>277</v>
      </c>
      <c r="B746">
        <v>39570879</v>
      </c>
      <c r="C746">
        <v>39572886</v>
      </c>
      <c r="D746">
        <v>36883789</v>
      </c>
      <c r="E746">
        <v>1</v>
      </c>
      <c r="F746">
        <v>1</v>
      </c>
      <c r="G746">
        <v>1</v>
      </c>
      <c r="H746">
        <v>2</v>
      </c>
      <c r="I746" t="s">
        <v>1378</v>
      </c>
      <c r="J746" t="s">
        <v>1379</v>
      </c>
      <c r="K746" t="s">
        <v>1380</v>
      </c>
      <c r="L746">
        <v>1368</v>
      </c>
      <c r="N746">
        <v>1011</v>
      </c>
      <c r="O746" t="s">
        <v>1151</v>
      </c>
      <c r="P746" t="s">
        <v>1151</v>
      </c>
      <c r="Q746">
        <v>1</v>
      </c>
      <c r="W746">
        <v>0</v>
      </c>
      <c r="X746">
        <v>-624296059</v>
      </c>
      <c r="Y746">
        <v>2.0374999999999996</v>
      </c>
      <c r="AA746">
        <v>0</v>
      </c>
      <c r="AB746">
        <v>7.87</v>
      </c>
      <c r="AC746">
        <v>0</v>
      </c>
      <c r="AD746">
        <v>0</v>
      </c>
      <c r="AE746">
        <v>0</v>
      </c>
      <c r="AF746">
        <v>1.2</v>
      </c>
      <c r="AG746">
        <v>0</v>
      </c>
      <c r="AH746">
        <v>0</v>
      </c>
      <c r="AI746">
        <v>1</v>
      </c>
      <c r="AJ746">
        <v>6.56</v>
      </c>
      <c r="AK746">
        <v>1</v>
      </c>
      <c r="AL746">
        <v>1</v>
      </c>
      <c r="AN746">
        <v>0</v>
      </c>
      <c r="AO746">
        <v>1</v>
      </c>
      <c r="AP746">
        <v>1</v>
      </c>
      <c r="AQ746">
        <v>0</v>
      </c>
      <c r="AR746">
        <v>0</v>
      </c>
      <c r="AS746" t="s">
        <v>3</v>
      </c>
      <c r="AT746">
        <v>1.63</v>
      </c>
      <c r="AU746" t="s">
        <v>19</v>
      </c>
      <c r="AV746">
        <v>0</v>
      </c>
      <c r="AW746">
        <v>2</v>
      </c>
      <c r="AX746">
        <v>39572916</v>
      </c>
      <c r="AY746">
        <v>1</v>
      </c>
      <c r="AZ746">
        <v>0</v>
      </c>
      <c r="BA746">
        <v>705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Y746*Source!I277</f>
        <v>4.0725549999999995</v>
      </c>
      <c r="CY746">
        <f t="shared" si="129"/>
        <v>7.87</v>
      </c>
      <c r="CZ746">
        <f t="shared" si="130"/>
        <v>1.2</v>
      </c>
      <c r="DA746">
        <f t="shared" si="131"/>
        <v>6.56</v>
      </c>
      <c r="DB746">
        <v>0</v>
      </c>
    </row>
    <row r="747" spans="1:106" x14ac:dyDescent="0.2">
      <c r="A747">
        <f>ROW(Source!A277)</f>
        <v>277</v>
      </c>
      <c r="B747">
        <v>39570879</v>
      </c>
      <c r="C747">
        <v>39572886</v>
      </c>
      <c r="D747">
        <v>36883836</v>
      </c>
      <c r="E747">
        <v>1</v>
      </c>
      <c r="F747">
        <v>1</v>
      </c>
      <c r="G747">
        <v>1</v>
      </c>
      <c r="H747">
        <v>2</v>
      </c>
      <c r="I747" t="s">
        <v>1407</v>
      </c>
      <c r="J747" t="s">
        <v>1408</v>
      </c>
      <c r="K747" t="s">
        <v>1409</v>
      </c>
      <c r="L747">
        <v>1368</v>
      </c>
      <c r="N747">
        <v>1011</v>
      </c>
      <c r="O747" t="s">
        <v>1151</v>
      </c>
      <c r="P747" t="s">
        <v>1151</v>
      </c>
      <c r="Q747">
        <v>1</v>
      </c>
      <c r="W747">
        <v>0</v>
      </c>
      <c r="X747">
        <v>1061502546</v>
      </c>
      <c r="Y747">
        <v>8.3874999999999993</v>
      </c>
      <c r="AA747">
        <v>0</v>
      </c>
      <c r="AB747">
        <v>80.75</v>
      </c>
      <c r="AC747">
        <v>0</v>
      </c>
      <c r="AD747">
        <v>0</v>
      </c>
      <c r="AE747">
        <v>0</v>
      </c>
      <c r="AF747">
        <v>12.31</v>
      </c>
      <c r="AG747">
        <v>0</v>
      </c>
      <c r="AH747">
        <v>0</v>
      </c>
      <c r="AI747">
        <v>1</v>
      </c>
      <c r="AJ747">
        <v>6.56</v>
      </c>
      <c r="AK747">
        <v>1</v>
      </c>
      <c r="AL747">
        <v>1</v>
      </c>
      <c r="AN747">
        <v>0</v>
      </c>
      <c r="AO747">
        <v>1</v>
      </c>
      <c r="AP747">
        <v>1</v>
      </c>
      <c r="AQ747">
        <v>0</v>
      </c>
      <c r="AR747">
        <v>0</v>
      </c>
      <c r="AS747" t="s">
        <v>3</v>
      </c>
      <c r="AT747">
        <v>6.71</v>
      </c>
      <c r="AU747" t="s">
        <v>19</v>
      </c>
      <c r="AV747">
        <v>0</v>
      </c>
      <c r="AW747">
        <v>2</v>
      </c>
      <c r="AX747">
        <v>39572917</v>
      </c>
      <c r="AY747">
        <v>1</v>
      </c>
      <c r="AZ747">
        <v>0</v>
      </c>
      <c r="BA747">
        <v>706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Y747*Source!I277</f>
        <v>16.764934999999998</v>
      </c>
      <c r="CY747">
        <f t="shared" si="129"/>
        <v>80.75</v>
      </c>
      <c r="CZ747">
        <f t="shared" si="130"/>
        <v>12.31</v>
      </c>
      <c r="DA747">
        <f t="shared" si="131"/>
        <v>6.56</v>
      </c>
      <c r="DB747">
        <v>0</v>
      </c>
    </row>
    <row r="748" spans="1:106" x14ac:dyDescent="0.2">
      <c r="A748">
        <f>ROW(Source!A277)</f>
        <v>277</v>
      </c>
      <c r="B748">
        <v>39570879</v>
      </c>
      <c r="C748">
        <v>39572886</v>
      </c>
      <c r="D748">
        <v>36800159</v>
      </c>
      <c r="E748">
        <v>1</v>
      </c>
      <c r="F748">
        <v>1</v>
      </c>
      <c r="G748">
        <v>1</v>
      </c>
      <c r="H748">
        <v>3</v>
      </c>
      <c r="I748" t="s">
        <v>1387</v>
      </c>
      <c r="J748" t="s">
        <v>1388</v>
      </c>
      <c r="K748" t="s">
        <v>1389</v>
      </c>
      <c r="L748">
        <v>1339</v>
      </c>
      <c r="N748">
        <v>1007</v>
      </c>
      <c r="O748" t="s">
        <v>73</v>
      </c>
      <c r="P748" t="s">
        <v>73</v>
      </c>
      <c r="Q748">
        <v>1</v>
      </c>
      <c r="W748">
        <v>0</v>
      </c>
      <c r="X748">
        <v>1262771840</v>
      </c>
      <c r="Y748">
        <v>1.37</v>
      </c>
      <c r="AA748">
        <v>40.799999999999997</v>
      </c>
      <c r="AB748">
        <v>0</v>
      </c>
      <c r="AC748">
        <v>0</v>
      </c>
      <c r="AD748">
        <v>0</v>
      </c>
      <c r="AE748">
        <v>6.22</v>
      </c>
      <c r="AF748">
        <v>0</v>
      </c>
      <c r="AG748">
        <v>0</v>
      </c>
      <c r="AH748">
        <v>0</v>
      </c>
      <c r="AI748">
        <v>6.56</v>
      </c>
      <c r="AJ748">
        <v>1</v>
      </c>
      <c r="AK748">
        <v>1</v>
      </c>
      <c r="AL748">
        <v>1</v>
      </c>
      <c r="AN748">
        <v>0</v>
      </c>
      <c r="AO748">
        <v>1</v>
      </c>
      <c r="AP748">
        <v>0</v>
      </c>
      <c r="AQ748">
        <v>0</v>
      </c>
      <c r="AR748">
        <v>0</v>
      </c>
      <c r="AS748" t="s">
        <v>3</v>
      </c>
      <c r="AT748">
        <v>1.37</v>
      </c>
      <c r="AU748" t="s">
        <v>3</v>
      </c>
      <c r="AV748">
        <v>0</v>
      </c>
      <c r="AW748">
        <v>2</v>
      </c>
      <c r="AX748">
        <v>39572918</v>
      </c>
      <c r="AY748">
        <v>1</v>
      </c>
      <c r="AZ748">
        <v>0</v>
      </c>
      <c r="BA748">
        <v>707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Y748*Source!I277</f>
        <v>2.738356</v>
      </c>
      <c r="CY748">
        <f t="shared" ref="CY748:CY762" si="132">AA748</f>
        <v>40.799999999999997</v>
      </c>
      <c r="CZ748">
        <f t="shared" ref="CZ748:CZ762" si="133">AE748</f>
        <v>6.22</v>
      </c>
      <c r="DA748">
        <f t="shared" ref="DA748:DA762" si="134">AI748</f>
        <v>6.56</v>
      </c>
      <c r="DB748">
        <v>0</v>
      </c>
    </row>
    <row r="749" spans="1:106" x14ac:dyDescent="0.2">
      <c r="A749">
        <f>ROW(Source!A277)</f>
        <v>277</v>
      </c>
      <c r="B749">
        <v>39570879</v>
      </c>
      <c r="C749">
        <v>39572886</v>
      </c>
      <c r="D749">
        <v>36800166</v>
      </c>
      <c r="E749">
        <v>1</v>
      </c>
      <c r="F749">
        <v>1</v>
      </c>
      <c r="G749">
        <v>1</v>
      </c>
      <c r="H749">
        <v>3</v>
      </c>
      <c r="I749" t="s">
        <v>1410</v>
      </c>
      <c r="J749" t="s">
        <v>1411</v>
      </c>
      <c r="K749" t="s">
        <v>1412</v>
      </c>
      <c r="L749">
        <v>1346</v>
      </c>
      <c r="N749">
        <v>1009</v>
      </c>
      <c r="O749" t="s">
        <v>307</v>
      </c>
      <c r="P749" t="s">
        <v>307</v>
      </c>
      <c r="Q749">
        <v>1</v>
      </c>
      <c r="W749">
        <v>0</v>
      </c>
      <c r="X749">
        <v>1721895514</v>
      </c>
      <c r="Y749">
        <v>0.41</v>
      </c>
      <c r="AA749">
        <v>39.950000000000003</v>
      </c>
      <c r="AB749">
        <v>0</v>
      </c>
      <c r="AC749">
        <v>0</v>
      </c>
      <c r="AD749">
        <v>0</v>
      </c>
      <c r="AE749">
        <v>6.09</v>
      </c>
      <c r="AF749">
        <v>0</v>
      </c>
      <c r="AG749">
        <v>0</v>
      </c>
      <c r="AH749">
        <v>0</v>
      </c>
      <c r="AI749">
        <v>6.56</v>
      </c>
      <c r="AJ749">
        <v>1</v>
      </c>
      <c r="AK749">
        <v>1</v>
      </c>
      <c r="AL749">
        <v>1</v>
      </c>
      <c r="AN749">
        <v>0</v>
      </c>
      <c r="AO749">
        <v>1</v>
      </c>
      <c r="AP749">
        <v>0</v>
      </c>
      <c r="AQ749">
        <v>0</v>
      </c>
      <c r="AR749">
        <v>0</v>
      </c>
      <c r="AS749" t="s">
        <v>3</v>
      </c>
      <c r="AT749">
        <v>0.41</v>
      </c>
      <c r="AU749" t="s">
        <v>3</v>
      </c>
      <c r="AV749">
        <v>0</v>
      </c>
      <c r="AW749">
        <v>2</v>
      </c>
      <c r="AX749">
        <v>39572919</v>
      </c>
      <c r="AY749">
        <v>1</v>
      </c>
      <c r="AZ749">
        <v>0</v>
      </c>
      <c r="BA749">
        <v>708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Y749*Source!I277</f>
        <v>0.8195079999999999</v>
      </c>
      <c r="CY749">
        <f t="shared" si="132"/>
        <v>39.950000000000003</v>
      </c>
      <c r="CZ749">
        <f t="shared" si="133"/>
        <v>6.09</v>
      </c>
      <c r="DA749">
        <f t="shared" si="134"/>
        <v>6.56</v>
      </c>
      <c r="DB749">
        <v>0</v>
      </c>
    </row>
    <row r="750" spans="1:106" x14ac:dyDescent="0.2">
      <c r="A750">
        <f>ROW(Source!A277)</f>
        <v>277</v>
      </c>
      <c r="B750">
        <v>39570879</v>
      </c>
      <c r="C750">
        <v>39572886</v>
      </c>
      <c r="D750">
        <v>36803259</v>
      </c>
      <c r="E750">
        <v>1</v>
      </c>
      <c r="F750">
        <v>1</v>
      </c>
      <c r="G750">
        <v>1</v>
      </c>
      <c r="H750">
        <v>3</v>
      </c>
      <c r="I750" t="s">
        <v>1448</v>
      </c>
      <c r="J750" t="s">
        <v>1449</v>
      </c>
      <c r="K750" t="s">
        <v>1450</v>
      </c>
      <c r="L750">
        <v>1348</v>
      </c>
      <c r="N750">
        <v>1009</v>
      </c>
      <c r="O750" t="s">
        <v>64</v>
      </c>
      <c r="P750" t="s">
        <v>64</v>
      </c>
      <c r="Q750">
        <v>1000</v>
      </c>
      <c r="W750">
        <v>0</v>
      </c>
      <c r="X750">
        <v>1225357214</v>
      </c>
      <c r="Y750">
        <v>4.0000000000000001E-3</v>
      </c>
      <c r="AA750">
        <v>70513.440000000002</v>
      </c>
      <c r="AB750">
        <v>0</v>
      </c>
      <c r="AC750">
        <v>0</v>
      </c>
      <c r="AD750">
        <v>0</v>
      </c>
      <c r="AE750">
        <v>10749</v>
      </c>
      <c r="AF750">
        <v>0</v>
      </c>
      <c r="AG750">
        <v>0</v>
      </c>
      <c r="AH750">
        <v>0</v>
      </c>
      <c r="AI750">
        <v>6.56</v>
      </c>
      <c r="AJ750">
        <v>1</v>
      </c>
      <c r="AK750">
        <v>1</v>
      </c>
      <c r="AL750">
        <v>1</v>
      </c>
      <c r="AN750">
        <v>0</v>
      </c>
      <c r="AO750">
        <v>1</v>
      </c>
      <c r="AP750">
        <v>0</v>
      </c>
      <c r="AQ750">
        <v>0</v>
      </c>
      <c r="AR750">
        <v>0</v>
      </c>
      <c r="AS750" t="s">
        <v>3</v>
      </c>
      <c r="AT750">
        <v>4.0000000000000001E-3</v>
      </c>
      <c r="AU750" t="s">
        <v>3</v>
      </c>
      <c r="AV750">
        <v>0</v>
      </c>
      <c r="AW750">
        <v>2</v>
      </c>
      <c r="AX750">
        <v>39572920</v>
      </c>
      <c r="AY750">
        <v>1</v>
      </c>
      <c r="AZ750">
        <v>0</v>
      </c>
      <c r="BA750">
        <v>709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Y750*Source!I277</f>
        <v>7.9951999999999992E-3</v>
      </c>
      <c r="CY750">
        <f t="shared" si="132"/>
        <v>70513.440000000002</v>
      </c>
      <c r="CZ750">
        <f t="shared" si="133"/>
        <v>10749</v>
      </c>
      <c r="DA750">
        <f t="shared" si="134"/>
        <v>6.56</v>
      </c>
      <c r="DB750">
        <v>0</v>
      </c>
    </row>
    <row r="751" spans="1:106" x14ac:dyDescent="0.2">
      <c r="A751">
        <f>ROW(Source!A277)</f>
        <v>277</v>
      </c>
      <c r="B751">
        <v>39570879</v>
      </c>
      <c r="C751">
        <v>39572886</v>
      </c>
      <c r="D751">
        <v>36804545</v>
      </c>
      <c r="E751">
        <v>1</v>
      </c>
      <c r="F751">
        <v>1</v>
      </c>
      <c r="G751">
        <v>1</v>
      </c>
      <c r="H751">
        <v>3</v>
      </c>
      <c r="I751" t="s">
        <v>1211</v>
      </c>
      <c r="J751" t="s">
        <v>1212</v>
      </c>
      <c r="K751" t="s">
        <v>1213</v>
      </c>
      <c r="L751">
        <v>1348</v>
      </c>
      <c r="N751">
        <v>1009</v>
      </c>
      <c r="O751" t="s">
        <v>64</v>
      </c>
      <c r="P751" t="s">
        <v>64</v>
      </c>
      <c r="Q751">
        <v>1000</v>
      </c>
      <c r="W751">
        <v>0</v>
      </c>
      <c r="X751">
        <v>1174701286</v>
      </c>
      <c r="Y751">
        <v>1.0000000000000001E-5</v>
      </c>
      <c r="AA751">
        <v>78575.679999999993</v>
      </c>
      <c r="AB751">
        <v>0</v>
      </c>
      <c r="AC751">
        <v>0</v>
      </c>
      <c r="AD751">
        <v>0</v>
      </c>
      <c r="AE751">
        <v>11978</v>
      </c>
      <c r="AF751">
        <v>0</v>
      </c>
      <c r="AG751">
        <v>0</v>
      </c>
      <c r="AH751">
        <v>0</v>
      </c>
      <c r="AI751">
        <v>6.56</v>
      </c>
      <c r="AJ751">
        <v>1</v>
      </c>
      <c r="AK751">
        <v>1</v>
      </c>
      <c r="AL751">
        <v>1</v>
      </c>
      <c r="AN751">
        <v>0</v>
      </c>
      <c r="AO751">
        <v>1</v>
      </c>
      <c r="AP751">
        <v>0</v>
      </c>
      <c r="AQ751">
        <v>0</v>
      </c>
      <c r="AR751">
        <v>0</v>
      </c>
      <c r="AS751" t="s">
        <v>3</v>
      </c>
      <c r="AT751">
        <v>1.0000000000000001E-5</v>
      </c>
      <c r="AU751" t="s">
        <v>3</v>
      </c>
      <c r="AV751">
        <v>0</v>
      </c>
      <c r="AW751">
        <v>2</v>
      </c>
      <c r="AX751">
        <v>39572922</v>
      </c>
      <c r="AY751">
        <v>1</v>
      </c>
      <c r="AZ751">
        <v>0</v>
      </c>
      <c r="BA751">
        <v>711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Y751*Source!I277</f>
        <v>1.9988000000000002E-5</v>
      </c>
      <c r="CY751">
        <f t="shared" si="132"/>
        <v>78575.679999999993</v>
      </c>
      <c r="CZ751">
        <f t="shared" si="133"/>
        <v>11978</v>
      </c>
      <c r="DA751">
        <f t="shared" si="134"/>
        <v>6.56</v>
      </c>
      <c r="DB751">
        <v>0</v>
      </c>
    </row>
    <row r="752" spans="1:106" x14ac:dyDescent="0.2">
      <c r="A752">
        <f>ROW(Source!A277)</f>
        <v>277</v>
      </c>
      <c r="B752">
        <v>39570879</v>
      </c>
      <c r="C752">
        <v>39572886</v>
      </c>
      <c r="D752">
        <v>36805527</v>
      </c>
      <c r="E752">
        <v>1</v>
      </c>
      <c r="F752">
        <v>1</v>
      </c>
      <c r="G752">
        <v>1</v>
      </c>
      <c r="H752">
        <v>3</v>
      </c>
      <c r="I752" t="s">
        <v>1413</v>
      </c>
      <c r="J752" t="s">
        <v>1414</v>
      </c>
      <c r="K752" t="s">
        <v>1415</v>
      </c>
      <c r="L752">
        <v>1348</v>
      </c>
      <c r="N752">
        <v>1009</v>
      </c>
      <c r="O752" t="s">
        <v>64</v>
      </c>
      <c r="P752" t="s">
        <v>64</v>
      </c>
      <c r="Q752">
        <v>1000</v>
      </c>
      <c r="W752">
        <v>0</v>
      </c>
      <c r="X752">
        <v>-2116243625</v>
      </c>
      <c r="Y752">
        <v>1E-4</v>
      </c>
      <c r="AA752">
        <v>248624</v>
      </c>
      <c r="AB752">
        <v>0</v>
      </c>
      <c r="AC752">
        <v>0</v>
      </c>
      <c r="AD752">
        <v>0</v>
      </c>
      <c r="AE752">
        <v>37900</v>
      </c>
      <c r="AF752">
        <v>0</v>
      </c>
      <c r="AG752">
        <v>0</v>
      </c>
      <c r="AH752">
        <v>0</v>
      </c>
      <c r="AI752">
        <v>6.56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3</v>
      </c>
      <c r="AT752">
        <v>1E-4</v>
      </c>
      <c r="AU752" t="s">
        <v>3</v>
      </c>
      <c r="AV752">
        <v>0</v>
      </c>
      <c r="AW752">
        <v>2</v>
      </c>
      <c r="AX752">
        <v>39572923</v>
      </c>
      <c r="AY752">
        <v>1</v>
      </c>
      <c r="AZ752">
        <v>0</v>
      </c>
      <c r="BA752">
        <v>712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Y752*Source!I277</f>
        <v>1.9987999999999999E-4</v>
      </c>
      <c r="CY752">
        <f t="shared" si="132"/>
        <v>248624</v>
      </c>
      <c r="CZ752">
        <f t="shared" si="133"/>
        <v>37900</v>
      </c>
      <c r="DA752">
        <f t="shared" si="134"/>
        <v>6.56</v>
      </c>
      <c r="DB752">
        <v>0</v>
      </c>
    </row>
    <row r="753" spans="1:106" x14ac:dyDescent="0.2">
      <c r="A753">
        <f>ROW(Source!A277)</f>
        <v>277</v>
      </c>
      <c r="B753">
        <v>39570879</v>
      </c>
      <c r="C753">
        <v>39572886</v>
      </c>
      <c r="D753">
        <v>36823258</v>
      </c>
      <c r="E753">
        <v>1</v>
      </c>
      <c r="F753">
        <v>1</v>
      </c>
      <c r="G753">
        <v>1</v>
      </c>
      <c r="H753">
        <v>3</v>
      </c>
      <c r="I753" t="s">
        <v>579</v>
      </c>
      <c r="J753" t="s">
        <v>581</v>
      </c>
      <c r="K753" t="s">
        <v>580</v>
      </c>
      <c r="L753">
        <v>1348</v>
      </c>
      <c r="N753">
        <v>1009</v>
      </c>
      <c r="O753" t="s">
        <v>64</v>
      </c>
      <c r="P753" t="s">
        <v>64</v>
      </c>
      <c r="Q753">
        <v>1000</v>
      </c>
      <c r="W753">
        <v>0</v>
      </c>
      <c r="X753">
        <v>299819930</v>
      </c>
      <c r="Y753">
        <v>1E-3</v>
      </c>
      <c r="AA753">
        <v>50590.720000000001</v>
      </c>
      <c r="AB753">
        <v>0</v>
      </c>
      <c r="AC753">
        <v>0</v>
      </c>
      <c r="AD753">
        <v>0</v>
      </c>
      <c r="AE753">
        <v>7712</v>
      </c>
      <c r="AF753">
        <v>0</v>
      </c>
      <c r="AG753">
        <v>0</v>
      </c>
      <c r="AH753">
        <v>0</v>
      </c>
      <c r="AI753">
        <v>6.56</v>
      </c>
      <c r="AJ753">
        <v>1</v>
      </c>
      <c r="AK753">
        <v>1</v>
      </c>
      <c r="AL753">
        <v>1</v>
      </c>
      <c r="AN753">
        <v>0</v>
      </c>
      <c r="AO753">
        <v>1</v>
      </c>
      <c r="AP753">
        <v>0</v>
      </c>
      <c r="AQ753">
        <v>0</v>
      </c>
      <c r="AR753">
        <v>0</v>
      </c>
      <c r="AS753" t="s">
        <v>3</v>
      </c>
      <c r="AT753">
        <v>1E-3</v>
      </c>
      <c r="AU753" t="s">
        <v>3</v>
      </c>
      <c r="AV753">
        <v>0</v>
      </c>
      <c r="AW753">
        <v>2</v>
      </c>
      <c r="AX753">
        <v>39572924</v>
      </c>
      <c r="AY753">
        <v>1</v>
      </c>
      <c r="AZ753">
        <v>0</v>
      </c>
      <c r="BA753">
        <v>713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Y753*Source!I277</f>
        <v>1.9987999999999998E-3</v>
      </c>
      <c r="CY753">
        <f t="shared" si="132"/>
        <v>50590.720000000001</v>
      </c>
      <c r="CZ753">
        <f t="shared" si="133"/>
        <v>7712</v>
      </c>
      <c r="DA753">
        <f t="shared" si="134"/>
        <v>6.56</v>
      </c>
      <c r="DB753">
        <v>0</v>
      </c>
    </row>
    <row r="754" spans="1:106" x14ac:dyDescent="0.2">
      <c r="A754">
        <f>ROW(Source!A277)</f>
        <v>277</v>
      </c>
      <c r="B754">
        <v>39570879</v>
      </c>
      <c r="C754">
        <v>39572886</v>
      </c>
      <c r="D754">
        <v>36825287</v>
      </c>
      <c r="E754">
        <v>1</v>
      </c>
      <c r="F754">
        <v>1</v>
      </c>
      <c r="G754">
        <v>1</v>
      </c>
      <c r="H754">
        <v>3</v>
      </c>
      <c r="I754" t="s">
        <v>1416</v>
      </c>
      <c r="J754" t="s">
        <v>1417</v>
      </c>
      <c r="K754" t="s">
        <v>1418</v>
      </c>
      <c r="L754">
        <v>1302</v>
      </c>
      <c r="N754">
        <v>1003</v>
      </c>
      <c r="O754" t="s">
        <v>47</v>
      </c>
      <c r="P754" t="s">
        <v>47</v>
      </c>
      <c r="Q754">
        <v>10</v>
      </c>
      <c r="W754">
        <v>0</v>
      </c>
      <c r="X754">
        <v>-1640127157</v>
      </c>
      <c r="Y754">
        <v>1.8700000000000001E-2</v>
      </c>
      <c r="AA754">
        <v>329.57</v>
      </c>
      <c r="AB754">
        <v>0</v>
      </c>
      <c r="AC754">
        <v>0</v>
      </c>
      <c r="AD754">
        <v>0</v>
      </c>
      <c r="AE754">
        <v>50.24</v>
      </c>
      <c r="AF754">
        <v>0</v>
      </c>
      <c r="AG754">
        <v>0</v>
      </c>
      <c r="AH754">
        <v>0</v>
      </c>
      <c r="AI754">
        <v>6.56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3</v>
      </c>
      <c r="AT754">
        <v>1.8700000000000001E-2</v>
      </c>
      <c r="AU754" t="s">
        <v>3</v>
      </c>
      <c r="AV754">
        <v>0</v>
      </c>
      <c r="AW754">
        <v>2</v>
      </c>
      <c r="AX754">
        <v>39572926</v>
      </c>
      <c r="AY754">
        <v>1</v>
      </c>
      <c r="AZ754">
        <v>0</v>
      </c>
      <c r="BA754">
        <v>715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Y754*Source!I277</f>
        <v>3.7377560000000004E-2</v>
      </c>
      <c r="CY754">
        <f t="shared" si="132"/>
        <v>329.57</v>
      </c>
      <c r="CZ754">
        <f t="shared" si="133"/>
        <v>50.24</v>
      </c>
      <c r="DA754">
        <f t="shared" si="134"/>
        <v>6.56</v>
      </c>
      <c r="DB754">
        <v>0</v>
      </c>
    </row>
    <row r="755" spans="1:106" x14ac:dyDescent="0.2">
      <c r="A755">
        <f>ROW(Source!A277)</f>
        <v>277</v>
      </c>
      <c r="B755">
        <v>39570879</v>
      </c>
      <c r="C755">
        <v>39572886</v>
      </c>
      <c r="D755">
        <v>36825646</v>
      </c>
      <c r="E755">
        <v>1</v>
      </c>
      <c r="F755">
        <v>1</v>
      </c>
      <c r="G755">
        <v>1</v>
      </c>
      <c r="H755">
        <v>3</v>
      </c>
      <c r="I755" t="s">
        <v>1220</v>
      </c>
      <c r="J755" t="s">
        <v>1221</v>
      </c>
      <c r="K755" t="s">
        <v>1222</v>
      </c>
      <c r="L755">
        <v>1348</v>
      </c>
      <c r="N755">
        <v>1009</v>
      </c>
      <c r="O755" t="s">
        <v>64</v>
      </c>
      <c r="P755" t="s">
        <v>64</v>
      </c>
      <c r="Q755">
        <v>1000</v>
      </c>
      <c r="W755">
        <v>0</v>
      </c>
      <c r="X755">
        <v>-1396314973</v>
      </c>
      <c r="Y755">
        <v>3.0000000000000001E-5</v>
      </c>
      <c r="AA755">
        <v>29226.11</v>
      </c>
      <c r="AB755">
        <v>0</v>
      </c>
      <c r="AC755">
        <v>0</v>
      </c>
      <c r="AD755">
        <v>0</v>
      </c>
      <c r="AE755">
        <v>4455.2</v>
      </c>
      <c r="AF755">
        <v>0</v>
      </c>
      <c r="AG755">
        <v>0</v>
      </c>
      <c r="AH755">
        <v>0</v>
      </c>
      <c r="AI755">
        <v>6.56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0</v>
      </c>
      <c r="AQ755">
        <v>0</v>
      </c>
      <c r="AR755">
        <v>0</v>
      </c>
      <c r="AS755" t="s">
        <v>3</v>
      </c>
      <c r="AT755">
        <v>3.0000000000000001E-5</v>
      </c>
      <c r="AU755" t="s">
        <v>3</v>
      </c>
      <c r="AV755">
        <v>0</v>
      </c>
      <c r="AW755">
        <v>2</v>
      </c>
      <c r="AX755">
        <v>39572927</v>
      </c>
      <c r="AY755">
        <v>1</v>
      </c>
      <c r="AZ755">
        <v>0</v>
      </c>
      <c r="BA755">
        <v>716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Y755*Source!I277</f>
        <v>5.9963999999999997E-5</v>
      </c>
      <c r="CY755">
        <f t="shared" si="132"/>
        <v>29226.11</v>
      </c>
      <c r="CZ755">
        <f t="shared" si="133"/>
        <v>4455.2</v>
      </c>
      <c r="DA755">
        <f t="shared" si="134"/>
        <v>6.56</v>
      </c>
      <c r="DB755">
        <v>0</v>
      </c>
    </row>
    <row r="756" spans="1:106" x14ac:dyDescent="0.2">
      <c r="A756">
        <f>ROW(Source!A277)</f>
        <v>277</v>
      </c>
      <c r="B756">
        <v>39570879</v>
      </c>
      <c r="C756">
        <v>39572886</v>
      </c>
      <c r="D756">
        <v>36826406</v>
      </c>
      <c r="E756">
        <v>1</v>
      </c>
      <c r="F756">
        <v>1</v>
      </c>
      <c r="G756">
        <v>1</v>
      </c>
      <c r="H756">
        <v>3</v>
      </c>
      <c r="I756" t="s">
        <v>1419</v>
      </c>
      <c r="J756" t="s">
        <v>1420</v>
      </c>
      <c r="K756" t="s">
        <v>1421</v>
      </c>
      <c r="L756">
        <v>1348</v>
      </c>
      <c r="N756">
        <v>1009</v>
      </c>
      <c r="O756" t="s">
        <v>64</v>
      </c>
      <c r="P756" t="s">
        <v>64</v>
      </c>
      <c r="Q756">
        <v>1000</v>
      </c>
      <c r="W756">
        <v>0</v>
      </c>
      <c r="X756">
        <v>900832145</v>
      </c>
      <c r="Y756">
        <v>1.9400000000000001E-3</v>
      </c>
      <c r="AA756">
        <v>32275.200000000001</v>
      </c>
      <c r="AB756">
        <v>0</v>
      </c>
      <c r="AC756">
        <v>0</v>
      </c>
      <c r="AD756">
        <v>0</v>
      </c>
      <c r="AE756">
        <v>4920</v>
      </c>
      <c r="AF756">
        <v>0</v>
      </c>
      <c r="AG756">
        <v>0</v>
      </c>
      <c r="AH756">
        <v>0</v>
      </c>
      <c r="AI756">
        <v>6.56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3</v>
      </c>
      <c r="AT756">
        <v>1.9400000000000001E-3</v>
      </c>
      <c r="AU756" t="s">
        <v>3</v>
      </c>
      <c r="AV756">
        <v>0</v>
      </c>
      <c r="AW756">
        <v>2</v>
      </c>
      <c r="AX756">
        <v>39572928</v>
      </c>
      <c r="AY756">
        <v>1</v>
      </c>
      <c r="AZ756">
        <v>0</v>
      </c>
      <c r="BA756">
        <v>717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Y756*Source!I277</f>
        <v>3.877672E-3</v>
      </c>
      <c r="CY756">
        <f t="shared" si="132"/>
        <v>32275.200000000001</v>
      </c>
      <c r="CZ756">
        <f t="shared" si="133"/>
        <v>4920</v>
      </c>
      <c r="DA756">
        <f t="shared" si="134"/>
        <v>6.56</v>
      </c>
      <c r="DB756">
        <v>0</v>
      </c>
    </row>
    <row r="757" spans="1:106" x14ac:dyDescent="0.2">
      <c r="A757">
        <f>ROW(Source!A277)</f>
        <v>277</v>
      </c>
      <c r="B757">
        <v>39570879</v>
      </c>
      <c r="C757">
        <v>39572886</v>
      </c>
      <c r="D757">
        <v>36826479</v>
      </c>
      <c r="E757">
        <v>1</v>
      </c>
      <c r="F757">
        <v>1</v>
      </c>
      <c r="G757">
        <v>1</v>
      </c>
      <c r="H757">
        <v>3</v>
      </c>
      <c r="I757" t="s">
        <v>602</v>
      </c>
      <c r="J757" t="s">
        <v>604</v>
      </c>
      <c r="K757" t="s">
        <v>603</v>
      </c>
      <c r="L757">
        <v>1348</v>
      </c>
      <c r="N757">
        <v>1009</v>
      </c>
      <c r="O757" t="s">
        <v>64</v>
      </c>
      <c r="P757" t="s">
        <v>64</v>
      </c>
      <c r="Q757">
        <v>1000</v>
      </c>
      <c r="W757">
        <v>0</v>
      </c>
      <c r="X757">
        <v>1608923973</v>
      </c>
      <c r="Y757">
        <v>0.37541999999999998</v>
      </c>
      <c r="AA757">
        <v>50936.24</v>
      </c>
      <c r="AB757">
        <v>0</v>
      </c>
      <c r="AC757">
        <v>0</v>
      </c>
      <c r="AD757">
        <v>0</v>
      </c>
      <c r="AE757">
        <v>7764.67</v>
      </c>
      <c r="AF757">
        <v>0</v>
      </c>
      <c r="AG757">
        <v>0</v>
      </c>
      <c r="AH757">
        <v>0</v>
      </c>
      <c r="AI757">
        <v>6.56</v>
      </c>
      <c r="AJ757">
        <v>1</v>
      </c>
      <c r="AK757">
        <v>1</v>
      </c>
      <c r="AL757">
        <v>1</v>
      </c>
      <c r="AN757">
        <v>0</v>
      </c>
      <c r="AO757">
        <v>0</v>
      </c>
      <c r="AP757">
        <v>0</v>
      </c>
      <c r="AQ757">
        <v>0</v>
      </c>
      <c r="AR757">
        <v>0</v>
      </c>
      <c r="AS757" t="s">
        <v>3</v>
      </c>
      <c r="AT757">
        <v>0.37541999999999998</v>
      </c>
      <c r="AU757" t="s">
        <v>3</v>
      </c>
      <c r="AV757">
        <v>0</v>
      </c>
      <c r="AW757">
        <v>1</v>
      </c>
      <c r="AX757">
        <v>-1</v>
      </c>
      <c r="AY757">
        <v>0</v>
      </c>
      <c r="AZ757">
        <v>0</v>
      </c>
      <c r="BA757" t="s">
        <v>3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Y757*Source!I277</f>
        <v>0.75038949599999993</v>
      </c>
      <c r="CY757">
        <f t="shared" si="132"/>
        <v>50936.24</v>
      </c>
      <c r="CZ757">
        <f t="shared" si="133"/>
        <v>7764.67</v>
      </c>
      <c r="DA757">
        <f t="shared" si="134"/>
        <v>6.56</v>
      </c>
      <c r="DB757">
        <v>0</v>
      </c>
    </row>
    <row r="758" spans="1:106" x14ac:dyDescent="0.2">
      <c r="A758">
        <f>ROW(Source!A277)</f>
        <v>277</v>
      </c>
      <c r="B758">
        <v>39570879</v>
      </c>
      <c r="C758">
        <v>39572886</v>
      </c>
      <c r="D758">
        <v>36830313</v>
      </c>
      <c r="E758">
        <v>1</v>
      </c>
      <c r="F758">
        <v>1</v>
      </c>
      <c r="G758">
        <v>1</v>
      </c>
      <c r="H758">
        <v>3</v>
      </c>
      <c r="I758" t="s">
        <v>1422</v>
      </c>
      <c r="J758" t="s">
        <v>1423</v>
      </c>
      <c r="K758" t="s">
        <v>1424</v>
      </c>
      <c r="L758">
        <v>1339</v>
      </c>
      <c r="N758">
        <v>1007</v>
      </c>
      <c r="O758" t="s">
        <v>73</v>
      </c>
      <c r="P758" t="s">
        <v>73</v>
      </c>
      <c r="Q758">
        <v>1</v>
      </c>
      <c r="W758">
        <v>0</v>
      </c>
      <c r="X758">
        <v>1283004816</v>
      </c>
      <c r="Y758">
        <v>1.0300000000000001E-3</v>
      </c>
      <c r="AA758">
        <v>11152</v>
      </c>
      <c r="AB758">
        <v>0</v>
      </c>
      <c r="AC758">
        <v>0</v>
      </c>
      <c r="AD758">
        <v>0</v>
      </c>
      <c r="AE758">
        <v>1700</v>
      </c>
      <c r="AF758">
        <v>0</v>
      </c>
      <c r="AG758">
        <v>0</v>
      </c>
      <c r="AH758">
        <v>0</v>
      </c>
      <c r="AI758">
        <v>6.56</v>
      </c>
      <c r="AJ758">
        <v>1</v>
      </c>
      <c r="AK758">
        <v>1</v>
      </c>
      <c r="AL758">
        <v>1</v>
      </c>
      <c r="AN758">
        <v>0</v>
      </c>
      <c r="AO758">
        <v>1</v>
      </c>
      <c r="AP758">
        <v>0</v>
      </c>
      <c r="AQ758">
        <v>0</v>
      </c>
      <c r="AR758">
        <v>0</v>
      </c>
      <c r="AS758" t="s">
        <v>3</v>
      </c>
      <c r="AT758">
        <v>1.0300000000000001E-3</v>
      </c>
      <c r="AU758" t="s">
        <v>3</v>
      </c>
      <c r="AV758">
        <v>0</v>
      </c>
      <c r="AW758">
        <v>2</v>
      </c>
      <c r="AX758">
        <v>39572929</v>
      </c>
      <c r="AY758">
        <v>1</v>
      </c>
      <c r="AZ758">
        <v>0</v>
      </c>
      <c r="BA758">
        <v>718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Y758*Source!I277</f>
        <v>2.0587640000000003E-3</v>
      </c>
      <c r="CY758">
        <f t="shared" si="132"/>
        <v>11152</v>
      </c>
      <c r="CZ758">
        <f t="shared" si="133"/>
        <v>1700</v>
      </c>
      <c r="DA758">
        <f t="shared" si="134"/>
        <v>6.56</v>
      </c>
      <c r="DB758">
        <v>0</v>
      </c>
    </row>
    <row r="759" spans="1:106" x14ac:dyDescent="0.2">
      <c r="A759">
        <f>ROW(Source!A277)</f>
        <v>277</v>
      </c>
      <c r="B759">
        <v>39570879</v>
      </c>
      <c r="C759">
        <v>39572886</v>
      </c>
      <c r="D759">
        <v>36837948</v>
      </c>
      <c r="E759">
        <v>1</v>
      </c>
      <c r="F759">
        <v>1</v>
      </c>
      <c r="G759">
        <v>1</v>
      </c>
      <c r="H759">
        <v>3</v>
      </c>
      <c r="I759" t="s">
        <v>1425</v>
      </c>
      <c r="J759" t="s">
        <v>1426</v>
      </c>
      <c r="K759" t="s">
        <v>1427</v>
      </c>
      <c r="L759">
        <v>1348</v>
      </c>
      <c r="N759">
        <v>1009</v>
      </c>
      <c r="O759" t="s">
        <v>64</v>
      </c>
      <c r="P759" t="s">
        <v>64</v>
      </c>
      <c r="Q759">
        <v>1000</v>
      </c>
      <c r="W759">
        <v>0</v>
      </c>
      <c r="X759">
        <v>-1655298345</v>
      </c>
      <c r="Y759">
        <v>3.1E-4</v>
      </c>
      <c r="AA759">
        <v>102467.2</v>
      </c>
      <c r="AB759">
        <v>0</v>
      </c>
      <c r="AC759">
        <v>0</v>
      </c>
      <c r="AD759">
        <v>0</v>
      </c>
      <c r="AE759">
        <v>15620</v>
      </c>
      <c r="AF759">
        <v>0</v>
      </c>
      <c r="AG759">
        <v>0</v>
      </c>
      <c r="AH759">
        <v>0</v>
      </c>
      <c r="AI759">
        <v>6.56</v>
      </c>
      <c r="AJ759">
        <v>1</v>
      </c>
      <c r="AK759">
        <v>1</v>
      </c>
      <c r="AL759">
        <v>1</v>
      </c>
      <c r="AN759">
        <v>0</v>
      </c>
      <c r="AO759">
        <v>1</v>
      </c>
      <c r="AP759">
        <v>0</v>
      </c>
      <c r="AQ759">
        <v>0</v>
      </c>
      <c r="AR759">
        <v>0</v>
      </c>
      <c r="AS759" t="s">
        <v>3</v>
      </c>
      <c r="AT759">
        <v>3.1E-4</v>
      </c>
      <c r="AU759" t="s">
        <v>3</v>
      </c>
      <c r="AV759">
        <v>0</v>
      </c>
      <c r="AW759">
        <v>2</v>
      </c>
      <c r="AX759">
        <v>39572930</v>
      </c>
      <c r="AY759">
        <v>1</v>
      </c>
      <c r="AZ759">
        <v>0</v>
      </c>
      <c r="BA759">
        <v>719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Y759*Source!I277</f>
        <v>6.19628E-4</v>
      </c>
      <c r="CY759">
        <f t="shared" si="132"/>
        <v>102467.2</v>
      </c>
      <c r="CZ759">
        <f t="shared" si="133"/>
        <v>15620</v>
      </c>
      <c r="DA759">
        <f t="shared" si="134"/>
        <v>6.56</v>
      </c>
      <c r="DB759">
        <v>0</v>
      </c>
    </row>
    <row r="760" spans="1:106" x14ac:dyDescent="0.2">
      <c r="A760">
        <f>ROW(Source!A277)</f>
        <v>277</v>
      </c>
      <c r="B760">
        <v>39570879</v>
      </c>
      <c r="C760">
        <v>39572886</v>
      </c>
      <c r="D760">
        <v>36839146</v>
      </c>
      <c r="E760">
        <v>1</v>
      </c>
      <c r="F760">
        <v>1</v>
      </c>
      <c r="G760">
        <v>1</v>
      </c>
      <c r="H760">
        <v>3</v>
      </c>
      <c r="I760" t="s">
        <v>1393</v>
      </c>
      <c r="J760" t="s">
        <v>1394</v>
      </c>
      <c r="K760" t="s">
        <v>1395</v>
      </c>
      <c r="L760">
        <v>1348</v>
      </c>
      <c r="N760">
        <v>1009</v>
      </c>
      <c r="O760" t="s">
        <v>64</v>
      </c>
      <c r="P760" t="s">
        <v>64</v>
      </c>
      <c r="Q760">
        <v>1000</v>
      </c>
      <c r="W760">
        <v>0</v>
      </c>
      <c r="X760">
        <v>-639604785</v>
      </c>
      <c r="Y760">
        <v>5.9999999999999995E-4</v>
      </c>
      <c r="AA760">
        <v>61795.199999999997</v>
      </c>
      <c r="AB760">
        <v>0</v>
      </c>
      <c r="AC760">
        <v>0</v>
      </c>
      <c r="AD760">
        <v>0</v>
      </c>
      <c r="AE760">
        <v>9420</v>
      </c>
      <c r="AF760">
        <v>0</v>
      </c>
      <c r="AG760">
        <v>0</v>
      </c>
      <c r="AH760">
        <v>0</v>
      </c>
      <c r="AI760">
        <v>6.56</v>
      </c>
      <c r="AJ760">
        <v>1</v>
      </c>
      <c r="AK760">
        <v>1</v>
      </c>
      <c r="AL760">
        <v>1</v>
      </c>
      <c r="AN760">
        <v>0</v>
      </c>
      <c r="AO760">
        <v>1</v>
      </c>
      <c r="AP760">
        <v>0</v>
      </c>
      <c r="AQ760">
        <v>0</v>
      </c>
      <c r="AR760">
        <v>0</v>
      </c>
      <c r="AS760" t="s">
        <v>3</v>
      </c>
      <c r="AT760">
        <v>5.9999999999999995E-4</v>
      </c>
      <c r="AU760" t="s">
        <v>3</v>
      </c>
      <c r="AV760">
        <v>0</v>
      </c>
      <c r="AW760">
        <v>2</v>
      </c>
      <c r="AX760">
        <v>39572931</v>
      </c>
      <c r="AY760">
        <v>1</v>
      </c>
      <c r="AZ760">
        <v>0</v>
      </c>
      <c r="BA760">
        <v>720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Y760*Source!I277</f>
        <v>1.1992799999999998E-3</v>
      </c>
      <c r="CY760">
        <f t="shared" si="132"/>
        <v>61795.199999999997</v>
      </c>
      <c r="CZ760">
        <f t="shared" si="133"/>
        <v>9420</v>
      </c>
      <c r="DA760">
        <f t="shared" si="134"/>
        <v>6.56</v>
      </c>
      <c r="DB760">
        <v>0</v>
      </c>
    </row>
    <row r="761" spans="1:106" x14ac:dyDescent="0.2">
      <c r="A761">
        <f>ROW(Source!A277)</f>
        <v>277</v>
      </c>
      <c r="B761">
        <v>39570879</v>
      </c>
      <c r="C761">
        <v>39572886</v>
      </c>
      <c r="D761">
        <v>0</v>
      </c>
      <c r="E761">
        <v>1</v>
      </c>
      <c r="F761">
        <v>1</v>
      </c>
      <c r="G761">
        <v>1</v>
      </c>
      <c r="H761">
        <v>3</v>
      </c>
      <c r="I761" t="s">
        <v>606</v>
      </c>
      <c r="J761" t="s">
        <v>3</v>
      </c>
      <c r="K761" t="s">
        <v>607</v>
      </c>
      <c r="L761">
        <v>1327</v>
      </c>
      <c r="N761">
        <v>1005</v>
      </c>
      <c r="O761" t="s">
        <v>250</v>
      </c>
      <c r="P761" t="s">
        <v>250</v>
      </c>
      <c r="Q761">
        <v>1</v>
      </c>
      <c r="W761">
        <v>0</v>
      </c>
      <c r="X761">
        <v>-2057198131</v>
      </c>
      <c r="Y761">
        <v>28.387032000000001</v>
      </c>
      <c r="AA761">
        <v>3584.78</v>
      </c>
      <c r="AB761">
        <v>0</v>
      </c>
      <c r="AC761">
        <v>0</v>
      </c>
      <c r="AD761">
        <v>0</v>
      </c>
      <c r="AE761">
        <v>546.46</v>
      </c>
      <c r="AF761">
        <v>0</v>
      </c>
      <c r="AG761">
        <v>0</v>
      </c>
      <c r="AH761">
        <v>0</v>
      </c>
      <c r="AI761">
        <v>6.56</v>
      </c>
      <c r="AJ761">
        <v>1</v>
      </c>
      <c r="AK761">
        <v>1</v>
      </c>
      <c r="AL761">
        <v>1</v>
      </c>
      <c r="AN761">
        <v>0</v>
      </c>
      <c r="AO761">
        <v>0</v>
      </c>
      <c r="AP761">
        <v>0</v>
      </c>
      <c r="AQ761">
        <v>0</v>
      </c>
      <c r="AR761">
        <v>0</v>
      </c>
      <c r="AS761" t="s">
        <v>3</v>
      </c>
      <c r="AT761">
        <v>28.387032000000001</v>
      </c>
      <c r="AU761" t="s">
        <v>3</v>
      </c>
      <c r="AV761">
        <v>0</v>
      </c>
      <c r="AW761">
        <v>1</v>
      </c>
      <c r="AX761">
        <v>-1</v>
      </c>
      <c r="AY761">
        <v>0</v>
      </c>
      <c r="AZ761">
        <v>0</v>
      </c>
      <c r="BA761" t="s">
        <v>3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Y761*Source!I277</f>
        <v>56.739999561600001</v>
      </c>
      <c r="CY761">
        <f t="shared" si="132"/>
        <v>3584.78</v>
      </c>
      <c r="CZ761">
        <f t="shared" si="133"/>
        <v>546.46</v>
      </c>
      <c r="DA761">
        <f t="shared" si="134"/>
        <v>6.56</v>
      </c>
      <c r="DB761">
        <v>0</v>
      </c>
    </row>
    <row r="762" spans="1:106" x14ac:dyDescent="0.2">
      <c r="A762">
        <f>ROW(Source!A277)</f>
        <v>277</v>
      </c>
      <c r="B762">
        <v>39570879</v>
      </c>
      <c r="C762">
        <v>39572886</v>
      </c>
      <c r="D762">
        <v>0</v>
      </c>
      <c r="E762">
        <v>1</v>
      </c>
      <c r="F762">
        <v>1</v>
      </c>
      <c r="G762">
        <v>1</v>
      </c>
      <c r="H762">
        <v>3</v>
      </c>
      <c r="I762" t="s">
        <v>610</v>
      </c>
      <c r="J762" t="s">
        <v>3</v>
      </c>
      <c r="K762" t="s">
        <v>611</v>
      </c>
      <c r="L762">
        <v>1301</v>
      </c>
      <c r="N762">
        <v>1003</v>
      </c>
      <c r="O762" t="s">
        <v>52</v>
      </c>
      <c r="P762" t="s">
        <v>52</v>
      </c>
      <c r="Q762">
        <v>1</v>
      </c>
      <c r="W762">
        <v>0</v>
      </c>
      <c r="X762">
        <v>-490282402</v>
      </c>
      <c r="Y762">
        <v>83.149889999999999</v>
      </c>
      <c r="AA762">
        <v>8.86</v>
      </c>
      <c r="AB762">
        <v>0</v>
      </c>
      <c r="AC762">
        <v>0</v>
      </c>
      <c r="AD762">
        <v>0</v>
      </c>
      <c r="AE762">
        <v>1.35</v>
      </c>
      <c r="AF762">
        <v>0</v>
      </c>
      <c r="AG762">
        <v>0</v>
      </c>
      <c r="AH762">
        <v>0</v>
      </c>
      <c r="AI762">
        <v>6.56</v>
      </c>
      <c r="AJ762">
        <v>1</v>
      </c>
      <c r="AK762">
        <v>1</v>
      </c>
      <c r="AL762">
        <v>1</v>
      </c>
      <c r="AN762">
        <v>0</v>
      </c>
      <c r="AO762">
        <v>0</v>
      </c>
      <c r="AP762">
        <v>0</v>
      </c>
      <c r="AQ762">
        <v>0</v>
      </c>
      <c r="AR762">
        <v>0</v>
      </c>
      <c r="AS762" t="s">
        <v>3</v>
      </c>
      <c r="AT762">
        <v>83.149889999999999</v>
      </c>
      <c r="AU762" t="s">
        <v>3</v>
      </c>
      <c r="AV762">
        <v>0</v>
      </c>
      <c r="AW762">
        <v>1</v>
      </c>
      <c r="AX762">
        <v>-1</v>
      </c>
      <c r="AY762">
        <v>0</v>
      </c>
      <c r="AZ762">
        <v>0</v>
      </c>
      <c r="BA762" t="s">
        <v>3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Y762*Source!I277</f>
        <v>166.20000013199999</v>
      </c>
      <c r="CY762">
        <f t="shared" si="132"/>
        <v>8.86</v>
      </c>
      <c r="CZ762">
        <f t="shared" si="133"/>
        <v>1.35</v>
      </c>
      <c r="DA762">
        <f t="shared" si="134"/>
        <v>6.56</v>
      </c>
      <c r="DB762">
        <v>0</v>
      </c>
    </row>
    <row r="763" spans="1:106" x14ac:dyDescent="0.2">
      <c r="A763">
        <f>ROW(Source!A281)</f>
        <v>281</v>
      </c>
      <c r="B763">
        <v>39570879</v>
      </c>
      <c r="C763">
        <v>39572935</v>
      </c>
      <c r="D763">
        <v>37072442</v>
      </c>
      <c r="E763">
        <v>1</v>
      </c>
      <c r="F763">
        <v>1</v>
      </c>
      <c r="G763">
        <v>1</v>
      </c>
      <c r="H763">
        <v>1</v>
      </c>
      <c r="I763" t="s">
        <v>1431</v>
      </c>
      <c r="J763" t="s">
        <v>3</v>
      </c>
      <c r="K763" t="s">
        <v>1432</v>
      </c>
      <c r="L763">
        <v>1191</v>
      </c>
      <c r="N763">
        <v>1013</v>
      </c>
      <c r="O763" t="s">
        <v>1143</v>
      </c>
      <c r="P763" t="s">
        <v>1143</v>
      </c>
      <c r="Q763">
        <v>1</v>
      </c>
      <c r="W763">
        <v>0</v>
      </c>
      <c r="X763">
        <v>1145761654</v>
      </c>
      <c r="Y763">
        <v>6.1064999999999987</v>
      </c>
      <c r="AA763">
        <v>0</v>
      </c>
      <c r="AB763">
        <v>0</v>
      </c>
      <c r="AC763">
        <v>0</v>
      </c>
      <c r="AD763">
        <v>69.86</v>
      </c>
      <c r="AE763">
        <v>0</v>
      </c>
      <c r="AF763">
        <v>0</v>
      </c>
      <c r="AG763">
        <v>0</v>
      </c>
      <c r="AH763">
        <v>10.65</v>
      </c>
      <c r="AI763">
        <v>1</v>
      </c>
      <c r="AJ763">
        <v>1</v>
      </c>
      <c r="AK763">
        <v>1</v>
      </c>
      <c r="AL763">
        <v>6.56</v>
      </c>
      <c r="AN763">
        <v>0</v>
      </c>
      <c r="AO763">
        <v>1</v>
      </c>
      <c r="AP763">
        <v>1</v>
      </c>
      <c r="AQ763">
        <v>0</v>
      </c>
      <c r="AR763">
        <v>0</v>
      </c>
      <c r="AS763" t="s">
        <v>3</v>
      </c>
      <c r="AT763">
        <v>5.31</v>
      </c>
      <c r="AU763" t="s">
        <v>20</v>
      </c>
      <c r="AV763">
        <v>1</v>
      </c>
      <c r="AW763">
        <v>2</v>
      </c>
      <c r="AX763">
        <v>39572944</v>
      </c>
      <c r="AY763">
        <v>1</v>
      </c>
      <c r="AZ763">
        <v>0</v>
      </c>
      <c r="BA763">
        <v>721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Y763*Source!I281</f>
        <v>21.128489999999996</v>
      </c>
      <c r="CY763">
        <f>AD763</f>
        <v>69.86</v>
      </c>
      <c r="CZ763">
        <f>AH763</f>
        <v>10.65</v>
      </c>
      <c r="DA763">
        <f>AL763</f>
        <v>6.56</v>
      </c>
      <c r="DB763">
        <v>0</v>
      </c>
    </row>
    <row r="764" spans="1:106" x14ac:dyDescent="0.2">
      <c r="A764">
        <f>ROW(Source!A281)</f>
        <v>281</v>
      </c>
      <c r="B764">
        <v>39570879</v>
      </c>
      <c r="C764">
        <v>39572935</v>
      </c>
      <c r="D764">
        <v>37064876</v>
      </c>
      <c r="E764">
        <v>1</v>
      </c>
      <c r="F764">
        <v>1</v>
      </c>
      <c r="G764">
        <v>1</v>
      </c>
      <c r="H764">
        <v>1</v>
      </c>
      <c r="I764" t="s">
        <v>1146</v>
      </c>
      <c r="J764" t="s">
        <v>3</v>
      </c>
      <c r="K764" t="s">
        <v>1147</v>
      </c>
      <c r="L764">
        <v>1191</v>
      </c>
      <c r="N764">
        <v>1013</v>
      </c>
      <c r="O764" t="s">
        <v>1143</v>
      </c>
      <c r="P764" t="s">
        <v>1143</v>
      </c>
      <c r="Q764">
        <v>1</v>
      </c>
      <c r="W764">
        <v>0</v>
      </c>
      <c r="X764">
        <v>-1417349443</v>
      </c>
      <c r="Y764">
        <v>0.02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1</v>
      </c>
      <c r="AJ764">
        <v>1</v>
      </c>
      <c r="AK764">
        <v>6.56</v>
      </c>
      <c r="AL764">
        <v>1</v>
      </c>
      <c r="AN764">
        <v>0</v>
      </c>
      <c r="AO764">
        <v>1</v>
      </c>
      <c r="AP764">
        <v>0</v>
      </c>
      <c r="AQ764">
        <v>0</v>
      </c>
      <c r="AR764">
        <v>0</v>
      </c>
      <c r="AS764" t="s">
        <v>3</v>
      </c>
      <c r="AT764">
        <v>0.02</v>
      </c>
      <c r="AU764" t="s">
        <v>3</v>
      </c>
      <c r="AV764">
        <v>2</v>
      </c>
      <c r="AW764">
        <v>2</v>
      </c>
      <c r="AX764">
        <v>39572945</v>
      </c>
      <c r="AY764">
        <v>1</v>
      </c>
      <c r="AZ764">
        <v>2048</v>
      </c>
      <c r="BA764">
        <v>722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Y764*Source!I281</f>
        <v>6.9199999999999998E-2</v>
      </c>
      <c r="CY764">
        <f>AD764</f>
        <v>0</v>
      </c>
      <c r="CZ764">
        <f>AH764</f>
        <v>0</v>
      </c>
      <c r="DA764">
        <f>AL764</f>
        <v>1</v>
      </c>
      <c r="DB764">
        <v>0</v>
      </c>
    </row>
    <row r="765" spans="1:106" x14ac:dyDescent="0.2">
      <c r="A765">
        <f>ROW(Source!A281)</f>
        <v>281</v>
      </c>
      <c r="B765">
        <v>39570879</v>
      </c>
      <c r="C765">
        <v>39572935</v>
      </c>
      <c r="D765">
        <v>36882356</v>
      </c>
      <c r="E765">
        <v>1</v>
      </c>
      <c r="F765">
        <v>1</v>
      </c>
      <c r="G765">
        <v>1</v>
      </c>
      <c r="H765">
        <v>2</v>
      </c>
      <c r="I765" t="s">
        <v>1433</v>
      </c>
      <c r="J765" t="s">
        <v>1434</v>
      </c>
      <c r="K765" t="s">
        <v>1435</v>
      </c>
      <c r="L765">
        <v>1368</v>
      </c>
      <c r="N765">
        <v>1011</v>
      </c>
      <c r="O765" t="s">
        <v>1151</v>
      </c>
      <c r="P765" t="s">
        <v>1151</v>
      </c>
      <c r="Q765">
        <v>1</v>
      </c>
      <c r="W765">
        <v>0</v>
      </c>
      <c r="X765">
        <v>1047452784</v>
      </c>
      <c r="Y765">
        <v>1.2500000000000001E-2</v>
      </c>
      <c r="AA765">
        <v>0</v>
      </c>
      <c r="AB765">
        <v>11.15</v>
      </c>
      <c r="AC765">
        <v>0</v>
      </c>
      <c r="AD765">
        <v>0</v>
      </c>
      <c r="AE765">
        <v>0</v>
      </c>
      <c r="AF765">
        <v>1.7</v>
      </c>
      <c r="AG765">
        <v>0</v>
      </c>
      <c r="AH765">
        <v>0</v>
      </c>
      <c r="AI765">
        <v>1</v>
      </c>
      <c r="AJ765">
        <v>6.56</v>
      </c>
      <c r="AK765">
        <v>1</v>
      </c>
      <c r="AL765">
        <v>1</v>
      </c>
      <c r="AN765">
        <v>0</v>
      </c>
      <c r="AO765">
        <v>1</v>
      </c>
      <c r="AP765">
        <v>1</v>
      </c>
      <c r="AQ765">
        <v>0</v>
      </c>
      <c r="AR765">
        <v>0</v>
      </c>
      <c r="AS765" t="s">
        <v>3</v>
      </c>
      <c r="AT765">
        <v>0.01</v>
      </c>
      <c r="AU765" t="s">
        <v>19</v>
      </c>
      <c r="AV765">
        <v>0</v>
      </c>
      <c r="AW765">
        <v>2</v>
      </c>
      <c r="AX765">
        <v>39572946</v>
      </c>
      <c r="AY765">
        <v>1</v>
      </c>
      <c r="AZ765">
        <v>0</v>
      </c>
      <c r="BA765">
        <v>723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Y765*Source!I281</f>
        <v>4.3250000000000004E-2</v>
      </c>
      <c r="CY765">
        <f>AB765</f>
        <v>11.15</v>
      </c>
      <c r="CZ765">
        <f>AF765</f>
        <v>1.7</v>
      </c>
      <c r="DA765">
        <f>AJ765</f>
        <v>6.56</v>
      </c>
      <c r="DB765">
        <v>0</v>
      </c>
    </row>
    <row r="766" spans="1:106" x14ac:dyDescent="0.2">
      <c r="A766">
        <f>ROW(Source!A281)</f>
        <v>281</v>
      </c>
      <c r="B766">
        <v>39570879</v>
      </c>
      <c r="C766">
        <v>39572935</v>
      </c>
      <c r="D766">
        <v>36882383</v>
      </c>
      <c r="E766">
        <v>1</v>
      </c>
      <c r="F766">
        <v>1</v>
      </c>
      <c r="G766">
        <v>1</v>
      </c>
      <c r="H766">
        <v>2</v>
      </c>
      <c r="I766" t="s">
        <v>1205</v>
      </c>
      <c r="J766" t="s">
        <v>1206</v>
      </c>
      <c r="K766" t="s">
        <v>1207</v>
      </c>
      <c r="L766">
        <v>1368</v>
      </c>
      <c r="N766">
        <v>1011</v>
      </c>
      <c r="O766" t="s">
        <v>1151</v>
      </c>
      <c r="P766" t="s">
        <v>1151</v>
      </c>
      <c r="Q766">
        <v>1</v>
      </c>
      <c r="W766">
        <v>0</v>
      </c>
      <c r="X766">
        <v>-665367104</v>
      </c>
      <c r="Y766">
        <v>1.2500000000000001E-2</v>
      </c>
      <c r="AA766">
        <v>0</v>
      </c>
      <c r="AB766">
        <v>590.33000000000004</v>
      </c>
      <c r="AC766">
        <v>10.06</v>
      </c>
      <c r="AD766">
        <v>0</v>
      </c>
      <c r="AE766">
        <v>0</v>
      </c>
      <c r="AF766">
        <v>89.99</v>
      </c>
      <c r="AG766">
        <v>10.06</v>
      </c>
      <c r="AH766">
        <v>0</v>
      </c>
      <c r="AI766">
        <v>1</v>
      </c>
      <c r="AJ766">
        <v>6.56</v>
      </c>
      <c r="AK766">
        <v>1</v>
      </c>
      <c r="AL766">
        <v>1</v>
      </c>
      <c r="AN766">
        <v>0</v>
      </c>
      <c r="AO766">
        <v>1</v>
      </c>
      <c r="AP766">
        <v>1</v>
      </c>
      <c r="AQ766">
        <v>0</v>
      </c>
      <c r="AR766">
        <v>0</v>
      </c>
      <c r="AS766" t="s">
        <v>3</v>
      </c>
      <c r="AT766">
        <v>0.01</v>
      </c>
      <c r="AU766" t="s">
        <v>19</v>
      </c>
      <c r="AV766">
        <v>0</v>
      </c>
      <c r="AW766">
        <v>2</v>
      </c>
      <c r="AX766">
        <v>39572947</v>
      </c>
      <c r="AY766">
        <v>1</v>
      </c>
      <c r="AZ766">
        <v>0</v>
      </c>
      <c r="BA766">
        <v>724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Y766*Source!I281</f>
        <v>4.3250000000000004E-2</v>
      </c>
      <c r="CY766">
        <f>AB766</f>
        <v>590.33000000000004</v>
      </c>
      <c r="CZ766">
        <f>AF766</f>
        <v>89.99</v>
      </c>
      <c r="DA766">
        <f>AJ766</f>
        <v>6.56</v>
      </c>
      <c r="DB766">
        <v>0</v>
      </c>
    </row>
    <row r="767" spans="1:106" x14ac:dyDescent="0.2">
      <c r="A767">
        <f>ROW(Source!A281)</f>
        <v>281</v>
      </c>
      <c r="B767">
        <v>39570879</v>
      </c>
      <c r="C767">
        <v>39572935</v>
      </c>
      <c r="D767">
        <v>36883554</v>
      </c>
      <c r="E767">
        <v>1</v>
      </c>
      <c r="F767">
        <v>1</v>
      </c>
      <c r="G767">
        <v>1</v>
      </c>
      <c r="H767">
        <v>2</v>
      </c>
      <c r="I767" t="s">
        <v>1158</v>
      </c>
      <c r="J767" t="s">
        <v>1159</v>
      </c>
      <c r="K767" t="s">
        <v>1160</v>
      </c>
      <c r="L767">
        <v>1368</v>
      </c>
      <c r="N767">
        <v>1011</v>
      </c>
      <c r="O767" t="s">
        <v>1151</v>
      </c>
      <c r="P767" t="s">
        <v>1151</v>
      </c>
      <c r="Q767">
        <v>1</v>
      </c>
      <c r="W767">
        <v>0</v>
      </c>
      <c r="X767">
        <v>1372534845</v>
      </c>
      <c r="Y767">
        <v>1.2500000000000001E-2</v>
      </c>
      <c r="AA767">
        <v>0</v>
      </c>
      <c r="AB767">
        <v>431.06</v>
      </c>
      <c r="AC767">
        <v>11.6</v>
      </c>
      <c r="AD767">
        <v>0</v>
      </c>
      <c r="AE767">
        <v>0</v>
      </c>
      <c r="AF767">
        <v>65.709999999999994</v>
      </c>
      <c r="AG767">
        <v>11.6</v>
      </c>
      <c r="AH767">
        <v>0</v>
      </c>
      <c r="AI767">
        <v>1</v>
      </c>
      <c r="AJ767">
        <v>6.56</v>
      </c>
      <c r="AK767">
        <v>1</v>
      </c>
      <c r="AL767">
        <v>1</v>
      </c>
      <c r="AN767">
        <v>0</v>
      </c>
      <c r="AO767">
        <v>1</v>
      </c>
      <c r="AP767">
        <v>1</v>
      </c>
      <c r="AQ767">
        <v>0</v>
      </c>
      <c r="AR767">
        <v>0</v>
      </c>
      <c r="AS767" t="s">
        <v>3</v>
      </c>
      <c r="AT767">
        <v>0.01</v>
      </c>
      <c r="AU767" t="s">
        <v>19</v>
      </c>
      <c r="AV767">
        <v>0</v>
      </c>
      <c r="AW767">
        <v>2</v>
      </c>
      <c r="AX767">
        <v>39572948</v>
      </c>
      <c r="AY767">
        <v>1</v>
      </c>
      <c r="AZ767">
        <v>0</v>
      </c>
      <c r="BA767">
        <v>725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Y767*Source!I281</f>
        <v>4.3250000000000004E-2</v>
      </c>
      <c r="CY767">
        <f>AB767</f>
        <v>431.06</v>
      </c>
      <c r="CZ767">
        <f>AF767</f>
        <v>65.709999999999994</v>
      </c>
      <c r="DA767">
        <f>AJ767</f>
        <v>6.56</v>
      </c>
      <c r="DB767">
        <v>0</v>
      </c>
    </row>
    <row r="768" spans="1:106" x14ac:dyDescent="0.2">
      <c r="A768">
        <f>ROW(Source!A281)</f>
        <v>281</v>
      </c>
      <c r="B768">
        <v>39570879</v>
      </c>
      <c r="C768">
        <v>39572935</v>
      </c>
      <c r="D768">
        <v>36884416</v>
      </c>
      <c r="E768">
        <v>1</v>
      </c>
      <c r="F768">
        <v>1</v>
      </c>
      <c r="G768">
        <v>1</v>
      </c>
      <c r="H768">
        <v>2</v>
      </c>
      <c r="I768" t="s">
        <v>1436</v>
      </c>
      <c r="J768" t="s">
        <v>1437</v>
      </c>
      <c r="K768" t="s">
        <v>1438</v>
      </c>
      <c r="L768">
        <v>1368</v>
      </c>
      <c r="N768">
        <v>1011</v>
      </c>
      <c r="O768" t="s">
        <v>1151</v>
      </c>
      <c r="P768" t="s">
        <v>1151</v>
      </c>
      <c r="Q768">
        <v>1</v>
      </c>
      <c r="W768">
        <v>0</v>
      </c>
      <c r="X768">
        <v>271748449</v>
      </c>
      <c r="Y768">
        <v>1.4000000000000001</v>
      </c>
      <c r="AA768">
        <v>0</v>
      </c>
      <c r="AB768">
        <v>44.74</v>
      </c>
      <c r="AC768">
        <v>0</v>
      </c>
      <c r="AD768">
        <v>0</v>
      </c>
      <c r="AE768">
        <v>0</v>
      </c>
      <c r="AF768">
        <v>6.82</v>
      </c>
      <c r="AG768">
        <v>0</v>
      </c>
      <c r="AH768">
        <v>0</v>
      </c>
      <c r="AI768">
        <v>1</v>
      </c>
      <c r="AJ768">
        <v>6.56</v>
      </c>
      <c r="AK768">
        <v>1</v>
      </c>
      <c r="AL768">
        <v>1</v>
      </c>
      <c r="AN768">
        <v>0</v>
      </c>
      <c r="AO768">
        <v>1</v>
      </c>
      <c r="AP768">
        <v>1</v>
      </c>
      <c r="AQ768">
        <v>0</v>
      </c>
      <c r="AR768">
        <v>0</v>
      </c>
      <c r="AS768" t="s">
        <v>3</v>
      </c>
      <c r="AT768">
        <v>1.1200000000000001</v>
      </c>
      <c r="AU768" t="s">
        <v>19</v>
      </c>
      <c r="AV768">
        <v>0</v>
      </c>
      <c r="AW768">
        <v>2</v>
      </c>
      <c r="AX768">
        <v>39572949</v>
      </c>
      <c r="AY768">
        <v>1</v>
      </c>
      <c r="AZ768">
        <v>0</v>
      </c>
      <c r="BA768">
        <v>726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Y768*Source!I281</f>
        <v>4.8440000000000003</v>
      </c>
      <c r="CY768">
        <f>AB768</f>
        <v>44.74</v>
      </c>
      <c r="CZ768">
        <f>AF768</f>
        <v>6.82</v>
      </c>
      <c r="DA768">
        <f>AJ768</f>
        <v>6.56</v>
      </c>
      <c r="DB768">
        <v>0</v>
      </c>
    </row>
    <row r="769" spans="1:106" x14ac:dyDescent="0.2">
      <c r="A769">
        <f>ROW(Source!A281)</f>
        <v>281</v>
      </c>
      <c r="B769">
        <v>39570879</v>
      </c>
      <c r="C769">
        <v>39572935</v>
      </c>
      <c r="D769">
        <v>36837948</v>
      </c>
      <c r="E769">
        <v>1</v>
      </c>
      <c r="F769">
        <v>1</v>
      </c>
      <c r="G769">
        <v>1</v>
      </c>
      <c r="H769">
        <v>3</v>
      </c>
      <c r="I769" t="s">
        <v>1425</v>
      </c>
      <c r="J769" t="s">
        <v>1426</v>
      </c>
      <c r="K769" t="s">
        <v>1427</v>
      </c>
      <c r="L769">
        <v>1348</v>
      </c>
      <c r="N769">
        <v>1009</v>
      </c>
      <c r="O769" t="s">
        <v>64</v>
      </c>
      <c r="P769" t="s">
        <v>64</v>
      </c>
      <c r="Q769">
        <v>1000</v>
      </c>
      <c r="W769">
        <v>0</v>
      </c>
      <c r="X769">
        <v>-1655298345</v>
      </c>
      <c r="Y769">
        <v>1.2E-2</v>
      </c>
      <c r="AA769">
        <v>102467.2</v>
      </c>
      <c r="AB769">
        <v>0</v>
      </c>
      <c r="AC769">
        <v>0</v>
      </c>
      <c r="AD769">
        <v>0</v>
      </c>
      <c r="AE769">
        <v>15620</v>
      </c>
      <c r="AF769">
        <v>0</v>
      </c>
      <c r="AG769">
        <v>0</v>
      </c>
      <c r="AH769">
        <v>0</v>
      </c>
      <c r="AI769">
        <v>6.56</v>
      </c>
      <c r="AJ769">
        <v>1</v>
      </c>
      <c r="AK769">
        <v>1</v>
      </c>
      <c r="AL769">
        <v>1</v>
      </c>
      <c r="AN769">
        <v>0</v>
      </c>
      <c r="AO769">
        <v>1</v>
      </c>
      <c r="AP769">
        <v>0</v>
      </c>
      <c r="AQ769">
        <v>0</v>
      </c>
      <c r="AR769">
        <v>0</v>
      </c>
      <c r="AS769" t="s">
        <v>3</v>
      </c>
      <c r="AT769">
        <v>1.2E-2</v>
      </c>
      <c r="AU769" t="s">
        <v>3</v>
      </c>
      <c r="AV769">
        <v>0</v>
      </c>
      <c r="AW769">
        <v>2</v>
      </c>
      <c r="AX769">
        <v>39572950</v>
      </c>
      <c r="AY769">
        <v>1</v>
      </c>
      <c r="AZ769">
        <v>0</v>
      </c>
      <c r="BA769">
        <v>727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Y769*Source!I281</f>
        <v>4.1520000000000001E-2</v>
      </c>
      <c r="CY769">
        <f>AA769</f>
        <v>102467.2</v>
      </c>
      <c r="CZ769">
        <f>AE769</f>
        <v>15620</v>
      </c>
      <c r="DA769">
        <f>AI769</f>
        <v>6.56</v>
      </c>
      <c r="DB769">
        <v>0</v>
      </c>
    </row>
    <row r="770" spans="1:106" x14ac:dyDescent="0.2">
      <c r="A770">
        <f>ROW(Source!A281)</f>
        <v>281</v>
      </c>
      <c r="B770">
        <v>39570879</v>
      </c>
      <c r="C770">
        <v>39572935</v>
      </c>
      <c r="D770">
        <v>36839083</v>
      </c>
      <c r="E770">
        <v>1</v>
      </c>
      <c r="F770">
        <v>1</v>
      </c>
      <c r="G770">
        <v>1</v>
      </c>
      <c r="H770">
        <v>3</v>
      </c>
      <c r="I770" t="s">
        <v>1439</v>
      </c>
      <c r="J770" t="s">
        <v>1440</v>
      </c>
      <c r="K770" t="s">
        <v>1441</v>
      </c>
      <c r="L770">
        <v>1348</v>
      </c>
      <c r="N770">
        <v>1009</v>
      </c>
      <c r="O770" t="s">
        <v>64</v>
      </c>
      <c r="P770" t="s">
        <v>64</v>
      </c>
      <c r="Q770">
        <v>1000</v>
      </c>
      <c r="W770">
        <v>0</v>
      </c>
      <c r="X770">
        <v>1262170789</v>
      </c>
      <c r="Y770">
        <v>2E-3</v>
      </c>
      <c r="AA770">
        <v>50118.400000000001</v>
      </c>
      <c r="AB770">
        <v>0</v>
      </c>
      <c r="AC770">
        <v>0</v>
      </c>
      <c r="AD770">
        <v>0</v>
      </c>
      <c r="AE770">
        <v>7640</v>
      </c>
      <c r="AF770">
        <v>0</v>
      </c>
      <c r="AG770">
        <v>0</v>
      </c>
      <c r="AH770">
        <v>0</v>
      </c>
      <c r="AI770">
        <v>6.56</v>
      </c>
      <c r="AJ770">
        <v>1</v>
      </c>
      <c r="AK770">
        <v>1</v>
      </c>
      <c r="AL770">
        <v>1</v>
      </c>
      <c r="AN770">
        <v>0</v>
      </c>
      <c r="AO770">
        <v>1</v>
      </c>
      <c r="AP770">
        <v>0</v>
      </c>
      <c r="AQ770">
        <v>0</v>
      </c>
      <c r="AR770">
        <v>0</v>
      </c>
      <c r="AS770" t="s">
        <v>3</v>
      </c>
      <c r="AT770">
        <v>2E-3</v>
      </c>
      <c r="AU770" t="s">
        <v>3</v>
      </c>
      <c r="AV770">
        <v>0</v>
      </c>
      <c r="AW770">
        <v>2</v>
      </c>
      <c r="AX770">
        <v>39572951</v>
      </c>
      <c r="AY770">
        <v>1</v>
      </c>
      <c r="AZ770">
        <v>0</v>
      </c>
      <c r="BA770">
        <v>728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Y770*Source!I281</f>
        <v>6.9199999999999999E-3</v>
      </c>
      <c r="CY770">
        <f>AA770</f>
        <v>50118.400000000001</v>
      </c>
      <c r="CZ770">
        <f>AE770</f>
        <v>7640</v>
      </c>
      <c r="DA770">
        <f>AI770</f>
        <v>6.56</v>
      </c>
      <c r="DB770">
        <v>0</v>
      </c>
    </row>
    <row r="771" spans="1:106" x14ac:dyDescent="0.2">
      <c r="A771">
        <f>ROW(Source!A282)</f>
        <v>282</v>
      </c>
      <c r="B771">
        <v>39570879</v>
      </c>
      <c r="C771">
        <v>39572952</v>
      </c>
      <c r="D771">
        <v>37064928</v>
      </c>
      <c r="E771">
        <v>1</v>
      </c>
      <c r="F771">
        <v>1</v>
      </c>
      <c r="G771">
        <v>1</v>
      </c>
      <c r="H771">
        <v>1</v>
      </c>
      <c r="I771" t="s">
        <v>1229</v>
      </c>
      <c r="J771" t="s">
        <v>3</v>
      </c>
      <c r="K771" t="s">
        <v>1230</v>
      </c>
      <c r="L771">
        <v>1191</v>
      </c>
      <c r="N771">
        <v>1013</v>
      </c>
      <c r="O771" t="s">
        <v>1143</v>
      </c>
      <c r="P771" t="s">
        <v>1143</v>
      </c>
      <c r="Q771">
        <v>1</v>
      </c>
      <c r="W771">
        <v>0</v>
      </c>
      <c r="X771">
        <v>145020957</v>
      </c>
      <c r="Y771">
        <v>4.4044999999999996</v>
      </c>
      <c r="AA771">
        <v>0</v>
      </c>
      <c r="AB771">
        <v>0</v>
      </c>
      <c r="AC771">
        <v>0</v>
      </c>
      <c r="AD771">
        <v>59.5</v>
      </c>
      <c r="AE771">
        <v>0</v>
      </c>
      <c r="AF771">
        <v>0</v>
      </c>
      <c r="AG771">
        <v>0</v>
      </c>
      <c r="AH771">
        <v>9.07</v>
      </c>
      <c r="AI771">
        <v>1</v>
      </c>
      <c r="AJ771">
        <v>1</v>
      </c>
      <c r="AK771">
        <v>1</v>
      </c>
      <c r="AL771">
        <v>6.56</v>
      </c>
      <c r="AN771">
        <v>0</v>
      </c>
      <c r="AO771">
        <v>1</v>
      </c>
      <c r="AP771">
        <v>1</v>
      </c>
      <c r="AQ771">
        <v>0</v>
      </c>
      <c r="AR771">
        <v>0</v>
      </c>
      <c r="AS771" t="s">
        <v>3</v>
      </c>
      <c r="AT771">
        <v>3.83</v>
      </c>
      <c r="AU771" t="s">
        <v>20</v>
      </c>
      <c r="AV771">
        <v>1</v>
      </c>
      <c r="AW771">
        <v>2</v>
      </c>
      <c r="AX771">
        <v>39572962</v>
      </c>
      <c r="AY771">
        <v>1</v>
      </c>
      <c r="AZ771">
        <v>0</v>
      </c>
      <c r="BA771">
        <v>729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Y771*Source!I282</f>
        <v>15.239569999999999</v>
      </c>
      <c r="CY771">
        <f>AD771</f>
        <v>59.5</v>
      </c>
      <c r="CZ771">
        <f>AH771</f>
        <v>9.07</v>
      </c>
      <c r="DA771">
        <f>AL771</f>
        <v>6.56</v>
      </c>
      <c r="DB771">
        <v>0</v>
      </c>
    </row>
    <row r="772" spans="1:106" x14ac:dyDescent="0.2">
      <c r="A772">
        <f>ROW(Source!A282)</f>
        <v>282</v>
      </c>
      <c r="B772">
        <v>39570879</v>
      </c>
      <c r="C772">
        <v>39572952</v>
      </c>
      <c r="D772">
        <v>37064876</v>
      </c>
      <c r="E772">
        <v>1</v>
      </c>
      <c r="F772">
        <v>1</v>
      </c>
      <c r="G772">
        <v>1</v>
      </c>
      <c r="H772">
        <v>1</v>
      </c>
      <c r="I772" t="s">
        <v>1146</v>
      </c>
      <c r="J772" t="s">
        <v>3</v>
      </c>
      <c r="K772" t="s">
        <v>1147</v>
      </c>
      <c r="L772">
        <v>1191</v>
      </c>
      <c r="N772">
        <v>1013</v>
      </c>
      <c r="O772" t="s">
        <v>1143</v>
      </c>
      <c r="P772" t="s">
        <v>1143</v>
      </c>
      <c r="Q772">
        <v>1</v>
      </c>
      <c r="W772">
        <v>0</v>
      </c>
      <c r="X772">
        <v>-1417349443</v>
      </c>
      <c r="Y772">
        <v>0.02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1</v>
      </c>
      <c r="AJ772">
        <v>1</v>
      </c>
      <c r="AK772">
        <v>6.56</v>
      </c>
      <c r="AL772">
        <v>1</v>
      </c>
      <c r="AN772">
        <v>0</v>
      </c>
      <c r="AO772">
        <v>1</v>
      </c>
      <c r="AP772">
        <v>0</v>
      </c>
      <c r="AQ772">
        <v>0</v>
      </c>
      <c r="AR772">
        <v>0</v>
      </c>
      <c r="AS772" t="s">
        <v>3</v>
      </c>
      <c r="AT772">
        <v>0.02</v>
      </c>
      <c r="AU772" t="s">
        <v>3</v>
      </c>
      <c r="AV772">
        <v>2</v>
      </c>
      <c r="AW772">
        <v>2</v>
      </c>
      <c r="AX772">
        <v>39572963</v>
      </c>
      <c r="AY772">
        <v>1</v>
      </c>
      <c r="AZ772">
        <v>2048</v>
      </c>
      <c r="BA772">
        <v>730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Y772*Source!I282</f>
        <v>6.9199999999999998E-2</v>
      </c>
      <c r="CY772">
        <f>AD772</f>
        <v>0</v>
      </c>
      <c r="CZ772">
        <f>AH772</f>
        <v>0</v>
      </c>
      <c r="DA772">
        <f>AL772</f>
        <v>1</v>
      </c>
      <c r="DB772">
        <v>0</v>
      </c>
    </row>
    <row r="773" spans="1:106" x14ac:dyDescent="0.2">
      <c r="A773">
        <f>ROW(Source!A282)</f>
        <v>282</v>
      </c>
      <c r="B773">
        <v>39570879</v>
      </c>
      <c r="C773">
        <v>39572952</v>
      </c>
      <c r="D773">
        <v>36882356</v>
      </c>
      <c r="E773">
        <v>1</v>
      </c>
      <c r="F773">
        <v>1</v>
      </c>
      <c r="G773">
        <v>1</v>
      </c>
      <c r="H773">
        <v>2</v>
      </c>
      <c r="I773" t="s">
        <v>1433</v>
      </c>
      <c r="J773" t="s">
        <v>1434</v>
      </c>
      <c r="K773" t="s">
        <v>1435</v>
      </c>
      <c r="L773">
        <v>1368</v>
      </c>
      <c r="N773">
        <v>1011</v>
      </c>
      <c r="O773" t="s">
        <v>1151</v>
      </c>
      <c r="P773" t="s">
        <v>1151</v>
      </c>
      <c r="Q773">
        <v>1</v>
      </c>
      <c r="W773">
        <v>0</v>
      </c>
      <c r="X773">
        <v>1047452784</v>
      </c>
      <c r="Y773">
        <v>1.2500000000000001E-2</v>
      </c>
      <c r="AA773">
        <v>0</v>
      </c>
      <c r="AB773">
        <v>11.15</v>
      </c>
      <c r="AC773">
        <v>0</v>
      </c>
      <c r="AD773">
        <v>0</v>
      </c>
      <c r="AE773">
        <v>0</v>
      </c>
      <c r="AF773">
        <v>1.7</v>
      </c>
      <c r="AG773">
        <v>0</v>
      </c>
      <c r="AH773">
        <v>0</v>
      </c>
      <c r="AI773">
        <v>1</v>
      </c>
      <c r="AJ773">
        <v>6.56</v>
      </c>
      <c r="AK773">
        <v>1</v>
      </c>
      <c r="AL773">
        <v>1</v>
      </c>
      <c r="AN773">
        <v>0</v>
      </c>
      <c r="AO773">
        <v>1</v>
      </c>
      <c r="AP773">
        <v>1</v>
      </c>
      <c r="AQ773">
        <v>0</v>
      </c>
      <c r="AR773">
        <v>0</v>
      </c>
      <c r="AS773" t="s">
        <v>3</v>
      </c>
      <c r="AT773">
        <v>0.01</v>
      </c>
      <c r="AU773" t="s">
        <v>19</v>
      </c>
      <c r="AV773">
        <v>0</v>
      </c>
      <c r="AW773">
        <v>2</v>
      </c>
      <c r="AX773">
        <v>39572964</v>
      </c>
      <c r="AY773">
        <v>1</v>
      </c>
      <c r="AZ773">
        <v>0</v>
      </c>
      <c r="BA773">
        <v>731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Y773*Source!I282</f>
        <v>4.3250000000000004E-2</v>
      </c>
      <c r="CY773">
        <f>AB773</f>
        <v>11.15</v>
      </c>
      <c r="CZ773">
        <f>AF773</f>
        <v>1.7</v>
      </c>
      <c r="DA773">
        <f>AJ773</f>
        <v>6.56</v>
      </c>
      <c r="DB773">
        <v>0</v>
      </c>
    </row>
    <row r="774" spans="1:106" x14ac:dyDescent="0.2">
      <c r="A774">
        <f>ROW(Source!A282)</f>
        <v>282</v>
      </c>
      <c r="B774">
        <v>39570879</v>
      </c>
      <c r="C774">
        <v>39572952</v>
      </c>
      <c r="D774">
        <v>36882383</v>
      </c>
      <c r="E774">
        <v>1</v>
      </c>
      <c r="F774">
        <v>1</v>
      </c>
      <c r="G774">
        <v>1</v>
      </c>
      <c r="H774">
        <v>2</v>
      </c>
      <c r="I774" t="s">
        <v>1205</v>
      </c>
      <c r="J774" t="s">
        <v>1206</v>
      </c>
      <c r="K774" t="s">
        <v>1207</v>
      </c>
      <c r="L774">
        <v>1368</v>
      </c>
      <c r="N774">
        <v>1011</v>
      </c>
      <c r="O774" t="s">
        <v>1151</v>
      </c>
      <c r="P774" t="s">
        <v>1151</v>
      </c>
      <c r="Q774">
        <v>1</v>
      </c>
      <c r="W774">
        <v>0</v>
      </c>
      <c r="X774">
        <v>-665367104</v>
      </c>
      <c r="Y774">
        <v>1.2500000000000001E-2</v>
      </c>
      <c r="AA774">
        <v>0</v>
      </c>
      <c r="AB774">
        <v>590.33000000000004</v>
      </c>
      <c r="AC774">
        <v>10.06</v>
      </c>
      <c r="AD774">
        <v>0</v>
      </c>
      <c r="AE774">
        <v>0</v>
      </c>
      <c r="AF774">
        <v>89.99</v>
      </c>
      <c r="AG774">
        <v>10.06</v>
      </c>
      <c r="AH774">
        <v>0</v>
      </c>
      <c r="AI774">
        <v>1</v>
      </c>
      <c r="AJ774">
        <v>6.56</v>
      </c>
      <c r="AK774">
        <v>1</v>
      </c>
      <c r="AL774">
        <v>1</v>
      </c>
      <c r="AN774">
        <v>0</v>
      </c>
      <c r="AO774">
        <v>1</v>
      </c>
      <c r="AP774">
        <v>1</v>
      </c>
      <c r="AQ774">
        <v>0</v>
      </c>
      <c r="AR774">
        <v>0</v>
      </c>
      <c r="AS774" t="s">
        <v>3</v>
      </c>
      <c r="AT774">
        <v>0.01</v>
      </c>
      <c r="AU774" t="s">
        <v>19</v>
      </c>
      <c r="AV774">
        <v>0</v>
      </c>
      <c r="AW774">
        <v>2</v>
      </c>
      <c r="AX774">
        <v>39572965</v>
      </c>
      <c r="AY774">
        <v>1</v>
      </c>
      <c r="AZ774">
        <v>0</v>
      </c>
      <c r="BA774">
        <v>732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Y774*Source!I282</f>
        <v>4.3250000000000004E-2</v>
      </c>
      <c r="CY774">
        <f>AB774</f>
        <v>590.33000000000004</v>
      </c>
      <c r="CZ774">
        <f>AF774</f>
        <v>89.99</v>
      </c>
      <c r="DA774">
        <f>AJ774</f>
        <v>6.56</v>
      </c>
      <c r="DB774">
        <v>0</v>
      </c>
    </row>
    <row r="775" spans="1:106" x14ac:dyDescent="0.2">
      <c r="A775">
        <f>ROW(Source!A282)</f>
        <v>282</v>
      </c>
      <c r="B775">
        <v>39570879</v>
      </c>
      <c r="C775">
        <v>39572952</v>
      </c>
      <c r="D775">
        <v>36883554</v>
      </c>
      <c r="E775">
        <v>1</v>
      </c>
      <c r="F775">
        <v>1</v>
      </c>
      <c r="G775">
        <v>1</v>
      </c>
      <c r="H775">
        <v>2</v>
      </c>
      <c r="I775" t="s">
        <v>1158</v>
      </c>
      <c r="J775" t="s">
        <v>1159</v>
      </c>
      <c r="K775" t="s">
        <v>1160</v>
      </c>
      <c r="L775">
        <v>1368</v>
      </c>
      <c r="N775">
        <v>1011</v>
      </c>
      <c r="O775" t="s">
        <v>1151</v>
      </c>
      <c r="P775" t="s">
        <v>1151</v>
      </c>
      <c r="Q775">
        <v>1</v>
      </c>
      <c r="W775">
        <v>0</v>
      </c>
      <c r="X775">
        <v>1372534845</v>
      </c>
      <c r="Y775">
        <v>1.2500000000000001E-2</v>
      </c>
      <c r="AA775">
        <v>0</v>
      </c>
      <c r="AB775">
        <v>431.06</v>
      </c>
      <c r="AC775">
        <v>11.6</v>
      </c>
      <c r="AD775">
        <v>0</v>
      </c>
      <c r="AE775">
        <v>0</v>
      </c>
      <c r="AF775">
        <v>65.709999999999994</v>
      </c>
      <c r="AG775">
        <v>11.6</v>
      </c>
      <c r="AH775">
        <v>0</v>
      </c>
      <c r="AI775">
        <v>1</v>
      </c>
      <c r="AJ775">
        <v>6.56</v>
      </c>
      <c r="AK775">
        <v>1</v>
      </c>
      <c r="AL775">
        <v>1</v>
      </c>
      <c r="AN775">
        <v>0</v>
      </c>
      <c r="AO775">
        <v>1</v>
      </c>
      <c r="AP775">
        <v>1</v>
      </c>
      <c r="AQ775">
        <v>0</v>
      </c>
      <c r="AR775">
        <v>0</v>
      </c>
      <c r="AS775" t="s">
        <v>3</v>
      </c>
      <c r="AT775">
        <v>0.01</v>
      </c>
      <c r="AU775" t="s">
        <v>19</v>
      </c>
      <c r="AV775">
        <v>0</v>
      </c>
      <c r="AW775">
        <v>2</v>
      </c>
      <c r="AX775">
        <v>39572966</v>
      </c>
      <c r="AY775">
        <v>1</v>
      </c>
      <c r="AZ775">
        <v>0</v>
      </c>
      <c r="BA775">
        <v>733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Y775*Source!I282</f>
        <v>4.3250000000000004E-2</v>
      </c>
      <c r="CY775">
        <f>AB775</f>
        <v>431.06</v>
      </c>
      <c r="CZ775">
        <f>AF775</f>
        <v>65.709999999999994</v>
      </c>
      <c r="DA775">
        <f>AJ775</f>
        <v>6.56</v>
      </c>
      <c r="DB775">
        <v>0</v>
      </c>
    </row>
    <row r="776" spans="1:106" x14ac:dyDescent="0.2">
      <c r="A776">
        <f>ROW(Source!A282)</f>
        <v>282</v>
      </c>
      <c r="B776">
        <v>39570879</v>
      </c>
      <c r="C776">
        <v>39572952</v>
      </c>
      <c r="D776">
        <v>36884416</v>
      </c>
      <c r="E776">
        <v>1</v>
      </c>
      <c r="F776">
        <v>1</v>
      </c>
      <c r="G776">
        <v>1</v>
      </c>
      <c r="H776">
        <v>2</v>
      </c>
      <c r="I776" t="s">
        <v>1436</v>
      </c>
      <c r="J776" t="s">
        <v>1437</v>
      </c>
      <c r="K776" t="s">
        <v>1438</v>
      </c>
      <c r="L776">
        <v>1368</v>
      </c>
      <c r="N776">
        <v>1011</v>
      </c>
      <c r="O776" t="s">
        <v>1151</v>
      </c>
      <c r="P776" t="s">
        <v>1151</v>
      </c>
      <c r="Q776">
        <v>1</v>
      </c>
      <c r="W776">
        <v>0</v>
      </c>
      <c r="X776">
        <v>271748449</v>
      </c>
      <c r="Y776">
        <v>0.8125</v>
      </c>
      <c r="AA776">
        <v>0</v>
      </c>
      <c r="AB776">
        <v>44.74</v>
      </c>
      <c r="AC776">
        <v>0</v>
      </c>
      <c r="AD776">
        <v>0</v>
      </c>
      <c r="AE776">
        <v>0</v>
      </c>
      <c r="AF776">
        <v>6.82</v>
      </c>
      <c r="AG776">
        <v>0</v>
      </c>
      <c r="AH776">
        <v>0</v>
      </c>
      <c r="AI776">
        <v>1</v>
      </c>
      <c r="AJ776">
        <v>6.56</v>
      </c>
      <c r="AK776">
        <v>1</v>
      </c>
      <c r="AL776">
        <v>1</v>
      </c>
      <c r="AN776">
        <v>0</v>
      </c>
      <c r="AO776">
        <v>1</v>
      </c>
      <c r="AP776">
        <v>1</v>
      </c>
      <c r="AQ776">
        <v>0</v>
      </c>
      <c r="AR776">
        <v>0</v>
      </c>
      <c r="AS776" t="s">
        <v>3</v>
      </c>
      <c r="AT776">
        <v>0.65</v>
      </c>
      <c r="AU776" t="s">
        <v>19</v>
      </c>
      <c r="AV776">
        <v>0</v>
      </c>
      <c r="AW776">
        <v>2</v>
      </c>
      <c r="AX776">
        <v>39572967</v>
      </c>
      <c r="AY776">
        <v>1</v>
      </c>
      <c r="AZ776">
        <v>0</v>
      </c>
      <c r="BA776">
        <v>734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Y776*Source!I282</f>
        <v>2.8112499999999998</v>
      </c>
      <c r="CY776">
        <f>AB776</f>
        <v>44.74</v>
      </c>
      <c r="CZ776">
        <f>AF776</f>
        <v>6.82</v>
      </c>
      <c r="DA776">
        <f>AJ776</f>
        <v>6.56</v>
      </c>
      <c r="DB776">
        <v>0</v>
      </c>
    </row>
    <row r="777" spans="1:106" x14ac:dyDescent="0.2">
      <c r="A777">
        <f>ROW(Source!A282)</f>
        <v>282</v>
      </c>
      <c r="B777">
        <v>39570879</v>
      </c>
      <c r="C777">
        <v>39572952</v>
      </c>
      <c r="D777">
        <v>36838546</v>
      </c>
      <c r="E777">
        <v>1</v>
      </c>
      <c r="F777">
        <v>1</v>
      </c>
      <c r="G777">
        <v>1</v>
      </c>
      <c r="H777">
        <v>3</v>
      </c>
      <c r="I777" t="s">
        <v>538</v>
      </c>
      <c r="J777" t="s">
        <v>540</v>
      </c>
      <c r="K777" t="s">
        <v>539</v>
      </c>
      <c r="L777">
        <v>1348</v>
      </c>
      <c r="N777">
        <v>1009</v>
      </c>
      <c r="O777" t="s">
        <v>64</v>
      </c>
      <c r="P777" t="s">
        <v>64</v>
      </c>
      <c r="Q777">
        <v>1000</v>
      </c>
      <c r="W777">
        <v>1</v>
      </c>
      <c r="X777">
        <v>314961973</v>
      </c>
      <c r="Y777">
        <v>-1.9E-2</v>
      </c>
      <c r="AA777">
        <v>93892.43</v>
      </c>
      <c r="AB777">
        <v>0</v>
      </c>
      <c r="AC777">
        <v>0</v>
      </c>
      <c r="AD777">
        <v>0</v>
      </c>
      <c r="AE777">
        <v>14312.87</v>
      </c>
      <c r="AF777">
        <v>0</v>
      </c>
      <c r="AG777">
        <v>0</v>
      </c>
      <c r="AH777">
        <v>0</v>
      </c>
      <c r="AI777">
        <v>6.56</v>
      </c>
      <c r="AJ777">
        <v>1</v>
      </c>
      <c r="AK777">
        <v>1</v>
      </c>
      <c r="AL777">
        <v>1</v>
      </c>
      <c r="AN777">
        <v>0</v>
      </c>
      <c r="AO777">
        <v>1</v>
      </c>
      <c r="AP777">
        <v>0</v>
      </c>
      <c r="AQ777">
        <v>0</v>
      </c>
      <c r="AR777">
        <v>0</v>
      </c>
      <c r="AS777" t="s">
        <v>3</v>
      </c>
      <c r="AT777">
        <v>-1.9E-2</v>
      </c>
      <c r="AU777" t="s">
        <v>3</v>
      </c>
      <c r="AV777">
        <v>0</v>
      </c>
      <c r="AW777">
        <v>2</v>
      </c>
      <c r="AX777">
        <v>39572968</v>
      </c>
      <c r="AY777">
        <v>1</v>
      </c>
      <c r="AZ777">
        <v>6144</v>
      </c>
      <c r="BA777">
        <v>735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Y777*Source!I282</f>
        <v>-6.5739999999999993E-2</v>
      </c>
      <c r="CY777">
        <f>AA777</f>
        <v>93892.43</v>
      </c>
      <c r="CZ777">
        <f>AE777</f>
        <v>14312.87</v>
      </c>
      <c r="DA777">
        <f>AI777</f>
        <v>6.56</v>
      </c>
      <c r="DB777">
        <v>0</v>
      </c>
    </row>
    <row r="778" spans="1:106" x14ac:dyDescent="0.2">
      <c r="A778">
        <f>ROW(Source!A282)</f>
        <v>282</v>
      </c>
      <c r="B778">
        <v>39570879</v>
      </c>
      <c r="C778">
        <v>39572952</v>
      </c>
      <c r="D778">
        <v>36838550</v>
      </c>
      <c r="E778">
        <v>1</v>
      </c>
      <c r="F778">
        <v>1</v>
      </c>
      <c r="G778">
        <v>1</v>
      </c>
      <c r="H778">
        <v>3</v>
      </c>
      <c r="I778" t="s">
        <v>542</v>
      </c>
      <c r="J778" t="s">
        <v>544</v>
      </c>
      <c r="K778" t="s">
        <v>543</v>
      </c>
      <c r="L778">
        <v>1348</v>
      </c>
      <c r="N778">
        <v>1009</v>
      </c>
      <c r="O778" t="s">
        <v>64</v>
      </c>
      <c r="P778" t="s">
        <v>64</v>
      </c>
      <c r="Q778">
        <v>1000</v>
      </c>
      <c r="W778">
        <v>0</v>
      </c>
      <c r="X778">
        <v>-1296827561</v>
      </c>
      <c r="Y778">
        <v>1.9E-2</v>
      </c>
      <c r="AA778">
        <v>163672</v>
      </c>
      <c r="AB778">
        <v>0</v>
      </c>
      <c r="AC778">
        <v>0</v>
      </c>
      <c r="AD778">
        <v>0</v>
      </c>
      <c r="AE778">
        <v>24950</v>
      </c>
      <c r="AF778">
        <v>0</v>
      </c>
      <c r="AG778">
        <v>0</v>
      </c>
      <c r="AH778">
        <v>0</v>
      </c>
      <c r="AI778">
        <v>6.56</v>
      </c>
      <c r="AJ778">
        <v>1</v>
      </c>
      <c r="AK778">
        <v>1</v>
      </c>
      <c r="AL778">
        <v>1</v>
      </c>
      <c r="AN778">
        <v>0</v>
      </c>
      <c r="AO778">
        <v>0</v>
      </c>
      <c r="AP778">
        <v>0</v>
      </c>
      <c r="AQ778">
        <v>0</v>
      </c>
      <c r="AR778">
        <v>0</v>
      </c>
      <c r="AS778" t="s">
        <v>3</v>
      </c>
      <c r="AT778">
        <v>1.9E-2</v>
      </c>
      <c r="AU778" t="s">
        <v>3</v>
      </c>
      <c r="AV778">
        <v>0</v>
      </c>
      <c r="AW778">
        <v>1</v>
      </c>
      <c r="AX778">
        <v>-1</v>
      </c>
      <c r="AY778">
        <v>0</v>
      </c>
      <c r="AZ778">
        <v>0</v>
      </c>
      <c r="BA778" t="s">
        <v>3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Y778*Source!I282</f>
        <v>6.5739999999999993E-2</v>
      </c>
      <c r="CY778">
        <f>AA778</f>
        <v>163672</v>
      </c>
      <c r="CZ778">
        <f>AE778</f>
        <v>24950</v>
      </c>
      <c r="DA778">
        <f>AI778</f>
        <v>6.56</v>
      </c>
      <c r="DB778">
        <v>0</v>
      </c>
    </row>
    <row r="779" spans="1:106" x14ac:dyDescent="0.2">
      <c r="A779">
        <f>ROW(Source!A282)</f>
        <v>282</v>
      </c>
      <c r="B779">
        <v>39570879</v>
      </c>
      <c r="C779">
        <v>39572952</v>
      </c>
      <c r="D779">
        <v>36839186</v>
      </c>
      <c r="E779">
        <v>1</v>
      </c>
      <c r="F779">
        <v>1</v>
      </c>
      <c r="G779">
        <v>1</v>
      </c>
      <c r="H779">
        <v>3</v>
      </c>
      <c r="I779" t="s">
        <v>1442</v>
      </c>
      <c r="J779" t="s">
        <v>1443</v>
      </c>
      <c r="K779" t="s">
        <v>1444</v>
      </c>
      <c r="L779">
        <v>1348</v>
      </c>
      <c r="N779">
        <v>1009</v>
      </c>
      <c r="O779" t="s">
        <v>64</v>
      </c>
      <c r="P779" t="s">
        <v>64</v>
      </c>
      <c r="Q779">
        <v>1000</v>
      </c>
      <c r="W779">
        <v>0</v>
      </c>
      <c r="X779">
        <v>-2124557522</v>
      </c>
      <c r="Y779">
        <v>1.4E-3</v>
      </c>
      <c r="AA779">
        <v>43735.519999999997</v>
      </c>
      <c r="AB779">
        <v>0</v>
      </c>
      <c r="AC779">
        <v>0</v>
      </c>
      <c r="AD779">
        <v>0</v>
      </c>
      <c r="AE779">
        <v>6667</v>
      </c>
      <c r="AF779">
        <v>0</v>
      </c>
      <c r="AG779">
        <v>0</v>
      </c>
      <c r="AH779">
        <v>0</v>
      </c>
      <c r="AI779">
        <v>6.56</v>
      </c>
      <c r="AJ779">
        <v>1</v>
      </c>
      <c r="AK779">
        <v>1</v>
      </c>
      <c r="AL779">
        <v>1</v>
      </c>
      <c r="AN779">
        <v>0</v>
      </c>
      <c r="AO779">
        <v>1</v>
      </c>
      <c r="AP779">
        <v>0</v>
      </c>
      <c r="AQ779">
        <v>0</v>
      </c>
      <c r="AR779">
        <v>0</v>
      </c>
      <c r="AS779" t="s">
        <v>3</v>
      </c>
      <c r="AT779">
        <v>1.4E-3</v>
      </c>
      <c r="AU779" t="s">
        <v>3</v>
      </c>
      <c r="AV779">
        <v>0</v>
      </c>
      <c r="AW779">
        <v>2</v>
      </c>
      <c r="AX779">
        <v>39572969</v>
      </c>
      <c r="AY779">
        <v>1</v>
      </c>
      <c r="AZ779">
        <v>0</v>
      </c>
      <c r="BA779">
        <v>736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Y779*Source!I282</f>
        <v>4.8440000000000002E-3</v>
      </c>
      <c r="CY779">
        <f>AA779</f>
        <v>43735.519999999997</v>
      </c>
      <c r="CZ779">
        <f>AE779</f>
        <v>6667</v>
      </c>
      <c r="DA779">
        <f>AI779</f>
        <v>6.56</v>
      </c>
      <c r="DB779">
        <v>0</v>
      </c>
    </row>
    <row r="780" spans="1:106" x14ac:dyDescent="0.2">
      <c r="A780">
        <f>ROW(Source!A319)</f>
        <v>319</v>
      </c>
      <c r="B780">
        <v>39570879</v>
      </c>
      <c r="C780">
        <v>39572972</v>
      </c>
      <c r="D780">
        <v>37064878</v>
      </c>
      <c r="E780">
        <v>1</v>
      </c>
      <c r="F780">
        <v>1</v>
      </c>
      <c r="G780">
        <v>1</v>
      </c>
      <c r="H780">
        <v>1</v>
      </c>
      <c r="I780" t="s">
        <v>1173</v>
      </c>
      <c r="J780" t="s">
        <v>3</v>
      </c>
      <c r="K780" t="s">
        <v>1174</v>
      </c>
      <c r="L780">
        <v>1191</v>
      </c>
      <c r="N780">
        <v>1013</v>
      </c>
      <c r="O780" t="s">
        <v>1143</v>
      </c>
      <c r="P780" t="s">
        <v>1143</v>
      </c>
      <c r="Q780">
        <v>1</v>
      </c>
      <c r="W780">
        <v>0</v>
      </c>
      <c r="X780">
        <v>-1081351934</v>
      </c>
      <c r="Y780">
        <v>14.36</v>
      </c>
      <c r="AA780">
        <v>0</v>
      </c>
      <c r="AB780">
        <v>0</v>
      </c>
      <c r="AC780">
        <v>0</v>
      </c>
      <c r="AD780">
        <v>61.66</v>
      </c>
      <c r="AE780">
        <v>0</v>
      </c>
      <c r="AF780">
        <v>0</v>
      </c>
      <c r="AG780">
        <v>0</v>
      </c>
      <c r="AH780">
        <v>9.4</v>
      </c>
      <c r="AI780">
        <v>1</v>
      </c>
      <c r="AJ780">
        <v>1</v>
      </c>
      <c r="AK780">
        <v>1</v>
      </c>
      <c r="AL780">
        <v>6.56</v>
      </c>
      <c r="AN780">
        <v>0</v>
      </c>
      <c r="AO780">
        <v>1</v>
      </c>
      <c r="AP780">
        <v>0</v>
      </c>
      <c r="AQ780">
        <v>0</v>
      </c>
      <c r="AR780">
        <v>0</v>
      </c>
      <c r="AS780" t="s">
        <v>3</v>
      </c>
      <c r="AT780">
        <v>14.36</v>
      </c>
      <c r="AU780" t="s">
        <v>3</v>
      </c>
      <c r="AV780">
        <v>1</v>
      </c>
      <c r="AW780">
        <v>2</v>
      </c>
      <c r="AX780">
        <v>39572981</v>
      </c>
      <c r="AY780">
        <v>1</v>
      </c>
      <c r="AZ780">
        <v>0</v>
      </c>
      <c r="BA780">
        <v>737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Y780*Source!I319</f>
        <v>1.5508799999999998</v>
      </c>
      <c r="CY780">
        <f>AD780</f>
        <v>61.66</v>
      </c>
      <c r="CZ780">
        <f>AH780</f>
        <v>9.4</v>
      </c>
      <c r="DA780">
        <f>AL780</f>
        <v>6.56</v>
      </c>
      <c r="DB780">
        <v>0</v>
      </c>
    </row>
    <row r="781" spans="1:106" x14ac:dyDescent="0.2">
      <c r="A781">
        <f>ROW(Source!A319)</f>
        <v>319</v>
      </c>
      <c r="B781">
        <v>39570879</v>
      </c>
      <c r="C781">
        <v>39572972</v>
      </c>
      <c r="D781">
        <v>37064876</v>
      </c>
      <c r="E781">
        <v>1</v>
      </c>
      <c r="F781">
        <v>1</v>
      </c>
      <c r="G781">
        <v>1</v>
      </c>
      <c r="H781">
        <v>1</v>
      </c>
      <c r="I781" t="s">
        <v>1146</v>
      </c>
      <c r="J781" t="s">
        <v>3</v>
      </c>
      <c r="K781" t="s">
        <v>1147</v>
      </c>
      <c r="L781">
        <v>1191</v>
      </c>
      <c r="N781">
        <v>1013</v>
      </c>
      <c r="O781" t="s">
        <v>1143</v>
      </c>
      <c r="P781" t="s">
        <v>1143</v>
      </c>
      <c r="Q781">
        <v>1</v>
      </c>
      <c r="W781">
        <v>0</v>
      </c>
      <c r="X781">
        <v>-1417349443</v>
      </c>
      <c r="Y781">
        <v>0.28999999999999998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1</v>
      </c>
      <c r="AJ781">
        <v>1</v>
      </c>
      <c r="AK781">
        <v>6.56</v>
      </c>
      <c r="AL781">
        <v>1</v>
      </c>
      <c r="AN781">
        <v>0</v>
      </c>
      <c r="AO781">
        <v>1</v>
      </c>
      <c r="AP781">
        <v>0</v>
      </c>
      <c r="AQ781">
        <v>0</v>
      </c>
      <c r="AR781">
        <v>0</v>
      </c>
      <c r="AS781" t="s">
        <v>3</v>
      </c>
      <c r="AT781">
        <v>0.28999999999999998</v>
      </c>
      <c r="AU781" t="s">
        <v>3</v>
      </c>
      <c r="AV781">
        <v>2</v>
      </c>
      <c r="AW781">
        <v>2</v>
      </c>
      <c r="AX781">
        <v>39572982</v>
      </c>
      <c r="AY781">
        <v>1</v>
      </c>
      <c r="AZ781">
        <v>0</v>
      </c>
      <c r="BA781">
        <v>738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Y781*Source!I319</f>
        <v>3.1320000000000001E-2</v>
      </c>
      <c r="CY781">
        <f>AD781</f>
        <v>0</v>
      </c>
      <c r="CZ781">
        <f>AH781</f>
        <v>0</v>
      </c>
      <c r="DA781">
        <f>AL781</f>
        <v>1</v>
      </c>
      <c r="DB781">
        <v>0</v>
      </c>
    </row>
    <row r="782" spans="1:106" x14ac:dyDescent="0.2">
      <c r="A782">
        <f>ROW(Source!A319)</f>
        <v>319</v>
      </c>
      <c r="B782">
        <v>39570879</v>
      </c>
      <c r="C782">
        <v>39572972</v>
      </c>
      <c r="D782">
        <v>36882057</v>
      </c>
      <c r="E782">
        <v>1</v>
      </c>
      <c r="F782">
        <v>1</v>
      </c>
      <c r="G782">
        <v>1</v>
      </c>
      <c r="H782">
        <v>2</v>
      </c>
      <c r="I782" t="s">
        <v>1194</v>
      </c>
      <c r="J782" t="s">
        <v>1195</v>
      </c>
      <c r="K782" t="s">
        <v>1196</v>
      </c>
      <c r="L782">
        <v>1368</v>
      </c>
      <c r="N782">
        <v>1011</v>
      </c>
      <c r="O782" t="s">
        <v>1151</v>
      </c>
      <c r="P782" t="s">
        <v>1151</v>
      </c>
      <c r="Q782">
        <v>1</v>
      </c>
      <c r="W782">
        <v>0</v>
      </c>
      <c r="X782">
        <v>-1460065968</v>
      </c>
      <c r="Y782">
        <v>0.15</v>
      </c>
      <c r="AA782">
        <v>0</v>
      </c>
      <c r="AB782">
        <v>566.78</v>
      </c>
      <c r="AC782">
        <v>13.5</v>
      </c>
      <c r="AD782">
        <v>0</v>
      </c>
      <c r="AE782">
        <v>0</v>
      </c>
      <c r="AF782">
        <v>86.4</v>
      </c>
      <c r="AG782">
        <v>13.5</v>
      </c>
      <c r="AH782">
        <v>0</v>
      </c>
      <c r="AI782">
        <v>1</v>
      </c>
      <c r="AJ782">
        <v>6.56</v>
      </c>
      <c r="AK782">
        <v>1</v>
      </c>
      <c r="AL782">
        <v>1</v>
      </c>
      <c r="AN782">
        <v>0</v>
      </c>
      <c r="AO782">
        <v>1</v>
      </c>
      <c r="AP782">
        <v>0</v>
      </c>
      <c r="AQ782">
        <v>0</v>
      </c>
      <c r="AR782">
        <v>0</v>
      </c>
      <c r="AS782" t="s">
        <v>3</v>
      </c>
      <c r="AT782">
        <v>0.15</v>
      </c>
      <c r="AU782" t="s">
        <v>3</v>
      </c>
      <c r="AV782">
        <v>0</v>
      </c>
      <c r="AW782">
        <v>2</v>
      </c>
      <c r="AX782">
        <v>39572983</v>
      </c>
      <c r="AY782">
        <v>1</v>
      </c>
      <c r="AZ782">
        <v>0</v>
      </c>
      <c r="BA782">
        <v>739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Y782*Source!I319</f>
        <v>1.6199999999999999E-2</v>
      </c>
      <c r="CY782">
        <f>AB782</f>
        <v>566.78</v>
      </c>
      <c r="CZ782">
        <f>AF782</f>
        <v>86.4</v>
      </c>
      <c r="DA782">
        <f>AJ782</f>
        <v>6.56</v>
      </c>
      <c r="DB782">
        <v>0</v>
      </c>
    </row>
    <row r="783" spans="1:106" x14ac:dyDescent="0.2">
      <c r="A783">
        <f>ROW(Source!A319)</f>
        <v>319</v>
      </c>
      <c r="B783">
        <v>39570879</v>
      </c>
      <c r="C783">
        <v>39572972</v>
      </c>
      <c r="D783">
        <v>36882159</v>
      </c>
      <c r="E783">
        <v>1</v>
      </c>
      <c r="F783">
        <v>1</v>
      </c>
      <c r="G783">
        <v>1</v>
      </c>
      <c r="H783">
        <v>2</v>
      </c>
      <c r="I783" t="s">
        <v>1155</v>
      </c>
      <c r="J783" t="s">
        <v>1156</v>
      </c>
      <c r="K783" t="s">
        <v>1157</v>
      </c>
      <c r="L783">
        <v>1368</v>
      </c>
      <c r="N783">
        <v>1011</v>
      </c>
      <c r="O783" t="s">
        <v>1151</v>
      </c>
      <c r="P783" t="s">
        <v>1151</v>
      </c>
      <c r="Q783">
        <v>1</v>
      </c>
      <c r="W783">
        <v>0</v>
      </c>
      <c r="X783">
        <v>-1718674368</v>
      </c>
      <c r="Y783">
        <v>0.05</v>
      </c>
      <c r="AA783">
        <v>0</v>
      </c>
      <c r="AB783">
        <v>734.65</v>
      </c>
      <c r="AC783">
        <v>13.5</v>
      </c>
      <c r="AD783">
        <v>0</v>
      </c>
      <c r="AE783">
        <v>0</v>
      </c>
      <c r="AF783">
        <v>111.99</v>
      </c>
      <c r="AG783">
        <v>13.5</v>
      </c>
      <c r="AH783">
        <v>0</v>
      </c>
      <c r="AI783">
        <v>1</v>
      </c>
      <c r="AJ783">
        <v>6.56</v>
      </c>
      <c r="AK783">
        <v>1</v>
      </c>
      <c r="AL783">
        <v>1</v>
      </c>
      <c r="AN783">
        <v>0</v>
      </c>
      <c r="AO783">
        <v>1</v>
      </c>
      <c r="AP783">
        <v>0</v>
      </c>
      <c r="AQ783">
        <v>0</v>
      </c>
      <c r="AR783">
        <v>0</v>
      </c>
      <c r="AS783" t="s">
        <v>3</v>
      </c>
      <c r="AT783">
        <v>0.05</v>
      </c>
      <c r="AU783" t="s">
        <v>3</v>
      </c>
      <c r="AV783">
        <v>0</v>
      </c>
      <c r="AW783">
        <v>2</v>
      </c>
      <c r="AX783">
        <v>39572984</v>
      </c>
      <c r="AY783">
        <v>1</v>
      </c>
      <c r="AZ783">
        <v>0</v>
      </c>
      <c r="BA783">
        <v>740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Y783*Source!I319</f>
        <v>5.4000000000000003E-3</v>
      </c>
      <c r="CY783">
        <f>AB783</f>
        <v>734.65</v>
      </c>
      <c r="CZ783">
        <f>AF783</f>
        <v>111.99</v>
      </c>
      <c r="DA783">
        <f>AJ783</f>
        <v>6.56</v>
      </c>
      <c r="DB783">
        <v>0</v>
      </c>
    </row>
    <row r="784" spans="1:106" x14ac:dyDescent="0.2">
      <c r="A784">
        <f>ROW(Source!A319)</f>
        <v>319</v>
      </c>
      <c r="B784">
        <v>39570879</v>
      </c>
      <c r="C784">
        <v>39572972</v>
      </c>
      <c r="D784">
        <v>36883554</v>
      </c>
      <c r="E784">
        <v>1</v>
      </c>
      <c r="F784">
        <v>1</v>
      </c>
      <c r="G784">
        <v>1</v>
      </c>
      <c r="H784">
        <v>2</v>
      </c>
      <c r="I784" t="s">
        <v>1158</v>
      </c>
      <c r="J784" t="s">
        <v>1159</v>
      </c>
      <c r="K784" t="s">
        <v>1160</v>
      </c>
      <c r="L784">
        <v>1368</v>
      </c>
      <c r="N784">
        <v>1011</v>
      </c>
      <c r="O784" t="s">
        <v>1151</v>
      </c>
      <c r="P784" t="s">
        <v>1151</v>
      </c>
      <c r="Q784">
        <v>1</v>
      </c>
      <c r="W784">
        <v>0</v>
      </c>
      <c r="X784">
        <v>1372534845</v>
      </c>
      <c r="Y784">
        <v>0.09</v>
      </c>
      <c r="AA784">
        <v>0</v>
      </c>
      <c r="AB784">
        <v>431.06</v>
      </c>
      <c r="AC784">
        <v>11.6</v>
      </c>
      <c r="AD784">
        <v>0</v>
      </c>
      <c r="AE784">
        <v>0</v>
      </c>
      <c r="AF784">
        <v>65.709999999999994</v>
      </c>
      <c r="AG784">
        <v>11.6</v>
      </c>
      <c r="AH784">
        <v>0</v>
      </c>
      <c r="AI784">
        <v>1</v>
      </c>
      <c r="AJ784">
        <v>6.56</v>
      </c>
      <c r="AK784">
        <v>1</v>
      </c>
      <c r="AL784">
        <v>1</v>
      </c>
      <c r="AN784">
        <v>0</v>
      </c>
      <c r="AO784">
        <v>1</v>
      </c>
      <c r="AP784">
        <v>0</v>
      </c>
      <c r="AQ784">
        <v>0</v>
      </c>
      <c r="AR784">
        <v>0</v>
      </c>
      <c r="AS784" t="s">
        <v>3</v>
      </c>
      <c r="AT784">
        <v>0.09</v>
      </c>
      <c r="AU784" t="s">
        <v>3</v>
      </c>
      <c r="AV784">
        <v>0</v>
      </c>
      <c r="AW784">
        <v>2</v>
      </c>
      <c r="AX784">
        <v>39572985</v>
      </c>
      <c r="AY784">
        <v>1</v>
      </c>
      <c r="AZ784">
        <v>0</v>
      </c>
      <c r="BA784">
        <v>741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Y784*Source!I319</f>
        <v>9.7199999999999995E-3</v>
      </c>
      <c r="CY784">
        <f>AB784</f>
        <v>431.06</v>
      </c>
      <c r="CZ784">
        <f>AF784</f>
        <v>65.709999999999994</v>
      </c>
      <c r="DA784">
        <f>AJ784</f>
        <v>6.56</v>
      </c>
      <c r="DB784">
        <v>0</v>
      </c>
    </row>
    <row r="785" spans="1:106" x14ac:dyDescent="0.2">
      <c r="A785">
        <f>ROW(Source!A319)</f>
        <v>319</v>
      </c>
      <c r="B785">
        <v>39570879</v>
      </c>
      <c r="C785">
        <v>39572972</v>
      </c>
      <c r="D785">
        <v>36800166</v>
      </c>
      <c r="E785">
        <v>1</v>
      </c>
      <c r="F785">
        <v>1</v>
      </c>
      <c r="G785">
        <v>1</v>
      </c>
      <c r="H785">
        <v>3</v>
      </c>
      <c r="I785" t="s">
        <v>1410</v>
      </c>
      <c r="J785" t="s">
        <v>1411</v>
      </c>
      <c r="K785" t="s">
        <v>1412</v>
      </c>
      <c r="L785">
        <v>1346</v>
      </c>
      <c r="N785">
        <v>1009</v>
      </c>
      <c r="O785" t="s">
        <v>307</v>
      </c>
      <c r="P785" t="s">
        <v>307</v>
      </c>
      <c r="Q785">
        <v>1</v>
      </c>
      <c r="W785">
        <v>0</v>
      </c>
      <c r="X785">
        <v>1721895514</v>
      </c>
      <c r="Y785">
        <v>29.94</v>
      </c>
      <c r="AA785">
        <v>39.950000000000003</v>
      </c>
      <c r="AB785">
        <v>0</v>
      </c>
      <c r="AC785">
        <v>0</v>
      </c>
      <c r="AD785">
        <v>0</v>
      </c>
      <c r="AE785">
        <v>6.09</v>
      </c>
      <c r="AF785">
        <v>0</v>
      </c>
      <c r="AG785">
        <v>0</v>
      </c>
      <c r="AH785">
        <v>0</v>
      </c>
      <c r="AI785">
        <v>6.56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0</v>
      </c>
      <c r="AQ785">
        <v>0</v>
      </c>
      <c r="AR785">
        <v>0</v>
      </c>
      <c r="AS785" t="s">
        <v>3</v>
      </c>
      <c r="AT785">
        <v>29.94</v>
      </c>
      <c r="AU785" t="s">
        <v>3</v>
      </c>
      <c r="AV785">
        <v>0</v>
      </c>
      <c r="AW785">
        <v>2</v>
      </c>
      <c r="AX785">
        <v>39572986</v>
      </c>
      <c r="AY785">
        <v>1</v>
      </c>
      <c r="AZ785">
        <v>0</v>
      </c>
      <c r="BA785">
        <v>742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Y785*Source!I319</f>
        <v>3.2335199999999999</v>
      </c>
      <c r="CY785">
        <f>AA785</f>
        <v>39.950000000000003</v>
      </c>
      <c r="CZ785">
        <f>AE785</f>
        <v>6.09</v>
      </c>
      <c r="DA785">
        <f>AI785</f>
        <v>6.56</v>
      </c>
      <c r="DB785">
        <v>0</v>
      </c>
    </row>
    <row r="786" spans="1:106" x14ac:dyDescent="0.2">
      <c r="A786">
        <f>ROW(Source!A319)</f>
        <v>319</v>
      </c>
      <c r="B786">
        <v>39570879</v>
      </c>
      <c r="C786">
        <v>39572972</v>
      </c>
      <c r="D786">
        <v>36832621</v>
      </c>
      <c r="E786">
        <v>1</v>
      </c>
      <c r="F786">
        <v>1</v>
      </c>
      <c r="G786">
        <v>1</v>
      </c>
      <c r="H786">
        <v>3</v>
      </c>
      <c r="I786" t="s">
        <v>248</v>
      </c>
      <c r="J786" t="s">
        <v>251</v>
      </c>
      <c r="K786" t="s">
        <v>249</v>
      </c>
      <c r="L786">
        <v>1327</v>
      </c>
      <c r="N786">
        <v>1005</v>
      </c>
      <c r="O786" t="s">
        <v>250</v>
      </c>
      <c r="P786" t="s">
        <v>250</v>
      </c>
      <c r="Q786">
        <v>1</v>
      </c>
      <c r="W786">
        <v>0</v>
      </c>
      <c r="X786">
        <v>254055933</v>
      </c>
      <c r="Y786">
        <v>116</v>
      </c>
      <c r="AA786">
        <v>163.61000000000001</v>
      </c>
      <c r="AB786">
        <v>0</v>
      </c>
      <c r="AC786">
        <v>0</v>
      </c>
      <c r="AD786">
        <v>0</v>
      </c>
      <c r="AE786">
        <v>24.94</v>
      </c>
      <c r="AF786">
        <v>0</v>
      </c>
      <c r="AG786">
        <v>0</v>
      </c>
      <c r="AH786">
        <v>0</v>
      </c>
      <c r="AI786">
        <v>6.56</v>
      </c>
      <c r="AJ786">
        <v>1</v>
      </c>
      <c r="AK786">
        <v>1</v>
      </c>
      <c r="AL786">
        <v>1</v>
      </c>
      <c r="AN786">
        <v>0</v>
      </c>
      <c r="AO786">
        <v>0</v>
      </c>
      <c r="AP786">
        <v>0</v>
      </c>
      <c r="AQ786">
        <v>0</v>
      </c>
      <c r="AR786">
        <v>0</v>
      </c>
      <c r="AS786" t="s">
        <v>3</v>
      </c>
      <c r="AT786">
        <v>116</v>
      </c>
      <c r="AU786" t="s">
        <v>3</v>
      </c>
      <c r="AV786">
        <v>0</v>
      </c>
      <c r="AW786">
        <v>1</v>
      </c>
      <c r="AX786">
        <v>-1</v>
      </c>
      <c r="AY786">
        <v>0</v>
      </c>
      <c r="AZ786">
        <v>0</v>
      </c>
      <c r="BA786" t="s">
        <v>3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Y786*Source!I319</f>
        <v>12.528</v>
      </c>
      <c r="CY786">
        <f>AA786</f>
        <v>163.61000000000001</v>
      </c>
      <c r="CZ786">
        <f>AE786</f>
        <v>24.94</v>
      </c>
      <c r="DA786">
        <f>AI786</f>
        <v>6.56</v>
      </c>
      <c r="DB786">
        <v>0</v>
      </c>
    </row>
    <row r="787" spans="1:106" x14ac:dyDescent="0.2">
      <c r="A787">
        <f>ROW(Source!A319)</f>
        <v>319</v>
      </c>
      <c r="B787">
        <v>39570879</v>
      </c>
      <c r="C787">
        <v>39572972</v>
      </c>
      <c r="D787">
        <v>36796732</v>
      </c>
      <c r="E787">
        <v>17</v>
      </c>
      <c r="F787">
        <v>1</v>
      </c>
      <c r="G787">
        <v>1</v>
      </c>
      <c r="H787">
        <v>3</v>
      </c>
      <c r="I787" t="s">
        <v>253</v>
      </c>
      <c r="J787" t="s">
        <v>3</v>
      </c>
      <c r="K787" t="s">
        <v>626</v>
      </c>
      <c r="L787">
        <v>1327</v>
      </c>
      <c r="N787">
        <v>1005</v>
      </c>
      <c r="O787" t="s">
        <v>250</v>
      </c>
      <c r="P787" t="s">
        <v>250</v>
      </c>
      <c r="Q787">
        <v>1</v>
      </c>
      <c r="W787">
        <v>0</v>
      </c>
      <c r="X787">
        <v>-1441358911</v>
      </c>
      <c r="Y787">
        <v>116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6.56</v>
      </c>
      <c r="AJ787">
        <v>1</v>
      </c>
      <c r="AK787">
        <v>1</v>
      </c>
      <c r="AL787">
        <v>1</v>
      </c>
      <c r="AN787">
        <v>0</v>
      </c>
      <c r="AO787">
        <v>0</v>
      </c>
      <c r="AP787">
        <v>0</v>
      </c>
      <c r="AQ787">
        <v>0</v>
      </c>
      <c r="AR787">
        <v>0</v>
      </c>
      <c r="AS787" t="s">
        <v>3</v>
      </c>
      <c r="AT787">
        <v>116</v>
      </c>
      <c r="AU787" t="s">
        <v>3</v>
      </c>
      <c r="AV787">
        <v>0</v>
      </c>
      <c r="AW787">
        <v>2</v>
      </c>
      <c r="AX787">
        <v>39572987</v>
      </c>
      <c r="AY787">
        <v>1</v>
      </c>
      <c r="AZ787">
        <v>6144</v>
      </c>
      <c r="BA787">
        <v>743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Y787*Source!I319</f>
        <v>12.528</v>
      </c>
      <c r="CY787">
        <f>AA787</f>
        <v>0</v>
      </c>
      <c r="CZ787">
        <f>AE787</f>
        <v>0</v>
      </c>
      <c r="DA787">
        <f>AI787</f>
        <v>6.56</v>
      </c>
      <c r="DB787">
        <v>0</v>
      </c>
    </row>
    <row r="788" spans="1:106" x14ac:dyDescent="0.2">
      <c r="A788">
        <f>ROW(Source!A322)</f>
        <v>322</v>
      </c>
      <c r="B788">
        <v>39570879</v>
      </c>
      <c r="C788">
        <v>39572991</v>
      </c>
      <c r="D788">
        <v>37072767</v>
      </c>
      <c r="E788">
        <v>1</v>
      </c>
      <c r="F788">
        <v>1</v>
      </c>
      <c r="G788">
        <v>1</v>
      </c>
      <c r="H788">
        <v>1</v>
      </c>
      <c r="I788" t="s">
        <v>1399</v>
      </c>
      <c r="J788" t="s">
        <v>3</v>
      </c>
      <c r="K788" t="s">
        <v>1400</v>
      </c>
      <c r="L788">
        <v>1191</v>
      </c>
      <c r="N788">
        <v>1013</v>
      </c>
      <c r="O788" t="s">
        <v>1143</v>
      </c>
      <c r="P788" t="s">
        <v>1143</v>
      </c>
      <c r="Q788">
        <v>1</v>
      </c>
      <c r="W788">
        <v>0</v>
      </c>
      <c r="X788">
        <v>-1027537862</v>
      </c>
      <c r="Y788">
        <v>53.3</v>
      </c>
      <c r="AA788">
        <v>0</v>
      </c>
      <c r="AB788">
        <v>0</v>
      </c>
      <c r="AC788">
        <v>0</v>
      </c>
      <c r="AD788">
        <v>60.22</v>
      </c>
      <c r="AE788">
        <v>0</v>
      </c>
      <c r="AF788">
        <v>0</v>
      </c>
      <c r="AG788">
        <v>0</v>
      </c>
      <c r="AH788">
        <v>9.18</v>
      </c>
      <c r="AI788">
        <v>1</v>
      </c>
      <c r="AJ788">
        <v>1</v>
      </c>
      <c r="AK788">
        <v>1</v>
      </c>
      <c r="AL788">
        <v>6.56</v>
      </c>
      <c r="AN788">
        <v>0</v>
      </c>
      <c r="AO788">
        <v>1</v>
      </c>
      <c r="AP788">
        <v>0</v>
      </c>
      <c r="AQ788">
        <v>0</v>
      </c>
      <c r="AR788">
        <v>0</v>
      </c>
      <c r="AS788" t="s">
        <v>3</v>
      </c>
      <c r="AT788">
        <v>53.3</v>
      </c>
      <c r="AU788" t="s">
        <v>3</v>
      </c>
      <c r="AV788">
        <v>1</v>
      </c>
      <c r="AW788">
        <v>2</v>
      </c>
      <c r="AX788">
        <v>39572995</v>
      </c>
      <c r="AY788">
        <v>1</v>
      </c>
      <c r="AZ788">
        <v>0</v>
      </c>
      <c r="BA788">
        <v>745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Y788*Source!I322</f>
        <v>6.395999999999999</v>
      </c>
      <c r="CY788">
        <f>AD788</f>
        <v>60.22</v>
      </c>
      <c r="CZ788">
        <f>AH788</f>
        <v>9.18</v>
      </c>
      <c r="DA788">
        <f>AL788</f>
        <v>6.56</v>
      </c>
      <c r="DB788">
        <v>0</v>
      </c>
    </row>
    <row r="789" spans="1:106" x14ac:dyDescent="0.2">
      <c r="A789">
        <f>ROW(Source!A322)</f>
        <v>322</v>
      </c>
      <c r="B789">
        <v>39570879</v>
      </c>
      <c r="C789">
        <v>39572991</v>
      </c>
      <c r="D789">
        <v>36883883</v>
      </c>
      <c r="E789">
        <v>1</v>
      </c>
      <c r="F789">
        <v>1</v>
      </c>
      <c r="G789">
        <v>1</v>
      </c>
      <c r="H789">
        <v>2</v>
      </c>
      <c r="I789" t="s">
        <v>1451</v>
      </c>
      <c r="J789" t="s">
        <v>1452</v>
      </c>
      <c r="K789" t="s">
        <v>1453</v>
      </c>
      <c r="L789">
        <v>1368</v>
      </c>
      <c r="N789">
        <v>1011</v>
      </c>
      <c r="O789" t="s">
        <v>1151</v>
      </c>
      <c r="P789" t="s">
        <v>1151</v>
      </c>
      <c r="Q789">
        <v>1</v>
      </c>
      <c r="W789">
        <v>0</v>
      </c>
      <c r="X789">
        <v>-2111251057</v>
      </c>
      <c r="Y789">
        <v>15.83</v>
      </c>
      <c r="AA789">
        <v>0</v>
      </c>
      <c r="AB789">
        <v>213.2</v>
      </c>
      <c r="AC789">
        <v>0</v>
      </c>
      <c r="AD789">
        <v>0</v>
      </c>
      <c r="AE789">
        <v>0</v>
      </c>
      <c r="AF789">
        <v>32.5</v>
      </c>
      <c r="AG789">
        <v>0</v>
      </c>
      <c r="AH789">
        <v>0</v>
      </c>
      <c r="AI789">
        <v>1</v>
      </c>
      <c r="AJ789">
        <v>6.56</v>
      </c>
      <c r="AK789">
        <v>1</v>
      </c>
      <c r="AL789">
        <v>1</v>
      </c>
      <c r="AN789">
        <v>0</v>
      </c>
      <c r="AO789">
        <v>1</v>
      </c>
      <c r="AP789">
        <v>0</v>
      </c>
      <c r="AQ789">
        <v>0</v>
      </c>
      <c r="AR789">
        <v>0</v>
      </c>
      <c r="AS789" t="s">
        <v>3</v>
      </c>
      <c r="AT789">
        <v>15.83</v>
      </c>
      <c r="AU789" t="s">
        <v>3</v>
      </c>
      <c r="AV789">
        <v>0</v>
      </c>
      <c r="AW789">
        <v>2</v>
      </c>
      <c r="AX789">
        <v>39572996</v>
      </c>
      <c r="AY789">
        <v>1</v>
      </c>
      <c r="AZ789">
        <v>0</v>
      </c>
      <c r="BA789">
        <v>746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Y789*Source!I322</f>
        <v>1.8996</v>
      </c>
      <c r="CY789">
        <f>AB789</f>
        <v>213.2</v>
      </c>
      <c r="CZ789">
        <f>AF789</f>
        <v>32.5</v>
      </c>
      <c r="DA789">
        <f>AJ789</f>
        <v>6.56</v>
      </c>
      <c r="DB789">
        <v>0</v>
      </c>
    </row>
    <row r="790" spans="1:106" x14ac:dyDescent="0.2">
      <c r="A790">
        <f>ROW(Source!A322)</f>
        <v>322</v>
      </c>
      <c r="B790">
        <v>39570879</v>
      </c>
      <c r="C790">
        <v>39572991</v>
      </c>
      <c r="D790">
        <v>36884481</v>
      </c>
      <c r="E790">
        <v>1</v>
      </c>
      <c r="F790">
        <v>1</v>
      </c>
      <c r="G790">
        <v>1</v>
      </c>
      <c r="H790">
        <v>2</v>
      </c>
      <c r="I790" t="s">
        <v>1347</v>
      </c>
      <c r="J790" t="s">
        <v>1348</v>
      </c>
      <c r="K790" t="s">
        <v>1349</v>
      </c>
      <c r="L790">
        <v>1368</v>
      </c>
      <c r="N790">
        <v>1011</v>
      </c>
      <c r="O790" t="s">
        <v>1151</v>
      </c>
      <c r="P790" t="s">
        <v>1151</v>
      </c>
      <c r="Q790">
        <v>1</v>
      </c>
      <c r="W790">
        <v>0</v>
      </c>
      <c r="X790">
        <v>1518765163</v>
      </c>
      <c r="Y790">
        <v>31.66</v>
      </c>
      <c r="AA790">
        <v>0</v>
      </c>
      <c r="AB790">
        <v>10.039999999999999</v>
      </c>
      <c r="AC790">
        <v>0</v>
      </c>
      <c r="AD790">
        <v>0</v>
      </c>
      <c r="AE790">
        <v>0</v>
      </c>
      <c r="AF790">
        <v>1.53</v>
      </c>
      <c r="AG790">
        <v>0</v>
      </c>
      <c r="AH790">
        <v>0</v>
      </c>
      <c r="AI790">
        <v>1</v>
      </c>
      <c r="AJ790">
        <v>6.56</v>
      </c>
      <c r="AK790">
        <v>1</v>
      </c>
      <c r="AL790">
        <v>1</v>
      </c>
      <c r="AN790">
        <v>0</v>
      </c>
      <c r="AO790">
        <v>1</v>
      </c>
      <c r="AP790">
        <v>0</v>
      </c>
      <c r="AQ790">
        <v>0</v>
      </c>
      <c r="AR790">
        <v>0</v>
      </c>
      <c r="AS790" t="s">
        <v>3</v>
      </c>
      <c r="AT790">
        <v>31.66</v>
      </c>
      <c r="AU790" t="s">
        <v>3</v>
      </c>
      <c r="AV790">
        <v>0</v>
      </c>
      <c r="AW790">
        <v>2</v>
      </c>
      <c r="AX790">
        <v>39572997</v>
      </c>
      <c r="AY790">
        <v>1</v>
      </c>
      <c r="AZ790">
        <v>0</v>
      </c>
      <c r="BA790">
        <v>747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Y790*Source!I322</f>
        <v>3.7991999999999999</v>
      </c>
      <c r="CY790">
        <f>AB790</f>
        <v>10.039999999999999</v>
      </c>
      <c r="CZ790">
        <f>AF790</f>
        <v>1.53</v>
      </c>
      <c r="DA790">
        <f>AJ790</f>
        <v>6.56</v>
      </c>
      <c r="DB790">
        <v>0</v>
      </c>
    </row>
    <row r="791" spans="1:106" x14ac:dyDescent="0.2">
      <c r="A791">
        <f>ROW(Source!A323)</f>
        <v>323</v>
      </c>
      <c r="B791">
        <v>39570879</v>
      </c>
      <c r="C791">
        <v>39572998</v>
      </c>
      <c r="D791">
        <v>37068148</v>
      </c>
      <c r="E791">
        <v>1</v>
      </c>
      <c r="F791">
        <v>1</v>
      </c>
      <c r="G791">
        <v>1</v>
      </c>
      <c r="H791">
        <v>1</v>
      </c>
      <c r="I791" t="s">
        <v>1361</v>
      </c>
      <c r="J791" t="s">
        <v>3</v>
      </c>
      <c r="K791" t="s">
        <v>1362</v>
      </c>
      <c r="L791">
        <v>1191</v>
      </c>
      <c r="N791">
        <v>1013</v>
      </c>
      <c r="O791" t="s">
        <v>1143</v>
      </c>
      <c r="P791" t="s">
        <v>1143</v>
      </c>
      <c r="Q791">
        <v>1</v>
      </c>
      <c r="W791">
        <v>0</v>
      </c>
      <c r="X791">
        <v>371339561</v>
      </c>
      <c r="Y791">
        <v>60.8</v>
      </c>
      <c r="AA791">
        <v>0</v>
      </c>
      <c r="AB791">
        <v>0</v>
      </c>
      <c r="AC791">
        <v>0</v>
      </c>
      <c r="AD791">
        <v>53.07</v>
      </c>
      <c r="AE791">
        <v>0</v>
      </c>
      <c r="AF791">
        <v>0</v>
      </c>
      <c r="AG791">
        <v>0</v>
      </c>
      <c r="AH791">
        <v>8.09</v>
      </c>
      <c r="AI791">
        <v>1</v>
      </c>
      <c r="AJ791">
        <v>1</v>
      </c>
      <c r="AK791">
        <v>1</v>
      </c>
      <c r="AL791">
        <v>6.56</v>
      </c>
      <c r="AN791">
        <v>0</v>
      </c>
      <c r="AO791">
        <v>1</v>
      </c>
      <c r="AP791">
        <v>0</v>
      </c>
      <c r="AQ791">
        <v>0</v>
      </c>
      <c r="AR791">
        <v>0</v>
      </c>
      <c r="AS791" t="s">
        <v>3</v>
      </c>
      <c r="AT791">
        <v>60.8</v>
      </c>
      <c r="AU791" t="s">
        <v>3</v>
      </c>
      <c r="AV791">
        <v>1</v>
      </c>
      <c r="AW791">
        <v>2</v>
      </c>
      <c r="AX791">
        <v>39573011</v>
      </c>
      <c r="AY791">
        <v>1</v>
      </c>
      <c r="AZ791">
        <v>0</v>
      </c>
      <c r="BA791">
        <v>748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Y791*Source!I323</f>
        <v>4.9855999999999998</v>
      </c>
      <c r="CY791">
        <f>AD791</f>
        <v>53.07</v>
      </c>
      <c r="CZ791">
        <f>AH791</f>
        <v>8.09</v>
      </c>
      <c r="DA791">
        <f>AL791</f>
        <v>6.56</v>
      </c>
      <c r="DB791">
        <v>0</v>
      </c>
    </row>
    <row r="792" spans="1:106" x14ac:dyDescent="0.2">
      <c r="A792">
        <f>ROW(Source!A323)</f>
        <v>323</v>
      </c>
      <c r="B792">
        <v>39570879</v>
      </c>
      <c r="C792">
        <v>39572998</v>
      </c>
      <c r="D792">
        <v>37064876</v>
      </c>
      <c r="E792">
        <v>1</v>
      </c>
      <c r="F792">
        <v>1</v>
      </c>
      <c r="G792">
        <v>1</v>
      </c>
      <c r="H792">
        <v>1</v>
      </c>
      <c r="I792" t="s">
        <v>1146</v>
      </c>
      <c r="J792" t="s">
        <v>3</v>
      </c>
      <c r="K792" t="s">
        <v>1147</v>
      </c>
      <c r="L792">
        <v>1191</v>
      </c>
      <c r="N792">
        <v>1013</v>
      </c>
      <c r="O792" t="s">
        <v>1143</v>
      </c>
      <c r="P792" t="s">
        <v>1143</v>
      </c>
      <c r="Q792">
        <v>1</v>
      </c>
      <c r="W792">
        <v>0</v>
      </c>
      <c r="X792">
        <v>-1417349443</v>
      </c>
      <c r="Y792">
        <v>0.4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1</v>
      </c>
      <c r="AJ792">
        <v>1</v>
      </c>
      <c r="AK792">
        <v>6.56</v>
      </c>
      <c r="AL792">
        <v>1</v>
      </c>
      <c r="AN792">
        <v>0</v>
      </c>
      <c r="AO792">
        <v>1</v>
      </c>
      <c r="AP792">
        <v>0</v>
      </c>
      <c r="AQ792">
        <v>0</v>
      </c>
      <c r="AR792">
        <v>0</v>
      </c>
      <c r="AS792" t="s">
        <v>3</v>
      </c>
      <c r="AT792">
        <v>0.4</v>
      </c>
      <c r="AU792" t="s">
        <v>3</v>
      </c>
      <c r="AV792">
        <v>2</v>
      </c>
      <c r="AW792">
        <v>2</v>
      </c>
      <c r="AX792">
        <v>39573012</v>
      </c>
      <c r="AY792">
        <v>1</v>
      </c>
      <c r="AZ792">
        <v>0</v>
      </c>
      <c r="BA792">
        <v>749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Y792*Source!I323</f>
        <v>3.2800000000000003E-2</v>
      </c>
      <c r="CY792">
        <f>AD792</f>
        <v>0</v>
      </c>
      <c r="CZ792">
        <f>AH792</f>
        <v>0</v>
      </c>
      <c r="DA792">
        <f>AL792</f>
        <v>1</v>
      </c>
      <c r="DB792">
        <v>0</v>
      </c>
    </row>
    <row r="793" spans="1:106" x14ac:dyDescent="0.2">
      <c r="A793">
        <f>ROW(Source!A323)</f>
        <v>323</v>
      </c>
      <c r="B793">
        <v>39570879</v>
      </c>
      <c r="C793">
        <v>39572998</v>
      </c>
      <c r="D793">
        <v>36882356</v>
      </c>
      <c r="E793">
        <v>1</v>
      </c>
      <c r="F793">
        <v>1</v>
      </c>
      <c r="G793">
        <v>1</v>
      </c>
      <c r="H793">
        <v>2</v>
      </c>
      <c r="I793" t="s">
        <v>1433</v>
      </c>
      <c r="J793" t="s">
        <v>1434</v>
      </c>
      <c r="K793" t="s">
        <v>1435</v>
      </c>
      <c r="L793">
        <v>1368</v>
      </c>
      <c r="N793">
        <v>1011</v>
      </c>
      <c r="O793" t="s">
        <v>1151</v>
      </c>
      <c r="P793" t="s">
        <v>1151</v>
      </c>
      <c r="Q793">
        <v>1</v>
      </c>
      <c r="W793">
        <v>0</v>
      </c>
      <c r="X793">
        <v>1047452784</v>
      </c>
      <c r="Y793">
        <v>0.23</v>
      </c>
      <c r="AA793">
        <v>0</v>
      </c>
      <c r="AB793">
        <v>11.15</v>
      </c>
      <c r="AC793">
        <v>0</v>
      </c>
      <c r="AD793">
        <v>0</v>
      </c>
      <c r="AE793">
        <v>0</v>
      </c>
      <c r="AF793">
        <v>1.7</v>
      </c>
      <c r="AG793">
        <v>0</v>
      </c>
      <c r="AH793">
        <v>0</v>
      </c>
      <c r="AI793">
        <v>1</v>
      </c>
      <c r="AJ793">
        <v>6.56</v>
      </c>
      <c r="AK793">
        <v>1</v>
      </c>
      <c r="AL793">
        <v>1</v>
      </c>
      <c r="AN793">
        <v>0</v>
      </c>
      <c r="AO793">
        <v>1</v>
      </c>
      <c r="AP793">
        <v>0</v>
      </c>
      <c r="AQ793">
        <v>0</v>
      </c>
      <c r="AR793">
        <v>0</v>
      </c>
      <c r="AS793" t="s">
        <v>3</v>
      </c>
      <c r="AT793">
        <v>0.23</v>
      </c>
      <c r="AU793" t="s">
        <v>3</v>
      </c>
      <c r="AV793">
        <v>0</v>
      </c>
      <c r="AW793">
        <v>2</v>
      </c>
      <c r="AX793">
        <v>39573013</v>
      </c>
      <c r="AY793">
        <v>1</v>
      </c>
      <c r="AZ793">
        <v>0</v>
      </c>
      <c r="BA793">
        <v>750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Y793*Source!I323</f>
        <v>1.8860000000000002E-2</v>
      </c>
      <c r="CY793">
        <f>AB793</f>
        <v>11.15</v>
      </c>
      <c r="CZ793">
        <f>AF793</f>
        <v>1.7</v>
      </c>
      <c r="DA793">
        <f>AJ793</f>
        <v>6.56</v>
      </c>
      <c r="DB793">
        <v>0</v>
      </c>
    </row>
    <row r="794" spans="1:106" x14ac:dyDescent="0.2">
      <c r="A794">
        <f>ROW(Source!A323)</f>
        <v>323</v>
      </c>
      <c r="B794">
        <v>39570879</v>
      </c>
      <c r="C794">
        <v>39572998</v>
      </c>
      <c r="D794">
        <v>36883554</v>
      </c>
      <c r="E794">
        <v>1</v>
      </c>
      <c r="F794">
        <v>1</v>
      </c>
      <c r="G794">
        <v>1</v>
      </c>
      <c r="H794">
        <v>2</v>
      </c>
      <c r="I794" t="s">
        <v>1158</v>
      </c>
      <c r="J794" t="s">
        <v>1159</v>
      </c>
      <c r="K794" t="s">
        <v>1160</v>
      </c>
      <c r="L794">
        <v>1368</v>
      </c>
      <c r="N794">
        <v>1011</v>
      </c>
      <c r="O794" t="s">
        <v>1151</v>
      </c>
      <c r="P794" t="s">
        <v>1151</v>
      </c>
      <c r="Q794">
        <v>1</v>
      </c>
      <c r="W794">
        <v>0</v>
      </c>
      <c r="X794">
        <v>1372534845</v>
      </c>
      <c r="Y794">
        <v>0.4</v>
      </c>
      <c r="AA794">
        <v>0</v>
      </c>
      <c r="AB794">
        <v>431.06</v>
      </c>
      <c r="AC794">
        <v>11.6</v>
      </c>
      <c r="AD794">
        <v>0</v>
      </c>
      <c r="AE794">
        <v>0</v>
      </c>
      <c r="AF794">
        <v>65.709999999999994</v>
      </c>
      <c r="AG794">
        <v>11.6</v>
      </c>
      <c r="AH794">
        <v>0</v>
      </c>
      <c r="AI794">
        <v>1</v>
      </c>
      <c r="AJ794">
        <v>6.56</v>
      </c>
      <c r="AK794">
        <v>1</v>
      </c>
      <c r="AL794">
        <v>1</v>
      </c>
      <c r="AN794">
        <v>0</v>
      </c>
      <c r="AO794">
        <v>1</v>
      </c>
      <c r="AP794">
        <v>0</v>
      </c>
      <c r="AQ794">
        <v>0</v>
      </c>
      <c r="AR794">
        <v>0</v>
      </c>
      <c r="AS794" t="s">
        <v>3</v>
      </c>
      <c r="AT794">
        <v>0.4</v>
      </c>
      <c r="AU794" t="s">
        <v>3</v>
      </c>
      <c r="AV794">
        <v>0</v>
      </c>
      <c r="AW794">
        <v>2</v>
      </c>
      <c r="AX794">
        <v>39573014</v>
      </c>
      <c r="AY794">
        <v>1</v>
      </c>
      <c r="AZ794">
        <v>0</v>
      </c>
      <c r="BA794">
        <v>751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Y794*Source!I323</f>
        <v>3.2800000000000003E-2</v>
      </c>
      <c r="CY794">
        <f>AB794</f>
        <v>431.06</v>
      </c>
      <c r="CZ794">
        <f>AF794</f>
        <v>65.709999999999994</v>
      </c>
      <c r="DA794">
        <f>AJ794</f>
        <v>6.56</v>
      </c>
      <c r="DB794">
        <v>0</v>
      </c>
    </row>
    <row r="795" spans="1:106" x14ac:dyDescent="0.2">
      <c r="A795">
        <f>ROW(Source!A323)</f>
        <v>323</v>
      </c>
      <c r="B795">
        <v>39570879</v>
      </c>
      <c r="C795">
        <v>39572998</v>
      </c>
      <c r="D795">
        <v>36801792</v>
      </c>
      <c r="E795">
        <v>1</v>
      </c>
      <c r="F795">
        <v>1</v>
      </c>
      <c r="G795">
        <v>1</v>
      </c>
      <c r="H795">
        <v>3</v>
      </c>
      <c r="I795" t="s">
        <v>1186</v>
      </c>
      <c r="J795" t="s">
        <v>1187</v>
      </c>
      <c r="K795" t="s">
        <v>1188</v>
      </c>
      <c r="L795">
        <v>1339</v>
      </c>
      <c r="N795">
        <v>1007</v>
      </c>
      <c r="O795" t="s">
        <v>73</v>
      </c>
      <c r="P795" t="s">
        <v>73</v>
      </c>
      <c r="Q795">
        <v>1</v>
      </c>
      <c r="W795">
        <v>0</v>
      </c>
      <c r="X795">
        <v>-1660354250</v>
      </c>
      <c r="Y795">
        <v>1.37E-2</v>
      </c>
      <c r="AA795">
        <v>16.010000000000002</v>
      </c>
      <c r="AB795">
        <v>0</v>
      </c>
      <c r="AC795">
        <v>0</v>
      </c>
      <c r="AD795">
        <v>0</v>
      </c>
      <c r="AE795">
        <v>2.44</v>
      </c>
      <c r="AF795">
        <v>0</v>
      </c>
      <c r="AG795">
        <v>0</v>
      </c>
      <c r="AH795">
        <v>0</v>
      </c>
      <c r="AI795">
        <v>6.56</v>
      </c>
      <c r="AJ795">
        <v>1</v>
      </c>
      <c r="AK795">
        <v>1</v>
      </c>
      <c r="AL795">
        <v>1</v>
      </c>
      <c r="AN795">
        <v>0</v>
      </c>
      <c r="AO795">
        <v>1</v>
      </c>
      <c r="AP795">
        <v>0</v>
      </c>
      <c r="AQ795">
        <v>0</v>
      </c>
      <c r="AR795">
        <v>0</v>
      </c>
      <c r="AS795" t="s">
        <v>3</v>
      </c>
      <c r="AT795">
        <v>1.37E-2</v>
      </c>
      <c r="AU795" t="s">
        <v>3</v>
      </c>
      <c r="AV795">
        <v>0</v>
      </c>
      <c r="AW795">
        <v>2</v>
      </c>
      <c r="AX795">
        <v>39573015</v>
      </c>
      <c r="AY795">
        <v>1</v>
      </c>
      <c r="AZ795">
        <v>0</v>
      </c>
      <c r="BA795">
        <v>752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Y795*Source!I323</f>
        <v>1.1234000000000001E-3</v>
      </c>
      <c r="CY795">
        <f t="shared" ref="CY795:CY802" si="135">AA795</f>
        <v>16.010000000000002</v>
      </c>
      <c r="CZ795">
        <f t="shared" ref="CZ795:CZ802" si="136">AE795</f>
        <v>2.44</v>
      </c>
      <c r="DA795">
        <f t="shared" ref="DA795:DA802" si="137">AI795</f>
        <v>6.56</v>
      </c>
      <c r="DB795">
        <v>0</v>
      </c>
    </row>
    <row r="796" spans="1:106" x14ac:dyDescent="0.2">
      <c r="A796">
        <f>ROW(Source!A323)</f>
        <v>323</v>
      </c>
      <c r="B796">
        <v>39570879</v>
      </c>
      <c r="C796">
        <v>39572998</v>
      </c>
      <c r="D796">
        <v>36804545</v>
      </c>
      <c r="E796">
        <v>1</v>
      </c>
      <c r="F796">
        <v>1</v>
      </c>
      <c r="G796">
        <v>1</v>
      </c>
      <c r="H796">
        <v>3</v>
      </c>
      <c r="I796" t="s">
        <v>1211</v>
      </c>
      <c r="J796" t="s">
        <v>1212</v>
      </c>
      <c r="K796" t="s">
        <v>1213</v>
      </c>
      <c r="L796">
        <v>1348</v>
      </c>
      <c r="N796">
        <v>1009</v>
      </c>
      <c r="O796" t="s">
        <v>64</v>
      </c>
      <c r="P796" t="s">
        <v>64</v>
      </c>
      <c r="Q796">
        <v>1000</v>
      </c>
      <c r="W796">
        <v>0</v>
      </c>
      <c r="X796">
        <v>1174701286</v>
      </c>
      <c r="Y796">
        <v>5.8999999999999999E-3</v>
      </c>
      <c r="AA796">
        <v>78575.679999999993</v>
      </c>
      <c r="AB796">
        <v>0</v>
      </c>
      <c r="AC796">
        <v>0</v>
      </c>
      <c r="AD796">
        <v>0</v>
      </c>
      <c r="AE796">
        <v>11978</v>
      </c>
      <c r="AF796">
        <v>0</v>
      </c>
      <c r="AG796">
        <v>0</v>
      </c>
      <c r="AH796">
        <v>0</v>
      </c>
      <c r="AI796">
        <v>6.56</v>
      </c>
      <c r="AJ796">
        <v>1</v>
      </c>
      <c r="AK796">
        <v>1</v>
      </c>
      <c r="AL796">
        <v>1</v>
      </c>
      <c r="AN796">
        <v>0</v>
      </c>
      <c r="AO796">
        <v>1</v>
      </c>
      <c r="AP796">
        <v>0</v>
      </c>
      <c r="AQ796">
        <v>0</v>
      </c>
      <c r="AR796">
        <v>0</v>
      </c>
      <c r="AS796" t="s">
        <v>3</v>
      </c>
      <c r="AT796">
        <v>5.8999999999999999E-3</v>
      </c>
      <c r="AU796" t="s">
        <v>3</v>
      </c>
      <c r="AV796">
        <v>0</v>
      </c>
      <c r="AW796">
        <v>2</v>
      </c>
      <c r="AX796">
        <v>39573016</v>
      </c>
      <c r="AY796">
        <v>1</v>
      </c>
      <c r="AZ796">
        <v>0</v>
      </c>
      <c r="BA796">
        <v>753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Y796*Source!I323</f>
        <v>4.838E-4</v>
      </c>
      <c r="CY796">
        <f t="shared" si="135"/>
        <v>78575.679999999993</v>
      </c>
      <c r="CZ796">
        <f t="shared" si="136"/>
        <v>11978</v>
      </c>
      <c r="DA796">
        <f t="shared" si="137"/>
        <v>6.56</v>
      </c>
      <c r="DB796">
        <v>0</v>
      </c>
    </row>
    <row r="797" spans="1:106" x14ac:dyDescent="0.2">
      <c r="A797">
        <f>ROW(Source!A323)</f>
        <v>323</v>
      </c>
      <c r="B797">
        <v>39570879</v>
      </c>
      <c r="C797">
        <v>39572998</v>
      </c>
      <c r="D797">
        <v>36806520</v>
      </c>
      <c r="E797">
        <v>1</v>
      </c>
      <c r="F797">
        <v>1</v>
      </c>
      <c r="G797">
        <v>1</v>
      </c>
      <c r="H797">
        <v>3</v>
      </c>
      <c r="I797" t="s">
        <v>1214</v>
      </c>
      <c r="J797" t="s">
        <v>1215</v>
      </c>
      <c r="K797" t="s">
        <v>1216</v>
      </c>
      <c r="L797">
        <v>1348</v>
      </c>
      <c r="N797">
        <v>1009</v>
      </c>
      <c r="O797" t="s">
        <v>64</v>
      </c>
      <c r="P797" t="s">
        <v>64</v>
      </c>
      <c r="Q797">
        <v>1000</v>
      </c>
      <c r="W797">
        <v>0</v>
      </c>
      <c r="X797">
        <v>36820162</v>
      </c>
      <c r="Y797">
        <v>4.8999999999999998E-3</v>
      </c>
      <c r="AA797">
        <v>4818.32</v>
      </c>
      <c r="AB797">
        <v>0</v>
      </c>
      <c r="AC797">
        <v>0</v>
      </c>
      <c r="AD797">
        <v>0</v>
      </c>
      <c r="AE797">
        <v>734.5</v>
      </c>
      <c r="AF797">
        <v>0</v>
      </c>
      <c r="AG797">
        <v>0</v>
      </c>
      <c r="AH797">
        <v>0</v>
      </c>
      <c r="AI797">
        <v>6.56</v>
      </c>
      <c r="AJ797">
        <v>1</v>
      </c>
      <c r="AK797">
        <v>1</v>
      </c>
      <c r="AL797">
        <v>1</v>
      </c>
      <c r="AN797">
        <v>0</v>
      </c>
      <c r="AO797">
        <v>1</v>
      </c>
      <c r="AP797">
        <v>0</v>
      </c>
      <c r="AQ797">
        <v>0</v>
      </c>
      <c r="AR797">
        <v>0</v>
      </c>
      <c r="AS797" t="s">
        <v>3</v>
      </c>
      <c r="AT797">
        <v>4.8999999999999998E-3</v>
      </c>
      <c r="AU797" t="s">
        <v>3</v>
      </c>
      <c r="AV797">
        <v>0</v>
      </c>
      <c r="AW797">
        <v>2</v>
      </c>
      <c r="AX797">
        <v>39573017</v>
      </c>
      <c r="AY797">
        <v>1</v>
      </c>
      <c r="AZ797">
        <v>0</v>
      </c>
      <c r="BA797">
        <v>754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Y797*Source!I323</f>
        <v>4.0180000000000001E-4</v>
      </c>
      <c r="CY797">
        <f t="shared" si="135"/>
        <v>4818.32</v>
      </c>
      <c r="CZ797">
        <f t="shared" si="136"/>
        <v>734.5</v>
      </c>
      <c r="DA797">
        <f t="shared" si="137"/>
        <v>6.56</v>
      </c>
      <c r="DB797">
        <v>0</v>
      </c>
    </row>
    <row r="798" spans="1:106" x14ac:dyDescent="0.2">
      <c r="A798">
        <f>ROW(Source!A323)</f>
        <v>323</v>
      </c>
      <c r="B798">
        <v>39570879</v>
      </c>
      <c r="C798">
        <v>39572998</v>
      </c>
      <c r="D798">
        <v>36806946</v>
      </c>
      <c r="E798">
        <v>1</v>
      </c>
      <c r="F798">
        <v>1</v>
      </c>
      <c r="G798">
        <v>1</v>
      </c>
      <c r="H798">
        <v>3</v>
      </c>
      <c r="I798" t="s">
        <v>636</v>
      </c>
      <c r="J798" t="s">
        <v>638</v>
      </c>
      <c r="K798" t="s">
        <v>637</v>
      </c>
      <c r="L798">
        <v>1339</v>
      </c>
      <c r="N798">
        <v>1007</v>
      </c>
      <c r="O798" t="s">
        <v>73</v>
      </c>
      <c r="P798" t="s">
        <v>73</v>
      </c>
      <c r="Q798">
        <v>1</v>
      </c>
      <c r="W798">
        <v>0</v>
      </c>
      <c r="X798">
        <v>855992954</v>
      </c>
      <c r="Y798">
        <v>1.04</v>
      </c>
      <c r="AA798">
        <v>3214.4</v>
      </c>
      <c r="AB798">
        <v>0</v>
      </c>
      <c r="AC798">
        <v>0</v>
      </c>
      <c r="AD798">
        <v>0</v>
      </c>
      <c r="AE798">
        <v>490</v>
      </c>
      <c r="AF798">
        <v>0</v>
      </c>
      <c r="AG798">
        <v>0</v>
      </c>
      <c r="AH798">
        <v>0</v>
      </c>
      <c r="AI798">
        <v>6.56</v>
      </c>
      <c r="AJ798">
        <v>1</v>
      </c>
      <c r="AK798">
        <v>1</v>
      </c>
      <c r="AL798">
        <v>1</v>
      </c>
      <c r="AN798">
        <v>0</v>
      </c>
      <c r="AO798">
        <v>0</v>
      </c>
      <c r="AP798">
        <v>0</v>
      </c>
      <c r="AQ798">
        <v>0</v>
      </c>
      <c r="AR798">
        <v>0</v>
      </c>
      <c r="AS798" t="s">
        <v>3</v>
      </c>
      <c r="AT798">
        <v>1.04</v>
      </c>
      <c r="AU798" t="s">
        <v>3</v>
      </c>
      <c r="AV798">
        <v>0</v>
      </c>
      <c r="AW798">
        <v>1</v>
      </c>
      <c r="AX798">
        <v>-1</v>
      </c>
      <c r="AY798">
        <v>0</v>
      </c>
      <c r="AZ798">
        <v>0</v>
      </c>
      <c r="BA798" t="s">
        <v>3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Y798*Source!I323</f>
        <v>8.5280000000000009E-2</v>
      </c>
      <c r="CY798">
        <f t="shared" si="135"/>
        <v>3214.4</v>
      </c>
      <c r="CZ798">
        <f t="shared" si="136"/>
        <v>490</v>
      </c>
      <c r="DA798">
        <f t="shared" si="137"/>
        <v>6.56</v>
      </c>
      <c r="DB798">
        <v>0</v>
      </c>
    </row>
    <row r="799" spans="1:106" x14ac:dyDescent="0.2">
      <c r="A799">
        <f>ROW(Source!A323)</f>
        <v>323</v>
      </c>
      <c r="B799">
        <v>39570879</v>
      </c>
      <c r="C799">
        <v>39572998</v>
      </c>
      <c r="D799">
        <v>36796108</v>
      </c>
      <c r="E799">
        <v>17</v>
      </c>
      <c r="F799">
        <v>1</v>
      </c>
      <c r="G799">
        <v>1</v>
      </c>
      <c r="H799">
        <v>3</v>
      </c>
      <c r="I799" t="s">
        <v>95</v>
      </c>
      <c r="J799" t="s">
        <v>3</v>
      </c>
      <c r="K799" t="s">
        <v>640</v>
      </c>
      <c r="L799">
        <v>1339</v>
      </c>
      <c r="N799">
        <v>1007</v>
      </c>
      <c r="O799" t="s">
        <v>73</v>
      </c>
      <c r="P799" t="s">
        <v>73</v>
      </c>
      <c r="Q799">
        <v>1</v>
      </c>
      <c r="W799">
        <v>0</v>
      </c>
      <c r="X799">
        <v>-792076634</v>
      </c>
      <c r="Y799">
        <v>1.04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6.56</v>
      </c>
      <c r="AJ799">
        <v>1</v>
      </c>
      <c r="AK799">
        <v>1</v>
      </c>
      <c r="AL799">
        <v>1</v>
      </c>
      <c r="AN799">
        <v>0</v>
      </c>
      <c r="AO799">
        <v>0</v>
      </c>
      <c r="AP799">
        <v>0</v>
      </c>
      <c r="AQ799">
        <v>0</v>
      </c>
      <c r="AR799">
        <v>0</v>
      </c>
      <c r="AS799" t="s">
        <v>3</v>
      </c>
      <c r="AT799">
        <v>1.04</v>
      </c>
      <c r="AU799" t="s">
        <v>3</v>
      </c>
      <c r="AV799">
        <v>0</v>
      </c>
      <c r="AW799">
        <v>2</v>
      </c>
      <c r="AX799">
        <v>39573018</v>
      </c>
      <c r="AY799">
        <v>1</v>
      </c>
      <c r="AZ799">
        <v>0</v>
      </c>
      <c r="BA799">
        <v>755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Y799*Source!I323</f>
        <v>8.5280000000000009E-2</v>
      </c>
      <c r="CY799">
        <f t="shared" si="135"/>
        <v>0</v>
      </c>
      <c r="CZ799">
        <f t="shared" si="136"/>
        <v>0</v>
      </c>
      <c r="DA799">
        <f t="shared" si="137"/>
        <v>6.56</v>
      </c>
      <c r="DB799">
        <v>0</v>
      </c>
    </row>
    <row r="800" spans="1:106" x14ac:dyDescent="0.2">
      <c r="A800">
        <f>ROW(Source!A323)</f>
        <v>323</v>
      </c>
      <c r="B800">
        <v>39570879</v>
      </c>
      <c r="C800">
        <v>39572998</v>
      </c>
      <c r="D800">
        <v>36825646</v>
      </c>
      <c r="E800">
        <v>1</v>
      </c>
      <c r="F800">
        <v>1</v>
      </c>
      <c r="G800">
        <v>1</v>
      </c>
      <c r="H800">
        <v>3</v>
      </c>
      <c r="I800" t="s">
        <v>1220</v>
      </c>
      <c r="J800" t="s">
        <v>1221</v>
      </c>
      <c r="K800" t="s">
        <v>1222</v>
      </c>
      <c r="L800">
        <v>1348</v>
      </c>
      <c r="N800">
        <v>1009</v>
      </c>
      <c r="O800" t="s">
        <v>64</v>
      </c>
      <c r="P800" t="s">
        <v>64</v>
      </c>
      <c r="Q800">
        <v>1000</v>
      </c>
      <c r="W800">
        <v>0</v>
      </c>
      <c r="X800">
        <v>-1396314973</v>
      </c>
      <c r="Y800">
        <v>9.4999999999999998E-3</v>
      </c>
      <c r="AA800">
        <v>29226.11</v>
      </c>
      <c r="AB800">
        <v>0</v>
      </c>
      <c r="AC800">
        <v>0</v>
      </c>
      <c r="AD800">
        <v>0</v>
      </c>
      <c r="AE800">
        <v>4455.2</v>
      </c>
      <c r="AF800">
        <v>0</v>
      </c>
      <c r="AG800">
        <v>0</v>
      </c>
      <c r="AH800">
        <v>0</v>
      </c>
      <c r="AI800">
        <v>6.56</v>
      </c>
      <c r="AJ800">
        <v>1</v>
      </c>
      <c r="AK800">
        <v>1</v>
      </c>
      <c r="AL800">
        <v>1</v>
      </c>
      <c r="AN800">
        <v>0</v>
      </c>
      <c r="AO800">
        <v>1</v>
      </c>
      <c r="AP800">
        <v>0</v>
      </c>
      <c r="AQ800">
        <v>0</v>
      </c>
      <c r="AR800">
        <v>0</v>
      </c>
      <c r="AS800" t="s">
        <v>3</v>
      </c>
      <c r="AT800">
        <v>9.4999999999999998E-3</v>
      </c>
      <c r="AU800" t="s">
        <v>3</v>
      </c>
      <c r="AV800">
        <v>0</v>
      </c>
      <c r="AW800">
        <v>2</v>
      </c>
      <c r="AX800">
        <v>39573019</v>
      </c>
      <c r="AY800">
        <v>1</v>
      </c>
      <c r="AZ800">
        <v>0</v>
      </c>
      <c r="BA800">
        <v>756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Y800*Source!I323</f>
        <v>7.7899999999999996E-4</v>
      </c>
      <c r="CY800">
        <f t="shared" si="135"/>
        <v>29226.11</v>
      </c>
      <c r="CZ800">
        <f t="shared" si="136"/>
        <v>4455.2</v>
      </c>
      <c r="DA800">
        <f t="shared" si="137"/>
        <v>6.56</v>
      </c>
      <c r="DB800">
        <v>0</v>
      </c>
    </row>
    <row r="801" spans="1:106" x14ac:dyDescent="0.2">
      <c r="A801">
        <f>ROW(Source!A323)</f>
        <v>323</v>
      </c>
      <c r="B801">
        <v>39570879</v>
      </c>
      <c r="C801">
        <v>39572998</v>
      </c>
      <c r="D801">
        <v>36830315</v>
      </c>
      <c r="E801">
        <v>1</v>
      </c>
      <c r="F801">
        <v>1</v>
      </c>
      <c r="G801">
        <v>1</v>
      </c>
      <c r="H801">
        <v>3</v>
      </c>
      <c r="I801" t="s">
        <v>1279</v>
      </c>
      <c r="J801" t="s">
        <v>1280</v>
      </c>
      <c r="K801" t="s">
        <v>1281</v>
      </c>
      <c r="L801">
        <v>1339</v>
      </c>
      <c r="N801">
        <v>1007</v>
      </c>
      <c r="O801" t="s">
        <v>73</v>
      </c>
      <c r="P801" t="s">
        <v>73</v>
      </c>
      <c r="Q801">
        <v>1</v>
      </c>
      <c r="W801">
        <v>0</v>
      </c>
      <c r="X801">
        <v>-395792271</v>
      </c>
      <c r="Y801">
        <v>0.21</v>
      </c>
      <c r="AA801">
        <v>8442.7199999999993</v>
      </c>
      <c r="AB801">
        <v>0</v>
      </c>
      <c r="AC801">
        <v>0</v>
      </c>
      <c r="AD801">
        <v>0</v>
      </c>
      <c r="AE801">
        <v>1287</v>
      </c>
      <c r="AF801">
        <v>0</v>
      </c>
      <c r="AG801">
        <v>0</v>
      </c>
      <c r="AH801">
        <v>0</v>
      </c>
      <c r="AI801">
        <v>6.56</v>
      </c>
      <c r="AJ801">
        <v>1</v>
      </c>
      <c r="AK801">
        <v>1</v>
      </c>
      <c r="AL801">
        <v>1</v>
      </c>
      <c r="AN801">
        <v>0</v>
      </c>
      <c r="AO801">
        <v>1</v>
      </c>
      <c r="AP801">
        <v>0</v>
      </c>
      <c r="AQ801">
        <v>0</v>
      </c>
      <c r="AR801">
        <v>0</v>
      </c>
      <c r="AS801" t="s">
        <v>3</v>
      </c>
      <c r="AT801">
        <v>0.21</v>
      </c>
      <c r="AU801" t="s">
        <v>3</v>
      </c>
      <c r="AV801">
        <v>0</v>
      </c>
      <c r="AW801">
        <v>2</v>
      </c>
      <c r="AX801">
        <v>39573020</v>
      </c>
      <c r="AY801">
        <v>1</v>
      </c>
      <c r="AZ801">
        <v>0</v>
      </c>
      <c r="BA801">
        <v>757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Y801*Source!I323</f>
        <v>1.7219999999999999E-2</v>
      </c>
      <c r="CY801">
        <f t="shared" si="135"/>
        <v>8442.7199999999993</v>
      </c>
      <c r="CZ801">
        <f t="shared" si="136"/>
        <v>1287</v>
      </c>
      <c r="DA801">
        <f t="shared" si="137"/>
        <v>6.56</v>
      </c>
      <c r="DB801">
        <v>0</v>
      </c>
    </row>
    <row r="802" spans="1:106" x14ac:dyDescent="0.2">
      <c r="A802">
        <f>ROW(Source!A323)</f>
        <v>323</v>
      </c>
      <c r="B802">
        <v>39570879</v>
      </c>
      <c r="C802">
        <v>39572998</v>
      </c>
      <c r="D802">
        <v>36830505</v>
      </c>
      <c r="E802">
        <v>1</v>
      </c>
      <c r="F802">
        <v>1</v>
      </c>
      <c r="G802">
        <v>1</v>
      </c>
      <c r="H802">
        <v>3</v>
      </c>
      <c r="I802" t="s">
        <v>1454</v>
      </c>
      <c r="J802" t="s">
        <v>1455</v>
      </c>
      <c r="K802" t="s">
        <v>1456</v>
      </c>
      <c r="L802">
        <v>1339</v>
      </c>
      <c r="N802">
        <v>1007</v>
      </c>
      <c r="O802" t="s">
        <v>73</v>
      </c>
      <c r="P802" t="s">
        <v>73</v>
      </c>
      <c r="Q802">
        <v>1</v>
      </c>
      <c r="W802">
        <v>0</v>
      </c>
      <c r="X802">
        <v>-828683394</v>
      </c>
      <c r="Y802">
        <v>0.18</v>
      </c>
      <c r="AA802">
        <v>7576.8</v>
      </c>
      <c r="AB802">
        <v>0</v>
      </c>
      <c r="AC802">
        <v>0</v>
      </c>
      <c r="AD802">
        <v>0</v>
      </c>
      <c r="AE802">
        <v>1155</v>
      </c>
      <c r="AF802">
        <v>0</v>
      </c>
      <c r="AG802">
        <v>0</v>
      </c>
      <c r="AH802">
        <v>0</v>
      </c>
      <c r="AI802">
        <v>6.56</v>
      </c>
      <c r="AJ802">
        <v>1</v>
      </c>
      <c r="AK802">
        <v>1</v>
      </c>
      <c r="AL802">
        <v>1</v>
      </c>
      <c r="AN802">
        <v>0</v>
      </c>
      <c r="AO802">
        <v>1</v>
      </c>
      <c r="AP802">
        <v>0</v>
      </c>
      <c r="AQ802">
        <v>0</v>
      </c>
      <c r="AR802">
        <v>0</v>
      </c>
      <c r="AS802" t="s">
        <v>3</v>
      </c>
      <c r="AT802">
        <v>0.18</v>
      </c>
      <c r="AU802" t="s">
        <v>3</v>
      </c>
      <c r="AV802">
        <v>0</v>
      </c>
      <c r="AW802">
        <v>2</v>
      </c>
      <c r="AX802">
        <v>39573021</v>
      </c>
      <c r="AY802">
        <v>1</v>
      </c>
      <c r="AZ802">
        <v>0</v>
      </c>
      <c r="BA802">
        <v>758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Y802*Source!I323</f>
        <v>1.4760000000000001E-2</v>
      </c>
      <c r="CY802">
        <f t="shared" si="135"/>
        <v>7576.8</v>
      </c>
      <c r="CZ802">
        <f t="shared" si="136"/>
        <v>1155</v>
      </c>
      <c r="DA802">
        <f t="shared" si="137"/>
        <v>6.56</v>
      </c>
      <c r="DB802">
        <v>0</v>
      </c>
    </row>
    <row r="803" spans="1:106" x14ac:dyDescent="0.2">
      <c r="A803">
        <f>ROW(Source!A326)</f>
        <v>326</v>
      </c>
      <c r="B803">
        <v>39570879</v>
      </c>
      <c r="C803">
        <v>39573024</v>
      </c>
      <c r="D803">
        <v>37072887</v>
      </c>
      <c r="E803">
        <v>1</v>
      </c>
      <c r="F803">
        <v>1</v>
      </c>
      <c r="G803">
        <v>1</v>
      </c>
      <c r="H803">
        <v>1</v>
      </c>
      <c r="I803" t="s">
        <v>1245</v>
      </c>
      <c r="J803" t="s">
        <v>3</v>
      </c>
      <c r="K803" t="s">
        <v>1246</v>
      </c>
      <c r="L803">
        <v>1191</v>
      </c>
      <c r="N803">
        <v>1013</v>
      </c>
      <c r="O803" t="s">
        <v>1143</v>
      </c>
      <c r="P803" t="s">
        <v>1143</v>
      </c>
      <c r="Q803">
        <v>1</v>
      </c>
      <c r="W803">
        <v>0</v>
      </c>
      <c r="X803">
        <v>1799141607</v>
      </c>
      <c r="Y803">
        <v>20.987499999999997</v>
      </c>
      <c r="AA803">
        <v>0</v>
      </c>
      <c r="AB803">
        <v>0</v>
      </c>
      <c r="AC803">
        <v>0</v>
      </c>
      <c r="AD803">
        <v>66.98</v>
      </c>
      <c r="AE803">
        <v>0</v>
      </c>
      <c r="AF803">
        <v>0</v>
      </c>
      <c r="AG803">
        <v>0</v>
      </c>
      <c r="AH803">
        <v>10.210000000000001</v>
      </c>
      <c r="AI803">
        <v>1</v>
      </c>
      <c r="AJ803">
        <v>1</v>
      </c>
      <c r="AK803">
        <v>1</v>
      </c>
      <c r="AL803">
        <v>6.56</v>
      </c>
      <c r="AN803">
        <v>0</v>
      </c>
      <c r="AO803">
        <v>1</v>
      </c>
      <c r="AP803">
        <v>1</v>
      </c>
      <c r="AQ803">
        <v>0</v>
      </c>
      <c r="AR803">
        <v>0</v>
      </c>
      <c r="AS803" t="s">
        <v>3</v>
      </c>
      <c r="AT803">
        <v>18.25</v>
      </c>
      <c r="AU803" t="s">
        <v>20</v>
      </c>
      <c r="AV803">
        <v>1</v>
      </c>
      <c r="AW803">
        <v>2</v>
      </c>
      <c r="AX803">
        <v>39573048</v>
      </c>
      <c r="AY803">
        <v>1</v>
      </c>
      <c r="AZ803">
        <v>0</v>
      </c>
      <c r="BA803">
        <v>759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Y803*Source!I326</f>
        <v>14.963247999999998</v>
      </c>
      <c r="CY803">
        <f>AD803</f>
        <v>66.98</v>
      </c>
      <c r="CZ803">
        <f>AH803</f>
        <v>10.210000000000001</v>
      </c>
      <c r="DA803">
        <f>AL803</f>
        <v>6.56</v>
      </c>
      <c r="DB803">
        <v>0</v>
      </c>
    </row>
    <row r="804" spans="1:106" x14ac:dyDescent="0.2">
      <c r="A804">
        <f>ROW(Source!A326)</f>
        <v>326</v>
      </c>
      <c r="B804">
        <v>39570879</v>
      </c>
      <c r="C804">
        <v>39573024</v>
      </c>
      <c r="D804">
        <v>37064876</v>
      </c>
      <c r="E804">
        <v>1</v>
      </c>
      <c r="F804">
        <v>1</v>
      </c>
      <c r="G804">
        <v>1</v>
      </c>
      <c r="H804">
        <v>1</v>
      </c>
      <c r="I804" t="s">
        <v>1146</v>
      </c>
      <c r="J804" t="s">
        <v>3</v>
      </c>
      <c r="K804" t="s">
        <v>1147</v>
      </c>
      <c r="L804">
        <v>1191</v>
      </c>
      <c r="N804">
        <v>1013</v>
      </c>
      <c r="O804" t="s">
        <v>1143</v>
      </c>
      <c r="P804" t="s">
        <v>1143</v>
      </c>
      <c r="Q804">
        <v>1</v>
      </c>
      <c r="W804">
        <v>0</v>
      </c>
      <c r="X804">
        <v>-1417349443</v>
      </c>
      <c r="Y804">
        <v>2.88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1</v>
      </c>
      <c r="AJ804">
        <v>1</v>
      </c>
      <c r="AK804">
        <v>6.56</v>
      </c>
      <c r="AL804">
        <v>1</v>
      </c>
      <c r="AN804">
        <v>0</v>
      </c>
      <c r="AO804">
        <v>1</v>
      </c>
      <c r="AP804">
        <v>0</v>
      </c>
      <c r="AQ804">
        <v>0</v>
      </c>
      <c r="AR804">
        <v>0</v>
      </c>
      <c r="AS804" t="s">
        <v>3</v>
      </c>
      <c r="AT804">
        <v>2.88</v>
      </c>
      <c r="AU804" t="s">
        <v>3</v>
      </c>
      <c r="AV804">
        <v>2</v>
      </c>
      <c r="AW804">
        <v>2</v>
      </c>
      <c r="AX804">
        <v>39573049</v>
      </c>
      <c r="AY804">
        <v>1</v>
      </c>
      <c r="AZ804">
        <v>2048</v>
      </c>
      <c r="BA804">
        <v>760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Y804*Source!I326</f>
        <v>2.0533248</v>
      </c>
      <c r="CY804">
        <f>AD804</f>
        <v>0</v>
      </c>
      <c r="CZ804">
        <f>AH804</f>
        <v>0</v>
      </c>
      <c r="DA804">
        <f>AL804</f>
        <v>1</v>
      </c>
      <c r="DB804">
        <v>0</v>
      </c>
    </row>
    <row r="805" spans="1:106" x14ac:dyDescent="0.2">
      <c r="A805">
        <f>ROW(Source!A326)</f>
        <v>326</v>
      </c>
      <c r="B805">
        <v>39570879</v>
      </c>
      <c r="C805">
        <v>39573024</v>
      </c>
      <c r="D805">
        <v>36882065</v>
      </c>
      <c r="E805">
        <v>1</v>
      </c>
      <c r="F805">
        <v>1</v>
      </c>
      <c r="G805">
        <v>1</v>
      </c>
      <c r="H805">
        <v>2</v>
      </c>
      <c r="I805" t="s">
        <v>1428</v>
      </c>
      <c r="J805" t="s">
        <v>1429</v>
      </c>
      <c r="K805" t="s">
        <v>1430</v>
      </c>
      <c r="L805">
        <v>1368</v>
      </c>
      <c r="N805">
        <v>1011</v>
      </c>
      <c r="O805" t="s">
        <v>1151</v>
      </c>
      <c r="P805" t="s">
        <v>1151</v>
      </c>
      <c r="Q805">
        <v>1</v>
      </c>
      <c r="W805">
        <v>0</v>
      </c>
      <c r="X805">
        <v>-111081418</v>
      </c>
      <c r="Y805">
        <v>0.85000000000000009</v>
      </c>
      <c r="AA805">
        <v>0</v>
      </c>
      <c r="AB805">
        <v>2048.1</v>
      </c>
      <c r="AC805">
        <v>15.42</v>
      </c>
      <c r="AD805">
        <v>0</v>
      </c>
      <c r="AE805">
        <v>0</v>
      </c>
      <c r="AF805">
        <v>312.20999999999998</v>
      </c>
      <c r="AG805">
        <v>15.42</v>
      </c>
      <c r="AH805">
        <v>0</v>
      </c>
      <c r="AI805">
        <v>1</v>
      </c>
      <c r="AJ805">
        <v>6.56</v>
      </c>
      <c r="AK805">
        <v>1</v>
      </c>
      <c r="AL805">
        <v>1</v>
      </c>
      <c r="AN805">
        <v>0</v>
      </c>
      <c r="AO805">
        <v>1</v>
      </c>
      <c r="AP805">
        <v>1</v>
      </c>
      <c r="AQ805">
        <v>0</v>
      </c>
      <c r="AR805">
        <v>0</v>
      </c>
      <c r="AS805" t="s">
        <v>3</v>
      </c>
      <c r="AT805">
        <v>0.68</v>
      </c>
      <c r="AU805" t="s">
        <v>19</v>
      </c>
      <c r="AV805">
        <v>0</v>
      </c>
      <c r="AW805">
        <v>2</v>
      </c>
      <c r="AX805">
        <v>39573050</v>
      </c>
      <c r="AY805">
        <v>1</v>
      </c>
      <c r="AZ805">
        <v>0</v>
      </c>
      <c r="BA805">
        <v>761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Y805*Source!I326</f>
        <v>0.60601600000000011</v>
      </c>
      <c r="CY805">
        <f t="shared" ref="CY805:CY810" si="138">AB805</f>
        <v>2048.1</v>
      </c>
      <c r="CZ805">
        <f t="shared" ref="CZ805:CZ810" si="139">AF805</f>
        <v>312.20999999999998</v>
      </c>
      <c r="DA805">
        <f t="shared" ref="DA805:DA810" si="140">AJ805</f>
        <v>6.56</v>
      </c>
      <c r="DB805">
        <v>0</v>
      </c>
    </row>
    <row r="806" spans="1:106" x14ac:dyDescent="0.2">
      <c r="A806">
        <f>ROW(Source!A326)</f>
        <v>326</v>
      </c>
      <c r="B806">
        <v>39570879</v>
      </c>
      <c r="C806">
        <v>39573024</v>
      </c>
      <c r="D806">
        <v>36882079</v>
      </c>
      <c r="E806">
        <v>1</v>
      </c>
      <c r="F806">
        <v>1</v>
      </c>
      <c r="G806">
        <v>1</v>
      </c>
      <c r="H806">
        <v>2</v>
      </c>
      <c r="I806" t="s">
        <v>1401</v>
      </c>
      <c r="J806" t="s">
        <v>1402</v>
      </c>
      <c r="K806" t="s">
        <v>1403</v>
      </c>
      <c r="L806">
        <v>1368</v>
      </c>
      <c r="N806">
        <v>1011</v>
      </c>
      <c r="O806" t="s">
        <v>1151</v>
      </c>
      <c r="P806" t="s">
        <v>1151</v>
      </c>
      <c r="Q806">
        <v>1</v>
      </c>
      <c r="W806">
        <v>0</v>
      </c>
      <c r="X806">
        <v>641541266</v>
      </c>
      <c r="Y806">
        <v>2.1</v>
      </c>
      <c r="AA806">
        <v>0</v>
      </c>
      <c r="AB806">
        <v>788.77</v>
      </c>
      <c r="AC806">
        <v>15.42</v>
      </c>
      <c r="AD806">
        <v>0</v>
      </c>
      <c r="AE806">
        <v>0</v>
      </c>
      <c r="AF806">
        <v>120.24</v>
      </c>
      <c r="AG806">
        <v>15.42</v>
      </c>
      <c r="AH806">
        <v>0</v>
      </c>
      <c r="AI806">
        <v>1</v>
      </c>
      <c r="AJ806">
        <v>6.56</v>
      </c>
      <c r="AK806">
        <v>1</v>
      </c>
      <c r="AL806">
        <v>1</v>
      </c>
      <c r="AN806">
        <v>0</v>
      </c>
      <c r="AO806">
        <v>1</v>
      </c>
      <c r="AP806">
        <v>1</v>
      </c>
      <c r="AQ806">
        <v>0</v>
      </c>
      <c r="AR806">
        <v>0</v>
      </c>
      <c r="AS806" t="s">
        <v>3</v>
      </c>
      <c r="AT806">
        <v>1.68</v>
      </c>
      <c r="AU806" t="s">
        <v>19</v>
      </c>
      <c r="AV806">
        <v>0</v>
      </c>
      <c r="AW806">
        <v>2</v>
      </c>
      <c r="AX806">
        <v>39573051</v>
      </c>
      <c r="AY806">
        <v>1</v>
      </c>
      <c r="AZ806">
        <v>0</v>
      </c>
      <c r="BA806">
        <v>762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Y806*Source!I326</f>
        <v>1.4972160000000001</v>
      </c>
      <c r="CY806">
        <f t="shared" si="138"/>
        <v>788.77</v>
      </c>
      <c r="CZ806">
        <f t="shared" si="139"/>
        <v>120.24</v>
      </c>
      <c r="DA806">
        <f t="shared" si="140"/>
        <v>6.56</v>
      </c>
      <c r="DB806">
        <v>0</v>
      </c>
    </row>
    <row r="807" spans="1:106" x14ac:dyDescent="0.2">
      <c r="A807">
        <f>ROW(Source!A326)</f>
        <v>326</v>
      </c>
      <c r="B807">
        <v>39570879</v>
      </c>
      <c r="C807">
        <v>39573024</v>
      </c>
      <c r="D807">
        <v>36882159</v>
      </c>
      <c r="E807">
        <v>1</v>
      </c>
      <c r="F807">
        <v>1</v>
      </c>
      <c r="G807">
        <v>1</v>
      </c>
      <c r="H807">
        <v>2</v>
      </c>
      <c r="I807" t="s">
        <v>1155</v>
      </c>
      <c r="J807" t="s">
        <v>1156</v>
      </c>
      <c r="K807" t="s">
        <v>1157</v>
      </c>
      <c r="L807">
        <v>1368</v>
      </c>
      <c r="N807">
        <v>1011</v>
      </c>
      <c r="O807" t="s">
        <v>1151</v>
      </c>
      <c r="P807" t="s">
        <v>1151</v>
      </c>
      <c r="Q807">
        <v>1</v>
      </c>
      <c r="W807">
        <v>0</v>
      </c>
      <c r="X807">
        <v>-1718674368</v>
      </c>
      <c r="Y807">
        <v>0.26250000000000001</v>
      </c>
      <c r="AA807">
        <v>0</v>
      </c>
      <c r="AB807">
        <v>734.65</v>
      </c>
      <c r="AC807">
        <v>13.5</v>
      </c>
      <c r="AD807">
        <v>0</v>
      </c>
      <c r="AE807">
        <v>0</v>
      </c>
      <c r="AF807">
        <v>111.99</v>
      </c>
      <c r="AG807">
        <v>13.5</v>
      </c>
      <c r="AH807">
        <v>0</v>
      </c>
      <c r="AI807">
        <v>1</v>
      </c>
      <c r="AJ807">
        <v>6.56</v>
      </c>
      <c r="AK807">
        <v>1</v>
      </c>
      <c r="AL807">
        <v>1</v>
      </c>
      <c r="AN807">
        <v>0</v>
      </c>
      <c r="AO807">
        <v>1</v>
      </c>
      <c r="AP807">
        <v>1</v>
      </c>
      <c r="AQ807">
        <v>0</v>
      </c>
      <c r="AR807">
        <v>0</v>
      </c>
      <c r="AS807" t="s">
        <v>3</v>
      </c>
      <c r="AT807">
        <v>0.21</v>
      </c>
      <c r="AU807" t="s">
        <v>19</v>
      </c>
      <c r="AV807">
        <v>0</v>
      </c>
      <c r="AW807">
        <v>2</v>
      </c>
      <c r="AX807">
        <v>39573052</v>
      </c>
      <c r="AY807">
        <v>1</v>
      </c>
      <c r="AZ807">
        <v>0</v>
      </c>
      <c r="BA807">
        <v>763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Y807*Source!I326</f>
        <v>0.18715200000000001</v>
      </c>
      <c r="CY807">
        <f t="shared" si="138"/>
        <v>734.65</v>
      </c>
      <c r="CZ807">
        <f t="shared" si="139"/>
        <v>111.99</v>
      </c>
      <c r="DA807">
        <f t="shared" si="140"/>
        <v>6.56</v>
      </c>
      <c r="DB807">
        <v>0</v>
      </c>
    </row>
    <row r="808" spans="1:106" x14ac:dyDescent="0.2">
      <c r="A808">
        <f>ROW(Source!A326)</f>
        <v>326</v>
      </c>
      <c r="B808">
        <v>39570879</v>
      </c>
      <c r="C808">
        <v>39573024</v>
      </c>
      <c r="D808">
        <v>36883554</v>
      </c>
      <c r="E808">
        <v>1</v>
      </c>
      <c r="F808">
        <v>1</v>
      </c>
      <c r="G808">
        <v>1</v>
      </c>
      <c r="H808">
        <v>2</v>
      </c>
      <c r="I808" t="s">
        <v>1158</v>
      </c>
      <c r="J808" t="s">
        <v>1159</v>
      </c>
      <c r="K808" t="s">
        <v>1160</v>
      </c>
      <c r="L808">
        <v>1368</v>
      </c>
      <c r="N808">
        <v>1011</v>
      </c>
      <c r="O808" t="s">
        <v>1151</v>
      </c>
      <c r="P808" t="s">
        <v>1151</v>
      </c>
      <c r="Q808">
        <v>1</v>
      </c>
      <c r="W808">
        <v>0</v>
      </c>
      <c r="X808">
        <v>1372534845</v>
      </c>
      <c r="Y808">
        <v>0.38750000000000001</v>
      </c>
      <c r="AA808">
        <v>0</v>
      </c>
      <c r="AB808">
        <v>431.06</v>
      </c>
      <c r="AC808">
        <v>11.6</v>
      </c>
      <c r="AD808">
        <v>0</v>
      </c>
      <c r="AE808">
        <v>0</v>
      </c>
      <c r="AF808">
        <v>65.709999999999994</v>
      </c>
      <c r="AG808">
        <v>11.6</v>
      </c>
      <c r="AH808">
        <v>0</v>
      </c>
      <c r="AI808">
        <v>1</v>
      </c>
      <c r="AJ808">
        <v>6.56</v>
      </c>
      <c r="AK808">
        <v>1</v>
      </c>
      <c r="AL808">
        <v>1</v>
      </c>
      <c r="AN808">
        <v>0</v>
      </c>
      <c r="AO808">
        <v>1</v>
      </c>
      <c r="AP808">
        <v>1</v>
      </c>
      <c r="AQ808">
        <v>0</v>
      </c>
      <c r="AR808">
        <v>0</v>
      </c>
      <c r="AS808" t="s">
        <v>3</v>
      </c>
      <c r="AT808">
        <v>0.31</v>
      </c>
      <c r="AU808" t="s">
        <v>19</v>
      </c>
      <c r="AV808">
        <v>0</v>
      </c>
      <c r="AW808">
        <v>2</v>
      </c>
      <c r="AX808">
        <v>39573053</v>
      </c>
      <c r="AY808">
        <v>1</v>
      </c>
      <c r="AZ808">
        <v>0</v>
      </c>
      <c r="BA808">
        <v>764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Y808*Source!I326</f>
        <v>0.27627200000000002</v>
      </c>
      <c r="CY808">
        <f t="shared" si="138"/>
        <v>431.06</v>
      </c>
      <c r="CZ808">
        <f t="shared" si="139"/>
        <v>65.709999999999994</v>
      </c>
      <c r="DA808">
        <f t="shared" si="140"/>
        <v>6.56</v>
      </c>
      <c r="DB808">
        <v>0</v>
      </c>
    </row>
    <row r="809" spans="1:106" x14ac:dyDescent="0.2">
      <c r="A809">
        <f>ROW(Source!A326)</f>
        <v>326</v>
      </c>
      <c r="B809">
        <v>39570879</v>
      </c>
      <c r="C809">
        <v>39573024</v>
      </c>
      <c r="D809">
        <v>36883789</v>
      </c>
      <c r="E809">
        <v>1</v>
      </c>
      <c r="F809">
        <v>1</v>
      </c>
      <c r="G809">
        <v>1</v>
      </c>
      <c r="H809">
        <v>2</v>
      </c>
      <c r="I809" t="s">
        <v>1378</v>
      </c>
      <c r="J809" t="s">
        <v>1379</v>
      </c>
      <c r="K809" t="s">
        <v>1380</v>
      </c>
      <c r="L809">
        <v>1368</v>
      </c>
      <c r="N809">
        <v>1011</v>
      </c>
      <c r="O809" t="s">
        <v>1151</v>
      </c>
      <c r="P809" t="s">
        <v>1151</v>
      </c>
      <c r="Q809">
        <v>1</v>
      </c>
      <c r="W809">
        <v>0</v>
      </c>
      <c r="X809">
        <v>-624296059</v>
      </c>
      <c r="Y809">
        <v>2.9749999999999996</v>
      </c>
      <c r="AA809">
        <v>0</v>
      </c>
      <c r="AB809">
        <v>7.87</v>
      </c>
      <c r="AC809">
        <v>0</v>
      </c>
      <c r="AD809">
        <v>0</v>
      </c>
      <c r="AE809">
        <v>0</v>
      </c>
      <c r="AF809">
        <v>1.2</v>
      </c>
      <c r="AG809">
        <v>0</v>
      </c>
      <c r="AH809">
        <v>0</v>
      </c>
      <c r="AI809">
        <v>1</v>
      </c>
      <c r="AJ809">
        <v>6.56</v>
      </c>
      <c r="AK809">
        <v>1</v>
      </c>
      <c r="AL809">
        <v>1</v>
      </c>
      <c r="AN809">
        <v>0</v>
      </c>
      <c r="AO809">
        <v>1</v>
      </c>
      <c r="AP809">
        <v>1</v>
      </c>
      <c r="AQ809">
        <v>0</v>
      </c>
      <c r="AR809">
        <v>0</v>
      </c>
      <c r="AS809" t="s">
        <v>3</v>
      </c>
      <c r="AT809">
        <v>2.38</v>
      </c>
      <c r="AU809" t="s">
        <v>19</v>
      </c>
      <c r="AV809">
        <v>0</v>
      </c>
      <c r="AW809">
        <v>2</v>
      </c>
      <c r="AX809">
        <v>39573054</v>
      </c>
      <c r="AY809">
        <v>1</v>
      </c>
      <c r="AZ809">
        <v>0</v>
      </c>
      <c r="BA809">
        <v>765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CX809">
        <f>Y809*Source!I326</f>
        <v>2.1210559999999998</v>
      </c>
      <c r="CY809">
        <f t="shared" si="138"/>
        <v>7.87</v>
      </c>
      <c r="CZ809">
        <f t="shared" si="139"/>
        <v>1.2</v>
      </c>
      <c r="DA809">
        <f t="shared" si="140"/>
        <v>6.56</v>
      </c>
      <c r="DB809">
        <v>0</v>
      </c>
    </row>
    <row r="810" spans="1:106" x14ac:dyDescent="0.2">
      <c r="A810">
        <f>ROW(Source!A326)</f>
        <v>326</v>
      </c>
      <c r="B810">
        <v>39570879</v>
      </c>
      <c r="C810">
        <v>39573024</v>
      </c>
      <c r="D810">
        <v>36883836</v>
      </c>
      <c r="E810">
        <v>1</v>
      </c>
      <c r="F810">
        <v>1</v>
      </c>
      <c r="G810">
        <v>1</v>
      </c>
      <c r="H810">
        <v>2</v>
      </c>
      <c r="I810" t="s">
        <v>1407</v>
      </c>
      <c r="J810" t="s">
        <v>1408</v>
      </c>
      <c r="K810" t="s">
        <v>1409</v>
      </c>
      <c r="L810">
        <v>1368</v>
      </c>
      <c r="N810">
        <v>1011</v>
      </c>
      <c r="O810" t="s">
        <v>1151</v>
      </c>
      <c r="P810" t="s">
        <v>1151</v>
      </c>
      <c r="Q810">
        <v>1</v>
      </c>
      <c r="W810">
        <v>0</v>
      </c>
      <c r="X810">
        <v>1061502546</v>
      </c>
      <c r="Y810">
        <v>0.6</v>
      </c>
      <c r="AA810">
        <v>0</v>
      </c>
      <c r="AB810">
        <v>80.75</v>
      </c>
      <c r="AC810">
        <v>0</v>
      </c>
      <c r="AD810">
        <v>0</v>
      </c>
      <c r="AE810">
        <v>0</v>
      </c>
      <c r="AF810">
        <v>12.31</v>
      </c>
      <c r="AG810">
        <v>0</v>
      </c>
      <c r="AH810">
        <v>0</v>
      </c>
      <c r="AI810">
        <v>1</v>
      </c>
      <c r="AJ810">
        <v>6.56</v>
      </c>
      <c r="AK810">
        <v>1</v>
      </c>
      <c r="AL810">
        <v>1</v>
      </c>
      <c r="AN810">
        <v>0</v>
      </c>
      <c r="AO810">
        <v>1</v>
      </c>
      <c r="AP810">
        <v>1</v>
      </c>
      <c r="AQ810">
        <v>0</v>
      </c>
      <c r="AR810">
        <v>0</v>
      </c>
      <c r="AS810" t="s">
        <v>3</v>
      </c>
      <c r="AT810">
        <v>0.48</v>
      </c>
      <c r="AU810" t="s">
        <v>19</v>
      </c>
      <c r="AV810">
        <v>0</v>
      </c>
      <c r="AW810">
        <v>2</v>
      </c>
      <c r="AX810">
        <v>39573055</v>
      </c>
      <c r="AY810">
        <v>1</v>
      </c>
      <c r="AZ810">
        <v>0</v>
      </c>
      <c r="BA810">
        <v>766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CX810">
        <f>Y810*Source!I326</f>
        <v>0.42777599999999999</v>
      </c>
      <c r="CY810">
        <f t="shared" si="138"/>
        <v>80.75</v>
      </c>
      <c r="CZ810">
        <f t="shared" si="139"/>
        <v>12.31</v>
      </c>
      <c r="DA810">
        <f t="shared" si="140"/>
        <v>6.56</v>
      </c>
      <c r="DB810">
        <v>0</v>
      </c>
    </row>
    <row r="811" spans="1:106" x14ac:dyDescent="0.2">
      <c r="A811">
        <f>ROW(Source!A326)</f>
        <v>326</v>
      </c>
      <c r="B811">
        <v>39570879</v>
      </c>
      <c r="C811">
        <v>39573024</v>
      </c>
      <c r="D811">
        <v>36800159</v>
      </c>
      <c r="E811">
        <v>1</v>
      </c>
      <c r="F811">
        <v>1</v>
      </c>
      <c r="G811">
        <v>1</v>
      </c>
      <c r="H811">
        <v>3</v>
      </c>
      <c r="I811" t="s">
        <v>1387</v>
      </c>
      <c r="J811" t="s">
        <v>1388</v>
      </c>
      <c r="K811" t="s">
        <v>1389</v>
      </c>
      <c r="L811">
        <v>1339</v>
      </c>
      <c r="N811">
        <v>1007</v>
      </c>
      <c r="O811" t="s">
        <v>73</v>
      </c>
      <c r="P811" t="s">
        <v>73</v>
      </c>
      <c r="Q811">
        <v>1</v>
      </c>
      <c r="W811">
        <v>0</v>
      </c>
      <c r="X811">
        <v>1262771840</v>
      </c>
      <c r="Y811">
        <v>1.95</v>
      </c>
      <c r="AA811">
        <v>40.799999999999997</v>
      </c>
      <c r="AB811">
        <v>0</v>
      </c>
      <c r="AC811">
        <v>0</v>
      </c>
      <c r="AD811">
        <v>0</v>
      </c>
      <c r="AE811">
        <v>6.22</v>
      </c>
      <c r="AF811">
        <v>0</v>
      </c>
      <c r="AG811">
        <v>0</v>
      </c>
      <c r="AH811">
        <v>0</v>
      </c>
      <c r="AI811">
        <v>6.56</v>
      </c>
      <c r="AJ811">
        <v>1</v>
      </c>
      <c r="AK811">
        <v>1</v>
      </c>
      <c r="AL811">
        <v>1</v>
      </c>
      <c r="AN811">
        <v>0</v>
      </c>
      <c r="AO811">
        <v>1</v>
      </c>
      <c r="AP811">
        <v>0</v>
      </c>
      <c r="AQ811">
        <v>0</v>
      </c>
      <c r="AR811">
        <v>0</v>
      </c>
      <c r="AS811" t="s">
        <v>3</v>
      </c>
      <c r="AT811">
        <v>1.95</v>
      </c>
      <c r="AU811" t="s">
        <v>3</v>
      </c>
      <c r="AV811">
        <v>0</v>
      </c>
      <c r="AW811">
        <v>2</v>
      </c>
      <c r="AX811">
        <v>39573056</v>
      </c>
      <c r="AY811">
        <v>1</v>
      </c>
      <c r="AZ811">
        <v>0</v>
      </c>
      <c r="BA811">
        <v>767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CX811">
        <f>Y811*Source!I326</f>
        <v>1.390272</v>
      </c>
      <c r="CY811">
        <f t="shared" ref="CY811:CY825" si="141">AA811</f>
        <v>40.799999999999997</v>
      </c>
      <c r="CZ811">
        <f t="shared" ref="CZ811:CZ825" si="142">AE811</f>
        <v>6.22</v>
      </c>
      <c r="DA811">
        <f t="shared" ref="DA811:DA825" si="143">AI811</f>
        <v>6.56</v>
      </c>
      <c r="DB811">
        <v>0</v>
      </c>
    </row>
    <row r="812" spans="1:106" x14ac:dyDescent="0.2">
      <c r="A812">
        <f>ROW(Source!A326)</f>
        <v>326</v>
      </c>
      <c r="B812">
        <v>39570879</v>
      </c>
      <c r="C812">
        <v>39573024</v>
      </c>
      <c r="D812">
        <v>36800166</v>
      </c>
      <c r="E812">
        <v>1</v>
      </c>
      <c r="F812">
        <v>1</v>
      </c>
      <c r="G812">
        <v>1</v>
      </c>
      <c r="H812">
        <v>3</v>
      </c>
      <c r="I812" t="s">
        <v>1410</v>
      </c>
      <c r="J812" t="s">
        <v>1411</v>
      </c>
      <c r="K812" t="s">
        <v>1412</v>
      </c>
      <c r="L812">
        <v>1346</v>
      </c>
      <c r="N812">
        <v>1009</v>
      </c>
      <c r="O812" t="s">
        <v>307</v>
      </c>
      <c r="P812" t="s">
        <v>307</v>
      </c>
      <c r="Q812">
        <v>1</v>
      </c>
      <c r="W812">
        <v>0</v>
      </c>
      <c r="X812">
        <v>1721895514</v>
      </c>
      <c r="Y812">
        <v>0.59</v>
      </c>
      <c r="AA812">
        <v>39.950000000000003</v>
      </c>
      <c r="AB812">
        <v>0</v>
      </c>
      <c r="AC812">
        <v>0</v>
      </c>
      <c r="AD812">
        <v>0</v>
      </c>
      <c r="AE812">
        <v>6.09</v>
      </c>
      <c r="AF812">
        <v>0</v>
      </c>
      <c r="AG812">
        <v>0</v>
      </c>
      <c r="AH812">
        <v>0</v>
      </c>
      <c r="AI812">
        <v>6.56</v>
      </c>
      <c r="AJ812">
        <v>1</v>
      </c>
      <c r="AK812">
        <v>1</v>
      </c>
      <c r="AL812">
        <v>1</v>
      </c>
      <c r="AN812">
        <v>0</v>
      </c>
      <c r="AO812">
        <v>1</v>
      </c>
      <c r="AP812">
        <v>0</v>
      </c>
      <c r="AQ812">
        <v>0</v>
      </c>
      <c r="AR812">
        <v>0</v>
      </c>
      <c r="AS812" t="s">
        <v>3</v>
      </c>
      <c r="AT812">
        <v>0.59</v>
      </c>
      <c r="AU812" t="s">
        <v>3</v>
      </c>
      <c r="AV812">
        <v>0</v>
      </c>
      <c r="AW812">
        <v>2</v>
      </c>
      <c r="AX812">
        <v>39573057</v>
      </c>
      <c r="AY812">
        <v>1</v>
      </c>
      <c r="AZ812">
        <v>0</v>
      </c>
      <c r="BA812">
        <v>768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CX812">
        <f>Y812*Source!I326</f>
        <v>0.42064639999999998</v>
      </c>
      <c r="CY812">
        <f t="shared" si="141"/>
        <v>39.950000000000003</v>
      </c>
      <c r="CZ812">
        <f t="shared" si="142"/>
        <v>6.09</v>
      </c>
      <c r="DA812">
        <f t="shared" si="143"/>
        <v>6.56</v>
      </c>
      <c r="DB812">
        <v>0</v>
      </c>
    </row>
    <row r="813" spans="1:106" x14ac:dyDescent="0.2">
      <c r="A813">
        <f>ROW(Source!A326)</f>
        <v>326</v>
      </c>
      <c r="B813">
        <v>39570879</v>
      </c>
      <c r="C813">
        <v>39573024</v>
      </c>
      <c r="D813">
        <v>36803256</v>
      </c>
      <c r="E813">
        <v>1</v>
      </c>
      <c r="F813">
        <v>1</v>
      </c>
      <c r="G813">
        <v>1</v>
      </c>
      <c r="H813">
        <v>3</v>
      </c>
      <c r="I813" t="s">
        <v>1178</v>
      </c>
      <c r="J813" t="s">
        <v>1179</v>
      </c>
      <c r="K813" t="s">
        <v>1180</v>
      </c>
      <c r="L813">
        <v>1348</v>
      </c>
      <c r="N813">
        <v>1009</v>
      </c>
      <c r="O813" t="s">
        <v>64</v>
      </c>
      <c r="P813" t="s">
        <v>64</v>
      </c>
      <c r="Q813">
        <v>1000</v>
      </c>
      <c r="W813">
        <v>0</v>
      </c>
      <c r="X813">
        <v>-714836380</v>
      </c>
      <c r="Y813">
        <v>3.0999999999999999E-3</v>
      </c>
      <c r="AA813">
        <v>67666.47</v>
      </c>
      <c r="AB813">
        <v>0</v>
      </c>
      <c r="AC813">
        <v>0</v>
      </c>
      <c r="AD813">
        <v>0</v>
      </c>
      <c r="AE813">
        <v>10315.01</v>
      </c>
      <c r="AF813">
        <v>0</v>
      </c>
      <c r="AG813">
        <v>0</v>
      </c>
      <c r="AH813">
        <v>0</v>
      </c>
      <c r="AI813">
        <v>6.56</v>
      </c>
      <c r="AJ813">
        <v>1</v>
      </c>
      <c r="AK813">
        <v>1</v>
      </c>
      <c r="AL813">
        <v>1</v>
      </c>
      <c r="AN813">
        <v>0</v>
      </c>
      <c r="AO813">
        <v>1</v>
      </c>
      <c r="AP813">
        <v>0</v>
      </c>
      <c r="AQ813">
        <v>0</v>
      </c>
      <c r="AR813">
        <v>0</v>
      </c>
      <c r="AS813" t="s">
        <v>3</v>
      </c>
      <c r="AT813">
        <v>3.0999999999999999E-3</v>
      </c>
      <c r="AU813" t="s">
        <v>3</v>
      </c>
      <c r="AV813">
        <v>0</v>
      </c>
      <c r="AW813">
        <v>2</v>
      </c>
      <c r="AX813">
        <v>39573058</v>
      </c>
      <c r="AY813">
        <v>1</v>
      </c>
      <c r="AZ813">
        <v>0</v>
      </c>
      <c r="BA813">
        <v>769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CX813">
        <f>Y813*Source!I326</f>
        <v>2.2101759999999999E-3</v>
      </c>
      <c r="CY813">
        <f t="shared" si="141"/>
        <v>67666.47</v>
      </c>
      <c r="CZ813">
        <f t="shared" si="142"/>
        <v>10315.01</v>
      </c>
      <c r="DA813">
        <f t="shared" si="143"/>
        <v>6.56</v>
      </c>
      <c r="DB813">
        <v>0</v>
      </c>
    </row>
    <row r="814" spans="1:106" x14ac:dyDescent="0.2">
      <c r="A814">
        <f>ROW(Source!A326)</f>
        <v>326</v>
      </c>
      <c r="B814">
        <v>39570879</v>
      </c>
      <c r="C814">
        <v>39573024</v>
      </c>
      <c r="D814">
        <v>36804447</v>
      </c>
      <c r="E814">
        <v>1</v>
      </c>
      <c r="F814">
        <v>1</v>
      </c>
      <c r="G814">
        <v>1</v>
      </c>
      <c r="H814">
        <v>3</v>
      </c>
      <c r="I814" t="s">
        <v>1276</v>
      </c>
      <c r="J814" t="s">
        <v>1277</v>
      </c>
      <c r="K814" t="s">
        <v>1278</v>
      </c>
      <c r="L814">
        <v>1348</v>
      </c>
      <c r="N814">
        <v>1009</v>
      </c>
      <c r="O814" t="s">
        <v>64</v>
      </c>
      <c r="P814" t="s">
        <v>64</v>
      </c>
      <c r="Q814">
        <v>1000</v>
      </c>
      <c r="W814">
        <v>0</v>
      </c>
      <c r="X814">
        <v>-437906794</v>
      </c>
      <c r="Y814">
        <v>3.0999999999999999E-3</v>
      </c>
      <c r="AA814">
        <v>59302.47</v>
      </c>
      <c r="AB814">
        <v>0</v>
      </c>
      <c r="AC814">
        <v>0</v>
      </c>
      <c r="AD814">
        <v>0</v>
      </c>
      <c r="AE814">
        <v>9040.01</v>
      </c>
      <c r="AF814">
        <v>0</v>
      </c>
      <c r="AG814">
        <v>0</v>
      </c>
      <c r="AH814">
        <v>0</v>
      </c>
      <c r="AI814">
        <v>6.56</v>
      </c>
      <c r="AJ814">
        <v>1</v>
      </c>
      <c r="AK814">
        <v>1</v>
      </c>
      <c r="AL814">
        <v>1</v>
      </c>
      <c r="AN814">
        <v>0</v>
      </c>
      <c r="AO814">
        <v>1</v>
      </c>
      <c r="AP814">
        <v>0</v>
      </c>
      <c r="AQ814">
        <v>0</v>
      </c>
      <c r="AR814">
        <v>0</v>
      </c>
      <c r="AS814" t="s">
        <v>3</v>
      </c>
      <c r="AT814">
        <v>3.0999999999999999E-3</v>
      </c>
      <c r="AU814" t="s">
        <v>3</v>
      </c>
      <c r="AV814">
        <v>0</v>
      </c>
      <c r="AW814">
        <v>2</v>
      </c>
      <c r="AX814">
        <v>39573059</v>
      </c>
      <c r="AY814">
        <v>1</v>
      </c>
      <c r="AZ814">
        <v>0</v>
      </c>
      <c r="BA814">
        <v>770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CX814">
        <f>Y814*Source!I326</f>
        <v>2.2101759999999999E-3</v>
      </c>
      <c r="CY814">
        <f t="shared" si="141"/>
        <v>59302.47</v>
      </c>
      <c r="CZ814">
        <f t="shared" si="142"/>
        <v>9040.01</v>
      </c>
      <c r="DA814">
        <f t="shared" si="143"/>
        <v>6.56</v>
      </c>
      <c r="DB814">
        <v>0</v>
      </c>
    </row>
    <row r="815" spans="1:106" x14ac:dyDescent="0.2">
      <c r="A815">
        <f>ROW(Source!A326)</f>
        <v>326</v>
      </c>
      <c r="B815">
        <v>39570879</v>
      </c>
      <c r="C815">
        <v>39573024</v>
      </c>
      <c r="D815">
        <v>36804545</v>
      </c>
      <c r="E815">
        <v>1</v>
      </c>
      <c r="F815">
        <v>1</v>
      </c>
      <c r="G815">
        <v>1</v>
      </c>
      <c r="H815">
        <v>3</v>
      </c>
      <c r="I815" t="s">
        <v>1211</v>
      </c>
      <c r="J815" t="s">
        <v>1212</v>
      </c>
      <c r="K815" t="s">
        <v>1213</v>
      </c>
      <c r="L815">
        <v>1348</v>
      </c>
      <c r="N815">
        <v>1009</v>
      </c>
      <c r="O815" t="s">
        <v>64</v>
      </c>
      <c r="P815" t="s">
        <v>64</v>
      </c>
      <c r="Q815">
        <v>1000</v>
      </c>
      <c r="W815">
        <v>0</v>
      </c>
      <c r="X815">
        <v>1174701286</v>
      </c>
      <c r="Y815">
        <v>1.0000000000000001E-5</v>
      </c>
      <c r="AA815">
        <v>78575.679999999993</v>
      </c>
      <c r="AB815">
        <v>0</v>
      </c>
      <c r="AC815">
        <v>0</v>
      </c>
      <c r="AD815">
        <v>0</v>
      </c>
      <c r="AE815">
        <v>11978</v>
      </c>
      <c r="AF815">
        <v>0</v>
      </c>
      <c r="AG815">
        <v>0</v>
      </c>
      <c r="AH815">
        <v>0</v>
      </c>
      <c r="AI815">
        <v>6.56</v>
      </c>
      <c r="AJ815">
        <v>1</v>
      </c>
      <c r="AK815">
        <v>1</v>
      </c>
      <c r="AL815">
        <v>1</v>
      </c>
      <c r="AN815">
        <v>0</v>
      </c>
      <c r="AO815">
        <v>1</v>
      </c>
      <c r="AP815">
        <v>0</v>
      </c>
      <c r="AQ815">
        <v>0</v>
      </c>
      <c r="AR815">
        <v>0</v>
      </c>
      <c r="AS815" t="s">
        <v>3</v>
      </c>
      <c r="AT815">
        <v>1.0000000000000001E-5</v>
      </c>
      <c r="AU815" t="s">
        <v>3</v>
      </c>
      <c r="AV815">
        <v>0</v>
      </c>
      <c r="AW815">
        <v>2</v>
      </c>
      <c r="AX815">
        <v>39573060</v>
      </c>
      <c r="AY815">
        <v>1</v>
      </c>
      <c r="AZ815">
        <v>0</v>
      </c>
      <c r="BA815">
        <v>771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CX815">
        <f>Y815*Source!I326</f>
        <v>7.1296000000000012E-6</v>
      </c>
      <c r="CY815">
        <f t="shared" si="141"/>
        <v>78575.679999999993</v>
      </c>
      <c r="CZ815">
        <f t="shared" si="142"/>
        <v>11978</v>
      </c>
      <c r="DA815">
        <f t="shared" si="143"/>
        <v>6.56</v>
      </c>
      <c r="DB815">
        <v>0</v>
      </c>
    </row>
    <row r="816" spans="1:106" x14ac:dyDescent="0.2">
      <c r="A816">
        <f>ROW(Source!A326)</f>
        <v>326</v>
      </c>
      <c r="B816">
        <v>39570879</v>
      </c>
      <c r="C816">
        <v>39573024</v>
      </c>
      <c r="D816">
        <v>36805527</v>
      </c>
      <c r="E816">
        <v>1</v>
      </c>
      <c r="F816">
        <v>1</v>
      </c>
      <c r="G816">
        <v>1</v>
      </c>
      <c r="H816">
        <v>3</v>
      </c>
      <c r="I816" t="s">
        <v>1413</v>
      </c>
      <c r="J816" t="s">
        <v>1414</v>
      </c>
      <c r="K816" t="s">
        <v>1415</v>
      </c>
      <c r="L816">
        <v>1348</v>
      </c>
      <c r="N816">
        <v>1009</v>
      </c>
      <c r="O816" t="s">
        <v>64</v>
      </c>
      <c r="P816" t="s">
        <v>64</v>
      </c>
      <c r="Q816">
        <v>1000</v>
      </c>
      <c r="W816">
        <v>0</v>
      </c>
      <c r="X816">
        <v>-2116243625</v>
      </c>
      <c r="Y816">
        <v>1E-4</v>
      </c>
      <c r="AA816">
        <v>248624</v>
      </c>
      <c r="AB816">
        <v>0</v>
      </c>
      <c r="AC816">
        <v>0</v>
      </c>
      <c r="AD816">
        <v>0</v>
      </c>
      <c r="AE816">
        <v>37900</v>
      </c>
      <c r="AF816">
        <v>0</v>
      </c>
      <c r="AG816">
        <v>0</v>
      </c>
      <c r="AH816">
        <v>0</v>
      </c>
      <c r="AI816">
        <v>6.56</v>
      </c>
      <c r="AJ816">
        <v>1</v>
      </c>
      <c r="AK816">
        <v>1</v>
      </c>
      <c r="AL816">
        <v>1</v>
      </c>
      <c r="AN816">
        <v>0</v>
      </c>
      <c r="AO816">
        <v>1</v>
      </c>
      <c r="AP816">
        <v>0</v>
      </c>
      <c r="AQ816">
        <v>0</v>
      </c>
      <c r="AR816">
        <v>0</v>
      </c>
      <c r="AS816" t="s">
        <v>3</v>
      </c>
      <c r="AT816">
        <v>1E-4</v>
      </c>
      <c r="AU816" t="s">
        <v>3</v>
      </c>
      <c r="AV816">
        <v>0</v>
      </c>
      <c r="AW816">
        <v>2</v>
      </c>
      <c r="AX816">
        <v>39573061</v>
      </c>
      <c r="AY816">
        <v>1</v>
      </c>
      <c r="AZ816">
        <v>0</v>
      </c>
      <c r="BA816">
        <v>772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CX816">
        <f>Y816*Source!I326</f>
        <v>7.1296000000000003E-5</v>
      </c>
      <c r="CY816">
        <f t="shared" si="141"/>
        <v>248624</v>
      </c>
      <c r="CZ816">
        <f t="shared" si="142"/>
        <v>37900</v>
      </c>
      <c r="DA816">
        <f t="shared" si="143"/>
        <v>6.56</v>
      </c>
      <c r="DB816">
        <v>0</v>
      </c>
    </row>
    <row r="817" spans="1:106" x14ac:dyDescent="0.2">
      <c r="A817">
        <f>ROW(Source!A326)</f>
        <v>326</v>
      </c>
      <c r="B817">
        <v>39570879</v>
      </c>
      <c r="C817">
        <v>39573024</v>
      </c>
      <c r="D817">
        <v>36823258</v>
      </c>
      <c r="E817">
        <v>1</v>
      </c>
      <c r="F817">
        <v>1</v>
      </c>
      <c r="G817">
        <v>1</v>
      </c>
      <c r="H817">
        <v>3</v>
      </c>
      <c r="I817" t="s">
        <v>579</v>
      </c>
      <c r="J817" t="s">
        <v>581</v>
      </c>
      <c r="K817" t="s">
        <v>580</v>
      </c>
      <c r="L817">
        <v>1348</v>
      </c>
      <c r="N817">
        <v>1009</v>
      </c>
      <c r="O817" t="s">
        <v>64</v>
      </c>
      <c r="P817" t="s">
        <v>64</v>
      </c>
      <c r="Q817">
        <v>1000</v>
      </c>
      <c r="W817">
        <v>0</v>
      </c>
      <c r="X817">
        <v>299819930</v>
      </c>
      <c r="Y817">
        <v>5.0000000000000001E-4</v>
      </c>
      <c r="AA817">
        <v>50590.720000000001</v>
      </c>
      <c r="AB817">
        <v>0</v>
      </c>
      <c r="AC817">
        <v>0</v>
      </c>
      <c r="AD817">
        <v>0</v>
      </c>
      <c r="AE817">
        <v>7712</v>
      </c>
      <c r="AF817">
        <v>0</v>
      </c>
      <c r="AG817">
        <v>0</v>
      </c>
      <c r="AH817">
        <v>0</v>
      </c>
      <c r="AI817">
        <v>6.56</v>
      </c>
      <c r="AJ817">
        <v>1</v>
      </c>
      <c r="AK817">
        <v>1</v>
      </c>
      <c r="AL817">
        <v>1</v>
      </c>
      <c r="AN817">
        <v>0</v>
      </c>
      <c r="AO817">
        <v>1</v>
      </c>
      <c r="AP817">
        <v>0</v>
      </c>
      <c r="AQ817">
        <v>0</v>
      </c>
      <c r="AR817">
        <v>0</v>
      </c>
      <c r="AS817" t="s">
        <v>3</v>
      </c>
      <c r="AT817">
        <v>5.0000000000000001E-4</v>
      </c>
      <c r="AU817" t="s">
        <v>3</v>
      </c>
      <c r="AV817">
        <v>0</v>
      </c>
      <c r="AW817">
        <v>2</v>
      </c>
      <c r="AX817">
        <v>39573062</v>
      </c>
      <c r="AY817">
        <v>1</v>
      </c>
      <c r="AZ817">
        <v>0</v>
      </c>
      <c r="BA817">
        <v>773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CX817">
        <f>Y817*Source!I326</f>
        <v>3.5648E-4</v>
      </c>
      <c r="CY817">
        <f t="shared" si="141"/>
        <v>50590.720000000001</v>
      </c>
      <c r="CZ817">
        <f t="shared" si="142"/>
        <v>7712</v>
      </c>
      <c r="DA817">
        <f t="shared" si="143"/>
        <v>6.56</v>
      </c>
      <c r="DB817">
        <v>0</v>
      </c>
    </row>
    <row r="818" spans="1:106" x14ac:dyDescent="0.2">
      <c r="A818">
        <f>ROW(Source!A326)</f>
        <v>326</v>
      </c>
      <c r="B818">
        <v>39570879</v>
      </c>
      <c r="C818">
        <v>39573024</v>
      </c>
      <c r="D818">
        <v>39169913</v>
      </c>
      <c r="E818">
        <v>17</v>
      </c>
      <c r="F818">
        <v>1</v>
      </c>
      <c r="G818">
        <v>1</v>
      </c>
      <c r="H818">
        <v>3</v>
      </c>
      <c r="I818" t="s">
        <v>124</v>
      </c>
      <c r="J818" t="s">
        <v>3</v>
      </c>
      <c r="K818" t="s">
        <v>125</v>
      </c>
      <c r="L818">
        <v>1348</v>
      </c>
      <c r="N818">
        <v>1009</v>
      </c>
      <c r="O818" t="s">
        <v>64</v>
      </c>
      <c r="P818" t="s">
        <v>64</v>
      </c>
      <c r="Q818">
        <v>1000</v>
      </c>
      <c r="W818">
        <v>0</v>
      </c>
      <c r="X818">
        <v>748648226</v>
      </c>
      <c r="Y818">
        <v>1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6.56</v>
      </c>
      <c r="AJ818">
        <v>1</v>
      </c>
      <c r="AK818">
        <v>1</v>
      </c>
      <c r="AL818">
        <v>1</v>
      </c>
      <c r="AN818">
        <v>0</v>
      </c>
      <c r="AO818">
        <v>0</v>
      </c>
      <c r="AP818">
        <v>0</v>
      </c>
      <c r="AQ818">
        <v>0</v>
      </c>
      <c r="AR818">
        <v>0</v>
      </c>
      <c r="AS818" t="s">
        <v>3</v>
      </c>
      <c r="AT818">
        <v>1</v>
      </c>
      <c r="AU818" t="s">
        <v>3</v>
      </c>
      <c r="AV818">
        <v>0</v>
      </c>
      <c r="AW818">
        <v>2</v>
      </c>
      <c r="AX818">
        <v>39573063</v>
      </c>
      <c r="AY818">
        <v>1</v>
      </c>
      <c r="AZ818">
        <v>0</v>
      </c>
      <c r="BA818">
        <v>774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CX818">
        <f>Y818*Source!I326</f>
        <v>0.71296000000000004</v>
      </c>
      <c r="CY818">
        <f t="shared" si="141"/>
        <v>0</v>
      </c>
      <c r="CZ818">
        <f t="shared" si="142"/>
        <v>0</v>
      </c>
      <c r="DA818">
        <f t="shared" si="143"/>
        <v>6.56</v>
      </c>
      <c r="DB818">
        <v>0</v>
      </c>
    </row>
    <row r="819" spans="1:106" x14ac:dyDescent="0.2">
      <c r="A819">
        <f>ROW(Source!A326)</f>
        <v>326</v>
      </c>
      <c r="B819">
        <v>39570879</v>
      </c>
      <c r="C819">
        <v>39573024</v>
      </c>
      <c r="D819">
        <v>36823272</v>
      </c>
      <c r="E819">
        <v>1</v>
      </c>
      <c r="F819">
        <v>1</v>
      </c>
      <c r="G819">
        <v>1</v>
      </c>
      <c r="H819">
        <v>3</v>
      </c>
      <c r="I819" t="s">
        <v>496</v>
      </c>
      <c r="J819" t="s">
        <v>498</v>
      </c>
      <c r="K819" t="s">
        <v>497</v>
      </c>
      <c r="L819">
        <v>1348</v>
      </c>
      <c r="N819">
        <v>1009</v>
      </c>
      <c r="O819" t="s">
        <v>64</v>
      </c>
      <c r="P819" t="s">
        <v>64</v>
      </c>
      <c r="Q819">
        <v>1000</v>
      </c>
      <c r="W819">
        <v>0</v>
      </c>
      <c r="X819">
        <v>355499835</v>
      </c>
      <c r="Y819">
        <v>1</v>
      </c>
      <c r="AA819">
        <v>74948.59</v>
      </c>
      <c r="AB819">
        <v>0</v>
      </c>
      <c r="AC819">
        <v>0</v>
      </c>
      <c r="AD819">
        <v>0</v>
      </c>
      <c r="AE819">
        <v>11425.09</v>
      </c>
      <c r="AF819">
        <v>0</v>
      </c>
      <c r="AG819">
        <v>0</v>
      </c>
      <c r="AH819">
        <v>0</v>
      </c>
      <c r="AI819">
        <v>6.56</v>
      </c>
      <c r="AJ819">
        <v>1</v>
      </c>
      <c r="AK819">
        <v>1</v>
      </c>
      <c r="AL819">
        <v>1</v>
      </c>
      <c r="AN819">
        <v>0</v>
      </c>
      <c r="AO819">
        <v>0</v>
      </c>
      <c r="AP819">
        <v>0</v>
      </c>
      <c r="AQ819">
        <v>0</v>
      </c>
      <c r="AR819">
        <v>0</v>
      </c>
      <c r="AS819" t="s">
        <v>3</v>
      </c>
      <c r="AT819">
        <v>1</v>
      </c>
      <c r="AU819" t="s">
        <v>3</v>
      </c>
      <c r="AV819">
        <v>0</v>
      </c>
      <c r="AW819">
        <v>1</v>
      </c>
      <c r="AX819">
        <v>-1</v>
      </c>
      <c r="AY819">
        <v>0</v>
      </c>
      <c r="AZ819">
        <v>0</v>
      </c>
      <c r="BA819" t="s">
        <v>3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CX819">
        <f>Y819*Source!I326</f>
        <v>0.71296000000000004</v>
      </c>
      <c r="CY819">
        <f t="shared" si="141"/>
        <v>74948.59</v>
      </c>
      <c r="CZ819">
        <f t="shared" si="142"/>
        <v>11425.09</v>
      </c>
      <c r="DA819">
        <f t="shared" si="143"/>
        <v>6.56</v>
      </c>
      <c r="DB819">
        <v>0</v>
      </c>
    </row>
    <row r="820" spans="1:106" x14ac:dyDescent="0.2">
      <c r="A820">
        <f>ROW(Source!A326)</f>
        <v>326</v>
      </c>
      <c r="B820">
        <v>39570879</v>
      </c>
      <c r="C820">
        <v>39573024</v>
      </c>
      <c r="D820">
        <v>36825287</v>
      </c>
      <c r="E820">
        <v>1</v>
      </c>
      <c r="F820">
        <v>1</v>
      </c>
      <c r="G820">
        <v>1</v>
      </c>
      <c r="H820">
        <v>3</v>
      </c>
      <c r="I820" t="s">
        <v>1416</v>
      </c>
      <c r="J820" t="s">
        <v>1417</v>
      </c>
      <c r="K820" t="s">
        <v>1418</v>
      </c>
      <c r="L820">
        <v>1302</v>
      </c>
      <c r="N820">
        <v>1003</v>
      </c>
      <c r="O820" t="s">
        <v>47</v>
      </c>
      <c r="P820" t="s">
        <v>47</v>
      </c>
      <c r="Q820">
        <v>10</v>
      </c>
      <c r="W820">
        <v>0</v>
      </c>
      <c r="X820">
        <v>-1640127157</v>
      </c>
      <c r="Y820">
        <v>1.8700000000000001E-2</v>
      </c>
      <c r="AA820">
        <v>329.57</v>
      </c>
      <c r="AB820">
        <v>0</v>
      </c>
      <c r="AC820">
        <v>0</v>
      </c>
      <c r="AD820">
        <v>0</v>
      </c>
      <c r="AE820">
        <v>50.24</v>
      </c>
      <c r="AF820">
        <v>0</v>
      </c>
      <c r="AG820">
        <v>0</v>
      </c>
      <c r="AH820">
        <v>0</v>
      </c>
      <c r="AI820">
        <v>6.56</v>
      </c>
      <c r="AJ820">
        <v>1</v>
      </c>
      <c r="AK820">
        <v>1</v>
      </c>
      <c r="AL820">
        <v>1</v>
      </c>
      <c r="AN820">
        <v>0</v>
      </c>
      <c r="AO820">
        <v>1</v>
      </c>
      <c r="AP820">
        <v>0</v>
      </c>
      <c r="AQ820">
        <v>0</v>
      </c>
      <c r="AR820">
        <v>0</v>
      </c>
      <c r="AS820" t="s">
        <v>3</v>
      </c>
      <c r="AT820">
        <v>1.8700000000000001E-2</v>
      </c>
      <c r="AU820" t="s">
        <v>3</v>
      </c>
      <c r="AV820">
        <v>0</v>
      </c>
      <c r="AW820">
        <v>2</v>
      </c>
      <c r="AX820">
        <v>39573064</v>
      </c>
      <c r="AY820">
        <v>1</v>
      </c>
      <c r="AZ820">
        <v>0</v>
      </c>
      <c r="BA820">
        <v>775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CX820">
        <f>Y820*Source!I326</f>
        <v>1.3332352000000002E-2</v>
      </c>
      <c r="CY820">
        <f t="shared" si="141"/>
        <v>329.57</v>
      </c>
      <c r="CZ820">
        <f t="shared" si="142"/>
        <v>50.24</v>
      </c>
      <c r="DA820">
        <f t="shared" si="143"/>
        <v>6.56</v>
      </c>
      <c r="DB820">
        <v>0</v>
      </c>
    </row>
    <row r="821" spans="1:106" x14ac:dyDescent="0.2">
      <c r="A821">
        <f>ROW(Source!A326)</f>
        <v>326</v>
      </c>
      <c r="B821">
        <v>39570879</v>
      </c>
      <c r="C821">
        <v>39573024</v>
      </c>
      <c r="D821">
        <v>36825646</v>
      </c>
      <c r="E821">
        <v>1</v>
      </c>
      <c r="F821">
        <v>1</v>
      </c>
      <c r="G821">
        <v>1</v>
      </c>
      <c r="H821">
        <v>3</v>
      </c>
      <c r="I821" t="s">
        <v>1220</v>
      </c>
      <c r="J821" t="s">
        <v>1221</v>
      </c>
      <c r="K821" t="s">
        <v>1222</v>
      </c>
      <c r="L821">
        <v>1348</v>
      </c>
      <c r="N821">
        <v>1009</v>
      </c>
      <c r="O821" t="s">
        <v>64</v>
      </c>
      <c r="P821" t="s">
        <v>64</v>
      </c>
      <c r="Q821">
        <v>1000</v>
      </c>
      <c r="W821">
        <v>0</v>
      </c>
      <c r="X821">
        <v>-1396314973</v>
      </c>
      <c r="Y821">
        <v>3.0000000000000001E-5</v>
      </c>
      <c r="AA821">
        <v>29226.11</v>
      </c>
      <c r="AB821">
        <v>0</v>
      </c>
      <c r="AC821">
        <v>0</v>
      </c>
      <c r="AD821">
        <v>0</v>
      </c>
      <c r="AE821">
        <v>4455.2</v>
      </c>
      <c r="AF821">
        <v>0</v>
      </c>
      <c r="AG821">
        <v>0</v>
      </c>
      <c r="AH821">
        <v>0</v>
      </c>
      <c r="AI821">
        <v>6.56</v>
      </c>
      <c r="AJ821">
        <v>1</v>
      </c>
      <c r="AK821">
        <v>1</v>
      </c>
      <c r="AL821">
        <v>1</v>
      </c>
      <c r="AN821">
        <v>0</v>
      </c>
      <c r="AO821">
        <v>1</v>
      </c>
      <c r="AP821">
        <v>0</v>
      </c>
      <c r="AQ821">
        <v>0</v>
      </c>
      <c r="AR821">
        <v>0</v>
      </c>
      <c r="AS821" t="s">
        <v>3</v>
      </c>
      <c r="AT821">
        <v>3.0000000000000001E-5</v>
      </c>
      <c r="AU821" t="s">
        <v>3</v>
      </c>
      <c r="AV821">
        <v>0</v>
      </c>
      <c r="AW821">
        <v>2</v>
      </c>
      <c r="AX821">
        <v>39573065</v>
      </c>
      <c r="AY821">
        <v>1</v>
      </c>
      <c r="AZ821">
        <v>0</v>
      </c>
      <c r="BA821">
        <v>776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CX821">
        <f>Y821*Source!I326</f>
        <v>2.1388800000000001E-5</v>
      </c>
      <c r="CY821">
        <f t="shared" si="141"/>
        <v>29226.11</v>
      </c>
      <c r="CZ821">
        <f t="shared" si="142"/>
        <v>4455.2</v>
      </c>
      <c r="DA821">
        <f t="shared" si="143"/>
        <v>6.56</v>
      </c>
      <c r="DB821">
        <v>0</v>
      </c>
    </row>
    <row r="822" spans="1:106" x14ac:dyDescent="0.2">
      <c r="A822">
        <f>ROW(Source!A326)</f>
        <v>326</v>
      </c>
      <c r="B822">
        <v>39570879</v>
      </c>
      <c r="C822">
        <v>39573024</v>
      </c>
      <c r="D822">
        <v>36826406</v>
      </c>
      <c r="E822">
        <v>1</v>
      </c>
      <c r="F822">
        <v>1</v>
      </c>
      <c r="G822">
        <v>1</v>
      </c>
      <c r="H822">
        <v>3</v>
      </c>
      <c r="I822" t="s">
        <v>1419</v>
      </c>
      <c r="J822" t="s">
        <v>1420</v>
      </c>
      <c r="K822" t="s">
        <v>1421</v>
      </c>
      <c r="L822">
        <v>1348</v>
      </c>
      <c r="N822">
        <v>1009</v>
      </c>
      <c r="O822" t="s">
        <v>64</v>
      </c>
      <c r="P822" t="s">
        <v>64</v>
      </c>
      <c r="Q822">
        <v>1000</v>
      </c>
      <c r="W822">
        <v>0</v>
      </c>
      <c r="X822">
        <v>900832145</v>
      </c>
      <c r="Y822">
        <v>1.9400000000000001E-3</v>
      </c>
      <c r="AA822">
        <v>32275.200000000001</v>
      </c>
      <c r="AB822">
        <v>0</v>
      </c>
      <c r="AC822">
        <v>0</v>
      </c>
      <c r="AD822">
        <v>0</v>
      </c>
      <c r="AE822">
        <v>4920</v>
      </c>
      <c r="AF822">
        <v>0</v>
      </c>
      <c r="AG822">
        <v>0</v>
      </c>
      <c r="AH822">
        <v>0</v>
      </c>
      <c r="AI822">
        <v>6.56</v>
      </c>
      <c r="AJ822">
        <v>1</v>
      </c>
      <c r="AK822">
        <v>1</v>
      </c>
      <c r="AL822">
        <v>1</v>
      </c>
      <c r="AN822">
        <v>0</v>
      </c>
      <c r="AO822">
        <v>1</v>
      </c>
      <c r="AP822">
        <v>0</v>
      </c>
      <c r="AQ822">
        <v>0</v>
      </c>
      <c r="AR822">
        <v>0</v>
      </c>
      <c r="AS822" t="s">
        <v>3</v>
      </c>
      <c r="AT822">
        <v>1.9400000000000001E-3</v>
      </c>
      <c r="AU822" t="s">
        <v>3</v>
      </c>
      <c r="AV822">
        <v>0</v>
      </c>
      <c r="AW822">
        <v>2</v>
      </c>
      <c r="AX822">
        <v>39573066</v>
      </c>
      <c r="AY822">
        <v>1</v>
      </c>
      <c r="AZ822">
        <v>0</v>
      </c>
      <c r="BA822">
        <v>777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CX822">
        <f>Y822*Source!I326</f>
        <v>1.3831424000000001E-3</v>
      </c>
      <c r="CY822">
        <f t="shared" si="141"/>
        <v>32275.200000000001</v>
      </c>
      <c r="CZ822">
        <f t="shared" si="142"/>
        <v>4920</v>
      </c>
      <c r="DA822">
        <f t="shared" si="143"/>
        <v>6.56</v>
      </c>
      <c r="DB822">
        <v>0</v>
      </c>
    </row>
    <row r="823" spans="1:106" x14ac:dyDescent="0.2">
      <c r="A823">
        <f>ROW(Source!A326)</f>
        <v>326</v>
      </c>
      <c r="B823">
        <v>39570879</v>
      </c>
      <c r="C823">
        <v>39573024</v>
      </c>
      <c r="D823">
        <v>36830313</v>
      </c>
      <c r="E823">
        <v>1</v>
      </c>
      <c r="F823">
        <v>1</v>
      </c>
      <c r="G823">
        <v>1</v>
      </c>
      <c r="H823">
        <v>3</v>
      </c>
      <c r="I823" t="s">
        <v>1422</v>
      </c>
      <c r="J823" t="s">
        <v>1423</v>
      </c>
      <c r="K823" t="s">
        <v>1424</v>
      </c>
      <c r="L823">
        <v>1339</v>
      </c>
      <c r="N823">
        <v>1007</v>
      </c>
      <c r="O823" t="s">
        <v>73</v>
      </c>
      <c r="P823" t="s">
        <v>73</v>
      </c>
      <c r="Q823">
        <v>1</v>
      </c>
      <c r="W823">
        <v>0</v>
      </c>
      <c r="X823">
        <v>1283004816</v>
      </c>
      <c r="Y823">
        <v>1.0300000000000001E-3</v>
      </c>
      <c r="AA823">
        <v>11152</v>
      </c>
      <c r="AB823">
        <v>0</v>
      </c>
      <c r="AC823">
        <v>0</v>
      </c>
      <c r="AD823">
        <v>0</v>
      </c>
      <c r="AE823">
        <v>1700</v>
      </c>
      <c r="AF823">
        <v>0</v>
      </c>
      <c r="AG823">
        <v>0</v>
      </c>
      <c r="AH823">
        <v>0</v>
      </c>
      <c r="AI823">
        <v>6.56</v>
      </c>
      <c r="AJ823">
        <v>1</v>
      </c>
      <c r="AK823">
        <v>1</v>
      </c>
      <c r="AL823">
        <v>1</v>
      </c>
      <c r="AN823">
        <v>0</v>
      </c>
      <c r="AO823">
        <v>1</v>
      </c>
      <c r="AP823">
        <v>0</v>
      </c>
      <c r="AQ823">
        <v>0</v>
      </c>
      <c r="AR823">
        <v>0</v>
      </c>
      <c r="AS823" t="s">
        <v>3</v>
      </c>
      <c r="AT823">
        <v>1.0300000000000001E-3</v>
      </c>
      <c r="AU823" t="s">
        <v>3</v>
      </c>
      <c r="AV823">
        <v>0</v>
      </c>
      <c r="AW823">
        <v>2</v>
      </c>
      <c r="AX823">
        <v>39573067</v>
      </c>
      <c r="AY823">
        <v>1</v>
      </c>
      <c r="AZ823">
        <v>0</v>
      </c>
      <c r="BA823">
        <v>778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CX823">
        <f>Y823*Source!I326</f>
        <v>7.3434880000000007E-4</v>
      </c>
      <c r="CY823">
        <f t="shared" si="141"/>
        <v>11152</v>
      </c>
      <c r="CZ823">
        <f t="shared" si="142"/>
        <v>1700</v>
      </c>
      <c r="DA823">
        <f t="shared" si="143"/>
        <v>6.56</v>
      </c>
      <c r="DB823">
        <v>0</v>
      </c>
    </row>
    <row r="824" spans="1:106" x14ac:dyDescent="0.2">
      <c r="A824">
        <f>ROW(Source!A326)</f>
        <v>326</v>
      </c>
      <c r="B824">
        <v>39570879</v>
      </c>
      <c r="C824">
        <v>39573024</v>
      </c>
      <c r="D824">
        <v>36837948</v>
      </c>
      <c r="E824">
        <v>1</v>
      </c>
      <c r="F824">
        <v>1</v>
      </c>
      <c r="G824">
        <v>1</v>
      </c>
      <c r="H824">
        <v>3</v>
      </c>
      <c r="I824" t="s">
        <v>1425</v>
      </c>
      <c r="J824" t="s">
        <v>1426</v>
      </c>
      <c r="K824" t="s">
        <v>1427</v>
      </c>
      <c r="L824">
        <v>1348</v>
      </c>
      <c r="N824">
        <v>1009</v>
      </c>
      <c r="O824" t="s">
        <v>64</v>
      </c>
      <c r="P824" t="s">
        <v>64</v>
      </c>
      <c r="Q824">
        <v>1000</v>
      </c>
      <c r="W824">
        <v>0</v>
      </c>
      <c r="X824">
        <v>-1655298345</v>
      </c>
      <c r="Y824">
        <v>3.1E-4</v>
      </c>
      <c r="AA824">
        <v>102467.2</v>
      </c>
      <c r="AB824">
        <v>0</v>
      </c>
      <c r="AC824">
        <v>0</v>
      </c>
      <c r="AD824">
        <v>0</v>
      </c>
      <c r="AE824">
        <v>15620</v>
      </c>
      <c r="AF824">
        <v>0</v>
      </c>
      <c r="AG824">
        <v>0</v>
      </c>
      <c r="AH824">
        <v>0</v>
      </c>
      <c r="AI824">
        <v>6.56</v>
      </c>
      <c r="AJ824">
        <v>1</v>
      </c>
      <c r="AK824">
        <v>1</v>
      </c>
      <c r="AL824">
        <v>1</v>
      </c>
      <c r="AN824">
        <v>0</v>
      </c>
      <c r="AO824">
        <v>1</v>
      </c>
      <c r="AP824">
        <v>0</v>
      </c>
      <c r="AQ824">
        <v>0</v>
      </c>
      <c r="AR824">
        <v>0</v>
      </c>
      <c r="AS824" t="s">
        <v>3</v>
      </c>
      <c r="AT824">
        <v>3.1E-4</v>
      </c>
      <c r="AU824" t="s">
        <v>3</v>
      </c>
      <c r="AV824">
        <v>0</v>
      </c>
      <c r="AW824">
        <v>2</v>
      </c>
      <c r="AX824">
        <v>39573068</v>
      </c>
      <c r="AY824">
        <v>1</v>
      </c>
      <c r="AZ824">
        <v>0</v>
      </c>
      <c r="BA824">
        <v>779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CX824">
        <f>Y824*Source!I326</f>
        <v>2.2101760000000002E-4</v>
      </c>
      <c r="CY824">
        <f t="shared" si="141"/>
        <v>102467.2</v>
      </c>
      <c r="CZ824">
        <f t="shared" si="142"/>
        <v>15620</v>
      </c>
      <c r="DA824">
        <f t="shared" si="143"/>
        <v>6.56</v>
      </c>
      <c r="DB824">
        <v>0</v>
      </c>
    </row>
    <row r="825" spans="1:106" x14ac:dyDescent="0.2">
      <c r="A825">
        <f>ROW(Source!A326)</f>
        <v>326</v>
      </c>
      <c r="B825">
        <v>39570879</v>
      </c>
      <c r="C825">
        <v>39573024</v>
      </c>
      <c r="D825">
        <v>36839146</v>
      </c>
      <c r="E825">
        <v>1</v>
      </c>
      <c r="F825">
        <v>1</v>
      </c>
      <c r="G825">
        <v>1</v>
      </c>
      <c r="H825">
        <v>3</v>
      </c>
      <c r="I825" t="s">
        <v>1393</v>
      </c>
      <c r="J825" t="s">
        <v>1394</v>
      </c>
      <c r="K825" t="s">
        <v>1395</v>
      </c>
      <c r="L825">
        <v>1348</v>
      </c>
      <c r="N825">
        <v>1009</v>
      </c>
      <c r="O825" t="s">
        <v>64</v>
      </c>
      <c r="P825" t="s">
        <v>64</v>
      </c>
      <c r="Q825">
        <v>1000</v>
      </c>
      <c r="W825">
        <v>0</v>
      </c>
      <c r="X825">
        <v>-639604785</v>
      </c>
      <c r="Y825">
        <v>5.9999999999999995E-4</v>
      </c>
      <c r="AA825">
        <v>61795.199999999997</v>
      </c>
      <c r="AB825">
        <v>0</v>
      </c>
      <c r="AC825">
        <v>0</v>
      </c>
      <c r="AD825">
        <v>0</v>
      </c>
      <c r="AE825">
        <v>9420</v>
      </c>
      <c r="AF825">
        <v>0</v>
      </c>
      <c r="AG825">
        <v>0</v>
      </c>
      <c r="AH825">
        <v>0</v>
      </c>
      <c r="AI825">
        <v>6.56</v>
      </c>
      <c r="AJ825">
        <v>1</v>
      </c>
      <c r="AK825">
        <v>1</v>
      </c>
      <c r="AL825">
        <v>1</v>
      </c>
      <c r="AN825">
        <v>0</v>
      </c>
      <c r="AO825">
        <v>1</v>
      </c>
      <c r="AP825">
        <v>0</v>
      </c>
      <c r="AQ825">
        <v>0</v>
      </c>
      <c r="AR825">
        <v>0</v>
      </c>
      <c r="AS825" t="s">
        <v>3</v>
      </c>
      <c r="AT825">
        <v>5.9999999999999995E-4</v>
      </c>
      <c r="AU825" t="s">
        <v>3</v>
      </c>
      <c r="AV825">
        <v>0</v>
      </c>
      <c r="AW825">
        <v>2</v>
      </c>
      <c r="AX825">
        <v>39573069</v>
      </c>
      <c r="AY825">
        <v>1</v>
      </c>
      <c r="AZ825">
        <v>0</v>
      </c>
      <c r="BA825">
        <v>780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CX825">
        <f>Y825*Source!I326</f>
        <v>4.2777599999999999E-4</v>
      </c>
      <c r="CY825">
        <f t="shared" si="141"/>
        <v>61795.199999999997</v>
      </c>
      <c r="CZ825">
        <f t="shared" si="142"/>
        <v>9420</v>
      </c>
      <c r="DA825">
        <f t="shared" si="143"/>
        <v>6.56</v>
      </c>
      <c r="DB825">
        <v>0</v>
      </c>
    </row>
    <row r="826" spans="1:106" x14ac:dyDescent="0.2">
      <c r="A826">
        <f>ROW(Source!A329)</f>
        <v>329</v>
      </c>
      <c r="B826">
        <v>39570879</v>
      </c>
      <c r="C826">
        <v>39573072</v>
      </c>
      <c r="D826">
        <v>37070495</v>
      </c>
      <c r="E826">
        <v>1</v>
      </c>
      <c r="F826">
        <v>1</v>
      </c>
      <c r="G826">
        <v>1</v>
      </c>
      <c r="H826">
        <v>1</v>
      </c>
      <c r="I826" t="s">
        <v>1274</v>
      </c>
      <c r="J826" t="s">
        <v>3</v>
      </c>
      <c r="K826" t="s">
        <v>1275</v>
      </c>
      <c r="L826">
        <v>1191</v>
      </c>
      <c r="N826">
        <v>1013</v>
      </c>
      <c r="O826" t="s">
        <v>1143</v>
      </c>
      <c r="P826" t="s">
        <v>1143</v>
      </c>
      <c r="Q826">
        <v>1</v>
      </c>
      <c r="W826">
        <v>0</v>
      </c>
      <c r="X826">
        <v>-784637506</v>
      </c>
      <c r="Y826">
        <v>72.37</v>
      </c>
      <c r="AA826">
        <v>0</v>
      </c>
      <c r="AB826">
        <v>0</v>
      </c>
      <c r="AC826">
        <v>0</v>
      </c>
      <c r="AD826">
        <v>57.33</v>
      </c>
      <c r="AE826">
        <v>0</v>
      </c>
      <c r="AF826">
        <v>0</v>
      </c>
      <c r="AG826">
        <v>0</v>
      </c>
      <c r="AH826">
        <v>8.74</v>
      </c>
      <c r="AI826">
        <v>1</v>
      </c>
      <c r="AJ826">
        <v>1</v>
      </c>
      <c r="AK826">
        <v>1</v>
      </c>
      <c r="AL826">
        <v>6.56</v>
      </c>
      <c r="AN826">
        <v>0</v>
      </c>
      <c r="AO826">
        <v>1</v>
      </c>
      <c r="AP826">
        <v>0</v>
      </c>
      <c r="AQ826">
        <v>0</v>
      </c>
      <c r="AR826">
        <v>0</v>
      </c>
      <c r="AS826" t="s">
        <v>3</v>
      </c>
      <c r="AT826">
        <v>72.37</v>
      </c>
      <c r="AU826" t="s">
        <v>3</v>
      </c>
      <c r="AV826">
        <v>1</v>
      </c>
      <c r="AW826">
        <v>2</v>
      </c>
      <c r="AX826">
        <v>39573082</v>
      </c>
      <c r="AY826">
        <v>1</v>
      </c>
      <c r="AZ826">
        <v>0</v>
      </c>
      <c r="BA826">
        <v>781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CX826">
        <f>Y826*Source!I329</f>
        <v>2.1711</v>
      </c>
      <c r="CY826">
        <f>AD826</f>
        <v>57.33</v>
      </c>
      <c r="CZ826">
        <f>AH826</f>
        <v>8.74</v>
      </c>
      <c r="DA826">
        <f>AL826</f>
        <v>6.56</v>
      </c>
      <c r="DB826">
        <v>0</v>
      </c>
    </row>
    <row r="827" spans="1:106" x14ac:dyDescent="0.2">
      <c r="A827">
        <f>ROW(Source!A329)</f>
        <v>329</v>
      </c>
      <c r="B827">
        <v>39570879</v>
      </c>
      <c r="C827">
        <v>39573072</v>
      </c>
      <c r="D827">
        <v>37064876</v>
      </c>
      <c r="E827">
        <v>1</v>
      </c>
      <c r="F827">
        <v>1</v>
      </c>
      <c r="G827">
        <v>1</v>
      </c>
      <c r="H827">
        <v>1</v>
      </c>
      <c r="I827" t="s">
        <v>1146</v>
      </c>
      <c r="J827" t="s">
        <v>3</v>
      </c>
      <c r="K827" t="s">
        <v>1147</v>
      </c>
      <c r="L827">
        <v>1191</v>
      </c>
      <c r="N827">
        <v>1013</v>
      </c>
      <c r="O827" t="s">
        <v>1143</v>
      </c>
      <c r="P827" t="s">
        <v>1143</v>
      </c>
      <c r="Q827">
        <v>1</v>
      </c>
      <c r="W827">
        <v>0</v>
      </c>
      <c r="X827">
        <v>-1417349443</v>
      </c>
      <c r="Y827">
        <v>25.02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1</v>
      </c>
      <c r="AJ827">
        <v>1</v>
      </c>
      <c r="AK827">
        <v>6.56</v>
      </c>
      <c r="AL827">
        <v>1</v>
      </c>
      <c r="AN827">
        <v>0</v>
      </c>
      <c r="AO827">
        <v>1</v>
      </c>
      <c r="AP827">
        <v>0</v>
      </c>
      <c r="AQ827">
        <v>0</v>
      </c>
      <c r="AR827">
        <v>0</v>
      </c>
      <c r="AS827" t="s">
        <v>3</v>
      </c>
      <c r="AT827">
        <v>25.02</v>
      </c>
      <c r="AU827" t="s">
        <v>3</v>
      </c>
      <c r="AV827">
        <v>2</v>
      </c>
      <c r="AW827">
        <v>2</v>
      </c>
      <c r="AX827">
        <v>39573083</v>
      </c>
      <c r="AY827">
        <v>1</v>
      </c>
      <c r="AZ827">
        <v>0</v>
      </c>
      <c r="BA827">
        <v>782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CX827">
        <f>Y827*Source!I329</f>
        <v>0.75059999999999993</v>
      </c>
      <c r="CY827">
        <f>AD827</f>
        <v>0</v>
      </c>
      <c r="CZ827">
        <f>AH827</f>
        <v>0</v>
      </c>
      <c r="DA827">
        <f>AL827</f>
        <v>1</v>
      </c>
      <c r="DB827">
        <v>0</v>
      </c>
    </row>
    <row r="828" spans="1:106" x14ac:dyDescent="0.2">
      <c r="A828">
        <f>ROW(Source!A329)</f>
        <v>329</v>
      </c>
      <c r="B828">
        <v>39570879</v>
      </c>
      <c r="C828">
        <v>39573072</v>
      </c>
      <c r="D828">
        <v>36882180</v>
      </c>
      <c r="E828">
        <v>1</v>
      </c>
      <c r="F828">
        <v>1</v>
      </c>
      <c r="G828">
        <v>1</v>
      </c>
      <c r="H828">
        <v>2</v>
      </c>
      <c r="I828" t="s">
        <v>1175</v>
      </c>
      <c r="J828" t="s">
        <v>1176</v>
      </c>
      <c r="K828" t="s">
        <v>1177</v>
      </c>
      <c r="L828">
        <v>1368</v>
      </c>
      <c r="N828">
        <v>1011</v>
      </c>
      <c r="O828" t="s">
        <v>1151</v>
      </c>
      <c r="P828" t="s">
        <v>1151</v>
      </c>
      <c r="Q828">
        <v>1</v>
      </c>
      <c r="W828">
        <v>0</v>
      </c>
      <c r="X828">
        <v>92482457</v>
      </c>
      <c r="Y828">
        <v>22.11</v>
      </c>
      <c r="AA828">
        <v>0</v>
      </c>
      <c r="AB828">
        <v>635.6</v>
      </c>
      <c r="AC828">
        <v>13.5</v>
      </c>
      <c r="AD828">
        <v>0</v>
      </c>
      <c r="AE828">
        <v>0</v>
      </c>
      <c r="AF828">
        <v>96.89</v>
      </c>
      <c r="AG828">
        <v>13.5</v>
      </c>
      <c r="AH828">
        <v>0</v>
      </c>
      <c r="AI828">
        <v>1</v>
      </c>
      <c r="AJ828">
        <v>6.56</v>
      </c>
      <c r="AK828">
        <v>1</v>
      </c>
      <c r="AL828">
        <v>1</v>
      </c>
      <c r="AN828">
        <v>0</v>
      </c>
      <c r="AO828">
        <v>1</v>
      </c>
      <c r="AP828">
        <v>0</v>
      </c>
      <c r="AQ828">
        <v>0</v>
      </c>
      <c r="AR828">
        <v>0</v>
      </c>
      <c r="AS828" t="s">
        <v>3</v>
      </c>
      <c r="AT828">
        <v>22.11</v>
      </c>
      <c r="AU828" t="s">
        <v>3</v>
      </c>
      <c r="AV828">
        <v>0</v>
      </c>
      <c r="AW828">
        <v>2</v>
      </c>
      <c r="AX828">
        <v>39573084</v>
      </c>
      <c r="AY828">
        <v>1</v>
      </c>
      <c r="AZ828">
        <v>0</v>
      </c>
      <c r="BA828">
        <v>783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CX828">
        <f>Y828*Source!I329</f>
        <v>0.6633</v>
      </c>
      <c r="CY828">
        <f>AB828</f>
        <v>635.6</v>
      </c>
      <c r="CZ828">
        <f>AF828</f>
        <v>96.89</v>
      </c>
      <c r="DA828">
        <f>AJ828</f>
        <v>6.56</v>
      </c>
      <c r="DB828">
        <v>0</v>
      </c>
    </row>
    <row r="829" spans="1:106" x14ac:dyDescent="0.2">
      <c r="A829">
        <f>ROW(Source!A329)</f>
        <v>329</v>
      </c>
      <c r="B829">
        <v>39570879</v>
      </c>
      <c r="C829">
        <v>39573072</v>
      </c>
      <c r="D829">
        <v>36882383</v>
      </c>
      <c r="E829">
        <v>1</v>
      </c>
      <c r="F829">
        <v>1</v>
      </c>
      <c r="G829">
        <v>1</v>
      </c>
      <c r="H829">
        <v>2</v>
      </c>
      <c r="I829" t="s">
        <v>1205</v>
      </c>
      <c r="J829" t="s">
        <v>1206</v>
      </c>
      <c r="K829" t="s">
        <v>1207</v>
      </c>
      <c r="L829">
        <v>1368</v>
      </c>
      <c r="N829">
        <v>1011</v>
      </c>
      <c r="O829" t="s">
        <v>1151</v>
      </c>
      <c r="P829" t="s">
        <v>1151</v>
      </c>
      <c r="Q829">
        <v>1</v>
      </c>
      <c r="W829">
        <v>0</v>
      </c>
      <c r="X829">
        <v>-665367104</v>
      </c>
      <c r="Y829">
        <v>1.06</v>
      </c>
      <c r="AA829">
        <v>0</v>
      </c>
      <c r="AB829">
        <v>590.33000000000004</v>
      </c>
      <c r="AC829">
        <v>10.06</v>
      </c>
      <c r="AD829">
        <v>0</v>
      </c>
      <c r="AE829">
        <v>0</v>
      </c>
      <c r="AF829">
        <v>89.99</v>
      </c>
      <c r="AG829">
        <v>10.06</v>
      </c>
      <c r="AH829">
        <v>0</v>
      </c>
      <c r="AI829">
        <v>1</v>
      </c>
      <c r="AJ829">
        <v>6.56</v>
      </c>
      <c r="AK829">
        <v>1</v>
      </c>
      <c r="AL829">
        <v>1</v>
      </c>
      <c r="AN829">
        <v>0</v>
      </c>
      <c r="AO829">
        <v>1</v>
      </c>
      <c r="AP829">
        <v>0</v>
      </c>
      <c r="AQ829">
        <v>0</v>
      </c>
      <c r="AR829">
        <v>0</v>
      </c>
      <c r="AS829" t="s">
        <v>3</v>
      </c>
      <c r="AT829">
        <v>1.06</v>
      </c>
      <c r="AU829" t="s">
        <v>3</v>
      </c>
      <c r="AV829">
        <v>0</v>
      </c>
      <c r="AW829">
        <v>2</v>
      </c>
      <c r="AX829">
        <v>39573085</v>
      </c>
      <c r="AY829">
        <v>1</v>
      </c>
      <c r="AZ829">
        <v>0</v>
      </c>
      <c r="BA829">
        <v>784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X829">
        <f>Y829*Source!I329</f>
        <v>3.1800000000000002E-2</v>
      </c>
      <c r="CY829">
        <f>AB829</f>
        <v>590.33000000000004</v>
      </c>
      <c r="CZ829">
        <f>AF829</f>
        <v>89.99</v>
      </c>
      <c r="DA829">
        <f>AJ829</f>
        <v>6.56</v>
      </c>
      <c r="DB829">
        <v>0</v>
      </c>
    </row>
    <row r="830" spans="1:106" x14ac:dyDescent="0.2">
      <c r="A830">
        <f>ROW(Source!A329)</f>
        <v>329</v>
      </c>
      <c r="B830">
        <v>39570879</v>
      </c>
      <c r="C830">
        <v>39573072</v>
      </c>
      <c r="D830">
        <v>36882890</v>
      </c>
      <c r="E830">
        <v>1</v>
      </c>
      <c r="F830">
        <v>1</v>
      </c>
      <c r="G830">
        <v>1</v>
      </c>
      <c r="H830">
        <v>2</v>
      </c>
      <c r="I830" t="s">
        <v>1239</v>
      </c>
      <c r="J830" t="s">
        <v>1240</v>
      </c>
      <c r="K830" t="s">
        <v>1241</v>
      </c>
      <c r="L830">
        <v>1368</v>
      </c>
      <c r="N830">
        <v>1011</v>
      </c>
      <c r="O830" t="s">
        <v>1151</v>
      </c>
      <c r="P830" t="s">
        <v>1151</v>
      </c>
      <c r="Q830">
        <v>1</v>
      </c>
      <c r="W830">
        <v>0</v>
      </c>
      <c r="X830">
        <v>-1806095485</v>
      </c>
      <c r="Y830">
        <v>1.17</v>
      </c>
      <c r="AA830">
        <v>0</v>
      </c>
      <c r="AB830">
        <v>3.61</v>
      </c>
      <c r="AC830">
        <v>0</v>
      </c>
      <c r="AD830">
        <v>0</v>
      </c>
      <c r="AE830">
        <v>0</v>
      </c>
      <c r="AF830">
        <v>0.55000000000000004</v>
      </c>
      <c r="AG830">
        <v>0</v>
      </c>
      <c r="AH830">
        <v>0</v>
      </c>
      <c r="AI830">
        <v>1</v>
      </c>
      <c r="AJ830">
        <v>6.56</v>
      </c>
      <c r="AK830">
        <v>1</v>
      </c>
      <c r="AL830">
        <v>1</v>
      </c>
      <c r="AN830">
        <v>0</v>
      </c>
      <c r="AO830">
        <v>1</v>
      </c>
      <c r="AP830">
        <v>0</v>
      </c>
      <c r="AQ830">
        <v>0</v>
      </c>
      <c r="AR830">
        <v>0</v>
      </c>
      <c r="AS830" t="s">
        <v>3</v>
      </c>
      <c r="AT830">
        <v>1.17</v>
      </c>
      <c r="AU830" t="s">
        <v>3</v>
      </c>
      <c r="AV830">
        <v>0</v>
      </c>
      <c r="AW830">
        <v>2</v>
      </c>
      <c r="AX830">
        <v>39573086</v>
      </c>
      <c r="AY830">
        <v>1</v>
      </c>
      <c r="AZ830">
        <v>0</v>
      </c>
      <c r="BA830">
        <v>785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X830">
        <f>Y830*Source!I329</f>
        <v>3.5099999999999999E-2</v>
      </c>
      <c r="CY830">
        <f>AB830</f>
        <v>3.61</v>
      </c>
      <c r="CZ830">
        <f>AF830</f>
        <v>0.55000000000000004</v>
      </c>
      <c r="DA830">
        <f>AJ830</f>
        <v>6.56</v>
      </c>
      <c r="DB830">
        <v>0</v>
      </c>
    </row>
    <row r="831" spans="1:106" x14ac:dyDescent="0.2">
      <c r="A831">
        <f>ROW(Source!A329)</f>
        <v>329</v>
      </c>
      <c r="B831">
        <v>39570879</v>
      </c>
      <c r="C831">
        <v>39573072</v>
      </c>
      <c r="D831">
        <v>36883554</v>
      </c>
      <c r="E831">
        <v>1</v>
      </c>
      <c r="F831">
        <v>1</v>
      </c>
      <c r="G831">
        <v>1</v>
      </c>
      <c r="H831">
        <v>2</v>
      </c>
      <c r="I831" t="s">
        <v>1158</v>
      </c>
      <c r="J831" t="s">
        <v>1159</v>
      </c>
      <c r="K831" t="s">
        <v>1160</v>
      </c>
      <c r="L831">
        <v>1368</v>
      </c>
      <c r="N831">
        <v>1011</v>
      </c>
      <c r="O831" t="s">
        <v>1151</v>
      </c>
      <c r="P831" t="s">
        <v>1151</v>
      </c>
      <c r="Q831">
        <v>1</v>
      </c>
      <c r="W831">
        <v>0</v>
      </c>
      <c r="X831">
        <v>1372534845</v>
      </c>
      <c r="Y831">
        <v>1.85</v>
      </c>
      <c r="AA831">
        <v>0</v>
      </c>
      <c r="AB831">
        <v>431.06</v>
      </c>
      <c r="AC831">
        <v>11.6</v>
      </c>
      <c r="AD831">
        <v>0</v>
      </c>
      <c r="AE831">
        <v>0</v>
      </c>
      <c r="AF831">
        <v>65.709999999999994</v>
      </c>
      <c r="AG831">
        <v>11.6</v>
      </c>
      <c r="AH831">
        <v>0</v>
      </c>
      <c r="AI831">
        <v>1</v>
      </c>
      <c r="AJ831">
        <v>6.56</v>
      </c>
      <c r="AK831">
        <v>1</v>
      </c>
      <c r="AL831">
        <v>1</v>
      </c>
      <c r="AN831">
        <v>0</v>
      </c>
      <c r="AO831">
        <v>1</v>
      </c>
      <c r="AP831">
        <v>0</v>
      </c>
      <c r="AQ831">
        <v>0</v>
      </c>
      <c r="AR831">
        <v>0</v>
      </c>
      <c r="AS831" t="s">
        <v>3</v>
      </c>
      <c r="AT831">
        <v>1.85</v>
      </c>
      <c r="AU831" t="s">
        <v>3</v>
      </c>
      <c r="AV831">
        <v>0</v>
      </c>
      <c r="AW831">
        <v>2</v>
      </c>
      <c r="AX831">
        <v>39573087</v>
      </c>
      <c r="AY831">
        <v>1</v>
      </c>
      <c r="AZ831">
        <v>0</v>
      </c>
      <c r="BA831">
        <v>786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X831">
        <f>Y831*Source!I329</f>
        <v>5.5500000000000001E-2</v>
      </c>
      <c r="CY831">
        <f>AB831</f>
        <v>431.06</v>
      </c>
      <c r="CZ831">
        <f>AF831</f>
        <v>65.709999999999994</v>
      </c>
      <c r="DA831">
        <f>AJ831</f>
        <v>6.56</v>
      </c>
      <c r="DB831">
        <v>0</v>
      </c>
    </row>
    <row r="832" spans="1:106" x14ac:dyDescent="0.2">
      <c r="A832">
        <f>ROW(Source!A329)</f>
        <v>329</v>
      </c>
      <c r="B832">
        <v>39570879</v>
      </c>
      <c r="C832">
        <v>39573072</v>
      </c>
      <c r="D832">
        <v>36883883</v>
      </c>
      <c r="E832">
        <v>1</v>
      </c>
      <c r="F832">
        <v>1</v>
      </c>
      <c r="G832">
        <v>1</v>
      </c>
      <c r="H832">
        <v>2</v>
      </c>
      <c r="I832" t="s">
        <v>1451</v>
      </c>
      <c r="J832" t="s">
        <v>1452</v>
      </c>
      <c r="K832" t="s">
        <v>1453</v>
      </c>
      <c r="L832">
        <v>1368</v>
      </c>
      <c r="N832">
        <v>1011</v>
      </c>
      <c r="O832" t="s">
        <v>1151</v>
      </c>
      <c r="P832" t="s">
        <v>1151</v>
      </c>
      <c r="Q832">
        <v>1</v>
      </c>
      <c r="W832">
        <v>0</v>
      </c>
      <c r="X832">
        <v>-2111251057</v>
      </c>
      <c r="Y832">
        <v>1.17</v>
      </c>
      <c r="AA832">
        <v>0</v>
      </c>
      <c r="AB832">
        <v>213.2</v>
      </c>
      <c r="AC832">
        <v>0</v>
      </c>
      <c r="AD832">
        <v>0</v>
      </c>
      <c r="AE832">
        <v>0</v>
      </c>
      <c r="AF832">
        <v>32.5</v>
      </c>
      <c r="AG832">
        <v>0</v>
      </c>
      <c r="AH832">
        <v>0</v>
      </c>
      <c r="AI832">
        <v>1</v>
      </c>
      <c r="AJ832">
        <v>6.56</v>
      </c>
      <c r="AK832">
        <v>1</v>
      </c>
      <c r="AL832">
        <v>1</v>
      </c>
      <c r="AN832">
        <v>0</v>
      </c>
      <c r="AO832">
        <v>1</v>
      </c>
      <c r="AP832">
        <v>0</v>
      </c>
      <c r="AQ832">
        <v>0</v>
      </c>
      <c r="AR832">
        <v>0</v>
      </c>
      <c r="AS832" t="s">
        <v>3</v>
      </c>
      <c r="AT832">
        <v>1.17</v>
      </c>
      <c r="AU832" t="s">
        <v>3</v>
      </c>
      <c r="AV832">
        <v>0</v>
      </c>
      <c r="AW832">
        <v>2</v>
      </c>
      <c r="AX832">
        <v>39573088</v>
      </c>
      <c r="AY832">
        <v>1</v>
      </c>
      <c r="AZ832">
        <v>0</v>
      </c>
      <c r="BA832">
        <v>787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CX832">
        <f>Y832*Source!I329</f>
        <v>3.5099999999999999E-2</v>
      </c>
      <c r="CY832">
        <f>AB832</f>
        <v>213.2</v>
      </c>
      <c r="CZ832">
        <f>AF832</f>
        <v>32.5</v>
      </c>
      <c r="DA832">
        <f>AJ832</f>
        <v>6.56</v>
      </c>
      <c r="DB832">
        <v>0</v>
      </c>
    </row>
    <row r="833" spans="1:106" x14ac:dyDescent="0.2">
      <c r="A833">
        <f>ROW(Source!A329)</f>
        <v>329</v>
      </c>
      <c r="B833">
        <v>39570879</v>
      </c>
      <c r="C833">
        <v>39573072</v>
      </c>
      <c r="D833">
        <v>36796155</v>
      </c>
      <c r="E833">
        <v>17</v>
      </c>
      <c r="F833">
        <v>1</v>
      </c>
      <c r="G833">
        <v>1</v>
      </c>
      <c r="H833">
        <v>3</v>
      </c>
      <c r="I833" t="s">
        <v>655</v>
      </c>
      <c r="J833" t="s">
        <v>3</v>
      </c>
      <c r="K833" t="s">
        <v>656</v>
      </c>
      <c r="L833">
        <v>1354</v>
      </c>
      <c r="N833">
        <v>1010</v>
      </c>
      <c r="O833" t="s">
        <v>35</v>
      </c>
      <c r="P833" t="s">
        <v>35</v>
      </c>
      <c r="Q833">
        <v>1</v>
      </c>
      <c r="W833">
        <v>0</v>
      </c>
      <c r="X833">
        <v>-1926765613</v>
      </c>
      <c r="Y833">
        <v>100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6.56</v>
      </c>
      <c r="AJ833">
        <v>1</v>
      </c>
      <c r="AK833">
        <v>1</v>
      </c>
      <c r="AL833">
        <v>1</v>
      </c>
      <c r="AN833">
        <v>0</v>
      </c>
      <c r="AO833">
        <v>0</v>
      </c>
      <c r="AP833">
        <v>0</v>
      </c>
      <c r="AQ833">
        <v>0</v>
      </c>
      <c r="AR833">
        <v>0</v>
      </c>
      <c r="AS833" t="s">
        <v>3</v>
      </c>
      <c r="AT833">
        <v>100</v>
      </c>
      <c r="AU833" t="s">
        <v>3</v>
      </c>
      <c r="AV833">
        <v>0</v>
      </c>
      <c r="AW833">
        <v>2</v>
      </c>
      <c r="AX833">
        <v>39573090</v>
      </c>
      <c r="AY833">
        <v>1</v>
      </c>
      <c r="AZ833">
        <v>0</v>
      </c>
      <c r="BA833">
        <v>789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CX833">
        <f>Y833*Source!I329</f>
        <v>3</v>
      </c>
      <c r="CY833">
        <f>AA833</f>
        <v>0</v>
      </c>
      <c r="CZ833">
        <f>AE833</f>
        <v>0</v>
      </c>
      <c r="DA833">
        <f>AI833</f>
        <v>6.56</v>
      </c>
      <c r="DB833">
        <v>0</v>
      </c>
    </row>
    <row r="834" spans="1:106" x14ac:dyDescent="0.2">
      <c r="A834">
        <f>ROW(Source!A329)</f>
        <v>329</v>
      </c>
      <c r="B834">
        <v>39570879</v>
      </c>
      <c r="C834">
        <v>39573072</v>
      </c>
      <c r="D834">
        <v>0</v>
      </c>
      <c r="E834">
        <v>1</v>
      </c>
      <c r="F834">
        <v>1</v>
      </c>
      <c r="G834">
        <v>1</v>
      </c>
      <c r="H834">
        <v>3</v>
      </c>
      <c r="I834" t="s">
        <v>651</v>
      </c>
      <c r="J834" t="s">
        <v>3</v>
      </c>
      <c r="K834" t="s">
        <v>652</v>
      </c>
      <c r="L834">
        <v>1371</v>
      </c>
      <c r="N834">
        <v>1013</v>
      </c>
      <c r="O834" t="s">
        <v>57</v>
      </c>
      <c r="P834" t="s">
        <v>57</v>
      </c>
      <c r="Q834">
        <v>1</v>
      </c>
      <c r="W834">
        <v>0</v>
      </c>
      <c r="X834">
        <v>623971710</v>
      </c>
      <c r="Y834">
        <v>100</v>
      </c>
      <c r="AA834">
        <v>588.96</v>
      </c>
      <c r="AB834">
        <v>0</v>
      </c>
      <c r="AC834">
        <v>0</v>
      </c>
      <c r="AD834">
        <v>0</v>
      </c>
      <c r="AE834">
        <v>89.78</v>
      </c>
      <c r="AF834">
        <v>0</v>
      </c>
      <c r="AG834">
        <v>0</v>
      </c>
      <c r="AH834">
        <v>0</v>
      </c>
      <c r="AI834">
        <v>6.56</v>
      </c>
      <c r="AJ834">
        <v>1</v>
      </c>
      <c r="AK834">
        <v>1</v>
      </c>
      <c r="AL834">
        <v>1</v>
      </c>
      <c r="AN834">
        <v>0</v>
      </c>
      <c r="AO834">
        <v>0</v>
      </c>
      <c r="AP834">
        <v>0</v>
      </c>
      <c r="AQ834">
        <v>0</v>
      </c>
      <c r="AR834">
        <v>0</v>
      </c>
      <c r="AS834" t="s">
        <v>3</v>
      </c>
      <c r="AT834">
        <v>100</v>
      </c>
      <c r="AU834" t="s">
        <v>3</v>
      </c>
      <c r="AV834">
        <v>0</v>
      </c>
      <c r="AW834">
        <v>1</v>
      </c>
      <c r="AX834">
        <v>-1</v>
      </c>
      <c r="AY834">
        <v>0</v>
      </c>
      <c r="AZ834">
        <v>0</v>
      </c>
      <c r="BA834" t="s">
        <v>3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CX834">
        <f>Y834*Source!I329</f>
        <v>3</v>
      </c>
      <c r="CY834">
        <f>AA834</f>
        <v>588.96</v>
      </c>
      <c r="CZ834">
        <f>AE834</f>
        <v>89.78</v>
      </c>
      <c r="DA834">
        <f>AI834</f>
        <v>6.56</v>
      </c>
      <c r="DB834">
        <v>0</v>
      </c>
    </row>
    <row r="835" spans="1:106" x14ac:dyDescent="0.2">
      <c r="A835">
        <f>ROW(Source!A332)</f>
        <v>332</v>
      </c>
      <c r="B835">
        <v>39570879</v>
      </c>
      <c r="C835">
        <v>39573093</v>
      </c>
      <c r="D835">
        <v>37072767</v>
      </c>
      <c r="E835">
        <v>1</v>
      </c>
      <c r="F835">
        <v>1</v>
      </c>
      <c r="G835">
        <v>1</v>
      </c>
      <c r="H835">
        <v>1</v>
      </c>
      <c r="I835" t="s">
        <v>1399</v>
      </c>
      <c r="J835" t="s">
        <v>3</v>
      </c>
      <c r="K835" t="s">
        <v>1400</v>
      </c>
      <c r="L835">
        <v>1191</v>
      </c>
      <c r="N835">
        <v>1013</v>
      </c>
      <c r="O835" t="s">
        <v>1143</v>
      </c>
      <c r="P835" t="s">
        <v>1143</v>
      </c>
      <c r="Q835">
        <v>1</v>
      </c>
      <c r="W835">
        <v>0</v>
      </c>
      <c r="X835">
        <v>-1027537862</v>
      </c>
      <c r="Y835">
        <v>39.130000000000003</v>
      </c>
      <c r="AA835">
        <v>0</v>
      </c>
      <c r="AB835">
        <v>0</v>
      </c>
      <c r="AC835">
        <v>0</v>
      </c>
      <c r="AD835">
        <v>60.22</v>
      </c>
      <c r="AE835">
        <v>0</v>
      </c>
      <c r="AF835">
        <v>0</v>
      </c>
      <c r="AG835">
        <v>0</v>
      </c>
      <c r="AH835">
        <v>9.18</v>
      </c>
      <c r="AI835">
        <v>1</v>
      </c>
      <c r="AJ835">
        <v>1</v>
      </c>
      <c r="AK835">
        <v>1</v>
      </c>
      <c r="AL835">
        <v>6.56</v>
      </c>
      <c r="AN835">
        <v>0</v>
      </c>
      <c r="AO835">
        <v>1</v>
      </c>
      <c r="AP835">
        <v>0</v>
      </c>
      <c r="AQ835">
        <v>0</v>
      </c>
      <c r="AR835">
        <v>0</v>
      </c>
      <c r="AS835" t="s">
        <v>3</v>
      </c>
      <c r="AT835">
        <v>39.130000000000003</v>
      </c>
      <c r="AU835" t="s">
        <v>3</v>
      </c>
      <c r="AV835">
        <v>1</v>
      </c>
      <c r="AW835">
        <v>2</v>
      </c>
      <c r="AX835">
        <v>39573116</v>
      </c>
      <c r="AY835">
        <v>1</v>
      </c>
      <c r="AZ835">
        <v>0</v>
      </c>
      <c r="BA835">
        <v>790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CX835">
        <f>Y835*Source!I332</f>
        <v>11.029964400000001</v>
      </c>
      <c r="CY835">
        <f>AD835</f>
        <v>60.22</v>
      </c>
      <c r="CZ835">
        <f>AH835</f>
        <v>9.18</v>
      </c>
      <c r="DA835">
        <f>AL835</f>
        <v>6.56</v>
      </c>
      <c r="DB835">
        <v>0</v>
      </c>
    </row>
    <row r="836" spans="1:106" x14ac:dyDescent="0.2">
      <c r="A836">
        <f>ROW(Source!A332)</f>
        <v>332</v>
      </c>
      <c r="B836">
        <v>39570879</v>
      </c>
      <c r="C836">
        <v>39573093</v>
      </c>
      <c r="D836">
        <v>37064876</v>
      </c>
      <c r="E836">
        <v>1</v>
      </c>
      <c r="F836">
        <v>1</v>
      </c>
      <c r="G836">
        <v>1</v>
      </c>
      <c r="H836">
        <v>1</v>
      </c>
      <c r="I836" t="s">
        <v>1146</v>
      </c>
      <c r="J836" t="s">
        <v>3</v>
      </c>
      <c r="K836" t="s">
        <v>1147</v>
      </c>
      <c r="L836">
        <v>1191</v>
      </c>
      <c r="N836">
        <v>1013</v>
      </c>
      <c r="O836" t="s">
        <v>1143</v>
      </c>
      <c r="P836" t="s">
        <v>1143</v>
      </c>
      <c r="Q836">
        <v>1</v>
      </c>
      <c r="W836">
        <v>0</v>
      </c>
      <c r="X836">
        <v>-1417349443</v>
      </c>
      <c r="Y836">
        <v>4.91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1</v>
      </c>
      <c r="AJ836">
        <v>1</v>
      </c>
      <c r="AK836">
        <v>6.56</v>
      </c>
      <c r="AL836">
        <v>1</v>
      </c>
      <c r="AN836">
        <v>0</v>
      </c>
      <c r="AO836">
        <v>1</v>
      </c>
      <c r="AP836">
        <v>0</v>
      </c>
      <c r="AQ836">
        <v>0</v>
      </c>
      <c r="AR836">
        <v>0</v>
      </c>
      <c r="AS836" t="s">
        <v>3</v>
      </c>
      <c r="AT836">
        <v>4.91</v>
      </c>
      <c r="AU836" t="s">
        <v>3</v>
      </c>
      <c r="AV836">
        <v>2</v>
      </c>
      <c r="AW836">
        <v>2</v>
      </c>
      <c r="AX836">
        <v>39573117</v>
      </c>
      <c r="AY836">
        <v>1</v>
      </c>
      <c r="AZ836">
        <v>0</v>
      </c>
      <c r="BA836">
        <v>791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CX836">
        <f>Y836*Source!I332</f>
        <v>1.3840308000000001</v>
      </c>
      <c r="CY836">
        <f>AD836</f>
        <v>0</v>
      </c>
      <c r="CZ836">
        <f>AH836</f>
        <v>0</v>
      </c>
      <c r="DA836">
        <f>AL836</f>
        <v>1</v>
      </c>
      <c r="DB836">
        <v>0</v>
      </c>
    </row>
    <row r="837" spans="1:106" x14ac:dyDescent="0.2">
      <c r="A837">
        <f>ROW(Source!A332)</f>
        <v>332</v>
      </c>
      <c r="B837">
        <v>39570879</v>
      </c>
      <c r="C837">
        <v>39573093</v>
      </c>
      <c r="D837">
        <v>36882079</v>
      </c>
      <c r="E837">
        <v>1</v>
      </c>
      <c r="F837">
        <v>1</v>
      </c>
      <c r="G837">
        <v>1</v>
      </c>
      <c r="H837">
        <v>2</v>
      </c>
      <c r="I837" t="s">
        <v>1401</v>
      </c>
      <c r="J837" t="s">
        <v>1402</v>
      </c>
      <c r="K837" t="s">
        <v>1403</v>
      </c>
      <c r="L837">
        <v>1368</v>
      </c>
      <c r="N837">
        <v>1011</v>
      </c>
      <c r="O837" t="s">
        <v>1151</v>
      </c>
      <c r="P837" t="s">
        <v>1151</v>
      </c>
      <c r="Q837">
        <v>1</v>
      </c>
      <c r="W837">
        <v>0</v>
      </c>
      <c r="X837">
        <v>641541266</v>
      </c>
      <c r="Y837">
        <v>0.1</v>
      </c>
      <c r="AA837">
        <v>0</v>
      </c>
      <c r="AB837">
        <v>788.77</v>
      </c>
      <c r="AC837">
        <v>15.42</v>
      </c>
      <c r="AD837">
        <v>0</v>
      </c>
      <c r="AE837">
        <v>0</v>
      </c>
      <c r="AF837">
        <v>120.24</v>
      </c>
      <c r="AG837">
        <v>15.42</v>
      </c>
      <c r="AH837">
        <v>0</v>
      </c>
      <c r="AI837">
        <v>1</v>
      </c>
      <c r="AJ837">
        <v>6.56</v>
      </c>
      <c r="AK837">
        <v>1</v>
      </c>
      <c r="AL837">
        <v>1</v>
      </c>
      <c r="AN837">
        <v>0</v>
      </c>
      <c r="AO837">
        <v>1</v>
      </c>
      <c r="AP837">
        <v>0</v>
      </c>
      <c r="AQ837">
        <v>0</v>
      </c>
      <c r="AR837">
        <v>0</v>
      </c>
      <c r="AS837" t="s">
        <v>3</v>
      </c>
      <c r="AT837">
        <v>0.1</v>
      </c>
      <c r="AU837" t="s">
        <v>3</v>
      </c>
      <c r="AV837">
        <v>0</v>
      </c>
      <c r="AW837">
        <v>2</v>
      </c>
      <c r="AX837">
        <v>39573118</v>
      </c>
      <c r="AY837">
        <v>1</v>
      </c>
      <c r="AZ837">
        <v>0</v>
      </c>
      <c r="BA837">
        <v>792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CX837">
        <f>Y837*Source!I332</f>
        <v>2.8188000000000005E-2</v>
      </c>
      <c r="CY837">
        <f t="shared" ref="CY837:CY842" si="144">AB837</f>
        <v>788.77</v>
      </c>
      <c r="CZ837">
        <f t="shared" ref="CZ837:CZ842" si="145">AF837</f>
        <v>120.24</v>
      </c>
      <c r="DA837">
        <f t="shared" ref="DA837:DA842" si="146">AJ837</f>
        <v>6.56</v>
      </c>
      <c r="DB837">
        <v>0</v>
      </c>
    </row>
    <row r="838" spans="1:106" x14ac:dyDescent="0.2">
      <c r="A838">
        <f>ROW(Source!A332)</f>
        <v>332</v>
      </c>
      <c r="B838">
        <v>39570879</v>
      </c>
      <c r="C838">
        <v>39573093</v>
      </c>
      <c r="D838">
        <v>36882159</v>
      </c>
      <c r="E838">
        <v>1</v>
      </c>
      <c r="F838">
        <v>1</v>
      </c>
      <c r="G838">
        <v>1</v>
      </c>
      <c r="H838">
        <v>2</v>
      </c>
      <c r="I838" t="s">
        <v>1155</v>
      </c>
      <c r="J838" t="s">
        <v>1156</v>
      </c>
      <c r="K838" t="s">
        <v>1157</v>
      </c>
      <c r="L838">
        <v>1368</v>
      </c>
      <c r="N838">
        <v>1011</v>
      </c>
      <c r="O838" t="s">
        <v>1151</v>
      </c>
      <c r="P838" t="s">
        <v>1151</v>
      </c>
      <c r="Q838">
        <v>1</v>
      </c>
      <c r="W838">
        <v>0</v>
      </c>
      <c r="X838">
        <v>-1718674368</v>
      </c>
      <c r="Y838">
        <v>4.62</v>
      </c>
      <c r="AA838">
        <v>0</v>
      </c>
      <c r="AB838">
        <v>734.65</v>
      </c>
      <c r="AC838">
        <v>13.5</v>
      </c>
      <c r="AD838">
        <v>0</v>
      </c>
      <c r="AE838">
        <v>0</v>
      </c>
      <c r="AF838">
        <v>111.99</v>
      </c>
      <c r="AG838">
        <v>13.5</v>
      </c>
      <c r="AH838">
        <v>0</v>
      </c>
      <c r="AI838">
        <v>1</v>
      </c>
      <c r="AJ838">
        <v>6.56</v>
      </c>
      <c r="AK838">
        <v>1</v>
      </c>
      <c r="AL838">
        <v>1</v>
      </c>
      <c r="AN838">
        <v>0</v>
      </c>
      <c r="AO838">
        <v>1</v>
      </c>
      <c r="AP838">
        <v>0</v>
      </c>
      <c r="AQ838">
        <v>0</v>
      </c>
      <c r="AR838">
        <v>0</v>
      </c>
      <c r="AS838" t="s">
        <v>3</v>
      </c>
      <c r="AT838">
        <v>4.62</v>
      </c>
      <c r="AU838" t="s">
        <v>3</v>
      </c>
      <c r="AV838">
        <v>0</v>
      </c>
      <c r="AW838">
        <v>2</v>
      </c>
      <c r="AX838">
        <v>39573119</v>
      </c>
      <c r="AY838">
        <v>1</v>
      </c>
      <c r="AZ838">
        <v>0</v>
      </c>
      <c r="BA838">
        <v>793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CX838">
        <f>Y838*Source!I332</f>
        <v>1.3022856</v>
      </c>
      <c r="CY838">
        <f t="shared" si="144"/>
        <v>734.65</v>
      </c>
      <c r="CZ838">
        <f t="shared" si="145"/>
        <v>111.99</v>
      </c>
      <c r="DA838">
        <f t="shared" si="146"/>
        <v>6.56</v>
      </c>
      <c r="DB838">
        <v>0</v>
      </c>
    </row>
    <row r="839" spans="1:106" x14ac:dyDescent="0.2">
      <c r="A839">
        <f>ROW(Source!A332)</f>
        <v>332</v>
      </c>
      <c r="B839">
        <v>39570879</v>
      </c>
      <c r="C839">
        <v>39573093</v>
      </c>
      <c r="D839">
        <v>36882292</v>
      </c>
      <c r="E839">
        <v>1</v>
      </c>
      <c r="F839">
        <v>1</v>
      </c>
      <c r="G839">
        <v>1</v>
      </c>
      <c r="H839">
        <v>2</v>
      </c>
      <c r="I839" t="s">
        <v>1445</v>
      </c>
      <c r="J839" t="s">
        <v>1446</v>
      </c>
      <c r="K839" t="s">
        <v>1447</v>
      </c>
      <c r="L839">
        <v>1368</v>
      </c>
      <c r="N839">
        <v>1011</v>
      </c>
      <c r="O839" t="s">
        <v>1151</v>
      </c>
      <c r="P839" t="s">
        <v>1151</v>
      </c>
      <c r="Q839">
        <v>1</v>
      </c>
      <c r="W839">
        <v>0</v>
      </c>
      <c r="X839">
        <v>-1692889495</v>
      </c>
      <c r="Y839">
        <v>3.46</v>
      </c>
      <c r="AA839">
        <v>0</v>
      </c>
      <c r="AB839">
        <v>5.9</v>
      </c>
      <c r="AC839">
        <v>0</v>
      </c>
      <c r="AD839">
        <v>0</v>
      </c>
      <c r="AE839">
        <v>0</v>
      </c>
      <c r="AF839">
        <v>0.9</v>
      </c>
      <c r="AG839">
        <v>0</v>
      </c>
      <c r="AH839">
        <v>0</v>
      </c>
      <c r="AI839">
        <v>1</v>
      </c>
      <c r="AJ839">
        <v>6.56</v>
      </c>
      <c r="AK839">
        <v>1</v>
      </c>
      <c r="AL839">
        <v>1</v>
      </c>
      <c r="AN839">
        <v>0</v>
      </c>
      <c r="AO839">
        <v>1</v>
      </c>
      <c r="AP839">
        <v>0</v>
      </c>
      <c r="AQ839">
        <v>0</v>
      </c>
      <c r="AR839">
        <v>0</v>
      </c>
      <c r="AS839" t="s">
        <v>3</v>
      </c>
      <c r="AT839">
        <v>3.46</v>
      </c>
      <c r="AU839" t="s">
        <v>3</v>
      </c>
      <c r="AV839">
        <v>0</v>
      </c>
      <c r="AW839">
        <v>2</v>
      </c>
      <c r="AX839">
        <v>39573120</v>
      </c>
      <c r="AY839">
        <v>1</v>
      </c>
      <c r="AZ839">
        <v>0</v>
      </c>
      <c r="BA839">
        <v>794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CX839">
        <f>Y839*Source!I332</f>
        <v>0.97530480000000008</v>
      </c>
      <c r="CY839">
        <f t="shared" si="144"/>
        <v>5.9</v>
      </c>
      <c r="CZ839">
        <f t="shared" si="145"/>
        <v>0.9</v>
      </c>
      <c r="DA839">
        <f t="shared" si="146"/>
        <v>6.56</v>
      </c>
      <c r="DB839">
        <v>0</v>
      </c>
    </row>
    <row r="840" spans="1:106" x14ac:dyDescent="0.2">
      <c r="A840">
        <f>ROW(Source!A332)</f>
        <v>332</v>
      </c>
      <c r="B840">
        <v>39570879</v>
      </c>
      <c r="C840">
        <v>39573093</v>
      </c>
      <c r="D840">
        <v>36883554</v>
      </c>
      <c r="E840">
        <v>1</v>
      </c>
      <c r="F840">
        <v>1</v>
      </c>
      <c r="G840">
        <v>1</v>
      </c>
      <c r="H840">
        <v>2</v>
      </c>
      <c r="I840" t="s">
        <v>1158</v>
      </c>
      <c r="J840" t="s">
        <v>1159</v>
      </c>
      <c r="K840" t="s">
        <v>1160</v>
      </c>
      <c r="L840">
        <v>1368</v>
      </c>
      <c r="N840">
        <v>1011</v>
      </c>
      <c r="O840" t="s">
        <v>1151</v>
      </c>
      <c r="P840" t="s">
        <v>1151</v>
      </c>
      <c r="Q840">
        <v>1</v>
      </c>
      <c r="W840">
        <v>0</v>
      </c>
      <c r="X840">
        <v>1372534845</v>
      </c>
      <c r="Y840">
        <v>0.19</v>
      </c>
      <c r="AA840">
        <v>0</v>
      </c>
      <c r="AB840">
        <v>431.06</v>
      </c>
      <c r="AC840">
        <v>11.6</v>
      </c>
      <c r="AD840">
        <v>0</v>
      </c>
      <c r="AE840">
        <v>0</v>
      </c>
      <c r="AF840">
        <v>65.709999999999994</v>
      </c>
      <c r="AG840">
        <v>11.6</v>
      </c>
      <c r="AH840">
        <v>0</v>
      </c>
      <c r="AI840">
        <v>1</v>
      </c>
      <c r="AJ840">
        <v>6.56</v>
      </c>
      <c r="AK840">
        <v>1</v>
      </c>
      <c r="AL840">
        <v>1</v>
      </c>
      <c r="AN840">
        <v>0</v>
      </c>
      <c r="AO840">
        <v>1</v>
      </c>
      <c r="AP840">
        <v>0</v>
      </c>
      <c r="AQ840">
        <v>0</v>
      </c>
      <c r="AR840">
        <v>0</v>
      </c>
      <c r="AS840" t="s">
        <v>3</v>
      </c>
      <c r="AT840">
        <v>0.19</v>
      </c>
      <c r="AU840" t="s">
        <v>3</v>
      </c>
      <c r="AV840">
        <v>0</v>
      </c>
      <c r="AW840">
        <v>2</v>
      </c>
      <c r="AX840">
        <v>39573121</v>
      </c>
      <c r="AY840">
        <v>1</v>
      </c>
      <c r="AZ840">
        <v>0</v>
      </c>
      <c r="BA840">
        <v>795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CX840">
        <f>Y840*Source!I332</f>
        <v>5.3557200000000006E-2</v>
      </c>
      <c r="CY840">
        <f t="shared" si="144"/>
        <v>431.06</v>
      </c>
      <c r="CZ840">
        <f t="shared" si="145"/>
        <v>65.709999999999994</v>
      </c>
      <c r="DA840">
        <f t="shared" si="146"/>
        <v>6.56</v>
      </c>
      <c r="DB840">
        <v>0</v>
      </c>
    </row>
    <row r="841" spans="1:106" x14ac:dyDescent="0.2">
      <c r="A841">
        <f>ROW(Source!A332)</f>
        <v>332</v>
      </c>
      <c r="B841">
        <v>39570879</v>
      </c>
      <c r="C841">
        <v>39573093</v>
      </c>
      <c r="D841">
        <v>36883789</v>
      </c>
      <c r="E841">
        <v>1</v>
      </c>
      <c r="F841">
        <v>1</v>
      </c>
      <c r="G841">
        <v>1</v>
      </c>
      <c r="H841">
        <v>2</v>
      </c>
      <c r="I841" t="s">
        <v>1378</v>
      </c>
      <c r="J841" t="s">
        <v>1379</v>
      </c>
      <c r="K841" t="s">
        <v>1380</v>
      </c>
      <c r="L841">
        <v>1368</v>
      </c>
      <c r="N841">
        <v>1011</v>
      </c>
      <c r="O841" t="s">
        <v>1151</v>
      </c>
      <c r="P841" t="s">
        <v>1151</v>
      </c>
      <c r="Q841">
        <v>1</v>
      </c>
      <c r="W841">
        <v>0</v>
      </c>
      <c r="X841">
        <v>-624296059</v>
      </c>
      <c r="Y841">
        <v>1.63</v>
      </c>
      <c r="AA841">
        <v>0</v>
      </c>
      <c r="AB841">
        <v>7.87</v>
      </c>
      <c r="AC841">
        <v>0</v>
      </c>
      <c r="AD841">
        <v>0</v>
      </c>
      <c r="AE841">
        <v>0</v>
      </c>
      <c r="AF841">
        <v>1.2</v>
      </c>
      <c r="AG841">
        <v>0</v>
      </c>
      <c r="AH841">
        <v>0</v>
      </c>
      <c r="AI841">
        <v>1</v>
      </c>
      <c r="AJ841">
        <v>6.56</v>
      </c>
      <c r="AK841">
        <v>1</v>
      </c>
      <c r="AL841">
        <v>1</v>
      </c>
      <c r="AN841">
        <v>0</v>
      </c>
      <c r="AO841">
        <v>1</v>
      </c>
      <c r="AP841">
        <v>0</v>
      </c>
      <c r="AQ841">
        <v>0</v>
      </c>
      <c r="AR841">
        <v>0</v>
      </c>
      <c r="AS841" t="s">
        <v>3</v>
      </c>
      <c r="AT841">
        <v>1.63</v>
      </c>
      <c r="AU841" t="s">
        <v>3</v>
      </c>
      <c r="AV841">
        <v>0</v>
      </c>
      <c r="AW841">
        <v>2</v>
      </c>
      <c r="AX841">
        <v>39573122</v>
      </c>
      <c r="AY841">
        <v>1</v>
      </c>
      <c r="AZ841">
        <v>0</v>
      </c>
      <c r="BA841">
        <v>796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CX841">
        <f>Y841*Source!I332</f>
        <v>0.4594644</v>
      </c>
      <c r="CY841">
        <f t="shared" si="144"/>
        <v>7.87</v>
      </c>
      <c r="CZ841">
        <f t="shared" si="145"/>
        <v>1.2</v>
      </c>
      <c r="DA841">
        <f t="shared" si="146"/>
        <v>6.56</v>
      </c>
      <c r="DB841">
        <v>0</v>
      </c>
    </row>
    <row r="842" spans="1:106" x14ac:dyDescent="0.2">
      <c r="A842">
        <f>ROW(Source!A332)</f>
        <v>332</v>
      </c>
      <c r="B842">
        <v>39570879</v>
      </c>
      <c r="C842">
        <v>39573093</v>
      </c>
      <c r="D842">
        <v>36883836</v>
      </c>
      <c r="E842">
        <v>1</v>
      </c>
      <c r="F842">
        <v>1</v>
      </c>
      <c r="G842">
        <v>1</v>
      </c>
      <c r="H842">
        <v>2</v>
      </c>
      <c r="I842" t="s">
        <v>1407</v>
      </c>
      <c r="J842" t="s">
        <v>1408</v>
      </c>
      <c r="K842" t="s">
        <v>1409</v>
      </c>
      <c r="L842">
        <v>1368</v>
      </c>
      <c r="N842">
        <v>1011</v>
      </c>
      <c r="O842" t="s">
        <v>1151</v>
      </c>
      <c r="P842" t="s">
        <v>1151</v>
      </c>
      <c r="Q842">
        <v>1</v>
      </c>
      <c r="W842">
        <v>0</v>
      </c>
      <c r="X842">
        <v>1061502546</v>
      </c>
      <c r="Y842">
        <v>6.71</v>
      </c>
      <c r="AA842">
        <v>0</v>
      </c>
      <c r="AB842">
        <v>80.75</v>
      </c>
      <c r="AC842">
        <v>0</v>
      </c>
      <c r="AD842">
        <v>0</v>
      </c>
      <c r="AE842">
        <v>0</v>
      </c>
      <c r="AF842">
        <v>12.31</v>
      </c>
      <c r="AG842">
        <v>0</v>
      </c>
      <c r="AH842">
        <v>0</v>
      </c>
      <c r="AI842">
        <v>1</v>
      </c>
      <c r="AJ842">
        <v>6.56</v>
      </c>
      <c r="AK842">
        <v>1</v>
      </c>
      <c r="AL842">
        <v>1</v>
      </c>
      <c r="AN842">
        <v>0</v>
      </c>
      <c r="AO842">
        <v>1</v>
      </c>
      <c r="AP842">
        <v>0</v>
      </c>
      <c r="AQ842">
        <v>0</v>
      </c>
      <c r="AR842">
        <v>0</v>
      </c>
      <c r="AS842" t="s">
        <v>3</v>
      </c>
      <c r="AT842">
        <v>6.71</v>
      </c>
      <c r="AU842" t="s">
        <v>3</v>
      </c>
      <c r="AV842">
        <v>0</v>
      </c>
      <c r="AW842">
        <v>2</v>
      </c>
      <c r="AX842">
        <v>39573123</v>
      </c>
      <c r="AY842">
        <v>1</v>
      </c>
      <c r="AZ842">
        <v>0</v>
      </c>
      <c r="BA842">
        <v>797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CX842">
        <f>Y842*Source!I332</f>
        <v>1.8914148000000002</v>
      </c>
      <c r="CY842">
        <f t="shared" si="144"/>
        <v>80.75</v>
      </c>
      <c r="CZ842">
        <f t="shared" si="145"/>
        <v>12.31</v>
      </c>
      <c r="DA842">
        <f t="shared" si="146"/>
        <v>6.56</v>
      </c>
      <c r="DB842">
        <v>0</v>
      </c>
    </row>
    <row r="843" spans="1:106" x14ac:dyDescent="0.2">
      <c r="A843">
        <f>ROW(Source!A332)</f>
        <v>332</v>
      </c>
      <c r="B843">
        <v>39570879</v>
      </c>
      <c r="C843">
        <v>39573093</v>
      </c>
      <c r="D843">
        <v>36800159</v>
      </c>
      <c r="E843">
        <v>1</v>
      </c>
      <c r="F843">
        <v>1</v>
      </c>
      <c r="G843">
        <v>1</v>
      </c>
      <c r="H843">
        <v>3</v>
      </c>
      <c r="I843" t="s">
        <v>1387</v>
      </c>
      <c r="J843" t="s">
        <v>1388</v>
      </c>
      <c r="K843" t="s">
        <v>1389</v>
      </c>
      <c r="L843">
        <v>1339</v>
      </c>
      <c r="N843">
        <v>1007</v>
      </c>
      <c r="O843" t="s">
        <v>73</v>
      </c>
      <c r="P843" t="s">
        <v>73</v>
      </c>
      <c r="Q843">
        <v>1</v>
      </c>
      <c r="W843">
        <v>0</v>
      </c>
      <c r="X843">
        <v>1262771840</v>
      </c>
      <c r="Y843">
        <v>1.37</v>
      </c>
      <c r="AA843">
        <v>40.799999999999997</v>
      </c>
      <c r="AB843">
        <v>0</v>
      </c>
      <c r="AC843">
        <v>0</v>
      </c>
      <c r="AD843">
        <v>0</v>
      </c>
      <c r="AE843">
        <v>6.22</v>
      </c>
      <c r="AF843">
        <v>0</v>
      </c>
      <c r="AG843">
        <v>0</v>
      </c>
      <c r="AH843">
        <v>0</v>
      </c>
      <c r="AI843">
        <v>6.56</v>
      </c>
      <c r="AJ843">
        <v>1</v>
      </c>
      <c r="AK843">
        <v>1</v>
      </c>
      <c r="AL843">
        <v>1</v>
      </c>
      <c r="AN843">
        <v>0</v>
      </c>
      <c r="AO843">
        <v>1</v>
      </c>
      <c r="AP843">
        <v>0</v>
      </c>
      <c r="AQ843">
        <v>0</v>
      </c>
      <c r="AR843">
        <v>0</v>
      </c>
      <c r="AS843" t="s">
        <v>3</v>
      </c>
      <c r="AT843">
        <v>1.37</v>
      </c>
      <c r="AU843" t="s">
        <v>3</v>
      </c>
      <c r="AV843">
        <v>0</v>
      </c>
      <c r="AW843">
        <v>2</v>
      </c>
      <c r="AX843">
        <v>39573124</v>
      </c>
      <c r="AY843">
        <v>1</v>
      </c>
      <c r="AZ843">
        <v>0</v>
      </c>
      <c r="BA843">
        <v>798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CX843">
        <f>Y843*Source!I332</f>
        <v>0.38617560000000006</v>
      </c>
      <c r="CY843">
        <f t="shared" ref="CY843:CY856" si="147">AA843</f>
        <v>40.799999999999997</v>
      </c>
      <c r="CZ843">
        <f t="shared" ref="CZ843:CZ856" si="148">AE843</f>
        <v>6.22</v>
      </c>
      <c r="DA843">
        <f t="shared" ref="DA843:DA856" si="149">AI843</f>
        <v>6.56</v>
      </c>
      <c r="DB843">
        <v>0</v>
      </c>
    </row>
    <row r="844" spans="1:106" x14ac:dyDescent="0.2">
      <c r="A844">
        <f>ROW(Source!A332)</f>
        <v>332</v>
      </c>
      <c r="B844">
        <v>39570879</v>
      </c>
      <c r="C844">
        <v>39573093</v>
      </c>
      <c r="D844">
        <v>36800166</v>
      </c>
      <c r="E844">
        <v>1</v>
      </c>
      <c r="F844">
        <v>1</v>
      </c>
      <c r="G844">
        <v>1</v>
      </c>
      <c r="H844">
        <v>3</v>
      </c>
      <c r="I844" t="s">
        <v>1410</v>
      </c>
      <c r="J844" t="s">
        <v>1411</v>
      </c>
      <c r="K844" t="s">
        <v>1412</v>
      </c>
      <c r="L844">
        <v>1346</v>
      </c>
      <c r="N844">
        <v>1009</v>
      </c>
      <c r="O844" t="s">
        <v>307</v>
      </c>
      <c r="P844" t="s">
        <v>307</v>
      </c>
      <c r="Q844">
        <v>1</v>
      </c>
      <c r="W844">
        <v>0</v>
      </c>
      <c r="X844">
        <v>1721895514</v>
      </c>
      <c r="Y844">
        <v>0.41</v>
      </c>
      <c r="AA844">
        <v>39.950000000000003</v>
      </c>
      <c r="AB844">
        <v>0</v>
      </c>
      <c r="AC844">
        <v>0</v>
      </c>
      <c r="AD844">
        <v>0</v>
      </c>
      <c r="AE844">
        <v>6.09</v>
      </c>
      <c r="AF844">
        <v>0</v>
      </c>
      <c r="AG844">
        <v>0</v>
      </c>
      <c r="AH844">
        <v>0</v>
      </c>
      <c r="AI844">
        <v>6.56</v>
      </c>
      <c r="AJ844">
        <v>1</v>
      </c>
      <c r="AK844">
        <v>1</v>
      </c>
      <c r="AL844">
        <v>1</v>
      </c>
      <c r="AN844">
        <v>0</v>
      </c>
      <c r="AO844">
        <v>1</v>
      </c>
      <c r="AP844">
        <v>0</v>
      </c>
      <c r="AQ844">
        <v>0</v>
      </c>
      <c r="AR844">
        <v>0</v>
      </c>
      <c r="AS844" t="s">
        <v>3</v>
      </c>
      <c r="AT844">
        <v>0.41</v>
      </c>
      <c r="AU844" t="s">
        <v>3</v>
      </c>
      <c r="AV844">
        <v>0</v>
      </c>
      <c r="AW844">
        <v>2</v>
      </c>
      <c r="AX844">
        <v>39573125</v>
      </c>
      <c r="AY844">
        <v>1</v>
      </c>
      <c r="AZ844">
        <v>0</v>
      </c>
      <c r="BA844">
        <v>799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CX844">
        <f>Y844*Source!I332</f>
        <v>0.1155708</v>
      </c>
      <c r="CY844">
        <f t="shared" si="147"/>
        <v>39.950000000000003</v>
      </c>
      <c r="CZ844">
        <f t="shared" si="148"/>
        <v>6.09</v>
      </c>
      <c r="DA844">
        <f t="shared" si="149"/>
        <v>6.56</v>
      </c>
      <c r="DB844">
        <v>0</v>
      </c>
    </row>
    <row r="845" spans="1:106" x14ac:dyDescent="0.2">
      <c r="A845">
        <f>ROW(Source!A332)</f>
        <v>332</v>
      </c>
      <c r="B845">
        <v>39570879</v>
      </c>
      <c r="C845">
        <v>39573093</v>
      </c>
      <c r="D845">
        <v>36803259</v>
      </c>
      <c r="E845">
        <v>1</v>
      </c>
      <c r="F845">
        <v>1</v>
      </c>
      <c r="G845">
        <v>1</v>
      </c>
      <c r="H845">
        <v>3</v>
      </c>
      <c r="I845" t="s">
        <v>1448</v>
      </c>
      <c r="J845" t="s">
        <v>1449</v>
      </c>
      <c r="K845" t="s">
        <v>1450</v>
      </c>
      <c r="L845">
        <v>1348</v>
      </c>
      <c r="N845">
        <v>1009</v>
      </c>
      <c r="O845" t="s">
        <v>64</v>
      </c>
      <c r="P845" t="s">
        <v>64</v>
      </c>
      <c r="Q845">
        <v>1000</v>
      </c>
      <c r="W845">
        <v>0</v>
      </c>
      <c r="X845">
        <v>1225357214</v>
      </c>
      <c r="Y845">
        <v>4.0000000000000001E-3</v>
      </c>
      <c r="AA845">
        <v>70513.440000000002</v>
      </c>
      <c r="AB845">
        <v>0</v>
      </c>
      <c r="AC845">
        <v>0</v>
      </c>
      <c r="AD845">
        <v>0</v>
      </c>
      <c r="AE845">
        <v>10749</v>
      </c>
      <c r="AF845">
        <v>0</v>
      </c>
      <c r="AG845">
        <v>0</v>
      </c>
      <c r="AH845">
        <v>0</v>
      </c>
      <c r="AI845">
        <v>6.56</v>
      </c>
      <c r="AJ845">
        <v>1</v>
      </c>
      <c r="AK845">
        <v>1</v>
      </c>
      <c r="AL845">
        <v>1</v>
      </c>
      <c r="AN845">
        <v>0</v>
      </c>
      <c r="AO845">
        <v>1</v>
      </c>
      <c r="AP845">
        <v>0</v>
      </c>
      <c r="AQ845">
        <v>0</v>
      </c>
      <c r="AR845">
        <v>0</v>
      </c>
      <c r="AS845" t="s">
        <v>3</v>
      </c>
      <c r="AT845">
        <v>4.0000000000000001E-3</v>
      </c>
      <c r="AU845" t="s">
        <v>3</v>
      </c>
      <c r="AV845">
        <v>0</v>
      </c>
      <c r="AW845">
        <v>2</v>
      </c>
      <c r="AX845">
        <v>39573126</v>
      </c>
      <c r="AY845">
        <v>1</v>
      </c>
      <c r="AZ845">
        <v>0</v>
      </c>
      <c r="BA845">
        <v>800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CX845">
        <f>Y845*Source!I332</f>
        <v>1.1275200000000001E-3</v>
      </c>
      <c r="CY845">
        <f t="shared" si="147"/>
        <v>70513.440000000002</v>
      </c>
      <c r="CZ845">
        <f t="shared" si="148"/>
        <v>10749</v>
      </c>
      <c r="DA845">
        <f t="shared" si="149"/>
        <v>6.56</v>
      </c>
      <c r="DB845">
        <v>0</v>
      </c>
    </row>
    <row r="846" spans="1:106" x14ac:dyDescent="0.2">
      <c r="A846">
        <f>ROW(Source!A332)</f>
        <v>332</v>
      </c>
      <c r="B846">
        <v>39570879</v>
      </c>
      <c r="C846">
        <v>39573093</v>
      </c>
      <c r="D846">
        <v>36804545</v>
      </c>
      <c r="E846">
        <v>1</v>
      </c>
      <c r="F846">
        <v>1</v>
      </c>
      <c r="G846">
        <v>1</v>
      </c>
      <c r="H846">
        <v>3</v>
      </c>
      <c r="I846" t="s">
        <v>1211</v>
      </c>
      <c r="J846" t="s">
        <v>1212</v>
      </c>
      <c r="K846" t="s">
        <v>1213</v>
      </c>
      <c r="L846">
        <v>1348</v>
      </c>
      <c r="N846">
        <v>1009</v>
      </c>
      <c r="O846" t="s">
        <v>64</v>
      </c>
      <c r="P846" t="s">
        <v>64</v>
      </c>
      <c r="Q846">
        <v>1000</v>
      </c>
      <c r="W846">
        <v>0</v>
      </c>
      <c r="X846">
        <v>1174701286</v>
      </c>
      <c r="Y846">
        <v>1.0000000000000001E-5</v>
      </c>
      <c r="AA846">
        <v>78575.679999999993</v>
      </c>
      <c r="AB846">
        <v>0</v>
      </c>
      <c r="AC846">
        <v>0</v>
      </c>
      <c r="AD846">
        <v>0</v>
      </c>
      <c r="AE846">
        <v>11978</v>
      </c>
      <c r="AF846">
        <v>0</v>
      </c>
      <c r="AG846">
        <v>0</v>
      </c>
      <c r="AH846">
        <v>0</v>
      </c>
      <c r="AI846">
        <v>6.56</v>
      </c>
      <c r="AJ846">
        <v>1</v>
      </c>
      <c r="AK846">
        <v>1</v>
      </c>
      <c r="AL846">
        <v>1</v>
      </c>
      <c r="AN846">
        <v>0</v>
      </c>
      <c r="AO846">
        <v>1</v>
      </c>
      <c r="AP846">
        <v>0</v>
      </c>
      <c r="AQ846">
        <v>0</v>
      </c>
      <c r="AR846">
        <v>0</v>
      </c>
      <c r="AS846" t="s">
        <v>3</v>
      </c>
      <c r="AT846">
        <v>1.0000000000000001E-5</v>
      </c>
      <c r="AU846" t="s">
        <v>3</v>
      </c>
      <c r="AV846">
        <v>0</v>
      </c>
      <c r="AW846">
        <v>2</v>
      </c>
      <c r="AX846">
        <v>39573128</v>
      </c>
      <c r="AY846">
        <v>1</v>
      </c>
      <c r="AZ846">
        <v>0</v>
      </c>
      <c r="BA846">
        <v>802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CX846">
        <f>Y846*Source!I332</f>
        <v>2.8188000000000004E-6</v>
      </c>
      <c r="CY846">
        <f t="shared" si="147"/>
        <v>78575.679999999993</v>
      </c>
      <c r="CZ846">
        <f t="shared" si="148"/>
        <v>11978</v>
      </c>
      <c r="DA846">
        <f t="shared" si="149"/>
        <v>6.56</v>
      </c>
      <c r="DB846">
        <v>0</v>
      </c>
    </row>
    <row r="847" spans="1:106" x14ac:dyDescent="0.2">
      <c r="A847">
        <f>ROW(Source!A332)</f>
        <v>332</v>
      </c>
      <c r="B847">
        <v>39570879</v>
      </c>
      <c r="C847">
        <v>39573093</v>
      </c>
      <c r="D847">
        <v>36805527</v>
      </c>
      <c r="E847">
        <v>1</v>
      </c>
      <c r="F847">
        <v>1</v>
      </c>
      <c r="G847">
        <v>1</v>
      </c>
      <c r="H847">
        <v>3</v>
      </c>
      <c r="I847" t="s">
        <v>1413</v>
      </c>
      <c r="J847" t="s">
        <v>1414</v>
      </c>
      <c r="K847" t="s">
        <v>1415</v>
      </c>
      <c r="L847">
        <v>1348</v>
      </c>
      <c r="N847">
        <v>1009</v>
      </c>
      <c r="O847" t="s">
        <v>64</v>
      </c>
      <c r="P847" t="s">
        <v>64</v>
      </c>
      <c r="Q847">
        <v>1000</v>
      </c>
      <c r="W847">
        <v>0</v>
      </c>
      <c r="X847">
        <v>-2116243625</v>
      </c>
      <c r="Y847">
        <v>1E-4</v>
      </c>
      <c r="AA847">
        <v>248624</v>
      </c>
      <c r="AB847">
        <v>0</v>
      </c>
      <c r="AC847">
        <v>0</v>
      </c>
      <c r="AD847">
        <v>0</v>
      </c>
      <c r="AE847">
        <v>37900</v>
      </c>
      <c r="AF847">
        <v>0</v>
      </c>
      <c r="AG847">
        <v>0</v>
      </c>
      <c r="AH847">
        <v>0</v>
      </c>
      <c r="AI847">
        <v>6.56</v>
      </c>
      <c r="AJ847">
        <v>1</v>
      </c>
      <c r="AK847">
        <v>1</v>
      </c>
      <c r="AL847">
        <v>1</v>
      </c>
      <c r="AN847">
        <v>0</v>
      </c>
      <c r="AO847">
        <v>1</v>
      </c>
      <c r="AP847">
        <v>0</v>
      </c>
      <c r="AQ847">
        <v>0</v>
      </c>
      <c r="AR847">
        <v>0</v>
      </c>
      <c r="AS847" t="s">
        <v>3</v>
      </c>
      <c r="AT847">
        <v>1E-4</v>
      </c>
      <c r="AU847" t="s">
        <v>3</v>
      </c>
      <c r="AV847">
        <v>0</v>
      </c>
      <c r="AW847">
        <v>2</v>
      </c>
      <c r="AX847">
        <v>39573129</v>
      </c>
      <c r="AY847">
        <v>1</v>
      </c>
      <c r="AZ847">
        <v>0</v>
      </c>
      <c r="BA847">
        <v>803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CX847">
        <f>Y847*Source!I332</f>
        <v>2.8188000000000002E-5</v>
      </c>
      <c r="CY847">
        <f t="shared" si="147"/>
        <v>248624</v>
      </c>
      <c r="CZ847">
        <f t="shared" si="148"/>
        <v>37900</v>
      </c>
      <c r="DA847">
        <f t="shared" si="149"/>
        <v>6.56</v>
      </c>
      <c r="DB847">
        <v>0</v>
      </c>
    </row>
    <row r="848" spans="1:106" x14ac:dyDescent="0.2">
      <c r="A848">
        <f>ROW(Source!A332)</f>
        <v>332</v>
      </c>
      <c r="B848">
        <v>39570879</v>
      </c>
      <c r="C848">
        <v>39573093</v>
      </c>
      <c r="D848">
        <v>36823258</v>
      </c>
      <c r="E848">
        <v>1</v>
      </c>
      <c r="F848">
        <v>1</v>
      </c>
      <c r="G848">
        <v>1</v>
      </c>
      <c r="H848">
        <v>3</v>
      </c>
      <c r="I848" t="s">
        <v>579</v>
      </c>
      <c r="J848" t="s">
        <v>581</v>
      </c>
      <c r="K848" t="s">
        <v>580</v>
      </c>
      <c r="L848">
        <v>1348</v>
      </c>
      <c r="N848">
        <v>1009</v>
      </c>
      <c r="O848" t="s">
        <v>64</v>
      </c>
      <c r="P848" t="s">
        <v>64</v>
      </c>
      <c r="Q848">
        <v>1000</v>
      </c>
      <c r="W848">
        <v>0</v>
      </c>
      <c r="X848">
        <v>299819930</v>
      </c>
      <c r="Y848">
        <v>1E-3</v>
      </c>
      <c r="AA848">
        <v>50590.720000000001</v>
      </c>
      <c r="AB848">
        <v>0</v>
      </c>
      <c r="AC848">
        <v>0</v>
      </c>
      <c r="AD848">
        <v>0</v>
      </c>
      <c r="AE848">
        <v>7712</v>
      </c>
      <c r="AF848">
        <v>0</v>
      </c>
      <c r="AG848">
        <v>0</v>
      </c>
      <c r="AH848">
        <v>0</v>
      </c>
      <c r="AI848">
        <v>6.56</v>
      </c>
      <c r="AJ848">
        <v>1</v>
      </c>
      <c r="AK848">
        <v>1</v>
      </c>
      <c r="AL848">
        <v>1</v>
      </c>
      <c r="AN848">
        <v>0</v>
      </c>
      <c r="AO848">
        <v>1</v>
      </c>
      <c r="AP848">
        <v>0</v>
      </c>
      <c r="AQ848">
        <v>0</v>
      </c>
      <c r="AR848">
        <v>0</v>
      </c>
      <c r="AS848" t="s">
        <v>3</v>
      </c>
      <c r="AT848">
        <v>1E-3</v>
      </c>
      <c r="AU848" t="s">
        <v>3</v>
      </c>
      <c r="AV848">
        <v>0</v>
      </c>
      <c r="AW848">
        <v>2</v>
      </c>
      <c r="AX848">
        <v>39573130</v>
      </c>
      <c r="AY848">
        <v>1</v>
      </c>
      <c r="AZ848">
        <v>0</v>
      </c>
      <c r="BA848">
        <v>804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CX848">
        <f>Y848*Source!I332</f>
        <v>2.8188000000000003E-4</v>
      </c>
      <c r="CY848">
        <f t="shared" si="147"/>
        <v>50590.720000000001</v>
      </c>
      <c r="CZ848">
        <f t="shared" si="148"/>
        <v>7712</v>
      </c>
      <c r="DA848">
        <f t="shared" si="149"/>
        <v>6.56</v>
      </c>
      <c r="DB848">
        <v>0</v>
      </c>
    </row>
    <row r="849" spans="1:106" x14ac:dyDescent="0.2">
      <c r="A849">
        <f>ROW(Source!A332)</f>
        <v>332</v>
      </c>
      <c r="B849">
        <v>39570879</v>
      </c>
      <c r="C849">
        <v>39573093</v>
      </c>
      <c r="D849">
        <v>39169913</v>
      </c>
      <c r="E849">
        <v>17</v>
      </c>
      <c r="F849">
        <v>1</v>
      </c>
      <c r="G849">
        <v>1</v>
      </c>
      <c r="H849">
        <v>3</v>
      </c>
      <c r="I849" t="s">
        <v>124</v>
      </c>
      <c r="J849" t="s">
        <v>3</v>
      </c>
      <c r="K849" t="s">
        <v>125</v>
      </c>
      <c r="L849">
        <v>1348</v>
      </c>
      <c r="N849">
        <v>1009</v>
      </c>
      <c r="O849" t="s">
        <v>64</v>
      </c>
      <c r="P849" t="s">
        <v>64</v>
      </c>
      <c r="Q849">
        <v>1000</v>
      </c>
      <c r="W849">
        <v>0</v>
      </c>
      <c r="X849">
        <v>748648226</v>
      </c>
      <c r="Y849">
        <v>1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6.56</v>
      </c>
      <c r="AJ849">
        <v>1</v>
      </c>
      <c r="AK849">
        <v>1</v>
      </c>
      <c r="AL849">
        <v>1</v>
      </c>
      <c r="AN849">
        <v>0</v>
      </c>
      <c r="AO849">
        <v>0</v>
      </c>
      <c r="AP849">
        <v>0</v>
      </c>
      <c r="AQ849">
        <v>0</v>
      </c>
      <c r="AR849">
        <v>0</v>
      </c>
      <c r="AS849" t="s">
        <v>3</v>
      </c>
      <c r="AT849">
        <v>1</v>
      </c>
      <c r="AU849" t="s">
        <v>3</v>
      </c>
      <c r="AV849">
        <v>0</v>
      </c>
      <c r="AW849">
        <v>2</v>
      </c>
      <c r="AX849">
        <v>39573131</v>
      </c>
      <c r="AY849">
        <v>1</v>
      </c>
      <c r="AZ849">
        <v>0</v>
      </c>
      <c r="BA849">
        <v>805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CX849">
        <f>Y849*Source!I332</f>
        <v>0.28188000000000002</v>
      </c>
      <c r="CY849">
        <f t="shared" si="147"/>
        <v>0</v>
      </c>
      <c r="CZ849">
        <f t="shared" si="148"/>
        <v>0</v>
      </c>
      <c r="DA849">
        <f t="shared" si="149"/>
        <v>6.56</v>
      </c>
      <c r="DB849">
        <v>0</v>
      </c>
    </row>
    <row r="850" spans="1:106" x14ac:dyDescent="0.2">
      <c r="A850">
        <f>ROW(Source!A332)</f>
        <v>332</v>
      </c>
      <c r="B850">
        <v>39570879</v>
      </c>
      <c r="C850">
        <v>39573093</v>
      </c>
      <c r="D850">
        <v>36825287</v>
      </c>
      <c r="E850">
        <v>1</v>
      </c>
      <c r="F850">
        <v>1</v>
      </c>
      <c r="G850">
        <v>1</v>
      </c>
      <c r="H850">
        <v>3</v>
      </c>
      <c r="I850" t="s">
        <v>1416</v>
      </c>
      <c r="J850" t="s">
        <v>1417</v>
      </c>
      <c r="K850" t="s">
        <v>1418</v>
      </c>
      <c r="L850">
        <v>1302</v>
      </c>
      <c r="N850">
        <v>1003</v>
      </c>
      <c r="O850" t="s">
        <v>47</v>
      </c>
      <c r="P850" t="s">
        <v>47</v>
      </c>
      <c r="Q850">
        <v>10</v>
      </c>
      <c r="W850">
        <v>0</v>
      </c>
      <c r="X850">
        <v>-1640127157</v>
      </c>
      <c r="Y850">
        <v>1.8700000000000001E-2</v>
      </c>
      <c r="AA850">
        <v>329.57</v>
      </c>
      <c r="AB850">
        <v>0</v>
      </c>
      <c r="AC850">
        <v>0</v>
      </c>
      <c r="AD850">
        <v>0</v>
      </c>
      <c r="AE850">
        <v>50.24</v>
      </c>
      <c r="AF850">
        <v>0</v>
      </c>
      <c r="AG850">
        <v>0</v>
      </c>
      <c r="AH850">
        <v>0</v>
      </c>
      <c r="AI850">
        <v>6.56</v>
      </c>
      <c r="AJ850">
        <v>1</v>
      </c>
      <c r="AK850">
        <v>1</v>
      </c>
      <c r="AL850">
        <v>1</v>
      </c>
      <c r="AN850">
        <v>0</v>
      </c>
      <c r="AO850">
        <v>1</v>
      </c>
      <c r="AP850">
        <v>0</v>
      </c>
      <c r="AQ850">
        <v>0</v>
      </c>
      <c r="AR850">
        <v>0</v>
      </c>
      <c r="AS850" t="s">
        <v>3</v>
      </c>
      <c r="AT850">
        <v>1.8700000000000001E-2</v>
      </c>
      <c r="AU850" t="s">
        <v>3</v>
      </c>
      <c r="AV850">
        <v>0</v>
      </c>
      <c r="AW850">
        <v>2</v>
      </c>
      <c r="AX850">
        <v>39573132</v>
      </c>
      <c r="AY850">
        <v>1</v>
      </c>
      <c r="AZ850">
        <v>0</v>
      </c>
      <c r="BA850">
        <v>806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CX850">
        <f>Y850*Source!I332</f>
        <v>5.2711560000000008E-3</v>
      </c>
      <c r="CY850">
        <f t="shared" si="147"/>
        <v>329.57</v>
      </c>
      <c r="CZ850">
        <f t="shared" si="148"/>
        <v>50.24</v>
      </c>
      <c r="DA850">
        <f t="shared" si="149"/>
        <v>6.56</v>
      </c>
      <c r="DB850">
        <v>0</v>
      </c>
    </row>
    <row r="851" spans="1:106" x14ac:dyDescent="0.2">
      <c r="A851">
        <f>ROW(Source!A332)</f>
        <v>332</v>
      </c>
      <c r="B851">
        <v>39570879</v>
      </c>
      <c r="C851">
        <v>39573093</v>
      </c>
      <c r="D851">
        <v>36825646</v>
      </c>
      <c r="E851">
        <v>1</v>
      </c>
      <c r="F851">
        <v>1</v>
      </c>
      <c r="G851">
        <v>1</v>
      </c>
      <c r="H851">
        <v>3</v>
      </c>
      <c r="I851" t="s">
        <v>1220</v>
      </c>
      <c r="J851" t="s">
        <v>1221</v>
      </c>
      <c r="K851" t="s">
        <v>1222</v>
      </c>
      <c r="L851">
        <v>1348</v>
      </c>
      <c r="N851">
        <v>1009</v>
      </c>
      <c r="O851" t="s">
        <v>64</v>
      </c>
      <c r="P851" t="s">
        <v>64</v>
      </c>
      <c r="Q851">
        <v>1000</v>
      </c>
      <c r="W851">
        <v>0</v>
      </c>
      <c r="X851">
        <v>-1396314973</v>
      </c>
      <c r="Y851">
        <v>3.0000000000000001E-5</v>
      </c>
      <c r="AA851">
        <v>29226.11</v>
      </c>
      <c r="AB851">
        <v>0</v>
      </c>
      <c r="AC851">
        <v>0</v>
      </c>
      <c r="AD851">
        <v>0</v>
      </c>
      <c r="AE851">
        <v>4455.2</v>
      </c>
      <c r="AF851">
        <v>0</v>
      </c>
      <c r="AG851">
        <v>0</v>
      </c>
      <c r="AH851">
        <v>0</v>
      </c>
      <c r="AI851">
        <v>6.56</v>
      </c>
      <c r="AJ851">
        <v>1</v>
      </c>
      <c r="AK851">
        <v>1</v>
      </c>
      <c r="AL851">
        <v>1</v>
      </c>
      <c r="AN851">
        <v>0</v>
      </c>
      <c r="AO851">
        <v>1</v>
      </c>
      <c r="AP851">
        <v>0</v>
      </c>
      <c r="AQ851">
        <v>0</v>
      </c>
      <c r="AR851">
        <v>0</v>
      </c>
      <c r="AS851" t="s">
        <v>3</v>
      </c>
      <c r="AT851">
        <v>3.0000000000000001E-5</v>
      </c>
      <c r="AU851" t="s">
        <v>3</v>
      </c>
      <c r="AV851">
        <v>0</v>
      </c>
      <c r="AW851">
        <v>2</v>
      </c>
      <c r="AX851">
        <v>39573133</v>
      </c>
      <c r="AY851">
        <v>1</v>
      </c>
      <c r="AZ851">
        <v>0</v>
      </c>
      <c r="BA851">
        <v>807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CX851">
        <f>Y851*Source!I332</f>
        <v>8.4564000000000009E-6</v>
      </c>
      <c r="CY851">
        <f t="shared" si="147"/>
        <v>29226.11</v>
      </c>
      <c r="CZ851">
        <f t="shared" si="148"/>
        <v>4455.2</v>
      </c>
      <c r="DA851">
        <f t="shared" si="149"/>
        <v>6.56</v>
      </c>
      <c r="DB851">
        <v>0</v>
      </c>
    </row>
    <row r="852" spans="1:106" x14ac:dyDescent="0.2">
      <c r="A852">
        <f>ROW(Source!A332)</f>
        <v>332</v>
      </c>
      <c r="B852">
        <v>39570879</v>
      </c>
      <c r="C852">
        <v>39573093</v>
      </c>
      <c r="D852">
        <v>36826406</v>
      </c>
      <c r="E852">
        <v>1</v>
      </c>
      <c r="F852">
        <v>1</v>
      </c>
      <c r="G852">
        <v>1</v>
      </c>
      <c r="H852">
        <v>3</v>
      </c>
      <c r="I852" t="s">
        <v>1419</v>
      </c>
      <c r="J852" t="s">
        <v>1420</v>
      </c>
      <c r="K852" t="s">
        <v>1421</v>
      </c>
      <c r="L852">
        <v>1348</v>
      </c>
      <c r="N852">
        <v>1009</v>
      </c>
      <c r="O852" t="s">
        <v>64</v>
      </c>
      <c r="P852" t="s">
        <v>64</v>
      </c>
      <c r="Q852">
        <v>1000</v>
      </c>
      <c r="W852">
        <v>0</v>
      </c>
      <c r="X852">
        <v>900832145</v>
      </c>
      <c r="Y852">
        <v>1.9400000000000001E-3</v>
      </c>
      <c r="AA852">
        <v>32275.200000000001</v>
      </c>
      <c r="AB852">
        <v>0</v>
      </c>
      <c r="AC852">
        <v>0</v>
      </c>
      <c r="AD852">
        <v>0</v>
      </c>
      <c r="AE852">
        <v>4920</v>
      </c>
      <c r="AF852">
        <v>0</v>
      </c>
      <c r="AG852">
        <v>0</v>
      </c>
      <c r="AH852">
        <v>0</v>
      </c>
      <c r="AI852">
        <v>6.56</v>
      </c>
      <c r="AJ852">
        <v>1</v>
      </c>
      <c r="AK852">
        <v>1</v>
      </c>
      <c r="AL852">
        <v>1</v>
      </c>
      <c r="AN852">
        <v>0</v>
      </c>
      <c r="AO852">
        <v>1</v>
      </c>
      <c r="AP852">
        <v>0</v>
      </c>
      <c r="AQ852">
        <v>0</v>
      </c>
      <c r="AR852">
        <v>0</v>
      </c>
      <c r="AS852" t="s">
        <v>3</v>
      </c>
      <c r="AT852">
        <v>1.9400000000000001E-3</v>
      </c>
      <c r="AU852" t="s">
        <v>3</v>
      </c>
      <c r="AV852">
        <v>0</v>
      </c>
      <c r="AW852">
        <v>2</v>
      </c>
      <c r="AX852">
        <v>39573134</v>
      </c>
      <c r="AY852">
        <v>1</v>
      </c>
      <c r="AZ852">
        <v>0</v>
      </c>
      <c r="BA852">
        <v>808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CX852">
        <f>Y852*Source!I332</f>
        <v>5.4684720000000011E-4</v>
      </c>
      <c r="CY852">
        <f t="shared" si="147"/>
        <v>32275.200000000001</v>
      </c>
      <c r="CZ852">
        <f t="shared" si="148"/>
        <v>4920</v>
      </c>
      <c r="DA852">
        <f t="shared" si="149"/>
        <v>6.56</v>
      </c>
      <c r="DB852">
        <v>0</v>
      </c>
    </row>
    <row r="853" spans="1:106" x14ac:dyDescent="0.2">
      <c r="A853">
        <f>ROW(Source!A332)</f>
        <v>332</v>
      </c>
      <c r="B853">
        <v>39570879</v>
      </c>
      <c r="C853">
        <v>39573093</v>
      </c>
      <c r="D853">
        <v>36826479</v>
      </c>
      <c r="E853">
        <v>1</v>
      </c>
      <c r="F853">
        <v>1</v>
      </c>
      <c r="G853">
        <v>1</v>
      </c>
      <c r="H853">
        <v>3</v>
      </c>
      <c r="I853" t="s">
        <v>602</v>
      </c>
      <c r="J853" t="s">
        <v>604</v>
      </c>
      <c r="K853" t="s">
        <v>603</v>
      </c>
      <c r="L853">
        <v>1348</v>
      </c>
      <c r="N853">
        <v>1009</v>
      </c>
      <c r="O853" t="s">
        <v>64</v>
      </c>
      <c r="P853" t="s">
        <v>64</v>
      </c>
      <c r="Q853">
        <v>1000</v>
      </c>
      <c r="W853">
        <v>0</v>
      </c>
      <c r="X853">
        <v>1608923973</v>
      </c>
      <c r="Y853">
        <v>1</v>
      </c>
      <c r="AA853">
        <v>50936.24</v>
      </c>
      <c r="AB853">
        <v>0</v>
      </c>
      <c r="AC853">
        <v>0</v>
      </c>
      <c r="AD853">
        <v>0</v>
      </c>
      <c r="AE853">
        <v>7764.67</v>
      </c>
      <c r="AF853">
        <v>0</v>
      </c>
      <c r="AG853">
        <v>0</v>
      </c>
      <c r="AH853">
        <v>0</v>
      </c>
      <c r="AI853">
        <v>6.56</v>
      </c>
      <c r="AJ853">
        <v>1</v>
      </c>
      <c r="AK853">
        <v>1</v>
      </c>
      <c r="AL853">
        <v>1</v>
      </c>
      <c r="AN853">
        <v>0</v>
      </c>
      <c r="AO853">
        <v>0</v>
      </c>
      <c r="AP853">
        <v>0</v>
      </c>
      <c r="AQ853">
        <v>0</v>
      </c>
      <c r="AR853">
        <v>0</v>
      </c>
      <c r="AS853" t="s">
        <v>3</v>
      </c>
      <c r="AT853">
        <v>1</v>
      </c>
      <c r="AU853" t="s">
        <v>3</v>
      </c>
      <c r="AV853">
        <v>0</v>
      </c>
      <c r="AW853">
        <v>1</v>
      </c>
      <c r="AX853">
        <v>-1</v>
      </c>
      <c r="AY853">
        <v>0</v>
      </c>
      <c r="AZ853">
        <v>0</v>
      </c>
      <c r="BA853" t="s">
        <v>3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CX853">
        <f>Y853*Source!I332</f>
        <v>0.28188000000000002</v>
      </c>
      <c r="CY853">
        <f t="shared" si="147"/>
        <v>50936.24</v>
      </c>
      <c r="CZ853">
        <f t="shared" si="148"/>
        <v>7764.67</v>
      </c>
      <c r="DA853">
        <f t="shared" si="149"/>
        <v>6.56</v>
      </c>
      <c r="DB853">
        <v>0</v>
      </c>
    </row>
    <row r="854" spans="1:106" x14ac:dyDescent="0.2">
      <c r="A854">
        <f>ROW(Source!A332)</f>
        <v>332</v>
      </c>
      <c r="B854">
        <v>39570879</v>
      </c>
      <c r="C854">
        <v>39573093</v>
      </c>
      <c r="D854">
        <v>36830313</v>
      </c>
      <c r="E854">
        <v>1</v>
      </c>
      <c r="F854">
        <v>1</v>
      </c>
      <c r="G854">
        <v>1</v>
      </c>
      <c r="H854">
        <v>3</v>
      </c>
      <c r="I854" t="s">
        <v>1422</v>
      </c>
      <c r="J854" t="s">
        <v>1423</v>
      </c>
      <c r="K854" t="s">
        <v>1424</v>
      </c>
      <c r="L854">
        <v>1339</v>
      </c>
      <c r="N854">
        <v>1007</v>
      </c>
      <c r="O854" t="s">
        <v>73</v>
      </c>
      <c r="P854" t="s">
        <v>73</v>
      </c>
      <c r="Q854">
        <v>1</v>
      </c>
      <c r="W854">
        <v>0</v>
      </c>
      <c r="X854">
        <v>1283004816</v>
      </c>
      <c r="Y854">
        <v>1.0300000000000001E-3</v>
      </c>
      <c r="AA854">
        <v>11152</v>
      </c>
      <c r="AB854">
        <v>0</v>
      </c>
      <c r="AC854">
        <v>0</v>
      </c>
      <c r="AD854">
        <v>0</v>
      </c>
      <c r="AE854">
        <v>1700</v>
      </c>
      <c r="AF854">
        <v>0</v>
      </c>
      <c r="AG854">
        <v>0</v>
      </c>
      <c r="AH854">
        <v>0</v>
      </c>
      <c r="AI854">
        <v>6.56</v>
      </c>
      <c r="AJ854">
        <v>1</v>
      </c>
      <c r="AK854">
        <v>1</v>
      </c>
      <c r="AL854">
        <v>1</v>
      </c>
      <c r="AN854">
        <v>0</v>
      </c>
      <c r="AO854">
        <v>1</v>
      </c>
      <c r="AP854">
        <v>0</v>
      </c>
      <c r="AQ854">
        <v>0</v>
      </c>
      <c r="AR854">
        <v>0</v>
      </c>
      <c r="AS854" t="s">
        <v>3</v>
      </c>
      <c r="AT854">
        <v>1.0300000000000001E-3</v>
      </c>
      <c r="AU854" t="s">
        <v>3</v>
      </c>
      <c r="AV854">
        <v>0</v>
      </c>
      <c r="AW854">
        <v>2</v>
      </c>
      <c r="AX854">
        <v>39573135</v>
      </c>
      <c r="AY854">
        <v>1</v>
      </c>
      <c r="AZ854">
        <v>0</v>
      </c>
      <c r="BA854">
        <v>809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CX854">
        <f>Y854*Source!I332</f>
        <v>2.9033640000000006E-4</v>
      </c>
      <c r="CY854">
        <f t="shared" si="147"/>
        <v>11152</v>
      </c>
      <c r="CZ854">
        <f t="shared" si="148"/>
        <v>1700</v>
      </c>
      <c r="DA854">
        <f t="shared" si="149"/>
        <v>6.56</v>
      </c>
      <c r="DB854">
        <v>0</v>
      </c>
    </row>
    <row r="855" spans="1:106" x14ac:dyDescent="0.2">
      <c r="A855">
        <f>ROW(Source!A332)</f>
        <v>332</v>
      </c>
      <c r="B855">
        <v>39570879</v>
      </c>
      <c r="C855">
        <v>39573093</v>
      </c>
      <c r="D855">
        <v>36837948</v>
      </c>
      <c r="E855">
        <v>1</v>
      </c>
      <c r="F855">
        <v>1</v>
      </c>
      <c r="G855">
        <v>1</v>
      </c>
      <c r="H855">
        <v>3</v>
      </c>
      <c r="I855" t="s">
        <v>1425</v>
      </c>
      <c r="J855" t="s">
        <v>1426</v>
      </c>
      <c r="K855" t="s">
        <v>1427</v>
      </c>
      <c r="L855">
        <v>1348</v>
      </c>
      <c r="N855">
        <v>1009</v>
      </c>
      <c r="O855" t="s">
        <v>64</v>
      </c>
      <c r="P855" t="s">
        <v>64</v>
      </c>
      <c r="Q855">
        <v>1000</v>
      </c>
      <c r="W855">
        <v>0</v>
      </c>
      <c r="X855">
        <v>-1655298345</v>
      </c>
      <c r="Y855">
        <v>3.1E-4</v>
      </c>
      <c r="AA855">
        <v>102467.2</v>
      </c>
      <c r="AB855">
        <v>0</v>
      </c>
      <c r="AC855">
        <v>0</v>
      </c>
      <c r="AD855">
        <v>0</v>
      </c>
      <c r="AE855">
        <v>15620</v>
      </c>
      <c r="AF855">
        <v>0</v>
      </c>
      <c r="AG855">
        <v>0</v>
      </c>
      <c r="AH855">
        <v>0</v>
      </c>
      <c r="AI855">
        <v>6.56</v>
      </c>
      <c r="AJ855">
        <v>1</v>
      </c>
      <c r="AK855">
        <v>1</v>
      </c>
      <c r="AL855">
        <v>1</v>
      </c>
      <c r="AN855">
        <v>0</v>
      </c>
      <c r="AO855">
        <v>1</v>
      </c>
      <c r="AP855">
        <v>0</v>
      </c>
      <c r="AQ855">
        <v>0</v>
      </c>
      <c r="AR855">
        <v>0</v>
      </c>
      <c r="AS855" t="s">
        <v>3</v>
      </c>
      <c r="AT855">
        <v>3.1E-4</v>
      </c>
      <c r="AU855" t="s">
        <v>3</v>
      </c>
      <c r="AV855">
        <v>0</v>
      </c>
      <c r="AW855">
        <v>2</v>
      </c>
      <c r="AX855">
        <v>39573136</v>
      </c>
      <c r="AY855">
        <v>1</v>
      </c>
      <c r="AZ855">
        <v>0</v>
      </c>
      <c r="BA855">
        <v>810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CX855">
        <f>Y855*Source!I332</f>
        <v>8.73828E-5</v>
      </c>
      <c r="CY855">
        <f t="shared" si="147"/>
        <v>102467.2</v>
      </c>
      <c r="CZ855">
        <f t="shared" si="148"/>
        <v>15620</v>
      </c>
      <c r="DA855">
        <f t="shared" si="149"/>
        <v>6.56</v>
      </c>
      <c r="DB855">
        <v>0</v>
      </c>
    </row>
    <row r="856" spans="1:106" x14ac:dyDescent="0.2">
      <c r="A856">
        <f>ROW(Source!A332)</f>
        <v>332</v>
      </c>
      <c r="B856">
        <v>39570879</v>
      </c>
      <c r="C856">
        <v>39573093</v>
      </c>
      <c r="D856">
        <v>36839146</v>
      </c>
      <c r="E856">
        <v>1</v>
      </c>
      <c r="F856">
        <v>1</v>
      </c>
      <c r="G856">
        <v>1</v>
      </c>
      <c r="H856">
        <v>3</v>
      </c>
      <c r="I856" t="s">
        <v>1393</v>
      </c>
      <c r="J856" t="s">
        <v>1394</v>
      </c>
      <c r="K856" t="s">
        <v>1395</v>
      </c>
      <c r="L856">
        <v>1348</v>
      </c>
      <c r="N856">
        <v>1009</v>
      </c>
      <c r="O856" t="s">
        <v>64</v>
      </c>
      <c r="P856" t="s">
        <v>64</v>
      </c>
      <c r="Q856">
        <v>1000</v>
      </c>
      <c r="W856">
        <v>0</v>
      </c>
      <c r="X856">
        <v>-639604785</v>
      </c>
      <c r="Y856">
        <v>5.9999999999999995E-4</v>
      </c>
      <c r="AA856">
        <v>61795.199999999997</v>
      </c>
      <c r="AB856">
        <v>0</v>
      </c>
      <c r="AC856">
        <v>0</v>
      </c>
      <c r="AD856">
        <v>0</v>
      </c>
      <c r="AE856">
        <v>9420</v>
      </c>
      <c r="AF856">
        <v>0</v>
      </c>
      <c r="AG856">
        <v>0</v>
      </c>
      <c r="AH856">
        <v>0</v>
      </c>
      <c r="AI856">
        <v>6.56</v>
      </c>
      <c r="AJ856">
        <v>1</v>
      </c>
      <c r="AK856">
        <v>1</v>
      </c>
      <c r="AL856">
        <v>1</v>
      </c>
      <c r="AN856">
        <v>0</v>
      </c>
      <c r="AO856">
        <v>1</v>
      </c>
      <c r="AP856">
        <v>0</v>
      </c>
      <c r="AQ856">
        <v>0</v>
      </c>
      <c r="AR856">
        <v>0</v>
      </c>
      <c r="AS856" t="s">
        <v>3</v>
      </c>
      <c r="AT856">
        <v>5.9999999999999995E-4</v>
      </c>
      <c r="AU856" t="s">
        <v>3</v>
      </c>
      <c r="AV856">
        <v>0</v>
      </c>
      <c r="AW856">
        <v>2</v>
      </c>
      <c r="AX856">
        <v>39573137</v>
      </c>
      <c r="AY856">
        <v>1</v>
      </c>
      <c r="AZ856">
        <v>0</v>
      </c>
      <c r="BA856">
        <v>811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CX856">
        <f>Y856*Source!I332</f>
        <v>1.69128E-4</v>
      </c>
      <c r="CY856">
        <f t="shared" si="147"/>
        <v>61795.199999999997</v>
      </c>
      <c r="CZ856">
        <f t="shared" si="148"/>
        <v>9420</v>
      </c>
      <c r="DA856">
        <f t="shared" si="149"/>
        <v>6.56</v>
      </c>
      <c r="DB856">
        <v>0</v>
      </c>
    </row>
    <row r="857" spans="1:106" x14ac:dyDescent="0.2">
      <c r="A857">
        <f>ROW(Source!A335)</f>
        <v>335</v>
      </c>
      <c r="B857">
        <v>39570879</v>
      </c>
      <c r="C857">
        <v>39573187</v>
      </c>
      <c r="D857">
        <v>37072442</v>
      </c>
      <c r="E857">
        <v>1</v>
      </c>
      <c r="F857">
        <v>1</v>
      </c>
      <c r="G857">
        <v>1</v>
      </c>
      <c r="H857">
        <v>1</v>
      </c>
      <c r="I857" t="s">
        <v>1431</v>
      </c>
      <c r="J857" t="s">
        <v>3</v>
      </c>
      <c r="K857" t="s">
        <v>1432</v>
      </c>
      <c r="L857">
        <v>1191</v>
      </c>
      <c r="N857">
        <v>1013</v>
      </c>
      <c r="O857" t="s">
        <v>1143</v>
      </c>
      <c r="P857" t="s">
        <v>1143</v>
      </c>
      <c r="Q857">
        <v>1</v>
      </c>
      <c r="W857">
        <v>0</v>
      </c>
      <c r="X857">
        <v>1145761654</v>
      </c>
      <c r="Y857">
        <v>6.1064999999999987</v>
      </c>
      <c r="AA857">
        <v>0</v>
      </c>
      <c r="AB857">
        <v>0</v>
      </c>
      <c r="AC857">
        <v>0</v>
      </c>
      <c r="AD857">
        <v>69.86</v>
      </c>
      <c r="AE857">
        <v>0</v>
      </c>
      <c r="AF857">
        <v>0</v>
      </c>
      <c r="AG857">
        <v>0</v>
      </c>
      <c r="AH857">
        <v>10.65</v>
      </c>
      <c r="AI857">
        <v>1</v>
      </c>
      <c r="AJ857">
        <v>1</v>
      </c>
      <c r="AK857">
        <v>1</v>
      </c>
      <c r="AL857">
        <v>6.56</v>
      </c>
      <c r="AN857">
        <v>0</v>
      </c>
      <c r="AO857">
        <v>1</v>
      </c>
      <c r="AP857">
        <v>1</v>
      </c>
      <c r="AQ857">
        <v>0</v>
      </c>
      <c r="AR857">
        <v>0</v>
      </c>
      <c r="AS857" t="s">
        <v>3</v>
      </c>
      <c r="AT857">
        <v>5.31</v>
      </c>
      <c r="AU857" t="s">
        <v>20</v>
      </c>
      <c r="AV857">
        <v>1</v>
      </c>
      <c r="AW857">
        <v>2</v>
      </c>
      <c r="AX857">
        <v>39573196</v>
      </c>
      <c r="AY857">
        <v>1</v>
      </c>
      <c r="AZ857">
        <v>0</v>
      </c>
      <c r="BA857">
        <v>812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CX857">
        <f>Y857*Source!I335</f>
        <v>1.9003427999999996</v>
      </c>
      <c r="CY857">
        <f>AD857</f>
        <v>69.86</v>
      </c>
      <c r="CZ857">
        <f>AH857</f>
        <v>10.65</v>
      </c>
      <c r="DA857">
        <f>AL857</f>
        <v>6.56</v>
      </c>
      <c r="DB857">
        <v>0</v>
      </c>
    </row>
    <row r="858" spans="1:106" x14ac:dyDescent="0.2">
      <c r="A858">
        <f>ROW(Source!A335)</f>
        <v>335</v>
      </c>
      <c r="B858">
        <v>39570879</v>
      </c>
      <c r="C858">
        <v>39573187</v>
      </c>
      <c r="D858">
        <v>37064876</v>
      </c>
      <c r="E858">
        <v>1</v>
      </c>
      <c r="F858">
        <v>1</v>
      </c>
      <c r="G858">
        <v>1</v>
      </c>
      <c r="H858">
        <v>1</v>
      </c>
      <c r="I858" t="s">
        <v>1146</v>
      </c>
      <c r="J858" t="s">
        <v>3</v>
      </c>
      <c r="K858" t="s">
        <v>1147</v>
      </c>
      <c r="L858">
        <v>1191</v>
      </c>
      <c r="N858">
        <v>1013</v>
      </c>
      <c r="O858" t="s">
        <v>1143</v>
      </c>
      <c r="P858" t="s">
        <v>1143</v>
      </c>
      <c r="Q858">
        <v>1</v>
      </c>
      <c r="W858">
        <v>0</v>
      </c>
      <c r="X858">
        <v>-1417349443</v>
      </c>
      <c r="Y858">
        <v>0.02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1</v>
      </c>
      <c r="AJ858">
        <v>1</v>
      </c>
      <c r="AK858">
        <v>6.56</v>
      </c>
      <c r="AL858">
        <v>1</v>
      </c>
      <c r="AN858">
        <v>0</v>
      </c>
      <c r="AO858">
        <v>1</v>
      </c>
      <c r="AP858">
        <v>0</v>
      </c>
      <c r="AQ858">
        <v>0</v>
      </c>
      <c r="AR858">
        <v>0</v>
      </c>
      <c r="AS858" t="s">
        <v>3</v>
      </c>
      <c r="AT858">
        <v>0.02</v>
      </c>
      <c r="AU858" t="s">
        <v>3</v>
      </c>
      <c r="AV858">
        <v>2</v>
      </c>
      <c r="AW858">
        <v>2</v>
      </c>
      <c r="AX858">
        <v>39573197</v>
      </c>
      <c r="AY858">
        <v>1</v>
      </c>
      <c r="AZ858">
        <v>2048</v>
      </c>
      <c r="BA858">
        <v>813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CX858">
        <f>Y858*Source!I335</f>
        <v>6.2239999999999995E-3</v>
      </c>
      <c r="CY858">
        <f>AD858</f>
        <v>0</v>
      </c>
      <c r="CZ858">
        <f>AH858</f>
        <v>0</v>
      </c>
      <c r="DA858">
        <f>AL858</f>
        <v>1</v>
      </c>
      <c r="DB858">
        <v>0</v>
      </c>
    </row>
    <row r="859" spans="1:106" x14ac:dyDescent="0.2">
      <c r="A859">
        <f>ROW(Source!A335)</f>
        <v>335</v>
      </c>
      <c r="B859">
        <v>39570879</v>
      </c>
      <c r="C859">
        <v>39573187</v>
      </c>
      <c r="D859">
        <v>36882356</v>
      </c>
      <c r="E859">
        <v>1</v>
      </c>
      <c r="F859">
        <v>1</v>
      </c>
      <c r="G859">
        <v>1</v>
      </c>
      <c r="H859">
        <v>2</v>
      </c>
      <c r="I859" t="s">
        <v>1433</v>
      </c>
      <c r="J859" t="s">
        <v>1434</v>
      </c>
      <c r="K859" t="s">
        <v>1435</v>
      </c>
      <c r="L859">
        <v>1368</v>
      </c>
      <c r="N859">
        <v>1011</v>
      </c>
      <c r="O859" t="s">
        <v>1151</v>
      </c>
      <c r="P859" t="s">
        <v>1151</v>
      </c>
      <c r="Q859">
        <v>1</v>
      </c>
      <c r="W859">
        <v>0</v>
      </c>
      <c r="X859">
        <v>1047452784</v>
      </c>
      <c r="Y859">
        <v>1.2500000000000001E-2</v>
      </c>
      <c r="AA859">
        <v>0</v>
      </c>
      <c r="AB859">
        <v>11.15</v>
      </c>
      <c r="AC859">
        <v>0</v>
      </c>
      <c r="AD859">
        <v>0</v>
      </c>
      <c r="AE859">
        <v>0</v>
      </c>
      <c r="AF859">
        <v>1.7</v>
      </c>
      <c r="AG859">
        <v>0</v>
      </c>
      <c r="AH859">
        <v>0</v>
      </c>
      <c r="AI859">
        <v>1</v>
      </c>
      <c r="AJ859">
        <v>6.56</v>
      </c>
      <c r="AK859">
        <v>1</v>
      </c>
      <c r="AL859">
        <v>1</v>
      </c>
      <c r="AN859">
        <v>0</v>
      </c>
      <c r="AO859">
        <v>1</v>
      </c>
      <c r="AP859">
        <v>1</v>
      </c>
      <c r="AQ859">
        <v>0</v>
      </c>
      <c r="AR859">
        <v>0</v>
      </c>
      <c r="AS859" t="s">
        <v>3</v>
      </c>
      <c r="AT859">
        <v>0.01</v>
      </c>
      <c r="AU859" t="s">
        <v>19</v>
      </c>
      <c r="AV859">
        <v>0</v>
      </c>
      <c r="AW859">
        <v>2</v>
      </c>
      <c r="AX859">
        <v>39573198</v>
      </c>
      <c r="AY859">
        <v>1</v>
      </c>
      <c r="AZ859">
        <v>0</v>
      </c>
      <c r="BA859">
        <v>814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CX859">
        <f>Y859*Source!I335</f>
        <v>3.8899999999999998E-3</v>
      </c>
      <c r="CY859">
        <f>AB859</f>
        <v>11.15</v>
      </c>
      <c r="CZ859">
        <f>AF859</f>
        <v>1.7</v>
      </c>
      <c r="DA859">
        <f>AJ859</f>
        <v>6.56</v>
      </c>
      <c r="DB859">
        <v>0</v>
      </c>
    </row>
    <row r="860" spans="1:106" x14ac:dyDescent="0.2">
      <c r="A860">
        <f>ROW(Source!A335)</f>
        <v>335</v>
      </c>
      <c r="B860">
        <v>39570879</v>
      </c>
      <c r="C860">
        <v>39573187</v>
      </c>
      <c r="D860">
        <v>36882383</v>
      </c>
      <c r="E860">
        <v>1</v>
      </c>
      <c r="F860">
        <v>1</v>
      </c>
      <c r="G860">
        <v>1</v>
      </c>
      <c r="H860">
        <v>2</v>
      </c>
      <c r="I860" t="s">
        <v>1205</v>
      </c>
      <c r="J860" t="s">
        <v>1206</v>
      </c>
      <c r="K860" t="s">
        <v>1207</v>
      </c>
      <c r="L860">
        <v>1368</v>
      </c>
      <c r="N860">
        <v>1011</v>
      </c>
      <c r="O860" t="s">
        <v>1151</v>
      </c>
      <c r="P860" t="s">
        <v>1151</v>
      </c>
      <c r="Q860">
        <v>1</v>
      </c>
      <c r="W860">
        <v>0</v>
      </c>
      <c r="X860">
        <v>-665367104</v>
      </c>
      <c r="Y860">
        <v>1.2500000000000001E-2</v>
      </c>
      <c r="AA860">
        <v>0</v>
      </c>
      <c r="AB860">
        <v>590.33000000000004</v>
      </c>
      <c r="AC860">
        <v>10.06</v>
      </c>
      <c r="AD860">
        <v>0</v>
      </c>
      <c r="AE860">
        <v>0</v>
      </c>
      <c r="AF860">
        <v>89.99</v>
      </c>
      <c r="AG860">
        <v>10.06</v>
      </c>
      <c r="AH860">
        <v>0</v>
      </c>
      <c r="AI860">
        <v>1</v>
      </c>
      <c r="AJ860">
        <v>6.56</v>
      </c>
      <c r="AK860">
        <v>1</v>
      </c>
      <c r="AL860">
        <v>1</v>
      </c>
      <c r="AN860">
        <v>0</v>
      </c>
      <c r="AO860">
        <v>1</v>
      </c>
      <c r="AP860">
        <v>1</v>
      </c>
      <c r="AQ860">
        <v>0</v>
      </c>
      <c r="AR860">
        <v>0</v>
      </c>
      <c r="AS860" t="s">
        <v>3</v>
      </c>
      <c r="AT860">
        <v>0.01</v>
      </c>
      <c r="AU860" t="s">
        <v>19</v>
      </c>
      <c r="AV860">
        <v>0</v>
      </c>
      <c r="AW860">
        <v>2</v>
      </c>
      <c r="AX860">
        <v>39573199</v>
      </c>
      <c r="AY860">
        <v>1</v>
      </c>
      <c r="AZ860">
        <v>0</v>
      </c>
      <c r="BA860">
        <v>815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CX860">
        <f>Y860*Source!I335</f>
        <v>3.8899999999999998E-3</v>
      </c>
      <c r="CY860">
        <f>AB860</f>
        <v>590.33000000000004</v>
      </c>
      <c r="CZ860">
        <f>AF860</f>
        <v>89.99</v>
      </c>
      <c r="DA860">
        <f>AJ860</f>
        <v>6.56</v>
      </c>
      <c r="DB860">
        <v>0</v>
      </c>
    </row>
    <row r="861" spans="1:106" x14ac:dyDescent="0.2">
      <c r="A861">
        <f>ROW(Source!A335)</f>
        <v>335</v>
      </c>
      <c r="B861">
        <v>39570879</v>
      </c>
      <c r="C861">
        <v>39573187</v>
      </c>
      <c r="D861">
        <v>36883554</v>
      </c>
      <c r="E861">
        <v>1</v>
      </c>
      <c r="F861">
        <v>1</v>
      </c>
      <c r="G861">
        <v>1</v>
      </c>
      <c r="H861">
        <v>2</v>
      </c>
      <c r="I861" t="s">
        <v>1158</v>
      </c>
      <c r="J861" t="s">
        <v>1159</v>
      </c>
      <c r="K861" t="s">
        <v>1160</v>
      </c>
      <c r="L861">
        <v>1368</v>
      </c>
      <c r="N861">
        <v>1011</v>
      </c>
      <c r="O861" t="s">
        <v>1151</v>
      </c>
      <c r="P861" t="s">
        <v>1151</v>
      </c>
      <c r="Q861">
        <v>1</v>
      </c>
      <c r="W861">
        <v>0</v>
      </c>
      <c r="X861">
        <v>1372534845</v>
      </c>
      <c r="Y861">
        <v>1.2500000000000001E-2</v>
      </c>
      <c r="AA861">
        <v>0</v>
      </c>
      <c r="AB861">
        <v>431.06</v>
      </c>
      <c r="AC861">
        <v>11.6</v>
      </c>
      <c r="AD861">
        <v>0</v>
      </c>
      <c r="AE861">
        <v>0</v>
      </c>
      <c r="AF861">
        <v>65.709999999999994</v>
      </c>
      <c r="AG861">
        <v>11.6</v>
      </c>
      <c r="AH861">
        <v>0</v>
      </c>
      <c r="AI861">
        <v>1</v>
      </c>
      <c r="AJ861">
        <v>6.56</v>
      </c>
      <c r="AK861">
        <v>1</v>
      </c>
      <c r="AL861">
        <v>1</v>
      </c>
      <c r="AN861">
        <v>0</v>
      </c>
      <c r="AO861">
        <v>1</v>
      </c>
      <c r="AP861">
        <v>1</v>
      </c>
      <c r="AQ861">
        <v>0</v>
      </c>
      <c r="AR861">
        <v>0</v>
      </c>
      <c r="AS861" t="s">
        <v>3</v>
      </c>
      <c r="AT861">
        <v>0.01</v>
      </c>
      <c r="AU861" t="s">
        <v>19</v>
      </c>
      <c r="AV861">
        <v>0</v>
      </c>
      <c r="AW861">
        <v>2</v>
      </c>
      <c r="AX861">
        <v>39573200</v>
      </c>
      <c r="AY861">
        <v>1</v>
      </c>
      <c r="AZ861">
        <v>0</v>
      </c>
      <c r="BA861">
        <v>816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CX861">
        <f>Y861*Source!I335</f>
        <v>3.8899999999999998E-3</v>
      </c>
      <c r="CY861">
        <f>AB861</f>
        <v>431.06</v>
      </c>
      <c r="CZ861">
        <f>AF861</f>
        <v>65.709999999999994</v>
      </c>
      <c r="DA861">
        <f>AJ861</f>
        <v>6.56</v>
      </c>
      <c r="DB861">
        <v>0</v>
      </c>
    </row>
    <row r="862" spans="1:106" x14ac:dyDescent="0.2">
      <c r="A862">
        <f>ROW(Source!A335)</f>
        <v>335</v>
      </c>
      <c r="B862">
        <v>39570879</v>
      </c>
      <c r="C862">
        <v>39573187</v>
      </c>
      <c r="D862">
        <v>36884416</v>
      </c>
      <c r="E862">
        <v>1</v>
      </c>
      <c r="F862">
        <v>1</v>
      </c>
      <c r="G862">
        <v>1</v>
      </c>
      <c r="H862">
        <v>2</v>
      </c>
      <c r="I862" t="s">
        <v>1436</v>
      </c>
      <c r="J862" t="s">
        <v>1437</v>
      </c>
      <c r="K862" t="s">
        <v>1438</v>
      </c>
      <c r="L862">
        <v>1368</v>
      </c>
      <c r="N862">
        <v>1011</v>
      </c>
      <c r="O862" t="s">
        <v>1151</v>
      </c>
      <c r="P862" t="s">
        <v>1151</v>
      </c>
      <c r="Q862">
        <v>1</v>
      </c>
      <c r="W862">
        <v>0</v>
      </c>
      <c r="X862">
        <v>271748449</v>
      </c>
      <c r="Y862">
        <v>1.4000000000000001</v>
      </c>
      <c r="AA862">
        <v>0</v>
      </c>
      <c r="AB862">
        <v>44.74</v>
      </c>
      <c r="AC862">
        <v>0</v>
      </c>
      <c r="AD862">
        <v>0</v>
      </c>
      <c r="AE862">
        <v>0</v>
      </c>
      <c r="AF862">
        <v>6.82</v>
      </c>
      <c r="AG862">
        <v>0</v>
      </c>
      <c r="AH862">
        <v>0</v>
      </c>
      <c r="AI862">
        <v>1</v>
      </c>
      <c r="AJ862">
        <v>6.56</v>
      </c>
      <c r="AK862">
        <v>1</v>
      </c>
      <c r="AL862">
        <v>1</v>
      </c>
      <c r="AN862">
        <v>0</v>
      </c>
      <c r="AO862">
        <v>1</v>
      </c>
      <c r="AP862">
        <v>1</v>
      </c>
      <c r="AQ862">
        <v>0</v>
      </c>
      <c r="AR862">
        <v>0</v>
      </c>
      <c r="AS862" t="s">
        <v>3</v>
      </c>
      <c r="AT862">
        <v>1.1200000000000001</v>
      </c>
      <c r="AU862" t="s">
        <v>19</v>
      </c>
      <c r="AV862">
        <v>0</v>
      </c>
      <c r="AW862">
        <v>2</v>
      </c>
      <c r="AX862">
        <v>39573201</v>
      </c>
      <c r="AY862">
        <v>1</v>
      </c>
      <c r="AZ862">
        <v>0</v>
      </c>
      <c r="BA862">
        <v>817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CX862">
        <f>Y862*Source!I335</f>
        <v>0.43568000000000001</v>
      </c>
      <c r="CY862">
        <f>AB862</f>
        <v>44.74</v>
      </c>
      <c r="CZ862">
        <f>AF862</f>
        <v>6.82</v>
      </c>
      <c r="DA862">
        <f>AJ862</f>
        <v>6.56</v>
      </c>
      <c r="DB862">
        <v>0</v>
      </c>
    </row>
    <row r="863" spans="1:106" x14ac:dyDescent="0.2">
      <c r="A863">
        <f>ROW(Source!A335)</f>
        <v>335</v>
      </c>
      <c r="B863">
        <v>39570879</v>
      </c>
      <c r="C863">
        <v>39573187</v>
      </c>
      <c r="D863">
        <v>36837948</v>
      </c>
      <c r="E863">
        <v>1</v>
      </c>
      <c r="F863">
        <v>1</v>
      </c>
      <c r="G863">
        <v>1</v>
      </c>
      <c r="H863">
        <v>3</v>
      </c>
      <c r="I863" t="s">
        <v>1425</v>
      </c>
      <c r="J863" t="s">
        <v>1426</v>
      </c>
      <c r="K863" t="s">
        <v>1427</v>
      </c>
      <c r="L863">
        <v>1348</v>
      </c>
      <c r="N863">
        <v>1009</v>
      </c>
      <c r="O863" t="s">
        <v>64</v>
      </c>
      <c r="P863" t="s">
        <v>64</v>
      </c>
      <c r="Q863">
        <v>1000</v>
      </c>
      <c r="W863">
        <v>0</v>
      </c>
      <c r="X863">
        <v>-1655298345</v>
      </c>
      <c r="Y863">
        <v>1.2E-2</v>
      </c>
      <c r="AA863">
        <v>102467.2</v>
      </c>
      <c r="AB863">
        <v>0</v>
      </c>
      <c r="AC863">
        <v>0</v>
      </c>
      <c r="AD863">
        <v>0</v>
      </c>
      <c r="AE863">
        <v>15620</v>
      </c>
      <c r="AF863">
        <v>0</v>
      </c>
      <c r="AG863">
        <v>0</v>
      </c>
      <c r="AH863">
        <v>0</v>
      </c>
      <c r="AI863">
        <v>6.56</v>
      </c>
      <c r="AJ863">
        <v>1</v>
      </c>
      <c r="AK863">
        <v>1</v>
      </c>
      <c r="AL863">
        <v>1</v>
      </c>
      <c r="AN863">
        <v>0</v>
      </c>
      <c r="AO863">
        <v>1</v>
      </c>
      <c r="AP863">
        <v>0</v>
      </c>
      <c r="AQ863">
        <v>0</v>
      </c>
      <c r="AR863">
        <v>0</v>
      </c>
      <c r="AS863" t="s">
        <v>3</v>
      </c>
      <c r="AT863">
        <v>1.2E-2</v>
      </c>
      <c r="AU863" t="s">
        <v>3</v>
      </c>
      <c r="AV863">
        <v>0</v>
      </c>
      <c r="AW863">
        <v>2</v>
      </c>
      <c r="AX863">
        <v>39573202</v>
      </c>
      <c r="AY863">
        <v>1</v>
      </c>
      <c r="AZ863">
        <v>0</v>
      </c>
      <c r="BA863">
        <v>818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X863">
        <f>Y863*Source!I335</f>
        <v>3.7343999999999997E-3</v>
      </c>
      <c r="CY863">
        <f>AA863</f>
        <v>102467.2</v>
      </c>
      <c r="CZ863">
        <f>AE863</f>
        <v>15620</v>
      </c>
      <c r="DA863">
        <f>AI863</f>
        <v>6.56</v>
      </c>
      <c r="DB863">
        <v>0</v>
      </c>
    </row>
    <row r="864" spans="1:106" x14ac:dyDescent="0.2">
      <c r="A864">
        <f>ROW(Source!A335)</f>
        <v>335</v>
      </c>
      <c r="B864">
        <v>39570879</v>
      </c>
      <c r="C864">
        <v>39573187</v>
      </c>
      <c r="D864">
        <v>36839083</v>
      </c>
      <c r="E864">
        <v>1</v>
      </c>
      <c r="F864">
        <v>1</v>
      </c>
      <c r="G864">
        <v>1</v>
      </c>
      <c r="H864">
        <v>3</v>
      </c>
      <c r="I864" t="s">
        <v>1439</v>
      </c>
      <c r="J864" t="s">
        <v>1440</v>
      </c>
      <c r="K864" t="s">
        <v>1441</v>
      </c>
      <c r="L864">
        <v>1348</v>
      </c>
      <c r="N864">
        <v>1009</v>
      </c>
      <c r="O864" t="s">
        <v>64</v>
      </c>
      <c r="P864" t="s">
        <v>64</v>
      </c>
      <c r="Q864">
        <v>1000</v>
      </c>
      <c r="W864">
        <v>0</v>
      </c>
      <c r="X864">
        <v>1262170789</v>
      </c>
      <c r="Y864">
        <v>2E-3</v>
      </c>
      <c r="AA864">
        <v>50118.400000000001</v>
      </c>
      <c r="AB864">
        <v>0</v>
      </c>
      <c r="AC864">
        <v>0</v>
      </c>
      <c r="AD864">
        <v>0</v>
      </c>
      <c r="AE864">
        <v>7640</v>
      </c>
      <c r="AF864">
        <v>0</v>
      </c>
      <c r="AG864">
        <v>0</v>
      </c>
      <c r="AH864">
        <v>0</v>
      </c>
      <c r="AI864">
        <v>6.56</v>
      </c>
      <c r="AJ864">
        <v>1</v>
      </c>
      <c r="AK864">
        <v>1</v>
      </c>
      <c r="AL864">
        <v>1</v>
      </c>
      <c r="AN864">
        <v>0</v>
      </c>
      <c r="AO864">
        <v>1</v>
      </c>
      <c r="AP864">
        <v>0</v>
      </c>
      <c r="AQ864">
        <v>0</v>
      </c>
      <c r="AR864">
        <v>0</v>
      </c>
      <c r="AS864" t="s">
        <v>3</v>
      </c>
      <c r="AT864">
        <v>2E-3</v>
      </c>
      <c r="AU864" t="s">
        <v>3</v>
      </c>
      <c r="AV864">
        <v>0</v>
      </c>
      <c r="AW864">
        <v>2</v>
      </c>
      <c r="AX864">
        <v>39573203</v>
      </c>
      <c r="AY864">
        <v>1</v>
      </c>
      <c r="AZ864">
        <v>0</v>
      </c>
      <c r="BA864">
        <v>819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CX864">
        <f>Y864*Source!I335</f>
        <v>6.2239999999999995E-4</v>
      </c>
      <c r="CY864">
        <f>AA864</f>
        <v>50118.400000000001</v>
      </c>
      <c r="CZ864">
        <f>AE864</f>
        <v>7640</v>
      </c>
      <c r="DA864">
        <f>AI864</f>
        <v>6.56</v>
      </c>
      <c r="DB864">
        <v>0</v>
      </c>
    </row>
    <row r="865" spans="1:106" x14ac:dyDescent="0.2">
      <c r="A865">
        <f>ROW(Source!A336)</f>
        <v>336</v>
      </c>
      <c r="B865">
        <v>39570879</v>
      </c>
      <c r="C865">
        <v>39573204</v>
      </c>
      <c r="D865">
        <v>37064928</v>
      </c>
      <c r="E865">
        <v>1</v>
      </c>
      <c r="F865">
        <v>1</v>
      </c>
      <c r="G865">
        <v>1</v>
      </c>
      <c r="H865">
        <v>1</v>
      </c>
      <c r="I865" t="s">
        <v>1229</v>
      </c>
      <c r="J865" t="s">
        <v>3</v>
      </c>
      <c r="K865" t="s">
        <v>1230</v>
      </c>
      <c r="L865">
        <v>1191</v>
      </c>
      <c r="N865">
        <v>1013</v>
      </c>
      <c r="O865" t="s">
        <v>1143</v>
      </c>
      <c r="P865" t="s">
        <v>1143</v>
      </c>
      <c r="Q865">
        <v>1</v>
      </c>
      <c r="W865">
        <v>0</v>
      </c>
      <c r="X865">
        <v>145020957</v>
      </c>
      <c r="Y865">
        <v>4.4044999999999996</v>
      </c>
      <c r="AA865">
        <v>0</v>
      </c>
      <c r="AB865">
        <v>0</v>
      </c>
      <c r="AC865">
        <v>0</v>
      </c>
      <c r="AD865">
        <v>59.5</v>
      </c>
      <c r="AE865">
        <v>0</v>
      </c>
      <c r="AF865">
        <v>0</v>
      </c>
      <c r="AG865">
        <v>0</v>
      </c>
      <c r="AH865">
        <v>9.07</v>
      </c>
      <c r="AI865">
        <v>1</v>
      </c>
      <c r="AJ865">
        <v>1</v>
      </c>
      <c r="AK865">
        <v>1</v>
      </c>
      <c r="AL865">
        <v>6.56</v>
      </c>
      <c r="AN865">
        <v>0</v>
      </c>
      <c r="AO865">
        <v>1</v>
      </c>
      <c r="AP865">
        <v>1</v>
      </c>
      <c r="AQ865">
        <v>0</v>
      </c>
      <c r="AR865">
        <v>0</v>
      </c>
      <c r="AS865" t="s">
        <v>3</v>
      </c>
      <c r="AT865">
        <v>3.83</v>
      </c>
      <c r="AU865" t="s">
        <v>20</v>
      </c>
      <c r="AV865">
        <v>1</v>
      </c>
      <c r="AW865">
        <v>2</v>
      </c>
      <c r="AX865">
        <v>39573214</v>
      </c>
      <c r="AY865">
        <v>1</v>
      </c>
      <c r="AZ865">
        <v>0</v>
      </c>
      <c r="BA865">
        <v>820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CX865">
        <f>Y865*Source!I336</f>
        <v>1.3706803999999997</v>
      </c>
      <c r="CY865">
        <f>AD865</f>
        <v>59.5</v>
      </c>
      <c r="CZ865">
        <f>AH865</f>
        <v>9.07</v>
      </c>
      <c r="DA865">
        <f>AL865</f>
        <v>6.56</v>
      </c>
      <c r="DB865">
        <v>0</v>
      </c>
    </row>
    <row r="866" spans="1:106" x14ac:dyDescent="0.2">
      <c r="A866">
        <f>ROW(Source!A336)</f>
        <v>336</v>
      </c>
      <c r="B866">
        <v>39570879</v>
      </c>
      <c r="C866">
        <v>39573204</v>
      </c>
      <c r="D866">
        <v>37064876</v>
      </c>
      <c r="E866">
        <v>1</v>
      </c>
      <c r="F866">
        <v>1</v>
      </c>
      <c r="G866">
        <v>1</v>
      </c>
      <c r="H866">
        <v>1</v>
      </c>
      <c r="I866" t="s">
        <v>1146</v>
      </c>
      <c r="J866" t="s">
        <v>3</v>
      </c>
      <c r="K866" t="s">
        <v>1147</v>
      </c>
      <c r="L866">
        <v>1191</v>
      </c>
      <c r="N866">
        <v>1013</v>
      </c>
      <c r="O866" t="s">
        <v>1143</v>
      </c>
      <c r="P866" t="s">
        <v>1143</v>
      </c>
      <c r="Q866">
        <v>1</v>
      </c>
      <c r="W866">
        <v>0</v>
      </c>
      <c r="X866">
        <v>-1417349443</v>
      </c>
      <c r="Y866">
        <v>0.02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1</v>
      </c>
      <c r="AJ866">
        <v>1</v>
      </c>
      <c r="AK866">
        <v>6.56</v>
      </c>
      <c r="AL866">
        <v>1</v>
      </c>
      <c r="AN866">
        <v>0</v>
      </c>
      <c r="AO866">
        <v>1</v>
      </c>
      <c r="AP866">
        <v>0</v>
      </c>
      <c r="AQ866">
        <v>0</v>
      </c>
      <c r="AR866">
        <v>0</v>
      </c>
      <c r="AS866" t="s">
        <v>3</v>
      </c>
      <c r="AT866">
        <v>0.02</v>
      </c>
      <c r="AU866" t="s">
        <v>3</v>
      </c>
      <c r="AV866">
        <v>2</v>
      </c>
      <c r="AW866">
        <v>2</v>
      </c>
      <c r="AX866">
        <v>39573215</v>
      </c>
      <c r="AY866">
        <v>1</v>
      </c>
      <c r="AZ866">
        <v>2048</v>
      </c>
      <c r="BA866">
        <v>821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CX866">
        <f>Y866*Source!I336</f>
        <v>6.2239999999999995E-3</v>
      </c>
      <c r="CY866">
        <f>AD866</f>
        <v>0</v>
      </c>
      <c r="CZ866">
        <f>AH866</f>
        <v>0</v>
      </c>
      <c r="DA866">
        <f>AL866</f>
        <v>1</v>
      </c>
      <c r="DB866">
        <v>0</v>
      </c>
    </row>
    <row r="867" spans="1:106" x14ac:dyDescent="0.2">
      <c r="A867">
        <f>ROW(Source!A336)</f>
        <v>336</v>
      </c>
      <c r="B867">
        <v>39570879</v>
      </c>
      <c r="C867">
        <v>39573204</v>
      </c>
      <c r="D867">
        <v>36882356</v>
      </c>
      <c r="E867">
        <v>1</v>
      </c>
      <c r="F867">
        <v>1</v>
      </c>
      <c r="G867">
        <v>1</v>
      </c>
      <c r="H867">
        <v>2</v>
      </c>
      <c r="I867" t="s">
        <v>1433</v>
      </c>
      <c r="J867" t="s">
        <v>1434</v>
      </c>
      <c r="K867" t="s">
        <v>1435</v>
      </c>
      <c r="L867">
        <v>1368</v>
      </c>
      <c r="N867">
        <v>1011</v>
      </c>
      <c r="O867" t="s">
        <v>1151</v>
      </c>
      <c r="P867" t="s">
        <v>1151</v>
      </c>
      <c r="Q867">
        <v>1</v>
      </c>
      <c r="W867">
        <v>0</v>
      </c>
      <c r="X867">
        <v>1047452784</v>
      </c>
      <c r="Y867">
        <v>1.2500000000000001E-2</v>
      </c>
      <c r="AA867">
        <v>0</v>
      </c>
      <c r="AB867">
        <v>11.15</v>
      </c>
      <c r="AC867">
        <v>0</v>
      </c>
      <c r="AD867">
        <v>0</v>
      </c>
      <c r="AE867">
        <v>0</v>
      </c>
      <c r="AF867">
        <v>1.7</v>
      </c>
      <c r="AG867">
        <v>0</v>
      </c>
      <c r="AH867">
        <v>0</v>
      </c>
      <c r="AI867">
        <v>1</v>
      </c>
      <c r="AJ867">
        <v>6.56</v>
      </c>
      <c r="AK867">
        <v>1</v>
      </c>
      <c r="AL867">
        <v>1</v>
      </c>
      <c r="AN867">
        <v>0</v>
      </c>
      <c r="AO867">
        <v>1</v>
      </c>
      <c r="AP867">
        <v>1</v>
      </c>
      <c r="AQ867">
        <v>0</v>
      </c>
      <c r="AR867">
        <v>0</v>
      </c>
      <c r="AS867" t="s">
        <v>3</v>
      </c>
      <c r="AT867">
        <v>0.01</v>
      </c>
      <c r="AU867" t="s">
        <v>19</v>
      </c>
      <c r="AV867">
        <v>0</v>
      </c>
      <c r="AW867">
        <v>2</v>
      </c>
      <c r="AX867">
        <v>39573216</v>
      </c>
      <c r="AY867">
        <v>1</v>
      </c>
      <c r="AZ867">
        <v>0</v>
      </c>
      <c r="BA867">
        <v>822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CX867">
        <f>Y867*Source!I336</f>
        <v>3.8899999999999998E-3</v>
      </c>
      <c r="CY867">
        <f>AB867</f>
        <v>11.15</v>
      </c>
      <c r="CZ867">
        <f>AF867</f>
        <v>1.7</v>
      </c>
      <c r="DA867">
        <f>AJ867</f>
        <v>6.56</v>
      </c>
      <c r="DB867">
        <v>0</v>
      </c>
    </row>
    <row r="868" spans="1:106" x14ac:dyDescent="0.2">
      <c r="A868">
        <f>ROW(Source!A336)</f>
        <v>336</v>
      </c>
      <c r="B868">
        <v>39570879</v>
      </c>
      <c r="C868">
        <v>39573204</v>
      </c>
      <c r="D868">
        <v>36882383</v>
      </c>
      <c r="E868">
        <v>1</v>
      </c>
      <c r="F868">
        <v>1</v>
      </c>
      <c r="G868">
        <v>1</v>
      </c>
      <c r="H868">
        <v>2</v>
      </c>
      <c r="I868" t="s">
        <v>1205</v>
      </c>
      <c r="J868" t="s">
        <v>1206</v>
      </c>
      <c r="K868" t="s">
        <v>1207</v>
      </c>
      <c r="L868">
        <v>1368</v>
      </c>
      <c r="N868">
        <v>1011</v>
      </c>
      <c r="O868" t="s">
        <v>1151</v>
      </c>
      <c r="P868" t="s">
        <v>1151</v>
      </c>
      <c r="Q868">
        <v>1</v>
      </c>
      <c r="W868">
        <v>0</v>
      </c>
      <c r="X868">
        <v>-665367104</v>
      </c>
      <c r="Y868">
        <v>1.2500000000000001E-2</v>
      </c>
      <c r="AA868">
        <v>0</v>
      </c>
      <c r="AB868">
        <v>590.33000000000004</v>
      </c>
      <c r="AC868">
        <v>10.06</v>
      </c>
      <c r="AD868">
        <v>0</v>
      </c>
      <c r="AE868">
        <v>0</v>
      </c>
      <c r="AF868">
        <v>89.99</v>
      </c>
      <c r="AG868">
        <v>10.06</v>
      </c>
      <c r="AH868">
        <v>0</v>
      </c>
      <c r="AI868">
        <v>1</v>
      </c>
      <c r="AJ868">
        <v>6.56</v>
      </c>
      <c r="AK868">
        <v>1</v>
      </c>
      <c r="AL868">
        <v>1</v>
      </c>
      <c r="AN868">
        <v>0</v>
      </c>
      <c r="AO868">
        <v>1</v>
      </c>
      <c r="AP868">
        <v>1</v>
      </c>
      <c r="AQ868">
        <v>0</v>
      </c>
      <c r="AR868">
        <v>0</v>
      </c>
      <c r="AS868" t="s">
        <v>3</v>
      </c>
      <c r="AT868">
        <v>0.01</v>
      </c>
      <c r="AU868" t="s">
        <v>19</v>
      </c>
      <c r="AV868">
        <v>0</v>
      </c>
      <c r="AW868">
        <v>2</v>
      </c>
      <c r="AX868">
        <v>39573217</v>
      </c>
      <c r="AY868">
        <v>1</v>
      </c>
      <c r="AZ868">
        <v>0</v>
      </c>
      <c r="BA868">
        <v>823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CX868">
        <f>Y868*Source!I336</f>
        <v>3.8899999999999998E-3</v>
      </c>
      <c r="CY868">
        <f>AB868</f>
        <v>590.33000000000004</v>
      </c>
      <c r="CZ868">
        <f>AF868</f>
        <v>89.99</v>
      </c>
      <c r="DA868">
        <f>AJ868</f>
        <v>6.56</v>
      </c>
      <c r="DB868">
        <v>0</v>
      </c>
    </row>
    <row r="869" spans="1:106" x14ac:dyDescent="0.2">
      <c r="A869">
        <f>ROW(Source!A336)</f>
        <v>336</v>
      </c>
      <c r="B869">
        <v>39570879</v>
      </c>
      <c r="C869">
        <v>39573204</v>
      </c>
      <c r="D869">
        <v>36883554</v>
      </c>
      <c r="E869">
        <v>1</v>
      </c>
      <c r="F869">
        <v>1</v>
      </c>
      <c r="G869">
        <v>1</v>
      </c>
      <c r="H869">
        <v>2</v>
      </c>
      <c r="I869" t="s">
        <v>1158</v>
      </c>
      <c r="J869" t="s">
        <v>1159</v>
      </c>
      <c r="K869" t="s">
        <v>1160</v>
      </c>
      <c r="L869">
        <v>1368</v>
      </c>
      <c r="N869">
        <v>1011</v>
      </c>
      <c r="O869" t="s">
        <v>1151</v>
      </c>
      <c r="P869" t="s">
        <v>1151</v>
      </c>
      <c r="Q869">
        <v>1</v>
      </c>
      <c r="W869">
        <v>0</v>
      </c>
      <c r="X869">
        <v>1372534845</v>
      </c>
      <c r="Y869">
        <v>1.2500000000000001E-2</v>
      </c>
      <c r="AA869">
        <v>0</v>
      </c>
      <c r="AB869">
        <v>431.06</v>
      </c>
      <c r="AC869">
        <v>11.6</v>
      </c>
      <c r="AD869">
        <v>0</v>
      </c>
      <c r="AE869">
        <v>0</v>
      </c>
      <c r="AF869">
        <v>65.709999999999994</v>
      </c>
      <c r="AG869">
        <v>11.6</v>
      </c>
      <c r="AH869">
        <v>0</v>
      </c>
      <c r="AI869">
        <v>1</v>
      </c>
      <c r="AJ869">
        <v>6.56</v>
      </c>
      <c r="AK869">
        <v>1</v>
      </c>
      <c r="AL869">
        <v>1</v>
      </c>
      <c r="AN869">
        <v>0</v>
      </c>
      <c r="AO869">
        <v>1</v>
      </c>
      <c r="AP869">
        <v>1</v>
      </c>
      <c r="AQ869">
        <v>0</v>
      </c>
      <c r="AR869">
        <v>0</v>
      </c>
      <c r="AS869" t="s">
        <v>3</v>
      </c>
      <c r="AT869">
        <v>0.01</v>
      </c>
      <c r="AU869" t="s">
        <v>19</v>
      </c>
      <c r="AV869">
        <v>0</v>
      </c>
      <c r="AW869">
        <v>2</v>
      </c>
      <c r="AX869">
        <v>39573218</v>
      </c>
      <c r="AY869">
        <v>1</v>
      </c>
      <c r="AZ869">
        <v>0</v>
      </c>
      <c r="BA869">
        <v>824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X869">
        <f>Y869*Source!I336</f>
        <v>3.8899999999999998E-3</v>
      </c>
      <c r="CY869">
        <f>AB869</f>
        <v>431.06</v>
      </c>
      <c r="CZ869">
        <f>AF869</f>
        <v>65.709999999999994</v>
      </c>
      <c r="DA869">
        <f>AJ869</f>
        <v>6.56</v>
      </c>
      <c r="DB869">
        <v>0</v>
      </c>
    </row>
    <row r="870" spans="1:106" x14ac:dyDescent="0.2">
      <c r="A870">
        <f>ROW(Source!A336)</f>
        <v>336</v>
      </c>
      <c r="B870">
        <v>39570879</v>
      </c>
      <c r="C870">
        <v>39573204</v>
      </c>
      <c r="D870">
        <v>36884416</v>
      </c>
      <c r="E870">
        <v>1</v>
      </c>
      <c r="F870">
        <v>1</v>
      </c>
      <c r="G870">
        <v>1</v>
      </c>
      <c r="H870">
        <v>2</v>
      </c>
      <c r="I870" t="s">
        <v>1436</v>
      </c>
      <c r="J870" t="s">
        <v>1437</v>
      </c>
      <c r="K870" t="s">
        <v>1438</v>
      </c>
      <c r="L870">
        <v>1368</v>
      </c>
      <c r="N870">
        <v>1011</v>
      </c>
      <c r="O870" t="s">
        <v>1151</v>
      </c>
      <c r="P870" t="s">
        <v>1151</v>
      </c>
      <c r="Q870">
        <v>1</v>
      </c>
      <c r="W870">
        <v>0</v>
      </c>
      <c r="X870">
        <v>271748449</v>
      </c>
      <c r="Y870">
        <v>0.8125</v>
      </c>
      <c r="AA870">
        <v>0</v>
      </c>
      <c r="AB870">
        <v>44.74</v>
      </c>
      <c r="AC870">
        <v>0</v>
      </c>
      <c r="AD870">
        <v>0</v>
      </c>
      <c r="AE870">
        <v>0</v>
      </c>
      <c r="AF870">
        <v>6.82</v>
      </c>
      <c r="AG870">
        <v>0</v>
      </c>
      <c r="AH870">
        <v>0</v>
      </c>
      <c r="AI870">
        <v>1</v>
      </c>
      <c r="AJ870">
        <v>6.56</v>
      </c>
      <c r="AK870">
        <v>1</v>
      </c>
      <c r="AL870">
        <v>1</v>
      </c>
      <c r="AN870">
        <v>0</v>
      </c>
      <c r="AO870">
        <v>1</v>
      </c>
      <c r="AP870">
        <v>1</v>
      </c>
      <c r="AQ870">
        <v>0</v>
      </c>
      <c r="AR870">
        <v>0</v>
      </c>
      <c r="AS870" t="s">
        <v>3</v>
      </c>
      <c r="AT870">
        <v>0.65</v>
      </c>
      <c r="AU870" t="s">
        <v>19</v>
      </c>
      <c r="AV870">
        <v>0</v>
      </c>
      <c r="AW870">
        <v>2</v>
      </c>
      <c r="AX870">
        <v>39573219</v>
      </c>
      <c r="AY870">
        <v>1</v>
      </c>
      <c r="AZ870">
        <v>0</v>
      </c>
      <c r="BA870">
        <v>825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CX870">
        <f>Y870*Source!I336</f>
        <v>0.25284999999999996</v>
      </c>
      <c r="CY870">
        <f>AB870</f>
        <v>44.74</v>
      </c>
      <c r="CZ870">
        <f>AF870</f>
        <v>6.82</v>
      </c>
      <c r="DA870">
        <f>AJ870</f>
        <v>6.56</v>
      </c>
      <c r="DB870">
        <v>0</v>
      </c>
    </row>
    <row r="871" spans="1:106" x14ac:dyDescent="0.2">
      <c r="A871">
        <f>ROW(Source!A336)</f>
        <v>336</v>
      </c>
      <c r="B871">
        <v>39570879</v>
      </c>
      <c r="C871">
        <v>39573204</v>
      </c>
      <c r="D871">
        <v>36838546</v>
      </c>
      <c r="E871">
        <v>1</v>
      </c>
      <c r="F871">
        <v>1</v>
      </c>
      <c r="G871">
        <v>1</v>
      </c>
      <c r="H871">
        <v>3</v>
      </c>
      <c r="I871" t="s">
        <v>538</v>
      </c>
      <c r="J871" t="s">
        <v>540</v>
      </c>
      <c r="K871" t="s">
        <v>539</v>
      </c>
      <c r="L871">
        <v>1348</v>
      </c>
      <c r="N871">
        <v>1009</v>
      </c>
      <c r="O871" t="s">
        <v>64</v>
      </c>
      <c r="P871" t="s">
        <v>64</v>
      </c>
      <c r="Q871">
        <v>1000</v>
      </c>
      <c r="W871">
        <v>1</v>
      </c>
      <c r="X871">
        <v>314961973</v>
      </c>
      <c r="Y871">
        <v>-1.9E-2</v>
      </c>
      <c r="AA871">
        <v>93892.43</v>
      </c>
      <c r="AB871">
        <v>0</v>
      </c>
      <c r="AC871">
        <v>0</v>
      </c>
      <c r="AD871">
        <v>0</v>
      </c>
      <c r="AE871">
        <v>14312.87</v>
      </c>
      <c r="AF871">
        <v>0</v>
      </c>
      <c r="AG871">
        <v>0</v>
      </c>
      <c r="AH871">
        <v>0</v>
      </c>
      <c r="AI871">
        <v>6.56</v>
      </c>
      <c r="AJ871">
        <v>1</v>
      </c>
      <c r="AK871">
        <v>1</v>
      </c>
      <c r="AL871">
        <v>1</v>
      </c>
      <c r="AN871">
        <v>0</v>
      </c>
      <c r="AO871">
        <v>1</v>
      </c>
      <c r="AP871">
        <v>0</v>
      </c>
      <c r="AQ871">
        <v>0</v>
      </c>
      <c r="AR871">
        <v>0</v>
      </c>
      <c r="AS871" t="s">
        <v>3</v>
      </c>
      <c r="AT871">
        <v>-1.9E-2</v>
      </c>
      <c r="AU871" t="s">
        <v>3</v>
      </c>
      <c r="AV871">
        <v>0</v>
      </c>
      <c r="AW871">
        <v>2</v>
      </c>
      <c r="AX871">
        <v>39573220</v>
      </c>
      <c r="AY871">
        <v>1</v>
      </c>
      <c r="AZ871">
        <v>6144</v>
      </c>
      <c r="BA871">
        <v>826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CX871">
        <f>Y871*Source!I336</f>
        <v>-5.9127999999999993E-3</v>
      </c>
      <c r="CY871">
        <f>AA871</f>
        <v>93892.43</v>
      </c>
      <c r="CZ871">
        <f>AE871</f>
        <v>14312.87</v>
      </c>
      <c r="DA871">
        <f>AI871</f>
        <v>6.56</v>
      </c>
      <c r="DB871">
        <v>0</v>
      </c>
    </row>
    <row r="872" spans="1:106" x14ac:dyDescent="0.2">
      <c r="A872">
        <f>ROW(Source!A336)</f>
        <v>336</v>
      </c>
      <c r="B872">
        <v>39570879</v>
      </c>
      <c r="C872">
        <v>39573204</v>
      </c>
      <c r="D872">
        <v>36838550</v>
      </c>
      <c r="E872">
        <v>1</v>
      </c>
      <c r="F872">
        <v>1</v>
      </c>
      <c r="G872">
        <v>1</v>
      </c>
      <c r="H872">
        <v>3</v>
      </c>
      <c r="I872" t="s">
        <v>542</v>
      </c>
      <c r="J872" t="s">
        <v>544</v>
      </c>
      <c r="K872" t="s">
        <v>543</v>
      </c>
      <c r="L872">
        <v>1348</v>
      </c>
      <c r="N872">
        <v>1009</v>
      </c>
      <c r="O872" t="s">
        <v>64</v>
      </c>
      <c r="P872" t="s">
        <v>64</v>
      </c>
      <c r="Q872">
        <v>1000</v>
      </c>
      <c r="W872">
        <v>0</v>
      </c>
      <c r="X872">
        <v>-1296827561</v>
      </c>
      <c r="Y872">
        <v>1.9E-2</v>
      </c>
      <c r="AA872">
        <v>163672</v>
      </c>
      <c r="AB872">
        <v>0</v>
      </c>
      <c r="AC872">
        <v>0</v>
      </c>
      <c r="AD872">
        <v>0</v>
      </c>
      <c r="AE872">
        <v>24950</v>
      </c>
      <c r="AF872">
        <v>0</v>
      </c>
      <c r="AG872">
        <v>0</v>
      </c>
      <c r="AH872">
        <v>0</v>
      </c>
      <c r="AI872">
        <v>6.56</v>
      </c>
      <c r="AJ872">
        <v>1</v>
      </c>
      <c r="AK872">
        <v>1</v>
      </c>
      <c r="AL872">
        <v>1</v>
      </c>
      <c r="AN872">
        <v>0</v>
      </c>
      <c r="AO872">
        <v>0</v>
      </c>
      <c r="AP872">
        <v>0</v>
      </c>
      <c r="AQ872">
        <v>0</v>
      </c>
      <c r="AR872">
        <v>0</v>
      </c>
      <c r="AS872" t="s">
        <v>3</v>
      </c>
      <c r="AT872">
        <v>1.9E-2</v>
      </c>
      <c r="AU872" t="s">
        <v>3</v>
      </c>
      <c r="AV872">
        <v>0</v>
      </c>
      <c r="AW872">
        <v>1</v>
      </c>
      <c r="AX872">
        <v>-1</v>
      </c>
      <c r="AY872">
        <v>0</v>
      </c>
      <c r="AZ872">
        <v>0</v>
      </c>
      <c r="BA872" t="s">
        <v>3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CX872">
        <f>Y872*Source!I336</f>
        <v>5.9127999999999993E-3</v>
      </c>
      <c r="CY872">
        <f>AA872</f>
        <v>163672</v>
      </c>
      <c r="CZ872">
        <f>AE872</f>
        <v>24950</v>
      </c>
      <c r="DA872">
        <f>AI872</f>
        <v>6.56</v>
      </c>
      <c r="DB872">
        <v>0</v>
      </c>
    </row>
    <row r="873" spans="1:106" x14ac:dyDescent="0.2">
      <c r="A873">
        <f>ROW(Source!A336)</f>
        <v>336</v>
      </c>
      <c r="B873">
        <v>39570879</v>
      </c>
      <c r="C873">
        <v>39573204</v>
      </c>
      <c r="D873">
        <v>36839186</v>
      </c>
      <c r="E873">
        <v>1</v>
      </c>
      <c r="F873">
        <v>1</v>
      </c>
      <c r="G873">
        <v>1</v>
      </c>
      <c r="H873">
        <v>3</v>
      </c>
      <c r="I873" t="s">
        <v>1442</v>
      </c>
      <c r="J873" t="s">
        <v>1443</v>
      </c>
      <c r="K873" t="s">
        <v>1444</v>
      </c>
      <c r="L873">
        <v>1348</v>
      </c>
      <c r="N873">
        <v>1009</v>
      </c>
      <c r="O873" t="s">
        <v>64</v>
      </c>
      <c r="P873" t="s">
        <v>64</v>
      </c>
      <c r="Q873">
        <v>1000</v>
      </c>
      <c r="W873">
        <v>0</v>
      </c>
      <c r="X873">
        <v>-2124557522</v>
      </c>
      <c r="Y873">
        <v>1.4E-3</v>
      </c>
      <c r="AA873">
        <v>43735.519999999997</v>
      </c>
      <c r="AB873">
        <v>0</v>
      </c>
      <c r="AC873">
        <v>0</v>
      </c>
      <c r="AD873">
        <v>0</v>
      </c>
      <c r="AE873">
        <v>6667</v>
      </c>
      <c r="AF873">
        <v>0</v>
      </c>
      <c r="AG873">
        <v>0</v>
      </c>
      <c r="AH873">
        <v>0</v>
      </c>
      <c r="AI873">
        <v>6.56</v>
      </c>
      <c r="AJ873">
        <v>1</v>
      </c>
      <c r="AK873">
        <v>1</v>
      </c>
      <c r="AL873">
        <v>1</v>
      </c>
      <c r="AN873">
        <v>0</v>
      </c>
      <c r="AO873">
        <v>1</v>
      </c>
      <c r="AP873">
        <v>0</v>
      </c>
      <c r="AQ873">
        <v>0</v>
      </c>
      <c r="AR873">
        <v>0</v>
      </c>
      <c r="AS873" t="s">
        <v>3</v>
      </c>
      <c r="AT873">
        <v>1.4E-3</v>
      </c>
      <c r="AU873" t="s">
        <v>3</v>
      </c>
      <c r="AV873">
        <v>0</v>
      </c>
      <c r="AW873">
        <v>2</v>
      </c>
      <c r="AX873">
        <v>39573221</v>
      </c>
      <c r="AY873">
        <v>1</v>
      </c>
      <c r="AZ873">
        <v>0</v>
      </c>
      <c r="BA873">
        <v>827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CX873">
        <f>Y873*Source!I336</f>
        <v>4.3567999999999998E-4</v>
      </c>
      <c r="CY873">
        <f>AA873</f>
        <v>43735.519999999997</v>
      </c>
      <c r="CZ873">
        <f>AE873</f>
        <v>6667</v>
      </c>
      <c r="DA873">
        <f>AI873</f>
        <v>6.56</v>
      </c>
      <c r="DB873">
        <v>0</v>
      </c>
    </row>
    <row r="874" spans="1:106" x14ac:dyDescent="0.2">
      <c r="A874">
        <f>ROW(Source!A373)</f>
        <v>373</v>
      </c>
      <c r="B874">
        <v>39570879</v>
      </c>
      <c r="C874">
        <v>39573316</v>
      </c>
      <c r="D874">
        <v>37072767</v>
      </c>
      <c r="E874">
        <v>1</v>
      </c>
      <c r="F874">
        <v>1</v>
      </c>
      <c r="G874">
        <v>1</v>
      </c>
      <c r="H874">
        <v>1</v>
      </c>
      <c r="I874" t="s">
        <v>1399</v>
      </c>
      <c r="J874" t="s">
        <v>3</v>
      </c>
      <c r="K874" t="s">
        <v>1400</v>
      </c>
      <c r="L874">
        <v>1191</v>
      </c>
      <c r="N874">
        <v>1013</v>
      </c>
      <c r="O874" t="s">
        <v>1143</v>
      </c>
      <c r="P874" t="s">
        <v>1143</v>
      </c>
      <c r="Q874">
        <v>1</v>
      </c>
      <c r="W874">
        <v>0</v>
      </c>
      <c r="X874">
        <v>-1027537862</v>
      </c>
      <c r="Y874">
        <v>12.0405</v>
      </c>
      <c r="AA874">
        <v>0</v>
      </c>
      <c r="AB874">
        <v>0</v>
      </c>
      <c r="AC874">
        <v>0</v>
      </c>
      <c r="AD874">
        <v>60.22</v>
      </c>
      <c r="AE874">
        <v>0</v>
      </c>
      <c r="AF874">
        <v>0</v>
      </c>
      <c r="AG874">
        <v>0</v>
      </c>
      <c r="AH874">
        <v>9.18</v>
      </c>
      <c r="AI874">
        <v>1</v>
      </c>
      <c r="AJ874">
        <v>1</v>
      </c>
      <c r="AK874">
        <v>1</v>
      </c>
      <c r="AL874">
        <v>6.56</v>
      </c>
      <c r="AN874">
        <v>0</v>
      </c>
      <c r="AO874">
        <v>1</v>
      </c>
      <c r="AP874">
        <v>1</v>
      </c>
      <c r="AQ874">
        <v>0</v>
      </c>
      <c r="AR874">
        <v>0</v>
      </c>
      <c r="AS874" t="s">
        <v>3</v>
      </c>
      <c r="AT874">
        <v>10.47</v>
      </c>
      <c r="AU874" t="s">
        <v>20</v>
      </c>
      <c r="AV874">
        <v>1</v>
      </c>
      <c r="AW874">
        <v>2</v>
      </c>
      <c r="AX874">
        <v>39573340</v>
      </c>
      <c r="AY874">
        <v>1</v>
      </c>
      <c r="AZ874">
        <v>0</v>
      </c>
      <c r="BA874">
        <v>828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CX874">
        <f>Y874*Source!I373</f>
        <v>135.11186872499999</v>
      </c>
      <c r="CY874">
        <f>AD874</f>
        <v>60.22</v>
      </c>
      <c r="CZ874">
        <f>AH874</f>
        <v>9.18</v>
      </c>
      <c r="DA874">
        <f>AL874</f>
        <v>6.56</v>
      </c>
      <c r="DB874">
        <v>0</v>
      </c>
    </row>
    <row r="875" spans="1:106" x14ac:dyDescent="0.2">
      <c r="A875">
        <f>ROW(Source!A373)</f>
        <v>373</v>
      </c>
      <c r="B875">
        <v>39570879</v>
      </c>
      <c r="C875">
        <v>39573316</v>
      </c>
      <c r="D875">
        <v>37064876</v>
      </c>
      <c r="E875">
        <v>1</v>
      </c>
      <c r="F875">
        <v>1</v>
      </c>
      <c r="G875">
        <v>1</v>
      </c>
      <c r="H875">
        <v>1</v>
      </c>
      <c r="I875" t="s">
        <v>1146</v>
      </c>
      <c r="J875" t="s">
        <v>3</v>
      </c>
      <c r="K875" t="s">
        <v>1147</v>
      </c>
      <c r="L875">
        <v>1191</v>
      </c>
      <c r="N875">
        <v>1013</v>
      </c>
      <c r="O875" t="s">
        <v>1143</v>
      </c>
      <c r="P875" t="s">
        <v>1143</v>
      </c>
      <c r="Q875">
        <v>1</v>
      </c>
      <c r="W875">
        <v>0</v>
      </c>
      <c r="X875">
        <v>-1417349443</v>
      </c>
      <c r="Y875">
        <v>2.2200000000000002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1</v>
      </c>
      <c r="AJ875">
        <v>1</v>
      </c>
      <c r="AK875">
        <v>6.56</v>
      </c>
      <c r="AL875">
        <v>1</v>
      </c>
      <c r="AN875">
        <v>0</v>
      </c>
      <c r="AO875">
        <v>1</v>
      </c>
      <c r="AP875">
        <v>0</v>
      </c>
      <c r="AQ875">
        <v>0</v>
      </c>
      <c r="AR875">
        <v>0</v>
      </c>
      <c r="AS875" t="s">
        <v>3</v>
      </c>
      <c r="AT875">
        <v>2.2200000000000002</v>
      </c>
      <c r="AU875" t="s">
        <v>3</v>
      </c>
      <c r="AV875">
        <v>2</v>
      </c>
      <c r="AW875">
        <v>2</v>
      </c>
      <c r="AX875">
        <v>39573341</v>
      </c>
      <c r="AY875">
        <v>1</v>
      </c>
      <c r="AZ875">
        <v>2048</v>
      </c>
      <c r="BA875">
        <v>829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CX875">
        <f>Y875*Source!I373</f>
        <v>24.911619000000005</v>
      </c>
      <c r="CY875">
        <f>AD875</f>
        <v>0</v>
      </c>
      <c r="CZ875">
        <f>AH875</f>
        <v>0</v>
      </c>
      <c r="DA875">
        <f>AL875</f>
        <v>1</v>
      </c>
      <c r="DB875">
        <v>0</v>
      </c>
    </row>
    <row r="876" spans="1:106" x14ac:dyDescent="0.2">
      <c r="A876">
        <f>ROW(Source!A373)</f>
        <v>373</v>
      </c>
      <c r="B876">
        <v>39570879</v>
      </c>
      <c r="C876">
        <v>39573316</v>
      </c>
      <c r="D876">
        <v>36882079</v>
      </c>
      <c r="E876">
        <v>1</v>
      </c>
      <c r="F876">
        <v>1</v>
      </c>
      <c r="G876">
        <v>1</v>
      </c>
      <c r="H876">
        <v>2</v>
      </c>
      <c r="I876" t="s">
        <v>1401</v>
      </c>
      <c r="J876" t="s">
        <v>1402</v>
      </c>
      <c r="K876" t="s">
        <v>1403</v>
      </c>
      <c r="L876">
        <v>1368</v>
      </c>
      <c r="N876">
        <v>1011</v>
      </c>
      <c r="O876" t="s">
        <v>1151</v>
      </c>
      <c r="P876" t="s">
        <v>1151</v>
      </c>
      <c r="Q876">
        <v>1</v>
      </c>
      <c r="W876">
        <v>0</v>
      </c>
      <c r="X876">
        <v>641541266</v>
      </c>
      <c r="Y876">
        <v>0.125</v>
      </c>
      <c r="AA876">
        <v>0</v>
      </c>
      <c r="AB876">
        <v>788.77</v>
      </c>
      <c r="AC876">
        <v>15.42</v>
      </c>
      <c r="AD876">
        <v>0</v>
      </c>
      <c r="AE876">
        <v>0</v>
      </c>
      <c r="AF876">
        <v>120.24</v>
      </c>
      <c r="AG876">
        <v>15.42</v>
      </c>
      <c r="AH876">
        <v>0</v>
      </c>
      <c r="AI876">
        <v>1</v>
      </c>
      <c r="AJ876">
        <v>6.56</v>
      </c>
      <c r="AK876">
        <v>1</v>
      </c>
      <c r="AL876">
        <v>1</v>
      </c>
      <c r="AN876">
        <v>0</v>
      </c>
      <c r="AO876">
        <v>1</v>
      </c>
      <c r="AP876">
        <v>1</v>
      </c>
      <c r="AQ876">
        <v>0</v>
      </c>
      <c r="AR876">
        <v>0</v>
      </c>
      <c r="AS876" t="s">
        <v>3</v>
      </c>
      <c r="AT876">
        <v>0.1</v>
      </c>
      <c r="AU876" t="s">
        <v>19</v>
      </c>
      <c r="AV876">
        <v>0</v>
      </c>
      <c r="AW876">
        <v>2</v>
      </c>
      <c r="AX876">
        <v>39573342</v>
      </c>
      <c r="AY876">
        <v>1</v>
      </c>
      <c r="AZ876">
        <v>0</v>
      </c>
      <c r="BA876">
        <v>830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CX876">
        <f>Y876*Source!I373</f>
        <v>1.4026812500000001</v>
      </c>
      <c r="CY876">
        <f t="shared" ref="CY876:CY881" si="150">AB876</f>
        <v>788.77</v>
      </c>
      <c r="CZ876">
        <f t="shared" ref="CZ876:CZ881" si="151">AF876</f>
        <v>120.24</v>
      </c>
      <c r="DA876">
        <f t="shared" ref="DA876:DA881" si="152">AJ876</f>
        <v>6.56</v>
      </c>
      <c r="DB876">
        <v>0</v>
      </c>
    </row>
    <row r="877" spans="1:106" x14ac:dyDescent="0.2">
      <c r="A877">
        <f>ROW(Source!A373)</f>
        <v>373</v>
      </c>
      <c r="B877">
        <v>39570879</v>
      </c>
      <c r="C877">
        <v>39573316</v>
      </c>
      <c r="D877">
        <v>36882159</v>
      </c>
      <c r="E877">
        <v>1</v>
      </c>
      <c r="F877">
        <v>1</v>
      </c>
      <c r="G877">
        <v>1</v>
      </c>
      <c r="H877">
        <v>2</v>
      </c>
      <c r="I877" t="s">
        <v>1155</v>
      </c>
      <c r="J877" t="s">
        <v>1156</v>
      </c>
      <c r="K877" t="s">
        <v>1157</v>
      </c>
      <c r="L877">
        <v>1368</v>
      </c>
      <c r="N877">
        <v>1011</v>
      </c>
      <c r="O877" t="s">
        <v>1151</v>
      </c>
      <c r="P877" t="s">
        <v>1151</v>
      </c>
      <c r="Q877">
        <v>1</v>
      </c>
      <c r="W877">
        <v>0</v>
      </c>
      <c r="X877">
        <v>-1718674368</v>
      </c>
      <c r="Y877">
        <v>0.25</v>
      </c>
      <c r="AA877">
        <v>0</v>
      </c>
      <c r="AB877">
        <v>734.65</v>
      </c>
      <c r="AC877">
        <v>13.5</v>
      </c>
      <c r="AD877">
        <v>0</v>
      </c>
      <c r="AE877">
        <v>0</v>
      </c>
      <c r="AF877">
        <v>111.99</v>
      </c>
      <c r="AG877">
        <v>13.5</v>
      </c>
      <c r="AH877">
        <v>0</v>
      </c>
      <c r="AI877">
        <v>1</v>
      </c>
      <c r="AJ877">
        <v>6.56</v>
      </c>
      <c r="AK877">
        <v>1</v>
      </c>
      <c r="AL877">
        <v>1</v>
      </c>
      <c r="AN877">
        <v>0</v>
      </c>
      <c r="AO877">
        <v>1</v>
      </c>
      <c r="AP877">
        <v>1</v>
      </c>
      <c r="AQ877">
        <v>0</v>
      </c>
      <c r="AR877">
        <v>0</v>
      </c>
      <c r="AS877" t="s">
        <v>3</v>
      </c>
      <c r="AT877">
        <v>0.2</v>
      </c>
      <c r="AU877" t="s">
        <v>19</v>
      </c>
      <c r="AV877">
        <v>0</v>
      </c>
      <c r="AW877">
        <v>2</v>
      </c>
      <c r="AX877">
        <v>39573343</v>
      </c>
      <c r="AY877">
        <v>1</v>
      </c>
      <c r="AZ877">
        <v>0</v>
      </c>
      <c r="BA877">
        <v>831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CX877">
        <f>Y877*Source!I373</f>
        <v>2.8053625000000002</v>
      </c>
      <c r="CY877">
        <f t="shared" si="150"/>
        <v>734.65</v>
      </c>
      <c r="CZ877">
        <f t="shared" si="151"/>
        <v>111.99</v>
      </c>
      <c r="DA877">
        <f t="shared" si="152"/>
        <v>6.56</v>
      </c>
      <c r="DB877">
        <v>0</v>
      </c>
    </row>
    <row r="878" spans="1:106" x14ac:dyDescent="0.2">
      <c r="A878">
        <f>ROW(Source!A373)</f>
        <v>373</v>
      </c>
      <c r="B878">
        <v>39570879</v>
      </c>
      <c r="C878">
        <v>39573316</v>
      </c>
      <c r="D878">
        <v>36882171</v>
      </c>
      <c r="E878">
        <v>1</v>
      </c>
      <c r="F878">
        <v>1</v>
      </c>
      <c r="G878">
        <v>1</v>
      </c>
      <c r="H878">
        <v>2</v>
      </c>
      <c r="I878" t="s">
        <v>1404</v>
      </c>
      <c r="J878" t="s">
        <v>1405</v>
      </c>
      <c r="K878" t="s">
        <v>1406</v>
      </c>
      <c r="L878">
        <v>1368</v>
      </c>
      <c r="N878">
        <v>1011</v>
      </c>
      <c r="O878" t="s">
        <v>1151</v>
      </c>
      <c r="P878" t="s">
        <v>1151</v>
      </c>
      <c r="Q878">
        <v>1</v>
      </c>
      <c r="W878">
        <v>0</v>
      </c>
      <c r="X878">
        <v>1604609147</v>
      </c>
      <c r="Y878">
        <v>2.0125000000000002</v>
      </c>
      <c r="AA878">
        <v>0</v>
      </c>
      <c r="AB878">
        <v>787.46</v>
      </c>
      <c r="AC878">
        <v>13.5</v>
      </c>
      <c r="AD878">
        <v>0</v>
      </c>
      <c r="AE878">
        <v>0</v>
      </c>
      <c r="AF878">
        <v>120.04</v>
      </c>
      <c r="AG878">
        <v>13.5</v>
      </c>
      <c r="AH878">
        <v>0</v>
      </c>
      <c r="AI878">
        <v>1</v>
      </c>
      <c r="AJ878">
        <v>6.56</v>
      </c>
      <c r="AK878">
        <v>1</v>
      </c>
      <c r="AL878">
        <v>1</v>
      </c>
      <c r="AN878">
        <v>0</v>
      </c>
      <c r="AO878">
        <v>1</v>
      </c>
      <c r="AP878">
        <v>1</v>
      </c>
      <c r="AQ878">
        <v>0</v>
      </c>
      <c r="AR878">
        <v>0</v>
      </c>
      <c r="AS878" t="s">
        <v>3</v>
      </c>
      <c r="AT878">
        <v>1.61</v>
      </c>
      <c r="AU878" t="s">
        <v>19</v>
      </c>
      <c r="AV878">
        <v>0</v>
      </c>
      <c r="AW878">
        <v>2</v>
      </c>
      <c r="AX878">
        <v>39573344</v>
      </c>
      <c r="AY878">
        <v>1</v>
      </c>
      <c r="AZ878">
        <v>0</v>
      </c>
      <c r="BA878">
        <v>832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CX878">
        <f>Y878*Source!I373</f>
        <v>22.583168125000004</v>
      </c>
      <c r="CY878">
        <f t="shared" si="150"/>
        <v>787.46</v>
      </c>
      <c r="CZ878">
        <f t="shared" si="151"/>
        <v>120.04</v>
      </c>
      <c r="DA878">
        <f t="shared" si="152"/>
        <v>6.56</v>
      </c>
      <c r="DB878">
        <v>0</v>
      </c>
    </row>
    <row r="879" spans="1:106" x14ac:dyDescent="0.2">
      <c r="A879">
        <f>ROW(Source!A373)</f>
        <v>373</v>
      </c>
      <c r="B879">
        <v>39570879</v>
      </c>
      <c r="C879">
        <v>39573316</v>
      </c>
      <c r="D879">
        <v>36883554</v>
      </c>
      <c r="E879">
        <v>1</v>
      </c>
      <c r="F879">
        <v>1</v>
      </c>
      <c r="G879">
        <v>1</v>
      </c>
      <c r="H879">
        <v>2</v>
      </c>
      <c r="I879" t="s">
        <v>1158</v>
      </c>
      <c r="J879" t="s">
        <v>1159</v>
      </c>
      <c r="K879" t="s">
        <v>1160</v>
      </c>
      <c r="L879">
        <v>1368</v>
      </c>
      <c r="N879">
        <v>1011</v>
      </c>
      <c r="O879" t="s">
        <v>1151</v>
      </c>
      <c r="P879" t="s">
        <v>1151</v>
      </c>
      <c r="Q879">
        <v>1</v>
      </c>
      <c r="W879">
        <v>0</v>
      </c>
      <c r="X879">
        <v>1372534845</v>
      </c>
      <c r="Y879">
        <v>0.38750000000000001</v>
      </c>
      <c r="AA879">
        <v>0</v>
      </c>
      <c r="AB879">
        <v>431.06</v>
      </c>
      <c r="AC879">
        <v>11.6</v>
      </c>
      <c r="AD879">
        <v>0</v>
      </c>
      <c r="AE879">
        <v>0</v>
      </c>
      <c r="AF879">
        <v>65.709999999999994</v>
      </c>
      <c r="AG879">
        <v>11.6</v>
      </c>
      <c r="AH879">
        <v>0</v>
      </c>
      <c r="AI879">
        <v>1</v>
      </c>
      <c r="AJ879">
        <v>6.56</v>
      </c>
      <c r="AK879">
        <v>1</v>
      </c>
      <c r="AL879">
        <v>1</v>
      </c>
      <c r="AN879">
        <v>0</v>
      </c>
      <c r="AO879">
        <v>1</v>
      </c>
      <c r="AP879">
        <v>1</v>
      </c>
      <c r="AQ879">
        <v>0</v>
      </c>
      <c r="AR879">
        <v>0</v>
      </c>
      <c r="AS879" t="s">
        <v>3</v>
      </c>
      <c r="AT879">
        <v>0.31</v>
      </c>
      <c r="AU879" t="s">
        <v>19</v>
      </c>
      <c r="AV879">
        <v>0</v>
      </c>
      <c r="AW879">
        <v>2</v>
      </c>
      <c r="AX879">
        <v>39573345</v>
      </c>
      <c r="AY879">
        <v>1</v>
      </c>
      <c r="AZ879">
        <v>0</v>
      </c>
      <c r="BA879">
        <v>833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CX879">
        <f>Y879*Source!I373</f>
        <v>4.3483118750000003</v>
      </c>
      <c r="CY879">
        <f t="shared" si="150"/>
        <v>431.06</v>
      </c>
      <c r="CZ879">
        <f t="shared" si="151"/>
        <v>65.709999999999994</v>
      </c>
      <c r="DA879">
        <f t="shared" si="152"/>
        <v>6.56</v>
      </c>
      <c r="DB879">
        <v>0</v>
      </c>
    </row>
    <row r="880" spans="1:106" x14ac:dyDescent="0.2">
      <c r="A880">
        <f>ROW(Source!A373)</f>
        <v>373</v>
      </c>
      <c r="B880">
        <v>39570879</v>
      </c>
      <c r="C880">
        <v>39573316</v>
      </c>
      <c r="D880">
        <v>36883789</v>
      </c>
      <c r="E880">
        <v>1</v>
      </c>
      <c r="F880">
        <v>1</v>
      </c>
      <c r="G880">
        <v>1</v>
      </c>
      <c r="H880">
        <v>2</v>
      </c>
      <c r="I880" t="s">
        <v>1378</v>
      </c>
      <c r="J880" t="s">
        <v>1379</v>
      </c>
      <c r="K880" t="s">
        <v>1380</v>
      </c>
      <c r="L880">
        <v>1368</v>
      </c>
      <c r="N880">
        <v>1011</v>
      </c>
      <c r="O880" t="s">
        <v>1151</v>
      </c>
      <c r="P880" t="s">
        <v>1151</v>
      </c>
      <c r="Q880">
        <v>1</v>
      </c>
      <c r="W880">
        <v>0</v>
      </c>
      <c r="X880">
        <v>-624296059</v>
      </c>
      <c r="Y880">
        <v>1.2625</v>
      </c>
      <c r="AA880">
        <v>0</v>
      </c>
      <c r="AB880">
        <v>7.87</v>
      </c>
      <c r="AC880">
        <v>0</v>
      </c>
      <c r="AD880">
        <v>0</v>
      </c>
      <c r="AE880">
        <v>0</v>
      </c>
      <c r="AF880">
        <v>1.2</v>
      </c>
      <c r="AG880">
        <v>0</v>
      </c>
      <c r="AH880">
        <v>0</v>
      </c>
      <c r="AI880">
        <v>1</v>
      </c>
      <c r="AJ880">
        <v>6.56</v>
      </c>
      <c r="AK880">
        <v>1</v>
      </c>
      <c r="AL880">
        <v>1</v>
      </c>
      <c r="AN880">
        <v>0</v>
      </c>
      <c r="AO880">
        <v>1</v>
      </c>
      <c r="AP880">
        <v>1</v>
      </c>
      <c r="AQ880">
        <v>0</v>
      </c>
      <c r="AR880">
        <v>0</v>
      </c>
      <c r="AS880" t="s">
        <v>3</v>
      </c>
      <c r="AT880">
        <v>1.01</v>
      </c>
      <c r="AU880" t="s">
        <v>19</v>
      </c>
      <c r="AV880">
        <v>0</v>
      </c>
      <c r="AW880">
        <v>2</v>
      </c>
      <c r="AX880">
        <v>39573346</v>
      </c>
      <c r="AY880">
        <v>1</v>
      </c>
      <c r="AZ880">
        <v>0</v>
      </c>
      <c r="BA880">
        <v>834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CX880">
        <f>Y880*Source!I373</f>
        <v>14.167080625000001</v>
      </c>
      <c r="CY880">
        <f t="shared" si="150"/>
        <v>7.87</v>
      </c>
      <c r="CZ880">
        <f t="shared" si="151"/>
        <v>1.2</v>
      </c>
      <c r="DA880">
        <f t="shared" si="152"/>
        <v>6.56</v>
      </c>
      <c r="DB880">
        <v>0</v>
      </c>
    </row>
    <row r="881" spans="1:106" x14ac:dyDescent="0.2">
      <c r="A881">
        <f>ROW(Source!A373)</f>
        <v>373</v>
      </c>
      <c r="B881">
        <v>39570879</v>
      </c>
      <c r="C881">
        <v>39573316</v>
      </c>
      <c r="D881">
        <v>36883836</v>
      </c>
      <c r="E881">
        <v>1</v>
      </c>
      <c r="F881">
        <v>1</v>
      </c>
      <c r="G881">
        <v>1</v>
      </c>
      <c r="H881">
        <v>2</v>
      </c>
      <c r="I881" t="s">
        <v>1407</v>
      </c>
      <c r="J881" t="s">
        <v>1408</v>
      </c>
      <c r="K881" t="s">
        <v>1409</v>
      </c>
      <c r="L881">
        <v>1368</v>
      </c>
      <c r="N881">
        <v>1011</v>
      </c>
      <c r="O881" t="s">
        <v>1151</v>
      </c>
      <c r="P881" t="s">
        <v>1151</v>
      </c>
      <c r="Q881">
        <v>1</v>
      </c>
      <c r="W881">
        <v>0</v>
      </c>
      <c r="X881">
        <v>1061502546</v>
      </c>
      <c r="Y881">
        <v>1.375</v>
      </c>
      <c r="AA881">
        <v>0</v>
      </c>
      <c r="AB881">
        <v>80.75</v>
      </c>
      <c r="AC881">
        <v>0</v>
      </c>
      <c r="AD881">
        <v>0</v>
      </c>
      <c r="AE881">
        <v>0</v>
      </c>
      <c r="AF881">
        <v>12.31</v>
      </c>
      <c r="AG881">
        <v>0</v>
      </c>
      <c r="AH881">
        <v>0</v>
      </c>
      <c r="AI881">
        <v>1</v>
      </c>
      <c r="AJ881">
        <v>6.56</v>
      </c>
      <c r="AK881">
        <v>1</v>
      </c>
      <c r="AL881">
        <v>1</v>
      </c>
      <c r="AN881">
        <v>0</v>
      </c>
      <c r="AO881">
        <v>1</v>
      </c>
      <c r="AP881">
        <v>1</v>
      </c>
      <c r="AQ881">
        <v>0</v>
      </c>
      <c r="AR881">
        <v>0</v>
      </c>
      <c r="AS881" t="s">
        <v>3</v>
      </c>
      <c r="AT881">
        <v>1.1000000000000001</v>
      </c>
      <c r="AU881" t="s">
        <v>19</v>
      </c>
      <c r="AV881">
        <v>0</v>
      </c>
      <c r="AW881">
        <v>2</v>
      </c>
      <c r="AX881">
        <v>39573347</v>
      </c>
      <c r="AY881">
        <v>1</v>
      </c>
      <c r="AZ881">
        <v>0</v>
      </c>
      <c r="BA881">
        <v>835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CX881">
        <f>Y881*Source!I373</f>
        <v>15.429493750000001</v>
      </c>
      <c r="CY881">
        <f t="shared" si="150"/>
        <v>80.75</v>
      </c>
      <c r="CZ881">
        <f t="shared" si="151"/>
        <v>12.31</v>
      </c>
      <c r="DA881">
        <f t="shared" si="152"/>
        <v>6.56</v>
      </c>
      <c r="DB881">
        <v>0</v>
      </c>
    </row>
    <row r="882" spans="1:106" x14ac:dyDescent="0.2">
      <c r="A882">
        <f>ROW(Source!A373)</f>
        <v>373</v>
      </c>
      <c r="B882">
        <v>39570879</v>
      </c>
      <c r="C882">
        <v>39573316</v>
      </c>
      <c r="D882">
        <v>36800159</v>
      </c>
      <c r="E882">
        <v>1</v>
      </c>
      <c r="F882">
        <v>1</v>
      </c>
      <c r="G882">
        <v>1</v>
      </c>
      <c r="H882">
        <v>3</v>
      </c>
      <c r="I882" t="s">
        <v>1387</v>
      </c>
      <c r="J882" t="s">
        <v>1388</v>
      </c>
      <c r="K882" t="s">
        <v>1389</v>
      </c>
      <c r="L882">
        <v>1339</v>
      </c>
      <c r="N882">
        <v>1007</v>
      </c>
      <c r="O882" t="s">
        <v>73</v>
      </c>
      <c r="P882" t="s">
        <v>73</v>
      </c>
      <c r="Q882">
        <v>1</v>
      </c>
      <c r="W882">
        <v>0</v>
      </c>
      <c r="X882">
        <v>1262771840</v>
      </c>
      <c r="Y882">
        <v>0.7</v>
      </c>
      <c r="AA882">
        <v>40.799999999999997</v>
      </c>
      <c r="AB882">
        <v>0</v>
      </c>
      <c r="AC882">
        <v>0</v>
      </c>
      <c r="AD882">
        <v>0</v>
      </c>
      <c r="AE882">
        <v>6.22</v>
      </c>
      <c r="AF882">
        <v>0</v>
      </c>
      <c r="AG882">
        <v>0</v>
      </c>
      <c r="AH882">
        <v>0</v>
      </c>
      <c r="AI882">
        <v>6.56</v>
      </c>
      <c r="AJ882">
        <v>1</v>
      </c>
      <c r="AK882">
        <v>1</v>
      </c>
      <c r="AL882">
        <v>1</v>
      </c>
      <c r="AN882">
        <v>0</v>
      </c>
      <c r="AO882">
        <v>1</v>
      </c>
      <c r="AP882">
        <v>0</v>
      </c>
      <c r="AQ882">
        <v>0</v>
      </c>
      <c r="AR882">
        <v>0</v>
      </c>
      <c r="AS882" t="s">
        <v>3</v>
      </c>
      <c r="AT882">
        <v>0.7</v>
      </c>
      <c r="AU882" t="s">
        <v>3</v>
      </c>
      <c r="AV882">
        <v>0</v>
      </c>
      <c r="AW882">
        <v>2</v>
      </c>
      <c r="AX882">
        <v>39573348</v>
      </c>
      <c r="AY882">
        <v>1</v>
      </c>
      <c r="AZ882">
        <v>0</v>
      </c>
      <c r="BA882">
        <v>836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CX882">
        <f>Y882*Source!I373</f>
        <v>7.8550149999999999</v>
      </c>
      <c r="CY882">
        <f t="shared" ref="CY882:CY896" si="153">AA882</f>
        <v>40.799999999999997</v>
      </c>
      <c r="CZ882">
        <f t="shared" ref="CZ882:CZ896" si="154">AE882</f>
        <v>6.22</v>
      </c>
      <c r="DA882">
        <f t="shared" ref="DA882:DA896" si="155">AI882</f>
        <v>6.56</v>
      </c>
      <c r="DB882">
        <v>0</v>
      </c>
    </row>
    <row r="883" spans="1:106" x14ac:dyDescent="0.2">
      <c r="A883">
        <f>ROW(Source!A373)</f>
        <v>373</v>
      </c>
      <c r="B883">
        <v>39570879</v>
      </c>
      <c r="C883">
        <v>39573316</v>
      </c>
      <c r="D883">
        <v>36800166</v>
      </c>
      <c r="E883">
        <v>1</v>
      </c>
      <c r="F883">
        <v>1</v>
      </c>
      <c r="G883">
        <v>1</v>
      </c>
      <c r="H883">
        <v>3</v>
      </c>
      <c r="I883" t="s">
        <v>1410</v>
      </c>
      <c r="J883" t="s">
        <v>1411</v>
      </c>
      <c r="K883" t="s">
        <v>1412</v>
      </c>
      <c r="L883">
        <v>1346</v>
      </c>
      <c r="N883">
        <v>1009</v>
      </c>
      <c r="O883" t="s">
        <v>307</v>
      </c>
      <c r="P883" t="s">
        <v>307</v>
      </c>
      <c r="Q883">
        <v>1</v>
      </c>
      <c r="W883">
        <v>0</v>
      </c>
      <c r="X883">
        <v>1721895514</v>
      </c>
      <c r="Y883">
        <v>0.21</v>
      </c>
      <c r="AA883">
        <v>39.950000000000003</v>
      </c>
      <c r="AB883">
        <v>0</v>
      </c>
      <c r="AC883">
        <v>0</v>
      </c>
      <c r="AD883">
        <v>0</v>
      </c>
      <c r="AE883">
        <v>6.09</v>
      </c>
      <c r="AF883">
        <v>0</v>
      </c>
      <c r="AG883">
        <v>0</v>
      </c>
      <c r="AH883">
        <v>0</v>
      </c>
      <c r="AI883">
        <v>6.56</v>
      </c>
      <c r="AJ883">
        <v>1</v>
      </c>
      <c r="AK883">
        <v>1</v>
      </c>
      <c r="AL883">
        <v>1</v>
      </c>
      <c r="AN883">
        <v>0</v>
      </c>
      <c r="AO883">
        <v>1</v>
      </c>
      <c r="AP883">
        <v>0</v>
      </c>
      <c r="AQ883">
        <v>0</v>
      </c>
      <c r="AR883">
        <v>0</v>
      </c>
      <c r="AS883" t="s">
        <v>3</v>
      </c>
      <c r="AT883">
        <v>0.21</v>
      </c>
      <c r="AU883" t="s">
        <v>3</v>
      </c>
      <c r="AV883">
        <v>0</v>
      </c>
      <c r="AW883">
        <v>2</v>
      </c>
      <c r="AX883">
        <v>39573349</v>
      </c>
      <c r="AY883">
        <v>1</v>
      </c>
      <c r="AZ883">
        <v>0</v>
      </c>
      <c r="BA883">
        <v>837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CX883">
        <f>Y883*Source!I373</f>
        <v>2.3565045000000002</v>
      </c>
      <c r="CY883">
        <f t="shared" si="153"/>
        <v>39.950000000000003</v>
      </c>
      <c r="CZ883">
        <f t="shared" si="154"/>
        <v>6.09</v>
      </c>
      <c r="DA883">
        <f t="shared" si="155"/>
        <v>6.56</v>
      </c>
      <c r="DB883">
        <v>0</v>
      </c>
    </row>
    <row r="884" spans="1:106" x14ac:dyDescent="0.2">
      <c r="A884">
        <f>ROW(Source!A373)</f>
        <v>373</v>
      </c>
      <c r="B884">
        <v>39570879</v>
      </c>
      <c r="C884">
        <v>39573316</v>
      </c>
      <c r="D884">
        <v>36803256</v>
      </c>
      <c r="E884">
        <v>1</v>
      </c>
      <c r="F884">
        <v>1</v>
      </c>
      <c r="G884">
        <v>1</v>
      </c>
      <c r="H884">
        <v>3</v>
      </c>
      <c r="I884" t="s">
        <v>1178</v>
      </c>
      <c r="J884" t="s">
        <v>1179</v>
      </c>
      <c r="K884" t="s">
        <v>1180</v>
      </c>
      <c r="L884">
        <v>1348</v>
      </c>
      <c r="N884">
        <v>1009</v>
      </c>
      <c r="O884" t="s">
        <v>64</v>
      </c>
      <c r="P884" t="s">
        <v>64</v>
      </c>
      <c r="Q884">
        <v>1000</v>
      </c>
      <c r="W884">
        <v>0</v>
      </c>
      <c r="X884">
        <v>-714836380</v>
      </c>
      <c r="Y884">
        <v>4.0000000000000002E-4</v>
      </c>
      <c r="AA884">
        <v>67666.47</v>
      </c>
      <c r="AB884">
        <v>0</v>
      </c>
      <c r="AC884">
        <v>0</v>
      </c>
      <c r="AD884">
        <v>0</v>
      </c>
      <c r="AE884">
        <v>10315.01</v>
      </c>
      <c r="AF884">
        <v>0</v>
      </c>
      <c r="AG884">
        <v>0</v>
      </c>
      <c r="AH884">
        <v>0</v>
      </c>
      <c r="AI884">
        <v>6.56</v>
      </c>
      <c r="AJ884">
        <v>1</v>
      </c>
      <c r="AK884">
        <v>1</v>
      </c>
      <c r="AL884">
        <v>1</v>
      </c>
      <c r="AN884">
        <v>0</v>
      </c>
      <c r="AO884">
        <v>1</v>
      </c>
      <c r="AP884">
        <v>0</v>
      </c>
      <c r="AQ884">
        <v>0</v>
      </c>
      <c r="AR884">
        <v>0</v>
      </c>
      <c r="AS884" t="s">
        <v>3</v>
      </c>
      <c r="AT884">
        <v>4.0000000000000002E-4</v>
      </c>
      <c r="AU884" t="s">
        <v>3</v>
      </c>
      <c r="AV884">
        <v>0</v>
      </c>
      <c r="AW884">
        <v>2</v>
      </c>
      <c r="AX884">
        <v>39573350</v>
      </c>
      <c r="AY884">
        <v>1</v>
      </c>
      <c r="AZ884">
        <v>0</v>
      </c>
      <c r="BA884">
        <v>838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CX884">
        <f>Y884*Source!I373</f>
        <v>4.4885800000000007E-3</v>
      </c>
      <c r="CY884">
        <f t="shared" si="153"/>
        <v>67666.47</v>
      </c>
      <c r="CZ884">
        <f t="shared" si="154"/>
        <v>10315.01</v>
      </c>
      <c r="DA884">
        <f t="shared" si="155"/>
        <v>6.56</v>
      </c>
      <c r="DB884">
        <v>0</v>
      </c>
    </row>
    <row r="885" spans="1:106" x14ac:dyDescent="0.2">
      <c r="A885">
        <f>ROW(Source!A373)</f>
        <v>373</v>
      </c>
      <c r="B885">
        <v>39570879</v>
      </c>
      <c r="C885">
        <v>39573316</v>
      </c>
      <c r="D885">
        <v>36804447</v>
      </c>
      <c r="E885">
        <v>1</v>
      </c>
      <c r="F885">
        <v>1</v>
      </c>
      <c r="G885">
        <v>1</v>
      </c>
      <c r="H885">
        <v>3</v>
      </c>
      <c r="I885" t="s">
        <v>1276</v>
      </c>
      <c r="J885" t="s">
        <v>1277</v>
      </c>
      <c r="K885" t="s">
        <v>1278</v>
      </c>
      <c r="L885">
        <v>1348</v>
      </c>
      <c r="N885">
        <v>1009</v>
      </c>
      <c r="O885" t="s">
        <v>64</v>
      </c>
      <c r="P885" t="s">
        <v>64</v>
      </c>
      <c r="Q885">
        <v>1000</v>
      </c>
      <c r="W885">
        <v>0</v>
      </c>
      <c r="X885">
        <v>-437906794</v>
      </c>
      <c r="Y885">
        <v>1.4999999999999999E-4</v>
      </c>
      <c r="AA885">
        <v>59302.47</v>
      </c>
      <c r="AB885">
        <v>0</v>
      </c>
      <c r="AC885">
        <v>0</v>
      </c>
      <c r="AD885">
        <v>0</v>
      </c>
      <c r="AE885">
        <v>9040.01</v>
      </c>
      <c r="AF885">
        <v>0</v>
      </c>
      <c r="AG885">
        <v>0</v>
      </c>
      <c r="AH885">
        <v>0</v>
      </c>
      <c r="AI885">
        <v>6.56</v>
      </c>
      <c r="AJ885">
        <v>1</v>
      </c>
      <c r="AK885">
        <v>1</v>
      </c>
      <c r="AL885">
        <v>1</v>
      </c>
      <c r="AN885">
        <v>0</v>
      </c>
      <c r="AO885">
        <v>1</v>
      </c>
      <c r="AP885">
        <v>0</v>
      </c>
      <c r="AQ885">
        <v>0</v>
      </c>
      <c r="AR885">
        <v>0</v>
      </c>
      <c r="AS885" t="s">
        <v>3</v>
      </c>
      <c r="AT885">
        <v>1.4999999999999999E-4</v>
      </c>
      <c r="AU885" t="s">
        <v>3</v>
      </c>
      <c r="AV885">
        <v>0</v>
      </c>
      <c r="AW885">
        <v>2</v>
      </c>
      <c r="AX885">
        <v>39573351</v>
      </c>
      <c r="AY885">
        <v>1</v>
      </c>
      <c r="AZ885">
        <v>0</v>
      </c>
      <c r="BA885">
        <v>839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CX885">
        <f>Y885*Source!I373</f>
        <v>1.6832175E-3</v>
      </c>
      <c r="CY885">
        <f t="shared" si="153"/>
        <v>59302.47</v>
      </c>
      <c r="CZ885">
        <f t="shared" si="154"/>
        <v>9040.01</v>
      </c>
      <c r="DA885">
        <f t="shared" si="155"/>
        <v>6.56</v>
      </c>
      <c r="DB885">
        <v>0</v>
      </c>
    </row>
    <row r="886" spans="1:106" x14ac:dyDescent="0.2">
      <c r="A886">
        <f>ROW(Source!A373)</f>
        <v>373</v>
      </c>
      <c r="B886">
        <v>39570879</v>
      </c>
      <c r="C886">
        <v>39573316</v>
      </c>
      <c r="D886">
        <v>36804545</v>
      </c>
      <c r="E886">
        <v>1</v>
      </c>
      <c r="F886">
        <v>1</v>
      </c>
      <c r="G886">
        <v>1</v>
      </c>
      <c r="H886">
        <v>3</v>
      </c>
      <c r="I886" t="s">
        <v>1211</v>
      </c>
      <c r="J886" t="s">
        <v>1212</v>
      </c>
      <c r="K886" t="s">
        <v>1213</v>
      </c>
      <c r="L886">
        <v>1348</v>
      </c>
      <c r="N886">
        <v>1009</v>
      </c>
      <c r="O886" t="s">
        <v>64</v>
      </c>
      <c r="P886" t="s">
        <v>64</v>
      </c>
      <c r="Q886">
        <v>1000</v>
      </c>
      <c r="W886">
        <v>0</v>
      </c>
      <c r="X886">
        <v>1174701286</v>
      </c>
      <c r="Y886">
        <v>1.0000000000000001E-5</v>
      </c>
      <c r="AA886">
        <v>78575.679999999993</v>
      </c>
      <c r="AB886">
        <v>0</v>
      </c>
      <c r="AC886">
        <v>0</v>
      </c>
      <c r="AD886">
        <v>0</v>
      </c>
      <c r="AE886">
        <v>11978</v>
      </c>
      <c r="AF886">
        <v>0</v>
      </c>
      <c r="AG886">
        <v>0</v>
      </c>
      <c r="AH886">
        <v>0</v>
      </c>
      <c r="AI886">
        <v>6.56</v>
      </c>
      <c r="AJ886">
        <v>1</v>
      </c>
      <c r="AK886">
        <v>1</v>
      </c>
      <c r="AL886">
        <v>1</v>
      </c>
      <c r="AN886">
        <v>0</v>
      </c>
      <c r="AO886">
        <v>1</v>
      </c>
      <c r="AP886">
        <v>0</v>
      </c>
      <c r="AQ886">
        <v>0</v>
      </c>
      <c r="AR886">
        <v>0</v>
      </c>
      <c r="AS886" t="s">
        <v>3</v>
      </c>
      <c r="AT886">
        <v>1.0000000000000001E-5</v>
      </c>
      <c r="AU886" t="s">
        <v>3</v>
      </c>
      <c r="AV886">
        <v>0</v>
      </c>
      <c r="AW886">
        <v>2</v>
      </c>
      <c r="AX886">
        <v>39573352</v>
      </c>
      <c r="AY886">
        <v>1</v>
      </c>
      <c r="AZ886">
        <v>0</v>
      </c>
      <c r="BA886">
        <v>840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CX886">
        <f>Y886*Source!I373</f>
        <v>1.1221450000000001E-4</v>
      </c>
      <c r="CY886">
        <f t="shared" si="153"/>
        <v>78575.679999999993</v>
      </c>
      <c r="CZ886">
        <f t="shared" si="154"/>
        <v>11978</v>
      </c>
      <c r="DA886">
        <f t="shared" si="155"/>
        <v>6.56</v>
      </c>
      <c r="DB886">
        <v>0</v>
      </c>
    </row>
    <row r="887" spans="1:106" x14ac:dyDescent="0.2">
      <c r="A887">
        <f>ROW(Source!A373)</f>
        <v>373</v>
      </c>
      <c r="B887">
        <v>39570879</v>
      </c>
      <c r="C887">
        <v>39573316</v>
      </c>
      <c r="D887">
        <v>36805527</v>
      </c>
      <c r="E887">
        <v>1</v>
      </c>
      <c r="F887">
        <v>1</v>
      </c>
      <c r="G887">
        <v>1</v>
      </c>
      <c r="H887">
        <v>3</v>
      </c>
      <c r="I887" t="s">
        <v>1413</v>
      </c>
      <c r="J887" t="s">
        <v>1414</v>
      </c>
      <c r="K887" t="s">
        <v>1415</v>
      </c>
      <c r="L887">
        <v>1348</v>
      </c>
      <c r="N887">
        <v>1009</v>
      </c>
      <c r="O887" t="s">
        <v>64</v>
      </c>
      <c r="P887" t="s">
        <v>64</v>
      </c>
      <c r="Q887">
        <v>1000</v>
      </c>
      <c r="W887">
        <v>0</v>
      </c>
      <c r="X887">
        <v>-2116243625</v>
      </c>
      <c r="Y887">
        <v>1E-4</v>
      </c>
      <c r="AA887">
        <v>248624</v>
      </c>
      <c r="AB887">
        <v>0</v>
      </c>
      <c r="AC887">
        <v>0</v>
      </c>
      <c r="AD887">
        <v>0</v>
      </c>
      <c r="AE887">
        <v>37900</v>
      </c>
      <c r="AF887">
        <v>0</v>
      </c>
      <c r="AG887">
        <v>0</v>
      </c>
      <c r="AH887">
        <v>0</v>
      </c>
      <c r="AI887">
        <v>6.56</v>
      </c>
      <c r="AJ887">
        <v>1</v>
      </c>
      <c r="AK887">
        <v>1</v>
      </c>
      <c r="AL887">
        <v>1</v>
      </c>
      <c r="AN887">
        <v>0</v>
      </c>
      <c r="AO887">
        <v>1</v>
      </c>
      <c r="AP887">
        <v>0</v>
      </c>
      <c r="AQ887">
        <v>0</v>
      </c>
      <c r="AR887">
        <v>0</v>
      </c>
      <c r="AS887" t="s">
        <v>3</v>
      </c>
      <c r="AT887">
        <v>1E-4</v>
      </c>
      <c r="AU887" t="s">
        <v>3</v>
      </c>
      <c r="AV887">
        <v>0</v>
      </c>
      <c r="AW887">
        <v>2</v>
      </c>
      <c r="AX887">
        <v>39573353</v>
      </c>
      <c r="AY887">
        <v>1</v>
      </c>
      <c r="AZ887">
        <v>0</v>
      </c>
      <c r="BA887">
        <v>841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CX887">
        <f>Y887*Source!I373</f>
        <v>1.1221450000000002E-3</v>
      </c>
      <c r="CY887">
        <f t="shared" si="153"/>
        <v>248624</v>
      </c>
      <c r="CZ887">
        <f t="shared" si="154"/>
        <v>37900</v>
      </c>
      <c r="DA887">
        <f t="shared" si="155"/>
        <v>6.56</v>
      </c>
      <c r="DB887">
        <v>0</v>
      </c>
    </row>
    <row r="888" spans="1:106" x14ac:dyDescent="0.2">
      <c r="A888">
        <f>ROW(Source!A373)</f>
        <v>373</v>
      </c>
      <c r="B888">
        <v>39570879</v>
      </c>
      <c r="C888">
        <v>39573316</v>
      </c>
      <c r="D888">
        <v>36822516</v>
      </c>
      <c r="E888">
        <v>1</v>
      </c>
      <c r="F888">
        <v>1</v>
      </c>
      <c r="G888">
        <v>1</v>
      </c>
      <c r="H888">
        <v>3</v>
      </c>
      <c r="I888" t="s">
        <v>668</v>
      </c>
      <c r="J888" t="s">
        <v>670</v>
      </c>
      <c r="K888" t="s">
        <v>669</v>
      </c>
      <c r="L888">
        <v>1348</v>
      </c>
      <c r="N888">
        <v>1009</v>
      </c>
      <c r="O888" t="s">
        <v>64</v>
      </c>
      <c r="P888" t="s">
        <v>64</v>
      </c>
      <c r="Q888">
        <v>1000</v>
      </c>
      <c r="W888">
        <v>0</v>
      </c>
      <c r="X888">
        <v>1424952883</v>
      </c>
      <c r="Y888">
        <v>1</v>
      </c>
      <c r="AA888">
        <v>56932.08</v>
      </c>
      <c r="AB888">
        <v>0</v>
      </c>
      <c r="AC888">
        <v>0</v>
      </c>
      <c r="AD888">
        <v>0</v>
      </c>
      <c r="AE888">
        <v>8678.67</v>
      </c>
      <c r="AF888">
        <v>0</v>
      </c>
      <c r="AG888">
        <v>0</v>
      </c>
      <c r="AH888">
        <v>0</v>
      </c>
      <c r="AI888">
        <v>6.56</v>
      </c>
      <c r="AJ888">
        <v>1</v>
      </c>
      <c r="AK888">
        <v>1</v>
      </c>
      <c r="AL888">
        <v>1</v>
      </c>
      <c r="AN888">
        <v>0</v>
      </c>
      <c r="AO888">
        <v>0</v>
      </c>
      <c r="AP888">
        <v>0</v>
      </c>
      <c r="AQ888">
        <v>0</v>
      </c>
      <c r="AR888">
        <v>0</v>
      </c>
      <c r="AS888" t="s">
        <v>3</v>
      </c>
      <c r="AT888">
        <v>1</v>
      </c>
      <c r="AU888" t="s">
        <v>3</v>
      </c>
      <c r="AV888">
        <v>0</v>
      </c>
      <c r="AW888">
        <v>1</v>
      </c>
      <c r="AX888">
        <v>-1</v>
      </c>
      <c r="AY888">
        <v>0</v>
      </c>
      <c r="AZ888">
        <v>0</v>
      </c>
      <c r="BA888" t="s">
        <v>3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CX888">
        <f>Y888*Source!I373</f>
        <v>11.221450000000001</v>
      </c>
      <c r="CY888">
        <f t="shared" si="153"/>
        <v>56932.08</v>
      </c>
      <c r="CZ888">
        <f t="shared" si="154"/>
        <v>8678.67</v>
      </c>
      <c r="DA888">
        <f t="shared" si="155"/>
        <v>6.56</v>
      </c>
      <c r="DB888">
        <v>0</v>
      </c>
    </row>
    <row r="889" spans="1:106" x14ac:dyDescent="0.2">
      <c r="A889">
        <f>ROW(Source!A373)</f>
        <v>373</v>
      </c>
      <c r="B889">
        <v>39570879</v>
      </c>
      <c r="C889">
        <v>39573316</v>
      </c>
      <c r="D889">
        <v>36823258</v>
      </c>
      <c r="E889">
        <v>1</v>
      </c>
      <c r="F889">
        <v>1</v>
      </c>
      <c r="G889">
        <v>1</v>
      </c>
      <c r="H889">
        <v>3</v>
      </c>
      <c r="I889" t="s">
        <v>579</v>
      </c>
      <c r="J889" t="s">
        <v>581</v>
      </c>
      <c r="K889" t="s">
        <v>580</v>
      </c>
      <c r="L889">
        <v>1348</v>
      </c>
      <c r="N889">
        <v>1009</v>
      </c>
      <c r="O889" t="s">
        <v>64</v>
      </c>
      <c r="P889" t="s">
        <v>64</v>
      </c>
      <c r="Q889">
        <v>1000</v>
      </c>
      <c r="W889">
        <v>0</v>
      </c>
      <c r="X889">
        <v>299819930</v>
      </c>
      <c r="Y889">
        <v>4.0000000000000002E-4</v>
      </c>
      <c r="AA889">
        <v>50590.720000000001</v>
      </c>
      <c r="AB889">
        <v>0</v>
      </c>
      <c r="AC889">
        <v>0</v>
      </c>
      <c r="AD889">
        <v>0</v>
      </c>
      <c r="AE889">
        <v>7712</v>
      </c>
      <c r="AF889">
        <v>0</v>
      </c>
      <c r="AG889">
        <v>0</v>
      </c>
      <c r="AH889">
        <v>0</v>
      </c>
      <c r="AI889">
        <v>6.56</v>
      </c>
      <c r="AJ889">
        <v>1</v>
      </c>
      <c r="AK889">
        <v>1</v>
      </c>
      <c r="AL889">
        <v>1</v>
      </c>
      <c r="AN889">
        <v>0</v>
      </c>
      <c r="AO889">
        <v>1</v>
      </c>
      <c r="AP889">
        <v>0</v>
      </c>
      <c r="AQ889">
        <v>0</v>
      </c>
      <c r="AR889">
        <v>0</v>
      </c>
      <c r="AS889" t="s">
        <v>3</v>
      </c>
      <c r="AT889">
        <v>4.0000000000000002E-4</v>
      </c>
      <c r="AU889" t="s">
        <v>3</v>
      </c>
      <c r="AV889">
        <v>0</v>
      </c>
      <c r="AW889">
        <v>2</v>
      </c>
      <c r="AX889">
        <v>39573354</v>
      </c>
      <c r="AY889">
        <v>1</v>
      </c>
      <c r="AZ889">
        <v>0</v>
      </c>
      <c r="BA889">
        <v>842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CX889">
        <f>Y889*Source!I373</f>
        <v>4.4885800000000007E-3</v>
      </c>
      <c r="CY889">
        <f t="shared" si="153"/>
        <v>50590.720000000001</v>
      </c>
      <c r="CZ889">
        <f t="shared" si="154"/>
        <v>7712</v>
      </c>
      <c r="DA889">
        <f t="shared" si="155"/>
        <v>6.56</v>
      </c>
      <c r="DB889">
        <v>0</v>
      </c>
    </row>
    <row r="890" spans="1:106" x14ac:dyDescent="0.2">
      <c r="A890">
        <f>ROW(Source!A373)</f>
        <v>373</v>
      </c>
      <c r="B890">
        <v>39570879</v>
      </c>
      <c r="C890">
        <v>39573316</v>
      </c>
      <c r="D890">
        <v>39169913</v>
      </c>
      <c r="E890">
        <v>17</v>
      </c>
      <c r="F890">
        <v>1</v>
      </c>
      <c r="G890">
        <v>1</v>
      </c>
      <c r="H890">
        <v>3</v>
      </c>
      <c r="I890" t="s">
        <v>124</v>
      </c>
      <c r="J890" t="s">
        <v>3</v>
      </c>
      <c r="K890" t="s">
        <v>125</v>
      </c>
      <c r="L890">
        <v>1348</v>
      </c>
      <c r="N890">
        <v>1009</v>
      </c>
      <c r="O890" t="s">
        <v>64</v>
      </c>
      <c r="P890" t="s">
        <v>64</v>
      </c>
      <c r="Q890">
        <v>1000</v>
      </c>
      <c r="W890">
        <v>0</v>
      </c>
      <c r="X890">
        <v>748648226</v>
      </c>
      <c r="Y890">
        <v>1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6.56</v>
      </c>
      <c r="AJ890">
        <v>1</v>
      </c>
      <c r="AK890">
        <v>1</v>
      </c>
      <c r="AL890">
        <v>1</v>
      </c>
      <c r="AN890">
        <v>0</v>
      </c>
      <c r="AO890">
        <v>0</v>
      </c>
      <c r="AP890">
        <v>0</v>
      </c>
      <c r="AQ890">
        <v>0</v>
      </c>
      <c r="AR890">
        <v>0</v>
      </c>
      <c r="AS890" t="s">
        <v>3</v>
      </c>
      <c r="AT890">
        <v>1</v>
      </c>
      <c r="AU890" t="s">
        <v>3</v>
      </c>
      <c r="AV890">
        <v>0</v>
      </c>
      <c r="AW890">
        <v>2</v>
      </c>
      <c r="AX890">
        <v>39573355</v>
      </c>
      <c r="AY890">
        <v>1</v>
      </c>
      <c r="AZ890">
        <v>0</v>
      </c>
      <c r="BA890">
        <v>843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CX890">
        <f>Y890*Source!I373</f>
        <v>11.221450000000001</v>
      </c>
      <c r="CY890">
        <f t="shared" si="153"/>
        <v>0</v>
      </c>
      <c r="CZ890">
        <f t="shared" si="154"/>
        <v>0</v>
      </c>
      <c r="DA890">
        <f t="shared" si="155"/>
        <v>6.56</v>
      </c>
      <c r="DB890">
        <v>0</v>
      </c>
    </row>
    <row r="891" spans="1:106" x14ac:dyDescent="0.2">
      <c r="A891">
        <f>ROW(Source!A373)</f>
        <v>373</v>
      </c>
      <c r="B891">
        <v>39570879</v>
      </c>
      <c r="C891">
        <v>39573316</v>
      </c>
      <c r="D891">
        <v>36825287</v>
      </c>
      <c r="E891">
        <v>1</v>
      </c>
      <c r="F891">
        <v>1</v>
      </c>
      <c r="G891">
        <v>1</v>
      </c>
      <c r="H891">
        <v>3</v>
      </c>
      <c r="I891" t="s">
        <v>1416</v>
      </c>
      <c r="J891" t="s">
        <v>1417</v>
      </c>
      <c r="K891" t="s">
        <v>1418</v>
      </c>
      <c r="L891">
        <v>1302</v>
      </c>
      <c r="N891">
        <v>1003</v>
      </c>
      <c r="O891" t="s">
        <v>47</v>
      </c>
      <c r="P891" t="s">
        <v>47</v>
      </c>
      <c r="Q891">
        <v>10</v>
      </c>
      <c r="W891">
        <v>0</v>
      </c>
      <c r="X891">
        <v>-1640127157</v>
      </c>
      <c r="Y891">
        <v>1.8700000000000001E-2</v>
      </c>
      <c r="AA891">
        <v>329.57</v>
      </c>
      <c r="AB891">
        <v>0</v>
      </c>
      <c r="AC891">
        <v>0</v>
      </c>
      <c r="AD891">
        <v>0</v>
      </c>
      <c r="AE891">
        <v>50.24</v>
      </c>
      <c r="AF891">
        <v>0</v>
      </c>
      <c r="AG891">
        <v>0</v>
      </c>
      <c r="AH891">
        <v>0</v>
      </c>
      <c r="AI891">
        <v>6.56</v>
      </c>
      <c r="AJ891">
        <v>1</v>
      </c>
      <c r="AK891">
        <v>1</v>
      </c>
      <c r="AL891">
        <v>1</v>
      </c>
      <c r="AN891">
        <v>0</v>
      </c>
      <c r="AO891">
        <v>1</v>
      </c>
      <c r="AP891">
        <v>0</v>
      </c>
      <c r="AQ891">
        <v>0</v>
      </c>
      <c r="AR891">
        <v>0</v>
      </c>
      <c r="AS891" t="s">
        <v>3</v>
      </c>
      <c r="AT891">
        <v>1.8700000000000001E-2</v>
      </c>
      <c r="AU891" t="s">
        <v>3</v>
      </c>
      <c r="AV891">
        <v>0</v>
      </c>
      <c r="AW891">
        <v>2</v>
      </c>
      <c r="AX891">
        <v>39573356</v>
      </c>
      <c r="AY891">
        <v>1</v>
      </c>
      <c r="AZ891">
        <v>0</v>
      </c>
      <c r="BA891">
        <v>844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CX891">
        <f>Y891*Source!I373</f>
        <v>0.20984111500000002</v>
      </c>
      <c r="CY891">
        <f t="shared" si="153"/>
        <v>329.57</v>
      </c>
      <c r="CZ891">
        <f t="shared" si="154"/>
        <v>50.24</v>
      </c>
      <c r="DA891">
        <f t="shared" si="155"/>
        <v>6.56</v>
      </c>
      <c r="DB891">
        <v>0</v>
      </c>
    </row>
    <row r="892" spans="1:106" x14ac:dyDescent="0.2">
      <c r="A892">
        <f>ROW(Source!A373)</f>
        <v>373</v>
      </c>
      <c r="B892">
        <v>39570879</v>
      </c>
      <c r="C892">
        <v>39573316</v>
      </c>
      <c r="D892">
        <v>36825646</v>
      </c>
      <c r="E892">
        <v>1</v>
      </c>
      <c r="F892">
        <v>1</v>
      </c>
      <c r="G892">
        <v>1</v>
      </c>
      <c r="H892">
        <v>3</v>
      </c>
      <c r="I892" t="s">
        <v>1220</v>
      </c>
      <c r="J892" t="s">
        <v>1221</v>
      </c>
      <c r="K892" t="s">
        <v>1222</v>
      </c>
      <c r="L892">
        <v>1348</v>
      </c>
      <c r="N892">
        <v>1009</v>
      </c>
      <c r="O892" t="s">
        <v>64</v>
      </c>
      <c r="P892" t="s">
        <v>64</v>
      </c>
      <c r="Q892">
        <v>1000</v>
      </c>
      <c r="W892">
        <v>0</v>
      </c>
      <c r="X892">
        <v>-1396314973</v>
      </c>
      <c r="Y892">
        <v>3.0000000000000001E-5</v>
      </c>
      <c r="AA892">
        <v>29226.11</v>
      </c>
      <c r="AB892">
        <v>0</v>
      </c>
      <c r="AC892">
        <v>0</v>
      </c>
      <c r="AD892">
        <v>0</v>
      </c>
      <c r="AE892">
        <v>4455.2</v>
      </c>
      <c r="AF892">
        <v>0</v>
      </c>
      <c r="AG892">
        <v>0</v>
      </c>
      <c r="AH892">
        <v>0</v>
      </c>
      <c r="AI892">
        <v>6.56</v>
      </c>
      <c r="AJ892">
        <v>1</v>
      </c>
      <c r="AK892">
        <v>1</v>
      </c>
      <c r="AL892">
        <v>1</v>
      </c>
      <c r="AN892">
        <v>0</v>
      </c>
      <c r="AO892">
        <v>1</v>
      </c>
      <c r="AP892">
        <v>0</v>
      </c>
      <c r="AQ892">
        <v>0</v>
      </c>
      <c r="AR892">
        <v>0</v>
      </c>
      <c r="AS892" t="s">
        <v>3</v>
      </c>
      <c r="AT892">
        <v>3.0000000000000001E-5</v>
      </c>
      <c r="AU892" t="s">
        <v>3</v>
      </c>
      <c r="AV892">
        <v>0</v>
      </c>
      <c r="AW892">
        <v>2</v>
      </c>
      <c r="AX892">
        <v>39573357</v>
      </c>
      <c r="AY892">
        <v>1</v>
      </c>
      <c r="AZ892">
        <v>0</v>
      </c>
      <c r="BA892">
        <v>845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CX892">
        <f>Y892*Source!I373</f>
        <v>3.3664350000000003E-4</v>
      </c>
      <c r="CY892">
        <f t="shared" si="153"/>
        <v>29226.11</v>
      </c>
      <c r="CZ892">
        <f t="shared" si="154"/>
        <v>4455.2</v>
      </c>
      <c r="DA892">
        <f t="shared" si="155"/>
        <v>6.56</v>
      </c>
      <c r="DB892">
        <v>0</v>
      </c>
    </row>
    <row r="893" spans="1:106" x14ac:dyDescent="0.2">
      <c r="A893">
        <f>ROW(Source!A373)</f>
        <v>373</v>
      </c>
      <c r="B893">
        <v>39570879</v>
      </c>
      <c r="C893">
        <v>39573316</v>
      </c>
      <c r="D893">
        <v>36826406</v>
      </c>
      <c r="E893">
        <v>1</v>
      </c>
      <c r="F893">
        <v>1</v>
      </c>
      <c r="G893">
        <v>1</v>
      </c>
      <c r="H893">
        <v>3</v>
      </c>
      <c r="I893" t="s">
        <v>1419</v>
      </c>
      <c r="J893" t="s">
        <v>1420</v>
      </c>
      <c r="K893" t="s">
        <v>1421</v>
      </c>
      <c r="L893">
        <v>1348</v>
      </c>
      <c r="N893">
        <v>1009</v>
      </c>
      <c r="O893" t="s">
        <v>64</v>
      </c>
      <c r="P893" t="s">
        <v>64</v>
      </c>
      <c r="Q893">
        <v>1000</v>
      </c>
      <c r="W893">
        <v>0</v>
      </c>
      <c r="X893">
        <v>900832145</v>
      </c>
      <c r="Y893">
        <v>1.9400000000000001E-3</v>
      </c>
      <c r="AA893">
        <v>32275.200000000001</v>
      </c>
      <c r="AB893">
        <v>0</v>
      </c>
      <c r="AC893">
        <v>0</v>
      </c>
      <c r="AD893">
        <v>0</v>
      </c>
      <c r="AE893">
        <v>4920</v>
      </c>
      <c r="AF893">
        <v>0</v>
      </c>
      <c r="AG893">
        <v>0</v>
      </c>
      <c r="AH893">
        <v>0</v>
      </c>
      <c r="AI893">
        <v>6.56</v>
      </c>
      <c r="AJ893">
        <v>1</v>
      </c>
      <c r="AK893">
        <v>1</v>
      </c>
      <c r="AL893">
        <v>1</v>
      </c>
      <c r="AN893">
        <v>0</v>
      </c>
      <c r="AO893">
        <v>1</v>
      </c>
      <c r="AP893">
        <v>0</v>
      </c>
      <c r="AQ893">
        <v>0</v>
      </c>
      <c r="AR893">
        <v>0</v>
      </c>
      <c r="AS893" t="s">
        <v>3</v>
      </c>
      <c r="AT893">
        <v>1.9400000000000001E-3</v>
      </c>
      <c r="AU893" t="s">
        <v>3</v>
      </c>
      <c r="AV893">
        <v>0</v>
      </c>
      <c r="AW893">
        <v>2</v>
      </c>
      <c r="AX893">
        <v>39573358</v>
      </c>
      <c r="AY893">
        <v>1</v>
      </c>
      <c r="AZ893">
        <v>0</v>
      </c>
      <c r="BA893">
        <v>846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CX893">
        <f>Y893*Source!I373</f>
        <v>2.1769613000000004E-2</v>
      </c>
      <c r="CY893">
        <f t="shared" si="153"/>
        <v>32275.200000000001</v>
      </c>
      <c r="CZ893">
        <f t="shared" si="154"/>
        <v>4920</v>
      </c>
      <c r="DA893">
        <f t="shared" si="155"/>
        <v>6.56</v>
      </c>
      <c r="DB893">
        <v>0</v>
      </c>
    </row>
    <row r="894" spans="1:106" x14ac:dyDescent="0.2">
      <c r="A894">
        <f>ROW(Source!A373)</f>
        <v>373</v>
      </c>
      <c r="B894">
        <v>39570879</v>
      </c>
      <c r="C894">
        <v>39573316</v>
      </c>
      <c r="D894">
        <v>36830313</v>
      </c>
      <c r="E894">
        <v>1</v>
      </c>
      <c r="F894">
        <v>1</v>
      </c>
      <c r="G894">
        <v>1</v>
      </c>
      <c r="H894">
        <v>3</v>
      </c>
      <c r="I894" t="s">
        <v>1422</v>
      </c>
      <c r="J894" t="s">
        <v>1423</v>
      </c>
      <c r="K894" t="s">
        <v>1424</v>
      </c>
      <c r="L894">
        <v>1339</v>
      </c>
      <c r="N894">
        <v>1007</v>
      </c>
      <c r="O894" t="s">
        <v>73</v>
      </c>
      <c r="P894" t="s">
        <v>73</v>
      </c>
      <c r="Q894">
        <v>1</v>
      </c>
      <c r="W894">
        <v>0</v>
      </c>
      <c r="X894">
        <v>1283004816</v>
      </c>
      <c r="Y894">
        <v>1.0300000000000001E-3</v>
      </c>
      <c r="AA894">
        <v>11152</v>
      </c>
      <c r="AB894">
        <v>0</v>
      </c>
      <c r="AC894">
        <v>0</v>
      </c>
      <c r="AD894">
        <v>0</v>
      </c>
      <c r="AE894">
        <v>1700</v>
      </c>
      <c r="AF894">
        <v>0</v>
      </c>
      <c r="AG894">
        <v>0</v>
      </c>
      <c r="AH894">
        <v>0</v>
      </c>
      <c r="AI894">
        <v>6.56</v>
      </c>
      <c r="AJ894">
        <v>1</v>
      </c>
      <c r="AK894">
        <v>1</v>
      </c>
      <c r="AL894">
        <v>1</v>
      </c>
      <c r="AN894">
        <v>0</v>
      </c>
      <c r="AO894">
        <v>1</v>
      </c>
      <c r="AP894">
        <v>0</v>
      </c>
      <c r="AQ894">
        <v>0</v>
      </c>
      <c r="AR894">
        <v>0</v>
      </c>
      <c r="AS894" t="s">
        <v>3</v>
      </c>
      <c r="AT894">
        <v>1.0300000000000001E-3</v>
      </c>
      <c r="AU894" t="s">
        <v>3</v>
      </c>
      <c r="AV894">
        <v>0</v>
      </c>
      <c r="AW894">
        <v>2</v>
      </c>
      <c r="AX894">
        <v>39573359</v>
      </c>
      <c r="AY894">
        <v>1</v>
      </c>
      <c r="AZ894">
        <v>0</v>
      </c>
      <c r="BA894">
        <v>847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CX894">
        <f>Y894*Source!I373</f>
        <v>1.1558093500000002E-2</v>
      </c>
      <c r="CY894">
        <f t="shared" si="153"/>
        <v>11152</v>
      </c>
      <c r="CZ894">
        <f t="shared" si="154"/>
        <v>1700</v>
      </c>
      <c r="DA894">
        <f t="shared" si="155"/>
        <v>6.56</v>
      </c>
      <c r="DB894">
        <v>0</v>
      </c>
    </row>
    <row r="895" spans="1:106" x14ac:dyDescent="0.2">
      <c r="A895">
        <f>ROW(Source!A373)</f>
        <v>373</v>
      </c>
      <c r="B895">
        <v>39570879</v>
      </c>
      <c r="C895">
        <v>39573316</v>
      </c>
      <c r="D895">
        <v>36837948</v>
      </c>
      <c r="E895">
        <v>1</v>
      </c>
      <c r="F895">
        <v>1</v>
      </c>
      <c r="G895">
        <v>1</v>
      </c>
      <c r="H895">
        <v>3</v>
      </c>
      <c r="I895" t="s">
        <v>1425</v>
      </c>
      <c r="J895" t="s">
        <v>1426</v>
      </c>
      <c r="K895" t="s">
        <v>1427</v>
      </c>
      <c r="L895">
        <v>1348</v>
      </c>
      <c r="N895">
        <v>1009</v>
      </c>
      <c r="O895" t="s">
        <v>64</v>
      </c>
      <c r="P895" t="s">
        <v>64</v>
      </c>
      <c r="Q895">
        <v>1000</v>
      </c>
      <c r="W895">
        <v>0</v>
      </c>
      <c r="X895">
        <v>-1655298345</v>
      </c>
      <c r="Y895">
        <v>3.1E-4</v>
      </c>
      <c r="AA895">
        <v>102467.2</v>
      </c>
      <c r="AB895">
        <v>0</v>
      </c>
      <c r="AC895">
        <v>0</v>
      </c>
      <c r="AD895">
        <v>0</v>
      </c>
      <c r="AE895">
        <v>15620</v>
      </c>
      <c r="AF895">
        <v>0</v>
      </c>
      <c r="AG895">
        <v>0</v>
      </c>
      <c r="AH895">
        <v>0</v>
      </c>
      <c r="AI895">
        <v>6.56</v>
      </c>
      <c r="AJ895">
        <v>1</v>
      </c>
      <c r="AK895">
        <v>1</v>
      </c>
      <c r="AL895">
        <v>1</v>
      </c>
      <c r="AN895">
        <v>0</v>
      </c>
      <c r="AO895">
        <v>1</v>
      </c>
      <c r="AP895">
        <v>0</v>
      </c>
      <c r="AQ895">
        <v>0</v>
      </c>
      <c r="AR895">
        <v>0</v>
      </c>
      <c r="AS895" t="s">
        <v>3</v>
      </c>
      <c r="AT895">
        <v>3.1E-4</v>
      </c>
      <c r="AU895" t="s">
        <v>3</v>
      </c>
      <c r="AV895">
        <v>0</v>
      </c>
      <c r="AW895">
        <v>2</v>
      </c>
      <c r="AX895">
        <v>39573360</v>
      </c>
      <c r="AY895">
        <v>1</v>
      </c>
      <c r="AZ895">
        <v>0</v>
      </c>
      <c r="BA895">
        <v>848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CX895">
        <f>Y895*Source!I373</f>
        <v>3.4786495000000001E-3</v>
      </c>
      <c r="CY895">
        <f t="shared" si="153"/>
        <v>102467.2</v>
      </c>
      <c r="CZ895">
        <f t="shared" si="154"/>
        <v>15620</v>
      </c>
      <c r="DA895">
        <f t="shared" si="155"/>
        <v>6.56</v>
      </c>
      <c r="DB895">
        <v>0</v>
      </c>
    </row>
    <row r="896" spans="1:106" x14ac:dyDescent="0.2">
      <c r="A896">
        <f>ROW(Source!A373)</f>
        <v>373</v>
      </c>
      <c r="B896">
        <v>39570879</v>
      </c>
      <c r="C896">
        <v>39573316</v>
      </c>
      <c r="D896">
        <v>36839146</v>
      </c>
      <c r="E896">
        <v>1</v>
      </c>
      <c r="F896">
        <v>1</v>
      </c>
      <c r="G896">
        <v>1</v>
      </c>
      <c r="H896">
        <v>3</v>
      </c>
      <c r="I896" t="s">
        <v>1393</v>
      </c>
      <c r="J896" t="s">
        <v>1394</v>
      </c>
      <c r="K896" t="s">
        <v>1395</v>
      </c>
      <c r="L896">
        <v>1348</v>
      </c>
      <c r="N896">
        <v>1009</v>
      </c>
      <c r="O896" t="s">
        <v>64</v>
      </c>
      <c r="P896" t="s">
        <v>64</v>
      </c>
      <c r="Q896">
        <v>1000</v>
      </c>
      <c r="W896">
        <v>0</v>
      </c>
      <c r="X896">
        <v>-639604785</v>
      </c>
      <c r="Y896">
        <v>5.9999999999999995E-4</v>
      </c>
      <c r="AA896">
        <v>61795.199999999997</v>
      </c>
      <c r="AB896">
        <v>0</v>
      </c>
      <c r="AC896">
        <v>0</v>
      </c>
      <c r="AD896">
        <v>0</v>
      </c>
      <c r="AE896">
        <v>9420</v>
      </c>
      <c r="AF896">
        <v>0</v>
      </c>
      <c r="AG896">
        <v>0</v>
      </c>
      <c r="AH896">
        <v>0</v>
      </c>
      <c r="AI896">
        <v>6.56</v>
      </c>
      <c r="AJ896">
        <v>1</v>
      </c>
      <c r="AK896">
        <v>1</v>
      </c>
      <c r="AL896">
        <v>1</v>
      </c>
      <c r="AN896">
        <v>0</v>
      </c>
      <c r="AO896">
        <v>1</v>
      </c>
      <c r="AP896">
        <v>0</v>
      </c>
      <c r="AQ896">
        <v>0</v>
      </c>
      <c r="AR896">
        <v>0</v>
      </c>
      <c r="AS896" t="s">
        <v>3</v>
      </c>
      <c r="AT896">
        <v>5.9999999999999995E-4</v>
      </c>
      <c r="AU896" t="s">
        <v>3</v>
      </c>
      <c r="AV896">
        <v>0</v>
      </c>
      <c r="AW896">
        <v>2</v>
      </c>
      <c r="AX896">
        <v>39573361</v>
      </c>
      <c r="AY896">
        <v>1</v>
      </c>
      <c r="AZ896">
        <v>0</v>
      </c>
      <c r="BA896">
        <v>849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CX896">
        <f>Y896*Source!I373</f>
        <v>6.7328700000000002E-3</v>
      </c>
      <c r="CY896">
        <f t="shared" si="153"/>
        <v>61795.199999999997</v>
      </c>
      <c r="CZ896">
        <f t="shared" si="154"/>
        <v>9420</v>
      </c>
      <c r="DA896">
        <f t="shared" si="155"/>
        <v>6.56</v>
      </c>
      <c r="DB896">
        <v>0</v>
      </c>
    </row>
    <row r="897" spans="1:106" x14ac:dyDescent="0.2">
      <c r="A897">
        <f>ROW(Source!A376)</f>
        <v>376</v>
      </c>
      <c r="B897">
        <v>39570879</v>
      </c>
      <c r="C897">
        <v>39573364</v>
      </c>
      <c r="D897">
        <v>37070090</v>
      </c>
      <c r="E897">
        <v>1</v>
      </c>
      <c r="F897">
        <v>1</v>
      </c>
      <c r="G897">
        <v>1</v>
      </c>
      <c r="H897">
        <v>1</v>
      </c>
      <c r="I897" t="s">
        <v>1339</v>
      </c>
      <c r="J897" t="s">
        <v>3</v>
      </c>
      <c r="K897" t="s">
        <v>1340</v>
      </c>
      <c r="L897">
        <v>1191</v>
      </c>
      <c r="N897">
        <v>1013</v>
      </c>
      <c r="O897" t="s">
        <v>1143</v>
      </c>
      <c r="P897" t="s">
        <v>1143</v>
      </c>
      <c r="Q897">
        <v>1</v>
      </c>
      <c r="W897">
        <v>0</v>
      </c>
      <c r="X897">
        <v>-814890593</v>
      </c>
      <c r="Y897">
        <v>52.646999999999998</v>
      </c>
      <c r="AA897">
        <v>0</v>
      </c>
      <c r="AB897">
        <v>0</v>
      </c>
      <c r="AC897">
        <v>0</v>
      </c>
      <c r="AD897">
        <v>58.84</v>
      </c>
      <c r="AE897">
        <v>0</v>
      </c>
      <c r="AF897">
        <v>0</v>
      </c>
      <c r="AG897">
        <v>0</v>
      </c>
      <c r="AH897">
        <v>8.9700000000000006</v>
      </c>
      <c r="AI897">
        <v>1</v>
      </c>
      <c r="AJ897">
        <v>1</v>
      </c>
      <c r="AK897">
        <v>1</v>
      </c>
      <c r="AL897">
        <v>6.56</v>
      </c>
      <c r="AN897">
        <v>0</v>
      </c>
      <c r="AO897">
        <v>1</v>
      </c>
      <c r="AP897">
        <v>1</v>
      </c>
      <c r="AQ897">
        <v>0</v>
      </c>
      <c r="AR897">
        <v>0</v>
      </c>
      <c r="AS897" t="s">
        <v>3</v>
      </c>
      <c r="AT897">
        <v>45.78</v>
      </c>
      <c r="AU897" t="s">
        <v>20</v>
      </c>
      <c r="AV897">
        <v>1</v>
      </c>
      <c r="AW897">
        <v>2</v>
      </c>
      <c r="AX897">
        <v>39573375</v>
      </c>
      <c r="AY897">
        <v>1</v>
      </c>
      <c r="AZ897">
        <v>0</v>
      </c>
      <c r="BA897">
        <v>850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CX897">
        <f>Y897*Source!I376</f>
        <v>1.158234</v>
      </c>
      <c r="CY897">
        <f>AD897</f>
        <v>58.84</v>
      </c>
      <c r="CZ897">
        <f>AH897</f>
        <v>8.9700000000000006</v>
      </c>
      <c r="DA897">
        <f>AL897</f>
        <v>6.56</v>
      </c>
      <c r="DB897">
        <v>0</v>
      </c>
    </row>
    <row r="898" spans="1:106" x14ac:dyDescent="0.2">
      <c r="A898">
        <f>ROW(Source!A376)</f>
        <v>376</v>
      </c>
      <c r="B898">
        <v>39570879</v>
      </c>
      <c r="C898">
        <v>39573364</v>
      </c>
      <c r="D898">
        <v>37064876</v>
      </c>
      <c r="E898">
        <v>1</v>
      </c>
      <c r="F898">
        <v>1</v>
      </c>
      <c r="G898">
        <v>1</v>
      </c>
      <c r="H898">
        <v>1</v>
      </c>
      <c r="I898" t="s">
        <v>1146</v>
      </c>
      <c r="J898" t="s">
        <v>3</v>
      </c>
      <c r="K898" t="s">
        <v>1147</v>
      </c>
      <c r="L898">
        <v>1191</v>
      </c>
      <c r="N898">
        <v>1013</v>
      </c>
      <c r="O898" t="s">
        <v>1143</v>
      </c>
      <c r="P898" t="s">
        <v>1143</v>
      </c>
      <c r="Q898">
        <v>1</v>
      </c>
      <c r="W898">
        <v>0</v>
      </c>
      <c r="X898">
        <v>-1417349443</v>
      </c>
      <c r="Y898">
        <v>0.13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1</v>
      </c>
      <c r="AJ898">
        <v>1</v>
      </c>
      <c r="AK898">
        <v>6.56</v>
      </c>
      <c r="AL898">
        <v>1</v>
      </c>
      <c r="AN898">
        <v>0</v>
      </c>
      <c r="AO898">
        <v>1</v>
      </c>
      <c r="AP898">
        <v>0</v>
      </c>
      <c r="AQ898">
        <v>0</v>
      </c>
      <c r="AR898">
        <v>0</v>
      </c>
      <c r="AS898" t="s">
        <v>3</v>
      </c>
      <c r="AT898">
        <v>0.13</v>
      </c>
      <c r="AU898" t="s">
        <v>3</v>
      </c>
      <c r="AV898">
        <v>2</v>
      </c>
      <c r="AW898">
        <v>2</v>
      </c>
      <c r="AX898">
        <v>39573376</v>
      </c>
      <c r="AY898">
        <v>1</v>
      </c>
      <c r="AZ898">
        <v>2048</v>
      </c>
      <c r="BA898">
        <v>851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CX898">
        <f>Y898*Source!I376</f>
        <v>2.8600000000000001E-3</v>
      </c>
      <c r="CY898">
        <f>AD898</f>
        <v>0</v>
      </c>
      <c r="CZ898">
        <f>AH898</f>
        <v>0</v>
      </c>
      <c r="DA898">
        <f>AL898</f>
        <v>1</v>
      </c>
      <c r="DB898">
        <v>0</v>
      </c>
    </row>
    <row r="899" spans="1:106" x14ac:dyDescent="0.2">
      <c r="A899">
        <f>ROW(Source!A376)</f>
        <v>376</v>
      </c>
      <c r="B899">
        <v>39570879</v>
      </c>
      <c r="C899">
        <v>39573364</v>
      </c>
      <c r="D899">
        <v>36882159</v>
      </c>
      <c r="E899">
        <v>1</v>
      </c>
      <c r="F899">
        <v>1</v>
      </c>
      <c r="G899">
        <v>1</v>
      </c>
      <c r="H899">
        <v>2</v>
      </c>
      <c r="I899" t="s">
        <v>1155</v>
      </c>
      <c r="J899" t="s">
        <v>1156</v>
      </c>
      <c r="K899" t="s">
        <v>1157</v>
      </c>
      <c r="L899">
        <v>1368</v>
      </c>
      <c r="N899">
        <v>1011</v>
      </c>
      <c r="O899" t="s">
        <v>1151</v>
      </c>
      <c r="P899" t="s">
        <v>1151</v>
      </c>
      <c r="Q899">
        <v>1</v>
      </c>
      <c r="W899">
        <v>0</v>
      </c>
      <c r="X899">
        <v>-1718674368</v>
      </c>
      <c r="Y899">
        <v>0.1</v>
      </c>
      <c r="AA899">
        <v>0</v>
      </c>
      <c r="AB899">
        <v>734.65</v>
      </c>
      <c r="AC899">
        <v>13.5</v>
      </c>
      <c r="AD899">
        <v>0</v>
      </c>
      <c r="AE899">
        <v>0</v>
      </c>
      <c r="AF899">
        <v>111.99</v>
      </c>
      <c r="AG899">
        <v>13.5</v>
      </c>
      <c r="AH899">
        <v>0</v>
      </c>
      <c r="AI899">
        <v>1</v>
      </c>
      <c r="AJ899">
        <v>6.56</v>
      </c>
      <c r="AK899">
        <v>1</v>
      </c>
      <c r="AL899">
        <v>1</v>
      </c>
      <c r="AN899">
        <v>0</v>
      </c>
      <c r="AO899">
        <v>1</v>
      </c>
      <c r="AP899">
        <v>1</v>
      </c>
      <c r="AQ899">
        <v>0</v>
      </c>
      <c r="AR899">
        <v>0</v>
      </c>
      <c r="AS899" t="s">
        <v>3</v>
      </c>
      <c r="AT899">
        <v>0.08</v>
      </c>
      <c r="AU899" t="s">
        <v>19</v>
      </c>
      <c r="AV899">
        <v>0</v>
      </c>
      <c r="AW899">
        <v>2</v>
      </c>
      <c r="AX899">
        <v>39573377</v>
      </c>
      <c r="AY899">
        <v>1</v>
      </c>
      <c r="AZ899">
        <v>0</v>
      </c>
      <c r="BA899">
        <v>852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CX899">
        <f>Y899*Source!I376</f>
        <v>2.2000000000000001E-3</v>
      </c>
      <c r="CY899">
        <f>AB899</f>
        <v>734.65</v>
      </c>
      <c r="CZ899">
        <f>AF899</f>
        <v>111.99</v>
      </c>
      <c r="DA899">
        <f>AJ899</f>
        <v>6.56</v>
      </c>
      <c r="DB899">
        <v>0</v>
      </c>
    </row>
    <row r="900" spans="1:106" x14ac:dyDescent="0.2">
      <c r="A900">
        <f>ROW(Source!A376)</f>
        <v>376</v>
      </c>
      <c r="B900">
        <v>39570879</v>
      </c>
      <c r="C900">
        <v>39573364</v>
      </c>
      <c r="D900">
        <v>36882569</v>
      </c>
      <c r="E900">
        <v>1</v>
      </c>
      <c r="F900">
        <v>1</v>
      </c>
      <c r="G900">
        <v>1</v>
      </c>
      <c r="H900">
        <v>2</v>
      </c>
      <c r="I900" t="s">
        <v>1197</v>
      </c>
      <c r="J900" t="s">
        <v>1198</v>
      </c>
      <c r="K900" t="s">
        <v>1199</v>
      </c>
      <c r="L900">
        <v>1368</v>
      </c>
      <c r="N900">
        <v>1011</v>
      </c>
      <c r="O900" t="s">
        <v>1151</v>
      </c>
      <c r="P900" t="s">
        <v>1151</v>
      </c>
      <c r="Q900">
        <v>1</v>
      </c>
      <c r="W900">
        <v>0</v>
      </c>
      <c r="X900">
        <v>-1750804799</v>
      </c>
      <c r="Y900">
        <v>3.05</v>
      </c>
      <c r="AA900">
        <v>0</v>
      </c>
      <c r="AB900">
        <v>3.28</v>
      </c>
      <c r="AC900">
        <v>0</v>
      </c>
      <c r="AD900">
        <v>0</v>
      </c>
      <c r="AE900">
        <v>0</v>
      </c>
      <c r="AF900">
        <v>0.5</v>
      </c>
      <c r="AG900">
        <v>0</v>
      </c>
      <c r="AH900">
        <v>0</v>
      </c>
      <c r="AI900">
        <v>1</v>
      </c>
      <c r="AJ900">
        <v>6.56</v>
      </c>
      <c r="AK900">
        <v>1</v>
      </c>
      <c r="AL900">
        <v>1</v>
      </c>
      <c r="AN900">
        <v>0</v>
      </c>
      <c r="AO900">
        <v>1</v>
      </c>
      <c r="AP900">
        <v>1</v>
      </c>
      <c r="AQ900">
        <v>0</v>
      </c>
      <c r="AR900">
        <v>0</v>
      </c>
      <c r="AS900" t="s">
        <v>3</v>
      </c>
      <c r="AT900">
        <v>2.44</v>
      </c>
      <c r="AU900" t="s">
        <v>19</v>
      </c>
      <c r="AV900">
        <v>0</v>
      </c>
      <c r="AW900">
        <v>2</v>
      </c>
      <c r="AX900">
        <v>39573378</v>
      </c>
      <c r="AY900">
        <v>1</v>
      </c>
      <c r="AZ900">
        <v>0</v>
      </c>
      <c r="BA900">
        <v>853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CX900">
        <f>Y900*Source!I376</f>
        <v>6.7099999999999993E-2</v>
      </c>
      <c r="CY900">
        <f>AB900</f>
        <v>3.28</v>
      </c>
      <c r="CZ900">
        <f>AF900</f>
        <v>0.5</v>
      </c>
      <c r="DA900">
        <f>AJ900</f>
        <v>6.56</v>
      </c>
      <c r="DB900">
        <v>0</v>
      </c>
    </row>
    <row r="901" spans="1:106" x14ac:dyDescent="0.2">
      <c r="A901">
        <f>ROW(Source!A376)</f>
        <v>376</v>
      </c>
      <c r="B901">
        <v>39570879</v>
      </c>
      <c r="C901">
        <v>39573364</v>
      </c>
      <c r="D901">
        <v>36883554</v>
      </c>
      <c r="E901">
        <v>1</v>
      </c>
      <c r="F901">
        <v>1</v>
      </c>
      <c r="G901">
        <v>1</v>
      </c>
      <c r="H901">
        <v>2</v>
      </c>
      <c r="I901" t="s">
        <v>1158</v>
      </c>
      <c r="J901" t="s">
        <v>1159</v>
      </c>
      <c r="K901" t="s">
        <v>1160</v>
      </c>
      <c r="L901">
        <v>1368</v>
      </c>
      <c r="N901">
        <v>1011</v>
      </c>
      <c r="O901" t="s">
        <v>1151</v>
      </c>
      <c r="P901" t="s">
        <v>1151</v>
      </c>
      <c r="Q901">
        <v>1</v>
      </c>
      <c r="W901">
        <v>0</v>
      </c>
      <c r="X901">
        <v>1372534845</v>
      </c>
      <c r="Y901">
        <v>6.25E-2</v>
      </c>
      <c r="AA901">
        <v>0</v>
      </c>
      <c r="AB901">
        <v>431.06</v>
      </c>
      <c r="AC901">
        <v>11.6</v>
      </c>
      <c r="AD901">
        <v>0</v>
      </c>
      <c r="AE901">
        <v>0</v>
      </c>
      <c r="AF901">
        <v>65.709999999999994</v>
      </c>
      <c r="AG901">
        <v>11.6</v>
      </c>
      <c r="AH901">
        <v>0</v>
      </c>
      <c r="AI901">
        <v>1</v>
      </c>
      <c r="AJ901">
        <v>6.56</v>
      </c>
      <c r="AK901">
        <v>1</v>
      </c>
      <c r="AL901">
        <v>1</v>
      </c>
      <c r="AN901">
        <v>0</v>
      </c>
      <c r="AO901">
        <v>1</v>
      </c>
      <c r="AP901">
        <v>1</v>
      </c>
      <c r="AQ901">
        <v>0</v>
      </c>
      <c r="AR901">
        <v>0</v>
      </c>
      <c r="AS901" t="s">
        <v>3</v>
      </c>
      <c r="AT901">
        <v>0.05</v>
      </c>
      <c r="AU901" t="s">
        <v>19</v>
      </c>
      <c r="AV901">
        <v>0</v>
      </c>
      <c r="AW901">
        <v>2</v>
      </c>
      <c r="AX901">
        <v>39573379</v>
      </c>
      <c r="AY901">
        <v>1</v>
      </c>
      <c r="AZ901">
        <v>0</v>
      </c>
      <c r="BA901">
        <v>854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CX901">
        <f>Y901*Source!I376</f>
        <v>1.3749999999999999E-3</v>
      </c>
      <c r="CY901">
        <f>AB901</f>
        <v>431.06</v>
      </c>
      <c r="CZ901">
        <f>AF901</f>
        <v>65.709999999999994</v>
      </c>
      <c r="DA901">
        <f>AJ901</f>
        <v>6.56</v>
      </c>
      <c r="DB901">
        <v>0</v>
      </c>
    </row>
    <row r="902" spans="1:106" x14ac:dyDescent="0.2">
      <c r="A902">
        <f>ROW(Source!A376)</f>
        <v>376</v>
      </c>
      <c r="B902">
        <v>39570879</v>
      </c>
      <c r="C902">
        <v>39573364</v>
      </c>
      <c r="D902">
        <v>36804545</v>
      </c>
      <c r="E902">
        <v>1</v>
      </c>
      <c r="F902">
        <v>1</v>
      </c>
      <c r="G902">
        <v>1</v>
      </c>
      <c r="H902">
        <v>3</v>
      </c>
      <c r="I902" t="s">
        <v>1211</v>
      </c>
      <c r="J902" t="s">
        <v>1212</v>
      </c>
      <c r="K902" t="s">
        <v>1213</v>
      </c>
      <c r="L902">
        <v>1348</v>
      </c>
      <c r="N902">
        <v>1009</v>
      </c>
      <c r="O902" t="s">
        <v>64</v>
      </c>
      <c r="P902" t="s">
        <v>64</v>
      </c>
      <c r="Q902">
        <v>1000</v>
      </c>
      <c r="W902">
        <v>0</v>
      </c>
      <c r="X902">
        <v>1174701286</v>
      </c>
      <c r="Y902">
        <v>2E-3</v>
      </c>
      <c r="AA902">
        <v>78575.679999999993</v>
      </c>
      <c r="AB902">
        <v>0</v>
      </c>
      <c r="AC902">
        <v>0</v>
      </c>
      <c r="AD902">
        <v>0</v>
      </c>
      <c r="AE902">
        <v>11978</v>
      </c>
      <c r="AF902">
        <v>0</v>
      </c>
      <c r="AG902">
        <v>0</v>
      </c>
      <c r="AH902">
        <v>0</v>
      </c>
      <c r="AI902">
        <v>6.56</v>
      </c>
      <c r="AJ902">
        <v>1</v>
      </c>
      <c r="AK902">
        <v>1</v>
      </c>
      <c r="AL902">
        <v>1</v>
      </c>
      <c r="AN902">
        <v>0</v>
      </c>
      <c r="AO902">
        <v>1</v>
      </c>
      <c r="AP902">
        <v>0</v>
      </c>
      <c r="AQ902">
        <v>0</v>
      </c>
      <c r="AR902">
        <v>0</v>
      </c>
      <c r="AS902" t="s">
        <v>3</v>
      </c>
      <c r="AT902">
        <v>2E-3</v>
      </c>
      <c r="AU902" t="s">
        <v>3</v>
      </c>
      <c r="AV902">
        <v>0</v>
      </c>
      <c r="AW902">
        <v>2</v>
      </c>
      <c r="AX902">
        <v>39573380</v>
      </c>
      <c r="AY902">
        <v>1</v>
      </c>
      <c r="AZ902">
        <v>0</v>
      </c>
      <c r="BA902">
        <v>855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CX902">
        <f>Y902*Source!I376</f>
        <v>4.3999999999999999E-5</v>
      </c>
      <c r="CY902">
        <f>AA902</f>
        <v>78575.679999999993</v>
      </c>
      <c r="CZ902">
        <f>AE902</f>
        <v>11978</v>
      </c>
      <c r="DA902">
        <f>AI902</f>
        <v>6.56</v>
      </c>
      <c r="DB902">
        <v>0</v>
      </c>
    </row>
    <row r="903" spans="1:106" x14ac:dyDescent="0.2">
      <c r="A903">
        <f>ROW(Source!A376)</f>
        <v>376</v>
      </c>
      <c r="B903">
        <v>39570879</v>
      </c>
      <c r="C903">
        <v>39573364</v>
      </c>
      <c r="D903">
        <v>36796108</v>
      </c>
      <c r="E903">
        <v>17</v>
      </c>
      <c r="F903">
        <v>1</v>
      </c>
      <c r="G903">
        <v>1</v>
      </c>
      <c r="H903">
        <v>3</v>
      </c>
      <c r="I903" t="s">
        <v>95</v>
      </c>
      <c r="J903" t="s">
        <v>3</v>
      </c>
      <c r="K903" t="s">
        <v>96</v>
      </c>
      <c r="L903">
        <v>1339</v>
      </c>
      <c r="N903">
        <v>1007</v>
      </c>
      <c r="O903" t="s">
        <v>73</v>
      </c>
      <c r="P903" t="s">
        <v>73</v>
      </c>
      <c r="Q903">
        <v>1</v>
      </c>
      <c r="W903">
        <v>0</v>
      </c>
      <c r="X903">
        <v>-1646172050</v>
      </c>
      <c r="Y903">
        <v>2.04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6.56</v>
      </c>
      <c r="AJ903">
        <v>1</v>
      </c>
      <c r="AK903">
        <v>1</v>
      </c>
      <c r="AL903">
        <v>1</v>
      </c>
      <c r="AN903">
        <v>0</v>
      </c>
      <c r="AO903">
        <v>0</v>
      </c>
      <c r="AP903">
        <v>0</v>
      </c>
      <c r="AQ903">
        <v>0</v>
      </c>
      <c r="AR903">
        <v>0</v>
      </c>
      <c r="AS903" t="s">
        <v>3</v>
      </c>
      <c r="AT903">
        <v>2.04</v>
      </c>
      <c r="AU903" t="s">
        <v>3</v>
      </c>
      <c r="AV903">
        <v>0</v>
      </c>
      <c r="AW903">
        <v>2</v>
      </c>
      <c r="AX903">
        <v>39573381</v>
      </c>
      <c r="AY903">
        <v>1</v>
      </c>
      <c r="AZ903">
        <v>0</v>
      </c>
      <c r="BA903">
        <v>856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CX903">
        <f>Y903*Source!I376</f>
        <v>4.4879999999999996E-2</v>
      </c>
      <c r="CY903">
        <f>AA903</f>
        <v>0</v>
      </c>
      <c r="CZ903">
        <f>AE903</f>
        <v>0</v>
      </c>
      <c r="DA903">
        <f>AI903</f>
        <v>6.56</v>
      </c>
      <c r="DB903">
        <v>0</v>
      </c>
    </row>
    <row r="904" spans="1:106" x14ac:dyDescent="0.2">
      <c r="A904">
        <f>ROW(Source!A376)</f>
        <v>376</v>
      </c>
      <c r="B904">
        <v>39570879</v>
      </c>
      <c r="C904">
        <v>39573364</v>
      </c>
      <c r="D904">
        <v>36807446</v>
      </c>
      <c r="E904">
        <v>1</v>
      </c>
      <c r="F904">
        <v>1</v>
      </c>
      <c r="G904">
        <v>1</v>
      </c>
      <c r="H904">
        <v>3</v>
      </c>
      <c r="I904" t="s">
        <v>468</v>
      </c>
      <c r="J904" t="s">
        <v>470</v>
      </c>
      <c r="K904" t="s">
        <v>469</v>
      </c>
      <c r="L904">
        <v>1339</v>
      </c>
      <c r="N904">
        <v>1007</v>
      </c>
      <c r="O904" t="s">
        <v>73</v>
      </c>
      <c r="P904" t="s">
        <v>73</v>
      </c>
      <c r="Q904">
        <v>1</v>
      </c>
      <c r="W904">
        <v>0</v>
      </c>
      <c r="X904">
        <v>1090884294</v>
      </c>
      <c r="Y904">
        <v>2.04</v>
      </c>
      <c r="AA904">
        <v>4728.32</v>
      </c>
      <c r="AB904">
        <v>0</v>
      </c>
      <c r="AC904">
        <v>0</v>
      </c>
      <c r="AD904">
        <v>0</v>
      </c>
      <c r="AE904">
        <v>720.78</v>
      </c>
      <c r="AF904">
        <v>0</v>
      </c>
      <c r="AG904">
        <v>0</v>
      </c>
      <c r="AH904">
        <v>0</v>
      </c>
      <c r="AI904">
        <v>6.56</v>
      </c>
      <c r="AJ904">
        <v>1</v>
      </c>
      <c r="AK904">
        <v>1</v>
      </c>
      <c r="AL904">
        <v>1</v>
      </c>
      <c r="AN904">
        <v>0</v>
      </c>
      <c r="AO904">
        <v>0</v>
      </c>
      <c r="AP904">
        <v>0</v>
      </c>
      <c r="AQ904">
        <v>0</v>
      </c>
      <c r="AR904">
        <v>0</v>
      </c>
      <c r="AS904" t="s">
        <v>3</v>
      </c>
      <c r="AT904">
        <v>2.04</v>
      </c>
      <c r="AU904" t="s">
        <v>3</v>
      </c>
      <c r="AV904">
        <v>0</v>
      </c>
      <c r="AW904">
        <v>1</v>
      </c>
      <c r="AX904">
        <v>-1</v>
      </c>
      <c r="AY904">
        <v>0</v>
      </c>
      <c r="AZ904">
        <v>0</v>
      </c>
      <c r="BA904" t="s">
        <v>3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CX904">
        <f>Y904*Source!I376</f>
        <v>4.4879999999999996E-2</v>
      </c>
      <c r="CY904">
        <f>AA904</f>
        <v>4728.32</v>
      </c>
      <c r="CZ904">
        <f>AE904</f>
        <v>720.78</v>
      </c>
      <c r="DA904">
        <f>AI904</f>
        <v>6.56</v>
      </c>
      <c r="DB904">
        <v>0</v>
      </c>
    </row>
    <row r="905" spans="1:106" x14ac:dyDescent="0.2">
      <c r="A905">
        <f>ROW(Source!A376)</f>
        <v>376</v>
      </c>
      <c r="B905">
        <v>39570879</v>
      </c>
      <c r="C905">
        <v>39573364</v>
      </c>
      <c r="D905">
        <v>36830501</v>
      </c>
      <c r="E905">
        <v>1</v>
      </c>
      <c r="F905">
        <v>1</v>
      </c>
      <c r="G905">
        <v>1</v>
      </c>
      <c r="H905">
        <v>3</v>
      </c>
      <c r="I905" t="s">
        <v>1375</v>
      </c>
      <c r="J905" t="s">
        <v>1376</v>
      </c>
      <c r="K905" t="s">
        <v>1377</v>
      </c>
      <c r="L905">
        <v>1339</v>
      </c>
      <c r="N905">
        <v>1007</v>
      </c>
      <c r="O905" t="s">
        <v>73</v>
      </c>
      <c r="P905" t="s">
        <v>73</v>
      </c>
      <c r="Q905">
        <v>1</v>
      </c>
      <c r="W905">
        <v>0</v>
      </c>
      <c r="X905">
        <v>2024089152</v>
      </c>
      <c r="Y905">
        <v>0.1</v>
      </c>
      <c r="AA905">
        <v>7216</v>
      </c>
      <c r="AB905">
        <v>0</v>
      </c>
      <c r="AC905">
        <v>0</v>
      </c>
      <c r="AD905">
        <v>0</v>
      </c>
      <c r="AE905">
        <v>1100</v>
      </c>
      <c r="AF905">
        <v>0</v>
      </c>
      <c r="AG905">
        <v>0</v>
      </c>
      <c r="AH905">
        <v>0</v>
      </c>
      <c r="AI905">
        <v>6.56</v>
      </c>
      <c r="AJ905">
        <v>1</v>
      </c>
      <c r="AK905">
        <v>1</v>
      </c>
      <c r="AL905">
        <v>1</v>
      </c>
      <c r="AN905">
        <v>0</v>
      </c>
      <c r="AO905">
        <v>1</v>
      </c>
      <c r="AP905">
        <v>0</v>
      </c>
      <c r="AQ905">
        <v>0</v>
      </c>
      <c r="AR905">
        <v>0</v>
      </c>
      <c r="AS905" t="s">
        <v>3</v>
      </c>
      <c r="AT905">
        <v>0.1</v>
      </c>
      <c r="AU905" t="s">
        <v>3</v>
      </c>
      <c r="AV905">
        <v>0</v>
      </c>
      <c r="AW905">
        <v>2</v>
      </c>
      <c r="AX905">
        <v>39573382</v>
      </c>
      <c r="AY905">
        <v>1</v>
      </c>
      <c r="AZ905">
        <v>0</v>
      </c>
      <c r="BA905">
        <v>857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CX905">
        <f>Y905*Source!I376</f>
        <v>2.2000000000000001E-3</v>
      </c>
      <c r="CY905">
        <f>AA905</f>
        <v>7216</v>
      </c>
      <c r="CZ905">
        <f>AE905</f>
        <v>1100</v>
      </c>
      <c r="DA905">
        <f>AI905</f>
        <v>6.56</v>
      </c>
      <c r="DB905">
        <v>0</v>
      </c>
    </row>
    <row r="906" spans="1:106" x14ac:dyDescent="0.2">
      <c r="A906">
        <f>ROW(Source!A376)</f>
        <v>376</v>
      </c>
      <c r="B906">
        <v>39570879</v>
      </c>
      <c r="C906">
        <v>39573364</v>
      </c>
      <c r="D906">
        <v>36830509</v>
      </c>
      <c r="E906">
        <v>1</v>
      </c>
      <c r="F906">
        <v>1</v>
      </c>
      <c r="G906">
        <v>1</v>
      </c>
      <c r="H906">
        <v>3</v>
      </c>
      <c r="I906" t="s">
        <v>1223</v>
      </c>
      <c r="J906" t="s">
        <v>1224</v>
      </c>
      <c r="K906" t="s">
        <v>1225</v>
      </c>
      <c r="L906">
        <v>1339</v>
      </c>
      <c r="N906">
        <v>1007</v>
      </c>
      <c r="O906" t="s">
        <v>73</v>
      </c>
      <c r="P906" t="s">
        <v>73</v>
      </c>
      <c r="Q906">
        <v>1</v>
      </c>
      <c r="W906">
        <v>0</v>
      </c>
      <c r="X906">
        <v>-709960560</v>
      </c>
      <c r="Y906">
        <v>0.04</v>
      </c>
      <c r="AA906">
        <v>6927.36</v>
      </c>
      <c r="AB906">
        <v>0</v>
      </c>
      <c r="AC906">
        <v>0</v>
      </c>
      <c r="AD906">
        <v>0</v>
      </c>
      <c r="AE906">
        <v>1056</v>
      </c>
      <c r="AF906">
        <v>0</v>
      </c>
      <c r="AG906">
        <v>0</v>
      </c>
      <c r="AH906">
        <v>0</v>
      </c>
      <c r="AI906">
        <v>6.56</v>
      </c>
      <c r="AJ906">
        <v>1</v>
      </c>
      <c r="AK906">
        <v>1</v>
      </c>
      <c r="AL906">
        <v>1</v>
      </c>
      <c r="AN906">
        <v>0</v>
      </c>
      <c r="AO906">
        <v>1</v>
      </c>
      <c r="AP906">
        <v>0</v>
      </c>
      <c r="AQ906">
        <v>0</v>
      </c>
      <c r="AR906">
        <v>0</v>
      </c>
      <c r="AS906" t="s">
        <v>3</v>
      </c>
      <c r="AT906">
        <v>0.04</v>
      </c>
      <c r="AU906" t="s">
        <v>3</v>
      </c>
      <c r="AV906">
        <v>0</v>
      </c>
      <c r="AW906">
        <v>2</v>
      </c>
      <c r="AX906">
        <v>39573383</v>
      </c>
      <c r="AY906">
        <v>1</v>
      </c>
      <c r="AZ906">
        <v>0</v>
      </c>
      <c r="BA906">
        <v>858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CX906">
        <f>Y906*Source!I376</f>
        <v>8.7999999999999992E-4</v>
      </c>
      <c r="CY906">
        <f>AA906</f>
        <v>6927.36</v>
      </c>
      <c r="CZ906">
        <f>AE906</f>
        <v>1056</v>
      </c>
      <c r="DA906">
        <f>AI906</f>
        <v>6.56</v>
      </c>
      <c r="DB906">
        <v>0</v>
      </c>
    </row>
    <row r="907" spans="1:106" x14ac:dyDescent="0.2">
      <c r="A907">
        <f>ROW(Source!A379)</f>
        <v>379</v>
      </c>
      <c r="B907">
        <v>39570879</v>
      </c>
      <c r="C907">
        <v>39573386</v>
      </c>
      <c r="D907">
        <v>37070090</v>
      </c>
      <c r="E907">
        <v>1</v>
      </c>
      <c r="F907">
        <v>1</v>
      </c>
      <c r="G907">
        <v>1</v>
      </c>
      <c r="H907">
        <v>1</v>
      </c>
      <c r="I907" t="s">
        <v>1339</v>
      </c>
      <c r="J907" t="s">
        <v>3</v>
      </c>
      <c r="K907" t="s">
        <v>1340</v>
      </c>
      <c r="L907">
        <v>1191</v>
      </c>
      <c r="N907">
        <v>1013</v>
      </c>
      <c r="O907" t="s">
        <v>1143</v>
      </c>
      <c r="P907" t="s">
        <v>1143</v>
      </c>
      <c r="Q907">
        <v>1</v>
      </c>
      <c r="W907">
        <v>0</v>
      </c>
      <c r="X907">
        <v>-814890593</v>
      </c>
      <c r="Y907">
        <v>45.125999999999998</v>
      </c>
      <c r="AA907">
        <v>0</v>
      </c>
      <c r="AB907">
        <v>0</v>
      </c>
      <c r="AC907">
        <v>0</v>
      </c>
      <c r="AD907">
        <v>58.84</v>
      </c>
      <c r="AE907">
        <v>0</v>
      </c>
      <c r="AF907">
        <v>0</v>
      </c>
      <c r="AG907">
        <v>0</v>
      </c>
      <c r="AH907">
        <v>8.9700000000000006</v>
      </c>
      <c r="AI907">
        <v>1</v>
      </c>
      <c r="AJ907">
        <v>1</v>
      </c>
      <c r="AK907">
        <v>1</v>
      </c>
      <c r="AL907">
        <v>6.56</v>
      </c>
      <c r="AN907">
        <v>0</v>
      </c>
      <c r="AO907">
        <v>1</v>
      </c>
      <c r="AP907">
        <v>1</v>
      </c>
      <c r="AQ907">
        <v>0</v>
      </c>
      <c r="AR907">
        <v>0</v>
      </c>
      <c r="AS907" t="s">
        <v>3</v>
      </c>
      <c r="AT907">
        <v>13.08</v>
      </c>
      <c r="AU907" t="s">
        <v>679</v>
      </c>
      <c r="AV907">
        <v>1</v>
      </c>
      <c r="AW907">
        <v>2</v>
      </c>
      <c r="AX907">
        <v>39573397</v>
      </c>
      <c r="AY907">
        <v>1</v>
      </c>
      <c r="AZ907">
        <v>0</v>
      </c>
      <c r="BA907">
        <v>859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CX907">
        <f>Y907*Source!I379</f>
        <v>0.99277199999999988</v>
      </c>
      <c r="CY907">
        <f>AD907</f>
        <v>58.84</v>
      </c>
      <c r="CZ907">
        <f>AH907</f>
        <v>8.9700000000000006</v>
      </c>
      <c r="DA907">
        <f>AL907</f>
        <v>6.56</v>
      </c>
      <c r="DB907">
        <v>0</v>
      </c>
    </row>
    <row r="908" spans="1:106" x14ac:dyDescent="0.2">
      <c r="A908">
        <f>ROW(Source!A379)</f>
        <v>379</v>
      </c>
      <c r="B908">
        <v>39570879</v>
      </c>
      <c r="C908">
        <v>39573386</v>
      </c>
      <c r="D908">
        <v>37064876</v>
      </c>
      <c r="E908">
        <v>1</v>
      </c>
      <c r="F908">
        <v>1</v>
      </c>
      <c r="G908">
        <v>1</v>
      </c>
      <c r="H908">
        <v>1</v>
      </c>
      <c r="I908" t="s">
        <v>1146</v>
      </c>
      <c r="J908" t="s">
        <v>3</v>
      </c>
      <c r="K908" t="s">
        <v>1147</v>
      </c>
      <c r="L908">
        <v>1191</v>
      </c>
      <c r="N908">
        <v>1013</v>
      </c>
      <c r="O908" t="s">
        <v>1143</v>
      </c>
      <c r="P908" t="s">
        <v>1143</v>
      </c>
      <c r="Q908">
        <v>1</v>
      </c>
      <c r="W908">
        <v>0</v>
      </c>
      <c r="X908">
        <v>-1417349443</v>
      </c>
      <c r="Y908">
        <v>0.06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1</v>
      </c>
      <c r="AJ908">
        <v>1</v>
      </c>
      <c r="AK908">
        <v>6.56</v>
      </c>
      <c r="AL908">
        <v>1</v>
      </c>
      <c r="AN908">
        <v>0</v>
      </c>
      <c r="AO908">
        <v>1</v>
      </c>
      <c r="AP908">
        <v>0</v>
      </c>
      <c r="AQ908">
        <v>0</v>
      </c>
      <c r="AR908">
        <v>0</v>
      </c>
      <c r="AS908" t="s">
        <v>3</v>
      </c>
      <c r="AT908">
        <v>0.06</v>
      </c>
      <c r="AU908" t="s">
        <v>3</v>
      </c>
      <c r="AV908">
        <v>2</v>
      </c>
      <c r="AW908">
        <v>2</v>
      </c>
      <c r="AX908">
        <v>39573398</v>
      </c>
      <c r="AY908">
        <v>1</v>
      </c>
      <c r="AZ908">
        <v>2048</v>
      </c>
      <c r="BA908">
        <v>860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CX908">
        <f>Y908*Source!I379</f>
        <v>1.3199999999999998E-3</v>
      </c>
      <c r="CY908">
        <f>AD908</f>
        <v>0</v>
      </c>
      <c r="CZ908">
        <f>AH908</f>
        <v>0</v>
      </c>
      <c r="DA908">
        <f>AL908</f>
        <v>1</v>
      </c>
      <c r="DB908">
        <v>0</v>
      </c>
    </row>
    <row r="909" spans="1:106" x14ac:dyDescent="0.2">
      <c r="A909">
        <f>ROW(Source!A379)</f>
        <v>379</v>
      </c>
      <c r="B909">
        <v>39570879</v>
      </c>
      <c r="C909">
        <v>39573386</v>
      </c>
      <c r="D909">
        <v>36882159</v>
      </c>
      <c r="E909">
        <v>1</v>
      </c>
      <c r="F909">
        <v>1</v>
      </c>
      <c r="G909">
        <v>1</v>
      </c>
      <c r="H909">
        <v>2</v>
      </c>
      <c r="I909" t="s">
        <v>1155</v>
      </c>
      <c r="J909" t="s">
        <v>1156</v>
      </c>
      <c r="K909" t="s">
        <v>1157</v>
      </c>
      <c r="L909">
        <v>1368</v>
      </c>
      <c r="N909">
        <v>1011</v>
      </c>
      <c r="O909" t="s">
        <v>1151</v>
      </c>
      <c r="P909" t="s">
        <v>1151</v>
      </c>
      <c r="Q909">
        <v>1</v>
      </c>
      <c r="W909">
        <v>0</v>
      </c>
      <c r="X909">
        <v>-1718674368</v>
      </c>
      <c r="Y909">
        <v>0.15</v>
      </c>
      <c r="AA909">
        <v>0</v>
      </c>
      <c r="AB909">
        <v>734.65</v>
      </c>
      <c r="AC909">
        <v>13.5</v>
      </c>
      <c r="AD909">
        <v>0</v>
      </c>
      <c r="AE909">
        <v>0</v>
      </c>
      <c r="AF909">
        <v>111.99</v>
      </c>
      <c r="AG909">
        <v>13.5</v>
      </c>
      <c r="AH909">
        <v>0</v>
      </c>
      <c r="AI909">
        <v>1</v>
      </c>
      <c r="AJ909">
        <v>6.56</v>
      </c>
      <c r="AK909">
        <v>1</v>
      </c>
      <c r="AL909">
        <v>1</v>
      </c>
      <c r="AN909">
        <v>0</v>
      </c>
      <c r="AO909">
        <v>1</v>
      </c>
      <c r="AP909">
        <v>1</v>
      </c>
      <c r="AQ909">
        <v>0</v>
      </c>
      <c r="AR909">
        <v>0</v>
      </c>
      <c r="AS909" t="s">
        <v>3</v>
      </c>
      <c r="AT909">
        <v>0.04</v>
      </c>
      <c r="AU909" t="s">
        <v>678</v>
      </c>
      <c r="AV909">
        <v>0</v>
      </c>
      <c r="AW909">
        <v>2</v>
      </c>
      <c r="AX909">
        <v>39573399</v>
      </c>
      <c r="AY909">
        <v>1</v>
      </c>
      <c r="AZ909">
        <v>0</v>
      </c>
      <c r="BA909">
        <v>861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CX909">
        <f>Y909*Source!I379</f>
        <v>3.2999999999999995E-3</v>
      </c>
      <c r="CY909">
        <f>AB909</f>
        <v>734.65</v>
      </c>
      <c r="CZ909">
        <f>AF909</f>
        <v>111.99</v>
      </c>
      <c r="DA909">
        <f>AJ909</f>
        <v>6.56</v>
      </c>
      <c r="DB909">
        <v>0</v>
      </c>
    </row>
    <row r="910" spans="1:106" x14ac:dyDescent="0.2">
      <c r="A910">
        <f>ROW(Source!A379)</f>
        <v>379</v>
      </c>
      <c r="B910">
        <v>39570879</v>
      </c>
      <c r="C910">
        <v>39573386</v>
      </c>
      <c r="D910">
        <v>36882569</v>
      </c>
      <c r="E910">
        <v>1</v>
      </c>
      <c r="F910">
        <v>1</v>
      </c>
      <c r="G910">
        <v>1</v>
      </c>
      <c r="H910">
        <v>2</v>
      </c>
      <c r="I910" t="s">
        <v>1197</v>
      </c>
      <c r="J910" t="s">
        <v>1198</v>
      </c>
      <c r="K910" t="s">
        <v>1199</v>
      </c>
      <c r="L910">
        <v>1368</v>
      </c>
      <c r="N910">
        <v>1011</v>
      </c>
      <c r="O910" t="s">
        <v>1151</v>
      </c>
      <c r="P910" t="s">
        <v>1151</v>
      </c>
      <c r="Q910">
        <v>1</v>
      </c>
      <c r="W910">
        <v>0</v>
      </c>
      <c r="X910">
        <v>-1750804799</v>
      </c>
      <c r="Y910">
        <v>2.6249999999999996</v>
      </c>
      <c r="AA910">
        <v>0</v>
      </c>
      <c r="AB910">
        <v>3.28</v>
      </c>
      <c r="AC910">
        <v>0</v>
      </c>
      <c r="AD910">
        <v>0</v>
      </c>
      <c r="AE910">
        <v>0</v>
      </c>
      <c r="AF910">
        <v>0.5</v>
      </c>
      <c r="AG910">
        <v>0</v>
      </c>
      <c r="AH910">
        <v>0</v>
      </c>
      <c r="AI910">
        <v>1</v>
      </c>
      <c r="AJ910">
        <v>6.56</v>
      </c>
      <c r="AK910">
        <v>1</v>
      </c>
      <c r="AL910">
        <v>1</v>
      </c>
      <c r="AN910">
        <v>0</v>
      </c>
      <c r="AO910">
        <v>1</v>
      </c>
      <c r="AP910">
        <v>1</v>
      </c>
      <c r="AQ910">
        <v>0</v>
      </c>
      <c r="AR910">
        <v>0</v>
      </c>
      <c r="AS910" t="s">
        <v>3</v>
      </c>
      <c r="AT910">
        <v>0.7</v>
      </c>
      <c r="AU910" t="s">
        <v>678</v>
      </c>
      <c r="AV910">
        <v>0</v>
      </c>
      <c r="AW910">
        <v>2</v>
      </c>
      <c r="AX910">
        <v>39573400</v>
      </c>
      <c r="AY910">
        <v>1</v>
      </c>
      <c r="AZ910">
        <v>0</v>
      </c>
      <c r="BA910">
        <v>862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CX910">
        <f>Y910*Source!I379</f>
        <v>5.7749999999999989E-2</v>
      </c>
      <c r="CY910">
        <f>AB910</f>
        <v>3.28</v>
      </c>
      <c r="CZ910">
        <f>AF910</f>
        <v>0.5</v>
      </c>
      <c r="DA910">
        <f>AJ910</f>
        <v>6.56</v>
      </c>
      <c r="DB910">
        <v>0</v>
      </c>
    </row>
    <row r="911" spans="1:106" x14ac:dyDescent="0.2">
      <c r="A911">
        <f>ROW(Source!A379)</f>
        <v>379</v>
      </c>
      <c r="B911">
        <v>39570879</v>
      </c>
      <c r="C911">
        <v>39573386</v>
      </c>
      <c r="D911">
        <v>36883554</v>
      </c>
      <c r="E911">
        <v>1</v>
      </c>
      <c r="F911">
        <v>1</v>
      </c>
      <c r="G911">
        <v>1</v>
      </c>
      <c r="H911">
        <v>2</v>
      </c>
      <c r="I911" t="s">
        <v>1158</v>
      </c>
      <c r="J911" t="s">
        <v>1159</v>
      </c>
      <c r="K911" t="s">
        <v>1160</v>
      </c>
      <c r="L911">
        <v>1368</v>
      </c>
      <c r="N911">
        <v>1011</v>
      </c>
      <c r="O911" t="s">
        <v>1151</v>
      </c>
      <c r="P911" t="s">
        <v>1151</v>
      </c>
      <c r="Q911">
        <v>1</v>
      </c>
      <c r="W911">
        <v>0</v>
      </c>
      <c r="X911">
        <v>1372534845</v>
      </c>
      <c r="Y911">
        <v>7.4999999999999997E-2</v>
      </c>
      <c r="AA911">
        <v>0</v>
      </c>
      <c r="AB911">
        <v>431.06</v>
      </c>
      <c r="AC911">
        <v>11.6</v>
      </c>
      <c r="AD911">
        <v>0</v>
      </c>
      <c r="AE911">
        <v>0</v>
      </c>
      <c r="AF911">
        <v>65.709999999999994</v>
      </c>
      <c r="AG911">
        <v>11.6</v>
      </c>
      <c r="AH911">
        <v>0</v>
      </c>
      <c r="AI911">
        <v>1</v>
      </c>
      <c r="AJ911">
        <v>6.56</v>
      </c>
      <c r="AK911">
        <v>1</v>
      </c>
      <c r="AL911">
        <v>1</v>
      </c>
      <c r="AN911">
        <v>0</v>
      </c>
      <c r="AO911">
        <v>1</v>
      </c>
      <c r="AP911">
        <v>1</v>
      </c>
      <c r="AQ911">
        <v>0</v>
      </c>
      <c r="AR911">
        <v>0</v>
      </c>
      <c r="AS911" t="s">
        <v>3</v>
      </c>
      <c r="AT911">
        <v>0.02</v>
      </c>
      <c r="AU911" t="s">
        <v>678</v>
      </c>
      <c r="AV911">
        <v>0</v>
      </c>
      <c r="AW911">
        <v>2</v>
      </c>
      <c r="AX911">
        <v>39573401</v>
      </c>
      <c r="AY911">
        <v>1</v>
      </c>
      <c r="AZ911">
        <v>0</v>
      </c>
      <c r="BA911">
        <v>863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CX911">
        <f>Y911*Source!I379</f>
        <v>1.6499999999999998E-3</v>
      </c>
      <c r="CY911">
        <f>AB911</f>
        <v>431.06</v>
      </c>
      <c r="CZ911">
        <f>AF911</f>
        <v>65.709999999999994</v>
      </c>
      <c r="DA911">
        <f>AJ911</f>
        <v>6.56</v>
      </c>
      <c r="DB911">
        <v>0</v>
      </c>
    </row>
    <row r="912" spans="1:106" x14ac:dyDescent="0.2">
      <c r="A912">
        <f>ROW(Source!A379)</f>
        <v>379</v>
      </c>
      <c r="B912">
        <v>39570879</v>
      </c>
      <c r="C912">
        <v>39573386</v>
      </c>
      <c r="D912">
        <v>36804545</v>
      </c>
      <c r="E912">
        <v>1</v>
      </c>
      <c r="F912">
        <v>1</v>
      </c>
      <c r="G912">
        <v>1</v>
      </c>
      <c r="H912">
        <v>3</v>
      </c>
      <c r="I912" t="s">
        <v>1211</v>
      </c>
      <c r="J912" t="s">
        <v>1212</v>
      </c>
      <c r="K912" t="s">
        <v>1213</v>
      </c>
      <c r="L912">
        <v>1348</v>
      </c>
      <c r="N912">
        <v>1009</v>
      </c>
      <c r="O912" t="s">
        <v>64</v>
      </c>
      <c r="P912" t="s">
        <v>64</v>
      </c>
      <c r="Q912">
        <v>1000</v>
      </c>
      <c r="W912">
        <v>0</v>
      </c>
      <c r="X912">
        <v>1174701286</v>
      </c>
      <c r="Y912">
        <v>3.0000000000000001E-3</v>
      </c>
      <c r="AA912">
        <v>78575.679999999993</v>
      </c>
      <c r="AB912">
        <v>0</v>
      </c>
      <c r="AC912">
        <v>0</v>
      </c>
      <c r="AD912">
        <v>0</v>
      </c>
      <c r="AE912">
        <v>11978</v>
      </c>
      <c r="AF912">
        <v>0</v>
      </c>
      <c r="AG912">
        <v>0</v>
      </c>
      <c r="AH912">
        <v>0</v>
      </c>
      <c r="AI912">
        <v>6.56</v>
      </c>
      <c r="AJ912">
        <v>1</v>
      </c>
      <c r="AK912">
        <v>1</v>
      </c>
      <c r="AL912">
        <v>1</v>
      </c>
      <c r="AN912">
        <v>0</v>
      </c>
      <c r="AO912">
        <v>1</v>
      </c>
      <c r="AP912">
        <v>1</v>
      </c>
      <c r="AQ912">
        <v>0</v>
      </c>
      <c r="AR912">
        <v>0</v>
      </c>
      <c r="AS912" t="s">
        <v>3</v>
      </c>
      <c r="AT912">
        <v>1E-3</v>
      </c>
      <c r="AU912" t="s">
        <v>455</v>
      </c>
      <c r="AV912">
        <v>0</v>
      </c>
      <c r="AW912">
        <v>2</v>
      </c>
      <c r="AX912">
        <v>39573402</v>
      </c>
      <c r="AY912">
        <v>1</v>
      </c>
      <c r="AZ912">
        <v>0</v>
      </c>
      <c r="BA912">
        <v>864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CX912">
        <f>Y912*Source!I379</f>
        <v>6.5999999999999992E-5</v>
      </c>
      <c r="CY912">
        <f>AA912</f>
        <v>78575.679999999993</v>
      </c>
      <c r="CZ912">
        <f>AE912</f>
        <v>11978</v>
      </c>
      <c r="DA912">
        <f>AI912</f>
        <v>6.56</v>
      </c>
      <c r="DB912">
        <v>0</v>
      </c>
    </row>
    <row r="913" spans="1:106" x14ac:dyDescent="0.2">
      <c r="A913">
        <f>ROW(Source!A379)</f>
        <v>379</v>
      </c>
      <c r="B913">
        <v>39570879</v>
      </c>
      <c r="C913">
        <v>39573386</v>
      </c>
      <c r="D913">
        <v>36796108</v>
      </c>
      <c r="E913">
        <v>17</v>
      </c>
      <c r="F913">
        <v>1</v>
      </c>
      <c r="G913">
        <v>1</v>
      </c>
      <c r="H913">
        <v>3</v>
      </c>
      <c r="I913" t="s">
        <v>95</v>
      </c>
      <c r="J913" t="s">
        <v>3</v>
      </c>
      <c r="K913" t="s">
        <v>96</v>
      </c>
      <c r="L913">
        <v>1339</v>
      </c>
      <c r="N913">
        <v>1007</v>
      </c>
      <c r="O913" t="s">
        <v>73</v>
      </c>
      <c r="P913" t="s">
        <v>73</v>
      </c>
      <c r="Q913">
        <v>1</v>
      </c>
      <c r="W913">
        <v>0</v>
      </c>
      <c r="X913">
        <v>-1646172050</v>
      </c>
      <c r="Y913">
        <v>3.06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6.56</v>
      </c>
      <c r="AJ913">
        <v>1</v>
      </c>
      <c r="AK913">
        <v>1</v>
      </c>
      <c r="AL913">
        <v>1</v>
      </c>
      <c r="AN913">
        <v>0</v>
      </c>
      <c r="AO913">
        <v>0</v>
      </c>
      <c r="AP913">
        <v>1</v>
      </c>
      <c r="AQ913">
        <v>0</v>
      </c>
      <c r="AR913">
        <v>0</v>
      </c>
      <c r="AS913" t="s">
        <v>3</v>
      </c>
      <c r="AT913">
        <v>1.02</v>
      </c>
      <c r="AU913" t="s">
        <v>455</v>
      </c>
      <c r="AV913">
        <v>0</v>
      </c>
      <c r="AW913">
        <v>2</v>
      </c>
      <c r="AX913">
        <v>39573403</v>
      </c>
      <c r="AY913">
        <v>1</v>
      </c>
      <c r="AZ913">
        <v>0</v>
      </c>
      <c r="BA913">
        <v>865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CX913">
        <f>Y913*Source!I379</f>
        <v>6.7319999999999991E-2</v>
      </c>
      <c r="CY913">
        <f>AA913</f>
        <v>0</v>
      </c>
      <c r="CZ913">
        <f>AE913</f>
        <v>0</v>
      </c>
      <c r="DA913">
        <f>AI913</f>
        <v>6.56</v>
      </c>
      <c r="DB913">
        <v>0</v>
      </c>
    </row>
    <row r="914" spans="1:106" x14ac:dyDescent="0.2">
      <c r="A914">
        <f>ROW(Source!A379)</f>
        <v>379</v>
      </c>
      <c r="B914">
        <v>39570879</v>
      </c>
      <c r="C914">
        <v>39573386</v>
      </c>
      <c r="D914">
        <v>36807446</v>
      </c>
      <c r="E914">
        <v>1</v>
      </c>
      <c r="F914">
        <v>1</v>
      </c>
      <c r="G914">
        <v>1</v>
      </c>
      <c r="H914">
        <v>3</v>
      </c>
      <c r="I914" t="s">
        <v>468</v>
      </c>
      <c r="J914" t="s">
        <v>470</v>
      </c>
      <c r="K914" t="s">
        <v>469</v>
      </c>
      <c r="L914">
        <v>1339</v>
      </c>
      <c r="N914">
        <v>1007</v>
      </c>
      <c r="O914" t="s">
        <v>73</v>
      </c>
      <c r="P914" t="s">
        <v>73</v>
      </c>
      <c r="Q914">
        <v>1</v>
      </c>
      <c r="W914">
        <v>0</v>
      </c>
      <c r="X914">
        <v>1090884294</v>
      </c>
      <c r="Y914">
        <v>6.12</v>
      </c>
      <c r="AA914">
        <v>4728.32</v>
      </c>
      <c r="AB914">
        <v>0</v>
      </c>
      <c r="AC914">
        <v>0</v>
      </c>
      <c r="AD914">
        <v>0</v>
      </c>
      <c r="AE914">
        <v>720.78</v>
      </c>
      <c r="AF914">
        <v>0</v>
      </c>
      <c r="AG914">
        <v>0</v>
      </c>
      <c r="AH914">
        <v>0</v>
      </c>
      <c r="AI914">
        <v>6.56</v>
      </c>
      <c r="AJ914">
        <v>1</v>
      </c>
      <c r="AK914">
        <v>1</v>
      </c>
      <c r="AL914">
        <v>1</v>
      </c>
      <c r="AN914">
        <v>0</v>
      </c>
      <c r="AO914">
        <v>0</v>
      </c>
      <c r="AP914">
        <v>1</v>
      </c>
      <c r="AQ914">
        <v>0</v>
      </c>
      <c r="AR914">
        <v>0</v>
      </c>
      <c r="AS914" t="s">
        <v>3</v>
      </c>
      <c r="AT914">
        <v>2.04</v>
      </c>
      <c r="AU914" t="s">
        <v>455</v>
      </c>
      <c r="AV914">
        <v>0</v>
      </c>
      <c r="AW914">
        <v>1</v>
      </c>
      <c r="AX914">
        <v>-1</v>
      </c>
      <c r="AY914">
        <v>0</v>
      </c>
      <c r="AZ914">
        <v>0</v>
      </c>
      <c r="BA914" t="s">
        <v>3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CX914">
        <f>Y914*Source!I379</f>
        <v>0.13463999999999998</v>
      </c>
      <c r="CY914">
        <f>AA914</f>
        <v>4728.32</v>
      </c>
      <c r="CZ914">
        <f>AE914</f>
        <v>720.78</v>
      </c>
      <c r="DA914">
        <f>AI914</f>
        <v>6.56</v>
      </c>
      <c r="DB914">
        <v>0</v>
      </c>
    </row>
    <row r="915" spans="1:106" x14ac:dyDescent="0.2">
      <c r="A915">
        <f>ROW(Source!A379)</f>
        <v>379</v>
      </c>
      <c r="B915">
        <v>39570879</v>
      </c>
      <c r="C915">
        <v>39573386</v>
      </c>
      <c r="D915">
        <v>36830501</v>
      </c>
      <c r="E915">
        <v>1</v>
      </c>
      <c r="F915">
        <v>1</v>
      </c>
      <c r="G915">
        <v>1</v>
      </c>
      <c r="H915">
        <v>3</v>
      </c>
      <c r="I915" t="s">
        <v>1375</v>
      </c>
      <c r="J915" t="s">
        <v>1376</v>
      </c>
      <c r="K915" t="s">
        <v>1377</v>
      </c>
      <c r="L915">
        <v>1339</v>
      </c>
      <c r="N915">
        <v>1007</v>
      </c>
      <c r="O915" t="s">
        <v>73</v>
      </c>
      <c r="P915" t="s">
        <v>73</v>
      </c>
      <c r="Q915">
        <v>1</v>
      </c>
      <c r="W915">
        <v>0</v>
      </c>
      <c r="X915">
        <v>2024089152</v>
      </c>
      <c r="Y915">
        <v>0.06</v>
      </c>
      <c r="AA915">
        <v>7216</v>
      </c>
      <c r="AB915">
        <v>0</v>
      </c>
      <c r="AC915">
        <v>0</v>
      </c>
      <c r="AD915">
        <v>0</v>
      </c>
      <c r="AE915">
        <v>1100</v>
      </c>
      <c r="AF915">
        <v>0</v>
      </c>
      <c r="AG915">
        <v>0</v>
      </c>
      <c r="AH915">
        <v>0</v>
      </c>
      <c r="AI915">
        <v>6.56</v>
      </c>
      <c r="AJ915">
        <v>1</v>
      </c>
      <c r="AK915">
        <v>1</v>
      </c>
      <c r="AL915">
        <v>1</v>
      </c>
      <c r="AN915">
        <v>0</v>
      </c>
      <c r="AO915">
        <v>1</v>
      </c>
      <c r="AP915">
        <v>1</v>
      </c>
      <c r="AQ915">
        <v>0</v>
      </c>
      <c r="AR915">
        <v>0</v>
      </c>
      <c r="AS915" t="s">
        <v>3</v>
      </c>
      <c r="AT915">
        <v>0.02</v>
      </c>
      <c r="AU915" t="s">
        <v>455</v>
      </c>
      <c r="AV915">
        <v>0</v>
      </c>
      <c r="AW915">
        <v>2</v>
      </c>
      <c r="AX915">
        <v>39573404</v>
      </c>
      <c r="AY915">
        <v>1</v>
      </c>
      <c r="AZ915">
        <v>0</v>
      </c>
      <c r="BA915">
        <v>866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CX915">
        <f>Y915*Source!I379</f>
        <v>1.3199999999999998E-3</v>
      </c>
      <c r="CY915">
        <f>AA915</f>
        <v>7216</v>
      </c>
      <c r="CZ915">
        <f>AE915</f>
        <v>1100</v>
      </c>
      <c r="DA915">
        <f>AI915</f>
        <v>6.56</v>
      </c>
      <c r="DB915">
        <v>0</v>
      </c>
    </row>
    <row r="916" spans="1:106" x14ac:dyDescent="0.2">
      <c r="A916">
        <f>ROW(Source!A379)</f>
        <v>379</v>
      </c>
      <c r="B916">
        <v>39570879</v>
      </c>
      <c r="C916">
        <v>39573386</v>
      </c>
      <c r="D916">
        <v>36830509</v>
      </c>
      <c r="E916">
        <v>1</v>
      </c>
      <c r="F916">
        <v>1</v>
      </c>
      <c r="G916">
        <v>1</v>
      </c>
      <c r="H916">
        <v>3</v>
      </c>
      <c r="I916" t="s">
        <v>1223</v>
      </c>
      <c r="J916" t="s">
        <v>1224</v>
      </c>
      <c r="K916" t="s">
        <v>1225</v>
      </c>
      <c r="L916">
        <v>1339</v>
      </c>
      <c r="N916">
        <v>1007</v>
      </c>
      <c r="O916" t="s">
        <v>73</v>
      </c>
      <c r="P916" t="s">
        <v>73</v>
      </c>
      <c r="Q916">
        <v>1</v>
      </c>
      <c r="W916">
        <v>0</v>
      </c>
      <c r="X916">
        <v>-709960560</v>
      </c>
      <c r="Y916">
        <v>0.03</v>
      </c>
      <c r="AA916">
        <v>6927.36</v>
      </c>
      <c r="AB916">
        <v>0</v>
      </c>
      <c r="AC916">
        <v>0</v>
      </c>
      <c r="AD916">
        <v>0</v>
      </c>
      <c r="AE916">
        <v>1056</v>
      </c>
      <c r="AF916">
        <v>0</v>
      </c>
      <c r="AG916">
        <v>0</v>
      </c>
      <c r="AH916">
        <v>0</v>
      </c>
      <c r="AI916">
        <v>6.56</v>
      </c>
      <c r="AJ916">
        <v>1</v>
      </c>
      <c r="AK916">
        <v>1</v>
      </c>
      <c r="AL916">
        <v>1</v>
      </c>
      <c r="AN916">
        <v>0</v>
      </c>
      <c r="AO916">
        <v>1</v>
      </c>
      <c r="AP916">
        <v>1</v>
      </c>
      <c r="AQ916">
        <v>0</v>
      </c>
      <c r="AR916">
        <v>0</v>
      </c>
      <c r="AS916" t="s">
        <v>3</v>
      </c>
      <c r="AT916">
        <v>0.01</v>
      </c>
      <c r="AU916" t="s">
        <v>455</v>
      </c>
      <c r="AV916">
        <v>0</v>
      </c>
      <c r="AW916">
        <v>2</v>
      </c>
      <c r="AX916">
        <v>39573405</v>
      </c>
      <c r="AY916">
        <v>1</v>
      </c>
      <c r="AZ916">
        <v>0</v>
      </c>
      <c r="BA916">
        <v>867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CX916">
        <f>Y916*Source!I379</f>
        <v>6.5999999999999989E-4</v>
      </c>
      <c r="CY916">
        <f>AA916</f>
        <v>6927.36</v>
      </c>
      <c r="CZ916">
        <f>AE916</f>
        <v>1056</v>
      </c>
      <c r="DA916">
        <f>AI916</f>
        <v>6.56</v>
      </c>
      <c r="DB916">
        <v>0</v>
      </c>
    </row>
    <row r="917" spans="1:106" x14ac:dyDescent="0.2">
      <c r="A917">
        <f>ROW(Source!A382)</f>
        <v>382</v>
      </c>
      <c r="B917">
        <v>39570879</v>
      </c>
      <c r="C917">
        <v>39573408</v>
      </c>
      <c r="D917">
        <v>37072767</v>
      </c>
      <c r="E917">
        <v>1</v>
      </c>
      <c r="F917">
        <v>1</v>
      </c>
      <c r="G917">
        <v>1</v>
      </c>
      <c r="H917">
        <v>1</v>
      </c>
      <c r="I917" t="s">
        <v>1399</v>
      </c>
      <c r="J917" t="s">
        <v>3</v>
      </c>
      <c r="K917" t="s">
        <v>1400</v>
      </c>
      <c r="L917">
        <v>1191</v>
      </c>
      <c r="N917">
        <v>1013</v>
      </c>
      <c r="O917" t="s">
        <v>1143</v>
      </c>
      <c r="P917" t="s">
        <v>1143</v>
      </c>
      <c r="Q917">
        <v>1</v>
      </c>
      <c r="W917">
        <v>0</v>
      </c>
      <c r="X917">
        <v>-1027537862</v>
      </c>
      <c r="Y917">
        <v>44.999499999999998</v>
      </c>
      <c r="AA917">
        <v>0</v>
      </c>
      <c r="AB917">
        <v>0</v>
      </c>
      <c r="AC917">
        <v>0</v>
      </c>
      <c r="AD917">
        <v>60.22</v>
      </c>
      <c r="AE917">
        <v>0</v>
      </c>
      <c r="AF917">
        <v>0</v>
      </c>
      <c r="AG917">
        <v>0</v>
      </c>
      <c r="AH917">
        <v>9.18</v>
      </c>
      <c r="AI917">
        <v>1</v>
      </c>
      <c r="AJ917">
        <v>1</v>
      </c>
      <c r="AK917">
        <v>1</v>
      </c>
      <c r="AL917">
        <v>6.56</v>
      </c>
      <c r="AN917">
        <v>0</v>
      </c>
      <c r="AO917">
        <v>1</v>
      </c>
      <c r="AP917">
        <v>1</v>
      </c>
      <c r="AQ917">
        <v>0</v>
      </c>
      <c r="AR917">
        <v>0</v>
      </c>
      <c r="AS917" t="s">
        <v>3</v>
      </c>
      <c r="AT917">
        <v>39.130000000000003</v>
      </c>
      <c r="AU917" t="s">
        <v>20</v>
      </c>
      <c r="AV917">
        <v>1</v>
      </c>
      <c r="AW917">
        <v>2</v>
      </c>
      <c r="AX917">
        <v>39573431</v>
      </c>
      <c r="AY917">
        <v>1</v>
      </c>
      <c r="AZ917">
        <v>0</v>
      </c>
      <c r="BA917">
        <v>868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CX917">
        <f>Y917*Source!I382</f>
        <v>16.341568424999998</v>
      </c>
      <c r="CY917">
        <f>AD917</f>
        <v>60.22</v>
      </c>
      <c r="CZ917">
        <f>AH917</f>
        <v>9.18</v>
      </c>
      <c r="DA917">
        <f>AL917</f>
        <v>6.56</v>
      </c>
      <c r="DB917">
        <v>0</v>
      </c>
    </row>
    <row r="918" spans="1:106" x14ac:dyDescent="0.2">
      <c r="A918">
        <f>ROW(Source!A382)</f>
        <v>382</v>
      </c>
      <c r="B918">
        <v>39570879</v>
      </c>
      <c r="C918">
        <v>39573408</v>
      </c>
      <c r="D918">
        <v>37064876</v>
      </c>
      <c r="E918">
        <v>1</v>
      </c>
      <c r="F918">
        <v>1</v>
      </c>
      <c r="G918">
        <v>1</v>
      </c>
      <c r="H918">
        <v>1</v>
      </c>
      <c r="I918" t="s">
        <v>1146</v>
      </c>
      <c r="J918" t="s">
        <v>3</v>
      </c>
      <c r="K918" t="s">
        <v>1147</v>
      </c>
      <c r="L918">
        <v>1191</v>
      </c>
      <c r="N918">
        <v>1013</v>
      </c>
      <c r="O918" t="s">
        <v>1143</v>
      </c>
      <c r="P918" t="s">
        <v>1143</v>
      </c>
      <c r="Q918">
        <v>1</v>
      </c>
      <c r="W918">
        <v>0</v>
      </c>
      <c r="X918">
        <v>-1417349443</v>
      </c>
      <c r="Y918">
        <v>4.91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1</v>
      </c>
      <c r="AJ918">
        <v>1</v>
      </c>
      <c r="AK918">
        <v>6.56</v>
      </c>
      <c r="AL918">
        <v>1</v>
      </c>
      <c r="AN918">
        <v>0</v>
      </c>
      <c r="AO918">
        <v>1</v>
      </c>
      <c r="AP918">
        <v>0</v>
      </c>
      <c r="AQ918">
        <v>0</v>
      </c>
      <c r="AR918">
        <v>0</v>
      </c>
      <c r="AS918" t="s">
        <v>3</v>
      </c>
      <c r="AT918">
        <v>4.91</v>
      </c>
      <c r="AU918" t="s">
        <v>3</v>
      </c>
      <c r="AV918">
        <v>2</v>
      </c>
      <c r="AW918">
        <v>2</v>
      </c>
      <c r="AX918">
        <v>39573432</v>
      </c>
      <c r="AY918">
        <v>1</v>
      </c>
      <c r="AZ918">
        <v>2048</v>
      </c>
      <c r="BA918">
        <v>869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CX918">
        <f>Y918*Source!I382</f>
        <v>1.7830664999999999</v>
      </c>
      <c r="CY918">
        <f>AD918</f>
        <v>0</v>
      </c>
      <c r="CZ918">
        <f>AH918</f>
        <v>0</v>
      </c>
      <c r="DA918">
        <f>AL918</f>
        <v>1</v>
      </c>
      <c r="DB918">
        <v>0</v>
      </c>
    </row>
    <row r="919" spans="1:106" x14ac:dyDescent="0.2">
      <c r="A919">
        <f>ROW(Source!A382)</f>
        <v>382</v>
      </c>
      <c r="B919">
        <v>39570879</v>
      </c>
      <c r="C919">
        <v>39573408</v>
      </c>
      <c r="D919">
        <v>36882079</v>
      </c>
      <c r="E919">
        <v>1</v>
      </c>
      <c r="F919">
        <v>1</v>
      </c>
      <c r="G919">
        <v>1</v>
      </c>
      <c r="H919">
        <v>2</v>
      </c>
      <c r="I919" t="s">
        <v>1401</v>
      </c>
      <c r="J919" t="s">
        <v>1402</v>
      </c>
      <c r="K919" t="s">
        <v>1403</v>
      </c>
      <c r="L919">
        <v>1368</v>
      </c>
      <c r="N919">
        <v>1011</v>
      </c>
      <c r="O919" t="s">
        <v>1151</v>
      </c>
      <c r="P919" t="s">
        <v>1151</v>
      </c>
      <c r="Q919">
        <v>1</v>
      </c>
      <c r="W919">
        <v>0</v>
      </c>
      <c r="X919">
        <v>641541266</v>
      </c>
      <c r="Y919">
        <v>0.125</v>
      </c>
      <c r="AA919">
        <v>0</v>
      </c>
      <c r="AB919">
        <v>788.77</v>
      </c>
      <c r="AC919">
        <v>15.42</v>
      </c>
      <c r="AD919">
        <v>0</v>
      </c>
      <c r="AE919">
        <v>0</v>
      </c>
      <c r="AF919">
        <v>120.24</v>
      </c>
      <c r="AG919">
        <v>15.42</v>
      </c>
      <c r="AH919">
        <v>0</v>
      </c>
      <c r="AI919">
        <v>1</v>
      </c>
      <c r="AJ919">
        <v>6.56</v>
      </c>
      <c r="AK919">
        <v>1</v>
      </c>
      <c r="AL919">
        <v>1</v>
      </c>
      <c r="AN919">
        <v>0</v>
      </c>
      <c r="AO919">
        <v>1</v>
      </c>
      <c r="AP919">
        <v>1</v>
      </c>
      <c r="AQ919">
        <v>0</v>
      </c>
      <c r="AR919">
        <v>0</v>
      </c>
      <c r="AS919" t="s">
        <v>3</v>
      </c>
      <c r="AT919">
        <v>0.1</v>
      </c>
      <c r="AU919" t="s">
        <v>19</v>
      </c>
      <c r="AV919">
        <v>0</v>
      </c>
      <c r="AW919">
        <v>2</v>
      </c>
      <c r="AX919">
        <v>39573433</v>
      </c>
      <c r="AY919">
        <v>1</v>
      </c>
      <c r="AZ919">
        <v>0</v>
      </c>
      <c r="BA919">
        <v>870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CX919">
        <f>Y919*Source!I382</f>
        <v>4.5393749999999997E-2</v>
      </c>
      <c r="CY919">
        <f t="shared" ref="CY919:CY924" si="156">AB919</f>
        <v>788.77</v>
      </c>
      <c r="CZ919">
        <f t="shared" ref="CZ919:CZ924" si="157">AF919</f>
        <v>120.24</v>
      </c>
      <c r="DA919">
        <f t="shared" ref="DA919:DA924" si="158">AJ919</f>
        <v>6.56</v>
      </c>
      <c r="DB919">
        <v>0</v>
      </c>
    </row>
    <row r="920" spans="1:106" x14ac:dyDescent="0.2">
      <c r="A920">
        <f>ROW(Source!A382)</f>
        <v>382</v>
      </c>
      <c r="B920">
        <v>39570879</v>
      </c>
      <c r="C920">
        <v>39573408</v>
      </c>
      <c r="D920">
        <v>36882159</v>
      </c>
      <c r="E920">
        <v>1</v>
      </c>
      <c r="F920">
        <v>1</v>
      </c>
      <c r="G920">
        <v>1</v>
      </c>
      <c r="H920">
        <v>2</v>
      </c>
      <c r="I920" t="s">
        <v>1155</v>
      </c>
      <c r="J920" t="s">
        <v>1156</v>
      </c>
      <c r="K920" t="s">
        <v>1157</v>
      </c>
      <c r="L920">
        <v>1368</v>
      </c>
      <c r="N920">
        <v>1011</v>
      </c>
      <c r="O920" t="s">
        <v>1151</v>
      </c>
      <c r="P920" t="s">
        <v>1151</v>
      </c>
      <c r="Q920">
        <v>1</v>
      </c>
      <c r="W920">
        <v>0</v>
      </c>
      <c r="X920">
        <v>-1718674368</v>
      </c>
      <c r="Y920">
        <v>5.7750000000000004</v>
      </c>
      <c r="AA920">
        <v>0</v>
      </c>
      <c r="AB920">
        <v>734.65</v>
      </c>
      <c r="AC920">
        <v>13.5</v>
      </c>
      <c r="AD920">
        <v>0</v>
      </c>
      <c r="AE920">
        <v>0</v>
      </c>
      <c r="AF920">
        <v>111.99</v>
      </c>
      <c r="AG920">
        <v>13.5</v>
      </c>
      <c r="AH920">
        <v>0</v>
      </c>
      <c r="AI920">
        <v>1</v>
      </c>
      <c r="AJ920">
        <v>6.56</v>
      </c>
      <c r="AK920">
        <v>1</v>
      </c>
      <c r="AL920">
        <v>1</v>
      </c>
      <c r="AN920">
        <v>0</v>
      </c>
      <c r="AO920">
        <v>1</v>
      </c>
      <c r="AP920">
        <v>1</v>
      </c>
      <c r="AQ920">
        <v>0</v>
      </c>
      <c r="AR920">
        <v>0</v>
      </c>
      <c r="AS920" t="s">
        <v>3</v>
      </c>
      <c r="AT920">
        <v>4.62</v>
      </c>
      <c r="AU920" t="s">
        <v>19</v>
      </c>
      <c r="AV920">
        <v>0</v>
      </c>
      <c r="AW920">
        <v>2</v>
      </c>
      <c r="AX920">
        <v>39573434</v>
      </c>
      <c r="AY920">
        <v>1</v>
      </c>
      <c r="AZ920">
        <v>0</v>
      </c>
      <c r="BA920">
        <v>871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CX920">
        <f>Y920*Source!I382</f>
        <v>2.0971912499999998</v>
      </c>
      <c r="CY920">
        <f t="shared" si="156"/>
        <v>734.65</v>
      </c>
      <c r="CZ920">
        <f t="shared" si="157"/>
        <v>111.99</v>
      </c>
      <c r="DA920">
        <f t="shared" si="158"/>
        <v>6.56</v>
      </c>
      <c r="DB920">
        <v>0</v>
      </c>
    </row>
    <row r="921" spans="1:106" x14ac:dyDescent="0.2">
      <c r="A921">
        <f>ROW(Source!A382)</f>
        <v>382</v>
      </c>
      <c r="B921">
        <v>39570879</v>
      </c>
      <c r="C921">
        <v>39573408</v>
      </c>
      <c r="D921">
        <v>36882292</v>
      </c>
      <c r="E921">
        <v>1</v>
      </c>
      <c r="F921">
        <v>1</v>
      </c>
      <c r="G921">
        <v>1</v>
      </c>
      <c r="H921">
        <v>2</v>
      </c>
      <c r="I921" t="s">
        <v>1445</v>
      </c>
      <c r="J921" t="s">
        <v>1446</v>
      </c>
      <c r="K921" t="s">
        <v>1447</v>
      </c>
      <c r="L921">
        <v>1368</v>
      </c>
      <c r="N921">
        <v>1011</v>
      </c>
      <c r="O921" t="s">
        <v>1151</v>
      </c>
      <c r="P921" t="s">
        <v>1151</v>
      </c>
      <c r="Q921">
        <v>1</v>
      </c>
      <c r="W921">
        <v>0</v>
      </c>
      <c r="X921">
        <v>-1692889495</v>
      </c>
      <c r="Y921">
        <v>4.3250000000000002</v>
      </c>
      <c r="AA921">
        <v>0</v>
      </c>
      <c r="AB921">
        <v>5.9</v>
      </c>
      <c r="AC921">
        <v>0</v>
      </c>
      <c r="AD921">
        <v>0</v>
      </c>
      <c r="AE921">
        <v>0</v>
      </c>
      <c r="AF921">
        <v>0.9</v>
      </c>
      <c r="AG921">
        <v>0</v>
      </c>
      <c r="AH921">
        <v>0</v>
      </c>
      <c r="AI921">
        <v>1</v>
      </c>
      <c r="AJ921">
        <v>6.56</v>
      </c>
      <c r="AK921">
        <v>1</v>
      </c>
      <c r="AL921">
        <v>1</v>
      </c>
      <c r="AN921">
        <v>0</v>
      </c>
      <c r="AO921">
        <v>1</v>
      </c>
      <c r="AP921">
        <v>1</v>
      </c>
      <c r="AQ921">
        <v>0</v>
      </c>
      <c r="AR921">
        <v>0</v>
      </c>
      <c r="AS921" t="s">
        <v>3</v>
      </c>
      <c r="AT921">
        <v>3.46</v>
      </c>
      <c r="AU921" t="s">
        <v>19</v>
      </c>
      <c r="AV921">
        <v>0</v>
      </c>
      <c r="AW921">
        <v>2</v>
      </c>
      <c r="AX921">
        <v>39573435</v>
      </c>
      <c r="AY921">
        <v>1</v>
      </c>
      <c r="AZ921">
        <v>0</v>
      </c>
      <c r="BA921">
        <v>872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CX921">
        <f>Y921*Source!I382</f>
        <v>1.57062375</v>
      </c>
      <c r="CY921">
        <f t="shared" si="156"/>
        <v>5.9</v>
      </c>
      <c r="CZ921">
        <f t="shared" si="157"/>
        <v>0.9</v>
      </c>
      <c r="DA921">
        <f t="shared" si="158"/>
        <v>6.56</v>
      </c>
      <c r="DB921">
        <v>0</v>
      </c>
    </row>
    <row r="922" spans="1:106" x14ac:dyDescent="0.2">
      <c r="A922">
        <f>ROW(Source!A382)</f>
        <v>382</v>
      </c>
      <c r="B922">
        <v>39570879</v>
      </c>
      <c r="C922">
        <v>39573408</v>
      </c>
      <c r="D922">
        <v>36883554</v>
      </c>
      <c r="E922">
        <v>1</v>
      </c>
      <c r="F922">
        <v>1</v>
      </c>
      <c r="G922">
        <v>1</v>
      </c>
      <c r="H922">
        <v>2</v>
      </c>
      <c r="I922" t="s">
        <v>1158</v>
      </c>
      <c r="J922" t="s">
        <v>1159</v>
      </c>
      <c r="K922" t="s">
        <v>1160</v>
      </c>
      <c r="L922">
        <v>1368</v>
      </c>
      <c r="N922">
        <v>1011</v>
      </c>
      <c r="O922" t="s">
        <v>1151</v>
      </c>
      <c r="P922" t="s">
        <v>1151</v>
      </c>
      <c r="Q922">
        <v>1</v>
      </c>
      <c r="W922">
        <v>0</v>
      </c>
      <c r="X922">
        <v>1372534845</v>
      </c>
      <c r="Y922">
        <v>0.23749999999999999</v>
      </c>
      <c r="AA922">
        <v>0</v>
      </c>
      <c r="AB922">
        <v>431.06</v>
      </c>
      <c r="AC922">
        <v>11.6</v>
      </c>
      <c r="AD922">
        <v>0</v>
      </c>
      <c r="AE922">
        <v>0</v>
      </c>
      <c r="AF922">
        <v>65.709999999999994</v>
      </c>
      <c r="AG922">
        <v>11.6</v>
      </c>
      <c r="AH922">
        <v>0</v>
      </c>
      <c r="AI922">
        <v>1</v>
      </c>
      <c r="AJ922">
        <v>6.56</v>
      </c>
      <c r="AK922">
        <v>1</v>
      </c>
      <c r="AL922">
        <v>1</v>
      </c>
      <c r="AN922">
        <v>0</v>
      </c>
      <c r="AO922">
        <v>1</v>
      </c>
      <c r="AP922">
        <v>1</v>
      </c>
      <c r="AQ922">
        <v>0</v>
      </c>
      <c r="AR922">
        <v>0</v>
      </c>
      <c r="AS922" t="s">
        <v>3</v>
      </c>
      <c r="AT922">
        <v>0.19</v>
      </c>
      <c r="AU922" t="s">
        <v>19</v>
      </c>
      <c r="AV922">
        <v>0</v>
      </c>
      <c r="AW922">
        <v>2</v>
      </c>
      <c r="AX922">
        <v>39573436</v>
      </c>
      <c r="AY922">
        <v>1</v>
      </c>
      <c r="AZ922">
        <v>0</v>
      </c>
      <c r="BA922">
        <v>873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CX922">
        <f>Y922*Source!I382</f>
        <v>8.6248124999999995E-2</v>
      </c>
      <c r="CY922">
        <f t="shared" si="156"/>
        <v>431.06</v>
      </c>
      <c r="CZ922">
        <f t="shared" si="157"/>
        <v>65.709999999999994</v>
      </c>
      <c r="DA922">
        <f t="shared" si="158"/>
        <v>6.56</v>
      </c>
      <c r="DB922">
        <v>0</v>
      </c>
    </row>
    <row r="923" spans="1:106" x14ac:dyDescent="0.2">
      <c r="A923">
        <f>ROW(Source!A382)</f>
        <v>382</v>
      </c>
      <c r="B923">
        <v>39570879</v>
      </c>
      <c r="C923">
        <v>39573408</v>
      </c>
      <c r="D923">
        <v>36883789</v>
      </c>
      <c r="E923">
        <v>1</v>
      </c>
      <c r="F923">
        <v>1</v>
      </c>
      <c r="G923">
        <v>1</v>
      </c>
      <c r="H923">
        <v>2</v>
      </c>
      <c r="I923" t="s">
        <v>1378</v>
      </c>
      <c r="J923" t="s">
        <v>1379</v>
      </c>
      <c r="K923" t="s">
        <v>1380</v>
      </c>
      <c r="L923">
        <v>1368</v>
      </c>
      <c r="N923">
        <v>1011</v>
      </c>
      <c r="O923" t="s">
        <v>1151</v>
      </c>
      <c r="P923" t="s">
        <v>1151</v>
      </c>
      <c r="Q923">
        <v>1</v>
      </c>
      <c r="W923">
        <v>0</v>
      </c>
      <c r="X923">
        <v>-624296059</v>
      </c>
      <c r="Y923">
        <v>2.0374999999999996</v>
      </c>
      <c r="AA923">
        <v>0</v>
      </c>
      <c r="AB923">
        <v>7.87</v>
      </c>
      <c r="AC923">
        <v>0</v>
      </c>
      <c r="AD923">
        <v>0</v>
      </c>
      <c r="AE923">
        <v>0</v>
      </c>
      <c r="AF923">
        <v>1.2</v>
      </c>
      <c r="AG923">
        <v>0</v>
      </c>
      <c r="AH923">
        <v>0</v>
      </c>
      <c r="AI923">
        <v>1</v>
      </c>
      <c r="AJ923">
        <v>6.56</v>
      </c>
      <c r="AK923">
        <v>1</v>
      </c>
      <c r="AL923">
        <v>1</v>
      </c>
      <c r="AN923">
        <v>0</v>
      </c>
      <c r="AO923">
        <v>1</v>
      </c>
      <c r="AP923">
        <v>1</v>
      </c>
      <c r="AQ923">
        <v>0</v>
      </c>
      <c r="AR923">
        <v>0</v>
      </c>
      <c r="AS923" t="s">
        <v>3</v>
      </c>
      <c r="AT923">
        <v>1.63</v>
      </c>
      <c r="AU923" t="s">
        <v>19</v>
      </c>
      <c r="AV923">
        <v>0</v>
      </c>
      <c r="AW923">
        <v>2</v>
      </c>
      <c r="AX923">
        <v>39573437</v>
      </c>
      <c r="AY923">
        <v>1</v>
      </c>
      <c r="AZ923">
        <v>0</v>
      </c>
      <c r="BA923">
        <v>874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CX923">
        <f>Y923*Source!I382</f>
        <v>0.73991812499999987</v>
      </c>
      <c r="CY923">
        <f t="shared" si="156"/>
        <v>7.87</v>
      </c>
      <c r="CZ923">
        <f t="shared" si="157"/>
        <v>1.2</v>
      </c>
      <c r="DA923">
        <f t="shared" si="158"/>
        <v>6.56</v>
      </c>
      <c r="DB923">
        <v>0</v>
      </c>
    </row>
    <row r="924" spans="1:106" x14ac:dyDescent="0.2">
      <c r="A924">
        <f>ROW(Source!A382)</f>
        <v>382</v>
      </c>
      <c r="B924">
        <v>39570879</v>
      </c>
      <c r="C924">
        <v>39573408</v>
      </c>
      <c r="D924">
        <v>36883836</v>
      </c>
      <c r="E924">
        <v>1</v>
      </c>
      <c r="F924">
        <v>1</v>
      </c>
      <c r="G924">
        <v>1</v>
      </c>
      <c r="H924">
        <v>2</v>
      </c>
      <c r="I924" t="s">
        <v>1407</v>
      </c>
      <c r="J924" t="s">
        <v>1408</v>
      </c>
      <c r="K924" t="s">
        <v>1409</v>
      </c>
      <c r="L924">
        <v>1368</v>
      </c>
      <c r="N924">
        <v>1011</v>
      </c>
      <c r="O924" t="s">
        <v>1151</v>
      </c>
      <c r="P924" t="s">
        <v>1151</v>
      </c>
      <c r="Q924">
        <v>1</v>
      </c>
      <c r="W924">
        <v>0</v>
      </c>
      <c r="X924">
        <v>1061502546</v>
      </c>
      <c r="Y924">
        <v>8.3874999999999993</v>
      </c>
      <c r="AA924">
        <v>0</v>
      </c>
      <c r="AB924">
        <v>80.75</v>
      </c>
      <c r="AC924">
        <v>0</v>
      </c>
      <c r="AD924">
        <v>0</v>
      </c>
      <c r="AE924">
        <v>0</v>
      </c>
      <c r="AF924">
        <v>12.31</v>
      </c>
      <c r="AG924">
        <v>0</v>
      </c>
      <c r="AH924">
        <v>0</v>
      </c>
      <c r="AI924">
        <v>1</v>
      </c>
      <c r="AJ924">
        <v>6.56</v>
      </c>
      <c r="AK924">
        <v>1</v>
      </c>
      <c r="AL924">
        <v>1</v>
      </c>
      <c r="AN924">
        <v>0</v>
      </c>
      <c r="AO924">
        <v>1</v>
      </c>
      <c r="AP924">
        <v>1</v>
      </c>
      <c r="AQ924">
        <v>0</v>
      </c>
      <c r="AR924">
        <v>0</v>
      </c>
      <c r="AS924" t="s">
        <v>3</v>
      </c>
      <c r="AT924">
        <v>6.71</v>
      </c>
      <c r="AU924" t="s">
        <v>19</v>
      </c>
      <c r="AV924">
        <v>0</v>
      </c>
      <c r="AW924">
        <v>2</v>
      </c>
      <c r="AX924">
        <v>39573438</v>
      </c>
      <c r="AY924">
        <v>1</v>
      </c>
      <c r="AZ924">
        <v>0</v>
      </c>
      <c r="BA924">
        <v>875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CX924">
        <f>Y924*Source!I382</f>
        <v>3.0459206249999995</v>
      </c>
      <c r="CY924">
        <f t="shared" si="156"/>
        <v>80.75</v>
      </c>
      <c r="CZ924">
        <f t="shared" si="157"/>
        <v>12.31</v>
      </c>
      <c r="DA924">
        <f t="shared" si="158"/>
        <v>6.56</v>
      </c>
      <c r="DB924">
        <v>0</v>
      </c>
    </row>
    <row r="925" spans="1:106" x14ac:dyDescent="0.2">
      <c r="A925">
        <f>ROW(Source!A382)</f>
        <v>382</v>
      </c>
      <c r="B925">
        <v>39570879</v>
      </c>
      <c r="C925">
        <v>39573408</v>
      </c>
      <c r="D925">
        <v>36800159</v>
      </c>
      <c r="E925">
        <v>1</v>
      </c>
      <c r="F925">
        <v>1</v>
      </c>
      <c r="G925">
        <v>1</v>
      </c>
      <c r="H925">
        <v>3</v>
      </c>
      <c r="I925" t="s">
        <v>1387</v>
      </c>
      <c r="J925" t="s">
        <v>1388</v>
      </c>
      <c r="K925" t="s">
        <v>1389</v>
      </c>
      <c r="L925">
        <v>1339</v>
      </c>
      <c r="N925">
        <v>1007</v>
      </c>
      <c r="O925" t="s">
        <v>73</v>
      </c>
      <c r="P925" t="s">
        <v>73</v>
      </c>
      <c r="Q925">
        <v>1</v>
      </c>
      <c r="W925">
        <v>0</v>
      </c>
      <c r="X925">
        <v>1262771840</v>
      </c>
      <c r="Y925">
        <v>1.37</v>
      </c>
      <c r="AA925">
        <v>40.799999999999997</v>
      </c>
      <c r="AB925">
        <v>0</v>
      </c>
      <c r="AC925">
        <v>0</v>
      </c>
      <c r="AD925">
        <v>0</v>
      </c>
      <c r="AE925">
        <v>6.22</v>
      </c>
      <c r="AF925">
        <v>0</v>
      </c>
      <c r="AG925">
        <v>0</v>
      </c>
      <c r="AH925">
        <v>0</v>
      </c>
      <c r="AI925">
        <v>6.56</v>
      </c>
      <c r="AJ925">
        <v>1</v>
      </c>
      <c r="AK925">
        <v>1</v>
      </c>
      <c r="AL925">
        <v>1</v>
      </c>
      <c r="AN925">
        <v>0</v>
      </c>
      <c r="AO925">
        <v>1</v>
      </c>
      <c r="AP925">
        <v>0</v>
      </c>
      <c r="AQ925">
        <v>0</v>
      </c>
      <c r="AR925">
        <v>0</v>
      </c>
      <c r="AS925" t="s">
        <v>3</v>
      </c>
      <c r="AT925">
        <v>1.37</v>
      </c>
      <c r="AU925" t="s">
        <v>3</v>
      </c>
      <c r="AV925">
        <v>0</v>
      </c>
      <c r="AW925">
        <v>2</v>
      </c>
      <c r="AX925">
        <v>39573439</v>
      </c>
      <c r="AY925">
        <v>1</v>
      </c>
      <c r="AZ925">
        <v>0</v>
      </c>
      <c r="BA925">
        <v>876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CX925">
        <f>Y925*Source!I382</f>
        <v>0.4975155</v>
      </c>
      <c r="CY925">
        <f t="shared" ref="CY925:CY938" si="159">AA925</f>
        <v>40.799999999999997</v>
      </c>
      <c r="CZ925">
        <f t="shared" ref="CZ925:CZ938" si="160">AE925</f>
        <v>6.22</v>
      </c>
      <c r="DA925">
        <f t="shared" ref="DA925:DA938" si="161">AI925</f>
        <v>6.56</v>
      </c>
      <c r="DB925">
        <v>0</v>
      </c>
    </row>
    <row r="926" spans="1:106" x14ac:dyDescent="0.2">
      <c r="A926">
        <f>ROW(Source!A382)</f>
        <v>382</v>
      </c>
      <c r="B926">
        <v>39570879</v>
      </c>
      <c r="C926">
        <v>39573408</v>
      </c>
      <c r="D926">
        <v>36800166</v>
      </c>
      <c r="E926">
        <v>1</v>
      </c>
      <c r="F926">
        <v>1</v>
      </c>
      <c r="G926">
        <v>1</v>
      </c>
      <c r="H926">
        <v>3</v>
      </c>
      <c r="I926" t="s">
        <v>1410</v>
      </c>
      <c r="J926" t="s">
        <v>1411</v>
      </c>
      <c r="K926" t="s">
        <v>1412</v>
      </c>
      <c r="L926">
        <v>1346</v>
      </c>
      <c r="N926">
        <v>1009</v>
      </c>
      <c r="O926" t="s">
        <v>307</v>
      </c>
      <c r="P926" t="s">
        <v>307</v>
      </c>
      <c r="Q926">
        <v>1</v>
      </c>
      <c r="W926">
        <v>0</v>
      </c>
      <c r="X926">
        <v>1721895514</v>
      </c>
      <c r="Y926">
        <v>0.41</v>
      </c>
      <c r="AA926">
        <v>39.950000000000003</v>
      </c>
      <c r="AB926">
        <v>0</v>
      </c>
      <c r="AC926">
        <v>0</v>
      </c>
      <c r="AD926">
        <v>0</v>
      </c>
      <c r="AE926">
        <v>6.09</v>
      </c>
      <c r="AF926">
        <v>0</v>
      </c>
      <c r="AG926">
        <v>0</v>
      </c>
      <c r="AH926">
        <v>0</v>
      </c>
      <c r="AI926">
        <v>6.56</v>
      </c>
      <c r="AJ926">
        <v>1</v>
      </c>
      <c r="AK926">
        <v>1</v>
      </c>
      <c r="AL926">
        <v>1</v>
      </c>
      <c r="AN926">
        <v>0</v>
      </c>
      <c r="AO926">
        <v>1</v>
      </c>
      <c r="AP926">
        <v>0</v>
      </c>
      <c r="AQ926">
        <v>0</v>
      </c>
      <c r="AR926">
        <v>0</v>
      </c>
      <c r="AS926" t="s">
        <v>3</v>
      </c>
      <c r="AT926">
        <v>0.41</v>
      </c>
      <c r="AU926" t="s">
        <v>3</v>
      </c>
      <c r="AV926">
        <v>0</v>
      </c>
      <c r="AW926">
        <v>2</v>
      </c>
      <c r="AX926">
        <v>39573440</v>
      </c>
      <c r="AY926">
        <v>1</v>
      </c>
      <c r="AZ926">
        <v>0</v>
      </c>
      <c r="BA926">
        <v>877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CX926">
        <f>Y926*Source!I382</f>
        <v>0.14889149999999998</v>
      </c>
      <c r="CY926">
        <f t="shared" si="159"/>
        <v>39.950000000000003</v>
      </c>
      <c r="CZ926">
        <f t="shared" si="160"/>
        <v>6.09</v>
      </c>
      <c r="DA926">
        <f t="shared" si="161"/>
        <v>6.56</v>
      </c>
      <c r="DB926">
        <v>0</v>
      </c>
    </row>
    <row r="927" spans="1:106" x14ac:dyDescent="0.2">
      <c r="A927">
        <f>ROW(Source!A382)</f>
        <v>382</v>
      </c>
      <c r="B927">
        <v>39570879</v>
      </c>
      <c r="C927">
        <v>39573408</v>
      </c>
      <c r="D927">
        <v>36803259</v>
      </c>
      <c r="E927">
        <v>1</v>
      </c>
      <c r="F927">
        <v>1</v>
      </c>
      <c r="G927">
        <v>1</v>
      </c>
      <c r="H927">
        <v>3</v>
      </c>
      <c r="I927" t="s">
        <v>1448</v>
      </c>
      <c r="J927" t="s">
        <v>1449</v>
      </c>
      <c r="K927" t="s">
        <v>1450</v>
      </c>
      <c r="L927">
        <v>1348</v>
      </c>
      <c r="N927">
        <v>1009</v>
      </c>
      <c r="O927" t="s">
        <v>64</v>
      </c>
      <c r="P927" t="s">
        <v>64</v>
      </c>
      <c r="Q927">
        <v>1000</v>
      </c>
      <c r="W927">
        <v>0</v>
      </c>
      <c r="X927">
        <v>1225357214</v>
      </c>
      <c r="Y927">
        <v>4.0000000000000001E-3</v>
      </c>
      <c r="AA927">
        <v>70513.440000000002</v>
      </c>
      <c r="AB927">
        <v>0</v>
      </c>
      <c r="AC927">
        <v>0</v>
      </c>
      <c r="AD927">
        <v>0</v>
      </c>
      <c r="AE927">
        <v>10749</v>
      </c>
      <c r="AF927">
        <v>0</v>
      </c>
      <c r="AG927">
        <v>0</v>
      </c>
      <c r="AH927">
        <v>0</v>
      </c>
      <c r="AI927">
        <v>6.56</v>
      </c>
      <c r="AJ927">
        <v>1</v>
      </c>
      <c r="AK927">
        <v>1</v>
      </c>
      <c r="AL927">
        <v>1</v>
      </c>
      <c r="AN927">
        <v>0</v>
      </c>
      <c r="AO927">
        <v>1</v>
      </c>
      <c r="AP927">
        <v>0</v>
      </c>
      <c r="AQ927">
        <v>0</v>
      </c>
      <c r="AR927">
        <v>0</v>
      </c>
      <c r="AS927" t="s">
        <v>3</v>
      </c>
      <c r="AT927">
        <v>4.0000000000000001E-3</v>
      </c>
      <c r="AU927" t="s">
        <v>3</v>
      </c>
      <c r="AV927">
        <v>0</v>
      </c>
      <c r="AW927">
        <v>2</v>
      </c>
      <c r="AX927">
        <v>39573441</v>
      </c>
      <c r="AY927">
        <v>1</v>
      </c>
      <c r="AZ927">
        <v>0</v>
      </c>
      <c r="BA927">
        <v>878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CX927">
        <f>Y927*Source!I382</f>
        <v>1.4525999999999999E-3</v>
      </c>
      <c r="CY927">
        <f t="shared" si="159"/>
        <v>70513.440000000002</v>
      </c>
      <c r="CZ927">
        <f t="shared" si="160"/>
        <v>10749</v>
      </c>
      <c r="DA927">
        <f t="shared" si="161"/>
        <v>6.56</v>
      </c>
      <c r="DB927">
        <v>0</v>
      </c>
    </row>
    <row r="928" spans="1:106" x14ac:dyDescent="0.2">
      <c r="A928">
        <f>ROW(Source!A382)</f>
        <v>382</v>
      </c>
      <c r="B928">
        <v>39570879</v>
      </c>
      <c r="C928">
        <v>39573408</v>
      </c>
      <c r="D928">
        <v>36804545</v>
      </c>
      <c r="E928">
        <v>1</v>
      </c>
      <c r="F928">
        <v>1</v>
      </c>
      <c r="G928">
        <v>1</v>
      </c>
      <c r="H928">
        <v>3</v>
      </c>
      <c r="I928" t="s">
        <v>1211</v>
      </c>
      <c r="J928" t="s">
        <v>1212</v>
      </c>
      <c r="K928" t="s">
        <v>1213</v>
      </c>
      <c r="L928">
        <v>1348</v>
      </c>
      <c r="N928">
        <v>1009</v>
      </c>
      <c r="O928" t="s">
        <v>64</v>
      </c>
      <c r="P928" t="s">
        <v>64</v>
      </c>
      <c r="Q928">
        <v>1000</v>
      </c>
      <c r="W928">
        <v>0</v>
      </c>
      <c r="X928">
        <v>1174701286</v>
      </c>
      <c r="Y928">
        <v>1.0000000000000001E-5</v>
      </c>
      <c r="AA928">
        <v>78575.679999999993</v>
      </c>
      <c r="AB928">
        <v>0</v>
      </c>
      <c r="AC928">
        <v>0</v>
      </c>
      <c r="AD928">
        <v>0</v>
      </c>
      <c r="AE928">
        <v>11978</v>
      </c>
      <c r="AF928">
        <v>0</v>
      </c>
      <c r="AG928">
        <v>0</v>
      </c>
      <c r="AH928">
        <v>0</v>
      </c>
      <c r="AI928">
        <v>6.56</v>
      </c>
      <c r="AJ928">
        <v>1</v>
      </c>
      <c r="AK928">
        <v>1</v>
      </c>
      <c r="AL928">
        <v>1</v>
      </c>
      <c r="AN928">
        <v>0</v>
      </c>
      <c r="AO928">
        <v>1</v>
      </c>
      <c r="AP928">
        <v>0</v>
      </c>
      <c r="AQ928">
        <v>0</v>
      </c>
      <c r="AR928">
        <v>0</v>
      </c>
      <c r="AS928" t="s">
        <v>3</v>
      </c>
      <c r="AT928">
        <v>1.0000000000000001E-5</v>
      </c>
      <c r="AU928" t="s">
        <v>3</v>
      </c>
      <c r="AV928">
        <v>0</v>
      </c>
      <c r="AW928">
        <v>2</v>
      </c>
      <c r="AX928">
        <v>39573443</v>
      </c>
      <c r="AY928">
        <v>1</v>
      </c>
      <c r="AZ928">
        <v>0</v>
      </c>
      <c r="BA928">
        <v>880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CX928">
        <f>Y928*Source!I382</f>
        <v>3.6314999999999999E-6</v>
      </c>
      <c r="CY928">
        <f t="shared" si="159"/>
        <v>78575.679999999993</v>
      </c>
      <c r="CZ928">
        <f t="shared" si="160"/>
        <v>11978</v>
      </c>
      <c r="DA928">
        <f t="shared" si="161"/>
        <v>6.56</v>
      </c>
      <c r="DB928">
        <v>0</v>
      </c>
    </row>
    <row r="929" spans="1:106" x14ac:dyDescent="0.2">
      <c r="A929">
        <f>ROW(Source!A382)</f>
        <v>382</v>
      </c>
      <c r="B929">
        <v>39570879</v>
      </c>
      <c r="C929">
        <v>39573408</v>
      </c>
      <c r="D929">
        <v>36805527</v>
      </c>
      <c r="E929">
        <v>1</v>
      </c>
      <c r="F929">
        <v>1</v>
      </c>
      <c r="G929">
        <v>1</v>
      </c>
      <c r="H929">
        <v>3</v>
      </c>
      <c r="I929" t="s">
        <v>1413</v>
      </c>
      <c r="J929" t="s">
        <v>1414</v>
      </c>
      <c r="K929" t="s">
        <v>1415</v>
      </c>
      <c r="L929">
        <v>1348</v>
      </c>
      <c r="N929">
        <v>1009</v>
      </c>
      <c r="O929" t="s">
        <v>64</v>
      </c>
      <c r="P929" t="s">
        <v>64</v>
      </c>
      <c r="Q929">
        <v>1000</v>
      </c>
      <c r="W929">
        <v>0</v>
      </c>
      <c r="X929">
        <v>-2116243625</v>
      </c>
      <c r="Y929">
        <v>1E-4</v>
      </c>
      <c r="AA929">
        <v>248624</v>
      </c>
      <c r="AB929">
        <v>0</v>
      </c>
      <c r="AC929">
        <v>0</v>
      </c>
      <c r="AD929">
        <v>0</v>
      </c>
      <c r="AE929">
        <v>37900</v>
      </c>
      <c r="AF929">
        <v>0</v>
      </c>
      <c r="AG929">
        <v>0</v>
      </c>
      <c r="AH929">
        <v>0</v>
      </c>
      <c r="AI929">
        <v>6.56</v>
      </c>
      <c r="AJ929">
        <v>1</v>
      </c>
      <c r="AK929">
        <v>1</v>
      </c>
      <c r="AL929">
        <v>1</v>
      </c>
      <c r="AN929">
        <v>0</v>
      </c>
      <c r="AO929">
        <v>1</v>
      </c>
      <c r="AP929">
        <v>0</v>
      </c>
      <c r="AQ929">
        <v>0</v>
      </c>
      <c r="AR929">
        <v>0</v>
      </c>
      <c r="AS929" t="s">
        <v>3</v>
      </c>
      <c r="AT929">
        <v>1E-4</v>
      </c>
      <c r="AU929" t="s">
        <v>3</v>
      </c>
      <c r="AV929">
        <v>0</v>
      </c>
      <c r="AW929">
        <v>2</v>
      </c>
      <c r="AX929">
        <v>39573444</v>
      </c>
      <c r="AY929">
        <v>1</v>
      </c>
      <c r="AZ929">
        <v>0</v>
      </c>
      <c r="BA929">
        <v>881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CX929">
        <f>Y929*Source!I382</f>
        <v>3.6315E-5</v>
      </c>
      <c r="CY929">
        <f t="shared" si="159"/>
        <v>248624</v>
      </c>
      <c r="CZ929">
        <f t="shared" si="160"/>
        <v>37900</v>
      </c>
      <c r="DA929">
        <f t="shared" si="161"/>
        <v>6.56</v>
      </c>
      <c r="DB929">
        <v>0</v>
      </c>
    </row>
    <row r="930" spans="1:106" x14ac:dyDescent="0.2">
      <c r="A930">
        <f>ROW(Source!A382)</f>
        <v>382</v>
      </c>
      <c r="B930">
        <v>39570879</v>
      </c>
      <c r="C930">
        <v>39573408</v>
      </c>
      <c r="D930">
        <v>36822637</v>
      </c>
      <c r="E930">
        <v>1</v>
      </c>
      <c r="F930">
        <v>1</v>
      </c>
      <c r="G930">
        <v>1</v>
      </c>
      <c r="H930">
        <v>3</v>
      </c>
      <c r="I930" t="s">
        <v>686</v>
      </c>
      <c r="J930" t="s">
        <v>688</v>
      </c>
      <c r="K930" t="s">
        <v>687</v>
      </c>
      <c r="L930">
        <v>1348</v>
      </c>
      <c r="N930">
        <v>1009</v>
      </c>
      <c r="O930" t="s">
        <v>64</v>
      </c>
      <c r="P930" t="s">
        <v>64</v>
      </c>
      <c r="Q930">
        <v>1000</v>
      </c>
      <c r="W930">
        <v>0</v>
      </c>
      <c r="X930">
        <v>-91680560</v>
      </c>
      <c r="Y930">
        <v>1</v>
      </c>
      <c r="AA930">
        <v>64065.22</v>
      </c>
      <c r="AB930">
        <v>0</v>
      </c>
      <c r="AC930">
        <v>0</v>
      </c>
      <c r="AD930">
        <v>0</v>
      </c>
      <c r="AE930">
        <v>9766.0400000000009</v>
      </c>
      <c r="AF930">
        <v>0</v>
      </c>
      <c r="AG930">
        <v>0</v>
      </c>
      <c r="AH930">
        <v>0</v>
      </c>
      <c r="AI930">
        <v>6.56</v>
      </c>
      <c r="AJ930">
        <v>1</v>
      </c>
      <c r="AK930">
        <v>1</v>
      </c>
      <c r="AL930">
        <v>1</v>
      </c>
      <c r="AN930">
        <v>0</v>
      </c>
      <c r="AO930">
        <v>0</v>
      </c>
      <c r="AP930">
        <v>0</v>
      </c>
      <c r="AQ930">
        <v>0</v>
      </c>
      <c r="AR930">
        <v>0</v>
      </c>
      <c r="AS930" t="s">
        <v>3</v>
      </c>
      <c r="AT930">
        <v>1</v>
      </c>
      <c r="AU930" t="s">
        <v>3</v>
      </c>
      <c r="AV930">
        <v>0</v>
      </c>
      <c r="AW930">
        <v>1</v>
      </c>
      <c r="AX930">
        <v>-1</v>
      </c>
      <c r="AY930">
        <v>0</v>
      </c>
      <c r="AZ930">
        <v>0</v>
      </c>
      <c r="BA930" t="s">
        <v>3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CX930">
        <f>Y930*Source!I382</f>
        <v>0.36314999999999997</v>
      </c>
      <c r="CY930">
        <f t="shared" si="159"/>
        <v>64065.22</v>
      </c>
      <c r="CZ930">
        <f t="shared" si="160"/>
        <v>9766.0400000000009</v>
      </c>
      <c r="DA930">
        <f t="shared" si="161"/>
        <v>6.56</v>
      </c>
      <c r="DB930">
        <v>0</v>
      </c>
    </row>
    <row r="931" spans="1:106" x14ac:dyDescent="0.2">
      <c r="A931">
        <f>ROW(Source!A382)</f>
        <v>382</v>
      </c>
      <c r="B931">
        <v>39570879</v>
      </c>
      <c r="C931">
        <v>39573408</v>
      </c>
      <c r="D931">
        <v>36823258</v>
      </c>
      <c r="E931">
        <v>1</v>
      </c>
      <c r="F931">
        <v>1</v>
      </c>
      <c r="G931">
        <v>1</v>
      </c>
      <c r="H931">
        <v>3</v>
      </c>
      <c r="I931" t="s">
        <v>579</v>
      </c>
      <c r="J931" t="s">
        <v>581</v>
      </c>
      <c r="K931" t="s">
        <v>580</v>
      </c>
      <c r="L931">
        <v>1348</v>
      </c>
      <c r="N931">
        <v>1009</v>
      </c>
      <c r="O931" t="s">
        <v>64</v>
      </c>
      <c r="P931" t="s">
        <v>64</v>
      </c>
      <c r="Q931">
        <v>1000</v>
      </c>
      <c r="W931">
        <v>0</v>
      </c>
      <c r="X931">
        <v>299819930</v>
      </c>
      <c r="Y931">
        <v>1E-3</v>
      </c>
      <c r="AA931">
        <v>50590.720000000001</v>
      </c>
      <c r="AB931">
        <v>0</v>
      </c>
      <c r="AC931">
        <v>0</v>
      </c>
      <c r="AD931">
        <v>0</v>
      </c>
      <c r="AE931">
        <v>7712</v>
      </c>
      <c r="AF931">
        <v>0</v>
      </c>
      <c r="AG931">
        <v>0</v>
      </c>
      <c r="AH931">
        <v>0</v>
      </c>
      <c r="AI931">
        <v>6.56</v>
      </c>
      <c r="AJ931">
        <v>1</v>
      </c>
      <c r="AK931">
        <v>1</v>
      </c>
      <c r="AL931">
        <v>1</v>
      </c>
      <c r="AN931">
        <v>0</v>
      </c>
      <c r="AO931">
        <v>1</v>
      </c>
      <c r="AP931">
        <v>0</v>
      </c>
      <c r="AQ931">
        <v>0</v>
      </c>
      <c r="AR931">
        <v>0</v>
      </c>
      <c r="AS931" t="s">
        <v>3</v>
      </c>
      <c r="AT931">
        <v>1E-3</v>
      </c>
      <c r="AU931" t="s">
        <v>3</v>
      </c>
      <c r="AV931">
        <v>0</v>
      </c>
      <c r="AW931">
        <v>2</v>
      </c>
      <c r="AX931">
        <v>39573445</v>
      </c>
      <c r="AY931">
        <v>1</v>
      </c>
      <c r="AZ931">
        <v>0</v>
      </c>
      <c r="BA931">
        <v>882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CX931">
        <f>Y931*Source!I382</f>
        <v>3.6314999999999996E-4</v>
      </c>
      <c r="CY931">
        <f t="shared" si="159"/>
        <v>50590.720000000001</v>
      </c>
      <c r="CZ931">
        <f t="shared" si="160"/>
        <v>7712</v>
      </c>
      <c r="DA931">
        <f t="shared" si="161"/>
        <v>6.56</v>
      </c>
      <c r="DB931">
        <v>0</v>
      </c>
    </row>
    <row r="932" spans="1:106" x14ac:dyDescent="0.2">
      <c r="A932">
        <f>ROW(Source!A382)</f>
        <v>382</v>
      </c>
      <c r="B932">
        <v>39570879</v>
      </c>
      <c r="C932">
        <v>39573408</v>
      </c>
      <c r="D932">
        <v>39169913</v>
      </c>
      <c r="E932">
        <v>17</v>
      </c>
      <c r="F932">
        <v>1</v>
      </c>
      <c r="G932">
        <v>1</v>
      </c>
      <c r="H932">
        <v>3</v>
      </c>
      <c r="I932" t="s">
        <v>124</v>
      </c>
      <c r="J932" t="s">
        <v>3</v>
      </c>
      <c r="K932" t="s">
        <v>125</v>
      </c>
      <c r="L932">
        <v>1348</v>
      </c>
      <c r="N932">
        <v>1009</v>
      </c>
      <c r="O932" t="s">
        <v>64</v>
      </c>
      <c r="P932" t="s">
        <v>64</v>
      </c>
      <c r="Q932">
        <v>1000</v>
      </c>
      <c r="W932">
        <v>0</v>
      </c>
      <c r="X932">
        <v>748648226</v>
      </c>
      <c r="Y932">
        <v>1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6.56</v>
      </c>
      <c r="AJ932">
        <v>1</v>
      </c>
      <c r="AK932">
        <v>1</v>
      </c>
      <c r="AL932">
        <v>1</v>
      </c>
      <c r="AN932">
        <v>0</v>
      </c>
      <c r="AO932">
        <v>0</v>
      </c>
      <c r="AP932">
        <v>0</v>
      </c>
      <c r="AQ932">
        <v>0</v>
      </c>
      <c r="AR932">
        <v>0</v>
      </c>
      <c r="AS932" t="s">
        <v>3</v>
      </c>
      <c r="AT932">
        <v>1</v>
      </c>
      <c r="AU932" t="s">
        <v>3</v>
      </c>
      <c r="AV932">
        <v>0</v>
      </c>
      <c r="AW932">
        <v>2</v>
      </c>
      <c r="AX932">
        <v>39573446</v>
      </c>
      <c r="AY932">
        <v>1</v>
      </c>
      <c r="AZ932">
        <v>0</v>
      </c>
      <c r="BA932">
        <v>883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CX932">
        <f>Y932*Source!I382</f>
        <v>0.36314999999999997</v>
      </c>
      <c r="CY932">
        <f t="shared" si="159"/>
        <v>0</v>
      </c>
      <c r="CZ932">
        <f t="shared" si="160"/>
        <v>0</v>
      </c>
      <c r="DA932">
        <f t="shared" si="161"/>
        <v>6.56</v>
      </c>
      <c r="DB932">
        <v>0</v>
      </c>
    </row>
    <row r="933" spans="1:106" x14ac:dyDescent="0.2">
      <c r="A933">
        <f>ROW(Source!A382)</f>
        <v>382</v>
      </c>
      <c r="B933">
        <v>39570879</v>
      </c>
      <c r="C933">
        <v>39573408</v>
      </c>
      <c r="D933">
        <v>36825287</v>
      </c>
      <c r="E933">
        <v>1</v>
      </c>
      <c r="F933">
        <v>1</v>
      </c>
      <c r="G933">
        <v>1</v>
      </c>
      <c r="H933">
        <v>3</v>
      </c>
      <c r="I933" t="s">
        <v>1416</v>
      </c>
      <c r="J933" t="s">
        <v>1417</v>
      </c>
      <c r="K933" t="s">
        <v>1418</v>
      </c>
      <c r="L933">
        <v>1302</v>
      </c>
      <c r="N933">
        <v>1003</v>
      </c>
      <c r="O933" t="s">
        <v>47</v>
      </c>
      <c r="P933" t="s">
        <v>47</v>
      </c>
      <c r="Q933">
        <v>10</v>
      </c>
      <c r="W933">
        <v>0</v>
      </c>
      <c r="X933">
        <v>-1640127157</v>
      </c>
      <c r="Y933">
        <v>1.8700000000000001E-2</v>
      </c>
      <c r="AA933">
        <v>329.57</v>
      </c>
      <c r="AB933">
        <v>0</v>
      </c>
      <c r="AC933">
        <v>0</v>
      </c>
      <c r="AD933">
        <v>0</v>
      </c>
      <c r="AE933">
        <v>50.24</v>
      </c>
      <c r="AF933">
        <v>0</v>
      </c>
      <c r="AG933">
        <v>0</v>
      </c>
      <c r="AH933">
        <v>0</v>
      </c>
      <c r="AI933">
        <v>6.56</v>
      </c>
      <c r="AJ933">
        <v>1</v>
      </c>
      <c r="AK933">
        <v>1</v>
      </c>
      <c r="AL933">
        <v>1</v>
      </c>
      <c r="AN933">
        <v>0</v>
      </c>
      <c r="AO933">
        <v>1</v>
      </c>
      <c r="AP933">
        <v>0</v>
      </c>
      <c r="AQ933">
        <v>0</v>
      </c>
      <c r="AR933">
        <v>0</v>
      </c>
      <c r="AS933" t="s">
        <v>3</v>
      </c>
      <c r="AT933">
        <v>1.8700000000000001E-2</v>
      </c>
      <c r="AU933" t="s">
        <v>3</v>
      </c>
      <c r="AV933">
        <v>0</v>
      </c>
      <c r="AW933">
        <v>2</v>
      </c>
      <c r="AX933">
        <v>39573447</v>
      </c>
      <c r="AY933">
        <v>1</v>
      </c>
      <c r="AZ933">
        <v>0</v>
      </c>
      <c r="BA933">
        <v>884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CX933">
        <f>Y933*Source!I382</f>
        <v>6.7909049999999999E-3</v>
      </c>
      <c r="CY933">
        <f t="shared" si="159"/>
        <v>329.57</v>
      </c>
      <c r="CZ933">
        <f t="shared" si="160"/>
        <v>50.24</v>
      </c>
      <c r="DA933">
        <f t="shared" si="161"/>
        <v>6.56</v>
      </c>
      <c r="DB933">
        <v>0</v>
      </c>
    </row>
    <row r="934" spans="1:106" x14ac:dyDescent="0.2">
      <c r="A934">
        <f>ROW(Source!A382)</f>
        <v>382</v>
      </c>
      <c r="B934">
        <v>39570879</v>
      </c>
      <c r="C934">
        <v>39573408</v>
      </c>
      <c r="D934">
        <v>36825646</v>
      </c>
      <c r="E934">
        <v>1</v>
      </c>
      <c r="F934">
        <v>1</v>
      </c>
      <c r="G934">
        <v>1</v>
      </c>
      <c r="H934">
        <v>3</v>
      </c>
      <c r="I934" t="s">
        <v>1220</v>
      </c>
      <c r="J934" t="s">
        <v>1221</v>
      </c>
      <c r="K934" t="s">
        <v>1222</v>
      </c>
      <c r="L934">
        <v>1348</v>
      </c>
      <c r="N934">
        <v>1009</v>
      </c>
      <c r="O934" t="s">
        <v>64</v>
      </c>
      <c r="P934" t="s">
        <v>64</v>
      </c>
      <c r="Q934">
        <v>1000</v>
      </c>
      <c r="W934">
        <v>0</v>
      </c>
      <c r="X934">
        <v>-1396314973</v>
      </c>
      <c r="Y934">
        <v>3.0000000000000001E-5</v>
      </c>
      <c r="AA934">
        <v>29226.11</v>
      </c>
      <c r="AB934">
        <v>0</v>
      </c>
      <c r="AC934">
        <v>0</v>
      </c>
      <c r="AD934">
        <v>0</v>
      </c>
      <c r="AE934">
        <v>4455.2</v>
      </c>
      <c r="AF934">
        <v>0</v>
      </c>
      <c r="AG934">
        <v>0</v>
      </c>
      <c r="AH934">
        <v>0</v>
      </c>
      <c r="AI934">
        <v>6.56</v>
      </c>
      <c r="AJ934">
        <v>1</v>
      </c>
      <c r="AK934">
        <v>1</v>
      </c>
      <c r="AL934">
        <v>1</v>
      </c>
      <c r="AN934">
        <v>0</v>
      </c>
      <c r="AO934">
        <v>1</v>
      </c>
      <c r="AP934">
        <v>0</v>
      </c>
      <c r="AQ934">
        <v>0</v>
      </c>
      <c r="AR934">
        <v>0</v>
      </c>
      <c r="AS934" t="s">
        <v>3</v>
      </c>
      <c r="AT934">
        <v>3.0000000000000001E-5</v>
      </c>
      <c r="AU934" t="s">
        <v>3</v>
      </c>
      <c r="AV934">
        <v>0</v>
      </c>
      <c r="AW934">
        <v>2</v>
      </c>
      <c r="AX934">
        <v>39573448</v>
      </c>
      <c r="AY934">
        <v>1</v>
      </c>
      <c r="AZ934">
        <v>0</v>
      </c>
      <c r="BA934">
        <v>885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CX934">
        <f>Y934*Source!I382</f>
        <v>1.0894499999999999E-5</v>
      </c>
      <c r="CY934">
        <f t="shared" si="159"/>
        <v>29226.11</v>
      </c>
      <c r="CZ934">
        <f t="shared" si="160"/>
        <v>4455.2</v>
      </c>
      <c r="DA934">
        <f t="shared" si="161"/>
        <v>6.56</v>
      </c>
      <c r="DB934">
        <v>0</v>
      </c>
    </row>
    <row r="935" spans="1:106" x14ac:dyDescent="0.2">
      <c r="A935">
        <f>ROW(Source!A382)</f>
        <v>382</v>
      </c>
      <c r="B935">
        <v>39570879</v>
      </c>
      <c r="C935">
        <v>39573408</v>
      </c>
      <c r="D935">
        <v>36826406</v>
      </c>
      <c r="E935">
        <v>1</v>
      </c>
      <c r="F935">
        <v>1</v>
      </c>
      <c r="G935">
        <v>1</v>
      </c>
      <c r="H935">
        <v>3</v>
      </c>
      <c r="I935" t="s">
        <v>1419</v>
      </c>
      <c r="J935" t="s">
        <v>1420</v>
      </c>
      <c r="K935" t="s">
        <v>1421</v>
      </c>
      <c r="L935">
        <v>1348</v>
      </c>
      <c r="N935">
        <v>1009</v>
      </c>
      <c r="O935" t="s">
        <v>64</v>
      </c>
      <c r="P935" t="s">
        <v>64</v>
      </c>
      <c r="Q935">
        <v>1000</v>
      </c>
      <c r="W935">
        <v>0</v>
      </c>
      <c r="X935">
        <v>900832145</v>
      </c>
      <c r="Y935">
        <v>1.9400000000000001E-3</v>
      </c>
      <c r="AA935">
        <v>32275.200000000001</v>
      </c>
      <c r="AB935">
        <v>0</v>
      </c>
      <c r="AC935">
        <v>0</v>
      </c>
      <c r="AD935">
        <v>0</v>
      </c>
      <c r="AE935">
        <v>4920</v>
      </c>
      <c r="AF935">
        <v>0</v>
      </c>
      <c r="AG935">
        <v>0</v>
      </c>
      <c r="AH935">
        <v>0</v>
      </c>
      <c r="AI935">
        <v>6.56</v>
      </c>
      <c r="AJ935">
        <v>1</v>
      </c>
      <c r="AK935">
        <v>1</v>
      </c>
      <c r="AL935">
        <v>1</v>
      </c>
      <c r="AN935">
        <v>0</v>
      </c>
      <c r="AO935">
        <v>1</v>
      </c>
      <c r="AP935">
        <v>0</v>
      </c>
      <c r="AQ935">
        <v>0</v>
      </c>
      <c r="AR935">
        <v>0</v>
      </c>
      <c r="AS935" t="s">
        <v>3</v>
      </c>
      <c r="AT935">
        <v>1.9400000000000001E-3</v>
      </c>
      <c r="AU935" t="s">
        <v>3</v>
      </c>
      <c r="AV935">
        <v>0</v>
      </c>
      <c r="AW935">
        <v>2</v>
      </c>
      <c r="AX935">
        <v>39573449</v>
      </c>
      <c r="AY935">
        <v>1</v>
      </c>
      <c r="AZ935">
        <v>0</v>
      </c>
      <c r="BA935">
        <v>886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CX935">
        <f>Y935*Source!I382</f>
        <v>7.04511E-4</v>
      </c>
      <c r="CY935">
        <f t="shared" si="159"/>
        <v>32275.200000000001</v>
      </c>
      <c r="CZ935">
        <f t="shared" si="160"/>
        <v>4920</v>
      </c>
      <c r="DA935">
        <f t="shared" si="161"/>
        <v>6.56</v>
      </c>
      <c r="DB935">
        <v>0</v>
      </c>
    </row>
    <row r="936" spans="1:106" x14ac:dyDescent="0.2">
      <c r="A936">
        <f>ROW(Source!A382)</f>
        <v>382</v>
      </c>
      <c r="B936">
        <v>39570879</v>
      </c>
      <c r="C936">
        <v>39573408</v>
      </c>
      <c r="D936">
        <v>36830313</v>
      </c>
      <c r="E936">
        <v>1</v>
      </c>
      <c r="F936">
        <v>1</v>
      </c>
      <c r="G936">
        <v>1</v>
      </c>
      <c r="H936">
        <v>3</v>
      </c>
      <c r="I936" t="s">
        <v>1422</v>
      </c>
      <c r="J936" t="s">
        <v>1423</v>
      </c>
      <c r="K936" t="s">
        <v>1424</v>
      </c>
      <c r="L936">
        <v>1339</v>
      </c>
      <c r="N936">
        <v>1007</v>
      </c>
      <c r="O936" t="s">
        <v>73</v>
      </c>
      <c r="P936" t="s">
        <v>73</v>
      </c>
      <c r="Q936">
        <v>1</v>
      </c>
      <c r="W936">
        <v>0</v>
      </c>
      <c r="X936">
        <v>1283004816</v>
      </c>
      <c r="Y936">
        <v>1.0300000000000001E-3</v>
      </c>
      <c r="AA936">
        <v>11152</v>
      </c>
      <c r="AB936">
        <v>0</v>
      </c>
      <c r="AC936">
        <v>0</v>
      </c>
      <c r="AD936">
        <v>0</v>
      </c>
      <c r="AE936">
        <v>1700</v>
      </c>
      <c r="AF936">
        <v>0</v>
      </c>
      <c r="AG936">
        <v>0</v>
      </c>
      <c r="AH936">
        <v>0</v>
      </c>
      <c r="AI936">
        <v>6.56</v>
      </c>
      <c r="AJ936">
        <v>1</v>
      </c>
      <c r="AK936">
        <v>1</v>
      </c>
      <c r="AL936">
        <v>1</v>
      </c>
      <c r="AN936">
        <v>0</v>
      </c>
      <c r="AO936">
        <v>1</v>
      </c>
      <c r="AP936">
        <v>0</v>
      </c>
      <c r="AQ936">
        <v>0</v>
      </c>
      <c r="AR936">
        <v>0</v>
      </c>
      <c r="AS936" t="s">
        <v>3</v>
      </c>
      <c r="AT936">
        <v>1.0300000000000001E-3</v>
      </c>
      <c r="AU936" t="s">
        <v>3</v>
      </c>
      <c r="AV936">
        <v>0</v>
      </c>
      <c r="AW936">
        <v>2</v>
      </c>
      <c r="AX936">
        <v>39573450</v>
      </c>
      <c r="AY936">
        <v>1</v>
      </c>
      <c r="AZ936">
        <v>0</v>
      </c>
      <c r="BA936">
        <v>887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CX936">
        <f>Y936*Source!I382</f>
        <v>3.7404450000000003E-4</v>
      </c>
      <c r="CY936">
        <f t="shared" si="159"/>
        <v>11152</v>
      </c>
      <c r="CZ936">
        <f t="shared" si="160"/>
        <v>1700</v>
      </c>
      <c r="DA936">
        <f t="shared" si="161"/>
        <v>6.56</v>
      </c>
      <c r="DB936">
        <v>0</v>
      </c>
    </row>
    <row r="937" spans="1:106" x14ac:dyDescent="0.2">
      <c r="A937">
        <f>ROW(Source!A382)</f>
        <v>382</v>
      </c>
      <c r="B937">
        <v>39570879</v>
      </c>
      <c r="C937">
        <v>39573408</v>
      </c>
      <c r="D937">
        <v>36837948</v>
      </c>
      <c r="E937">
        <v>1</v>
      </c>
      <c r="F937">
        <v>1</v>
      </c>
      <c r="G937">
        <v>1</v>
      </c>
      <c r="H937">
        <v>3</v>
      </c>
      <c r="I937" t="s">
        <v>1425</v>
      </c>
      <c r="J937" t="s">
        <v>1426</v>
      </c>
      <c r="K937" t="s">
        <v>1427</v>
      </c>
      <c r="L937">
        <v>1348</v>
      </c>
      <c r="N937">
        <v>1009</v>
      </c>
      <c r="O937" t="s">
        <v>64</v>
      </c>
      <c r="P937" t="s">
        <v>64</v>
      </c>
      <c r="Q937">
        <v>1000</v>
      </c>
      <c r="W937">
        <v>0</v>
      </c>
      <c r="X937">
        <v>-1655298345</v>
      </c>
      <c r="Y937">
        <v>3.1E-4</v>
      </c>
      <c r="AA937">
        <v>102467.2</v>
      </c>
      <c r="AB937">
        <v>0</v>
      </c>
      <c r="AC937">
        <v>0</v>
      </c>
      <c r="AD937">
        <v>0</v>
      </c>
      <c r="AE937">
        <v>15620</v>
      </c>
      <c r="AF937">
        <v>0</v>
      </c>
      <c r="AG937">
        <v>0</v>
      </c>
      <c r="AH937">
        <v>0</v>
      </c>
      <c r="AI937">
        <v>6.56</v>
      </c>
      <c r="AJ937">
        <v>1</v>
      </c>
      <c r="AK937">
        <v>1</v>
      </c>
      <c r="AL937">
        <v>1</v>
      </c>
      <c r="AN937">
        <v>0</v>
      </c>
      <c r="AO937">
        <v>1</v>
      </c>
      <c r="AP937">
        <v>0</v>
      </c>
      <c r="AQ937">
        <v>0</v>
      </c>
      <c r="AR937">
        <v>0</v>
      </c>
      <c r="AS937" t="s">
        <v>3</v>
      </c>
      <c r="AT937">
        <v>3.1E-4</v>
      </c>
      <c r="AU937" t="s">
        <v>3</v>
      </c>
      <c r="AV937">
        <v>0</v>
      </c>
      <c r="AW937">
        <v>2</v>
      </c>
      <c r="AX937">
        <v>39573451</v>
      </c>
      <c r="AY937">
        <v>1</v>
      </c>
      <c r="AZ937">
        <v>0</v>
      </c>
      <c r="BA937">
        <v>888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CX937">
        <f>Y937*Source!I382</f>
        <v>1.125765E-4</v>
      </c>
      <c r="CY937">
        <f t="shared" si="159"/>
        <v>102467.2</v>
      </c>
      <c r="CZ937">
        <f t="shared" si="160"/>
        <v>15620</v>
      </c>
      <c r="DA937">
        <f t="shared" si="161"/>
        <v>6.56</v>
      </c>
      <c r="DB937">
        <v>0</v>
      </c>
    </row>
    <row r="938" spans="1:106" x14ac:dyDescent="0.2">
      <c r="A938">
        <f>ROW(Source!A382)</f>
        <v>382</v>
      </c>
      <c r="B938">
        <v>39570879</v>
      </c>
      <c r="C938">
        <v>39573408</v>
      </c>
      <c r="D938">
        <v>36839146</v>
      </c>
      <c r="E938">
        <v>1</v>
      </c>
      <c r="F938">
        <v>1</v>
      </c>
      <c r="G938">
        <v>1</v>
      </c>
      <c r="H938">
        <v>3</v>
      </c>
      <c r="I938" t="s">
        <v>1393</v>
      </c>
      <c r="J938" t="s">
        <v>1394</v>
      </c>
      <c r="K938" t="s">
        <v>1395</v>
      </c>
      <c r="L938">
        <v>1348</v>
      </c>
      <c r="N938">
        <v>1009</v>
      </c>
      <c r="O938" t="s">
        <v>64</v>
      </c>
      <c r="P938" t="s">
        <v>64</v>
      </c>
      <c r="Q938">
        <v>1000</v>
      </c>
      <c r="W938">
        <v>0</v>
      </c>
      <c r="X938">
        <v>-639604785</v>
      </c>
      <c r="Y938">
        <v>5.9999999999999995E-4</v>
      </c>
      <c r="AA938">
        <v>61795.199999999997</v>
      </c>
      <c r="AB938">
        <v>0</v>
      </c>
      <c r="AC938">
        <v>0</v>
      </c>
      <c r="AD938">
        <v>0</v>
      </c>
      <c r="AE938">
        <v>9420</v>
      </c>
      <c r="AF938">
        <v>0</v>
      </c>
      <c r="AG938">
        <v>0</v>
      </c>
      <c r="AH938">
        <v>0</v>
      </c>
      <c r="AI938">
        <v>6.56</v>
      </c>
      <c r="AJ938">
        <v>1</v>
      </c>
      <c r="AK938">
        <v>1</v>
      </c>
      <c r="AL938">
        <v>1</v>
      </c>
      <c r="AN938">
        <v>0</v>
      </c>
      <c r="AO938">
        <v>1</v>
      </c>
      <c r="AP938">
        <v>0</v>
      </c>
      <c r="AQ938">
        <v>0</v>
      </c>
      <c r="AR938">
        <v>0</v>
      </c>
      <c r="AS938" t="s">
        <v>3</v>
      </c>
      <c r="AT938">
        <v>5.9999999999999995E-4</v>
      </c>
      <c r="AU938" t="s">
        <v>3</v>
      </c>
      <c r="AV938">
        <v>0</v>
      </c>
      <c r="AW938">
        <v>2</v>
      </c>
      <c r="AX938">
        <v>39573452</v>
      </c>
      <c r="AY938">
        <v>1</v>
      </c>
      <c r="AZ938">
        <v>0</v>
      </c>
      <c r="BA938">
        <v>889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CX938">
        <f>Y938*Source!I382</f>
        <v>2.1788999999999996E-4</v>
      </c>
      <c r="CY938">
        <f t="shared" si="159"/>
        <v>61795.199999999997</v>
      </c>
      <c r="CZ938">
        <f t="shared" si="160"/>
        <v>9420</v>
      </c>
      <c r="DA938">
        <f t="shared" si="161"/>
        <v>6.56</v>
      </c>
      <c r="DB938">
        <v>0</v>
      </c>
    </row>
    <row r="939" spans="1:106" x14ac:dyDescent="0.2">
      <c r="A939">
        <f>ROW(Source!A385)</f>
        <v>385</v>
      </c>
      <c r="B939">
        <v>39570879</v>
      </c>
      <c r="C939">
        <v>39573455</v>
      </c>
      <c r="D939">
        <v>37072887</v>
      </c>
      <c r="E939">
        <v>1</v>
      </c>
      <c r="F939">
        <v>1</v>
      </c>
      <c r="G939">
        <v>1</v>
      </c>
      <c r="H939">
        <v>1</v>
      </c>
      <c r="I939" t="s">
        <v>1245</v>
      </c>
      <c r="J939" t="s">
        <v>3</v>
      </c>
      <c r="K939" t="s">
        <v>1246</v>
      </c>
      <c r="L939">
        <v>1191</v>
      </c>
      <c r="N939">
        <v>1013</v>
      </c>
      <c r="O939" t="s">
        <v>1143</v>
      </c>
      <c r="P939" t="s">
        <v>1143</v>
      </c>
      <c r="Q939">
        <v>1</v>
      </c>
      <c r="W939">
        <v>0</v>
      </c>
      <c r="X939">
        <v>1799141607</v>
      </c>
      <c r="Y939">
        <v>20.987499999999997</v>
      </c>
      <c r="AA939">
        <v>0</v>
      </c>
      <c r="AB939">
        <v>0</v>
      </c>
      <c r="AC939">
        <v>0</v>
      </c>
      <c r="AD939">
        <v>66.98</v>
      </c>
      <c r="AE939">
        <v>0</v>
      </c>
      <c r="AF939">
        <v>0</v>
      </c>
      <c r="AG939">
        <v>0</v>
      </c>
      <c r="AH939">
        <v>10.210000000000001</v>
      </c>
      <c r="AI939">
        <v>1</v>
      </c>
      <c r="AJ939">
        <v>1</v>
      </c>
      <c r="AK939">
        <v>1</v>
      </c>
      <c r="AL939">
        <v>6.56</v>
      </c>
      <c r="AN939">
        <v>0</v>
      </c>
      <c r="AO939">
        <v>1</v>
      </c>
      <c r="AP939">
        <v>1</v>
      </c>
      <c r="AQ939">
        <v>0</v>
      </c>
      <c r="AR939">
        <v>0</v>
      </c>
      <c r="AS939" t="s">
        <v>3</v>
      </c>
      <c r="AT939">
        <v>18.25</v>
      </c>
      <c r="AU939" t="s">
        <v>20</v>
      </c>
      <c r="AV939">
        <v>1</v>
      </c>
      <c r="AW939">
        <v>2</v>
      </c>
      <c r="AX939">
        <v>39573479</v>
      </c>
      <c r="AY939">
        <v>1</v>
      </c>
      <c r="AZ939">
        <v>0</v>
      </c>
      <c r="BA939">
        <v>890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CX939">
        <f>Y939*Source!I385</f>
        <v>17.269564374999998</v>
      </c>
      <c r="CY939">
        <f>AD939</f>
        <v>66.98</v>
      </c>
      <c r="CZ939">
        <f>AH939</f>
        <v>10.210000000000001</v>
      </c>
      <c r="DA939">
        <f>AL939</f>
        <v>6.56</v>
      </c>
      <c r="DB939">
        <v>0</v>
      </c>
    </row>
    <row r="940" spans="1:106" x14ac:dyDescent="0.2">
      <c r="A940">
        <f>ROW(Source!A385)</f>
        <v>385</v>
      </c>
      <c r="B940">
        <v>39570879</v>
      </c>
      <c r="C940">
        <v>39573455</v>
      </c>
      <c r="D940">
        <v>37064876</v>
      </c>
      <c r="E940">
        <v>1</v>
      </c>
      <c r="F940">
        <v>1</v>
      </c>
      <c r="G940">
        <v>1</v>
      </c>
      <c r="H940">
        <v>1</v>
      </c>
      <c r="I940" t="s">
        <v>1146</v>
      </c>
      <c r="J940" t="s">
        <v>3</v>
      </c>
      <c r="K940" t="s">
        <v>1147</v>
      </c>
      <c r="L940">
        <v>1191</v>
      </c>
      <c r="N940">
        <v>1013</v>
      </c>
      <c r="O940" t="s">
        <v>1143</v>
      </c>
      <c r="P940" t="s">
        <v>1143</v>
      </c>
      <c r="Q940">
        <v>1</v>
      </c>
      <c r="W940">
        <v>0</v>
      </c>
      <c r="X940">
        <v>-1417349443</v>
      </c>
      <c r="Y940">
        <v>2.88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1</v>
      </c>
      <c r="AJ940">
        <v>1</v>
      </c>
      <c r="AK940">
        <v>6.56</v>
      </c>
      <c r="AL940">
        <v>1</v>
      </c>
      <c r="AN940">
        <v>0</v>
      </c>
      <c r="AO940">
        <v>1</v>
      </c>
      <c r="AP940">
        <v>0</v>
      </c>
      <c r="AQ940">
        <v>0</v>
      </c>
      <c r="AR940">
        <v>0</v>
      </c>
      <c r="AS940" t="s">
        <v>3</v>
      </c>
      <c r="AT940">
        <v>2.88</v>
      </c>
      <c r="AU940" t="s">
        <v>3</v>
      </c>
      <c r="AV940">
        <v>2</v>
      </c>
      <c r="AW940">
        <v>2</v>
      </c>
      <c r="AX940">
        <v>39573480</v>
      </c>
      <c r="AY940">
        <v>1</v>
      </c>
      <c r="AZ940">
        <v>2048</v>
      </c>
      <c r="BA940">
        <v>891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CX940">
        <f>Y940*Source!I385</f>
        <v>2.3698079999999999</v>
      </c>
      <c r="CY940">
        <f>AD940</f>
        <v>0</v>
      </c>
      <c r="CZ940">
        <f>AH940</f>
        <v>0</v>
      </c>
      <c r="DA940">
        <f>AL940</f>
        <v>1</v>
      </c>
      <c r="DB940">
        <v>0</v>
      </c>
    </row>
    <row r="941" spans="1:106" x14ac:dyDescent="0.2">
      <c r="A941">
        <f>ROW(Source!A385)</f>
        <v>385</v>
      </c>
      <c r="B941">
        <v>39570879</v>
      </c>
      <c r="C941">
        <v>39573455</v>
      </c>
      <c r="D941">
        <v>36882065</v>
      </c>
      <c r="E941">
        <v>1</v>
      </c>
      <c r="F941">
        <v>1</v>
      </c>
      <c r="G941">
        <v>1</v>
      </c>
      <c r="H941">
        <v>2</v>
      </c>
      <c r="I941" t="s">
        <v>1428</v>
      </c>
      <c r="J941" t="s">
        <v>1429</v>
      </c>
      <c r="K941" t="s">
        <v>1430</v>
      </c>
      <c r="L941">
        <v>1368</v>
      </c>
      <c r="N941">
        <v>1011</v>
      </c>
      <c r="O941" t="s">
        <v>1151</v>
      </c>
      <c r="P941" t="s">
        <v>1151</v>
      </c>
      <c r="Q941">
        <v>1</v>
      </c>
      <c r="W941">
        <v>0</v>
      </c>
      <c r="X941">
        <v>-111081418</v>
      </c>
      <c r="Y941">
        <v>0.85000000000000009</v>
      </c>
      <c r="AA941">
        <v>0</v>
      </c>
      <c r="AB941">
        <v>2048.1</v>
      </c>
      <c r="AC941">
        <v>15.42</v>
      </c>
      <c r="AD941">
        <v>0</v>
      </c>
      <c r="AE941">
        <v>0</v>
      </c>
      <c r="AF941">
        <v>312.20999999999998</v>
      </c>
      <c r="AG941">
        <v>15.42</v>
      </c>
      <c r="AH941">
        <v>0</v>
      </c>
      <c r="AI941">
        <v>1</v>
      </c>
      <c r="AJ941">
        <v>6.56</v>
      </c>
      <c r="AK941">
        <v>1</v>
      </c>
      <c r="AL941">
        <v>1</v>
      </c>
      <c r="AN941">
        <v>0</v>
      </c>
      <c r="AO941">
        <v>1</v>
      </c>
      <c r="AP941">
        <v>1</v>
      </c>
      <c r="AQ941">
        <v>0</v>
      </c>
      <c r="AR941">
        <v>0</v>
      </c>
      <c r="AS941" t="s">
        <v>3</v>
      </c>
      <c r="AT941">
        <v>0.68</v>
      </c>
      <c r="AU941" t="s">
        <v>19</v>
      </c>
      <c r="AV941">
        <v>0</v>
      </c>
      <c r="AW941">
        <v>2</v>
      </c>
      <c r="AX941">
        <v>39573481</v>
      </c>
      <c r="AY941">
        <v>1</v>
      </c>
      <c r="AZ941">
        <v>0</v>
      </c>
      <c r="BA941">
        <v>892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CX941">
        <f>Y941*Source!I385</f>
        <v>0.69942250000000006</v>
      </c>
      <c r="CY941">
        <f t="shared" ref="CY941:CY946" si="162">AB941</f>
        <v>2048.1</v>
      </c>
      <c r="CZ941">
        <f t="shared" ref="CZ941:CZ946" si="163">AF941</f>
        <v>312.20999999999998</v>
      </c>
      <c r="DA941">
        <f t="shared" ref="DA941:DA946" si="164">AJ941</f>
        <v>6.56</v>
      </c>
      <c r="DB941">
        <v>0</v>
      </c>
    </row>
    <row r="942" spans="1:106" x14ac:dyDescent="0.2">
      <c r="A942">
        <f>ROW(Source!A385)</f>
        <v>385</v>
      </c>
      <c r="B942">
        <v>39570879</v>
      </c>
      <c r="C942">
        <v>39573455</v>
      </c>
      <c r="D942">
        <v>36882079</v>
      </c>
      <c r="E942">
        <v>1</v>
      </c>
      <c r="F942">
        <v>1</v>
      </c>
      <c r="G942">
        <v>1</v>
      </c>
      <c r="H942">
        <v>2</v>
      </c>
      <c r="I942" t="s">
        <v>1401</v>
      </c>
      <c r="J942" t="s">
        <v>1402</v>
      </c>
      <c r="K942" t="s">
        <v>1403</v>
      </c>
      <c r="L942">
        <v>1368</v>
      </c>
      <c r="N942">
        <v>1011</v>
      </c>
      <c r="O942" t="s">
        <v>1151</v>
      </c>
      <c r="P942" t="s">
        <v>1151</v>
      </c>
      <c r="Q942">
        <v>1</v>
      </c>
      <c r="W942">
        <v>0</v>
      </c>
      <c r="X942">
        <v>641541266</v>
      </c>
      <c r="Y942">
        <v>2.1</v>
      </c>
      <c r="AA942">
        <v>0</v>
      </c>
      <c r="AB942">
        <v>788.77</v>
      </c>
      <c r="AC942">
        <v>15.42</v>
      </c>
      <c r="AD942">
        <v>0</v>
      </c>
      <c r="AE942">
        <v>0</v>
      </c>
      <c r="AF942">
        <v>120.24</v>
      </c>
      <c r="AG942">
        <v>15.42</v>
      </c>
      <c r="AH942">
        <v>0</v>
      </c>
      <c r="AI942">
        <v>1</v>
      </c>
      <c r="AJ942">
        <v>6.56</v>
      </c>
      <c r="AK942">
        <v>1</v>
      </c>
      <c r="AL942">
        <v>1</v>
      </c>
      <c r="AN942">
        <v>0</v>
      </c>
      <c r="AO942">
        <v>1</v>
      </c>
      <c r="AP942">
        <v>1</v>
      </c>
      <c r="AQ942">
        <v>0</v>
      </c>
      <c r="AR942">
        <v>0</v>
      </c>
      <c r="AS942" t="s">
        <v>3</v>
      </c>
      <c r="AT942">
        <v>1.68</v>
      </c>
      <c r="AU942" t="s">
        <v>19</v>
      </c>
      <c r="AV942">
        <v>0</v>
      </c>
      <c r="AW942">
        <v>2</v>
      </c>
      <c r="AX942">
        <v>39573482</v>
      </c>
      <c r="AY942">
        <v>1</v>
      </c>
      <c r="AZ942">
        <v>0</v>
      </c>
      <c r="BA942">
        <v>893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CX942">
        <f>Y942*Source!I385</f>
        <v>1.7279850000000001</v>
      </c>
      <c r="CY942">
        <f t="shared" si="162"/>
        <v>788.77</v>
      </c>
      <c r="CZ942">
        <f t="shared" si="163"/>
        <v>120.24</v>
      </c>
      <c r="DA942">
        <f t="shared" si="164"/>
        <v>6.56</v>
      </c>
      <c r="DB942">
        <v>0</v>
      </c>
    </row>
    <row r="943" spans="1:106" x14ac:dyDescent="0.2">
      <c r="A943">
        <f>ROW(Source!A385)</f>
        <v>385</v>
      </c>
      <c r="B943">
        <v>39570879</v>
      </c>
      <c r="C943">
        <v>39573455</v>
      </c>
      <c r="D943">
        <v>36882159</v>
      </c>
      <c r="E943">
        <v>1</v>
      </c>
      <c r="F943">
        <v>1</v>
      </c>
      <c r="G943">
        <v>1</v>
      </c>
      <c r="H943">
        <v>2</v>
      </c>
      <c r="I943" t="s">
        <v>1155</v>
      </c>
      <c r="J943" t="s">
        <v>1156</v>
      </c>
      <c r="K943" t="s">
        <v>1157</v>
      </c>
      <c r="L943">
        <v>1368</v>
      </c>
      <c r="N943">
        <v>1011</v>
      </c>
      <c r="O943" t="s">
        <v>1151</v>
      </c>
      <c r="P943" t="s">
        <v>1151</v>
      </c>
      <c r="Q943">
        <v>1</v>
      </c>
      <c r="W943">
        <v>0</v>
      </c>
      <c r="X943">
        <v>-1718674368</v>
      </c>
      <c r="Y943">
        <v>0.26250000000000001</v>
      </c>
      <c r="AA943">
        <v>0</v>
      </c>
      <c r="AB943">
        <v>734.65</v>
      </c>
      <c r="AC943">
        <v>13.5</v>
      </c>
      <c r="AD943">
        <v>0</v>
      </c>
      <c r="AE943">
        <v>0</v>
      </c>
      <c r="AF943">
        <v>111.99</v>
      </c>
      <c r="AG943">
        <v>13.5</v>
      </c>
      <c r="AH943">
        <v>0</v>
      </c>
      <c r="AI943">
        <v>1</v>
      </c>
      <c r="AJ943">
        <v>6.56</v>
      </c>
      <c r="AK943">
        <v>1</v>
      </c>
      <c r="AL943">
        <v>1</v>
      </c>
      <c r="AN943">
        <v>0</v>
      </c>
      <c r="AO943">
        <v>1</v>
      </c>
      <c r="AP943">
        <v>1</v>
      </c>
      <c r="AQ943">
        <v>0</v>
      </c>
      <c r="AR943">
        <v>0</v>
      </c>
      <c r="AS943" t="s">
        <v>3</v>
      </c>
      <c r="AT943">
        <v>0.21</v>
      </c>
      <c r="AU943" t="s">
        <v>19</v>
      </c>
      <c r="AV943">
        <v>0</v>
      </c>
      <c r="AW943">
        <v>2</v>
      </c>
      <c r="AX943">
        <v>39573483</v>
      </c>
      <c r="AY943">
        <v>1</v>
      </c>
      <c r="AZ943">
        <v>0</v>
      </c>
      <c r="BA943">
        <v>894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CX943">
        <f>Y943*Source!I385</f>
        <v>0.21599812500000001</v>
      </c>
      <c r="CY943">
        <f t="shared" si="162"/>
        <v>734.65</v>
      </c>
      <c r="CZ943">
        <f t="shared" si="163"/>
        <v>111.99</v>
      </c>
      <c r="DA943">
        <f t="shared" si="164"/>
        <v>6.56</v>
      </c>
      <c r="DB943">
        <v>0</v>
      </c>
    </row>
    <row r="944" spans="1:106" x14ac:dyDescent="0.2">
      <c r="A944">
        <f>ROW(Source!A385)</f>
        <v>385</v>
      </c>
      <c r="B944">
        <v>39570879</v>
      </c>
      <c r="C944">
        <v>39573455</v>
      </c>
      <c r="D944">
        <v>36883554</v>
      </c>
      <c r="E944">
        <v>1</v>
      </c>
      <c r="F944">
        <v>1</v>
      </c>
      <c r="G944">
        <v>1</v>
      </c>
      <c r="H944">
        <v>2</v>
      </c>
      <c r="I944" t="s">
        <v>1158</v>
      </c>
      <c r="J944" t="s">
        <v>1159</v>
      </c>
      <c r="K944" t="s">
        <v>1160</v>
      </c>
      <c r="L944">
        <v>1368</v>
      </c>
      <c r="N944">
        <v>1011</v>
      </c>
      <c r="O944" t="s">
        <v>1151</v>
      </c>
      <c r="P944" t="s">
        <v>1151</v>
      </c>
      <c r="Q944">
        <v>1</v>
      </c>
      <c r="W944">
        <v>0</v>
      </c>
      <c r="X944">
        <v>1372534845</v>
      </c>
      <c r="Y944">
        <v>0.38750000000000001</v>
      </c>
      <c r="AA944">
        <v>0</v>
      </c>
      <c r="AB944">
        <v>431.06</v>
      </c>
      <c r="AC944">
        <v>11.6</v>
      </c>
      <c r="AD944">
        <v>0</v>
      </c>
      <c r="AE944">
        <v>0</v>
      </c>
      <c r="AF944">
        <v>65.709999999999994</v>
      </c>
      <c r="AG944">
        <v>11.6</v>
      </c>
      <c r="AH944">
        <v>0</v>
      </c>
      <c r="AI944">
        <v>1</v>
      </c>
      <c r="AJ944">
        <v>6.56</v>
      </c>
      <c r="AK944">
        <v>1</v>
      </c>
      <c r="AL944">
        <v>1</v>
      </c>
      <c r="AN944">
        <v>0</v>
      </c>
      <c r="AO944">
        <v>1</v>
      </c>
      <c r="AP944">
        <v>1</v>
      </c>
      <c r="AQ944">
        <v>0</v>
      </c>
      <c r="AR944">
        <v>0</v>
      </c>
      <c r="AS944" t="s">
        <v>3</v>
      </c>
      <c r="AT944">
        <v>0.31</v>
      </c>
      <c r="AU944" t="s">
        <v>19</v>
      </c>
      <c r="AV944">
        <v>0</v>
      </c>
      <c r="AW944">
        <v>2</v>
      </c>
      <c r="AX944">
        <v>39573484</v>
      </c>
      <c r="AY944">
        <v>1</v>
      </c>
      <c r="AZ944">
        <v>0</v>
      </c>
      <c r="BA944">
        <v>895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CX944">
        <f>Y944*Source!I385</f>
        <v>0.31885437500000002</v>
      </c>
      <c r="CY944">
        <f t="shared" si="162"/>
        <v>431.06</v>
      </c>
      <c r="CZ944">
        <f t="shared" si="163"/>
        <v>65.709999999999994</v>
      </c>
      <c r="DA944">
        <f t="shared" si="164"/>
        <v>6.56</v>
      </c>
      <c r="DB944">
        <v>0</v>
      </c>
    </row>
    <row r="945" spans="1:106" x14ac:dyDescent="0.2">
      <c r="A945">
        <f>ROW(Source!A385)</f>
        <v>385</v>
      </c>
      <c r="B945">
        <v>39570879</v>
      </c>
      <c r="C945">
        <v>39573455</v>
      </c>
      <c r="D945">
        <v>36883789</v>
      </c>
      <c r="E945">
        <v>1</v>
      </c>
      <c r="F945">
        <v>1</v>
      </c>
      <c r="G945">
        <v>1</v>
      </c>
      <c r="H945">
        <v>2</v>
      </c>
      <c r="I945" t="s">
        <v>1378</v>
      </c>
      <c r="J945" t="s">
        <v>1379</v>
      </c>
      <c r="K945" t="s">
        <v>1380</v>
      </c>
      <c r="L945">
        <v>1368</v>
      </c>
      <c r="N945">
        <v>1011</v>
      </c>
      <c r="O945" t="s">
        <v>1151</v>
      </c>
      <c r="P945" t="s">
        <v>1151</v>
      </c>
      <c r="Q945">
        <v>1</v>
      </c>
      <c r="W945">
        <v>0</v>
      </c>
      <c r="X945">
        <v>-624296059</v>
      </c>
      <c r="Y945">
        <v>2.9749999999999996</v>
      </c>
      <c r="AA945">
        <v>0</v>
      </c>
      <c r="AB945">
        <v>7.87</v>
      </c>
      <c r="AC945">
        <v>0</v>
      </c>
      <c r="AD945">
        <v>0</v>
      </c>
      <c r="AE945">
        <v>0</v>
      </c>
      <c r="AF945">
        <v>1.2</v>
      </c>
      <c r="AG945">
        <v>0</v>
      </c>
      <c r="AH945">
        <v>0</v>
      </c>
      <c r="AI945">
        <v>1</v>
      </c>
      <c r="AJ945">
        <v>6.56</v>
      </c>
      <c r="AK945">
        <v>1</v>
      </c>
      <c r="AL945">
        <v>1</v>
      </c>
      <c r="AN945">
        <v>0</v>
      </c>
      <c r="AO945">
        <v>1</v>
      </c>
      <c r="AP945">
        <v>1</v>
      </c>
      <c r="AQ945">
        <v>0</v>
      </c>
      <c r="AR945">
        <v>0</v>
      </c>
      <c r="AS945" t="s">
        <v>3</v>
      </c>
      <c r="AT945">
        <v>2.38</v>
      </c>
      <c r="AU945" t="s">
        <v>19</v>
      </c>
      <c r="AV945">
        <v>0</v>
      </c>
      <c r="AW945">
        <v>2</v>
      </c>
      <c r="AX945">
        <v>39573485</v>
      </c>
      <c r="AY945">
        <v>1</v>
      </c>
      <c r="AZ945">
        <v>0</v>
      </c>
      <c r="BA945">
        <v>896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CX945">
        <f>Y945*Source!I385</f>
        <v>2.4479787499999994</v>
      </c>
      <c r="CY945">
        <f t="shared" si="162"/>
        <v>7.87</v>
      </c>
      <c r="CZ945">
        <f t="shared" si="163"/>
        <v>1.2</v>
      </c>
      <c r="DA945">
        <f t="shared" si="164"/>
        <v>6.56</v>
      </c>
      <c r="DB945">
        <v>0</v>
      </c>
    </row>
    <row r="946" spans="1:106" x14ac:dyDescent="0.2">
      <c r="A946">
        <f>ROW(Source!A385)</f>
        <v>385</v>
      </c>
      <c r="B946">
        <v>39570879</v>
      </c>
      <c r="C946">
        <v>39573455</v>
      </c>
      <c r="D946">
        <v>36883836</v>
      </c>
      <c r="E946">
        <v>1</v>
      </c>
      <c r="F946">
        <v>1</v>
      </c>
      <c r="G946">
        <v>1</v>
      </c>
      <c r="H946">
        <v>2</v>
      </c>
      <c r="I946" t="s">
        <v>1407</v>
      </c>
      <c r="J946" t="s">
        <v>1408</v>
      </c>
      <c r="K946" t="s">
        <v>1409</v>
      </c>
      <c r="L946">
        <v>1368</v>
      </c>
      <c r="N946">
        <v>1011</v>
      </c>
      <c r="O946" t="s">
        <v>1151</v>
      </c>
      <c r="P946" t="s">
        <v>1151</v>
      </c>
      <c r="Q946">
        <v>1</v>
      </c>
      <c r="W946">
        <v>0</v>
      </c>
      <c r="X946">
        <v>1061502546</v>
      </c>
      <c r="Y946">
        <v>0.6</v>
      </c>
      <c r="AA946">
        <v>0</v>
      </c>
      <c r="AB946">
        <v>80.75</v>
      </c>
      <c r="AC946">
        <v>0</v>
      </c>
      <c r="AD946">
        <v>0</v>
      </c>
      <c r="AE946">
        <v>0</v>
      </c>
      <c r="AF946">
        <v>12.31</v>
      </c>
      <c r="AG946">
        <v>0</v>
      </c>
      <c r="AH946">
        <v>0</v>
      </c>
      <c r="AI946">
        <v>1</v>
      </c>
      <c r="AJ946">
        <v>6.56</v>
      </c>
      <c r="AK946">
        <v>1</v>
      </c>
      <c r="AL946">
        <v>1</v>
      </c>
      <c r="AN946">
        <v>0</v>
      </c>
      <c r="AO946">
        <v>1</v>
      </c>
      <c r="AP946">
        <v>1</v>
      </c>
      <c r="AQ946">
        <v>0</v>
      </c>
      <c r="AR946">
        <v>0</v>
      </c>
      <c r="AS946" t="s">
        <v>3</v>
      </c>
      <c r="AT946">
        <v>0.48</v>
      </c>
      <c r="AU946" t="s">
        <v>19</v>
      </c>
      <c r="AV946">
        <v>0</v>
      </c>
      <c r="AW946">
        <v>2</v>
      </c>
      <c r="AX946">
        <v>39573486</v>
      </c>
      <c r="AY946">
        <v>1</v>
      </c>
      <c r="AZ946">
        <v>0</v>
      </c>
      <c r="BA946">
        <v>897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CX946">
        <f>Y946*Source!I385</f>
        <v>0.49370999999999998</v>
      </c>
      <c r="CY946">
        <f t="shared" si="162"/>
        <v>80.75</v>
      </c>
      <c r="CZ946">
        <f t="shared" si="163"/>
        <v>12.31</v>
      </c>
      <c r="DA946">
        <f t="shared" si="164"/>
        <v>6.56</v>
      </c>
      <c r="DB946">
        <v>0</v>
      </c>
    </row>
    <row r="947" spans="1:106" x14ac:dyDescent="0.2">
      <c r="A947">
        <f>ROW(Source!A385)</f>
        <v>385</v>
      </c>
      <c r="B947">
        <v>39570879</v>
      </c>
      <c r="C947">
        <v>39573455</v>
      </c>
      <c r="D947">
        <v>36800159</v>
      </c>
      <c r="E947">
        <v>1</v>
      </c>
      <c r="F947">
        <v>1</v>
      </c>
      <c r="G947">
        <v>1</v>
      </c>
      <c r="H947">
        <v>3</v>
      </c>
      <c r="I947" t="s">
        <v>1387</v>
      </c>
      <c r="J947" t="s">
        <v>1388</v>
      </c>
      <c r="K947" t="s">
        <v>1389</v>
      </c>
      <c r="L947">
        <v>1339</v>
      </c>
      <c r="N947">
        <v>1007</v>
      </c>
      <c r="O947" t="s">
        <v>73</v>
      </c>
      <c r="P947" t="s">
        <v>73</v>
      </c>
      <c r="Q947">
        <v>1</v>
      </c>
      <c r="W947">
        <v>0</v>
      </c>
      <c r="X947">
        <v>1262771840</v>
      </c>
      <c r="Y947">
        <v>1.95</v>
      </c>
      <c r="AA947">
        <v>40.799999999999997</v>
      </c>
      <c r="AB947">
        <v>0</v>
      </c>
      <c r="AC947">
        <v>0</v>
      </c>
      <c r="AD947">
        <v>0</v>
      </c>
      <c r="AE947">
        <v>6.22</v>
      </c>
      <c r="AF947">
        <v>0</v>
      </c>
      <c r="AG947">
        <v>0</v>
      </c>
      <c r="AH947">
        <v>0</v>
      </c>
      <c r="AI947">
        <v>6.56</v>
      </c>
      <c r="AJ947">
        <v>1</v>
      </c>
      <c r="AK947">
        <v>1</v>
      </c>
      <c r="AL947">
        <v>1</v>
      </c>
      <c r="AN947">
        <v>0</v>
      </c>
      <c r="AO947">
        <v>1</v>
      </c>
      <c r="AP947">
        <v>0</v>
      </c>
      <c r="AQ947">
        <v>0</v>
      </c>
      <c r="AR947">
        <v>0</v>
      </c>
      <c r="AS947" t="s">
        <v>3</v>
      </c>
      <c r="AT947">
        <v>1.95</v>
      </c>
      <c r="AU947" t="s">
        <v>3</v>
      </c>
      <c r="AV947">
        <v>0</v>
      </c>
      <c r="AW947">
        <v>2</v>
      </c>
      <c r="AX947">
        <v>39573487</v>
      </c>
      <c r="AY947">
        <v>1</v>
      </c>
      <c r="AZ947">
        <v>0</v>
      </c>
      <c r="BA947">
        <v>898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CX947">
        <f>Y947*Source!I385</f>
        <v>1.6045574999999999</v>
      </c>
      <c r="CY947">
        <f t="shared" ref="CY947:CY961" si="165">AA947</f>
        <v>40.799999999999997</v>
      </c>
      <c r="CZ947">
        <f t="shared" ref="CZ947:CZ961" si="166">AE947</f>
        <v>6.22</v>
      </c>
      <c r="DA947">
        <f t="shared" ref="DA947:DA961" si="167">AI947</f>
        <v>6.56</v>
      </c>
      <c r="DB947">
        <v>0</v>
      </c>
    </row>
    <row r="948" spans="1:106" x14ac:dyDescent="0.2">
      <c r="A948">
        <f>ROW(Source!A385)</f>
        <v>385</v>
      </c>
      <c r="B948">
        <v>39570879</v>
      </c>
      <c r="C948">
        <v>39573455</v>
      </c>
      <c r="D948">
        <v>36800166</v>
      </c>
      <c r="E948">
        <v>1</v>
      </c>
      <c r="F948">
        <v>1</v>
      </c>
      <c r="G948">
        <v>1</v>
      </c>
      <c r="H948">
        <v>3</v>
      </c>
      <c r="I948" t="s">
        <v>1410</v>
      </c>
      <c r="J948" t="s">
        <v>1411</v>
      </c>
      <c r="K948" t="s">
        <v>1412</v>
      </c>
      <c r="L948">
        <v>1346</v>
      </c>
      <c r="N948">
        <v>1009</v>
      </c>
      <c r="O948" t="s">
        <v>307</v>
      </c>
      <c r="P948" t="s">
        <v>307</v>
      </c>
      <c r="Q948">
        <v>1</v>
      </c>
      <c r="W948">
        <v>0</v>
      </c>
      <c r="X948">
        <v>1721895514</v>
      </c>
      <c r="Y948">
        <v>0.59</v>
      </c>
      <c r="AA948">
        <v>39.950000000000003</v>
      </c>
      <c r="AB948">
        <v>0</v>
      </c>
      <c r="AC948">
        <v>0</v>
      </c>
      <c r="AD948">
        <v>0</v>
      </c>
      <c r="AE948">
        <v>6.09</v>
      </c>
      <c r="AF948">
        <v>0</v>
      </c>
      <c r="AG948">
        <v>0</v>
      </c>
      <c r="AH948">
        <v>0</v>
      </c>
      <c r="AI948">
        <v>6.56</v>
      </c>
      <c r="AJ948">
        <v>1</v>
      </c>
      <c r="AK948">
        <v>1</v>
      </c>
      <c r="AL948">
        <v>1</v>
      </c>
      <c r="AN948">
        <v>0</v>
      </c>
      <c r="AO948">
        <v>1</v>
      </c>
      <c r="AP948">
        <v>0</v>
      </c>
      <c r="AQ948">
        <v>0</v>
      </c>
      <c r="AR948">
        <v>0</v>
      </c>
      <c r="AS948" t="s">
        <v>3</v>
      </c>
      <c r="AT948">
        <v>0.59</v>
      </c>
      <c r="AU948" t="s">
        <v>3</v>
      </c>
      <c r="AV948">
        <v>0</v>
      </c>
      <c r="AW948">
        <v>2</v>
      </c>
      <c r="AX948">
        <v>39573488</v>
      </c>
      <c r="AY948">
        <v>1</v>
      </c>
      <c r="AZ948">
        <v>0</v>
      </c>
      <c r="BA948">
        <v>899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CX948">
        <f>Y948*Source!I385</f>
        <v>0.48548149999999995</v>
      </c>
      <c r="CY948">
        <f t="shared" si="165"/>
        <v>39.950000000000003</v>
      </c>
      <c r="CZ948">
        <f t="shared" si="166"/>
        <v>6.09</v>
      </c>
      <c r="DA948">
        <f t="shared" si="167"/>
        <v>6.56</v>
      </c>
      <c r="DB948">
        <v>0</v>
      </c>
    </row>
    <row r="949" spans="1:106" x14ac:dyDescent="0.2">
      <c r="A949">
        <f>ROW(Source!A385)</f>
        <v>385</v>
      </c>
      <c r="B949">
        <v>39570879</v>
      </c>
      <c r="C949">
        <v>39573455</v>
      </c>
      <c r="D949">
        <v>36803256</v>
      </c>
      <c r="E949">
        <v>1</v>
      </c>
      <c r="F949">
        <v>1</v>
      </c>
      <c r="G949">
        <v>1</v>
      </c>
      <c r="H949">
        <v>3</v>
      </c>
      <c r="I949" t="s">
        <v>1178</v>
      </c>
      <c r="J949" t="s">
        <v>1179</v>
      </c>
      <c r="K949" t="s">
        <v>1180</v>
      </c>
      <c r="L949">
        <v>1348</v>
      </c>
      <c r="N949">
        <v>1009</v>
      </c>
      <c r="O949" t="s">
        <v>64</v>
      </c>
      <c r="P949" t="s">
        <v>64</v>
      </c>
      <c r="Q949">
        <v>1000</v>
      </c>
      <c r="W949">
        <v>0</v>
      </c>
      <c r="X949">
        <v>-714836380</v>
      </c>
      <c r="Y949">
        <v>3.0999999999999999E-3</v>
      </c>
      <c r="AA949">
        <v>67666.47</v>
      </c>
      <c r="AB949">
        <v>0</v>
      </c>
      <c r="AC949">
        <v>0</v>
      </c>
      <c r="AD949">
        <v>0</v>
      </c>
      <c r="AE949">
        <v>10315.01</v>
      </c>
      <c r="AF949">
        <v>0</v>
      </c>
      <c r="AG949">
        <v>0</v>
      </c>
      <c r="AH949">
        <v>0</v>
      </c>
      <c r="AI949">
        <v>6.56</v>
      </c>
      <c r="AJ949">
        <v>1</v>
      </c>
      <c r="AK949">
        <v>1</v>
      </c>
      <c r="AL949">
        <v>1</v>
      </c>
      <c r="AN949">
        <v>0</v>
      </c>
      <c r="AO949">
        <v>1</v>
      </c>
      <c r="AP949">
        <v>0</v>
      </c>
      <c r="AQ949">
        <v>0</v>
      </c>
      <c r="AR949">
        <v>0</v>
      </c>
      <c r="AS949" t="s">
        <v>3</v>
      </c>
      <c r="AT949">
        <v>3.0999999999999999E-3</v>
      </c>
      <c r="AU949" t="s">
        <v>3</v>
      </c>
      <c r="AV949">
        <v>0</v>
      </c>
      <c r="AW949">
        <v>2</v>
      </c>
      <c r="AX949">
        <v>39573489</v>
      </c>
      <c r="AY949">
        <v>1</v>
      </c>
      <c r="AZ949">
        <v>0</v>
      </c>
      <c r="BA949">
        <v>900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CX949">
        <f>Y949*Source!I385</f>
        <v>2.550835E-3</v>
      </c>
      <c r="CY949">
        <f t="shared" si="165"/>
        <v>67666.47</v>
      </c>
      <c r="CZ949">
        <f t="shared" si="166"/>
        <v>10315.01</v>
      </c>
      <c r="DA949">
        <f t="shared" si="167"/>
        <v>6.56</v>
      </c>
      <c r="DB949">
        <v>0</v>
      </c>
    </row>
    <row r="950" spans="1:106" x14ac:dyDescent="0.2">
      <c r="A950">
        <f>ROW(Source!A385)</f>
        <v>385</v>
      </c>
      <c r="B950">
        <v>39570879</v>
      </c>
      <c r="C950">
        <v>39573455</v>
      </c>
      <c r="D950">
        <v>36804447</v>
      </c>
      <c r="E950">
        <v>1</v>
      </c>
      <c r="F950">
        <v>1</v>
      </c>
      <c r="G950">
        <v>1</v>
      </c>
      <c r="H950">
        <v>3</v>
      </c>
      <c r="I950" t="s">
        <v>1276</v>
      </c>
      <c r="J950" t="s">
        <v>1277</v>
      </c>
      <c r="K950" t="s">
        <v>1278</v>
      </c>
      <c r="L950">
        <v>1348</v>
      </c>
      <c r="N950">
        <v>1009</v>
      </c>
      <c r="O950" t="s">
        <v>64</v>
      </c>
      <c r="P950" t="s">
        <v>64</v>
      </c>
      <c r="Q950">
        <v>1000</v>
      </c>
      <c r="W950">
        <v>0</v>
      </c>
      <c r="X950">
        <v>-437906794</v>
      </c>
      <c r="Y950">
        <v>3.0999999999999999E-3</v>
      </c>
      <c r="AA950">
        <v>59302.47</v>
      </c>
      <c r="AB950">
        <v>0</v>
      </c>
      <c r="AC950">
        <v>0</v>
      </c>
      <c r="AD950">
        <v>0</v>
      </c>
      <c r="AE950">
        <v>9040.01</v>
      </c>
      <c r="AF950">
        <v>0</v>
      </c>
      <c r="AG950">
        <v>0</v>
      </c>
      <c r="AH950">
        <v>0</v>
      </c>
      <c r="AI950">
        <v>6.56</v>
      </c>
      <c r="AJ950">
        <v>1</v>
      </c>
      <c r="AK950">
        <v>1</v>
      </c>
      <c r="AL950">
        <v>1</v>
      </c>
      <c r="AN950">
        <v>0</v>
      </c>
      <c r="AO950">
        <v>1</v>
      </c>
      <c r="AP950">
        <v>0</v>
      </c>
      <c r="AQ950">
        <v>0</v>
      </c>
      <c r="AR950">
        <v>0</v>
      </c>
      <c r="AS950" t="s">
        <v>3</v>
      </c>
      <c r="AT950">
        <v>3.0999999999999999E-3</v>
      </c>
      <c r="AU950" t="s">
        <v>3</v>
      </c>
      <c r="AV950">
        <v>0</v>
      </c>
      <c r="AW950">
        <v>2</v>
      </c>
      <c r="AX950">
        <v>39573490</v>
      </c>
      <c r="AY950">
        <v>1</v>
      </c>
      <c r="AZ950">
        <v>0</v>
      </c>
      <c r="BA950">
        <v>901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CX950">
        <f>Y950*Source!I385</f>
        <v>2.550835E-3</v>
      </c>
      <c r="CY950">
        <f t="shared" si="165"/>
        <v>59302.47</v>
      </c>
      <c r="CZ950">
        <f t="shared" si="166"/>
        <v>9040.01</v>
      </c>
      <c r="DA950">
        <f t="shared" si="167"/>
        <v>6.56</v>
      </c>
      <c r="DB950">
        <v>0</v>
      </c>
    </row>
    <row r="951" spans="1:106" x14ac:dyDescent="0.2">
      <c r="A951">
        <f>ROW(Source!A385)</f>
        <v>385</v>
      </c>
      <c r="B951">
        <v>39570879</v>
      </c>
      <c r="C951">
        <v>39573455</v>
      </c>
      <c r="D951">
        <v>36804545</v>
      </c>
      <c r="E951">
        <v>1</v>
      </c>
      <c r="F951">
        <v>1</v>
      </c>
      <c r="G951">
        <v>1</v>
      </c>
      <c r="H951">
        <v>3</v>
      </c>
      <c r="I951" t="s">
        <v>1211</v>
      </c>
      <c r="J951" t="s">
        <v>1212</v>
      </c>
      <c r="K951" t="s">
        <v>1213</v>
      </c>
      <c r="L951">
        <v>1348</v>
      </c>
      <c r="N951">
        <v>1009</v>
      </c>
      <c r="O951" t="s">
        <v>64</v>
      </c>
      <c r="P951" t="s">
        <v>64</v>
      </c>
      <c r="Q951">
        <v>1000</v>
      </c>
      <c r="W951">
        <v>0</v>
      </c>
      <c r="X951">
        <v>1174701286</v>
      </c>
      <c r="Y951">
        <v>1.0000000000000001E-5</v>
      </c>
      <c r="AA951">
        <v>78575.679999999993</v>
      </c>
      <c r="AB951">
        <v>0</v>
      </c>
      <c r="AC951">
        <v>0</v>
      </c>
      <c r="AD951">
        <v>0</v>
      </c>
      <c r="AE951">
        <v>11978</v>
      </c>
      <c r="AF951">
        <v>0</v>
      </c>
      <c r="AG951">
        <v>0</v>
      </c>
      <c r="AH951">
        <v>0</v>
      </c>
      <c r="AI951">
        <v>6.56</v>
      </c>
      <c r="AJ951">
        <v>1</v>
      </c>
      <c r="AK951">
        <v>1</v>
      </c>
      <c r="AL951">
        <v>1</v>
      </c>
      <c r="AN951">
        <v>0</v>
      </c>
      <c r="AO951">
        <v>1</v>
      </c>
      <c r="AP951">
        <v>0</v>
      </c>
      <c r="AQ951">
        <v>0</v>
      </c>
      <c r="AR951">
        <v>0</v>
      </c>
      <c r="AS951" t="s">
        <v>3</v>
      </c>
      <c r="AT951">
        <v>1.0000000000000001E-5</v>
      </c>
      <c r="AU951" t="s">
        <v>3</v>
      </c>
      <c r="AV951">
        <v>0</v>
      </c>
      <c r="AW951">
        <v>2</v>
      </c>
      <c r="AX951">
        <v>39573491</v>
      </c>
      <c r="AY951">
        <v>1</v>
      </c>
      <c r="AZ951">
        <v>0</v>
      </c>
      <c r="BA951">
        <v>902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CX951">
        <f>Y951*Source!I385</f>
        <v>8.2285000000000009E-6</v>
      </c>
      <c r="CY951">
        <f t="shared" si="165"/>
        <v>78575.679999999993</v>
      </c>
      <c r="CZ951">
        <f t="shared" si="166"/>
        <v>11978</v>
      </c>
      <c r="DA951">
        <f t="shared" si="167"/>
        <v>6.56</v>
      </c>
      <c r="DB951">
        <v>0</v>
      </c>
    </row>
    <row r="952" spans="1:106" x14ac:dyDescent="0.2">
      <c r="A952">
        <f>ROW(Source!A385)</f>
        <v>385</v>
      </c>
      <c r="B952">
        <v>39570879</v>
      </c>
      <c r="C952">
        <v>39573455</v>
      </c>
      <c r="D952">
        <v>36805527</v>
      </c>
      <c r="E952">
        <v>1</v>
      </c>
      <c r="F952">
        <v>1</v>
      </c>
      <c r="G952">
        <v>1</v>
      </c>
      <c r="H952">
        <v>3</v>
      </c>
      <c r="I952" t="s">
        <v>1413</v>
      </c>
      <c r="J952" t="s">
        <v>1414</v>
      </c>
      <c r="K952" t="s">
        <v>1415</v>
      </c>
      <c r="L952">
        <v>1348</v>
      </c>
      <c r="N952">
        <v>1009</v>
      </c>
      <c r="O952" t="s">
        <v>64</v>
      </c>
      <c r="P952" t="s">
        <v>64</v>
      </c>
      <c r="Q952">
        <v>1000</v>
      </c>
      <c r="W952">
        <v>0</v>
      </c>
      <c r="X952">
        <v>-2116243625</v>
      </c>
      <c r="Y952">
        <v>1E-4</v>
      </c>
      <c r="AA952">
        <v>248624</v>
      </c>
      <c r="AB952">
        <v>0</v>
      </c>
      <c r="AC952">
        <v>0</v>
      </c>
      <c r="AD952">
        <v>0</v>
      </c>
      <c r="AE952">
        <v>37900</v>
      </c>
      <c r="AF952">
        <v>0</v>
      </c>
      <c r="AG952">
        <v>0</v>
      </c>
      <c r="AH952">
        <v>0</v>
      </c>
      <c r="AI952">
        <v>6.56</v>
      </c>
      <c r="AJ952">
        <v>1</v>
      </c>
      <c r="AK952">
        <v>1</v>
      </c>
      <c r="AL952">
        <v>1</v>
      </c>
      <c r="AN952">
        <v>0</v>
      </c>
      <c r="AO952">
        <v>1</v>
      </c>
      <c r="AP952">
        <v>0</v>
      </c>
      <c r="AQ952">
        <v>0</v>
      </c>
      <c r="AR952">
        <v>0</v>
      </c>
      <c r="AS952" t="s">
        <v>3</v>
      </c>
      <c r="AT952">
        <v>1E-4</v>
      </c>
      <c r="AU952" t="s">
        <v>3</v>
      </c>
      <c r="AV952">
        <v>0</v>
      </c>
      <c r="AW952">
        <v>2</v>
      </c>
      <c r="AX952">
        <v>39573492</v>
      </c>
      <c r="AY952">
        <v>1</v>
      </c>
      <c r="AZ952">
        <v>0</v>
      </c>
      <c r="BA952">
        <v>903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CX952">
        <f>Y952*Source!I385</f>
        <v>8.2285000000000002E-5</v>
      </c>
      <c r="CY952">
        <f t="shared" si="165"/>
        <v>248624</v>
      </c>
      <c r="CZ952">
        <f t="shared" si="166"/>
        <v>37900</v>
      </c>
      <c r="DA952">
        <f t="shared" si="167"/>
        <v>6.56</v>
      </c>
      <c r="DB952">
        <v>0</v>
      </c>
    </row>
    <row r="953" spans="1:106" x14ac:dyDescent="0.2">
      <c r="A953">
        <f>ROW(Source!A385)</f>
        <v>385</v>
      </c>
      <c r="B953">
        <v>39570879</v>
      </c>
      <c r="C953">
        <v>39573455</v>
      </c>
      <c r="D953">
        <v>36823258</v>
      </c>
      <c r="E953">
        <v>1</v>
      </c>
      <c r="F953">
        <v>1</v>
      </c>
      <c r="G953">
        <v>1</v>
      </c>
      <c r="H953">
        <v>3</v>
      </c>
      <c r="I953" t="s">
        <v>579</v>
      </c>
      <c r="J953" t="s">
        <v>581</v>
      </c>
      <c r="K953" t="s">
        <v>580</v>
      </c>
      <c r="L953">
        <v>1348</v>
      </c>
      <c r="N953">
        <v>1009</v>
      </c>
      <c r="O953" t="s">
        <v>64</v>
      </c>
      <c r="P953" t="s">
        <v>64</v>
      </c>
      <c r="Q953">
        <v>1000</v>
      </c>
      <c r="W953">
        <v>0</v>
      </c>
      <c r="X953">
        <v>299819930</v>
      </c>
      <c r="Y953">
        <v>5.0000000000000001E-4</v>
      </c>
      <c r="AA953">
        <v>50590.720000000001</v>
      </c>
      <c r="AB953">
        <v>0</v>
      </c>
      <c r="AC953">
        <v>0</v>
      </c>
      <c r="AD953">
        <v>0</v>
      </c>
      <c r="AE953">
        <v>7712</v>
      </c>
      <c r="AF953">
        <v>0</v>
      </c>
      <c r="AG953">
        <v>0</v>
      </c>
      <c r="AH953">
        <v>0</v>
      </c>
      <c r="AI953">
        <v>6.56</v>
      </c>
      <c r="AJ953">
        <v>1</v>
      </c>
      <c r="AK953">
        <v>1</v>
      </c>
      <c r="AL953">
        <v>1</v>
      </c>
      <c r="AN953">
        <v>0</v>
      </c>
      <c r="AO953">
        <v>1</v>
      </c>
      <c r="AP953">
        <v>0</v>
      </c>
      <c r="AQ953">
        <v>0</v>
      </c>
      <c r="AR953">
        <v>0</v>
      </c>
      <c r="AS953" t="s">
        <v>3</v>
      </c>
      <c r="AT953">
        <v>5.0000000000000001E-4</v>
      </c>
      <c r="AU953" t="s">
        <v>3</v>
      </c>
      <c r="AV953">
        <v>0</v>
      </c>
      <c r="AW953">
        <v>2</v>
      </c>
      <c r="AX953">
        <v>39573493</v>
      </c>
      <c r="AY953">
        <v>1</v>
      </c>
      <c r="AZ953">
        <v>0</v>
      </c>
      <c r="BA953">
        <v>904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CX953">
        <f>Y953*Source!I385</f>
        <v>4.1142499999999999E-4</v>
      </c>
      <c r="CY953">
        <f t="shared" si="165"/>
        <v>50590.720000000001</v>
      </c>
      <c r="CZ953">
        <f t="shared" si="166"/>
        <v>7712</v>
      </c>
      <c r="DA953">
        <f t="shared" si="167"/>
        <v>6.56</v>
      </c>
      <c r="DB953">
        <v>0</v>
      </c>
    </row>
    <row r="954" spans="1:106" x14ac:dyDescent="0.2">
      <c r="A954">
        <f>ROW(Source!A385)</f>
        <v>385</v>
      </c>
      <c r="B954">
        <v>39570879</v>
      </c>
      <c r="C954">
        <v>39573455</v>
      </c>
      <c r="D954">
        <v>39169913</v>
      </c>
      <c r="E954">
        <v>17</v>
      </c>
      <c r="F954">
        <v>1</v>
      </c>
      <c r="G954">
        <v>1</v>
      </c>
      <c r="H954">
        <v>3</v>
      </c>
      <c r="I954" t="s">
        <v>124</v>
      </c>
      <c r="J954" t="s">
        <v>3</v>
      </c>
      <c r="K954" t="s">
        <v>125</v>
      </c>
      <c r="L954">
        <v>1348</v>
      </c>
      <c r="N954">
        <v>1009</v>
      </c>
      <c r="O954" t="s">
        <v>64</v>
      </c>
      <c r="P954" t="s">
        <v>64</v>
      </c>
      <c r="Q954">
        <v>1000</v>
      </c>
      <c r="W954">
        <v>0</v>
      </c>
      <c r="X954">
        <v>748648226</v>
      </c>
      <c r="Y954">
        <v>1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6.56</v>
      </c>
      <c r="AJ954">
        <v>1</v>
      </c>
      <c r="AK954">
        <v>1</v>
      </c>
      <c r="AL954">
        <v>1</v>
      </c>
      <c r="AN954">
        <v>0</v>
      </c>
      <c r="AO954">
        <v>0</v>
      </c>
      <c r="AP954">
        <v>0</v>
      </c>
      <c r="AQ954">
        <v>0</v>
      </c>
      <c r="AR954">
        <v>0</v>
      </c>
      <c r="AS954" t="s">
        <v>3</v>
      </c>
      <c r="AT954">
        <v>1</v>
      </c>
      <c r="AU954" t="s">
        <v>3</v>
      </c>
      <c r="AV954">
        <v>0</v>
      </c>
      <c r="AW954">
        <v>2</v>
      </c>
      <c r="AX954">
        <v>39573494</v>
      </c>
      <c r="AY954">
        <v>1</v>
      </c>
      <c r="AZ954">
        <v>0</v>
      </c>
      <c r="BA954">
        <v>905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CX954">
        <f>Y954*Source!I385</f>
        <v>0.82284999999999997</v>
      </c>
      <c r="CY954">
        <f t="shared" si="165"/>
        <v>0</v>
      </c>
      <c r="CZ954">
        <f t="shared" si="166"/>
        <v>0</v>
      </c>
      <c r="DA954">
        <f t="shared" si="167"/>
        <v>6.56</v>
      </c>
      <c r="DB954">
        <v>0</v>
      </c>
    </row>
    <row r="955" spans="1:106" x14ac:dyDescent="0.2">
      <c r="A955">
        <f>ROW(Source!A385)</f>
        <v>385</v>
      </c>
      <c r="B955">
        <v>39570879</v>
      </c>
      <c r="C955">
        <v>39573455</v>
      </c>
      <c r="D955">
        <v>36823272</v>
      </c>
      <c r="E955">
        <v>1</v>
      </c>
      <c r="F955">
        <v>1</v>
      </c>
      <c r="G955">
        <v>1</v>
      </c>
      <c r="H955">
        <v>3</v>
      </c>
      <c r="I955" t="s">
        <v>496</v>
      </c>
      <c r="J955" t="s">
        <v>498</v>
      </c>
      <c r="K955" t="s">
        <v>497</v>
      </c>
      <c r="L955">
        <v>1348</v>
      </c>
      <c r="N955">
        <v>1009</v>
      </c>
      <c r="O955" t="s">
        <v>64</v>
      </c>
      <c r="P955" t="s">
        <v>64</v>
      </c>
      <c r="Q955">
        <v>1000</v>
      </c>
      <c r="W955">
        <v>0</v>
      </c>
      <c r="X955">
        <v>355499835</v>
      </c>
      <c r="Y955">
        <v>1</v>
      </c>
      <c r="AA955">
        <v>74948.59</v>
      </c>
      <c r="AB955">
        <v>0</v>
      </c>
      <c r="AC955">
        <v>0</v>
      </c>
      <c r="AD955">
        <v>0</v>
      </c>
      <c r="AE955">
        <v>11425.09</v>
      </c>
      <c r="AF955">
        <v>0</v>
      </c>
      <c r="AG955">
        <v>0</v>
      </c>
      <c r="AH955">
        <v>0</v>
      </c>
      <c r="AI955">
        <v>6.56</v>
      </c>
      <c r="AJ955">
        <v>1</v>
      </c>
      <c r="AK955">
        <v>1</v>
      </c>
      <c r="AL955">
        <v>1</v>
      </c>
      <c r="AN955">
        <v>0</v>
      </c>
      <c r="AO955">
        <v>0</v>
      </c>
      <c r="AP955">
        <v>0</v>
      </c>
      <c r="AQ955">
        <v>0</v>
      </c>
      <c r="AR955">
        <v>0</v>
      </c>
      <c r="AS955" t="s">
        <v>3</v>
      </c>
      <c r="AT955">
        <v>1</v>
      </c>
      <c r="AU955" t="s">
        <v>3</v>
      </c>
      <c r="AV955">
        <v>0</v>
      </c>
      <c r="AW955">
        <v>1</v>
      </c>
      <c r="AX955">
        <v>-1</v>
      </c>
      <c r="AY955">
        <v>0</v>
      </c>
      <c r="AZ955">
        <v>0</v>
      </c>
      <c r="BA955" t="s">
        <v>3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CX955">
        <f>Y955*Source!I385</f>
        <v>0.82284999999999997</v>
      </c>
      <c r="CY955">
        <f t="shared" si="165"/>
        <v>74948.59</v>
      </c>
      <c r="CZ955">
        <f t="shared" si="166"/>
        <v>11425.09</v>
      </c>
      <c r="DA955">
        <f t="shared" si="167"/>
        <v>6.56</v>
      </c>
      <c r="DB955">
        <v>0</v>
      </c>
    </row>
    <row r="956" spans="1:106" x14ac:dyDescent="0.2">
      <c r="A956">
        <f>ROW(Source!A385)</f>
        <v>385</v>
      </c>
      <c r="B956">
        <v>39570879</v>
      </c>
      <c r="C956">
        <v>39573455</v>
      </c>
      <c r="D956">
        <v>36825287</v>
      </c>
      <c r="E956">
        <v>1</v>
      </c>
      <c r="F956">
        <v>1</v>
      </c>
      <c r="G956">
        <v>1</v>
      </c>
      <c r="H956">
        <v>3</v>
      </c>
      <c r="I956" t="s">
        <v>1416</v>
      </c>
      <c r="J956" t="s">
        <v>1417</v>
      </c>
      <c r="K956" t="s">
        <v>1418</v>
      </c>
      <c r="L956">
        <v>1302</v>
      </c>
      <c r="N956">
        <v>1003</v>
      </c>
      <c r="O956" t="s">
        <v>47</v>
      </c>
      <c r="P956" t="s">
        <v>47</v>
      </c>
      <c r="Q956">
        <v>10</v>
      </c>
      <c r="W956">
        <v>0</v>
      </c>
      <c r="X956">
        <v>-1640127157</v>
      </c>
      <c r="Y956">
        <v>1.8700000000000001E-2</v>
      </c>
      <c r="AA956">
        <v>329.57</v>
      </c>
      <c r="AB956">
        <v>0</v>
      </c>
      <c r="AC956">
        <v>0</v>
      </c>
      <c r="AD956">
        <v>0</v>
      </c>
      <c r="AE956">
        <v>50.24</v>
      </c>
      <c r="AF956">
        <v>0</v>
      </c>
      <c r="AG956">
        <v>0</v>
      </c>
      <c r="AH956">
        <v>0</v>
      </c>
      <c r="AI956">
        <v>6.56</v>
      </c>
      <c r="AJ956">
        <v>1</v>
      </c>
      <c r="AK956">
        <v>1</v>
      </c>
      <c r="AL956">
        <v>1</v>
      </c>
      <c r="AN956">
        <v>0</v>
      </c>
      <c r="AO956">
        <v>1</v>
      </c>
      <c r="AP956">
        <v>0</v>
      </c>
      <c r="AQ956">
        <v>0</v>
      </c>
      <c r="AR956">
        <v>0</v>
      </c>
      <c r="AS956" t="s">
        <v>3</v>
      </c>
      <c r="AT956">
        <v>1.8700000000000001E-2</v>
      </c>
      <c r="AU956" t="s">
        <v>3</v>
      </c>
      <c r="AV956">
        <v>0</v>
      </c>
      <c r="AW956">
        <v>2</v>
      </c>
      <c r="AX956">
        <v>39573495</v>
      </c>
      <c r="AY956">
        <v>1</v>
      </c>
      <c r="AZ956">
        <v>0</v>
      </c>
      <c r="BA956">
        <v>906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CX956">
        <f>Y956*Source!I385</f>
        <v>1.5387295E-2</v>
      </c>
      <c r="CY956">
        <f t="shared" si="165"/>
        <v>329.57</v>
      </c>
      <c r="CZ956">
        <f t="shared" si="166"/>
        <v>50.24</v>
      </c>
      <c r="DA956">
        <f t="shared" si="167"/>
        <v>6.56</v>
      </c>
      <c r="DB956">
        <v>0</v>
      </c>
    </row>
    <row r="957" spans="1:106" x14ac:dyDescent="0.2">
      <c r="A957">
        <f>ROW(Source!A385)</f>
        <v>385</v>
      </c>
      <c r="B957">
        <v>39570879</v>
      </c>
      <c r="C957">
        <v>39573455</v>
      </c>
      <c r="D957">
        <v>36825646</v>
      </c>
      <c r="E957">
        <v>1</v>
      </c>
      <c r="F957">
        <v>1</v>
      </c>
      <c r="G957">
        <v>1</v>
      </c>
      <c r="H957">
        <v>3</v>
      </c>
      <c r="I957" t="s">
        <v>1220</v>
      </c>
      <c r="J957" t="s">
        <v>1221</v>
      </c>
      <c r="K957" t="s">
        <v>1222</v>
      </c>
      <c r="L957">
        <v>1348</v>
      </c>
      <c r="N957">
        <v>1009</v>
      </c>
      <c r="O957" t="s">
        <v>64</v>
      </c>
      <c r="P957" t="s">
        <v>64</v>
      </c>
      <c r="Q957">
        <v>1000</v>
      </c>
      <c r="W957">
        <v>0</v>
      </c>
      <c r="X957">
        <v>-1396314973</v>
      </c>
      <c r="Y957">
        <v>3.0000000000000001E-5</v>
      </c>
      <c r="AA957">
        <v>29226.11</v>
      </c>
      <c r="AB957">
        <v>0</v>
      </c>
      <c r="AC957">
        <v>0</v>
      </c>
      <c r="AD957">
        <v>0</v>
      </c>
      <c r="AE957">
        <v>4455.2</v>
      </c>
      <c r="AF957">
        <v>0</v>
      </c>
      <c r="AG957">
        <v>0</v>
      </c>
      <c r="AH957">
        <v>0</v>
      </c>
      <c r="AI957">
        <v>6.56</v>
      </c>
      <c r="AJ957">
        <v>1</v>
      </c>
      <c r="AK957">
        <v>1</v>
      </c>
      <c r="AL957">
        <v>1</v>
      </c>
      <c r="AN957">
        <v>0</v>
      </c>
      <c r="AO957">
        <v>1</v>
      </c>
      <c r="AP957">
        <v>0</v>
      </c>
      <c r="AQ957">
        <v>0</v>
      </c>
      <c r="AR957">
        <v>0</v>
      </c>
      <c r="AS957" t="s">
        <v>3</v>
      </c>
      <c r="AT957">
        <v>3.0000000000000001E-5</v>
      </c>
      <c r="AU957" t="s">
        <v>3</v>
      </c>
      <c r="AV957">
        <v>0</v>
      </c>
      <c r="AW957">
        <v>2</v>
      </c>
      <c r="AX957">
        <v>39573496</v>
      </c>
      <c r="AY957">
        <v>1</v>
      </c>
      <c r="AZ957">
        <v>0</v>
      </c>
      <c r="BA957">
        <v>907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CX957">
        <f>Y957*Source!I385</f>
        <v>2.4685499999999999E-5</v>
      </c>
      <c r="CY957">
        <f t="shared" si="165"/>
        <v>29226.11</v>
      </c>
      <c r="CZ957">
        <f t="shared" si="166"/>
        <v>4455.2</v>
      </c>
      <c r="DA957">
        <f t="shared" si="167"/>
        <v>6.56</v>
      </c>
      <c r="DB957">
        <v>0</v>
      </c>
    </row>
    <row r="958" spans="1:106" x14ac:dyDescent="0.2">
      <c r="A958">
        <f>ROW(Source!A385)</f>
        <v>385</v>
      </c>
      <c r="B958">
        <v>39570879</v>
      </c>
      <c r="C958">
        <v>39573455</v>
      </c>
      <c r="D958">
        <v>36826406</v>
      </c>
      <c r="E958">
        <v>1</v>
      </c>
      <c r="F958">
        <v>1</v>
      </c>
      <c r="G958">
        <v>1</v>
      </c>
      <c r="H958">
        <v>3</v>
      </c>
      <c r="I958" t="s">
        <v>1419</v>
      </c>
      <c r="J958" t="s">
        <v>1420</v>
      </c>
      <c r="K958" t="s">
        <v>1421</v>
      </c>
      <c r="L958">
        <v>1348</v>
      </c>
      <c r="N958">
        <v>1009</v>
      </c>
      <c r="O958" t="s">
        <v>64</v>
      </c>
      <c r="P958" t="s">
        <v>64</v>
      </c>
      <c r="Q958">
        <v>1000</v>
      </c>
      <c r="W958">
        <v>0</v>
      </c>
      <c r="X958">
        <v>900832145</v>
      </c>
      <c r="Y958">
        <v>1.9400000000000001E-3</v>
      </c>
      <c r="AA958">
        <v>32275.200000000001</v>
      </c>
      <c r="AB958">
        <v>0</v>
      </c>
      <c r="AC958">
        <v>0</v>
      </c>
      <c r="AD958">
        <v>0</v>
      </c>
      <c r="AE958">
        <v>4920</v>
      </c>
      <c r="AF958">
        <v>0</v>
      </c>
      <c r="AG958">
        <v>0</v>
      </c>
      <c r="AH958">
        <v>0</v>
      </c>
      <c r="AI958">
        <v>6.56</v>
      </c>
      <c r="AJ958">
        <v>1</v>
      </c>
      <c r="AK958">
        <v>1</v>
      </c>
      <c r="AL958">
        <v>1</v>
      </c>
      <c r="AN958">
        <v>0</v>
      </c>
      <c r="AO958">
        <v>1</v>
      </c>
      <c r="AP958">
        <v>0</v>
      </c>
      <c r="AQ958">
        <v>0</v>
      </c>
      <c r="AR958">
        <v>0</v>
      </c>
      <c r="AS958" t="s">
        <v>3</v>
      </c>
      <c r="AT958">
        <v>1.9400000000000001E-3</v>
      </c>
      <c r="AU958" t="s">
        <v>3</v>
      </c>
      <c r="AV958">
        <v>0</v>
      </c>
      <c r="AW958">
        <v>2</v>
      </c>
      <c r="AX958">
        <v>39573497</v>
      </c>
      <c r="AY958">
        <v>1</v>
      </c>
      <c r="AZ958">
        <v>0</v>
      </c>
      <c r="BA958">
        <v>908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CX958">
        <f>Y958*Source!I385</f>
        <v>1.5963290000000001E-3</v>
      </c>
      <c r="CY958">
        <f t="shared" si="165"/>
        <v>32275.200000000001</v>
      </c>
      <c r="CZ958">
        <f t="shared" si="166"/>
        <v>4920</v>
      </c>
      <c r="DA958">
        <f t="shared" si="167"/>
        <v>6.56</v>
      </c>
      <c r="DB958">
        <v>0</v>
      </c>
    </row>
    <row r="959" spans="1:106" x14ac:dyDescent="0.2">
      <c r="A959">
        <f>ROW(Source!A385)</f>
        <v>385</v>
      </c>
      <c r="B959">
        <v>39570879</v>
      </c>
      <c r="C959">
        <v>39573455</v>
      </c>
      <c r="D959">
        <v>36830313</v>
      </c>
      <c r="E959">
        <v>1</v>
      </c>
      <c r="F959">
        <v>1</v>
      </c>
      <c r="G959">
        <v>1</v>
      </c>
      <c r="H959">
        <v>3</v>
      </c>
      <c r="I959" t="s">
        <v>1422</v>
      </c>
      <c r="J959" t="s">
        <v>1423</v>
      </c>
      <c r="K959" t="s">
        <v>1424</v>
      </c>
      <c r="L959">
        <v>1339</v>
      </c>
      <c r="N959">
        <v>1007</v>
      </c>
      <c r="O959" t="s">
        <v>73</v>
      </c>
      <c r="P959" t="s">
        <v>73</v>
      </c>
      <c r="Q959">
        <v>1</v>
      </c>
      <c r="W959">
        <v>0</v>
      </c>
      <c r="X959">
        <v>1283004816</v>
      </c>
      <c r="Y959">
        <v>1.0300000000000001E-3</v>
      </c>
      <c r="AA959">
        <v>11152</v>
      </c>
      <c r="AB959">
        <v>0</v>
      </c>
      <c r="AC959">
        <v>0</v>
      </c>
      <c r="AD959">
        <v>0</v>
      </c>
      <c r="AE959">
        <v>1700</v>
      </c>
      <c r="AF959">
        <v>0</v>
      </c>
      <c r="AG959">
        <v>0</v>
      </c>
      <c r="AH959">
        <v>0</v>
      </c>
      <c r="AI959">
        <v>6.56</v>
      </c>
      <c r="AJ959">
        <v>1</v>
      </c>
      <c r="AK959">
        <v>1</v>
      </c>
      <c r="AL959">
        <v>1</v>
      </c>
      <c r="AN959">
        <v>0</v>
      </c>
      <c r="AO959">
        <v>1</v>
      </c>
      <c r="AP959">
        <v>0</v>
      </c>
      <c r="AQ959">
        <v>0</v>
      </c>
      <c r="AR959">
        <v>0</v>
      </c>
      <c r="AS959" t="s">
        <v>3</v>
      </c>
      <c r="AT959">
        <v>1.0300000000000001E-3</v>
      </c>
      <c r="AU959" t="s">
        <v>3</v>
      </c>
      <c r="AV959">
        <v>0</v>
      </c>
      <c r="AW959">
        <v>2</v>
      </c>
      <c r="AX959">
        <v>39573498</v>
      </c>
      <c r="AY959">
        <v>1</v>
      </c>
      <c r="AZ959">
        <v>0</v>
      </c>
      <c r="BA959">
        <v>909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CX959">
        <f>Y959*Source!I385</f>
        <v>8.4753550000000002E-4</v>
      </c>
      <c r="CY959">
        <f t="shared" si="165"/>
        <v>11152</v>
      </c>
      <c r="CZ959">
        <f t="shared" si="166"/>
        <v>1700</v>
      </c>
      <c r="DA959">
        <f t="shared" si="167"/>
        <v>6.56</v>
      </c>
      <c r="DB959">
        <v>0</v>
      </c>
    </row>
    <row r="960" spans="1:106" x14ac:dyDescent="0.2">
      <c r="A960">
        <f>ROW(Source!A385)</f>
        <v>385</v>
      </c>
      <c r="B960">
        <v>39570879</v>
      </c>
      <c r="C960">
        <v>39573455</v>
      </c>
      <c r="D960">
        <v>36837948</v>
      </c>
      <c r="E960">
        <v>1</v>
      </c>
      <c r="F960">
        <v>1</v>
      </c>
      <c r="G960">
        <v>1</v>
      </c>
      <c r="H960">
        <v>3</v>
      </c>
      <c r="I960" t="s">
        <v>1425</v>
      </c>
      <c r="J960" t="s">
        <v>1426</v>
      </c>
      <c r="K960" t="s">
        <v>1427</v>
      </c>
      <c r="L960">
        <v>1348</v>
      </c>
      <c r="N960">
        <v>1009</v>
      </c>
      <c r="O960" t="s">
        <v>64</v>
      </c>
      <c r="P960" t="s">
        <v>64</v>
      </c>
      <c r="Q960">
        <v>1000</v>
      </c>
      <c r="W960">
        <v>0</v>
      </c>
      <c r="X960">
        <v>-1655298345</v>
      </c>
      <c r="Y960">
        <v>3.1E-4</v>
      </c>
      <c r="AA960">
        <v>102467.2</v>
      </c>
      <c r="AB960">
        <v>0</v>
      </c>
      <c r="AC960">
        <v>0</v>
      </c>
      <c r="AD960">
        <v>0</v>
      </c>
      <c r="AE960">
        <v>15620</v>
      </c>
      <c r="AF960">
        <v>0</v>
      </c>
      <c r="AG960">
        <v>0</v>
      </c>
      <c r="AH960">
        <v>0</v>
      </c>
      <c r="AI960">
        <v>6.56</v>
      </c>
      <c r="AJ960">
        <v>1</v>
      </c>
      <c r="AK960">
        <v>1</v>
      </c>
      <c r="AL960">
        <v>1</v>
      </c>
      <c r="AN960">
        <v>0</v>
      </c>
      <c r="AO960">
        <v>1</v>
      </c>
      <c r="AP960">
        <v>0</v>
      </c>
      <c r="AQ960">
        <v>0</v>
      </c>
      <c r="AR960">
        <v>0</v>
      </c>
      <c r="AS960" t="s">
        <v>3</v>
      </c>
      <c r="AT960">
        <v>3.1E-4</v>
      </c>
      <c r="AU960" t="s">
        <v>3</v>
      </c>
      <c r="AV960">
        <v>0</v>
      </c>
      <c r="AW960">
        <v>2</v>
      </c>
      <c r="AX960">
        <v>39573499</v>
      </c>
      <c r="AY960">
        <v>1</v>
      </c>
      <c r="AZ960">
        <v>0</v>
      </c>
      <c r="BA960">
        <v>910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CX960">
        <f>Y960*Source!I385</f>
        <v>2.5508349999999998E-4</v>
      </c>
      <c r="CY960">
        <f t="shared" si="165"/>
        <v>102467.2</v>
      </c>
      <c r="CZ960">
        <f t="shared" si="166"/>
        <v>15620</v>
      </c>
      <c r="DA960">
        <f t="shared" si="167"/>
        <v>6.56</v>
      </c>
      <c r="DB960">
        <v>0</v>
      </c>
    </row>
    <row r="961" spans="1:106" x14ac:dyDescent="0.2">
      <c r="A961">
        <f>ROW(Source!A385)</f>
        <v>385</v>
      </c>
      <c r="B961">
        <v>39570879</v>
      </c>
      <c r="C961">
        <v>39573455</v>
      </c>
      <c r="D961">
        <v>36839146</v>
      </c>
      <c r="E961">
        <v>1</v>
      </c>
      <c r="F961">
        <v>1</v>
      </c>
      <c r="G961">
        <v>1</v>
      </c>
      <c r="H961">
        <v>3</v>
      </c>
      <c r="I961" t="s">
        <v>1393</v>
      </c>
      <c r="J961" t="s">
        <v>1394</v>
      </c>
      <c r="K961" t="s">
        <v>1395</v>
      </c>
      <c r="L961">
        <v>1348</v>
      </c>
      <c r="N961">
        <v>1009</v>
      </c>
      <c r="O961" t="s">
        <v>64</v>
      </c>
      <c r="P961" t="s">
        <v>64</v>
      </c>
      <c r="Q961">
        <v>1000</v>
      </c>
      <c r="W961">
        <v>0</v>
      </c>
      <c r="X961">
        <v>-639604785</v>
      </c>
      <c r="Y961">
        <v>5.9999999999999995E-4</v>
      </c>
      <c r="AA961">
        <v>61795.199999999997</v>
      </c>
      <c r="AB961">
        <v>0</v>
      </c>
      <c r="AC961">
        <v>0</v>
      </c>
      <c r="AD961">
        <v>0</v>
      </c>
      <c r="AE961">
        <v>9420</v>
      </c>
      <c r="AF961">
        <v>0</v>
      </c>
      <c r="AG961">
        <v>0</v>
      </c>
      <c r="AH961">
        <v>0</v>
      </c>
      <c r="AI961">
        <v>6.56</v>
      </c>
      <c r="AJ961">
        <v>1</v>
      </c>
      <c r="AK961">
        <v>1</v>
      </c>
      <c r="AL961">
        <v>1</v>
      </c>
      <c r="AN961">
        <v>0</v>
      </c>
      <c r="AO961">
        <v>1</v>
      </c>
      <c r="AP961">
        <v>0</v>
      </c>
      <c r="AQ961">
        <v>0</v>
      </c>
      <c r="AR961">
        <v>0</v>
      </c>
      <c r="AS961" t="s">
        <v>3</v>
      </c>
      <c r="AT961">
        <v>5.9999999999999995E-4</v>
      </c>
      <c r="AU961" t="s">
        <v>3</v>
      </c>
      <c r="AV961">
        <v>0</v>
      </c>
      <c r="AW961">
        <v>2</v>
      </c>
      <c r="AX961">
        <v>39573500</v>
      </c>
      <c r="AY961">
        <v>1</v>
      </c>
      <c r="AZ961">
        <v>0</v>
      </c>
      <c r="BA961">
        <v>911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CX961">
        <f>Y961*Source!I385</f>
        <v>4.9370999999999996E-4</v>
      </c>
      <c r="CY961">
        <f t="shared" si="165"/>
        <v>61795.199999999997</v>
      </c>
      <c r="CZ961">
        <f t="shared" si="166"/>
        <v>9420</v>
      </c>
      <c r="DA961">
        <f t="shared" si="167"/>
        <v>6.56</v>
      </c>
      <c r="DB961">
        <v>0</v>
      </c>
    </row>
    <row r="962" spans="1:106" x14ac:dyDescent="0.2">
      <c r="A962">
        <f>ROW(Source!A388)</f>
        <v>388</v>
      </c>
      <c r="B962">
        <v>39570879</v>
      </c>
      <c r="C962">
        <v>39573503</v>
      </c>
      <c r="D962">
        <v>37072887</v>
      </c>
      <c r="E962">
        <v>1</v>
      </c>
      <c r="F962">
        <v>1</v>
      </c>
      <c r="G962">
        <v>1</v>
      </c>
      <c r="H962">
        <v>1</v>
      </c>
      <c r="I962" t="s">
        <v>1245</v>
      </c>
      <c r="J962" t="s">
        <v>3</v>
      </c>
      <c r="K962" t="s">
        <v>1246</v>
      </c>
      <c r="L962">
        <v>1191</v>
      </c>
      <c r="N962">
        <v>1013</v>
      </c>
      <c r="O962" t="s">
        <v>1143</v>
      </c>
      <c r="P962" t="s">
        <v>1143</v>
      </c>
      <c r="Q962">
        <v>1</v>
      </c>
      <c r="W962">
        <v>0</v>
      </c>
      <c r="X962">
        <v>1799141607</v>
      </c>
      <c r="Y962">
        <v>25.506999999999998</v>
      </c>
      <c r="AA962">
        <v>0</v>
      </c>
      <c r="AB962">
        <v>0</v>
      </c>
      <c r="AC962">
        <v>0</v>
      </c>
      <c r="AD962">
        <v>66.98</v>
      </c>
      <c r="AE962">
        <v>0</v>
      </c>
      <c r="AF962">
        <v>0</v>
      </c>
      <c r="AG962">
        <v>0</v>
      </c>
      <c r="AH962">
        <v>10.210000000000001</v>
      </c>
      <c r="AI962">
        <v>1</v>
      </c>
      <c r="AJ962">
        <v>1</v>
      </c>
      <c r="AK962">
        <v>1</v>
      </c>
      <c r="AL962">
        <v>6.56</v>
      </c>
      <c r="AN962">
        <v>0</v>
      </c>
      <c r="AO962">
        <v>1</v>
      </c>
      <c r="AP962">
        <v>1</v>
      </c>
      <c r="AQ962">
        <v>0</v>
      </c>
      <c r="AR962">
        <v>0</v>
      </c>
      <c r="AS962" t="s">
        <v>3</v>
      </c>
      <c r="AT962">
        <v>22.18</v>
      </c>
      <c r="AU962" t="s">
        <v>20</v>
      </c>
      <c r="AV962">
        <v>1</v>
      </c>
      <c r="AW962">
        <v>2</v>
      </c>
      <c r="AX962">
        <v>39573527</v>
      </c>
      <c r="AY962">
        <v>1</v>
      </c>
      <c r="AZ962">
        <v>0</v>
      </c>
      <c r="BA962">
        <v>912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CX962">
        <f>Y962*Source!I388</f>
        <v>8.2586564599999992</v>
      </c>
      <c r="CY962">
        <f>AD962</f>
        <v>66.98</v>
      </c>
      <c r="CZ962">
        <f>AH962</f>
        <v>10.210000000000001</v>
      </c>
      <c r="DA962">
        <f>AL962</f>
        <v>6.56</v>
      </c>
      <c r="DB962">
        <v>0</v>
      </c>
    </row>
    <row r="963" spans="1:106" x14ac:dyDescent="0.2">
      <c r="A963">
        <f>ROW(Source!A388)</f>
        <v>388</v>
      </c>
      <c r="B963">
        <v>39570879</v>
      </c>
      <c r="C963">
        <v>39573503</v>
      </c>
      <c r="D963">
        <v>37064876</v>
      </c>
      <c r="E963">
        <v>1</v>
      </c>
      <c r="F963">
        <v>1</v>
      </c>
      <c r="G963">
        <v>1</v>
      </c>
      <c r="H963">
        <v>1</v>
      </c>
      <c r="I963" t="s">
        <v>1146</v>
      </c>
      <c r="J963" t="s">
        <v>3</v>
      </c>
      <c r="K963" t="s">
        <v>1147</v>
      </c>
      <c r="L963">
        <v>1191</v>
      </c>
      <c r="N963">
        <v>1013</v>
      </c>
      <c r="O963" t="s">
        <v>1143</v>
      </c>
      <c r="P963" t="s">
        <v>1143</v>
      </c>
      <c r="Q963">
        <v>1</v>
      </c>
      <c r="W963">
        <v>0</v>
      </c>
      <c r="X963">
        <v>-1417349443</v>
      </c>
      <c r="Y963">
        <v>2.08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1</v>
      </c>
      <c r="AJ963">
        <v>1</v>
      </c>
      <c r="AK963">
        <v>6.56</v>
      </c>
      <c r="AL963">
        <v>1</v>
      </c>
      <c r="AN963">
        <v>0</v>
      </c>
      <c r="AO963">
        <v>1</v>
      </c>
      <c r="AP963">
        <v>0</v>
      </c>
      <c r="AQ963">
        <v>0</v>
      </c>
      <c r="AR963">
        <v>0</v>
      </c>
      <c r="AS963" t="s">
        <v>3</v>
      </c>
      <c r="AT963">
        <v>2.08</v>
      </c>
      <c r="AU963" t="s">
        <v>3</v>
      </c>
      <c r="AV963">
        <v>2</v>
      </c>
      <c r="AW963">
        <v>2</v>
      </c>
      <c r="AX963">
        <v>39573528</v>
      </c>
      <c r="AY963">
        <v>1</v>
      </c>
      <c r="AZ963">
        <v>2048</v>
      </c>
      <c r="BA963">
        <v>913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CX963">
        <f>Y963*Source!I388</f>
        <v>0.67346240000000002</v>
      </c>
      <c r="CY963">
        <f>AD963</f>
        <v>0</v>
      </c>
      <c r="CZ963">
        <f>AH963</f>
        <v>0</v>
      </c>
      <c r="DA963">
        <f>AL963</f>
        <v>1</v>
      </c>
      <c r="DB963">
        <v>0</v>
      </c>
    </row>
    <row r="964" spans="1:106" x14ac:dyDescent="0.2">
      <c r="A964">
        <f>ROW(Source!A388)</f>
        <v>388</v>
      </c>
      <c r="B964">
        <v>39570879</v>
      </c>
      <c r="C964">
        <v>39573503</v>
      </c>
      <c r="D964">
        <v>36882079</v>
      </c>
      <c r="E964">
        <v>1</v>
      </c>
      <c r="F964">
        <v>1</v>
      </c>
      <c r="G964">
        <v>1</v>
      </c>
      <c r="H964">
        <v>2</v>
      </c>
      <c r="I964" t="s">
        <v>1401</v>
      </c>
      <c r="J964" t="s">
        <v>1402</v>
      </c>
      <c r="K964" t="s">
        <v>1403</v>
      </c>
      <c r="L964">
        <v>1368</v>
      </c>
      <c r="N964">
        <v>1011</v>
      </c>
      <c r="O964" t="s">
        <v>1151</v>
      </c>
      <c r="P964" t="s">
        <v>1151</v>
      </c>
      <c r="Q964">
        <v>1</v>
      </c>
      <c r="W964">
        <v>0</v>
      </c>
      <c r="X964">
        <v>641541266</v>
      </c>
      <c r="Y964">
        <v>0.1</v>
      </c>
      <c r="AA964">
        <v>0</v>
      </c>
      <c r="AB964">
        <v>788.77</v>
      </c>
      <c r="AC964">
        <v>15.42</v>
      </c>
      <c r="AD964">
        <v>0</v>
      </c>
      <c r="AE964">
        <v>0</v>
      </c>
      <c r="AF964">
        <v>120.24</v>
      </c>
      <c r="AG964">
        <v>15.42</v>
      </c>
      <c r="AH964">
        <v>0</v>
      </c>
      <c r="AI964">
        <v>1</v>
      </c>
      <c r="AJ964">
        <v>6.56</v>
      </c>
      <c r="AK964">
        <v>1</v>
      </c>
      <c r="AL964">
        <v>1</v>
      </c>
      <c r="AN964">
        <v>0</v>
      </c>
      <c r="AO964">
        <v>1</v>
      </c>
      <c r="AP964">
        <v>1</v>
      </c>
      <c r="AQ964">
        <v>0</v>
      </c>
      <c r="AR964">
        <v>0</v>
      </c>
      <c r="AS964" t="s">
        <v>3</v>
      </c>
      <c r="AT964">
        <v>0.08</v>
      </c>
      <c r="AU964" t="s">
        <v>19</v>
      </c>
      <c r="AV964">
        <v>0</v>
      </c>
      <c r="AW964">
        <v>2</v>
      </c>
      <c r="AX964">
        <v>39573529</v>
      </c>
      <c r="AY964">
        <v>1</v>
      </c>
      <c r="AZ964">
        <v>0</v>
      </c>
      <c r="BA964">
        <v>914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CX964">
        <f>Y964*Source!I388</f>
        <v>3.2378000000000004E-2</v>
      </c>
      <c r="CY964">
        <f t="shared" ref="CY964:CY970" si="168">AB964</f>
        <v>788.77</v>
      </c>
      <c r="CZ964">
        <f t="shared" ref="CZ964:CZ970" si="169">AF964</f>
        <v>120.24</v>
      </c>
      <c r="DA964">
        <f t="shared" ref="DA964:DA970" si="170">AJ964</f>
        <v>6.56</v>
      </c>
      <c r="DB964">
        <v>0</v>
      </c>
    </row>
    <row r="965" spans="1:106" x14ac:dyDescent="0.2">
      <c r="A965">
        <f>ROW(Source!A388)</f>
        <v>388</v>
      </c>
      <c r="B965">
        <v>39570879</v>
      </c>
      <c r="C965">
        <v>39573503</v>
      </c>
      <c r="D965">
        <v>36882159</v>
      </c>
      <c r="E965">
        <v>1</v>
      </c>
      <c r="F965">
        <v>1</v>
      </c>
      <c r="G965">
        <v>1</v>
      </c>
      <c r="H965">
        <v>2</v>
      </c>
      <c r="I965" t="s">
        <v>1155</v>
      </c>
      <c r="J965" t="s">
        <v>1156</v>
      </c>
      <c r="K965" t="s">
        <v>1157</v>
      </c>
      <c r="L965">
        <v>1368</v>
      </c>
      <c r="N965">
        <v>1011</v>
      </c>
      <c r="O965" t="s">
        <v>1151</v>
      </c>
      <c r="P965" t="s">
        <v>1151</v>
      </c>
      <c r="Q965">
        <v>1</v>
      </c>
      <c r="W965">
        <v>0</v>
      </c>
      <c r="X965">
        <v>-1718674368</v>
      </c>
      <c r="Y965">
        <v>0.15</v>
      </c>
      <c r="AA965">
        <v>0</v>
      </c>
      <c r="AB965">
        <v>734.65</v>
      </c>
      <c r="AC965">
        <v>13.5</v>
      </c>
      <c r="AD965">
        <v>0</v>
      </c>
      <c r="AE965">
        <v>0</v>
      </c>
      <c r="AF965">
        <v>111.99</v>
      </c>
      <c r="AG965">
        <v>13.5</v>
      </c>
      <c r="AH965">
        <v>0</v>
      </c>
      <c r="AI965">
        <v>1</v>
      </c>
      <c r="AJ965">
        <v>6.56</v>
      </c>
      <c r="AK965">
        <v>1</v>
      </c>
      <c r="AL965">
        <v>1</v>
      </c>
      <c r="AN965">
        <v>0</v>
      </c>
      <c r="AO965">
        <v>1</v>
      </c>
      <c r="AP965">
        <v>1</v>
      </c>
      <c r="AQ965">
        <v>0</v>
      </c>
      <c r="AR965">
        <v>0</v>
      </c>
      <c r="AS965" t="s">
        <v>3</v>
      </c>
      <c r="AT965">
        <v>0.12</v>
      </c>
      <c r="AU965" t="s">
        <v>19</v>
      </c>
      <c r="AV965">
        <v>0</v>
      </c>
      <c r="AW965">
        <v>2</v>
      </c>
      <c r="AX965">
        <v>39573530</v>
      </c>
      <c r="AY965">
        <v>1</v>
      </c>
      <c r="AZ965">
        <v>0</v>
      </c>
      <c r="BA965">
        <v>915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CX965">
        <f>Y965*Source!I388</f>
        <v>4.8566999999999999E-2</v>
      </c>
      <c r="CY965">
        <f t="shared" si="168"/>
        <v>734.65</v>
      </c>
      <c r="CZ965">
        <f t="shared" si="169"/>
        <v>111.99</v>
      </c>
      <c r="DA965">
        <f t="shared" si="170"/>
        <v>6.56</v>
      </c>
      <c r="DB965">
        <v>0</v>
      </c>
    </row>
    <row r="966" spans="1:106" x14ac:dyDescent="0.2">
      <c r="A966">
        <f>ROW(Source!A388)</f>
        <v>388</v>
      </c>
      <c r="B966">
        <v>39570879</v>
      </c>
      <c r="C966">
        <v>39573503</v>
      </c>
      <c r="D966">
        <v>36882171</v>
      </c>
      <c r="E966">
        <v>1</v>
      </c>
      <c r="F966">
        <v>1</v>
      </c>
      <c r="G966">
        <v>1</v>
      </c>
      <c r="H966">
        <v>2</v>
      </c>
      <c r="I966" t="s">
        <v>1404</v>
      </c>
      <c r="J966" t="s">
        <v>1405</v>
      </c>
      <c r="K966" t="s">
        <v>1406</v>
      </c>
      <c r="L966">
        <v>1368</v>
      </c>
      <c r="N966">
        <v>1011</v>
      </c>
      <c r="O966" t="s">
        <v>1151</v>
      </c>
      <c r="P966" t="s">
        <v>1151</v>
      </c>
      <c r="Q966">
        <v>1</v>
      </c>
      <c r="W966">
        <v>0</v>
      </c>
      <c r="X966">
        <v>1604609147</v>
      </c>
      <c r="Y966">
        <v>2.1124999999999998</v>
      </c>
      <c r="AA966">
        <v>0</v>
      </c>
      <c r="AB966">
        <v>787.46</v>
      </c>
      <c r="AC966">
        <v>13.5</v>
      </c>
      <c r="AD966">
        <v>0</v>
      </c>
      <c r="AE966">
        <v>0</v>
      </c>
      <c r="AF966">
        <v>120.04</v>
      </c>
      <c r="AG966">
        <v>13.5</v>
      </c>
      <c r="AH966">
        <v>0</v>
      </c>
      <c r="AI966">
        <v>1</v>
      </c>
      <c r="AJ966">
        <v>6.56</v>
      </c>
      <c r="AK966">
        <v>1</v>
      </c>
      <c r="AL966">
        <v>1</v>
      </c>
      <c r="AN966">
        <v>0</v>
      </c>
      <c r="AO966">
        <v>1</v>
      </c>
      <c r="AP966">
        <v>1</v>
      </c>
      <c r="AQ966">
        <v>0</v>
      </c>
      <c r="AR966">
        <v>0</v>
      </c>
      <c r="AS966" t="s">
        <v>3</v>
      </c>
      <c r="AT966">
        <v>1.69</v>
      </c>
      <c r="AU966" t="s">
        <v>19</v>
      </c>
      <c r="AV966">
        <v>0</v>
      </c>
      <c r="AW966">
        <v>2</v>
      </c>
      <c r="AX966">
        <v>39573531</v>
      </c>
      <c r="AY966">
        <v>1</v>
      </c>
      <c r="AZ966">
        <v>0</v>
      </c>
      <c r="BA966">
        <v>916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CX966">
        <f>Y966*Source!I388</f>
        <v>0.68398524999999999</v>
      </c>
      <c r="CY966">
        <f t="shared" si="168"/>
        <v>787.46</v>
      </c>
      <c r="CZ966">
        <f t="shared" si="169"/>
        <v>120.04</v>
      </c>
      <c r="DA966">
        <f t="shared" si="170"/>
        <v>6.56</v>
      </c>
      <c r="DB966">
        <v>0</v>
      </c>
    </row>
    <row r="967" spans="1:106" x14ac:dyDescent="0.2">
      <c r="A967">
        <f>ROW(Source!A388)</f>
        <v>388</v>
      </c>
      <c r="B967">
        <v>39570879</v>
      </c>
      <c r="C967">
        <v>39573503</v>
      </c>
      <c r="D967">
        <v>36882292</v>
      </c>
      <c r="E967">
        <v>1</v>
      </c>
      <c r="F967">
        <v>1</v>
      </c>
      <c r="G967">
        <v>1</v>
      </c>
      <c r="H967">
        <v>2</v>
      </c>
      <c r="I967" t="s">
        <v>1445</v>
      </c>
      <c r="J967" t="s">
        <v>1446</v>
      </c>
      <c r="K967" t="s">
        <v>1447</v>
      </c>
      <c r="L967">
        <v>1368</v>
      </c>
      <c r="N967">
        <v>1011</v>
      </c>
      <c r="O967" t="s">
        <v>1151</v>
      </c>
      <c r="P967" t="s">
        <v>1151</v>
      </c>
      <c r="Q967">
        <v>1</v>
      </c>
      <c r="W967">
        <v>0</v>
      </c>
      <c r="X967">
        <v>-1692889495</v>
      </c>
      <c r="Y967">
        <v>0.16250000000000001</v>
      </c>
      <c r="AA967">
        <v>0</v>
      </c>
      <c r="AB967">
        <v>5.9</v>
      </c>
      <c r="AC967">
        <v>0</v>
      </c>
      <c r="AD967">
        <v>0</v>
      </c>
      <c r="AE967">
        <v>0</v>
      </c>
      <c r="AF967">
        <v>0.9</v>
      </c>
      <c r="AG967">
        <v>0</v>
      </c>
      <c r="AH967">
        <v>0</v>
      </c>
      <c r="AI967">
        <v>1</v>
      </c>
      <c r="AJ967">
        <v>6.56</v>
      </c>
      <c r="AK967">
        <v>1</v>
      </c>
      <c r="AL967">
        <v>1</v>
      </c>
      <c r="AN967">
        <v>0</v>
      </c>
      <c r="AO967">
        <v>1</v>
      </c>
      <c r="AP967">
        <v>1</v>
      </c>
      <c r="AQ967">
        <v>0</v>
      </c>
      <c r="AR967">
        <v>0</v>
      </c>
      <c r="AS967" t="s">
        <v>3</v>
      </c>
      <c r="AT967">
        <v>0.13</v>
      </c>
      <c r="AU967" t="s">
        <v>19</v>
      </c>
      <c r="AV967">
        <v>0</v>
      </c>
      <c r="AW967">
        <v>2</v>
      </c>
      <c r="AX967">
        <v>39573532</v>
      </c>
      <c r="AY967">
        <v>1</v>
      </c>
      <c r="AZ967">
        <v>0</v>
      </c>
      <c r="BA967">
        <v>917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CX967">
        <f>Y967*Source!I388</f>
        <v>5.2614250000000001E-2</v>
      </c>
      <c r="CY967">
        <f t="shared" si="168"/>
        <v>5.9</v>
      </c>
      <c r="CZ967">
        <f t="shared" si="169"/>
        <v>0.9</v>
      </c>
      <c r="DA967">
        <f t="shared" si="170"/>
        <v>6.56</v>
      </c>
      <c r="DB967">
        <v>0</v>
      </c>
    </row>
    <row r="968" spans="1:106" x14ac:dyDescent="0.2">
      <c r="A968">
        <f>ROW(Source!A388)</f>
        <v>388</v>
      </c>
      <c r="B968">
        <v>39570879</v>
      </c>
      <c r="C968">
        <v>39573503</v>
      </c>
      <c r="D968">
        <v>36883554</v>
      </c>
      <c r="E968">
        <v>1</v>
      </c>
      <c r="F968">
        <v>1</v>
      </c>
      <c r="G968">
        <v>1</v>
      </c>
      <c r="H968">
        <v>2</v>
      </c>
      <c r="I968" t="s">
        <v>1158</v>
      </c>
      <c r="J968" t="s">
        <v>1159</v>
      </c>
      <c r="K968" t="s">
        <v>1160</v>
      </c>
      <c r="L968">
        <v>1368</v>
      </c>
      <c r="N968">
        <v>1011</v>
      </c>
      <c r="O968" t="s">
        <v>1151</v>
      </c>
      <c r="P968" t="s">
        <v>1151</v>
      </c>
      <c r="Q968">
        <v>1</v>
      </c>
      <c r="W968">
        <v>0</v>
      </c>
      <c r="X968">
        <v>1372534845</v>
      </c>
      <c r="Y968">
        <v>0.23749999999999999</v>
      </c>
      <c r="AA968">
        <v>0</v>
      </c>
      <c r="AB968">
        <v>431.06</v>
      </c>
      <c r="AC968">
        <v>11.6</v>
      </c>
      <c r="AD968">
        <v>0</v>
      </c>
      <c r="AE968">
        <v>0</v>
      </c>
      <c r="AF968">
        <v>65.709999999999994</v>
      </c>
      <c r="AG968">
        <v>11.6</v>
      </c>
      <c r="AH968">
        <v>0</v>
      </c>
      <c r="AI968">
        <v>1</v>
      </c>
      <c r="AJ968">
        <v>6.56</v>
      </c>
      <c r="AK968">
        <v>1</v>
      </c>
      <c r="AL968">
        <v>1</v>
      </c>
      <c r="AN968">
        <v>0</v>
      </c>
      <c r="AO968">
        <v>1</v>
      </c>
      <c r="AP968">
        <v>1</v>
      </c>
      <c r="AQ968">
        <v>0</v>
      </c>
      <c r="AR968">
        <v>0</v>
      </c>
      <c r="AS968" t="s">
        <v>3</v>
      </c>
      <c r="AT968">
        <v>0.19</v>
      </c>
      <c r="AU968" t="s">
        <v>19</v>
      </c>
      <c r="AV968">
        <v>0</v>
      </c>
      <c r="AW968">
        <v>2</v>
      </c>
      <c r="AX968">
        <v>39573533</v>
      </c>
      <c r="AY968">
        <v>1</v>
      </c>
      <c r="AZ968">
        <v>0</v>
      </c>
      <c r="BA968">
        <v>918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CX968">
        <f>Y968*Source!I388</f>
        <v>7.6897750000000001E-2</v>
      </c>
      <c r="CY968">
        <f t="shared" si="168"/>
        <v>431.06</v>
      </c>
      <c r="CZ968">
        <f t="shared" si="169"/>
        <v>65.709999999999994</v>
      </c>
      <c r="DA968">
        <f t="shared" si="170"/>
        <v>6.56</v>
      </c>
      <c r="DB968">
        <v>0</v>
      </c>
    </row>
    <row r="969" spans="1:106" x14ac:dyDescent="0.2">
      <c r="A969">
        <f>ROW(Source!A388)</f>
        <v>388</v>
      </c>
      <c r="B969">
        <v>39570879</v>
      </c>
      <c r="C969">
        <v>39573503</v>
      </c>
      <c r="D969">
        <v>36883789</v>
      </c>
      <c r="E969">
        <v>1</v>
      </c>
      <c r="F969">
        <v>1</v>
      </c>
      <c r="G969">
        <v>1</v>
      </c>
      <c r="H969">
        <v>2</v>
      </c>
      <c r="I969" t="s">
        <v>1378</v>
      </c>
      <c r="J969" t="s">
        <v>1379</v>
      </c>
      <c r="K969" t="s">
        <v>1380</v>
      </c>
      <c r="L969">
        <v>1368</v>
      </c>
      <c r="N969">
        <v>1011</v>
      </c>
      <c r="O969" t="s">
        <v>1151</v>
      </c>
      <c r="P969" t="s">
        <v>1151</v>
      </c>
      <c r="Q969">
        <v>1</v>
      </c>
      <c r="W969">
        <v>0</v>
      </c>
      <c r="X969">
        <v>-624296059</v>
      </c>
      <c r="Y969">
        <v>2.2374999999999998</v>
      </c>
      <c r="AA969">
        <v>0</v>
      </c>
      <c r="AB969">
        <v>7.87</v>
      </c>
      <c r="AC969">
        <v>0</v>
      </c>
      <c r="AD969">
        <v>0</v>
      </c>
      <c r="AE969">
        <v>0</v>
      </c>
      <c r="AF969">
        <v>1.2</v>
      </c>
      <c r="AG969">
        <v>0</v>
      </c>
      <c r="AH969">
        <v>0</v>
      </c>
      <c r="AI969">
        <v>1</v>
      </c>
      <c r="AJ969">
        <v>6.56</v>
      </c>
      <c r="AK969">
        <v>1</v>
      </c>
      <c r="AL969">
        <v>1</v>
      </c>
      <c r="AN969">
        <v>0</v>
      </c>
      <c r="AO969">
        <v>1</v>
      </c>
      <c r="AP969">
        <v>1</v>
      </c>
      <c r="AQ969">
        <v>0</v>
      </c>
      <c r="AR969">
        <v>0</v>
      </c>
      <c r="AS969" t="s">
        <v>3</v>
      </c>
      <c r="AT969">
        <v>1.79</v>
      </c>
      <c r="AU969" t="s">
        <v>19</v>
      </c>
      <c r="AV969">
        <v>0</v>
      </c>
      <c r="AW969">
        <v>2</v>
      </c>
      <c r="AX969">
        <v>39573534</v>
      </c>
      <c r="AY969">
        <v>1</v>
      </c>
      <c r="AZ969">
        <v>0</v>
      </c>
      <c r="BA969">
        <v>919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CX969">
        <f>Y969*Source!I388</f>
        <v>0.72445775000000001</v>
      </c>
      <c r="CY969">
        <f t="shared" si="168"/>
        <v>7.87</v>
      </c>
      <c r="CZ969">
        <f t="shared" si="169"/>
        <v>1.2</v>
      </c>
      <c r="DA969">
        <f t="shared" si="170"/>
        <v>6.56</v>
      </c>
      <c r="DB969">
        <v>0</v>
      </c>
    </row>
    <row r="970" spans="1:106" x14ac:dyDescent="0.2">
      <c r="A970">
        <f>ROW(Source!A388)</f>
        <v>388</v>
      </c>
      <c r="B970">
        <v>39570879</v>
      </c>
      <c r="C970">
        <v>39573503</v>
      </c>
      <c r="D970">
        <v>36883836</v>
      </c>
      <c r="E970">
        <v>1</v>
      </c>
      <c r="F970">
        <v>1</v>
      </c>
      <c r="G970">
        <v>1</v>
      </c>
      <c r="H970">
        <v>2</v>
      </c>
      <c r="I970" t="s">
        <v>1407</v>
      </c>
      <c r="J970" t="s">
        <v>1408</v>
      </c>
      <c r="K970" t="s">
        <v>1409</v>
      </c>
      <c r="L970">
        <v>1368</v>
      </c>
      <c r="N970">
        <v>1011</v>
      </c>
      <c r="O970" t="s">
        <v>1151</v>
      </c>
      <c r="P970" t="s">
        <v>1151</v>
      </c>
      <c r="Q970">
        <v>1</v>
      </c>
      <c r="W970">
        <v>0</v>
      </c>
      <c r="X970">
        <v>1061502546</v>
      </c>
      <c r="Y970">
        <v>9.5250000000000004</v>
      </c>
      <c r="AA970">
        <v>0</v>
      </c>
      <c r="AB970">
        <v>80.75</v>
      </c>
      <c r="AC970">
        <v>0</v>
      </c>
      <c r="AD970">
        <v>0</v>
      </c>
      <c r="AE970">
        <v>0</v>
      </c>
      <c r="AF970">
        <v>12.31</v>
      </c>
      <c r="AG970">
        <v>0</v>
      </c>
      <c r="AH970">
        <v>0</v>
      </c>
      <c r="AI970">
        <v>1</v>
      </c>
      <c r="AJ970">
        <v>6.56</v>
      </c>
      <c r="AK970">
        <v>1</v>
      </c>
      <c r="AL970">
        <v>1</v>
      </c>
      <c r="AN970">
        <v>0</v>
      </c>
      <c r="AO970">
        <v>1</v>
      </c>
      <c r="AP970">
        <v>1</v>
      </c>
      <c r="AQ970">
        <v>0</v>
      </c>
      <c r="AR970">
        <v>0</v>
      </c>
      <c r="AS970" t="s">
        <v>3</v>
      </c>
      <c r="AT970">
        <v>7.62</v>
      </c>
      <c r="AU970" t="s">
        <v>19</v>
      </c>
      <c r="AV970">
        <v>0</v>
      </c>
      <c r="AW970">
        <v>2</v>
      </c>
      <c r="AX970">
        <v>39573535</v>
      </c>
      <c r="AY970">
        <v>1</v>
      </c>
      <c r="AZ970">
        <v>0</v>
      </c>
      <c r="BA970">
        <v>920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CX970">
        <f>Y970*Source!I388</f>
        <v>3.0840045000000003</v>
      </c>
      <c r="CY970">
        <f t="shared" si="168"/>
        <v>80.75</v>
      </c>
      <c r="CZ970">
        <f t="shared" si="169"/>
        <v>12.31</v>
      </c>
      <c r="DA970">
        <f t="shared" si="170"/>
        <v>6.56</v>
      </c>
      <c r="DB970">
        <v>0</v>
      </c>
    </row>
    <row r="971" spans="1:106" x14ac:dyDescent="0.2">
      <c r="A971">
        <f>ROW(Source!A388)</f>
        <v>388</v>
      </c>
      <c r="B971">
        <v>39570879</v>
      </c>
      <c r="C971">
        <v>39573503</v>
      </c>
      <c r="D971">
        <v>36800159</v>
      </c>
      <c r="E971">
        <v>1</v>
      </c>
      <c r="F971">
        <v>1</v>
      </c>
      <c r="G971">
        <v>1</v>
      </c>
      <c r="H971">
        <v>3</v>
      </c>
      <c r="I971" t="s">
        <v>1387</v>
      </c>
      <c r="J971" t="s">
        <v>1388</v>
      </c>
      <c r="K971" t="s">
        <v>1389</v>
      </c>
      <c r="L971">
        <v>1339</v>
      </c>
      <c r="N971">
        <v>1007</v>
      </c>
      <c r="O971" t="s">
        <v>73</v>
      </c>
      <c r="P971" t="s">
        <v>73</v>
      </c>
      <c r="Q971">
        <v>1</v>
      </c>
      <c r="W971">
        <v>0</v>
      </c>
      <c r="X971">
        <v>1262771840</v>
      </c>
      <c r="Y971">
        <v>1.4</v>
      </c>
      <c r="AA971">
        <v>40.799999999999997</v>
      </c>
      <c r="AB971">
        <v>0</v>
      </c>
      <c r="AC971">
        <v>0</v>
      </c>
      <c r="AD971">
        <v>0</v>
      </c>
      <c r="AE971">
        <v>6.22</v>
      </c>
      <c r="AF971">
        <v>0</v>
      </c>
      <c r="AG971">
        <v>0</v>
      </c>
      <c r="AH971">
        <v>0</v>
      </c>
      <c r="AI971">
        <v>6.56</v>
      </c>
      <c r="AJ971">
        <v>1</v>
      </c>
      <c r="AK971">
        <v>1</v>
      </c>
      <c r="AL971">
        <v>1</v>
      </c>
      <c r="AN971">
        <v>0</v>
      </c>
      <c r="AO971">
        <v>1</v>
      </c>
      <c r="AP971">
        <v>0</v>
      </c>
      <c r="AQ971">
        <v>0</v>
      </c>
      <c r="AR971">
        <v>0</v>
      </c>
      <c r="AS971" t="s">
        <v>3</v>
      </c>
      <c r="AT971">
        <v>1.4</v>
      </c>
      <c r="AU971" t="s">
        <v>3</v>
      </c>
      <c r="AV971">
        <v>0</v>
      </c>
      <c r="AW971">
        <v>2</v>
      </c>
      <c r="AX971">
        <v>39573536</v>
      </c>
      <c r="AY971">
        <v>1</v>
      </c>
      <c r="AZ971">
        <v>0</v>
      </c>
      <c r="BA971">
        <v>921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CX971">
        <f>Y971*Source!I388</f>
        <v>0.45329199999999997</v>
      </c>
      <c r="CY971">
        <f t="shared" ref="CY971:CY984" si="171">AA971</f>
        <v>40.799999999999997</v>
      </c>
      <c r="CZ971">
        <f t="shared" ref="CZ971:CZ984" si="172">AE971</f>
        <v>6.22</v>
      </c>
      <c r="DA971">
        <f t="shared" ref="DA971:DA984" si="173">AI971</f>
        <v>6.56</v>
      </c>
      <c r="DB971">
        <v>0</v>
      </c>
    </row>
    <row r="972" spans="1:106" x14ac:dyDescent="0.2">
      <c r="A972">
        <f>ROW(Source!A388)</f>
        <v>388</v>
      </c>
      <c r="B972">
        <v>39570879</v>
      </c>
      <c r="C972">
        <v>39573503</v>
      </c>
      <c r="D972">
        <v>36800166</v>
      </c>
      <c r="E972">
        <v>1</v>
      </c>
      <c r="F972">
        <v>1</v>
      </c>
      <c r="G972">
        <v>1</v>
      </c>
      <c r="H972">
        <v>3</v>
      </c>
      <c r="I972" t="s">
        <v>1410</v>
      </c>
      <c r="J972" t="s">
        <v>1411</v>
      </c>
      <c r="K972" t="s">
        <v>1412</v>
      </c>
      <c r="L972">
        <v>1346</v>
      </c>
      <c r="N972">
        <v>1009</v>
      </c>
      <c r="O972" t="s">
        <v>307</v>
      </c>
      <c r="P972" t="s">
        <v>307</v>
      </c>
      <c r="Q972">
        <v>1</v>
      </c>
      <c r="W972">
        <v>0</v>
      </c>
      <c r="X972">
        <v>1721895514</v>
      </c>
      <c r="Y972">
        <v>0.42</v>
      </c>
      <c r="AA972">
        <v>39.950000000000003</v>
      </c>
      <c r="AB972">
        <v>0</v>
      </c>
      <c r="AC972">
        <v>0</v>
      </c>
      <c r="AD972">
        <v>0</v>
      </c>
      <c r="AE972">
        <v>6.09</v>
      </c>
      <c r="AF972">
        <v>0</v>
      </c>
      <c r="AG972">
        <v>0</v>
      </c>
      <c r="AH972">
        <v>0</v>
      </c>
      <c r="AI972">
        <v>6.56</v>
      </c>
      <c r="AJ972">
        <v>1</v>
      </c>
      <c r="AK972">
        <v>1</v>
      </c>
      <c r="AL972">
        <v>1</v>
      </c>
      <c r="AN972">
        <v>0</v>
      </c>
      <c r="AO972">
        <v>1</v>
      </c>
      <c r="AP972">
        <v>0</v>
      </c>
      <c r="AQ972">
        <v>0</v>
      </c>
      <c r="AR972">
        <v>0</v>
      </c>
      <c r="AS972" t="s">
        <v>3</v>
      </c>
      <c r="AT972">
        <v>0.42</v>
      </c>
      <c r="AU972" t="s">
        <v>3</v>
      </c>
      <c r="AV972">
        <v>0</v>
      </c>
      <c r="AW972">
        <v>2</v>
      </c>
      <c r="AX972">
        <v>39573537</v>
      </c>
      <c r="AY972">
        <v>1</v>
      </c>
      <c r="AZ972">
        <v>0</v>
      </c>
      <c r="BA972">
        <v>922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CX972">
        <f>Y972*Source!I388</f>
        <v>0.13598759999999999</v>
      </c>
      <c r="CY972">
        <f t="shared" si="171"/>
        <v>39.950000000000003</v>
      </c>
      <c r="CZ972">
        <f t="shared" si="172"/>
        <v>6.09</v>
      </c>
      <c r="DA972">
        <f t="shared" si="173"/>
        <v>6.56</v>
      </c>
      <c r="DB972">
        <v>0</v>
      </c>
    </row>
    <row r="973" spans="1:106" x14ac:dyDescent="0.2">
      <c r="A973">
        <f>ROW(Source!A388)</f>
        <v>388</v>
      </c>
      <c r="B973">
        <v>39570879</v>
      </c>
      <c r="C973">
        <v>39573503</v>
      </c>
      <c r="D973">
        <v>36803259</v>
      </c>
      <c r="E973">
        <v>1</v>
      </c>
      <c r="F973">
        <v>1</v>
      </c>
      <c r="G973">
        <v>1</v>
      </c>
      <c r="H973">
        <v>3</v>
      </c>
      <c r="I973" t="s">
        <v>1448</v>
      </c>
      <c r="J973" t="s">
        <v>1449</v>
      </c>
      <c r="K973" t="s">
        <v>1450</v>
      </c>
      <c r="L973">
        <v>1348</v>
      </c>
      <c r="N973">
        <v>1009</v>
      </c>
      <c r="O973" t="s">
        <v>64</v>
      </c>
      <c r="P973" t="s">
        <v>64</v>
      </c>
      <c r="Q973">
        <v>1000</v>
      </c>
      <c r="W973">
        <v>0</v>
      </c>
      <c r="X973">
        <v>1225357214</v>
      </c>
      <c r="Y973">
        <v>4.4000000000000003E-3</v>
      </c>
      <c r="AA973">
        <v>70513.440000000002</v>
      </c>
      <c r="AB973">
        <v>0</v>
      </c>
      <c r="AC973">
        <v>0</v>
      </c>
      <c r="AD973">
        <v>0</v>
      </c>
      <c r="AE973">
        <v>10749</v>
      </c>
      <c r="AF973">
        <v>0</v>
      </c>
      <c r="AG973">
        <v>0</v>
      </c>
      <c r="AH973">
        <v>0</v>
      </c>
      <c r="AI973">
        <v>6.56</v>
      </c>
      <c r="AJ973">
        <v>1</v>
      </c>
      <c r="AK973">
        <v>1</v>
      </c>
      <c r="AL973">
        <v>1</v>
      </c>
      <c r="AN973">
        <v>0</v>
      </c>
      <c r="AO973">
        <v>1</v>
      </c>
      <c r="AP973">
        <v>0</v>
      </c>
      <c r="AQ973">
        <v>0</v>
      </c>
      <c r="AR973">
        <v>0</v>
      </c>
      <c r="AS973" t="s">
        <v>3</v>
      </c>
      <c r="AT973">
        <v>4.4000000000000003E-3</v>
      </c>
      <c r="AU973" t="s">
        <v>3</v>
      </c>
      <c r="AV973">
        <v>0</v>
      </c>
      <c r="AW973">
        <v>2</v>
      </c>
      <c r="AX973">
        <v>39573538</v>
      </c>
      <c r="AY973">
        <v>1</v>
      </c>
      <c r="AZ973">
        <v>0</v>
      </c>
      <c r="BA973">
        <v>923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CX973">
        <f>Y973*Source!I388</f>
        <v>1.4246320000000001E-3</v>
      </c>
      <c r="CY973">
        <f t="shared" si="171"/>
        <v>70513.440000000002</v>
      </c>
      <c r="CZ973">
        <f t="shared" si="172"/>
        <v>10749</v>
      </c>
      <c r="DA973">
        <f t="shared" si="173"/>
        <v>6.56</v>
      </c>
      <c r="DB973">
        <v>0</v>
      </c>
    </row>
    <row r="974" spans="1:106" x14ac:dyDescent="0.2">
      <c r="A974">
        <f>ROW(Source!A388)</f>
        <v>388</v>
      </c>
      <c r="B974">
        <v>39570879</v>
      </c>
      <c r="C974">
        <v>39573503</v>
      </c>
      <c r="D974">
        <v>36804545</v>
      </c>
      <c r="E974">
        <v>1</v>
      </c>
      <c r="F974">
        <v>1</v>
      </c>
      <c r="G974">
        <v>1</v>
      </c>
      <c r="H974">
        <v>3</v>
      </c>
      <c r="I974" t="s">
        <v>1211</v>
      </c>
      <c r="J974" t="s">
        <v>1212</v>
      </c>
      <c r="K974" t="s">
        <v>1213</v>
      </c>
      <c r="L974">
        <v>1348</v>
      </c>
      <c r="N974">
        <v>1009</v>
      </c>
      <c r="O974" t="s">
        <v>64</v>
      </c>
      <c r="P974" t="s">
        <v>64</v>
      </c>
      <c r="Q974">
        <v>1000</v>
      </c>
      <c r="W974">
        <v>0</v>
      </c>
      <c r="X974">
        <v>1174701286</v>
      </c>
      <c r="Y974">
        <v>1.0000000000000001E-5</v>
      </c>
      <c r="AA974">
        <v>78575.679999999993</v>
      </c>
      <c r="AB974">
        <v>0</v>
      </c>
      <c r="AC974">
        <v>0</v>
      </c>
      <c r="AD974">
        <v>0</v>
      </c>
      <c r="AE974">
        <v>11978</v>
      </c>
      <c r="AF974">
        <v>0</v>
      </c>
      <c r="AG974">
        <v>0</v>
      </c>
      <c r="AH974">
        <v>0</v>
      </c>
      <c r="AI974">
        <v>6.56</v>
      </c>
      <c r="AJ974">
        <v>1</v>
      </c>
      <c r="AK974">
        <v>1</v>
      </c>
      <c r="AL974">
        <v>1</v>
      </c>
      <c r="AN974">
        <v>0</v>
      </c>
      <c r="AO974">
        <v>1</v>
      </c>
      <c r="AP974">
        <v>0</v>
      </c>
      <c r="AQ974">
        <v>0</v>
      </c>
      <c r="AR974">
        <v>0</v>
      </c>
      <c r="AS974" t="s">
        <v>3</v>
      </c>
      <c r="AT974">
        <v>1.0000000000000001E-5</v>
      </c>
      <c r="AU974" t="s">
        <v>3</v>
      </c>
      <c r="AV974">
        <v>0</v>
      </c>
      <c r="AW974">
        <v>2</v>
      </c>
      <c r="AX974">
        <v>39573540</v>
      </c>
      <c r="AY974">
        <v>1</v>
      </c>
      <c r="AZ974">
        <v>0</v>
      </c>
      <c r="BA974">
        <v>925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CX974">
        <f>Y974*Source!I388</f>
        <v>3.2378000000000006E-6</v>
      </c>
      <c r="CY974">
        <f t="shared" si="171"/>
        <v>78575.679999999993</v>
      </c>
      <c r="CZ974">
        <f t="shared" si="172"/>
        <v>11978</v>
      </c>
      <c r="DA974">
        <f t="shared" si="173"/>
        <v>6.56</v>
      </c>
      <c r="DB974">
        <v>0</v>
      </c>
    </row>
    <row r="975" spans="1:106" x14ac:dyDescent="0.2">
      <c r="A975">
        <f>ROW(Source!A388)</f>
        <v>388</v>
      </c>
      <c r="B975">
        <v>39570879</v>
      </c>
      <c r="C975">
        <v>39573503</v>
      </c>
      <c r="D975">
        <v>36805527</v>
      </c>
      <c r="E975">
        <v>1</v>
      </c>
      <c r="F975">
        <v>1</v>
      </c>
      <c r="G975">
        <v>1</v>
      </c>
      <c r="H975">
        <v>3</v>
      </c>
      <c r="I975" t="s">
        <v>1413</v>
      </c>
      <c r="J975" t="s">
        <v>1414</v>
      </c>
      <c r="K975" t="s">
        <v>1415</v>
      </c>
      <c r="L975">
        <v>1348</v>
      </c>
      <c r="N975">
        <v>1009</v>
      </c>
      <c r="O975" t="s">
        <v>64</v>
      </c>
      <c r="P975" t="s">
        <v>64</v>
      </c>
      <c r="Q975">
        <v>1000</v>
      </c>
      <c r="W975">
        <v>0</v>
      </c>
      <c r="X975">
        <v>-2116243625</v>
      </c>
      <c r="Y975">
        <v>1E-4</v>
      </c>
      <c r="AA975">
        <v>248624</v>
      </c>
      <c r="AB975">
        <v>0</v>
      </c>
      <c r="AC975">
        <v>0</v>
      </c>
      <c r="AD975">
        <v>0</v>
      </c>
      <c r="AE975">
        <v>37900</v>
      </c>
      <c r="AF975">
        <v>0</v>
      </c>
      <c r="AG975">
        <v>0</v>
      </c>
      <c r="AH975">
        <v>0</v>
      </c>
      <c r="AI975">
        <v>6.56</v>
      </c>
      <c r="AJ975">
        <v>1</v>
      </c>
      <c r="AK975">
        <v>1</v>
      </c>
      <c r="AL975">
        <v>1</v>
      </c>
      <c r="AN975">
        <v>0</v>
      </c>
      <c r="AO975">
        <v>1</v>
      </c>
      <c r="AP975">
        <v>0</v>
      </c>
      <c r="AQ975">
        <v>0</v>
      </c>
      <c r="AR975">
        <v>0</v>
      </c>
      <c r="AS975" t="s">
        <v>3</v>
      </c>
      <c r="AT975">
        <v>1E-4</v>
      </c>
      <c r="AU975" t="s">
        <v>3</v>
      </c>
      <c r="AV975">
        <v>0</v>
      </c>
      <c r="AW975">
        <v>2</v>
      </c>
      <c r="AX975">
        <v>39573541</v>
      </c>
      <c r="AY975">
        <v>1</v>
      </c>
      <c r="AZ975">
        <v>0</v>
      </c>
      <c r="BA975">
        <v>926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CX975">
        <f>Y975*Source!I388</f>
        <v>3.2378000000000001E-5</v>
      </c>
      <c r="CY975">
        <f t="shared" si="171"/>
        <v>248624</v>
      </c>
      <c r="CZ975">
        <f t="shared" si="172"/>
        <v>37900</v>
      </c>
      <c r="DA975">
        <f t="shared" si="173"/>
        <v>6.56</v>
      </c>
      <c r="DB975">
        <v>0</v>
      </c>
    </row>
    <row r="976" spans="1:106" x14ac:dyDescent="0.2">
      <c r="A976">
        <f>ROW(Source!A388)</f>
        <v>388</v>
      </c>
      <c r="B976">
        <v>39570879</v>
      </c>
      <c r="C976">
        <v>39573503</v>
      </c>
      <c r="D976">
        <v>36823258</v>
      </c>
      <c r="E976">
        <v>1</v>
      </c>
      <c r="F976">
        <v>1</v>
      </c>
      <c r="G976">
        <v>1</v>
      </c>
      <c r="H976">
        <v>3</v>
      </c>
      <c r="I976" t="s">
        <v>579</v>
      </c>
      <c r="J976" t="s">
        <v>581</v>
      </c>
      <c r="K976" t="s">
        <v>580</v>
      </c>
      <c r="L976">
        <v>1348</v>
      </c>
      <c r="N976">
        <v>1009</v>
      </c>
      <c r="O976" t="s">
        <v>64</v>
      </c>
      <c r="P976" t="s">
        <v>64</v>
      </c>
      <c r="Q976">
        <v>1000</v>
      </c>
      <c r="W976">
        <v>0</v>
      </c>
      <c r="X976">
        <v>299819930</v>
      </c>
      <c r="Y976">
        <v>2E-3</v>
      </c>
      <c r="AA976">
        <v>50590.720000000001</v>
      </c>
      <c r="AB976">
        <v>0</v>
      </c>
      <c r="AC976">
        <v>0</v>
      </c>
      <c r="AD976">
        <v>0</v>
      </c>
      <c r="AE976">
        <v>7712</v>
      </c>
      <c r="AF976">
        <v>0</v>
      </c>
      <c r="AG976">
        <v>0</v>
      </c>
      <c r="AH976">
        <v>0</v>
      </c>
      <c r="AI976">
        <v>6.56</v>
      </c>
      <c r="AJ976">
        <v>1</v>
      </c>
      <c r="AK976">
        <v>1</v>
      </c>
      <c r="AL976">
        <v>1</v>
      </c>
      <c r="AN976">
        <v>0</v>
      </c>
      <c r="AO976">
        <v>1</v>
      </c>
      <c r="AP976">
        <v>0</v>
      </c>
      <c r="AQ976">
        <v>0</v>
      </c>
      <c r="AR976">
        <v>0</v>
      </c>
      <c r="AS976" t="s">
        <v>3</v>
      </c>
      <c r="AT976">
        <v>2E-3</v>
      </c>
      <c r="AU976" t="s">
        <v>3</v>
      </c>
      <c r="AV976">
        <v>0</v>
      </c>
      <c r="AW976">
        <v>2</v>
      </c>
      <c r="AX976">
        <v>39573542</v>
      </c>
      <c r="AY976">
        <v>1</v>
      </c>
      <c r="AZ976">
        <v>0</v>
      </c>
      <c r="BA976">
        <v>927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CX976">
        <f>Y976*Source!I388</f>
        <v>6.4756000000000004E-4</v>
      </c>
      <c r="CY976">
        <f t="shared" si="171"/>
        <v>50590.720000000001</v>
      </c>
      <c r="CZ976">
        <f t="shared" si="172"/>
        <v>7712</v>
      </c>
      <c r="DA976">
        <f t="shared" si="173"/>
        <v>6.56</v>
      </c>
      <c r="DB976">
        <v>0</v>
      </c>
    </row>
    <row r="977" spans="1:106" x14ac:dyDescent="0.2">
      <c r="A977">
        <f>ROW(Source!A388)</f>
        <v>388</v>
      </c>
      <c r="B977">
        <v>39570879</v>
      </c>
      <c r="C977">
        <v>39573503</v>
      </c>
      <c r="D977">
        <v>39169913</v>
      </c>
      <c r="E977">
        <v>17</v>
      </c>
      <c r="F977">
        <v>1</v>
      </c>
      <c r="G977">
        <v>1</v>
      </c>
      <c r="H977">
        <v>3</v>
      </c>
      <c r="I977" t="s">
        <v>124</v>
      </c>
      <c r="J977" t="s">
        <v>3</v>
      </c>
      <c r="K977" t="s">
        <v>125</v>
      </c>
      <c r="L977">
        <v>1348</v>
      </c>
      <c r="N977">
        <v>1009</v>
      </c>
      <c r="O977" t="s">
        <v>64</v>
      </c>
      <c r="P977" t="s">
        <v>64</v>
      </c>
      <c r="Q977">
        <v>1000</v>
      </c>
      <c r="W977">
        <v>0</v>
      </c>
      <c r="X977">
        <v>748648226</v>
      </c>
      <c r="Y977">
        <v>1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6.56</v>
      </c>
      <c r="AJ977">
        <v>1</v>
      </c>
      <c r="AK977">
        <v>1</v>
      </c>
      <c r="AL977">
        <v>1</v>
      </c>
      <c r="AN977">
        <v>0</v>
      </c>
      <c r="AO977">
        <v>0</v>
      </c>
      <c r="AP977">
        <v>0</v>
      </c>
      <c r="AQ977">
        <v>0</v>
      </c>
      <c r="AR977">
        <v>0</v>
      </c>
      <c r="AS977" t="s">
        <v>3</v>
      </c>
      <c r="AT977">
        <v>1</v>
      </c>
      <c r="AU977" t="s">
        <v>3</v>
      </c>
      <c r="AV977">
        <v>0</v>
      </c>
      <c r="AW977">
        <v>2</v>
      </c>
      <c r="AX977">
        <v>39573543</v>
      </c>
      <c r="AY977">
        <v>1</v>
      </c>
      <c r="AZ977">
        <v>0</v>
      </c>
      <c r="BA977">
        <v>928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CX977">
        <f>Y977*Source!I388</f>
        <v>0.32378000000000001</v>
      </c>
      <c r="CY977">
        <f t="shared" si="171"/>
        <v>0</v>
      </c>
      <c r="CZ977">
        <f t="shared" si="172"/>
        <v>0</v>
      </c>
      <c r="DA977">
        <f t="shared" si="173"/>
        <v>6.56</v>
      </c>
      <c r="DB977">
        <v>0</v>
      </c>
    </row>
    <row r="978" spans="1:106" x14ac:dyDescent="0.2">
      <c r="A978">
        <f>ROW(Source!A388)</f>
        <v>388</v>
      </c>
      <c r="B978">
        <v>39570879</v>
      </c>
      <c r="C978">
        <v>39573503</v>
      </c>
      <c r="D978">
        <v>36823299</v>
      </c>
      <c r="E978">
        <v>1</v>
      </c>
      <c r="F978">
        <v>1</v>
      </c>
      <c r="G978">
        <v>1</v>
      </c>
      <c r="H978">
        <v>3</v>
      </c>
      <c r="I978" t="s">
        <v>698</v>
      </c>
      <c r="J978" t="s">
        <v>700</v>
      </c>
      <c r="K978" t="s">
        <v>699</v>
      </c>
      <c r="L978">
        <v>1348</v>
      </c>
      <c r="N978">
        <v>1009</v>
      </c>
      <c r="O978" t="s">
        <v>64</v>
      </c>
      <c r="P978" t="s">
        <v>64</v>
      </c>
      <c r="Q978">
        <v>1000</v>
      </c>
      <c r="W978">
        <v>0</v>
      </c>
      <c r="X978">
        <v>50906629</v>
      </c>
      <c r="Y978">
        <v>1</v>
      </c>
      <c r="AA978">
        <v>66615.16</v>
      </c>
      <c r="AB978">
        <v>0</v>
      </c>
      <c r="AC978">
        <v>0</v>
      </c>
      <c r="AD978">
        <v>0</v>
      </c>
      <c r="AE978">
        <v>10154.75</v>
      </c>
      <c r="AF978">
        <v>0</v>
      </c>
      <c r="AG978">
        <v>0</v>
      </c>
      <c r="AH978">
        <v>0</v>
      </c>
      <c r="AI978">
        <v>6.56</v>
      </c>
      <c r="AJ978">
        <v>1</v>
      </c>
      <c r="AK978">
        <v>1</v>
      </c>
      <c r="AL978">
        <v>1</v>
      </c>
      <c r="AN978">
        <v>0</v>
      </c>
      <c r="AO978">
        <v>0</v>
      </c>
      <c r="AP978">
        <v>0</v>
      </c>
      <c r="AQ978">
        <v>0</v>
      </c>
      <c r="AR978">
        <v>0</v>
      </c>
      <c r="AS978" t="s">
        <v>3</v>
      </c>
      <c r="AT978">
        <v>1</v>
      </c>
      <c r="AU978" t="s">
        <v>3</v>
      </c>
      <c r="AV978">
        <v>0</v>
      </c>
      <c r="AW978">
        <v>1</v>
      </c>
      <c r="AX978">
        <v>-1</v>
      </c>
      <c r="AY978">
        <v>0</v>
      </c>
      <c r="AZ978">
        <v>0</v>
      </c>
      <c r="BA978" t="s">
        <v>3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CX978">
        <f>Y978*Source!I388</f>
        <v>0.32378000000000001</v>
      </c>
      <c r="CY978">
        <f t="shared" si="171"/>
        <v>66615.16</v>
      </c>
      <c r="CZ978">
        <f t="shared" si="172"/>
        <v>10154.75</v>
      </c>
      <c r="DA978">
        <f t="shared" si="173"/>
        <v>6.56</v>
      </c>
      <c r="DB978">
        <v>0</v>
      </c>
    </row>
    <row r="979" spans="1:106" x14ac:dyDescent="0.2">
      <c r="A979">
        <f>ROW(Source!A388)</f>
        <v>388</v>
      </c>
      <c r="B979">
        <v>39570879</v>
      </c>
      <c r="C979">
        <v>39573503</v>
      </c>
      <c r="D979">
        <v>36825287</v>
      </c>
      <c r="E979">
        <v>1</v>
      </c>
      <c r="F979">
        <v>1</v>
      </c>
      <c r="G979">
        <v>1</v>
      </c>
      <c r="H979">
        <v>3</v>
      </c>
      <c r="I979" t="s">
        <v>1416</v>
      </c>
      <c r="J979" t="s">
        <v>1417</v>
      </c>
      <c r="K979" t="s">
        <v>1418</v>
      </c>
      <c r="L979">
        <v>1302</v>
      </c>
      <c r="N979">
        <v>1003</v>
      </c>
      <c r="O979" t="s">
        <v>47</v>
      </c>
      <c r="P979" t="s">
        <v>47</v>
      </c>
      <c r="Q979">
        <v>10</v>
      </c>
      <c r="W979">
        <v>0</v>
      </c>
      <c r="X979">
        <v>-1640127157</v>
      </c>
      <c r="Y979">
        <v>1.8700000000000001E-2</v>
      </c>
      <c r="AA979">
        <v>329.57</v>
      </c>
      <c r="AB979">
        <v>0</v>
      </c>
      <c r="AC979">
        <v>0</v>
      </c>
      <c r="AD979">
        <v>0</v>
      </c>
      <c r="AE979">
        <v>50.24</v>
      </c>
      <c r="AF979">
        <v>0</v>
      </c>
      <c r="AG979">
        <v>0</v>
      </c>
      <c r="AH979">
        <v>0</v>
      </c>
      <c r="AI979">
        <v>6.56</v>
      </c>
      <c r="AJ979">
        <v>1</v>
      </c>
      <c r="AK979">
        <v>1</v>
      </c>
      <c r="AL979">
        <v>1</v>
      </c>
      <c r="AN979">
        <v>0</v>
      </c>
      <c r="AO979">
        <v>1</v>
      </c>
      <c r="AP979">
        <v>0</v>
      </c>
      <c r="AQ979">
        <v>0</v>
      </c>
      <c r="AR979">
        <v>0</v>
      </c>
      <c r="AS979" t="s">
        <v>3</v>
      </c>
      <c r="AT979">
        <v>1.8700000000000001E-2</v>
      </c>
      <c r="AU979" t="s">
        <v>3</v>
      </c>
      <c r="AV979">
        <v>0</v>
      </c>
      <c r="AW979">
        <v>2</v>
      </c>
      <c r="AX979">
        <v>39573544</v>
      </c>
      <c r="AY979">
        <v>1</v>
      </c>
      <c r="AZ979">
        <v>0</v>
      </c>
      <c r="BA979">
        <v>929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CX979">
        <f>Y979*Source!I388</f>
        <v>6.054686000000001E-3</v>
      </c>
      <c r="CY979">
        <f t="shared" si="171"/>
        <v>329.57</v>
      </c>
      <c r="CZ979">
        <f t="shared" si="172"/>
        <v>50.24</v>
      </c>
      <c r="DA979">
        <f t="shared" si="173"/>
        <v>6.56</v>
      </c>
      <c r="DB979">
        <v>0</v>
      </c>
    </row>
    <row r="980" spans="1:106" x14ac:dyDescent="0.2">
      <c r="A980">
        <f>ROW(Source!A388)</f>
        <v>388</v>
      </c>
      <c r="B980">
        <v>39570879</v>
      </c>
      <c r="C980">
        <v>39573503</v>
      </c>
      <c r="D980">
        <v>36825646</v>
      </c>
      <c r="E980">
        <v>1</v>
      </c>
      <c r="F980">
        <v>1</v>
      </c>
      <c r="G980">
        <v>1</v>
      </c>
      <c r="H980">
        <v>3</v>
      </c>
      <c r="I980" t="s">
        <v>1220</v>
      </c>
      <c r="J980" t="s">
        <v>1221</v>
      </c>
      <c r="K980" t="s">
        <v>1222</v>
      </c>
      <c r="L980">
        <v>1348</v>
      </c>
      <c r="N980">
        <v>1009</v>
      </c>
      <c r="O980" t="s">
        <v>64</v>
      </c>
      <c r="P980" t="s">
        <v>64</v>
      </c>
      <c r="Q980">
        <v>1000</v>
      </c>
      <c r="W980">
        <v>0</v>
      </c>
      <c r="X980">
        <v>-1396314973</v>
      </c>
      <c r="Y980">
        <v>3.0000000000000001E-5</v>
      </c>
      <c r="AA980">
        <v>29226.11</v>
      </c>
      <c r="AB980">
        <v>0</v>
      </c>
      <c r="AC980">
        <v>0</v>
      </c>
      <c r="AD980">
        <v>0</v>
      </c>
      <c r="AE980">
        <v>4455.2</v>
      </c>
      <c r="AF980">
        <v>0</v>
      </c>
      <c r="AG980">
        <v>0</v>
      </c>
      <c r="AH980">
        <v>0</v>
      </c>
      <c r="AI980">
        <v>6.56</v>
      </c>
      <c r="AJ980">
        <v>1</v>
      </c>
      <c r="AK980">
        <v>1</v>
      </c>
      <c r="AL980">
        <v>1</v>
      </c>
      <c r="AN980">
        <v>0</v>
      </c>
      <c r="AO980">
        <v>1</v>
      </c>
      <c r="AP980">
        <v>0</v>
      </c>
      <c r="AQ980">
        <v>0</v>
      </c>
      <c r="AR980">
        <v>0</v>
      </c>
      <c r="AS980" t="s">
        <v>3</v>
      </c>
      <c r="AT980">
        <v>3.0000000000000001E-5</v>
      </c>
      <c r="AU980" t="s">
        <v>3</v>
      </c>
      <c r="AV980">
        <v>0</v>
      </c>
      <c r="AW980">
        <v>2</v>
      </c>
      <c r="AX980">
        <v>39573545</v>
      </c>
      <c r="AY980">
        <v>1</v>
      </c>
      <c r="AZ980">
        <v>0</v>
      </c>
      <c r="BA980">
        <v>930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CX980">
        <f>Y980*Source!I388</f>
        <v>9.7134000000000009E-6</v>
      </c>
      <c r="CY980">
        <f t="shared" si="171"/>
        <v>29226.11</v>
      </c>
      <c r="CZ980">
        <f t="shared" si="172"/>
        <v>4455.2</v>
      </c>
      <c r="DA980">
        <f t="shared" si="173"/>
        <v>6.56</v>
      </c>
      <c r="DB980">
        <v>0</v>
      </c>
    </row>
    <row r="981" spans="1:106" x14ac:dyDescent="0.2">
      <c r="A981">
        <f>ROW(Source!A388)</f>
        <v>388</v>
      </c>
      <c r="B981">
        <v>39570879</v>
      </c>
      <c r="C981">
        <v>39573503</v>
      </c>
      <c r="D981">
        <v>36826406</v>
      </c>
      <c r="E981">
        <v>1</v>
      </c>
      <c r="F981">
        <v>1</v>
      </c>
      <c r="G981">
        <v>1</v>
      </c>
      <c r="H981">
        <v>3</v>
      </c>
      <c r="I981" t="s">
        <v>1419</v>
      </c>
      <c r="J981" t="s">
        <v>1420</v>
      </c>
      <c r="K981" t="s">
        <v>1421</v>
      </c>
      <c r="L981">
        <v>1348</v>
      </c>
      <c r="N981">
        <v>1009</v>
      </c>
      <c r="O981" t="s">
        <v>64</v>
      </c>
      <c r="P981" t="s">
        <v>64</v>
      </c>
      <c r="Q981">
        <v>1000</v>
      </c>
      <c r="W981">
        <v>0</v>
      </c>
      <c r="X981">
        <v>900832145</v>
      </c>
      <c r="Y981">
        <v>1.9400000000000001E-3</v>
      </c>
      <c r="AA981">
        <v>32275.200000000001</v>
      </c>
      <c r="AB981">
        <v>0</v>
      </c>
      <c r="AC981">
        <v>0</v>
      </c>
      <c r="AD981">
        <v>0</v>
      </c>
      <c r="AE981">
        <v>4920</v>
      </c>
      <c r="AF981">
        <v>0</v>
      </c>
      <c r="AG981">
        <v>0</v>
      </c>
      <c r="AH981">
        <v>0</v>
      </c>
      <c r="AI981">
        <v>6.56</v>
      </c>
      <c r="AJ981">
        <v>1</v>
      </c>
      <c r="AK981">
        <v>1</v>
      </c>
      <c r="AL981">
        <v>1</v>
      </c>
      <c r="AN981">
        <v>0</v>
      </c>
      <c r="AO981">
        <v>1</v>
      </c>
      <c r="AP981">
        <v>0</v>
      </c>
      <c r="AQ981">
        <v>0</v>
      </c>
      <c r="AR981">
        <v>0</v>
      </c>
      <c r="AS981" t="s">
        <v>3</v>
      </c>
      <c r="AT981">
        <v>1.9400000000000001E-3</v>
      </c>
      <c r="AU981" t="s">
        <v>3</v>
      </c>
      <c r="AV981">
        <v>0</v>
      </c>
      <c r="AW981">
        <v>2</v>
      </c>
      <c r="AX981">
        <v>39573546</v>
      </c>
      <c r="AY981">
        <v>1</v>
      </c>
      <c r="AZ981">
        <v>0</v>
      </c>
      <c r="BA981">
        <v>931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CX981">
        <f>Y981*Source!I388</f>
        <v>6.2813320000000008E-4</v>
      </c>
      <c r="CY981">
        <f t="shared" si="171"/>
        <v>32275.200000000001</v>
      </c>
      <c r="CZ981">
        <f t="shared" si="172"/>
        <v>4920</v>
      </c>
      <c r="DA981">
        <f t="shared" si="173"/>
        <v>6.56</v>
      </c>
      <c r="DB981">
        <v>0</v>
      </c>
    </row>
    <row r="982" spans="1:106" x14ac:dyDescent="0.2">
      <c r="A982">
        <f>ROW(Source!A388)</f>
        <v>388</v>
      </c>
      <c r="B982">
        <v>39570879</v>
      </c>
      <c r="C982">
        <v>39573503</v>
      </c>
      <c r="D982">
        <v>36830313</v>
      </c>
      <c r="E982">
        <v>1</v>
      </c>
      <c r="F982">
        <v>1</v>
      </c>
      <c r="G982">
        <v>1</v>
      </c>
      <c r="H982">
        <v>3</v>
      </c>
      <c r="I982" t="s">
        <v>1422</v>
      </c>
      <c r="J982" t="s">
        <v>1423</v>
      </c>
      <c r="K982" t="s">
        <v>1424</v>
      </c>
      <c r="L982">
        <v>1339</v>
      </c>
      <c r="N982">
        <v>1007</v>
      </c>
      <c r="O982" t="s">
        <v>73</v>
      </c>
      <c r="P982" t="s">
        <v>73</v>
      </c>
      <c r="Q982">
        <v>1</v>
      </c>
      <c r="W982">
        <v>0</v>
      </c>
      <c r="X982">
        <v>1283004816</v>
      </c>
      <c r="Y982">
        <v>1.0300000000000001E-3</v>
      </c>
      <c r="AA982">
        <v>11152</v>
      </c>
      <c r="AB982">
        <v>0</v>
      </c>
      <c r="AC982">
        <v>0</v>
      </c>
      <c r="AD982">
        <v>0</v>
      </c>
      <c r="AE982">
        <v>1700</v>
      </c>
      <c r="AF982">
        <v>0</v>
      </c>
      <c r="AG982">
        <v>0</v>
      </c>
      <c r="AH982">
        <v>0</v>
      </c>
      <c r="AI982">
        <v>6.56</v>
      </c>
      <c r="AJ982">
        <v>1</v>
      </c>
      <c r="AK982">
        <v>1</v>
      </c>
      <c r="AL982">
        <v>1</v>
      </c>
      <c r="AN982">
        <v>0</v>
      </c>
      <c r="AO982">
        <v>1</v>
      </c>
      <c r="AP982">
        <v>0</v>
      </c>
      <c r="AQ982">
        <v>0</v>
      </c>
      <c r="AR982">
        <v>0</v>
      </c>
      <c r="AS982" t="s">
        <v>3</v>
      </c>
      <c r="AT982">
        <v>1.0300000000000001E-3</v>
      </c>
      <c r="AU982" t="s">
        <v>3</v>
      </c>
      <c r="AV982">
        <v>0</v>
      </c>
      <c r="AW982">
        <v>2</v>
      </c>
      <c r="AX982">
        <v>39573547</v>
      </c>
      <c r="AY982">
        <v>1</v>
      </c>
      <c r="AZ982">
        <v>0</v>
      </c>
      <c r="BA982">
        <v>932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CX982">
        <f>Y982*Source!I388</f>
        <v>3.3349340000000006E-4</v>
      </c>
      <c r="CY982">
        <f t="shared" si="171"/>
        <v>11152</v>
      </c>
      <c r="CZ982">
        <f t="shared" si="172"/>
        <v>1700</v>
      </c>
      <c r="DA982">
        <f t="shared" si="173"/>
        <v>6.56</v>
      </c>
      <c r="DB982">
        <v>0</v>
      </c>
    </row>
    <row r="983" spans="1:106" x14ac:dyDescent="0.2">
      <c r="A983">
        <f>ROW(Source!A388)</f>
        <v>388</v>
      </c>
      <c r="B983">
        <v>39570879</v>
      </c>
      <c r="C983">
        <v>39573503</v>
      </c>
      <c r="D983">
        <v>36837948</v>
      </c>
      <c r="E983">
        <v>1</v>
      </c>
      <c r="F983">
        <v>1</v>
      </c>
      <c r="G983">
        <v>1</v>
      </c>
      <c r="H983">
        <v>3</v>
      </c>
      <c r="I983" t="s">
        <v>1425</v>
      </c>
      <c r="J983" t="s">
        <v>1426</v>
      </c>
      <c r="K983" t="s">
        <v>1427</v>
      </c>
      <c r="L983">
        <v>1348</v>
      </c>
      <c r="N983">
        <v>1009</v>
      </c>
      <c r="O983" t="s">
        <v>64</v>
      </c>
      <c r="P983" t="s">
        <v>64</v>
      </c>
      <c r="Q983">
        <v>1000</v>
      </c>
      <c r="W983">
        <v>0</v>
      </c>
      <c r="X983">
        <v>-1655298345</v>
      </c>
      <c r="Y983">
        <v>3.1E-4</v>
      </c>
      <c r="AA983">
        <v>102467.2</v>
      </c>
      <c r="AB983">
        <v>0</v>
      </c>
      <c r="AC983">
        <v>0</v>
      </c>
      <c r="AD983">
        <v>0</v>
      </c>
      <c r="AE983">
        <v>15620</v>
      </c>
      <c r="AF983">
        <v>0</v>
      </c>
      <c r="AG983">
        <v>0</v>
      </c>
      <c r="AH983">
        <v>0</v>
      </c>
      <c r="AI983">
        <v>6.56</v>
      </c>
      <c r="AJ983">
        <v>1</v>
      </c>
      <c r="AK983">
        <v>1</v>
      </c>
      <c r="AL983">
        <v>1</v>
      </c>
      <c r="AN983">
        <v>0</v>
      </c>
      <c r="AO983">
        <v>1</v>
      </c>
      <c r="AP983">
        <v>0</v>
      </c>
      <c r="AQ983">
        <v>0</v>
      </c>
      <c r="AR983">
        <v>0</v>
      </c>
      <c r="AS983" t="s">
        <v>3</v>
      </c>
      <c r="AT983">
        <v>3.1E-4</v>
      </c>
      <c r="AU983" t="s">
        <v>3</v>
      </c>
      <c r="AV983">
        <v>0</v>
      </c>
      <c r="AW983">
        <v>2</v>
      </c>
      <c r="AX983">
        <v>39573548</v>
      </c>
      <c r="AY983">
        <v>1</v>
      </c>
      <c r="AZ983">
        <v>0</v>
      </c>
      <c r="BA983">
        <v>933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CX983">
        <f>Y983*Source!I388</f>
        <v>1.0037180000000001E-4</v>
      </c>
      <c r="CY983">
        <f t="shared" si="171"/>
        <v>102467.2</v>
      </c>
      <c r="CZ983">
        <f t="shared" si="172"/>
        <v>15620</v>
      </c>
      <c r="DA983">
        <f t="shared" si="173"/>
        <v>6.56</v>
      </c>
      <c r="DB983">
        <v>0</v>
      </c>
    </row>
    <row r="984" spans="1:106" x14ac:dyDescent="0.2">
      <c r="A984">
        <f>ROW(Source!A388)</f>
        <v>388</v>
      </c>
      <c r="B984">
        <v>39570879</v>
      </c>
      <c r="C984">
        <v>39573503</v>
      </c>
      <c r="D984">
        <v>36839146</v>
      </c>
      <c r="E984">
        <v>1</v>
      </c>
      <c r="F984">
        <v>1</v>
      </c>
      <c r="G984">
        <v>1</v>
      </c>
      <c r="H984">
        <v>3</v>
      </c>
      <c r="I984" t="s">
        <v>1393</v>
      </c>
      <c r="J984" t="s">
        <v>1394</v>
      </c>
      <c r="K984" t="s">
        <v>1395</v>
      </c>
      <c r="L984">
        <v>1348</v>
      </c>
      <c r="N984">
        <v>1009</v>
      </c>
      <c r="O984" t="s">
        <v>64</v>
      </c>
      <c r="P984" t="s">
        <v>64</v>
      </c>
      <c r="Q984">
        <v>1000</v>
      </c>
      <c r="W984">
        <v>0</v>
      </c>
      <c r="X984">
        <v>-639604785</v>
      </c>
      <c r="Y984">
        <v>5.9999999999999995E-4</v>
      </c>
      <c r="AA984">
        <v>61795.199999999997</v>
      </c>
      <c r="AB984">
        <v>0</v>
      </c>
      <c r="AC984">
        <v>0</v>
      </c>
      <c r="AD984">
        <v>0</v>
      </c>
      <c r="AE984">
        <v>9420</v>
      </c>
      <c r="AF984">
        <v>0</v>
      </c>
      <c r="AG984">
        <v>0</v>
      </c>
      <c r="AH984">
        <v>0</v>
      </c>
      <c r="AI984">
        <v>6.56</v>
      </c>
      <c r="AJ984">
        <v>1</v>
      </c>
      <c r="AK984">
        <v>1</v>
      </c>
      <c r="AL984">
        <v>1</v>
      </c>
      <c r="AN984">
        <v>0</v>
      </c>
      <c r="AO984">
        <v>1</v>
      </c>
      <c r="AP984">
        <v>0</v>
      </c>
      <c r="AQ984">
        <v>0</v>
      </c>
      <c r="AR984">
        <v>0</v>
      </c>
      <c r="AS984" t="s">
        <v>3</v>
      </c>
      <c r="AT984">
        <v>5.9999999999999995E-4</v>
      </c>
      <c r="AU984" t="s">
        <v>3</v>
      </c>
      <c r="AV984">
        <v>0</v>
      </c>
      <c r="AW984">
        <v>2</v>
      </c>
      <c r="AX984">
        <v>39573549</v>
      </c>
      <c r="AY984">
        <v>1</v>
      </c>
      <c r="AZ984">
        <v>0</v>
      </c>
      <c r="BA984">
        <v>934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CX984">
        <f>Y984*Source!I388</f>
        <v>1.9426799999999999E-4</v>
      </c>
      <c r="CY984">
        <f t="shared" si="171"/>
        <v>61795.199999999997</v>
      </c>
      <c r="CZ984">
        <f t="shared" si="172"/>
        <v>9420</v>
      </c>
      <c r="DA984">
        <f t="shared" si="173"/>
        <v>6.56</v>
      </c>
      <c r="DB984">
        <v>0</v>
      </c>
    </row>
    <row r="985" spans="1:106" x14ac:dyDescent="0.2">
      <c r="A985">
        <f>ROW(Source!A391)</f>
        <v>391</v>
      </c>
      <c r="B985">
        <v>39570879</v>
      </c>
      <c r="C985">
        <v>39573552</v>
      </c>
      <c r="D985">
        <v>37068148</v>
      </c>
      <c r="E985">
        <v>1</v>
      </c>
      <c r="F985">
        <v>1</v>
      </c>
      <c r="G985">
        <v>1</v>
      </c>
      <c r="H985">
        <v>1</v>
      </c>
      <c r="I985" t="s">
        <v>1361</v>
      </c>
      <c r="J985" t="s">
        <v>3</v>
      </c>
      <c r="K985" t="s">
        <v>1362</v>
      </c>
      <c r="L985">
        <v>1191</v>
      </c>
      <c r="N985">
        <v>1013</v>
      </c>
      <c r="O985" t="s">
        <v>1143</v>
      </c>
      <c r="P985" t="s">
        <v>1143</v>
      </c>
      <c r="Q985">
        <v>1</v>
      </c>
      <c r="W985">
        <v>0</v>
      </c>
      <c r="X985">
        <v>371339561</v>
      </c>
      <c r="Y985">
        <v>55.16</v>
      </c>
      <c r="AA985">
        <v>0</v>
      </c>
      <c r="AB985">
        <v>0</v>
      </c>
      <c r="AC985">
        <v>0</v>
      </c>
      <c r="AD985">
        <v>53.07</v>
      </c>
      <c r="AE985">
        <v>0</v>
      </c>
      <c r="AF985">
        <v>0</v>
      </c>
      <c r="AG985">
        <v>0</v>
      </c>
      <c r="AH985">
        <v>8.09</v>
      </c>
      <c r="AI985">
        <v>1</v>
      </c>
      <c r="AJ985">
        <v>1</v>
      </c>
      <c r="AK985">
        <v>1</v>
      </c>
      <c r="AL985">
        <v>6.56</v>
      </c>
      <c r="AN985">
        <v>0</v>
      </c>
      <c r="AO985">
        <v>1</v>
      </c>
      <c r="AP985">
        <v>0</v>
      </c>
      <c r="AQ985">
        <v>0</v>
      </c>
      <c r="AR985">
        <v>0</v>
      </c>
      <c r="AS985" t="s">
        <v>3</v>
      </c>
      <c r="AT985">
        <v>55.16</v>
      </c>
      <c r="AU985" t="s">
        <v>3</v>
      </c>
      <c r="AV985">
        <v>1</v>
      </c>
      <c r="AW985">
        <v>2</v>
      </c>
      <c r="AX985">
        <v>39573565</v>
      </c>
      <c r="AY985">
        <v>1</v>
      </c>
      <c r="AZ985">
        <v>0</v>
      </c>
      <c r="BA985">
        <v>935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CX985">
        <f>Y985*Source!I391</f>
        <v>15.444800000000001</v>
      </c>
      <c r="CY985">
        <f>AD985</f>
        <v>53.07</v>
      </c>
      <c r="CZ985">
        <f>AH985</f>
        <v>8.09</v>
      </c>
      <c r="DA985">
        <f>AL985</f>
        <v>6.56</v>
      </c>
      <c r="DB985">
        <v>0</v>
      </c>
    </row>
    <row r="986" spans="1:106" x14ac:dyDescent="0.2">
      <c r="A986">
        <f>ROW(Source!A391)</f>
        <v>391</v>
      </c>
      <c r="B986">
        <v>39570879</v>
      </c>
      <c r="C986">
        <v>39573552</v>
      </c>
      <c r="D986">
        <v>37064876</v>
      </c>
      <c r="E986">
        <v>1</v>
      </c>
      <c r="F986">
        <v>1</v>
      </c>
      <c r="G986">
        <v>1</v>
      </c>
      <c r="H986">
        <v>1</v>
      </c>
      <c r="I986" t="s">
        <v>1146</v>
      </c>
      <c r="J986" t="s">
        <v>3</v>
      </c>
      <c r="K986" t="s">
        <v>1147</v>
      </c>
      <c r="L986">
        <v>1191</v>
      </c>
      <c r="N986">
        <v>1013</v>
      </c>
      <c r="O986" t="s">
        <v>1143</v>
      </c>
      <c r="P986" t="s">
        <v>1143</v>
      </c>
      <c r="Q986">
        <v>1</v>
      </c>
      <c r="W986">
        <v>0</v>
      </c>
      <c r="X986">
        <v>-1417349443</v>
      </c>
      <c r="Y986">
        <v>0.24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1</v>
      </c>
      <c r="AJ986">
        <v>1</v>
      </c>
      <c r="AK986">
        <v>6.56</v>
      </c>
      <c r="AL986">
        <v>1</v>
      </c>
      <c r="AN986">
        <v>0</v>
      </c>
      <c r="AO986">
        <v>1</v>
      </c>
      <c r="AP986">
        <v>0</v>
      </c>
      <c r="AQ986">
        <v>0</v>
      </c>
      <c r="AR986">
        <v>0</v>
      </c>
      <c r="AS986" t="s">
        <v>3</v>
      </c>
      <c r="AT986">
        <v>0.24</v>
      </c>
      <c r="AU986" t="s">
        <v>3</v>
      </c>
      <c r="AV986">
        <v>2</v>
      </c>
      <c r="AW986">
        <v>2</v>
      </c>
      <c r="AX986">
        <v>39573566</v>
      </c>
      <c r="AY986">
        <v>1</v>
      </c>
      <c r="AZ986">
        <v>0</v>
      </c>
      <c r="BA986">
        <v>936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CX986">
        <f>Y986*Source!I391</f>
        <v>6.720000000000001E-2</v>
      </c>
      <c r="CY986">
        <f>AD986</f>
        <v>0</v>
      </c>
      <c r="CZ986">
        <f>AH986</f>
        <v>0</v>
      </c>
      <c r="DA986">
        <f>AL986</f>
        <v>1</v>
      </c>
      <c r="DB986">
        <v>0</v>
      </c>
    </row>
    <row r="987" spans="1:106" x14ac:dyDescent="0.2">
      <c r="A987">
        <f>ROW(Source!A391)</f>
        <v>391</v>
      </c>
      <c r="B987">
        <v>39570879</v>
      </c>
      <c r="C987">
        <v>39573552</v>
      </c>
      <c r="D987">
        <v>36882356</v>
      </c>
      <c r="E987">
        <v>1</v>
      </c>
      <c r="F987">
        <v>1</v>
      </c>
      <c r="G987">
        <v>1</v>
      </c>
      <c r="H987">
        <v>2</v>
      </c>
      <c r="I987" t="s">
        <v>1433</v>
      </c>
      <c r="J987" t="s">
        <v>1434</v>
      </c>
      <c r="K987" t="s">
        <v>1435</v>
      </c>
      <c r="L987">
        <v>1368</v>
      </c>
      <c r="N987">
        <v>1011</v>
      </c>
      <c r="O987" t="s">
        <v>1151</v>
      </c>
      <c r="P987" t="s">
        <v>1151</v>
      </c>
      <c r="Q987">
        <v>1</v>
      </c>
      <c r="W987">
        <v>0</v>
      </c>
      <c r="X987">
        <v>1047452784</v>
      </c>
      <c r="Y987">
        <v>0.44</v>
      </c>
      <c r="AA987">
        <v>0</v>
      </c>
      <c r="AB987">
        <v>11.15</v>
      </c>
      <c r="AC987">
        <v>0</v>
      </c>
      <c r="AD987">
        <v>0</v>
      </c>
      <c r="AE987">
        <v>0</v>
      </c>
      <c r="AF987">
        <v>1.7</v>
      </c>
      <c r="AG987">
        <v>0</v>
      </c>
      <c r="AH987">
        <v>0</v>
      </c>
      <c r="AI987">
        <v>1</v>
      </c>
      <c r="AJ987">
        <v>6.56</v>
      </c>
      <c r="AK987">
        <v>1</v>
      </c>
      <c r="AL987">
        <v>1</v>
      </c>
      <c r="AN987">
        <v>0</v>
      </c>
      <c r="AO987">
        <v>1</v>
      </c>
      <c r="AP987">
        <v>0</v>
      </c>
      <c r="AQ987">
        <v>0</v>
      </c>
      <c r="AR987">
        <v>0</v>
      </c>
      <c r="AS987" t="s">
        <v>3</v>
      </c>
      <c r="AT987">
        <v>0.44</v>
      </c>
      <c r="AU987" t="s">
        <v>3</v>
      </c>
      <c r="AV987">
        <v>0</v>
      </c>
      <c r="AW987">
        <v>2</v>
      </c>
      <c r="AX987">
        <v>39573567</v>
      </c>
      <c r="AY987">
        <v>1</v>
      </c>
      <c r="AZ987">
        <v>0</v>
      </c>
      <c r="BA987">
        <v>937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CX987">
        <f>Y987*Source!I391</f>
        <v>0.12320000000000002</v>
      </c>
      <c r="CY987">
        <f>AB987</f>
        <v>11.15</v>
      </c>
      <c r="CZ987">
        <f>AF987</f>
        <v>1.7</v>
      </c>
      <c r="DA987">
        <f>AJ987</f>
        <v>6.56</v>
      </c>
      <c r="DB987">
        <v>0</v>
      </c>
    </row>
    <row r="988" spans="1:106" x14ac:dyDescent="0.2">
      <c r="A988">
        <f>ROW(Source!A391)</f>
        <v>391</v>
      </c>
      <c r="B988">
        <v>39570879</v>
      </c>
      <c r="C988">
        <v>39573552</v>
      </c>
      <c r="D988">
        <v>36883554</v>
      </c>
      <c r="E988">
        <v>1</v>
      </c>
      <c r="F988">
        <v>1</v>
      </c>
      <c r="G988">
        <v>1</v>
      </c>
      <c r="H988">
        <v>2</v>
      </c>
      <c r="I988" t="s">
        <v>1158</v>
      </c>
      <c r="J988" t="s">
        <v>1159</v>
      </c>
      <c r="K988" t="s">
        <v>1160</v>
      </c>
      <c r="L988">
        <v>1368</v>
      </c>
      <c r="N988">
        <v>1011</v>
      </c>
      <c r="O988" t="s">
        <v>1151</v>
      </c>
      <c r="P988" t="s">
        <v>1151</v>
      </c>
      <c r="Q988">
        <v>1</v>
      </c>
      <c r="W988">
        <v>0</v>
      </c>
      <c r="X988">
        <v>1372534845</v>
      </c>
      <c r="Y988">
        <v>0.24</v>
      </c>
      <c r="AA988">
        <v>0</v>
      </c>
      <c r="AB988">
        <v>431.06</v>
      </c>
      <c r="AC988">
        <v>11.6</v>
      </c>
      <c r="AD988">
        <v>0</v>
      </c>
      <c r="AE988">
        <v>0</v>
      </c>
      <c r="AF988">
        <v>65.709999999999994</v>
      </c>
      <c r="AG988">
        <v>11.6</v>
      </c>
      <c r="AH988">
        <v>0</v>
      </c>
      <c r="AI988">
        <v>1</v>
      </c>
      <c r="AJ988">
        <v>6.56</v>
      </c>
      <c r="AK988">
        <v>1</v>
      </c>
      <c r="AL988">
        <v>1</v>
      </c>
      <c r="AN988">
        <v>0</v>
      </c>
      <c r="AO988">
        <v>1</v>
      </c>
      <c r="AP988">
        <v>0</v>
      </c>
      <c r="AQ988">
        <v>0</v>
      </c>
      <c r="AR988">
        <v>0</v>
      </c>
      <c r="AS988" t="s">
        <v>3</v>
      </c>
      <c r="AT988">
        <v>0.24</v>
      </c>
      <c r="AU988" t="s">
        <v>3</v>
      </c>
      <c r="AV988">
        <v>0</v>
      </c>
      <c r="AW988">
        <v>2</v>
      </c>
      <c r="AX988">
        <v>39573568</v>
      </c>
      <c r="AY988">
        <v>1</v>
      </c>
      <c r="AZ988">
        <v>0</v>
      </c>
      <c r="BA988">
        <v>938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CX988">
        <f>Y988*Source!I391</f>
        <v>6.720000000000001E-2</v>
      </c>
      <c r="CY988">
        <f>AB988</f>
        <v>431.06</v>
      </c>
      <c r="CZ988">
        <f>AF988</f>
        <v>65.709999999999994</v>
      </c>
      <c r="DA988">
        <f>AJ988</f>
        <v>6.56</v>
      </c>
      <c r="DB988">
        <v>0</v>
      </c>
    </row>
    <row r="989" spans="1:106" x14ac:dyDescent="0.2">
      <c r="A989">
        <f>ROW(Source!A391)</f>
        <v>391</v>
      </c>
      <c r="B989">
        <v>39570879</v>
      </c>
      <c r="C989">
        <v>39573552</v>
      </c>
      <c r="D989">
        <v>36801792</v>
      </c>
      <c r="E989">
        <v>1</v>
      </c>
      <c r="F989">
        <v>1</v>
      </c>
      <c r="G989">
        <v>1</v>
      </c>
      <c r="H989">
        <v>3</v>
      </c>
      <c r="I989" t="s">
        <v>1186</v>
      </c>
      <c r="J989" t="s">
        <v>1187</v>
      </c>
      <c r="K989" t="s">
        <v>1188</v>
      </c>
      <c r="L989">
        <v>1339</v>
      </c>
      <c r="N989">
        <v>1007</v>
      </c>
      <c r="O989" t="s">
        <v>73</v>
      </c>
      <c r="P989" t="s">
        <v>73</v>
      </c>
      <c r="Q989">
        <v>1</v>
      </c>
      <c r="W989">
        <v>0</v>
      </c>
      <c r="X989">
        <v>-1660354250</v>
      </c>
      <c r="Y989">
        <v>3.2000000000000002E-3</v>
      </c>
      <c r="AA989">
        <v>16.010000000000002</v>
      </c>
      <c r="AB989">
        <v>0</v>
      </c>
      <c r="AC989">
        <v>0</v>
      </c>
      <c r="AD989">
        <v>0</v>
      </c>
      <c r="AE989">
        <v>2.44</v>
      </c>
      <c r="AF989">
        <v>0</v>
      </c>
      <c r="AG989">
        <v>0</v>
      </c>
      <c r="AH989">
        <v>0</v>
      </c>
      <c r="AI989">
        <v>6.56</v>
      </c>
      <c r="AJ989">
        <v>1</v>
      </c>
      <c r="AK989">
        <v>1</v>
      </c>
      <c r="AL989">
        <v>1</v>
      </c>
      <c r="AN989">
        <v>0</v>
      </c>
      <c r="AO989">
        <v>1</v>
      </c>
      <c r="AP989">
        <v>0</v>
      </c>
      <c r="AQ989">
        <v>0</v>
      </c>
      <c r="AR989">
        <v>0</v>
      </c>
      <c r="AS989" t="s">
        <v>3</v>
      </c>
      <c r="AT989">
        <v>3.2000000000000002E-3</v>
      </c>
      <c r="AU989" t="s">
        <v>3</v>
      </c>
      <c r="AV989">
        <v>0</v>
      </c>
      <c r="AW989">
        <v>2</v>
      </c>
      <c r="AX989">
        <v>39573569</v>
      </c>
      <c r="AY989">
        <v>1</v>
      </c>
      <c r="AZ989">
        <v>0</v>
      </c>
      <c r="BA989">
        <v>939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CX989">
        <f>Y989*Source!I391</f>
        <v>8.9600000000000009E-4</v>
      </c>
      <c r="CY989">
        <f t="shared" ref="CY989:CY996" si="174">AA989</f>
        <v>16.010000000000002</v>
      </c>
      <c r="CZ989">
        <f t="shared" ref="CZ989:CZ996" si="175">AE989</f>
        <v>2.44</v>
      </c>
      <c r="DA989">
        <f t="shared" ref="DA989:DA996" si="176">AI989</f>
        <v>6.56</v>
      </c>
      <c r="DB989">
        <v>0</v>
      </c>
    </row>
    <row r="990" spans="1:106" x14ac:dyDescent="0.2">
      <c r="A990">
        <f>ROW(Source!A391)</f>
        <v>391</v>
      </c>
      <c r="B990">
        <v>39570879</v>
      </c>
      <c r="C990">
        <v>39573552</v>
      </c>
      <c r="D990">
        <v>36804545</v>
      </c>
      <c r="E990">
        <v>1</v>
      </c>
      <c r="F990">
        <v>1</v>
      </c>
      <c r="G990">
        <v>1</v>
      </c>
      <c r="H990">
        <v>3</v>
      </c>
      <c r="I990" t="s">
        <v>1211</v>
      </c>
      <c r="J990" t="s">
        <v>1212</v>
      </c>
      <c r="K990" t="s">
        <v>1213</v>
      </c>
      <c r="L990">
        <v>1348</v>
      </c>
      <c r="N990">
        <v>1009</v>
      </c>
      <c r="O990" t="s">
        <v>64</v>
      </c>
      <c r="P990" t="s">
        <v>64</v>
      </c>
      <c r="Q990">
        <v>1000</v>
      </c>
      <c r="W990">
        <v>0</v>
      </c>
      <c r="X990">
        <v>1174701286</v>
      </c>
      <c r="Y990">
        <v>3.0000000000000001E-3</v>
      </c>
      <c r="AA990">
        <v>78575.679999999993</v>
      </c>
      <c r="AB990">
        <v>0</v>
      </c>
      <c r="AC990">
        <v>0</v>
      </c>
      <c r="AD990">
        <v>0</v>
      </c>
      <c r="AE990">
        <v>11978</v>
      </c>
      <c r="AF990">
        <v>0</v>
      </c>
      <c r="AG990">
        <v>0</v>
      </c>
      <c r="AH990">
        <v>0</v>
      </c>
      <c r="AI990">
        <v>6.56</v>
      </c>
      <c r="AJ990">
        <v>1</v>
      </c>
      <c r="AK990">
        <v>1</v>
      </c>
      <c r="AL990">
        <v>1</v>
      </c>
      <c r="AN990">
        <v>0</v>
      </c>
      <c r="AO990">
        <v>1</v>
      </c>
      <c r="AP990">
        <v>0</v>
      </c>
      <c r="AQ990">
        <v>0</v>
      </c>
      <c r="AR990">
        <v>0</v>
      </c>
      <c r="AS990" t="s">
        <v>3</v>
      </c>
      <c r="AT990">
        <v>3.0000000000000001E-3</v>
      </c>
      <c r="AU990" t="s">
        <v>3</v>
      </c>
      <c r="AV990">
        <v>0</v>
      </c>
      <c r="AW990">
        <v>2</v>
      </c>
      <c r="AX990">
        <v>39573570</v>
      </c>
      <c r="AY990">
        <v>1</v>
      </c>
      <c r="AZ990">
        <v>0</v>
      </c>
      <c r="BA990">
        <v>940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CX990">
        <f>Y990*Source!I391</f>
        <v>8.4000000000000014E-4</v>
      </c>
      <c r="CY990">
        <f t="shared" si="174"/>
        <v>78575.679999999993</v>
      </c>
      <c r="CZ990">
        <f t="shared" si="175"/>
        <v>11978</v>
      </c>
      <c r="DA990">
        <f t="shared" si="176"/>
        <v>6.56</v>
      </c>
      <c r="DB990">
        <v>0</v>
      </c>
    </row>
    <row r="991" spans="1:106" x14ac:dyDescent="0.2">
      <c r="A991">
        <f>ROW(Source!A391)</f>
        <v>391</v>
      </c>
      <c r="B991">
        <v>39570879</v>
      </c>
      <c r="C991">
        <v>39573552</v>
      </c>
      <c r="D991">
        <v>36806520</v>
      </c>
      <c r="E991">
        <v>1</v>
      </c>
      <c r="F991">
        <v>1</v>
      </c>
      <c r="G991">
        <v>1</v>
      </c>
      <c r="H991">
        <v>3</v>
      </c>
      <c r="I991" t="s">
        <v>1214</v>
      </c>
      <c r="J991" t="s">
        <v>1215</v>
      </c>
      <c r="K991" t="s">
        <v>1216</v>
      </c>
      <c r="L991">
        <v>1348</v>
      </c>
      <c r="N991">
        <v>1009</v>
      </c>
      <c r="O991" t="s">
        <v>64</v>
      </c>
      <c r="P991" t="s">
        <v>64</v>
      </c>
      <c r="Q991">
        <v>1000</v>
      </c>
      <c r="W991">
        <v>0</v>
      </c>
      <c r="X991">
        <v>36820162</v>
      </c>
      <c r="Y991">
        <v>1.1000000000000001E-3</v>
      </c>
      <c r="AA991">
        <v>4818.32</v>
      </c>
      <c r="AB991">
        <v>0</v>
      </c>
      <c r="AC991">
        <v>0</v>
      </c>
      <c r="AD991">
        <v>0</v>
      </c>
      <c r="AE991">
        <v>734.5</v>
      </c>
      <c r="AF991">
        <v>0</v>
      </c>
      <c r="AG991">
        <v>0</v>
      </c>
      <c r="AH991">
        <v>0</v>
      </c>
      <c r="AI991">
        <v>6.56</v>
      </c>
      <c r="AJ991">
        <v>1</v>
      </c>
      <c r="AK991">
        <v>1</v>
      </c>
      <c r="AL991">
        <v>1</v>
      </c>
      <c r="AN991">
        <v>0</v>
      </c>
      <c r="AO991">
        <v>1</v>
      </c>
      <c r="AP991">
        <v>0</v>
      </c>
      <c r="AQ991">
        <v>0</v>
      </c>
      <c r="AR991">
        <v>0</v>
      </c>
      <c r="AS991" t="s">
        <v>3</v>
      </c>
      <c r="AT991">
        <v>1.1000000000000001E-3</v>
      </c>
      <c r="AU991" t="s">
        <v>3</v>
      </c>
      <c r="AV991">
        <v>0</v>
      </c>
      <c r="AW991">
        <v>2</v>
      </c>
      <c r="AX991">
        <v>39573571</v>
      </c>
      <c r="AY991">
        <v>1</v>
      </c>
      <c r="AZ991">
        <v>0</v>
      </c>
      <c r="BA991">
        <v>941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CX991">
        <f>Y991*Source!I391</f>
        <v>3.0800000000000006E-4</v>
      </c>
      <c r="CY991">
        <f t="shared" si="174"/>
        <v>4818.32</v>
      </c>
      <c r="CZ991">
        <f t="shared" si="175"/>
        <v>734.5</v>
      </c>
      <c r="DA991">
        <f t="shared" si="176"/>
        <v>6.56</v>
      </c>
      <c r="DB991">
        <v>0</v>
      </c>
    </row>
    <row r="992" spans="1:106" x14ac:dyDescent="0.2">
      <c r="A992">
        <f>ROW(Source!A391)</f>
        <v>391</v>
      </c>
      <c r="B992">
        <v>39570879</v>
      </c>
      <c r="C992">
        <v>39573552</v>
      </c>
      <c r="D992">
        <v>36796108</v>
      </c>
      <c r="E992">
        <v>17</v>
      </c>
      <c r="F992">
        <v>1</v>
      </c>
      <c r="G992">
        <v>1</v>
      </c>
      <c r="H992">
        <v>3</v>
      </c>
      <c r="I992" t="s">
        <v>95</v>
      </c>
      <c r="J992" t="s">
        <v>3</v>
      </c>
      <c r="K992" t="s">
        <v>640</v>
      </c>
      <c r="L992">
        <v>1339</v>
      </c>
      <c r="N992">
        <v>1007</v>
      </c>
      <c r="O992" t="s">
        <v>73</v>
      </c>
      <c r="P992" t="s">
        <v>73</v>
      </c>
      <c r="Q992">
        <v>1</v>
      </c>
      <c r="W992">
        <v>0</v>
      </c>
      <c r="X992">
        <v>-792076634</v>
      </c>
      <c r="Y992">
        <v>1.04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6.56</v>
      </c>
      <c r="AJ992">
        <v>1</v>
      </c>
      <c r="AK992">
        <v>1</v>
      </c>
      <c r="AL992">
        <v>1</v>
      </c>
      <c r="AN992">
        <v>0</v>
      </c>
      <c r="AO992">
        <v>0</v>
      </c>
      <c r="AP992">
        <v>0</v>
      </c>
      <c r="AQ992">
        <v>0</v>
      </c>
      <c r="AR992">
        <v>0</v>
      </c>
      <c r="AS992" t="s">
        <v>3</v>
      </c>
      <c r="AT992">
        <v>1.04</v>
      </c>
      <c r="AU992" t="s">
        <v>3</v>
      </c>
      <c r="AV992">
        <v>0</v>
      </c>
      <c r="AW992">
        <v>2</v>
      </c>
      <c r="AX992">
        <v>39573572</v>
      </c>
      <c r="AY992">
        <v>1</v>
      </c>
      <c r="AZ992">
        <v>0</v>
      </c>
      <c r="BA992">
        <v>942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CX992">
        <f>Y992*Source!I391</f>
        <v>0.29120000000000001</v>
      </c>
      <c r="CY992">
        <f t="shared" si="174"/>
        <v>0</v>
      </c>
      <c r="CZ992">
        <f t="shared" si="175"/>
        <v>0</v>
      </c>
      <c r="DA992">
        <f t="shared" si="176"/>
        <v>6.56</v>
      </c>
      <c r="DB992">
        <v>0</v>
      </c>
    </row>
    <row r="993" spans="1:106" x14ac:dyDescent="0.2">
      <c r="A993">
        <f>ROW(Source!A391)</f>
        <v>391</v>
      </c>
      <c r="B993">
        <v>39570879</v>
      </c>
      <c r="C993">
        <v>39573552</v>
      </c>
      <c r="D993">
        <v>36807444</v>
      </c>
      <c r="E993">
        <v>1</v>
      </c>
      <c r="F993">
        <v>1</v>
      </c>
      <c r="G993">
        <v>1</v>
      </c>
      <c r="H993">
        <v>3</v>
      </c>
      <c r="I993" t="s">
        <v>707</v>
      </c>
      <c r="J993" t="s">
        <v>709</v>
      </c>
      <c r="K993" t="s">
        <v>708</v>
      </c>
      <c r="L993">
        <v>1339</v>
      </c>
      <c r="N993">
        <v>1007</v>
      </c>
      <c r="O993" t="s">
        <v>73</v>
      </c>
      <c r="P993" t="s">
        <v>73</v>
      </c>
      <c r="Q993">
        <v>1</v>
      </c>
      <c r="W993">
        <v>0</v>
      </c>
      <c r="X993">
        <v>1521268190</v>
      </c>
      <c r="Y993">
        <v>1.04</v>
      </c>
      <c r="AA993">
        <v>3686.85</v>
      </c>
      <c r="AB993">
        <v>0</v>
      </c>
      <c r="AC993">
        <v>0</v>
      </c>
      <c r="AD993">
        <v>0</v>
      </c>
      <c r="AE993">
        <v>562.02</v>
      </c>
      <c r="AF993">
        <v>0</v>
      </c>
      <c r="AG993">
        <v>0</v>
      </c>
      <c r="AH993">
        <v>0</v>
      </c>
      <c r="AI993">
        <v>6.56</v>
      </c>
      <c r="AJ993">
        <v>1</v>
      </c>
      <c r="AK993">
        <v>1</v>
      </c>
      <c r="AL993">
        <v>1</v>
      </c>
      <c r="AN993">
        <v>0</v>
      </c>
      <c r="AO993">
        <v>0</v>
      </c>
      <c r="AP993">
        <v>0</v>
      </c>
      <c r="AQ993">
        <v>0</v>
      </c>
      <c r="AR993">
        <v>0</v>
      </c>
      <c r="AS993" t="s">
        <v>3</v>
      </c>
      <c r="AT993">
        <v>1.04</v>
      </c>
      <c r="AU993" t="s">
        <v>3</v>
      </c>
      <c r="AV993">
        <v>0</v>
      </c>
      <c r="AW993">
        <v>1</v>
      </c>
      <c r="AX993">
        <v>-1</v>
      </c>
      <c r="AY993">
        <v>0</v>
      </c>
      <c r="AZ993">
        <v>0</v>
      </c>
      <c r="BA993" t="s">
        <v>3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CX993">
        <f>Y993*Source!I391</f>
        <v>0.29120000000000001</v>
      </c>
      <c r="CY993">
        <f t="shared" si="174"/>
        <v>3686.85</v>
      </c>
      <c r="CZ993">
        <f t="shared" si="175"/>
        <v>562.02</v>
      </c>
      <c r="DA993">
        <f t="shared" si="176"/>
        <v>6.56</v>
      </c>
      <c r="DB993">
        <v>0</v>
      </c>
    </row>
    <row r="994" spans="1:106" x14ac:dyDescent="0.2">
      <c r="A994">
        <f>ROW(Source!A391)</f>
        <v>391</v>
      </c>
      <c r="B994">
        <v>39570879</v>
      </c>
      <c r="C994">
        <v>39573552</v>
      </c>
      <c r="D994">
        <v>36825608</v>
      </c>
      <c r="E994">
        <v>1</v>
      </c>
      <c r="F994">
        <v>1</v>
      </c>
      <c r="G994">
        <v>1</v>
      </c>
      <c r="H994">
        <v>3</v>
      </c>
      <c r="I994" t="s">
        <v>1217</v>
      </c>
      <c r="J994" t="s">
        <v>1218</v>
      </c>
      <c r="K994" t="s">
        <v>1219</v>
      </c>
      <c r="L994">
        <v>1348</v>
      </c>
      <c r="N994">
        <v>1009</v>
      </c>
      <c r="O994" t="s">
        <v>64</v>
      </c>
      <c r="P994" t="s">
        <v>64</v>
      </c>
      <c r="Q994">
        <v>1000</v>
      </c>
      <c r="W994">
        <v>0</v>
      </c>
      <c r="X994">
        <v>-480376383</v>
      </c>
      <c r="Y994">
        <v>5.0000000000000001E-4</v>
      </c>
      <c r="AA994">
        <v>66912</v>
      </c>
      <c r="AB994">
        <v>0</v>
      </c>
      <c r="AC994">
        <v>0</v>
      </c>
      <c r="AD994">
        <v>0</v>
      </c>
      <c r="AE994">
        <v>10200</v>
      </c>
      <c r="AF994">
        <v>0</v>
      </c>
      <c r="AG994">
        <v>0</v>
      </c>
      <c r="AH994">
        <v>0</v>
      </c>
      <c r="AI994">
        <v>6.56</v>
      </c>
      <c r="AJ994">
        <v>1</v>
      </c>
      <c r="AK994">
        <v>1</v>
      </c>
      <c r="AL994">
        <v>1</v>
      </c>
      <c r="AN994">
        <v>0</v>
      </c>
      <c r="AO994">
        <v>1</v>
      </c>
      <c r="AP994">
        <v>0</v>
      </c>
      <c r="AQ994">
        <v>0</v>
      </c>
      <c r="AR994">
        <v>0</v>
      </c>
      <c r="AS994" t="s">
        <v>3</v>
      </c>
      <c r="AT994">
        <v>5.0000000000000001E-4</v>
      </c>
      <c r="AU994" t="s">
        <v>3</v>
      </c>
      <c r="AV994">
        <v>0</v>
      </c>
      <c r="AW994">
        <v>2</v>
      </c>
      <c r="AX994">
        <v>39573573</v>
      </c>
      <c r="AY994">
        <v>1</v>
      </c>
      <c r="AZ994">
        <v>0</v>
      </c>
      <c r="BA994">
        <v>943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CX994">
        <f>Y994*Source!I391</f>
        <v>1.4000000000000001E-4</v>
      </c>
      <c r="CY994">
        <f t="shared" si="174"/>
        <v>66912</v>
      </c>
      <c r="CZ994">
        <f t="shared" si="175"/>
        <v>10200</v>
      </c>
      <c r="DA994">
        <f t="shared" si="176"/>
        <v>6.56</v>
      </c>
      <c r="DB994">
        <v>0</v>
      </c>
    </row>
    <row r="995" spans="1:106" x14ac:dyDescent="0.2">
      <c r="A995">
        <f>ROW(Source!A391)</f>
        <v>391</v>
      </c>
      <c r="B995">
        <v>39570879</v>
      </c>
      <c r="C995">
        <v>39573552</v>
      </c>
      <c r="D995">
        <v>36825646</v>
      </c>
      <c r="E995">
        <v>1</v>
      </c>
      <c r="F995">
        <v>1</v>
      </c>
      <c r="G995">
        <v>1</v>
      </c>
      <c r="H995">
        <v>3</v>
      </c>
      <c r="I995" t="s">
        <v>1220</v>
      </c>
      <c r="J995" t="s">
        <v>1221</v>
      </c>
      <c r="K995" t="s">
        <v>1222</v>
      </c>
      <c r="L995">
        <v>1348</v>
      </c>
      <c r="N995">
        <v>1009</v>
      </c>
      <c r="O995" t="s">
        <v>64</v>
      </c>
      <c r="P995" t="s">
        <v>64</v>
      </c>
      <c r="Q995">
        <v>1000</v>
      </c>
      <c r="W995">
        <v>0</v>
      </c>
      <c r="X995">
        <v>-1396314973</v>
      </c>
      <c r="Y995">
        <v>9.4999999999999998E-3</v>
      </c>
      <c r="AA995">
        <v>29226.11</v>
      </c>
      <c r="AB995">
        <v>0</v>
      </c>
      <c r="AC995">
        <v>0</v>
      </c>
      <c r="AD995">
        <v>0</v>
      </c>
      <c r="AE995">
        <v>4455.2</v>
      </c>
      <c r="AF995">
        <v>0</v>
      </c>
      <c r="AG995">
        <v>0</v>
      </c>
      <c r="AH995">
        <v>0</v>
      </c>
      <c r="AI995">
        <v>6.56</v>
      </c>
      <c r="AJ995">
        <v>1</v>
      </c>
      <c r="AK995">
        <v>1</v>
      </c>
      <c r="AL995">
        <v>1</v>
      </c>
      <c r="AN995">
        <v>0</v>
      </c>
      <c r="AO995">
        <v>1</v>
      </c>
      <c r="AP995">
        <v>0</v>
      </c>
      <c r="AQ995">
        <v>0</v>
      </c>
      <c r="AR995">
        <v>0</v>
      </c>
      <c r="AS995" t="s">
        <v>3</v>
      </c>
      <c r="AT995">
        <v>9.4999999999999998E-3</v>
      </c>
      <c r="AU995" t="s">
        <v>3</v>
      </c>
      <c r="AV995">
        <v>0</v>
      </c>
      <c r="AW995">
        <v>2</v>
      </c>
      <c r="AX995">
        <v>39573574</v>
      </c>
      <c r="AY995">
        <v>1</v>
      </c>
      <c r="AZ995">
        <v>0</v>
      </c>
      <c r="BA995">
        <v>944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CX995">
        <f>Y995*Source!I391</f>
        <v>2.66E-3</v>
      </c>
      <c r="CY995">
        <f t="shared" si="174"/>
        <v>29226.11</v>
      </c>
      <c r="CZ995">
        <f t="shared" si="175"/>
        <v>4455.2</v>
      </c>
      <c r="DA995">
        <f t="shared" si="176"/>
        <v>6.56</v>
      </c>
      <c r="DB995">
        <v>0</v>
      </c>
    </row>
    <row r="996" spans="1:106" x14ac:dyDescent="0.2">
      <c r="A996">
        <f>ROW(Source!A391)</f>
        <v>391</v>
      </c>
      <c r="B996">
        <v>39570879</v>
      </c>
      <c r="C996">
        <v>39573552</v>
      </c>
      <c r="D996">
        <v>36830505</v>
      </c>
      <c r="E996">
        <v>1</v>
      </c>
      <c r="F996">
        <v>1</v>
      </c>
      <c r="G996">
        <v>1</v>
      </c>
      <c r="H996">
        <v>3</v>
      </c>
      <c r="I996" t="s">
        <v>1454</v>
      </c>
      <c r="J996" t="s">
        <v>1455</v>
      </c>
      <c r="K996" t="s">
        <v>1456</v>
      </c>
      <c r="L996">
        <v>1339</v>
      </c>
      <c r="N996">
        <v>1007</v>
      </c>
      <c r="O996" t="s">
        <v>73</v>
      </c>
      <c r="P996" t="s">
        <v>73</v>
      </c>
      <c r="Q996">
        <v>1</v>
      </c>
      <c r="W996">
        <v>0</v>
      </c>
      <c r="X996">
        <v>-828683394</v>
      </c>
      <c r="Y996">
        <v>0.09</v>
      </c>
      <c r="AA996">
        <v>7576.8</v>
      </c>
      <c r="AB996">
        <v>0</v>
      </c>
      <c r="AC996">
        <v>0</v>
      </c>
      <c r="AD996">
        <v>0</v>
      </c>
      <c r="AE996">
        <v>1155</v>
      </c>
      <c r="AF996">
        <v>0</v>
      </c>
      <c r="AG996">
        <v>0</v>
      </c>
      <c r="AH996">
        <v>0</v>
      </c>
      <c r="AI996">
        <v>6.56</v>
      </c>
      <c r="AJ996">
        <v>1</v>
      </c>
      <c r="AK996">
        <v>1</v>
      </c>
      <c r="AL996">
        <v>1</v>
      </c>
      <c r="AN996">
        <v>0</v>
      </c>
      <c r="AO996">
        <v>1</v>
      </c>
      <c r="AP996">
        <v>0</v>
      </c>
      <c r="AQ996">
        <v>0</v>
      </c>
      <c r="AR996">
        <v>0</v>
      </c>
      <c r="AS996" t="s">
        <v>3</v>
      </c>
      <c r="AT996">
        <v>0.09</v>
      </c>
      <c r="AU996" t="s">
        <v>3</v>
      </c>
      <c r="AV996">
        <v>0</v>
      </c>
      <c r="AW996">
        <v>2</v>
      </c>
      <c r="AX996">
        <v>39573576</v>
      </c>
      <c r="AY996">
        <v>1</v>
      </c>
      <c r="AZ996">
        <v>0</v>
      </c>
      <c r="BA996">
        <v>946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CX996">
        <f>Y996*Source!I391</f>
        <v>2.52E-2</v>
      </c>
      <c r="CY996">
        <f t="shared" si="174"/>
        <v>7576.8</v>
      </c>
      <c r="CZ996">
        <f t="shared" si="175"/>
        <v>1155</v>
      </c>
      <c r="DA996">
        <f t="shared" si="176"/>
        <v>6.56</v>
      </c>
      <c r="DB996">
        <v>0</v>
      </c>
    </row>
    <row r="997" spans="1:106" x14ac:dyDescent="0.2">
      <c r="A997">
        <f>ROW(Source!A394)</f>
        <v>394</v>
      </c>
      <c r="B997">
        <v>39570879</v>
      </c>
      <c r="C997">
        <v>39573579</v>
      </c>
      <c r="D997">
        <v>37070495</v>
      </c>
      <c r="E997">
        <v>1</v>
      </c>
      <c r="F997">
        <v>1</v>
      </c>
      <c r="G997">
        <v>1</v>
      </c>
      <c r="H997">
        <v>1</v>
      </c>
      <c r="I997" t="s">
        <v>1274</v>
      </c>
      <c r="J997" t="s">
        <v>3</v>
      </c>
      <c r="K997" t="s">
        <v>1275</v>
      </c>
      <c r="L997">
        <v>1191</v>
      </c>
      <c r="N997">
        <v>1013</v>
      </c>
      <c r="O997" t="s">
        <v>1143</v>
      </c>
      <c r="P997" t="s">
        <v>1143</v>
      </c>
      <c r="Q997">
        <v>1</v>
      </c>
      <c r="W997">
        <v>0</v>
      </c>
      <c r="X997">
        <v>-784637506</v>
      </c>
      <c r="Y997">
        <v>18.158499999999997</v>
      </c>
      <c r="AA997">
        <v>0</v>
      </c>
      <c r="AB997">
        <v>0</v>
      </c>
      <c r="AC997">
        <v>0</v>
      </c>
      <c r="AD997">
        <v>57.33</v>
      </c>
      <c r="AE997">
        <v>0</v>
      </c>
      <c r="AF997">
        <v>0</v>
      </c>
      <c r="AG997">
        <v>0</v>
      </c>
      <c r="AH997">
        <v>8.74</v>
      </c>
      <c r="AI997">
        <v>1</v>
      </c>
      <c r="AJ997">
        <v>1</v>
      </c>
      <c r="AK997">
        <v>1</v>
      </c>
      <c r="AL997">
        <v>6.56</v>
      </c>
      <c r="AN997">
        <v>0</v>
      </c>
      <c r="AO997">
        <v>1</v>
      </c>
      <c r="AP997">
        <v>1</v>
      </c>
      <c r="AQ997">
        <v>0</v>
      </c>
      <c r="AR997">
        <v>0</v>
      </c>
      <c r="AS997" t="s">
        <v>3</v>
      </c>
      <c r="AT997">
        <v>15.79</v>
      </c>
      <c r="AU997" t="s">
        <v>20</v>
      </c>
      <c r="AV997">
        <v>1</v>
      </c>
      <c r="AW997">
        <v>2</v>
      </c>
      <c r="AX997">
        <v>39573603</v>
      </c>
      <c r="AY997">
        <v>1</v>
      </c>
      <c r="AZ997">
        <v>0</v>
      </c>
      <c r="BA997">
        <v>947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CX997">
        <f>Y997*Source!I394</f>
        <v>41.170767049999995</v>
      </c>
      <c r="CY997">
        <f>AD997</f>
        <v>57.33</v>
      </c>
      <c r="CZ997">
        <f>AH997</f>
        <v>8.74</v>
      </c>
      <c r="DA997">
        <f>AL997</f>
        <v>6.56</v>
      </c>
      <c r="DB997">
        <v>0</v>
      </c>
    </row>
    <row r="998" spans="1:106" x14ac:dyDescent="0.2">
      <c r="A998">
        <f>ROW(Source!A394)</f>
        <v>394</v>
      </c>
      <c r="B998">
        <v>39570879</v>
      </c>
      <c r="C998">
        <v>39573579</v>
      </c>
      <c r="D998">
        <v>37064876</v>
      </c>
      <c r="E998">
        <v>1</v>
      </c>
      <c r="F998">
        <v>1</v>
      </c>
      <c r="G998">
        <v>1</v>
      </c>
      <c r="H998">
        <v>1</v>
      </c>
      <c r="I998" t="s">
        <v>1146</v>
      </c>
      <c r="J998" t="s">
        <v>3</v>
      </c>
      <c r="K998" t="s">
        <v>1147</v>
      </c>
      <c r="L998">
        <v>1191</v>
      </c>
      <c r="N998">
        <v>1013</v>
      </c>
      <c r="O998" t="s">
        <v>1143</v>
      </c>
      <c r="P998" t="s">
        <v>1143</v>
      </c>
      <c r="Q998">
        <v>1</v>
      </c>
      <c r="W998">
        <v>0</v>
      </c>
      <c r="X998">
        <v>-1417349443</v>
      </c>
      <c r="Y998">
        <v>1.75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1</v>
      </c>
      <c r="AJ998">
        <v>1</v>
      </c>
      <c r="AK998">
        <v>6.56</v>
      </c>
      <c r="AL998">
        <v>1</v>
      </c>
      <c r="AN998">
        <v>0</v>
      </c>
      <c r="AO998">
        <v>1</v>
      </c>
      <c r="AP998">
        <v>0</v>
      </c>
      <c r="AQ998">
        <v>0</v>
      </c>
      <c r="AR998">
        <v>0</v>
      </c>
      <c r="AS998" t="s">
        <v>3</v>
      </c>
      <c r="AT998">
        <v>1.75</v>
      </c>
      <c r="AU998" t="s">
        <v>3</v>
      </c>
      <c r="AV998">
        <v>2</v>
      </c>
      <c r="AW998">
        <v>2</v>
      </c>
      <c r="AX998">
        <v>39573604</v>
      </c>
      <c r="AY998">
        <v>1</v>
      </c>
      <c r="AZ998">
        <v>2048</v>
      </c>
      <c r="BA998">
        <v>948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CX998">
        <f>Y998*Source!I394</f>
        <v>3.9677750000000001</v>
      </c>
      <c r="CY998">
        <f>AD998</f>
        <v>0</v>
      </c>
      <c r="CZ998">
        <f>AH998</f>
        <v>0</v>
      </c>
      <c r="DA998">
        <f>AL998</f>
        <v>1</v>
      </c>
      <c r="DB998">
        <v>0</v>
      </c>
    </row>
    <row r="999" spans="1:106" x14ac:dyDescent="0.2">
      <c r="A999">
        <f>ROW(Source!A394)</f>
        <v>394</v>
      </c>
      <c r="B999">
        <v>39570879</v>
      </c>
      <c r="C999">
        <v>39573579</v>
      </c>
      <c r="D999">
        <v>36882079</v>
      </c>
      <c r="E999">
        <v>1</v>
      </c>
      <c r="F999">
        <v>1</v>
      </c>
      <c r="G999">
        <v>1</v>
      </c>
      <c r="H999">
        <v>2</v>
      </c>
      <c r="I999" t="s">
        <v>1401</v>
      </c>
      <c r="J999" t="s">
        <v>1402</v>
      </c>
      <c r="K999" t="s">
        <v>1403</v>
      </c>
      <c r="L999">
        <v>1368</v>
      </c>
      <c r="N999">
        <v>1011</v>
      </c>
      <c r="O999" t="s">
        <v>1151</v>
      </c>
      <c r="P999" t="s">
        <v>1151</v>
      </c>
      <c r="Q999">
        <v>1</v>
      </c>
      <c r="W999">
        <v>0</v>
      </c>
      <c r="X999">
        <v>641541266</v>
      </c>
      <c r="Y999">
        <v>0.125</v>
      </c>
      <c r="AA999">
        <v>0</v>
      </c>
      <c r="AB999">
        <v>788.77</v>
      </c>
      <c r="AC999">
        <v>15.42</v>
      </c>
      <c r="AD999">
        <v>0</v>
      </c>
      <c r="AE999">
        <v>0</v>
      </c>
      <c r="AF999">
        <v>120.24</v>
      </c>
      <c r="AG999">
        <v>15.42</v>
      </c>
      <c r="AH999">
        <v>0</v>
      </c>
      <c r="AI999">
        <v>1</v>
      </c>
      <c r="AJ999">
        <v>6.56</v>
      </c>
      <c r="AK999">
        <v>1</v>
      </c>
      <c r="AL999">
        <v>1</v>
      </c>
      <c r="AN999">
        <v>0</v>
      </c>
      <c r="AO999">
        <v>1</v>
      </c>
      <c r="AP999">
        <v>1</v>
      </c>
      <c r="AQ999">
        <v>0</v>
      </c>
      <c r="AR999">
        <v>0</v>
      </c>
      <c r="AS999" t="s">
        <v>3</v>
      </c>
      <c r="AT999">
        <v>0.1</v>
      </c>
      <c r="AU999" t="s">
        <v>19</v>
      </c>
      <c r="AV999">
        <v>0</v>
      </c>
      <c r="AW999">
        <v>2</v>
      </c>
      <c r="AX999">
        <v>39573605</v>
      </c>
      <c r="AY999">
        <v>1</v>
      </c>
      <c r="AZ999">
        <v>0</v>
      </c>
      <c r="BA999">
        <v>949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CX999">
        <f>Y999*Source!I394</f>
        <v>0.28341250000000001</v>
      </c>
      <c r="CY999">
        <f t="shared" ref="CY999:CY1004" si="177">AB999</f>
        <v>788.77</v>
      </c>
      <c r="CZ999">
        <f t="shared" ref="CZ999:CZ1004" si="178">AF999</f>
        <v>120.24</v>
      </c>
      <c r="DA999">
        <f t="shared" ref="DA999:DA1004" si="179">AJ999</f>
        <v>6.56</v>
      </c>
      <c r="DB999">
        <v>0</v>
      </c>
    </row>
    <row r="1000" spans="1:106" x14ac:dyDescent="0.2">
      <c r="A1000">
        <f>ROW(Source!A394)</f>
        <v>394</v>
      </c>
      <c r="B1000">
        <v>39570879</v>
      </c>
      <c r="C1000">
        <v>39573579</v>
      </c>
      <c r="D1000">
        <v>36882159</v>
      </c>
      <c r="E1000">
        <v>1</v>
      </c>
      <c r="F1000">
        <v>1</v>
      </c>
      <c r="G1000">
        <v>1</v>
      </c>
      <c r="H1000">
        <v>2</v>
      </c>
      <c r="I1000" t="s">
        <v>1155</v>
      </c>
      <c r="J1000" t="s">
        <v>1156</v>
      </c>
      <c r="K1000" t="s">
        <v>1157</v>
      </c>
      <c r="L1000">
        <v>1368</v>
      </c>
      <c r="N1000">
        <v>1011</v>
      </c>
      <c r="O1000" t="s">
        <v>1151</v>
      </c>
      <c r="P1000" t="s">
        <v>1151</v>
      </c>
      <c r="Q1000">
        <v>1</v>
      </c>
      <c r="W1000">
        <v>0</v>
      </c>
      <c r="X1000">
        <v>-1718674368</v>
      </c>
      <c r="Y1000">
        <v>0.16250000000000001</v>
      </c>
      <c r="AA1000">
        <v>0</v>
      </c>
      <c r="AB1000">
        <v>734.65</v>
      </c>
      <c r="AC1000">
        <v>13.5</v>
      </c>
      <c r="AD1000">
        <v>0</v>
      </c>
      <c r="AE1000">
        <v>0</v>
      </c>
      <c r="AF1000">
        <v>111.99</v>
      </c>
      <c r="AG1000">
        <v>13.5</v>
      </c>
      <c r="AH1000">
        <v>0</v>
      </c>
      <c r="AI1000">
        <v>1</v>
      </c>
      <c r="AJ1000">
        <v>6.56</v>
      </c>
      <c r="AK1000">
        <v>1</v>
      </c>
      <c r="AL1000">
        <v>1</v>
      </c>
      <c r="AN1000">
        <v>0</v>
      </c>
      <c r="AO1000">
        <v>1</v>
      </c>
      <c r="AP1000">
        <v>1</v>
      </c>
      <c r="AQ1000">
        <v>0</v>
      </c>
      <c r="AR1000">
        <v>0</v>
      </c>
      <c r="AS1000" t="s">
        <v>3</v>
      </c>
      <c r="AT1000">
        <v>0.13</v>
      </c>
      <c r="AU1000" t="s">
        <v>19</v>
      </c>
      <c r="AV1000">
        <v>0</v>
      </c>
      <c r="AW1000">
        <v>2</v>
      </c>
      <c r="AX1000">
        <v>39573606</v>
      </c>
      <c r="AY1000">
        <v>1</v>
      </c>
      <c r="AZ1000">
        <v>0</v>
      </c>
      <c r="BA1000">
        <v>950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CX1000">
        <f>Y1000*Source!I394</f>
        <v>0.36843625000000002</v>
      </c>
      <c r="CY1000">
        <f t="shared" si="177"/>
        <v>734.65</v>
      </c>
      <c r="CZ1000">
        <f t="shared" si="178"/>
        <v>111.99</v>
      </c>
      <c r="DA1000">
        <f t="shared" si="179"/>
        <v>6.56</v>
      </c>
      <c r="DB1000">
        <v>0</v>
      </c>
    </row>
    <row r="1001" spans="1:106" x14ac:dyDescent="0.2">
      <c r="A1001">
        <f>ROW(Source!A394)</f>
        <v>394</v>
      </c>
      <c r="B1001">
        <v>39570879</v>
      </c>
      <c r="C1001">
        <v>39573579</v>
      </c>
      <c r="D1001">
        <v>36882173</v>
      </c>
      <c r="E1001">
        <v>1</v>
      </c>
      <c r="F1001">
        <v>1</v>
      </c>
      <c r="G1001">
        <v>1</v>
      </c>
      <c r="H1001">
        <v>2</v>
      </c>
      <c r="I1001" t="s">
        <v>1457</v>
      </c>
      <c r="J1001" t="s">
        <v>1458</v>
      </c>
      <c r="K1001" t="s">
        <v>1459</v>
      </c>
      <c r="L1001">
        <v>1368</v>
      </c>
      <c r="N1001">
        <v>1011</v>
      </c>
      <c r="O1001" t="s">
        <v>1151</v>
      </c>
      <c r="P1001" t="s">
        <v>1151</v>
      </c>
      <c r="Q1001">
        <v>1</v>
      </c>
      <c r="W1001">
        <v>0</v>
      </c>
      <c r="X1001">
        <v>1293516068</v>
      </c>
      <c r="Y1001">
        <v>1.6625000000000001</v>
      </c>
      <c r="AA1001">
        <v>0</v>
      </c>
      <c r="AB1001">
        <v>1151.67</v>
      </c>
      <c r="AC1001">
        <v>14.4</v>
      </c>
      <c r="AD1001">
        <v>0</v>
      </c>
      <c r="AE1001">
        <v>0</v>
      </c>
      <c r="AF1001">
        <v>175.56</v>
      </c>
      <c r="AG1001">
        <v>14.4</v>
      </c>
      <c r="AH1001">
        <v>0</v>
      </c>
      <c r="AI1001">
        <v>1</v>
      </c>
      <c r="AJ1001">
        <v>6.56</v>
      </c>
      <c r="AK1001">
        <v>1</v>
      </c>
      <c r="AL1001">
        <v>1</v>
      </c>
      <c r="AN1001">
        <v>0</v>
      </c>
      <c r="AO1001">
        <v>1</v>
      </c>
      <c r="AP1001">
        <v>1</v>
      </c>
      <c r="AQ1001">
        <v>0</v>
      </c>
      <c r="AR1001">
        <v>0</v>
      </c>
      <c r="AS1001" t="s">
        <v>3</v>
      </c>
      <c r="AT1001">
        <v>1.33</v>
      </c>
      <c r="AU1001" t="s">
        <v>19</v>
      </c>
      <c r="AV1001">
        <v>0</v>
      </c>
      <c r="AW1001">
        <v>2</v>
      </c>
      <c r="AX1001">
        <v>39573607</v>
      </c>
      <c r="AY1001">
        <v>1</v>
      </c>
      <c r="AZ1001">
        <v>0</v>
      </c>
      <c r="BA1001">
        <v>951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CX1001">
        <f>Y1001*Source!I394</f>
        <v>3.7693862500000002</v>
      </c>
      <c r="CY1001">
        <f t="shared" si="177"/>
        <v>1151.67</v>
      </c>
      <c r="CZ1001">
        <f t="shared" si="178"/>
        <v>175.56</v>
      </c>
      <c r="DA1001">
        <f t="shared" si="179"/>
        <v>6.56</v>
      </c>
      <c r="DB1001">
        <v>0</v>
      </c>
    </row>
    <row r="1002" spans="1:106" x14ac:dyDescent="0.2">
      <c r="A1002">
        <f>ROW(Source!A394)</f>
        <v>394</v>
      </c>
      <c r="B1002">
        <v>39570879</v>
      </c>
      <c r="C1002">
        <v>39573579</v>
      </c>
      <c r="D1002">
        <v>36883554</v>
      </c>
      <c r="E1002">
        <v>1</v>
      </c>
      <c r="F1002">
        <v>1</v>
      </c>
      <c r="G1002">
        <v>1</v>
      </c>
      <c r="H1002">
        <v>2</v>
      </c>
      <c r="I1002" t="s">
        <v>1158</v>
      </c>
      <c r="J1002" t="s">
        <v>1159</v>
      </c>
      <c r="K1002" t="s">
        <v>1160</v>
      </c>
      <c r="L1002">
        <v>1368</v>
      </c>
      <c r="N1002">
        <v>1011</v>
      </c>
      <c r="O1002" t="s">
        <v>1151</v>
      </c>
      <c r="P1002" t="s">
        <v>1151</v>
      </c>
      <c r="Q1002">
        <v>1</v>
      </c>
      <c r="W1002">
        <v>0</v>
      </c>
      <c r="X1002">
        <v>1372534845</v>
      </c>
      <c r="Y1002">
        <v>0.23749999999999999</v>
      </c>
      <c r="AA1002">
        <v>0</v>
      </c>
      <c r="AB1002">
        <v>431.06</v>
      </c>
      <c r="AC1002">
        <v>11.6</v>
      </c>
      <c r="AD1002">
        <v>0</v>
      </c>
      <c r="AE1002">
        <v>0</v>
      </c>
      <c r="AF1002">
        <v>65.709999999999994</v>
      </c>
      <c r="AG1002">
        <v>11.6</v>
      </c>
      <c r="AH1002">
        <v>0</v>
      </c>
      <c r="AI1002">
        <v>1</v>
      </c>
      <c r="AJ1002">
        <v>6.56</v>
      </c>
      <c r="AK1002">
        <v>1</v>
      </c>
      <c r="AL1002">
        <v>1</v>
      </c>
      <c r="AN1002">
        <v>0</v>
      </c>
      <c r="AO1002">
        <v>1</v>
      </c>
      <c r="AP1002">
        <v>1</v>
      </c>
      <c r="AQ1002">
        <v>0</v>
      </c>
      <c r="AR1002">
        <v>0</v>
      </c>
      <c r="AS1002" t="s">
        <v>3</v>
      </c>
      <c r="AT1002">
        <v>0.19</v>
      </c>
      <c r="AU1002" t="s">
        <v>19</v>
      </c>
      <c r="AV1002">
        <v>0</v>
      </c>
      <c r="AW1002">
        <v>2</v>
      </c>
      <c r="AX1002">
        <v>39573608</v>
      </c>
      <c r="AY1002">
        <v>1</v>
      </c>
      <c r="AZ1002">
        <v>0</v>
      </c>
      <c r="BA1002">
        <v>952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CX1002">
        <f>Y1002*Source!I394</f>
        <v>0.53848375000000004</v>
      </c>
      <c r="CY1002">
        <f t="shared" si="177"/>
        <v>431.06</v>
      </c>
      <c r="CZ1002">
        <f t="shared" si="178"/>
        <v>65.709999999999994</v>
      </c>
      <c r="DA1002">
        <f t="shared" si="179"/>
        <v>6.56</v>
      </c>
      <c r="DB1002">
        <v>0</v>
      </c>
    </row>
    <row r="1003" spans="1:106" x14ac:dyDescent="0.2">
      <c r="A1003">
        <f>ROW(Source!A394)</f>
        <v>394</v>
      </c>
      <c r="B1003">
        <v>39570879</v>
      </c>
      <c r="C1003">
        <v>39573579</v>
      </c>
      <c r="D1003">
        <v>36883789</v>
      </c>
      <c r="E1003">
        <v>1</v>
      </c>
      <c r="F1003">
        <v>1</v>
      </c>
      <c r="G1003">
        <v>1</v>
      </c>
      <c r="H1003">
        <v>2</v>
      </c>
      <c r="I1003" t="s">
        <v>1378</v>
      </c>
      <c r="J1003" t="s">
        <v>1379</v>
      </c>
      <c r="K1003" t="s">
        <v>1380</v>
      </c>
      <c r="L1003">
        <v>1368</v>
      </c>
      <c r="N1003">
        <v>1011</v>
      </c>
      <c r="O1003" t="s">
        <v>1151</v>
      </c>
      <c r="P1003" t="s">
        <v>1151</v>
      </c>
      <c r="Q1003">
        <v>1</v>
      </c>
      <c r="W1003">
        <v>0</v>
      </c>
      <c r="X1003">
        <v>-624296059</v>
      </c>
      <c r="Y1003">
        <v>0.83750000000000002</v>
      </c>
      <c r="AA1003">
        <v>0</v>
      </c>
      <c r="AB1003">
        <v>7.87</v>
      </c>
      <c r="AC1003">
        <v>0</v>
      </c>
      <c r="AD1003">
        <v>0</v>
      </c>
      <c r="AE1003">
        <v>0</v>
      </c>
      <c r="AF1003">
        <v>1.2</v>
      </c>
      <c r="AG1003">
        <v>0</v>
      </c>
      <c r="AH1003">
        <v>0</v>
      </c>
      <c r="AI1003">
        <v>1</v>
      </c>
      <c r="AJ1003">
        <v>6.56</v>
      </c>
      <c r="AK1003">
        <v>1</v>
      </c>
      <c r="AL1003">
        <v>1</v>
      </c>
      <c r="AN1003">
        <v>0</v>
      </c>
      <c r="AO1003">
        <v>1</v>
      </c>
      <c r="AP1003">
        <v>1</v>
      </c>
      <c r="AQ1003">
        <v>0</v>
      </c>
      <c r="AR1003">
        <v>0</v>
      </c>
      <c r="AS1003" t="s">
        <v>3</v>
      </c>
      <c r="AT1003">
        <v>0.67</v>
      </c>
      <c r="AU1003" t="s">
        <v>19</v>
      </c>
      <c r="AV1003">
        <v>0</v>
      </c>
      <c r="AW1003">
        <v>2</v>
      </c>
      <c r="AX1003">
        <v>39573609</v>
      </c>
      <c r="AY1003">
        <v>1</v>
      </c>
      <c r="AZ1003">
        <v>0</v>
      </c>
      <c r="BA1003">
        <v>953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CX1003">
        <f>Y1003*Source!I394</f>
        <v>1.8988637500000001</v>
      </c>
      <c r="CY1003">
        <f t="shared" si="177"/>
        <v>7.87</v>
      </c>
      <c r="CZ1003">
        <f t="shared" si="178"/>
        <v>1.2</v>
      </c>
      <c r="DA1003">
        <f t="shared" si="179"/>
        <v>6.56</v>
      </c>
      <c r="DB1003">
        <v>0</v>
      </c>
    </row>
    <row r="1004" spans="1:106" x14ac:dyDescent="0.2">
      <c r="A1004">
        <f>ROW(Source!A394)</f>
        <v>394</v>
      </c>
      <c r="B1004">
        <v>39570879</v>
      </c>
      <c r="C1004">
        <v>39573579</v>
      </c>
      <c r="D1004">
        <v>36883836</v>
      </c>
      <c r="E1004">
        <v>1</v>
      </c>
      <c r="F1004">
        <v>1</v>
      </c>
      <c r="G1004">
        <v>1</v>
      </c>
      <c r="H1004">
        <v>2</v>
      </c>
      <c r="I1004" t="s">
        <v>1407</v>
      </c>
      <c r="J1004" t="s">
        <v>1408</v>
      </c>
      <c r="K1004" t="s">
        <v>1409</v>
      </c>
      <c r="L1004">
        <v>1368</v>
      </c>
      <c r="N1004">
        <v>1011</v>
      </c>
      <c r="O1004" t="s">
        <v>1151</v>
      </c>
      <c r="P1004" t="s">
        <v>1151</v>
      </c>
      <c r="Q1004">
        <v>1</v>
      </c>
      <c r="W1004">
        <v>0</v>
      </c>
      <c r="X1004">
        <v>1061502546</v>
      </c>
      <c r="Y1004">
        <v>0.72499999999999998</v>
      </c>
      <c r="AA1004">
        <v>0</v>
      </c>
      <c r="AB1004">
        <v>80.75</v>
      </c>
      <c r="AC1004">
        <v>0</v>
      </c>
      <c r="AD1004">
        <v>0</v>
      </c>
      <c r="AE1004">
        <v>0</v>
      </c>
      <c r="AF1004">
        <v>12.31</v>
      </c>
      <c r="AG1004">
        <v>0</v>
      </c>
      <c r="AH1004">
        <v>0</v>
      </c>
      <c r="AI1004">
        <v>1</v>
      </c>
      <c r="AJ1004">
        <v>6.56</v>
      </c>
      <c r="AK1004">
        <v>1</v>
      </c>
      <c r="AL1004">
        <v>1</v>
      </c>
      <c r="AN1004">
        <v>0</v>
      </c>
      <c r="AO1004">
        <v>1</v>
      </c>
      <c r="AP1004">
        <v>1</v>
      </c>
      <c r="AQ1004">
        <v>0</v>
      </c>
      <c r="AR1004">
        <v>0</v>
      </c>
      <c r="AS1004" t="s">
        <v>3</v>
      </c>
      <c r="AT1004">
        <v>0.57999999999999996</v>
      </c>
      <c r="AU1004" t="s">
        <v>19</v>
      </c>
      <c r="AV1004">
        <v>0</v>
      </c>
      <c r="AW1004">
        <v>2</v>
      </c>
      <c r="AX1004">
        <v>39573610</v>
      </c>
      <c r="AY1004">
        <v>1</v>
      </c>
      <c r="AZ1004">
        <v>0</v>
      </c>
      <c r="BA1004">
        <v>954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CX1004">
        <f>Y1004*Source!I394</f>
        <v>1.6437925</v>
      </c>
      <c r="CY1004">
        <f t="shared" si="177"/>
        <v>80.75</v>
      </c>
      <c r="CZ1004">
        <f t="shared" si="178"/>
        <v>12.31</v>
      </c>
      <c r="DA1004">
        <f t="shared" si="179"/>
        <v>6.56</v>
      </c>
      <c r="DB1004">
        <v>0</v>
      </c>
    </row>
    <row r="1005" spans="1:106" x14ac:dyDescent="0.2">
      <c r="A1005">
        <f>ROW(Source!A394)</f>
        <v>394</v>
      </c>
      <c r="B1005">
        <v>39570879</v>
      </c>
      <c r="C1005">
        <v>39573579</v>
      </c>
      <c r="D1005">
        <v>36800159</v>
      </c>
      <c r="E1005">
        <v>1</v>
      </c>
      <c r="F1005">
        <v>1</v>
      </c>
      <c r="G1005">
        <v>1</v>
      </c>
      <c r="H1005">
        <v>3</v>
      </c>
      <c r="I1005" t="s">
        <v>1387</v>
      </c>
      <c r="J1005" t="s">
        <v>1388</v>
      </c>
      <c r="K1005" t="s">
        <v>1389</v>
      </c>
      <c r="L1005">
        <v>1339</v>
      </c>
      <c r="N1005">
        <v>1007</v>
      </c>
      <c r="O1005" t="s">
        <v>73</v>
      </c>
      <c r="P1005" t="s">
        <v>73</v>
      </c>
      <c r="Q1005">
        <v>1</v>
      </c>
      <c r="W1005">
        <v>0</v>
      </c>
      <c r="X1005">
        <v>1262771840</v>
      </c>
      <c r="Y1005">
        <v>0.5</v>
      </c>
      <c r="AA1005">
        <v>40.799999999999997</v>
      </c>
      <c r="AB1005">
        <v>0</v>
      </c>
      <c r="AC1005">
        <v>0</v>
      </c>
      <c r="AD1005">
        <v>0</v>
      </c>
      <c r="AE1005">
        <v>6.22</v>
      </c>
      <c r="AF1005">
        <v>0</v>
      </c>
      <c r="AG1005">
        <v>0</v>
      </c>
      <c r="AH1005">
        <v>0</v>
      </c>
      <c r="AI1005">
        <v>6.56</v>
      </c>
      <c r="AJ1005">
        <v>1</v>
      </c>
      <c r="AK1005">
        <v>1</v>
      </c>
      <c r="AL1005">
        <v>1</v>
      </c>
      <c r="AN1005">
        <v>0</v>
      </c>
      <c r="AO1005">
        <v>1</v>
      </c>
      <c r="AP1005">
        <v>0</v>
      </c>
      <c r="AQ1005">
        <v>0</v>
      </c>
      <c r="AR1005">
        <v>0</v>
      </c>
      <c r="AS1005" t="s">
        <v>3</v>
      </c>
      <c r="AT1005">
        <v>0.5</v>
      </c>
      <c r="AU1005" t="s">
        <v>3</v>
      </c>
      <c r="AV1005">
        <v>0</v>
      </c>
      <c r="AW1005">
        <v>2</v>
      </c>
      <c r="AX1005">
        <v>39573611</v>
      </c>
      <c r="AY1005">
        <v>1</v>
      </c>
      <c r="AZ1005">
        <v>0</v>
      </c>
      <c r="BA1005">
        <v>955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CX1005">
        <f>Y1005*Source!I394</f>
        <v>1.13365</v>
      </c>
      <c r="CY1005">
        <f t="shared" ref="CY1005:CY1019" si="180">AA1005</f>
        <v>40.799999999999997</v>
      </c>
      <c r="CZ1005">
        <f t="shared" ref="CZ1005:CZ1019" si="181">AE1005</f>
        <v>6.22</v>
      </c>
      <c r="DA1005">
        <f t="shared" ref="DA1005:DA1019" si="182">AI1005</f>
        <v>6.56</v>
      </c>
      <c r="DB1005">
        <v>0</v>
      </c>
    </row>
    <row r="1006" spans="1:106" x14ac:dyDescent="0.2">
      <c r="A1006">
        <f>ROW(Source!A394)</f>
        <v>394</v>
      </c>
      <c r="B1006">
        <v>39570879</v>
      </c>
      <c r="C1006">
        <v>39573579</v>
      </c>
      <c r="D1006">
        <v>36800166</v>
      </c>
      <c r="E1006">
        <v>1</v>
      </c>
      <c r="F1006">
        <v>1</v>
      </c>
      <c r="G1006">
        <v>1</v>
      </c>
      <c r="H1006">
        <v>3</v>
      </c>
      <c r="I1006" t="s">
        <v>1410</v>
      </c>
      <c r="J1006" t="s">
        <v>1411</v>
      </c>
      <c r="K1006" t="s">
        <v>1412</v>
      </c>
      <c r="L1006">
        <v>1346</v>
      </c>
      <c r="N1006">
        <v>1009</v>
      </c>
      <c r="O1006" t="s">
        <v>307</v>
      </c>
      <c r="P1006" t="s">
        <v>307</v>
      </c>
      <c r="Q1006">
        <v>1</v>
      </c>
      <c r="W1006">
        <v>0</v>
      </c>
      <c r="X1006">
        <v>1721895514</v>
      </c>
      <c r="Y1006">
        <v>0.15</v>
      </c>
      <c r="AA1006">
        <v>39.950000000000003</v>
      </c>
      <c r="AB1006">
        <v>0</v>
      </c>
      <c r="AC1006">
        <v>0</v>
      </c>
      <c r="AD1006">
        <v>0</v>
      </c>
      <c r="AE1006">
        <v>6.09</v>
      </c>
      <c r="AF1006">
        <v>0</v>
      </c>
      <c r="AG1006">
        <v>0</v>
      </c>
      <c r="AH1006">
        <v>0</v>
      </c>
      <c r="AI1006">
        <v>6.56</v>
      </c>
      <c r="AJ1006">
        <v>1</v>
      </c>
      <c r="AK1006">
        <v>1</v>
      </c>
      <c r="AL1006">
        <v>1</v>
      </c>
      <c r="AN1006">
        <v>0</v>
      </c>
      <c r="AO1006">
        <v>1</v>
      </c>
      <c r="AP1006">
        <v>0</v>
      </c>
      <c r="AQ1006">
        <v>0</v>
      </c>
      <c r="AR1006">
        <v>0</v>
      </c>
      <c r="AS1006" t="s">
        <v>3</v>
      </c>
      <c r="AT1006">
        <v>0.15</v>
      </c>
      <c r="AU1006" t="s">
        <v>3</v>
      </c>
      <c r="AV1006">
        <v>0</v>
      </c>
      <c r="AW1006">
        <v>2</v>
      </c>
      <c r="AX1006">
        <v>39573612</v>
      </c>
      <c r="AY1006">
        <v>1</v>
      </c>
      <c r="AZ1006">
        <v>0</v>
      </c>
      <c r="BA1006">
        <v>956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CX1006">
        <f>Y1006*Source!I394</f>
        <v>0.34009499999999998</v>
      </c>
      <c r="CY1006">
        <f t="shared" si="180"/>
        <v>39.950000000000003</v>
      </c>
      <c r="CZ1006">
        <f t="shared" si="181"/>
        <v>6.09</v>
      </c>
      <c r="DA1006">
        <f t="shared" si="182"/>
        <v>6.56</v>
      </c>
      <c r="DB1006">
        <v>0</v>
      </c>
    </row>
    <row r="1007" spans="1:106" x14ac:dyDescent="0.2">
      <c r="A1007">
        <f>ROW(Source!A394)</f>
        <v>394</v>
      </c>
      <c r="B1007">
        <v>39570879</v>
      </c>
      <c r="C1007">
        <v>39573579</v>
      </c>
      <c r="D1007">
        <v>36803256</v>
      </c>
      <c r="E1007">
        <v>1</v>
      </c>
      <c r="F1007">
        <v>1</v>
      </c>
      <c r="G1007">
        <v>1</v>
      </c>
      <c r="H1007">
        <v>3</v>
      </c>
      <c r="I1007" t="s">
        <v>1178</v>
      </c>
      <c r="J1007" t="s">
        <v>1179</v>
      </c>
      <c r="K1007" t="s">
        <v>1180</v>
      </c>
      <c r="L1007">
        <v>1348</v>
      </c>
      <c r="N1007">
        <v>1009</v>
      </c>
      <c r="O1007" t="s">
        <v>64</v>
      </c>
      <c r="P1007" t="s">
        <v>64</v>
      </c>
      <c r="Q1007">
        <v>1000</v>
      </c>
      <c r="W1007">
        <v>0</v>
      </c>
      <c r="X1007">
        <v>-714836380</v>
      </c>
      <c r="Y1007">
        <v>2.5999999999999999E-3</v>
      </c>
      <c r="AA1007">
        <v>67666.47</v>
      </c>
      <c r="AB1007">
        <v>0</v>
      </c>
      <c r="AC1007">
        <v>0</v>
      </c>
      <c r="AD1007">
        <v>0</v>
      </c>
      <c r="AE1007">
        <v>10315.01</v>
      </c>
      <c r="AF1007">
        <v>0</v>
      </c>
      <c r="AG1007">
        <v>0</v>
      </c>
      <c r="AH1007">
        <v>0</v>
      </c>
      <c r="AI1007">
        <v>6.56</v>
      </c>
      <c r="AJ1007">
        <v>1</v>
      </c>
      <c r="AK1007">
        <v>1</v>
      </c>
      <c r="AL1007">
        <v>1</v>
      </c>
      <c r="AN1007">
        <v>0</v>
      </c>
      <c r="AO1007">
        <v>1</v>
      </c>
      <c r="AP1007">
        <v>0</v>
      </c>
      <c r="AQ1007">
        <v>0</v>
      </c>
      <c r="AR1007">
        <v>0</v>
      </c>
      <c r="AS1007" t="s">
        <v>3</v>
      </c>
      <c r="AT1007">
        <v>2.5999999999999999E-3</v>
      </c>
      <c r="AU1007" t="s">
        <v>3</v>
      </c>
      <c r="AV1007">
        <v>0</v>
      </c>
      <c r="AW1007">
        <v>2</v>
      </c>
      <c r="AX1007">
        <v>39573613</v>
      </c>
      <c r="AY1007">
        <v>1</v>
      </c>
      <c r="AZ1007">
        <v>0</v>
      </c>
      <c r="BA1007">
        <v>957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CX1007">
        <f>Y1007*Source!I394</f>
        <v>5.8949800000000002E-3</v>
      </c>
      <c r="CY1007">
        <f t="shared" si="180"/>
        <v>67666.47</v>
      </c>
      <c r="CZ1007">
        <f t="shared" si="181"/>
        <v>10315.01</v>
      </c>
      <c r="DA1007">
        <f t="shared" si="182"/>
        <v>6.56</v>
      </c>
      <c r="DB1007">
        <v>0</v>
      </c>
    </row>
    <row r="1008" spans="1:106" x14ac:dyDescent="0.2">
      <c r="A1008">
        <f>ROW(Source!A394)</f>
        <v>394</v>
      </c>
      <c r="B1008">
        <v>39570879</v>
      </c>
      <c r="C1008">
        <v>39573579</v>
      </c>
      <c r="D1008">
        <v>36804447</v>
      </c>
      <c r="E1008">
        <v>1</v>
      </c>
      <c r="F1008">
        <v>1</v>
      </c>
      <c r="G1008">
        <v>1</v>
      </c>
      <c r="H1008">
        <v>3</v>
      </c>
      <c r="I1008" t="s">
        <v>1276</v>
      </c>
      <c r="J1008" t="s">
        <v>1277</v>
      </c>
      <c r="K1008" t="s">
        <v>1278</v>
      </c>
      <c r="L1008">
        <v>1348</v>
      </c>
      <c r="N1008">
        <v>1009</v>
      </c>
      <c r="O1008" t="s">
        <v>64</v>
      </c>
      <c r="P1008" t="s">
        <v>64</v>
      </c>
      <c r="Q1008">
        <v>1000</v>
      </c>
      <c r="W1008">
        <v>0</v>
      </c>
      <c r="X1008">
        <v>-437906794</v>
      </c>
      <c r="Y1008">
        <v>3.0000000000000001E-3</v>
      </c>
      <c r="AA1008">
        <v>59302.47</v>
      </c>
      <c r="AB1008">
        <v>0</v>
      </c>
      <c r="AC1008">
        <v>0</v>
      </c>
      <c r="AD1008">
        <v>0</v>
      </c>
      <c r="AE1008">
        <v>9040.01</v>
      </c>
      <c r="AF1008">
        <v>0</v>
      </c>
      <c r="AG1008">
        <v>0</v>
      </c>
      <c r="AH1008">
        <v>0</v>
      </c>
      <c r="AI1008">
        <v>6.56</v>
      </c>
      <c r="AJ1008">
        <v>1</v>
      </c>
      <c r="AK1008">
        <v>1</v>
      </c>
      <c r="AL1008">
        <v>1</v>
      </c>
      <c r="AN1008">
        <v>0</v>
      </c>
      <c r="AO1008">
        <v>1</v>
      </c>
      <c r="AP1008">
        <v>0</v>
      </c>
      <c r="AQ1008">
        <v>0</v>
      </c>
      <c r="AR1008">
        <v>0</v>
      </c>
      <c r="AS1008" t="s">
        <v>3</v>
      </c>
      <c r="AT1008">
        <v>3.0000000000000001E-3</v>
      </c>
      <c r="AU1008" t="s">
        <v>3</v>
      </c>
      <c r="AV1008">
        <v>0</v>
      </c>
      <c r="AW1008">
        <v>2</v>
      </c>
      <c r="AX1008">
        <v>39573614</v>
      </c>
      <c r="AY1008">
        <v>1</v>
      </c>
      <c r="AZ1008">
        <v>0</v>
      </c>
      <c r="BA1008">
        <v>958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CX1008">
        <f>Y1008*Source!I394</f>
        <v>6.8019000000000005E-3</v>
      </c>
      <c r="CY1008">
        <f t="shared" si="180"/>
        <v>59302.47</v>
      </c>
      <c r="CZ1008">
        <f t="shared" si="181"/>
        <v>9040.01</v>
      </c>
      <c r="DA1008">
        <f t="shared" si="182"/>
        <v>6.56</v>
      </c>
      <c r="DB1008">
        <v>0</v>
      </c>
    </row>
    <row r="1009" spans="1:106" x14ac:dyDescent="0.2">
      <c r="A1009">
        <f>ROW(Source!A394)</f>
        <v>394</v>
      </c>
      <c r="B1009">
        <v>39570879</v>
      </c>
      <c r="C1009">
        <v>39573579</v>
      </c>
      <c r="D1009">
        <v>36804545</v>
      </c>
      <c r="E1009">
        <v>1</v>
      </c>
      <c r="F1009">
        <v>1</v>
      </c>
      <c r="G1009">
        <v>1</v>
      </c>
      <c r="H1009">
        <v>3</v>
      </c>
      <c r="I1009" t="s">
        <v>1211</v>
      </c>
      <c r="J1009" t="s">
        <v>1212</v>
      </c>
      <c r="K1009" t="s">
        <v>1213</v>
      </c>
      <c r="L1009">
        <v>1348</v>
      </c>
      <c r="N1009">
        <v>1009</v>
      </c>
      <c r="O1009" t="s">
        <v>64</v>
      </c>
      <c r="P1009" t="s">
        <v>64</v>
      </c>
      <c r="Q1009">
        <v>1000</v>
      </c>
      <c r="W1009">
        <v>0</v>
      </c>
      <c r="X1009">
        <v>1174701286</v>
      </c>
      <c r="Y1009">
        <v>1.0000000000000001E-5</v>
      </c>
      <c r="AA1009">
        <v>78575.679999999993</v>
      </c>
      <c r="AB1009">
        <v>0</v>
      </c>
      <c r="AC1009">
        <v>0</v>
      </c>
      <c r="AD1009">
        <v>0</v>
      </c>
      <c r="AE1009">
        <v>11978</v>
      </c>
      <c r="AF1009">
        <v>0</v>
      </c>
      <c r="AG1009">
        <v>0</v>
      </c>
      <c r="AH1009">
        <v>0</v>
      </c>
      <c r="AI1009">
        <v>6.56</v>
      </c>
      <c r="AJ1009">
        <v>1</v>
      </c>
      <c r="AK1009">
        <v>1</v>
      </c>
      <c r="AL1009">
        <v>1</v>
      </c>
      <c r="AN1009">
        <v>0</v>
      </c>
      <c r="AO1009">
        <v>1</v>
      </c>
      <c r="AP1009">
        <v>0</v>
      </c>
      <c r="AQ1009">
        <v>0</v>
      </c>
      <c r="AR1009">
        <v>0</v>
      </c>
      <c r="AS1009" t="s">
        <v>3</v>
      </c>
      <c r="AT1009">
        <v>1.0000000000000001E-5</v>
      </c>
      <c r="AU1009" t="s">
        <v>3</v>
      </c>
      <c r="AV1009">
        <v>0</v>
      </c>
      <c r="AW1009">
        <v>2</v>
      </c>
      <c r="AX1009">
        <v>39573615</v>
      </c>
      <c r="AY1009">
        <v>1</v>
      </c>
      <c r="AZ1009">
        <v>0</v>
      </c>
      <c r="BA1009">
        <v>959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CX1009">
        <f>Y1009*Source!I394</f>
        <v>2.2673000000000001E-5</v>
      </c>
      <c r="CY1009">
        <f t="shared" si="180"/>
        <v>78575.679999999993</v>
      </c>
      <c r="CZ1009">
        <f t="shared" si="181"/>
        <v>11978</v>
      </c>
      <c r="DA1009">
        <f t="shared" si="182"/>
        <v>6.56</v>
      </c>
      <c r="DB1009">
        <v>0</v>
      </c>
    </row>
    <row r="1010" spans="1:106" x14ac:dyDescent="0.2">
      <c r="A1010">
        <f>ROW(Source!A394)</f>
        <v>394</v>
      </c>
      <c r="B1010">
        <v>39570879</v>
      </c>
      <c r="C1010">
        <v>39573579</v>
      </c>
      <c r="D1010">
        <v>36805527</v>
      </c>
      <c r="E1010">
        <v>1</v>
      </c>
      <c r="F1010">
        <v>1</v>
      </c>
      <c r="G1010">
        <v>1</v>
      </c>
      <c r="H1010">
        <v>3</v>
      </c>
      <c r="I1010" t="s">
        <v>1413</v>
      </c>
      <c r="J1010" t="s">
        <v>1414</v>
      </c>
      <c r="K1010" t="s">
        <v>1415</v>
      </c>
      <c r="L1010">
        <v>1348</v>
      </c>
      <c r="N1010">
        <v>1009</v>
      </c>
      <c r="O1010" t="s">
        <v>64</v>
      </c>
      <c r="P1010" t="s">
        <v>64</v>
      </c>
      <c r="Q1010">
        <v>1000</v>
      </c>
      <c r="W1010">
        <v>0</v>
      </c>
      <c r="X1010">
        <v>-2116243625</v>
      </c>
      <c r="Y1010">
        <v>1E-4</v>
      </c>
      <c r="AA1010">
        <v>248624</v>
      </c>
      <c r="AB1010">
        <v>0</v>
      </c>
      <c r="AC1010">
        <v>0</v>
      </c>
      <c r="AD1010">
        <v>0</v>
      </c>
      <c r="AE1010">
        <v>37900</v>
      </c>
      <c r="AF1010">
        <v>0</v>
      </c>
      <c r="AG1010">
        <v>0</v>
      </c>
      <c r="AH1010">
        <v>0</v>
      </c>
      <c r="AI1010">
        <v>6.56</v>
      </c>
      <c r="AJ1010">
        <v>1</v>
      </c>
      <c r="AK1010">
        <v>1</v>
      </c>
      <c r="AL1010">
        <v>1</v>
      </c>
      <c r="AN1010">
        <v>0</v>
      </c>
      <c r="AO1010">
        <v>1</v>
      </c>
      <c r="AP1010">
        <v>0</v>
      </c>
      <c r="AQ1010">
        <v>0</v>
      </c>
      <c r="AR1010">
        <v>0</v>
      </c>
      <c r="AS1010" t="s">
        <v>3</v>
      </c>
      <c r="AT1010">
        <v>1E-4</v>
      </c>
      <c r="AU1010" t="s">
        <v>3</v>
      </c>
      <c r="AV1010">
        <v>0</v>
      </c>
      <c r="AW1010">
        <v>2</v>
      </c>
      <c r="AX1010">
        <v>39573616</v>
      </c>
      <c r="AY1010">
        <v>1</v>
      </c>
      <c r="AZ1010">
        <v>0</v>
      </c>
      <c r="BA1010">
        <v>960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CX1010">
        <f>Y1010*Source!I394</f>
        <v>2.2673000000000002E-4</v>
      </c>
      <c r="CY1010">
        <f t="shared" si="180"/>
        <v>248624</v>
      </c>
      <c r="CZ1010">
        <f t="shared" si="181"/>
        <v>37900</v>
      </c>
      <c r="DA1010">
        <f t="shared" si="182"/>
        <v>6.56</v>
      </c>
      <c r="DB1010">
        <v>0</v>
      </c>
    </row>
    <row r="1011" spans="1:106" x14ac:dyDescent="0.2">
      <c r="A1011">
        <f>ROW(Source!A394)</f>
        <v>394</v>
      </c>
      <c r="B1011">
        <v>39570879</v>
      </c>
      <c r="C1011">
        <v>39573579</v>
      </c>
      <c r="D1011">
        <v>36823258</v>
      </c>
      <c r="E1011">
        <v>1</v>
      </c>
      <c r="F1011">
        <v>1</v>
      </c>
      <c r="G1011">
        <v>1</v>
      </c>
      <c r="H1011">
        <v>3</v>
      </c>
      <c r="I1011" t="s">
        <v>579</v>
      </c>
      <c r="J1011" t="s">
        <v>581</v>
      </c>
      <c r="K1011" t="s">
        <v>580</v>
      </c>
      <c r="L1011">
        <v>1348</v>
      </c>
      <c r="N1011">
        <v>1009</v>
      </c>
      <c r="O1011" t="s">
        <v>64</v>
      </c>
      <c r="P1011" t="s">
        <v>64</v>
      </c>
      <c r="Q1011">
        <v>1000</v>
      </c>
      <c r="W1011">
        <v>0</v>
      </c>
      <c r="X1011">
        <v>299819930</v>
      </c>
      <c r="Y1011">
        <v>1E-4</v>
      </c>
      <c r="AA1011">
        <v>50590.720000000001</v>
      </c>
      <c r="AB1011">
        <v>0</v>
      </c>
      <c r="AC1011">
        <v>0</v>
      </c>
      <c r="AD1011">
        <v>0</v>
      </c>
      <c r="AE1011">
        <v>7712</v>
      </c>
      <c r="AF1011">
        <v>0</v>
      </c>
      <c r="AG1011">
        <v>0</v>
      </c>
      <c r="AH1011">
        <v>0</v>
      </c>
      <c r="AI1011">
        <v>6.56</v>
      </c>
      <c r="AJ1011">
        <v>1</v>
      </c>
      <c r="AK1011">
        <v>1</v>
      </c>
      <c r="AL1011">
        <v>1</v>
      </c>
      <c r="AN1011">
        <v>0</v>
      </c>
      <c r="AO1011">
        <v>1</v>
      </c>
      <c r="AP1011">
        <v>0</v>
      </c>
      <c r="AQ1011">
        <v>0</v>
      </c>
      <c r="AR1011">
        <v>0</v>
      </c>
      <c r="AS1011" t="s">
        <v>3</v>
      </c>
      <c r="AT1011">
        <v>1E-4</v>
      </c>
      <c r="AU1011" t="s">
        <v>3</v>
      </c>
      <c r="AV1011">
        <v>0</v>
      </c>
      <c r="AW1011">
        <v>2</v>
      </c>
      <c r="AX1011">
        <v>39573617</v>
      </c>
      <c r="AY1011">
        <v>1</v>
      </c>
      <c r="AZ1011">
        <v>0</v>
      </c>
      <c r="BA1011">
        <v>961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CX1011">
        <f>Y1011*Source!I394</f>
        <v>2.2673000000000002E-4</v>
      </c>
      <c r="CY1011">
        <f t="shared" si="180"/>
        <v>50590.720000000001</v>
      </c>
      <c r="CZ1011">
        <f t="shared" si="181"/>
        <v>7712</v>
      </c>
      <c r="DA1011">
        <f t="shared" si="182"/>
        <v>6.56</v>
      </c>
      <c r="DB1011">
        <v>0</v>
      </c>
    </row>
    <row r="1012" spans="1:106" x14ac:dyDescent="0.2">
      <c r="A1012">
        <f>ROW(Source!A394)</f>
        <v>394</v>
      </c>
      <c r="B1012">
        <v>39570879</v>
      </c>
      <c r="C1012">
        <v>39573579</v>
      </c>
      <c r="D1012">
        <v>39169913</v>
      </c>
      <c r="E1012">
        <v>17</v>
      </c>
      <c r="F1012">
        <v>1</v>
      </c>
      <c r="G1012">
        <v>1</v>
      </c>
      <c r="H1012">
        <v>3</v>
      </c>
      <c r="I1012" t="s">
        <v>124</v>
      </c>
      <c r="J1012" t="s">
        <v>3</v>
      </c>
      <c r="K1012" t="s">
        <v>125</v>
      </c>
      <c r="L1012">
        <v>1348</v>
      </c>
      <c r="N1012">
        <v>1009</v>
      </c>
      <c r="O1012" t="s">
        <v>64</v>
      </c>
      <c r="P1012" t="s">
        <v>64</v>
      </c>
      <c r="Q1012">
        <v>1000</v>
      </c>
      <c r="W1012">
        <v>0</v>
      </c>
      <c r="X1012">
        <v>748648226</v>
      </c>
      <c r="Y1012">
        <v>1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6.56</v>
      </c>
      <c r="AJ1012">
        <v>1</v>
      </c>
      <c r="AK1012">
        <v>1</v>
      </c>
      <c r="AL1012">
        <v>1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 t="s">
        <v>3</v>
      </c>
      <c r="AT1012">
        <v>1</v>
      </c>
      <c r="AU1012" t="s">
        <v>3</v>
      </c>
      <c r="AV1012">
        <v>0</v>
      </c>
      <c r="AW1012">
        <v>2</v>
      </c>
      <c r="AX1012">
        <v>39573618</v>
      </c>
      <c r="AY1012">
        <v>1</v>
      </c>
      <c r="AZ1012">
        <v>0</v>
      </c>
      <c r="BA1012">
        <v>962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CX1012">
        <f>Y1012*Source!I394</f>
        <v>2.2673000000000001</v>
      </c>
      <c r="CY1012">
        <f t="shared" si="180"/>
        <v>0</v>
      </c>
      <c r="CZ1012">
        <f t="shared" si="181"/>
        <v>0</v>
      </c>
      <c r="DA1012">
        <f t="shared" si="182"/>
        <v>6.56</v>
      </c>
      <c r="DB1012">
        <v>0</v>
      </c>
    </row>
    <row r="1013" spans="1:106" x14ac:dyDescent="0.2">
      <c r="A1013">
        <f>ROW(Source!A394)</f>
        <v>394</v>
      </c>
      <c r="B1013">
        <v>39570879</v>
      </c>
      <c r="C1013">
        <v>39573579</v>
      </c>
      <c r="D1013">
        <v>36823283</v>
      </c>
      <c r="E1013">
        <v>1</v>
      </c>
      <c r="F1013">
        <v>1</v>
      </c>
      <c r="G1013">
        <v>1</v>
      </c>
      <c r="H1013">
        <v>3</v>
      </c>
      <c r="I1013" t="s">
        <v>716</v>
      </c>
      <c r="J1013" t="s">
        <v>718</v>
      </c>
      <c r="K1013" t="s">
        <v>717</v>
      </c>
      <c r="L1013">
        <v>1348</v>
      </c>
      <c r="N1013">
        <v>1009</v>
      </c>
      <c r="O1013" t="s">
        <v>64</v>
      </c>
      <c r="P1013" t="s">
        <v>64</v>
      </c>
      <c r="Q1013">
        <v>1000</v>
      </c>
      <c r="W1013">
        <v>0</v>
      </c>
      <c r="X1013">
        <v>1075316083</v>
      </c>
      <c r="Y1013">
        <v>1</v>
      </c>
      <c r="AA1013">
        <v>76028.759999999995</v>
      </c>
      <c r="AB1013">
        <v>0</v>
      </c>
      <c r="AC1013">
        <v>0</v>
      </c>
      <c r="AD1013">
        <v>0</v>
      </c>
      <c r="AE1013">
        <v>11589.75</v>
      </c>
      <c r="AF1013">
        <v>0</v>
      </c>
      <c r="AG1013">
        <v>0</v>
      </c>
      <c r="AH1013">
        <v>0</v>
      </c>
      <c r="AI1013">
        <v>6.56</v>
      </c>
      <c r="AJ1013">
        <v>1</v>
      </c>
      <c r="AK1013">
        <v>1</v>
      </c>
      <c r="AL1013">
        <v>1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 t="s">
        <v>3</v>
      </c>
      <c r="AT1013">
        <v>1</v>
      </c>
      <c r="AU1013" t="s">
        <v>3</v>
      </c>
      <c r="AV1013">
        <v>0</v>
      </c>
      <c r="AW1013">
        <v>1</v>
      </c>
      <c r="AX1013">
        <v>-1</v>
      </c>
      <c r="AY1013">
        <v>0</v>
      </c>
      <c r="AZ1013">
        <v>0</v>
      </c>
      <c r="BA1013" t="s">
        <v>3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CX1013">
        <f>Y1013*Source!I394</f>
        <v>2.2673000000000001</v>
      </c>
      <c r="CY1013">
        <f t="shared" si="180"/>
        <v>76028.759999999995</v>
      </c>
      <c r="CZ1013">
        <f t="shared" si="181"/>
        <v>11589.75</v>
      </c>
      <c r="DA1013">
        <f t="shared" si="182"/>
        <v>6.56</v>
      </c>
      <c r="DB1013">
        <v>0</v>
      </c>
    </row>
    <row r="1014" spans="1:106" x14ac:dyDescent="0.2">
      <c r="A1014">
        <f>ROW(Source!A394)</f>
        <v>394</v>
      </c>
      <c r="B1014">
        <v>39570879</v>
      </c>
      <c r="C1014">
        <v>39573579</v>
      </c>
      <c r="D1014">
        <v>36825287</v>
      </c>
      <c r="E1014">
        <v>1</v>
      </c>
      <c r="F1014">
        <v>1</v>
      </c>
      <c r="G1014">
        <v>1</v>
      </c>
      <c r="H1014">
        <v>3</v>
      </c>
      <c r="I1014" t="s">
        <v>1416</v>
      </c>
      <c r="J1014" t="s">
        <v>1417</v>
      </c>
      <c r="K1014" t="s">
        <v>1418</v>
      </c>
      <c r="L1014">
        <v>1302</v>
      </c>
      <c r="N1014">
        <v>1003</v>
      </c>
      <c r="O1014" t="s">
        <v>47</v>
      </c>
      <c r="P1014" t="s">
        <v>47</v>
      </c>
      <c r="Q1014">
        <v>10</v>
      </c>
      <c r="W1014">
        <v>0</v>
      </c>
      <c r="X1014">
        <v>-1640127157</v>
      </c>
      <c r="Y1014">
        <v>1.8700000000000001E-2</v>
      </c>
      <c r="AA1014">
        <v>329.57</v>
      </c>
      <c r="AB1014">
        <v>0</v>
      </c>
      <c r="AC1014">
        <v>0</v>
      </c>
      <c r="AD1014">
        <v>0</v>
      </c>
      <c r="AE1014">
        <v>50.24</v>
      </c>
      <c r="AF1014">
        <v>0</v>
      </c>
      <c r="AG1014">
        <v>0</v>
      </c>
      <c r="AH1014">
        <v>0</v>
      </c>
      <c r="AI1014">
        <v>6.56</v>
      </c>
      <c r="AJ1014">
        <v>1</v>
      </c>
      <c r="AK1014">
        <v>1</v>
      </c>
      <c r="AL1014">
        <v>1</v>
      </c>
      <c r="AN1014">
        <v>0</v>
      </c>
      <c r="AO1014">
        <v>1</v>
      </c>
      <c r="AP1014">
        <v>0</v>
      </c>
      <c r="AQ1014">
        <v>0</v>
      </c>
      <c r="AR1014">
        <v>0</v>
      </c>
      <c r="AS1014" t="s">
        <v>3</v>
      </c>
      <c r="AT1014">
        <v>1.8700000000000001E-2</v>
      </c>
      <c r="AU1014" t="s">
        <v>3</v>
      </c>
      <c r="AV1014">
        <v>0</v>
      </c>
      <c r="AW1014">
        <v>2</v>
      </c>
      <c r="AX1014">
        <v>39573619</v>
      </c>
      <c r="AY1014">
        <v>1</v>
      </c>
      <c r="AZ1014">
        <v>0</v>
      </c>
      <c r="BA1014">
        <v>963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CX1014">
        <f>Y1014*Source!I394</f>
        <v>4.2398510000000007E-2</v>
      </c>
      <c r="CY1014">
        <f t="shared" si="180"/>
        <v>329.57</v>
      </c>
      <c r="CZ1014">
        <f t="shared" si="181"/>
        <v>50.24</v>
      </c>
      <c r="DA1014">
        <f t="shared" si="182"/>
        <v>6.56</v>
      </c>
      <c r="DB1014">
        <v>0</v>
      </c>
    </row>
    <row r="1015" spans="1:106" x14ac:dyDescent="0.2">
      <c r="A1015">
        <f>ROW(Source!A394)</f>
        <v>394</v>
      </c>
      <c r="B1015">
        <v>39570879</v>
      </c>
      <c r="C1015">
        <v>39573579</v>
      </c>
      <c r="D1015">
        <v>36825646</v>
      </c>
      <c r="E1015">
        <v>1</v>
      </c>
      <c r="F1015">
        <v>1</v>
      </c>
      <c r="G1015">
        <v>1</v>
      </c>
      <c r="H1015">
        <v>3</v>
      </c>
      <c r="I1015" t="s">
        <v>1220</v>
      </c>
      <c r="J1015" t="s">
        <v>1221</v>
      </c>
      <c r="K1015" t="s">
        <v>1222</v>
      </c>
      <c r="L1015">
        <v>1348</v>
      </c>
      <c r="N1015">
        <v>1009</v>
      </c>
      <c r="O1015" t="s">
        <v>64</v>
      </c>
      <c r="P1015" t="s">
        <v>64</v>
      </c>
      <c r="Q1015">
        <v>1000</v>
      </c>
      <c r="W1015">
        <v>0</v>
      </c>
      <c r="X1015">
        <v>-1396314973</v>
      </c>
      <c r="Y1015">
        <v>3.0000000000000001E-5</v>
      </c>
      <c r="AA1015">
        <v>29226.11</v>
      </c>
      <c r="AB1015">
        <v>0</v>
      </c>
      <c r="AC1015">
        <v>0</v>
      </c>
      <c r="AD1015">
        <v>0</v>
      </c>
      <c r="AE1015">
        <v>4455.2</v>
      </c>
      <c r="AF1015">
        <v>0</v>
      </c>
      <c r="AG1015">
        <v>0</v>
      </c>
      <c r="AH1015">
        <v>0</v>
      </c>
      <c r="AI1015">
        <v>6.56</v>
      </c>
      <c r="AJ1015">
        <v>1</v>
      </c>
      <c r="AK1015">
        <v>1</v>
      </c>
      <c r="AL1015">
        <v>1</v>
      </c>
      <c r="AN1015">
        <v>0</v>
      </c>
      <c r="AO1015">
        <v>1</v>
      </c>
      <c r="AP1015">
        <v>0</v>
      </c>
      <c r="AQ1015">
        <v>0</v>
      </c>
      <c r="AR1015">
        <v>0</v>
      </c>
      <c r="AS1015" t="s">
        <v>3</v>
      </c>
      <c r="AT1015">
        <v>3.0000000000000001E-5</v>
      </c>
      <c r="AU1015" t="s">
        <v>3</v>
      </c>
      <c r="AV1015">
        <v>0</v>
      </c>
      <c r="AW1015">
        <v>2</v>
      </c>
      <c r="AX1015">
        <v>39573620</v>
      </c>
      <c r="AY1015">
        <v>1</v>
      </c>
      <c r="AZ1015">
        <v>0</v>
      </c>
      <c r="BA1015">
        <v>964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CX1015">
        <f>Y1015*Source!I394</f>
        <v>6.8019E-5</v>
      </c>
      <c r="CY1015">
        <f t="shared" si="180"/>
        <v>29226.11</v>
      </c>
      <c r="CZ1015">
        <f t="shared" si="181"/>
        <v>4455.2</v>
      </c>
      <c r="DA1015">
        <f t="shared" si="182"/>
        <v>6.56</v>
      </c>
      <c r="DB1015">
        <v>0</v>
      </c>
    </row>
    <row r="1016" spans="1:106" x14ac:dyDescent="0.2">
      <c r="A1016">
        <f>ROW(Source!A394)</f>
        <v>394</v>
      </c>
      <c r="B1016">
        <v>39570879</v>
      </c>
      <c r="C1016">
        <v>39573579</v>
      </c>
      <c r="D1016">
        <v>36826406</v>
      </c>
      <c r="E1016">
        <v>1</v>
      </c>
      <c r="F1016">
        <v>1</v>
      </c>
      <c r="G1016">
        <v>1</v>
      </c>
      <c r="H1016">
        <v>3</v>
      </c>
      <c r="I1016" t="s">
        <v>1419</v>
      </c>
      <c r="J1016" t="s">
        <v>1420</v>
      </c>
      <c r="K1016" t="s">
        <v>1421</v>
      </c>
      <c r="L1016">
        <v>1348</v>
      </c>
      <c r="N1016">
        <v>1009</v>
      </c>
      <c r="O1016" t="s">
        <v>64</v>
      </c>
      <c r="P1016" t="s">
        <v>64</v>
      </c>
      <c r="Q1016">
        <v>1000</v>
      </c>
      <c r="W1016">
        <v>0</v>
      </c>
      <c r="X1016">
        <v>900832145</v>
      </c>
      <c r="Y1016">
        <v>1.9400000000000001E-3</v>
      </c>
      <c r="AA1016">
        <v>32275.200000000001</v>
      </c>
      <c r="AB1016">
        <v>0</v>
      </c>
      <c r="AC1016">
        <v>0</v>
      </c>
      <c r="AD1016">
        <v>0</v>
      </c>
      <c r="AE1016">
        <v>4920</v>
      </c>
      <c r="AF1016">
        <v>0</v>
      </c>
      <c r="AG1016">
        <v>0</v>
      </c>
      <c r="AH1016">
        <v>0</v>
      </c>
      <c r="AI1016">
        <v>6.56</v>
      </c>
      <c r="AJ1016">
        <v>1</v>
      </c>
      <c r="AK1016">
        <v>1</v>
      </c>
      <c r="AL1016">
        <v>1</v>
      </c>
      <c r="AN1016">
        <v>0</v>
      </c>
      <c r="AO1016">
        <v>1</v>
      </c>
      <c r="AP1016">
        <v>0</v>
      </c>
      <c r="AQ1016">
        <v>0</v>
      </c>
      <c r="AR1016">
        <v>0</v>
      </c>
      <c r="AS1016" t="s">
        <v>3</v>
      </c>
      <c r="AT1016">
        <v>1.9400000000000001E-3</v>
      </c>
      <c r="AU1016" t="s">
        <v>3</v>
      </c>
      <c r="AV1016">
        <v>0</v>
      </c>
      <c r="AW1016">
        <v>2</v>
      </c>
      <c r="AX1016">
        <v>39573621</v>
      </c>
      <c r="AY1016">
        <v>1</v>
      </c>
      <c r="AZ1016">
        <v>0</v>
      </c>
      <c r="BA1016">
        <v>965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CX1016">
        <f>Y1016*Source!I394</f>
        <v>4.3985620000000008E-3</v>
      </c>
      <c r="CY1016">
        <f t="shared" si="180"/>
        <v>32275.200000000001</v>
      </c>
      <c r="CZ1016">
        <f t="shared" si="181"/>
        <v>4920</v>
      </c>
      <c r="DA1016">
        <f t="shared" si="182"/>
        <v>6.56</v>
      </c>
      <c r="DB1016">
        <v>0</v>
      </c>
    </row>
    <row r="1017" spans="1:106" x14ac:dyDescent="0.2">
      <c r="A1017">
        <f>ROW(Source!A394)</f>
        <v>394</v>
      </c>
      <c r="B1017">
        <v>39570879</v>
      </c>
      <c r="C1017">
        <v>39573579</v>
      </c>
      <c r="D1017">
        <v>36830313</v>
      </c>
      <c r="E1017">
        <v>1</v>
      </c>
      <c r="F1017">
        <v>1</v>
      </c>
      <c r="G1017">
        <v>1</v>
      </c>
      <c r="H1017">
        <v>3</v>
      </c>
      <c r="I1017" t="s">
        <v>1422</v>
      </c>
      <c r="J1017" t="s">
        <v>1423</v>
      </c>
      <c r="K1017" t="s">
        <v>1424</v>
      </c>
      <c r="L1017">
        <v>1339</v>
      </c>
      <c r="N1017">
        <v>1007</v>
      </c>
      <c r="O1017" t="s">
        <v>73</v>
      </c>
      <c r="P1017" t="s">
        <v>73</v>
      </c>
      <c r="Q1017">
        <v>1</v>
      </c>
      <c r="W1017">
        <v>0</v>
      </c>
      <c r="X1017">
        <v>1283004816</v>
      </c>
      <c r="Y1017">
        <v>1.0300000000000001E-3</v>
      </c>
      <c r="AA1017">
        <v>11152</v>
      </c>
      <c r="AB1017">
        <v>0</v>
      </c>
      <c r="AC1017">
        <v>0</v>
      </c>
      <c r="AD1017">
        <v>0</v>
      </c>
      <c r="AE1017">
        <v>1700</v>
      </c>
      <c r="AF1017">
        <v>0</v>
      </c>
      <c r="AG1017">
        <v>0</v>
      </c>
      <c r="AH1017">
        <v>0</v>
      </c>
      <c r="AI1017">
        <v>6.56</v>
      </c>
      <c r="AJ1017">
        <v>1</v>
      </c>
      <c r="AK1017">
        <v>1</v>
      </c>
      <c r="AL1017">
        <v>1</v>
      </c>
      <c r="AN1017">
        <v>0</v>
      </c>
      <c r="AO1017">
        <v>1</v>
      </c>
      <c r="AP1017">
        <v>0</v>
      </c>
      <c r="AQ1017">
        <v>0</v>
      </c>
      <c r="AR1017">
        <v>0</v>
      </c>
      <c r="AS1017" t="s">
        <v>3</v>
      </c>
      <c r="AT1017">
        <v>1.0300000000000001E-3</v>
      </c>
      <c r="AU1017" t="s">
        <v>3</v>
      </c>
      <c r="AV1017">
        <v>0</v>
      </c>
      <c r="AW1017">
        <v>2</v>
      </c>
      <c r="AX1017">
        <v>39573622</v>
      </c>
      <c r="AY1017">
        <v>1</v>
      </c>
      <c r="AZ1017">
        <v>0</v>
      </c>
      <c r="BA1017">
        <v>966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CX1017">
        <f>Y1017*Source!I394</f>
        <v>2.3353190000000002E-3</v>
      </c>
      <c r="CY1017">
        <f t="shared" si="180"/>
        <v>11152</v>
      </c>
      <c r="CZ1017">
        <f t="shared" si="181"/>
        <v>1700</v>
      </c>
      <c r="DA1017">
        <f t="shared" si="182"/>
        <v>6.56</v>
      </c>
      <c r="DB1017">
        <v>0</v>
      </c>
    </row>
    <row r="1018" spans="1:106" x14ac:dyDescent="0.2">
      <c r="A1018">
        <f>ROW(Source!A394)</f>
        <v>394</v>
      </c>
      <c r="B1018">
        <v>39570879</v>
      </c>
      <c r="C1018">
        <v>39573579</v>
      </c>
      <c r="D1018">
        <v>36837948</v>
      </c>
      <c r="E1018">
        <v>1</v>
      </c>
      <c r="F1018">
        <v>1</v>
      </c>
      <c r="G1018">
        <v>1</v>
      </c>
      <c r="H1018">
        <v>3</v>
      </c>
      <c r="I1018" t="s">
        <v>1425</v>
      </c>
      <c r="J1018" t="s">
        <v>1426</v>
      </c>
      <c r="K1018" t="s">
        <v>1427</v>
      </c>
      <c r="L1018">
        <v>1348</v>
      </c>
      <c r="N1018">
        <v>1009</v>
      </c>
      <c r="O1018" t="s">
        <v>64</v>
      </c>
      <c r="P1018" t="s">
        <v>64</v>
      </c>
      <c r="Q1018">
        <v>1000</v>
      </c>
      <c r="W1018">
        <v>0</v>
      </c>
      <c r="X1018">
        <v>-1655298345</v>
      </c>
      <c r="Y1018">
        <v>3.1E-4</v>
      </c>
      <c r="AA1018">
        <v>102467.2</v>
      </c>
      <c r="AB1018">
        <v>0</v>
      </c>
      <c r="AC1018">
        <v>0</v>
      </c>
      <c r="AD1018">
        <v>0</v>
      </c>
      <c r="AE1018">
        <v>15620</v>
      </c>
      <c r="AF1018">
        <v>0</v>
      </c>
      <c r="AG1018">
        <v>0</v>
      </c>
      <c r="AH1018">
        <v>0</v>
      </c>
      <c r="AI1018">
        <v>6.56</v>
      </c>
      <c r="AJ1018">
        <v>1</v>
      </c>
      <c r="AK1018">
        <v>1</v>
      </c>
      <c r="AL1018">
        <v>1</v>
      </c>
      <c r="AN1018">
        <v>0</v>
      </c>
      <c r="AO1018">
        <v>1</v>
      </c>
      <c r="AP1018">
        <v>0</v>
      </c>
      <c r="AQ1018">
        <v>0</v>
      </c>
      <c r="AR1018">
        <v>0</v>
      </c>
      <c r="AS1018" t="s">
        <v>3</v>
      </c>
      <c r="AT1018">
        <v>3.1E-4</v>
      </c>
      <c r="AU1018" t="s">
        <v>3</v>
      </c>
      <c r="AV1018">
        <v>0</v>
      </c>
      <c r="AW1018">
        <v>2</v>
      </c>
      <c r="AX1018">
        <v>39573623</v>
      </c>
      <c r="AY1018">
        <v>1</v>
      </c>
      <c r="AZ1018">
        <v>0</v>
      </c>
      <c r="BA1018">
        <v>967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CX1018">
        <f>Y1018*Source!I394</f>
        <v>7.0286300000000008E-4</v>
      </c>
      <c r="CY1018">
        <f t="shared" si="180"/>
        <v>102467.2</v>
      </c>
      <c r="CZ1018">
        <f t="shared" si="181"/>
        <v>15620</v>
      </c>
      <c r="DA1018">
        <f t="shared" si="182"/>
        <v>6.56</v>
      </c>
      <c r="DB1018">
        <v>0</v>
      </c>
    </row>
    <row r="1019" spans="1:106" x14ac:dyDescent="0.2">
      <c r="A1019">
        <f>ROW(Source!A394)</f>
        <v>394</v>
      </c>
      <c r="B1019">
        <v>39570879</v>
      </c>
      <c r="C1019">
        <v>39573579</v>
      </c>
      <c r="D1019">
        <v>36839146</v>
      </c>
      <c r="E1019">
        <v>1</v>
      </c>
      <c r="F1019">
        <v>1</v>
      </c>
      <c r="G1019">
        <v>1</v>
      </c>
      <c r="H1019">
        <v>3</v>
      </c>
      <c r="I1019" t="s">
        <v>1393</v>
      </c>
      <c r="J1019" t="s">
        <v>1394</v>
      </c>
      <c r="K1019" t="s">
        <v>1395</v>
      </c>
      <c r="L1019">
        <v>1348</v>
      </c>
      <c r="N1019">
        <v>1009</v>
      </c>
      <c r="O1019" t="s">
        <v>64</v>
      </c>
      <c r="P1019" t="s">
        <v>64</v>
      </c>
      <c r="Q1019">
        <v>1000</v>
      </c>
      <c r="W1019">
        <v>0</v>
      </c>
      <c r="X1019">
        <v>-639604785</v>
      </c>
      <c r="Y1019">
        <v>5.9999999999999995E-4</v>
      </c>
      <c r="AA1019">
        <v>61795.199999999997</v>
      </c>
      <c r="AB1019">
        <v>0</v>
      </c>
      <c r="AC1019">
        <v>0</v>
      </c>
      <c r="AD1019">
        <v>0</v>
      </c>
      <c r="AE1019">
        <v>9420</v>
      </c>
      <c r="AF1019">
        <v>0</v>
      </c>
      <c r="AG1019">
        <v>0</v>
      </c>
      <c r="AH1019">
        <v>0</v>
      </c>
      <c r="AI1019">
        <v>6.56</v>
      </c>
      <c r="AJ1019">
        <v>1</v>
      </c>
      <c r="AK1019">
        <v>1</v>
      </c>
      <c r="AL1019">
        <v>1</v>
      </c>
      <c r="AN1019">
        <v>0</v>
      </c>
      <c r="AO1019">
        <v>1</v>
      </c>
      <c r="AP1019">
        <v>0</v>
      </c>
      <c r="AQ1019">
        <v>0</v>
      </c>
      <c r="AR1019">
        <v>0</v>
      </c>
      <c r="AS1019" t="s">
        <v>3</v>
      </c>
      <c r="AT1019">
        <v>5.9999999999999995E-4</v>
      </c>
      <c r="AU1019" t="s">
        <v>3</v>
      </c>
      <c r="AV1019">
        <v>0</v>
      </c>
      <c r="AW1019">
        <v>2</v>
      </c>
      <c r="AX1019">
        <v>39573624</v>
      </c>
      <c r="AY1019">
        <v>1</v>
      </c>
      <c r="AZ1019">
        <v>0</v>
      </c>
      <c r="BA1019">
        <v>968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CX1019">
        <f>Y1019*Source!I394</f>
        <v>1.36038E-3</v>
      </c>
      <c r="CY1019">
        <f t="shared" si="180"/>
        <v>61795.199999999997</v>
      </c>
      <c r="CZ1019">
        <f t="shared" si="181"/>
        <v>9420</v>
      </c>
      <c r="DA1019">
        <f t="shared" si="182"/>
        <v>6.56</v>
      </c>
      <c r="DB1019">
        <v>0</v>
      </c>
    </row>
    <row r="1020" spans="1:106" x14ac:dyDescent="0.2">
      <c r="A1020">
        <f>ROW(Source!A397)</f>
        <v>397</v>
      </c>
      <c r="B1020">
        <v>39570879</v>
      </c>
      <c r="C1020">
        <v>39573627</v>
      </c>
      <c r="D1020">
        <v>37070495</v>
      </c>
      <c r="E1020">
        <v>1</v>
      </c>
      <c r="F1020">
        <v>1</v>
      </c>
      <c r="G1020">
        <v>1</v>
      </c>
      <c r="H1020">
        <v>1</v>
      </c>
      <c r="I1020" t="s">
        <v>1274</v>
      </c>
      <c r="J1020" t="s">
        <v>3</v>
      </c>
      <c r="K1020" t="s">
        <v>1275</v>
      </c>
      <c r="L1020">
        <v>1191</v>
      </c>
      <c r="N1020">
        <v>1013</v>
      </c>
      <c r="O1020" t="s">
        <v>1143</v>
      </c>
      <c r="P1020" t="s">
        <v>1143</v>
      </c>
      <c r="Q1020">
        <v>1</v>
      </c>
      <c r="W1020">
        <v>0</v>
      </c>
      <c r="X1020">
        <v>-784637506</v>
      </c>
      <c r="Y1020">
        <v>72.771999999999991</v>
      </c>
      <c r="AA1020">
        <v>0</v>
      </c>
      <c r="AB1020">
        <v>0</v>
      </c>
      <c r="AC1020">
        <v>0</v>
      </c>
      <c r="AD1020">
        <v>57.33</v>
      </c>
      <c r="AE1020">
        <v>0</v>
      </c>
      <c r="AF1020">
        <v>0</v>
      </c>
      <c r="AG1020">
        <v>0</v>
      </c>
      <c r="AH1020">
        <v>8.74</v>
      </c>
      <c r="AI1020">
        <v>1</v>
      </c>
      <c r="AJ1020">
        <v>1</v>
      </c>
      <c r="AK1020">
        <v>1</v>
      </c>
      <c r="AL1020">
        <v>6.56</v>
      </c>
      <c r="AN1020">
        <v>0</v>
      </c>
      <c r="AO1020">
        <v>1</v>
      </c>
      <c r="AP1020">
        <v>1</v>
      </c>
      <c r="AQ1020">
        <v>0</v>
      </c>
      <c r="AR1020">
        <v>0</v>
      </c>
      <c r="AS1020" t="s">
        <v>3</v>
      </c>
      <c r="AT1020">
        <v>63.28</v>
      </c>
      <c r="AU1020" t="s">
        <v>20</v>
      </c>
      <c r="AV1020">
        <v>1</v>
      </c>
      <c r="AW1020">
        <v>2</v>
      </c>
      <c r="AX1020">
        <v>39573651</v>
      </c>
      <c r="AY1020">
        <v>1</v>
      </c>
      <c r="AZ1020">
        <v>0</v>
      </c>
      <c r="BA1020">
        <v>969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CX1020">
        <f>Y1020*Source!I397</f>
        <v>25.195121839999999</v>
      </c>
      <c r="CY1020">
        <f>AD1020</f>
        <v>57.33</v>
      </c>
      <c r="CZ1020">
        <f>AH1020</f>
        <v>8.74</v>
      </c>
      <c r="DA1020">
        <f>AL1020</f>
        <v>6.56</v>
      </c>
      <c r="DB1020">
        <v>0</v>
      </c>
    </row>
    <row r="1021" spans="1:106" x14ac:dyDescent="0.2">
      <c r="A1021">
        <f>ROW(Source!A397)</f>
        <v>397</v>
      </c>
      <c r="B1021">
        <v>39570879</v>
      </c>
      <c r="C1021">
        <v>39573627</v>
      </c>
      <c r="D1021">
        <v>37064876</v>
      </c>
      <c r="E1021">
        <v>1</v>
      </c>
      <c r="F1021">
        <v>1</v>
      </c>
      <c r="G1021">
        <v>1</v>
      </c>
      <c r="H1021">
        <v>1</v>
      </c>
      <c r="I1021" t="s">
        <v>1146</v>
      </c>
      <c r="J1021" t="s">
        <v>3</v>
      </c>
      <c r="K1021" t="s">
        <v>1147</v>
      </c>
      <c r="L1021">
        <v>1191</v>
      </c>
      <c r="N1021">
        <v>1013</v>
      </c>
      <c r="O1021" t="s">
        <v>1143</v>
      </c>
      <c r="P1021" t="s">
        <v>1143</v>
      </c>
      <c r="Q1021">
        <v>1</v>
      </c>
      <c r="W1021">
        <v>0</v>
      </c>
      <c r="X1021">
        <v>-1417349443</v>
      </c>
      <c r="Y1021">
        <v>4.01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1</v>
      </c>
      <c r="AJ1021">
        <v>1</v>
      </c>
      <c r="AK1021">
        <v>6.56</v>
      </c>
      <c r="AL1021">
        <v>1</v>
      </c>
      <c r="AN1021">
        <v>0</v>
      </c>
      <c r="AO1021">
        <v>1</v>
      </c>
      <c r="AP1021">
        <v>0</v>
      </c>
      <c r="AQ1021">
        <v>0</v>
      </c>
      <c r="AR1021">
        <v>0</v>
      </c>
      <c r="AS1021" t="s">
        <v>3</v>
      </c>
      <c r="AT1021">
        <v>4.01</v>
      </c>
      <c r="AU1021" t="s">
        <v>3</v>
      </c>
      <c r="AV1021">
        <v>2</v>
      </c>
      <c r="AW1021">
        <v>2</v>
      </c>
      <c r="AX1021">
        <v>39573652</v>
      </c>
      <c r="AY1021">
        <v>1</v>
      </c>
      <c r="AZ1021">
        <v>2048</v>
      </c>
      <c r="BA1021">
        <v>970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CX1021">
        <f>Y1021*Source!I397</f>
        <v>1.3883422000000001</v>
      </c>
      <c r="CY1021">
        <f>AD1021</f>
        <v>0</v>
      </c>
      <c r="CZ1021">
        <f>AH1021</f>
        <v>0</v>
      </c>
      <c r="DA1021">
        <f>AL1021</f>
        <v>1</v>
      </c>
      <c r="DB1021">
        <v>0</v>
      </c>
    </row>
    <row r="1022" spans="1:106" x14ac:dyDescent="0.2">
      <c r="A1022">
        <f>ROW(Source!A397)</f>
        <v>397</v>
      </c>
      <c r="B1022">
        <v>39570879</v>
      </c>
      <c r="C1022">
        <v>39573627</v>
      </c>
      <c r="D1022">
        <v>36882079</v>
      </c>
      <c r="E1022">
        <v>1</v>
      </c>
      <c r="F1022">
        <v>1</v>
      </c>
      <c r="G1022">
        <v>1</v>
      </c>
      <c r="H1022">
        <v>2</v>
      </c>
      <c r="I1022" t="s">
        <v>1401</v>
      </c>
      <c r="J1022" t="s">
        <v>1402</v>
      </c>
      <c r="K1022" t="s">
        <v>1403</v>
      </c>
      <c r="L1022">
        <v>1368</v>
      </c>
      <c r="N1022">
        <v>1011</v>
      </c>
      <c r="O1022" t="s">
        <v>1151</v>
      </c>
      <c r="P1022" t="s">
        <v>1151</v>
      </c>
      <c r="Q1022">
        <v>1</v>
      </c>
      <c r="W1022">
        <v>0</v>
      </c>
      <c r="X1022">
        <v>641541266</v>
      </c>
      <c r="Y1022">
        <v>0.125</v>
      </c>
      <c r="AA1022">
        <v>0</v>
      </c>
      <c r="AB1022">
        <v>788.77</v>
      </c>
      <c r="AC1022">
        <v>15.42</v>
      </c>
      <c r="AD1022">
        <v>0</v>
      </c>
      <c r="AE1022">
        <v>0</v>
      </c>
      <c r="AF1022">
        <v>120.24</v>
      </c>
      <c r="AG1022">
        <v>15.42</v>
      </c>
      <c r="AH1022">
        <v>0</v>
      </c>
      <c r="AI1022">
        <v>1</v>
      </c>
      <c r="AJ1022">
        <v>6.56</v>
      </c>
      <c r="AK1022">
        <v>1</v>
      </c>
      <c r="AL1022">
        <v>1</v>
      </c>
      <c r="AN1022">
        <v>0</v>
      </c>
      <c r="AO1022">
        <v>1</v>
      </c>
      <c r="AP1022">
        <v>1</v>
      </c>
      <c r="AQ1022">
        <v>0</v>
      </c>
      <c r="AR1022">
        <v>0</v>
      </c>
      <c r="AS1022" t="s">
        <v>3</v>
      </c>
      <c r="AT1022">
        <v>0.1</v>
      </c>
      <c r="AU1022" t="s">
        <v>19</v>
      </c>
      <c r="AV1022">
        <v>0</v>
      </c>
      <c r="AW1022">
        <v>2</v>
      </c>
      <c r="AX1022">
        <v>39573653</v>
      </c>
      <c r="AY1022">
        <v>1</v>
      </c>
      <c r="AZ1022">
        <v>0</v>
      </c>
      <c r="BA1022">
        <v>971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CX1022">
        <f>Y1022*Source!I397</f>
        <v>4.3277500000000003E-2</v>
      </c>
      <c r="CY1022">
        <f t="shared" ref="CY1022:CY1027" si="183">AB1022</f>
        <v>788.77</v>
      </c>
      <c r="CZ1022">
        <f t="shared" ref="CZ1022:CZ1027" si="184">AF1022</f>
        <v>120.24</v>
      </c>
      <c r="DA1022">
        <f t="shared" ref="DA1022:DA1027" si="185">AJ1022</f>
        <v>6.56</v>
      </c>
      <c r="DB1022">
        <v>0</v>
      </c>
    </row>
    <row r="1023" spans="1:106" x14ac:dyDescent="0.2">
      <c r="A1023">
        <f>ROW(Source!A397)</f>
        <v>397</v>
      </c>
      <c r="B1023">
        <v>39570879</v>
      </c>
      <c r="C1023">
        <v>39573627</v>
      </c>
      <c r="D1023">
        <v>36882159</v>
      </c>
      <c r="E1023">
        <v>1</v>
      </c>
      <c r="F1023">
        <v>1</v>
      </c>
      <c r="G1023">
        <v>1</v>
      </c>
      <c r="H1023">
        <v>2</v>
      </c>
      <c r="I1023" t="s">
        <v>1155</v>
      </c>
      <c r="J1023" t="s">
        <v>1156</v>
      </c>
      <c r="K1023" t="s">
        <v>1157</v>
      </c>
      <c r="L1023">
        <v>1368</v>
      </c>
      <c r="N1023">
        <v>1011</v>
      </c>
      <c r="O1023" t="s">
        <v>1151</v>
      </c>
      <c r="P1023" t="s">
        <v>1151</v>
      </c>
      <c r="Q1023">
        <v>1</v>
      </c>
      <c r="W1023">
        <v>0</v>
      </c>
      <c r="X1023">
        <v>-1718674368</v>
      </c>
      <c r="Y1023">
        <v>0.15</v>
      </c>
      <c r="AA1023">
        <v>0</v>
      </c>
      <c r="AB1023">
        <v>734.65</v>
      </c>
      <c r="AC1023">
        <v>13.5</v>
      </c>
      <c r="AD1023">
        <v>0</v>
      </c>
      <c r="AE1023">
        <v>0</v>
      </c>
      <c r="AF1023">
        <v>111.99</v>
      </c>
      <c r="AG1023">
        <v>13.5</v>
      </c>
      <c r="AH1023">
        <v>0</v>
      </c>
      <c r="AI1023">
        <v>1</v>
      </c>
      <c r="AJ1023">
        <v>6.56</v>
      </c>
      <c r="AK1023">
        <v>1</v>
      </c>
      <c r="AL1023">
        <v>1</v>
      </c>
      <c r="AN1023">
        <v>0</v>
      </c>
      <c r="AO1023">
        <v>1</v>
      </c>
      <c r="AP1023">
        <v>1</v>
      </c>
      <c r="AQ1023">
        <v>0</v>
      </c>
      <c r="AR1023">
        <v>0</v>
      </c>
      <c r="AS1023" t="s">
        <v>3</v>
      </c>
      <c r="AT1023">
        <v>0.12</v>
      </c>
      <c r="AU1023" t="s">
        <v>19</v>
      </c>
      <c r="AV1023">
        <v>0</v>
      </c>
      <c r="AW1023">
        <v>2</v>
      </c>
      <c r="AX1023">
        <v>39573654</v>
      </c>
      <c r="AY1023">
        <v>1</v>
      </c>
      <c r="AZ1023">
        <v>0</v>
      </c>
      <c r="BA1023">
        <v>972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CX1023">
        <f>Y1023*Source!I397</f>
        <v>5.1933E-2</v>
      </c>
      <c r="CY1023">
        <f t="shared" si="183"/>
        <v>734.65</v>
      </c>
      <c r="CZ1023">
        <f t="shared" si="184"/>
        <v>111.99</v>
      </c>
      <c r="DA1023">
        <f t="shared" si="185"/>
        <v>6.56</v>
      </c>
      <c r="DB1023">
        <v>0</v>
      </c>
    </row>
    <row r="1024" spans="1:106" x14ac:dyDescent="0.2">
      <c r="A1024">
        <f>ROW(Source!A397)</f>
        <v>397</v>
      </c>
      <c r="B1024">
        <v>39570879</v>
      </c>
      <c r="C1024">
        <v>39573627</v>
      </c>
      <c r="D1024">
        <v>36882171</v>
      </c>
      <c r="E1024">
        <v>1</v>
      </c>
      <c r="F1024">
        <v>1</v>
      </c>
      <c r="G1024">
        <v>1</v>
      </c>
      <c r="H1024">
        <v>2</v>
      </c>
      <c r="I1024" t="s">
        <v>1404</v>
      </c>
      <c r="J1024" t="s">
        <v>1405</v>
      </c>
      <c r="K1024" t="s">
        <v>1406</v>
      </c>
      <c r="L1024">
        <v>1368</v>
      </c>
      <c r="N1024">
        <v>1011</v>
      </c>
      <c r="O1024" t="s">
        <v>1151</v>
      </c>
      <c r="P1024" t="s">
        <v>1151</v>
      </c>
      <c r="Q1024">
        <v>1</v>
      </c>
      <c r="W1024">
        <v>0</v>
      </c>
      <c r="X1024">
        <v>1604609147</v>
      </c>
      <c r="Y1024">
        <v>4.5</v>
      </c>
      <c r="AA1024">
        <v>0</v>
      </c>
      <c r="AB1024">
        <v>787.46</v>
      </c>
      <c r="AC1024">
        <v>13.5</v>
      </c>
      <c r="AD1024">
        <v>0</v>
      </c>
      <c r="AE1024">
        <v>0</v>
      </c>
      <c r="AF1024">
        <v>120.04</v>
      </c>
      <c r="AG1024">
        <v>13.5</v>
      </c>
      <c r="AH1024">
        <v>0</v>
      </c>
      <c r="AI1024">
        <v>1</v>
      </c>
      <c r="AJ1024">
        <v>6.56</v>
      </c>
      <c r="AK1024">
        <v>1</v>
      </c>
      <c r="AL1024">
        <v>1</v>
      </c>
      <c r="AN1024">
        <v>0</v>
      </c>
      <c r="AO1024">
        <v>1</v>
      </c>
      <c r="AP1024">
        <v>1</v>
      </c>
      <c r="AQ1024">
        <v>0</v>
      </c>
      <c r="AR1024">
        <v>0</v>
      </c>
      <c r="AS1024" t="s">
        <v>3</v>
      </c>
      <c r="AT1024">
        <v>3.6</v>
      </c>
      <c r="AU1024" t="s">
        <v>19</v>
      </c>
      <c r="AV1024">
        <v>0</v>
      </c>
      <c r="AW1024">
        <v>2</v>
      </c>
      <c r="AX1024">
        <v>39573655</v>
      </c>
      <c r="AY1024">
        <v>1</v>
      </c>
      <c r="AZ1024">
        <v>0</v>
      </c>
      <c r="BA1024">
        <v>973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CX1024">
        <f>Y1024*Source!I397</f>
        <v>1.5579900000000002</v>
      </c>
      <c r="CY1024">
        <f t="shared" si="183"/>
        <v>787.46</v>
      </c>
      <c r="CZ1024">
        <f t="shared" si="184"/>
        <v>120.04</v>
      </c>
      <c r="DA1024">
        <f t="shared" si="185"/>
        <v>6.56</v>
      </c>
      <c r="DB1024">
        <v>0</v>
      </c>
    </row>
    <row r="1025" spans="1:106" x14ac:dyDescent="0.2">
      <c r="A1025">
        <f>ROW(Source!A397)</f>
        <v>397</v>
      </c>
      <c r="B1025">
        <v>39570879</v>
      </c>
      <c r="C1025">
        <v>39573627</v>
      </c>
      <c r="D1025">
        <v>36883554</v>
      </c>
      <c r="E1025">
        <v>1</v>
      </c>
      <c r="F1025">
        <v>1</v>
      </c>
      <c r="G1025">
        <v>1</v>
      </c>
      <c r="H1025">
        <v>2</v>
      </c>
      <c r="I1025" t="s">
        <v>1158</v>
      </c>
      <c r="J1025" t="s">
        <v>1159</v>
      </c>
      <c r="K1025" t="s">
        <v>1160</v>
      </c>
      <c r="L1025">
        <v>1368</v>
      </c>
      <c r="N1025">
        <v>1011</v>
      </c>
      <c r="O1025" t="s">
        <v>1151</v>
      </c>
      <c r="P1025" t="s">
        <v>1151</v>
      </c>
      <c r="Q1025">
        <v>1</v>
      </c>
      <c r="W1025">
        <v>0</v>
      </c>
      <c r="X1025">
        <v>1372534845</v>
      </c>
      <c r="Y1025">
        <v>0.23749999999999999</v>
      </c>
      <c r="AA1025">
        <v>0</v>
      </c>
      <c r="AB1025">
        <v>431.06</v>
      </c>
      <c r="AC1025">
        <v>11.6</v>
      </c>
      <c r="AD1025">
        <v>0</v>
      </c>
      <c r="AE1025">
        <v>0</v>
      </c>
      <c r="AF1025">
        <v>65.709999999999994</v>
      </c>
      <c r="AG1025">
        <v>11.6</v>
      </c>
      <c r="AH1025">
        <v>0</v>
      </c>
      <c r="AI1025">
        <v>1</v>
      </c>
      <c r="AJ1025">
        <v>6.56</v>
      </c>
      <c r="AK1025">
        <v>1</v>
      </c>
      <c r="AL1025">
        <v>1</v>
      </c>
      <c r="AN1025">
        <v>0</v>
      </c>
      <c r="AO1025">
        <v>1</v>
      </c>
      <c r="AP1025">
        <v>1</v>
      </c>
      <c r="AQ1025">
        <v>0</v>
      </c>
      <c r="AR1025">
        <v>0</v>
      </c>
      <c r="AS1025" t="s">
        <v>3</v>
      </c>
      <c r="AT1025">
        <v>0.19</v>
      </c>
      <c r="AU1025" t="s">
        <v>19</v>
      </c>
      <c r="AV1025">
        <v>0</v>
      </c>
      <c r="AW1025">
        <v>2</v>
      </c>
      <c r="AX1025">
        <v>39573656</v>
      </c>
      <c r="AY1025">
        <v>1</v>
      </c>
      <c r="AZ1025">
        <v>0</v>
      </c>
      <c r="BA1025">
        <v>974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CX1025">
        <f>Y1025*Source!I397</f>
        <v>8.2227250000000002E-2</v>
      </c>
      <c r="CY1025">
        <f t="shared" si="183"/>
        <v>431.06</v>
      </c>
      <c r="CZ1025">
        <f t="shared" si="184"/>
        <v>65.709999999999994</v>
      </c>
      <c r="DA1025">
        <f t="shared" si="185"/>
        <v>6.56</v>
      </c>
      <c r="DB1025">
        <v>0</v>
      </c>
    </row>
    <row r="1026" spans="1:106" x14ac:dyDescent="0.2">
      <c r="A1026">
        <f>ROW(Source!A397)</f>
        <v>397</v>
      </c>
      <c r="B1026">
        <v>39570879</v>
      </c>
      <c r="C1026">
        <v>39573627</v>
      </c>
      <c r="D1026">
        <v>36883789</v>
      </c>
      <c r="E1026">
        <v>1</v>
      </c>
      <c r="F1026">
        <v>1</v>
      </c>
      <c r="G1026">
        <v>1</v>
      </c>
      <c r="H1026">
        <v>2</v>
      </c>
      <c r="I1026" t="s">
        <v>1378</v>
      </c>
      <c r="J1026" t="s">
        <v>1379</v>
      </c>
      <c r="K1026" t="s">
        <v>1380</v>
      </c>
      <c r="L1026">
        <v>1368</v>
      </c>
      <c r="N1026">
        <v>1011</v>
      </c>
      <c r="O1026" t="s">
        <v>1151</v>
      </c>
      <c r="P1026" t="s">
        <v>1151</v>
      </c>
      <c r="Q1026">
        <v>1</v>
      </c>
      <c r="W1026">
        <v>0</v>
      </c>
      <c r="X1026">
        <v>-624296059</v>
      </c>
      <c r="Y1026">
        <v>1.825</v>
      </c>
      <c r="AA1026">
        <v>0</v>
      </c>
      <c r="AB1026">
        <v>7.87</v>
      </c>
      <c r="AC1026">
        <v>0</v>
      </c>
      <c r="AD1026">
        <v>0</v>
      </c>
      <c r="AE1026">
        <v>0</v>
      </c>
      <c r="AF1026">
        <v>1.2</v>
      </c>
      <c r="AG1026">
        <v>0</v>
      </c>
      <c r="AH1026">
        <v>0</v>
      </c>
      <c r="AI1026">
        <v>1</v>
      </c>
      <c r="AJ1026">
        <v>6.56</v>
      </c>
      <c r="AK1026">
        <v>1</v>
      </c>
      <c r="AL1026">
        <v>1</v>
      </c>
      <c r="AN1026">
        <v>0</v>
      </c>
      <c r="AO1026">
        <v>1</v>
      </c>
      <c r="AP1026">
        <v>1</v>
      </c>
      <c r="AQ1026">
        <v>0</v>
      </c>
      <c r="AR1026">
        <v>0</v>
      </c>
      <c r="AS1026" t="s">
        <v>3</v>
      </c>
      <c r="AT1026">
        <v>1.46</v>
      </c>
      <c r="AU1026" t="s">
        <v>19</v>
      </c>
      <c r="AV1026">
        <v>0</v>
      </c>
      <c r="AW1026">
        <v>2</v>
      </c>
      <c r="AX1026">
        <v>39573657</v>
      </c>
      <c r="AY1026">
        <v>1</v>
      </c>
      <c r="AZ1026">
        <v>0</v>
      </c>
      <c r="BA1026">
        <v>975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CX1026">
        <f>Y1026*Source!I397</f>
        <v>0.63185150000000001</v>
      </c>
      <c r="CY1026">
        <f t="shared" si="183"/>
        <v>7.87</v>
      </c>
      <c r="CZ1026">
        <f t="shared" si="184"/>
        <v>1.2</v>
      </c>
      <c r="DA1026">
        <f t="shared" si="185"/>
        <v>6.56</v>
      </c>
      <c r="DB1026">
        <v>0</v>
      </c>
    </row>
    <row r="1027" spans="1:106" x14ac:dyDescent="0.2">
      <c r="A1027">
        <f>ROW(Source!A397)</f>
        <v>397</v>
      </c>
      <c r="B1027">
        <v>39570879</v>
      </c>
      <c r="C1027">
        <v>39573627</v>
      </c>
      <c r="D1027">
        <v>36883836</v>
      </c>
      <c r="E1027">
        <v>1</v>
      </c>
      <c r="F1027">
        <v>1</v>
      </c>
      <c r="G1027">
        <v>1</v>
      </c>
      <c r="H1027">
        <v>2</v>
      </c>
      <c r="I1027" t="s">
        <v>1407</v>
      </c>
      <c r="J1027" t="s">
        <v>1408</v>
      </c>
      <c r="K1027" t="s">
        <v>1409</v>
      </c>
      <c r="L1027">
        <v>1368</v>
      </c>
      <c r="N1027">
        <v>1011</v>
      </c>
      <c r="O1027" t="s">
        <v>1151</v>
      </c>
      <c r="P1027" t="s">
        <v>1151</v>
      </c>
      <c r="Q1027">
        <v>1</v>
      </c>
      <c r="W1027">
        <v>0</v>
      </c>
      <c r="X1027">
        <v>1061502546</v>
      </c>
      <c r="Y1027">
        <v>0.125</v>
      </c>
      <c r="AA1027">
        <v>0</v>
      </c>
      <c r="AB1027">
        <v>80.75</v>
      </c>
      <c r="AC1027">
        <v>0</v>
      </c>
      <c r="AD1027">
        <v>0</v>
      </c>
      <c r="AE1027">
        <v>0</v>
      </c>
      <c r="AF1027">
        <v>12.31</v>
      </c>
      <c r="AG1027">
        <v>0</v>
      </c>
      <c r="AH1027">
        <v>0</v>
      </c>
      <c r="AI1027">
        <v>1</v>
      </c>
      <c r="AJ1027">
        <v>6.56</v>
      </c>
      <c r="AK1027">
        <v>1</v>
      </c>
      <c r="AL1027">
        <v>1</v>
      </c>
      <c r="AN1027">
        <v>0</v>
      </c>
      <c r="AO1027">
        <v>1</v>
      </c>
      <c r="AP1027">
        <v>1</v>
      </c>
      <c r="AQ1027">
        <v>0</v>
      </c>
      <c r="AR1027">
        <v>0</v>
      </c>
      <c r="AS1027" t="s">
        <v>3</v>
      </c>
      <c r="AT1027">
        <v>0.1</v>
      </c>
      <c r="AU1027" t="s">
        <v>19</v>
      </c>
      <c r="AV1027">
        <v>0</v>
      </c>
      <c r="AW1027">
        <v>2</v>
      </c>
      <c r="AX1027">
        <v>39573658</v>
      </c>
      <c r="AY1027">
        <v>1</v>
      </c>
      <c r="AZ1027">
        <v>0</v>
      </c>
      <c r="BA1027">
        <v>976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CX1027">
        <f>Y1027*Source!I397</f>
        <v>4.3277500000000003E-2</v>
      </c>
      <c r="CY1027">
        <f t="shared" si="183"/>
        <v>80.75</v>
      </c>
      <c r="CZ1027">
        <f t="shared" si="184"/>
        <v>12.31</v>
      </c>
      <c r="DA1027">
        <f t="shared" si="185"/>
        <v>6.56</v>
      </c>
      <c r="DB1027">
        <v>0</v>
      </c>
    </row>
    <row r="1028" spans="1:106" x14ac:dyDescent="0.2">
      <c r="A1028">
        <f>ROW(Source!A397)</f>
        <v>397</v>
      </c>
      <c r="B1028">
        <v>39570879</v>
      </c>
      <c r="C1028">
        <v>39573627</v>
      </c>
      <c r="D1028">
        <v>36800159</v>
      </c>
      <c r="E1028">
        <v>1</v>
      </c>
      <c r="F1028">
        <v>1</v>
      </c>
      <c r="G1028">
        <v>1</v>
      </c>
      <c r="H1028">
        <v>3</v>
      </c>
      <c r="I1028" t="s">
        <v>1387</v>
      </c>
      <c r="J1028" t="s">
        <v>1388</v>
      </c>
      <c r="K1028" t="s">
        <v>1389</v>
      </c>
      <c r="L1028">
        <v>1339</v>
      </c>
      <c r="N1028">
        <v>1007</v>
      </c>
      <c r="O1028" t="s">
        <v>73</v>
      </c>
      <c r="P1028" t="s">
        <v>73</v>
      </c>
      <c r="Q1028">
        <v>1</v>
      </c>
      <c r="W1028">
        <v>0</v>
      </c>
      <c r="X1028">
        <v>1262771840</v>
      </c>
      <c r="Y1028">
        <v>1.2</v>
      </c>
      <c r="AA1028">
        <v>40.799999999999997</v>
      </c>
      <c r="AB1028">
        <v>0</v>
      </c>
      <c r="AC1028">
        <v>0</v>
      </c>
      <c r="AD1028">
        <v>0</v>
      </c>
      <c r="AE1028">
        <v>6.22</v>
      </c>
      <c r="AF1028">
        <v>0</v>
      </c>
      <c r="AG1028">
        <v>0</v>
      </c>
      <c r="AH1028">
        <v>0</v>
      </c>
      <c r="AI1028">
        <v>6.56</v>
      </c>
      <c r="AJ1028">
        <v>1</v>
      </c>
      <c r="AK1028">
        <v>1</v>
      </c>
      <c r="AL1028">
        <v>1</v>
      </c>
      <c r="AN1028">
        <v>0</v>
      </c>
      <c r="AO1028">
        <v>1</v>
      </c>
      <c r="AP1028">
        <v>0</v>
      </c>
      <c r="AQ1028">
        <v>0</v>
      </c>
      <c r="AR1028">
        <v>0</v>
      </c>
      <c r="AS1028" t="s">
        <v>3</v>
      </c>
      <c r="AT1028">
        <v>1.2</v>
      </c>
      <c r="AU1028" t="s">
        <v>3</v>
      </c>
      <c r="AV1028">
        <v>0</v>
      </c>
      <c r="AW1028">
        <v>2</v>
      </c>
      <c r="AX1028">
        <v>39573659</v>
      </c>
      <c r="AY1028">
        <v>1</v>
      </c>
      <c r="AZ1028">
        <v>0</v>
      </c>
      <c r="BA1028">
        <v>977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CX1028">
        <f>Y1028*Source!I397</f>
        <v>0.415464</v>
      </c>
      <c r="CY1028">
        <f t="shared" ref="CY1028:CY1042" si="186">AA1028</f>
        <v>40.799999999999997</v>
      </c>
      <c r="CZ1028">
        <f t="shared" ref="CZ1028:CZ1042" si="187">AE1028</f>
        <v>6.22</v>
      </c>
      <c r="DA1028">
        <f t="shared" ref="DA1028:DA1042" si="188">AI1028</f>
        <v>6.56</v>
      </c>
      <c r="DB1028">
        <v>0</v>
      </c>
    </row>
    <row r="1029" spans="1:106" x14ac:dyDescent="0.2">
      <c r="A1029">
        <f>ROW(Source!A397)</f>
        <v>397</v>
      </c>
      <c r="B1029">
        <v>39570879</v>
      </c>
      <c r="C1029">
        <v>39573627</v>
      </c>
      <c r="D1029">
        <v>36800166</v>
      </c>
      <c r="E1029">
        <v>1</v>
      </c>
      <c r="F1029">
        <v>1</v>
      </c>
      <c r="G1029">
        <v>1</v>
      </c>
      <c r="H1029">
        <v>3</v>
      </c>
      <c r="I1029" t="s">
        <v>1410</v>
      </c>
      <c r="J1029" t="s">
        <v>1411</v>
      </c>
      <c r="K1029" t="s">
        <v>1412</v>
      </c>
      <c r="L1029">
        <v>1346</v>
      </c>
      <c r="N1029">
        <v>1009</v>
      </c>
      <c r="O1029" t="s">
        <v>307</v>
      </c>
      <c r="P1029" t="s">
        <v>307</v>
      </c>
      <c r="Q1029">
        <v>1</v>
      </c>
      <c r="W1029">
        <v>0</v>
      </c>
      <c r="X1029">
        <v>1721895514</v>
      </c>
      <c r="Y1029">
        <v>0.36</v>
      </c>
      <c r="AA1029">
        <v>39.950000000000003</v>
      </c>
      <c r="AB1029">
        <v>0</v>
      </c>
      <c r="AC1029">
        <v>0</v>
      </c>
      <c r="AD1029">
        <v>0</v>
      </c>
      <c r="AE1029">
        <v>6.09</v>
      </c>
      <c r="AF1029">
        <v>0</v>
      </c>
      <c r="AG1029">
        <v>0</v>
      </c>
      <c r="AH1029">
        <v>0</v>
      </c>
      <c r="AI1029">
        <v>6.56</v>
      </c>
      <c r="AJ1029">
        <v>1</v>
      </c>
      <c r="AK1029">
        <v>1</v>
      </c>
      <c r="AL1029">
        <v>1</v>
      </c>
      <c r="AN1029">
        <v>0</v>
      </c>
      <c r="AO1029">
        <v>1</v>
      </c>
      <c r="AP1029">
        <v>0</v>
      </c>
      <c r="AQ1029">
        <v>0</v>
      </c>
      <c r="AR1029">
        <v>0</v>
      </c>
      <c r="AS1029" t="s">
        <v>3</v>
      </c>
      <c r="AT1029">
        <v>0.36</v>
      </c>
      <c r="AU1029" t="s">
        <v>3</v>
      </c>
      <c r="AV1029">
        <v>0</v>
      </c>
      <c r="AW1029">
        <v>2</v>
      </c>
      <c r="AX1029">
        <v>39573660</v>
      </c>
      <c r="AY1029">
        <v>1</v>
      </c>
      <c r="AZ1029">
        <v>0</v>
      </c>
      <c r="BA1029">
        <v>978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CX1029">
        <f>Y1029*Source!I397</f>
        <v>0.12463920000000001</v>
      </c>
      <c r="CY1029">
        <f t="shared" si="186"/>
        <v>39.950000000000003</v>
      </c>
      <c r="CZ1029">
        <f t="shared" si="187"/>
        <v>6.09</v>
      </c>
      <c r="DA1029">
        <f t="shared" si="188"/>
        <v>6.56</v>
      </c>
      <c r="DB1029">
        <v>0</v>
      </c>
    </row>
    <row r="1030" spans="1:106" x14ac:dyDescent="0.2">
      <c r="A1030">
        <f>ROW(Source!A397)</f>
        <v>397</v>
      </c>
      <c r="B1030">
        <v>39570879</v>
      </c>
      <c r="C1030">
        <v>39573627</v>
      </c>
      <c r="D1030">
        <v>36803256</v>
      </c>
      <c r="E1030">
        <v>1</v>
      </c>
      <c r="F1030">
        <v>1</v>
      </c>
      <c r="G1030">
        <v>1</v>
      </c>
      <c r="H1030">
        <v>3</v>
      </c>
      <c r="I1030" t="s">
        <v>1178</v>
      </c>
      <c r="J1030" t="s">
        <v>1179</v>
      </c>
      <c r="K1030" t="s">
        <v>1180</v>
      </c>
      <c r="L1030">
        <v>1348</v>
      </c>
      <c r="N1030">
        <v>1009</v>
      </c>
      <c r="O1030" t="s">
        <v>64</v>
      </c>
      <c r="P1030" t="s">
        <v>64</v>
      </c>
      <c r="Q1030">
        <v>1000</v>
      </c>
      <c r="W1030">
        <v>0</v>
      </c>
      <c r="X1030">
        <v>-714836380</v>
      </c>
      <c r="Y1030">
        <v>4.4000000000000002E-4</v>
      </c>
      <c r="AA1030">
        <v>67666.47</v>
      </c>
      <c r="AB1030">
        <v>0</v>
      </c>
      <c r="AC1030">
        <v>0</v>
      </c>
      <c r="AD1030">
        <v>0</v>
      </c>
      <c r="AE1030">
        <v>10315.01</v>
      </c>
      <c r="AF1030">
        <v>0</v>
      </c>
      <c r="AG1030">
        <v>0</v>
      </c>
      <c r="AH1030">
        <v>0</v>
      </c>
      <c r="AI1030">
        <v>6.56</v>
      </c>
      <c r="AJ1030">
        <v>1</v>
      </c>
      <c r="AK1030">
        <v>1</v>
      </c>
      <c r="AL1030">
        <v>1</v>
      </c>
      <c r="AN1030">
        <v>0</v>
      </c>
      <c r="AO1030">
        <v>1</v>
      </c>
      <c r="AP1030">
        <v>0</v>
      </c>
      <c r="AQ1030">
        <v>0</v>
      </c>
      <c r="AR1030">
        <v>0</v>
      </c>
      <c r="AS1030" t="s">
        <v>3</v>
      </c>
      <c r="AT1030">
        <v>4.4000000000000002E-4</v>
      </c>
      <c r="AU1030" t="s">
        <v>3</v>
      </c>
      <c r="AV1030">
        <v>0</v>
      </c>
      <c r="AW1030">
        <v>2</v>
      </c>
      <c r="AX1030">
        <v>39573661</v>
      </c>
      <c r="AY1030">
        <v>1</v>
      </c>
      <c r="AZ1030">
        <v>0</v>
      </c>
      <c r="BA1030">
        <v>979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CX1030">
        <f>Y1030*Source!I397</f>
        <v>1.5233680000000002E-4</v>
      </c>
      <c r="CY1030">
        <f t="shared" si="186"/>
        <v>67666.47</v>
      </c>
      <c r="CZ1030">
        <f t="shared" si="187"/>
        <v>10315.01</v>
      </c>
      <c r="DA1030">
        <f t="shared" si="188"/>
        <v>6.56</v>
      </c>
      <c r="DB1030">
        <v>0</v>
      </c>
    </row>
    <row r="1031" spans="1:106" x14ac:dyDescent="0.2">
      <c r="A1031">
        <f>ROW(Source!A397)</f>
        <v>397</v>
      </c>
      <c r="B1031">
        <v>39570879</v>
      </c>
      <c r="C1031">
        <v>39573627</v>
      </c>
      <c r="D1031">
        <v>36804447</v>
      </c>
      <c r="E1031">
        <v>1</v>
      </c>
      <c r="F1031">
        <v>1</v>
      </c>
      <c r="G1031">
        <v>1</v>
      </c>
      <c r="H1031">
        <v>3</v>
      </c>
      <c r="I1031" t="s">
        <v>1276</v>
      </c>
      <c r="J1031" t="s">
        <v>1277</v>
      </c>
      <c r="K1031" t="s">
        <v>1278</v>
      </c>
      <c r="L1031">
        <v>1348</v>
      </c>
      <c r="N1031">
        <v>1009</v>
      </c>
      <c r="O1031" t="s">
        <v>64</v>
      </c>
      <c r="P1031" t="s">
        <v>64</v>
      </c>
      <c r="Q1031">
        <v>1000</v>
      </c>
      <c r="W1031">
        <v>0</v>
      </c>
      <c r="X1031">
        <v>-437906794</v>
      </c>
      <c r="Y1031">
        <v>2.1000000000000001E-2</v>
      </c>
      <c r="AA1031">
        <v>59302.47</v>
      </c>
      <c r="AB1031">
        <v>0</v>
      </c>
      <c r="AC1031">
        <v>0</v>
      </c>
      <c r="AD1031">
        <v>0</v>
      </c>
      <c r="AE1031">
        <v>9040.01</v>
      </c>
      <c r="AF1031">
        <v>0</v>
      </c>
      <c r="AG1031">
        <v>0</v>
      </c>
      <c r="AH1031">
        <v>0</v>
      </c>
      <c r="AI1031">
        <v>6.56</v>
      </c>
      <c r="AJ1031">
        <v>1</v>
      </c>
      <c r="AK1031">
        <v>1</v>
      </c>
      <c r="AL1031">
        <v>1</v>
      </c>
      <c r="AN1031">
        <v>0</v>
      </c>
      <c r="AO1031">
        <v>1</v>
      </c>
      <c r="AP1031">
        <v>0</v>
      </c>
      <c r="AQ1031">
        <v>0</v>
      </c>
      <c r="AR1031">
        <v>0</v>
      </c>
      <c r="AS1031" t="s">
        <v>3</v>
      </c>
      <c r="AT1031">
        <v>2.1000000000000001E-2</v>
      </c>
      <c r="AU1031" t="s">
        <v>3</v>
      </c>
      <c r="AV1031">
        <v>0</v>
      </c>
      <c r="AW1031">
        <v>2</v>
      </c>
      <c r="AX1031">
        <v>39573662</v>
      </c>
      <c r="AY1031">
        <v>1</v>
      </c>
      <c r="AZ1031">
        <v>0</v>
      </c>
      <c r="BA1031">
        <v>980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CX1031">
        <f>Y1031*Source!I397</f>
        <v>7.2706200000000011E-3</v>
      </c>
      <c r="CY1031">
        <f t="shared" si="186"/>
        <v>59302.47</v>
      </c>
      <c r="CZ1031">
        <f t="shared" si="187"/>
        <v>9040.01</v>
      </c>
      <c r="DA1031">
        <f t="shared" si="188"/>
        <v>6.56</v>
      </c>
      <c r="DB1031">
        <v>0</v>
      </c>
    </row>
    <row r="1032" spans="1:106" x14ac:dyDescent="0.2">
      <c r="A1032">
        <f>ROW(Source!A397)</f>
        <v>397</v>
      </c>
      <c r="B1032">
        <v>39570879</v>
      </c>
      <c r="C1032">
        <v>39573627</v>
      </c>
      <c r="D1032">
        <v>36804545</v>
      </c>
      <c r="E1032">
        <v>1</v>
      </c>
      <c r="F1032">
        <v>1</v>
      </c>
      <c r="G1032">
        <v>1</v>
      </c>
      <c r="H1032">
        <v>3</v>
      </c>
      <c r="I1032" t="s">
        <v>1211</v>
      </c>
      <c r="J1032" t="s">
        <v>1212</v>
      </c>
      <c r="K1032" t="s">
        <v>1213</v>
      </c>
      <c r="L1032">
        <v>1348</v>
      </c>
      <c r="N1032">
        <v>1009</v>
      </c>
      <c r="O1032" t="s">
        <v>64</v>
      </c>
      <c r="P1032" t="s">
        <v>64</v>
      </c>
      <c r="Q1032">
        <v>1000</v>
      </c>
      <c r="W1032">
        <v>0</v>
      </c>
      <c r="X1032">
        <v>1174701286</v>
      </c>
      <c r="Y1032">
        <v>1.0000000000000001E-5</v>
      </c>
      <c r="AA1032">
        <v>78575.679999999993</v>
      </c>
      <c r="AB1032">
        <v>0</v>
      </c>
      <c r="AC1032">
        <v>0</v>
      </c>
      <c r="AD1032">
        <v>0</v>
      </c>
      <c r="AE1032">
        <v>11978</v>
      </c>
      <c r="AF1032">
        <v>0</v>
      </c>
      <c r="AG1032">
        <v>0</v>
      </c>
      <c r="AH1032">
        <v>0</v>
      </c>
      <c r="AI1032">
        <v>6.56</v>
      </c>
      <c r="AJ1032">
        <v>1</v>
      </c>
      <c r="AK1032">
        <v>1</v>
      </c>
      <c r="AL1032">
        <v>1</v>
      </c>
      <c r="AN1032">
        <v>0</v>
      </c>
      <c r="AO1032">
        <v>1</v>
      </c>
      <c r="AP1032">
        <v>0</v>
      </c>
      <c r="AQ1032">
        <v>0</v>
      </c>
      <c r="AR1032">
        <v>0</v>
      </c>
      <c r="AS1032" t="s">
        <v>3</v>
      </c>
      <c r="AT1032">
        <v>1.0000000000000001E-5</v>
      </c>
      <c r="AU1032" t="s">
        <v>3</v>
      </c>
      <c r="AV1032">
        <v>0</v>
      </c>
      <c r="AW1032">
        <v>2</v>
      </c>
      <c r="AX1032">
        <v>39573663</v>
      </c>
      <c r="AY1032">
        <v>1</v>
      </c>
      <c r="AZ1032">
        <v>0</v>
      </c>
      <c r="BA1032">
        <v>981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CX1032">
        <f>Y1032*Source!I397</f>
        <v>3.4622000000000005E-6</v>
      </c>
      <c r="CY1032">
        <f t="shared" si="186"/>
        <v>78575.679999999993</v>
      </c>
      <c r="CZ1032">
        <f t="shared" si="187"/>
        <v>11978</v>
      </c>
      <c r="DA1032">
        <f t="shared" si="188"/>
        <v>6.56</v>
      </c>
      <c r="DB1032">
        <v>0</v>
      </c>
    </row>
    <row r="1033" spans="1:106" x14ac:dyDescent="0.2">
      <c r="A1033">
        <f>ROW(Source!A397)</f>
        <v>397</v>
      </c>
      <c r="B1033">
        <v>39570879</v>
      </c>
      <c r="C1033">
        <v>39573627</v>
      </c>
      <c r="D1033">
        <v>36805527</v>
      </c>
      <c r="E1033">
        <v>1</v>
      </c>
      <c r="F1033">
        <v>1</v>
      </c>
      <c r="G1033">
        <v>1</v>
      </c>
      <c r="H1033">
        <v>3</v>
      </c>
      <c r="I1033" t="s">
        <v>1413</v>
      </c>
      <c r="J1033" t="s">
        <v>1414</v>
      </c>
      <c r="K1033" t="s">
        <v>1415</v>
      </c>
      <c r="L1033">
        <v>1348</v>
      </c>
      <c r="N1033">
        <v>1009</v>
      </c>
      <c r="O1033" t="s">
        <v>64</v>
      </c>
      <c r="P1033" t="s">
        <v>64</v>
      </c>
      <c r="Q1033">
        <v>1000</v>
      </c>
      <c r="W1033">
        <v>0</v>
      </c>
      <c r="X1033">
        <v>-2116243625</v>
      </c>
      <c r="Y1033">
        <v>1E-4</v>
      </c>
      <c r="AA1033">
        <v>248624</v>
      </c>
      <c r="AB1033">
        <v>0</v>
      </c>
      <c r="AC1033">
        <v>0</v>
      </c>
      <c r="AD1033">
        <v>0</v>
      </c>
      <c r="AE1033">
        <v>37900</v>
      </c>
      <c r="AF1033">
        <v>0</v>
      </c>
      <c r="AG1033">
        <v>0</v>
      </c>
      <c r="AH1033">
        <v>0</v>
      </c>
      <c r="AI1033">
        <v>6.56</v>
      </c>
      <c r="AJ1033">
        <v>1</v>
      </c>
      <c r="AK1033">
        <v>1</v>
      </c>
      <c r="AL1033">
        <v>1</v>
      </c>
      <c r="AN1033">
        <v>0</v>
      </c>
      <c r="AO1033">
        <v>1</v>
      </c>
      <c r="AP1033">
        <v>0</v>
      </c>
      <c r="AQ1033">
        <v>0</v>
      </c>
      <c r="AR1033">
        <v>0</v>
      </c>
      <c r="AS1033" t="s">
        <v>3</v>
      </c>
      <c r="AT1033">
        <v>1E-4</v>
      </c>
      <c r="AU1033" t="s">
        <v>3</v>
      </c>
      <c r="AV1033">
        <v>0</v>
      </c>
      <c r="AW1033">
        <v>2</v>
      </c>
      <c r="AX1033">
        <v>39573664</v>
      </c>
      <c r="AY1033">
        <v>1</v>
      </c>
      <c r="AZ1033">
        <v>0</v>
      </c>
      <c r="BA1033">
        <v>982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CX1033">
        <f>Y1033*Source!I397</f>
        <v>3.4622000000000002E-5</v>
      </c>
      <c r="CY1033">
        <f t="shared" si="186"/>
        <v>248624</v>
      </c>
      <c r="CZ1033">
        <f t="shared" si="187"/>
        <v>37900</v>
      </c>
      <c r="DA1033">
        <f t="shared" si="188"/>
        <v>6.56</v>
      </c>
      <c r="DB1033">
        <v>0</v>
      </c>
    </row>
    <row r="1034" spans="1:106" x14ac:dyDescent="0.2">
      <c r="A1034">
        <f>ROW(Source!A397)</f>
        <v>397</v>
      </c>
      <c r="B1034">
        <v>39570879</v>
      </c>
      <c r="C1034">
        <v>39573627</v>
      </c>
      <c r="D1034">
        <v>36823256</v>
      </c>
      <c r="E1034">
        <v>1</v>
      </c>
      <c r="F1034">
        <v>1</v>
      </c>
      <c r="G1034">
        <v>1</v>
      </c>
      <c r="H1034">
        <v>3</v>
      </c>
      <c r="I1034" t="s">
        <v>723</v>
      </c>
      <c r="J1034" t="s">
        <v>725</v>
      </c>
      <c r="K1034" t="s">
        <v>724</v>
      </c>
      <c r="L1034">
        <v>1348</v>
      </c>
      <c r="N1034">
        <v>1009</v>
      </c>
      <c r="O1034" t="s">
        <v>64</v>
      </c>
      <c r="P1034" t="s">
        <v>64</v>
      </c>
      <c r="Q1034">
        <v>1000</v>
      </c>
      <c r="W1034">
        <v>0</v>
      </c>
      <c r="X1034">
        <v>-1559111876</v>
      </c>
      <c r="Y1034">
        <v>1</v>
      </c>
      <c r="AA1034">
        <v>53319.68</v>
      </c>
      <c r="AB1034">
        <v>0</v>
      </c>
      <c r="AC1034">
        <v>0</v>
      </c>
      <c r="AD1034">
        <v>0</v>
      </c>
      <c r="AE1034">
        <v>8128</v>
      </c>
      <c r="AF1034">
        <v>0</v>
      </c>
      <c r="AG1034">
        <v>0</v>
      </c>
      <c r="AH1034">
        <v>0</v>
      </c>
      <c r="AI1034">
        <v>6.56</v>
      </c>
      <c r="AJ1034">
        <v>1</v>
      </c>
      <c r="AK1034">
        <v>1</v>
      </c>
      <c r="AL1034">
        <v>1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 t="s">
        <v>3</v>
      </c>
      <c r="AT1034">
        <v>1</v>
      </c>
      <c r="AU1034" t="s">
        <v>3</v>
      </c>
      <c r="AV1034">
        <v>0</v>
      </c>
      <c r="AW1034">
        <v>1</v>
      </c>
      <c r="AX1034">
        <v>-1</v>
      </c>
      <c r="AY1034">
        <v>0</v>
      </c>
      <c r="AZ1034">
        <v>0</v>
      </c>
      <c r="BA1034" t="s">
        <v>3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CX1034">
        <f>Y1034*Source!I397</f>
        <v>0.34622000000000003</v>
      </c>
      <c r="CY1034">
        <f t="shared" si="186"/>
        <v>53319.68</v>
      </c>
      <c r="CZ1034">
        <f t="shared" si="187"/>
        <v>8128</v>
      </c>
      <c r="DA1034">
        <f t="shared" si="188"/>
        <v>6.56</v>
      </c>
      <c r="DB1034">
        <v>0</v>
      </c>
    </row>
    <row r="1035" spans="1:106" x14ac:dyDescent="0.2">
      <c r="A1035">
        <f>ROW(Source!A397)</f>
        <v>397</v>
      </c>
      <c r="B1035">
        <v>39570879</v>
      </c>
      <c r="C1035">
        <v>39573627</v>
      </c>
      <c r="D1035">
        <v>36823258</v>
      </c>
      <c r="E1035">
        <v>1</v>
      </c>
      <c r="F1035">
        <v>1</v>
      </c>
      <c r="G1035">
        <v>1</v>
      </c>
      <c r="H1035">
        <v>3</v>
      </c>
      <c r="I1035" t="s">
        <v>579</v>
      </c>
      <c r="J1035" t="s">
        <v>581</v>
      </c>
      <c r="K1035" t="s">
        <v>580</v>
      </c>
      <c r="L1035">
        <v>1348</v>
      </c>
      <c r="N1035">
        <v>1009</v>
      </c>
      <c r="O1035" t="s">
        <v>64</v>
      </c>
      <c r="P1035" t="s">
        <v>64</v>
      </c>
      <c r="Q1035">
        <v>1000</v>
      </c>
      <c r="W1035">
        <v>0</v>
      </c>
      <c r="X1035">
        <v>299819930</v>
      </c>
      <c r="Y1035">
        <v>2.0000000000000001E-4</v>
      </c>
      <c r="AA1035">
        <v>50590.720000000001</v>
      </c>
      <c r="AB1035">
        <v>0</v>
      </c>
      <c r="AC1035">
        <v>0</v>
      </c>
      <c r="AD1035">
        <v>0</v>
      </c>
      <c r="AE1035">
        <v>7712</v>
      </c>
      <c r="AF1035">
        <v>0</v>
      </c>
      <c r="AG1035">
        <v>0</v>
      </c>
      <c r="AH1035">
        <v>0</v>
      </c>
      <c r="AI1035">
        <v>6.56</v>
      </c>
      <c r="AJ1035">
        <v>1</v>
      </c>
      <c r="AK1035">
        <v>1</v>
      </c>
      <c r="AL1035">
        <v>1</v>
      </c>
      <c r="AN1035">
        <v>0</v>
      </c>
      <c r="AO1035">
        <v>1</v>
      </c>
      <c r="AP1035">
        <v>0</v>
      </c>
      <c r="AQ1035">
        <v>0</v>
      </c>
      <c r="AR1035">
        <v>0</v>
      </c>
      <c r="AS1035" t="s">
        <v>3</v>
      </c>
      <c r="AT1035">
        <v>2.0000000000000001E-4</v>
      </c>
      <c r="AU1035" t="s">
        <v>3</v>
      </c>
      <c r="AV1035">
        <v>0</v>
      </c>
      <c r="AW1035">
        <v>2</v>
      </c>
      <c r="AX1035">
        <v>39573665</v>
      </c>
      <c r="AY1035">
        <v>1</v>
      </c>
      <c r="AZ1035">
        <v>0</v>
      </c>
      <c r="BA1035">
        <v>983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CX1035">
        <f>Y1035*Source!I397</f>
        <v>6.9244000000000003E-5</v>
      </c>
      <c r="CY1035">
        <f t="shared" si="186"/>
        <v>50590.720000000001</v>
      </c>
      <c r="CZ1035">
        <f t="shared" si="187"/>
        <v>7712</v>
      </c>
      <c r="DA1035">
        <f t="shared" si="188"/>
        <v>6.56</v>
      </c>
      <c r="DB1035">
        <v>0</v>
      </c>
    </row>
    <row r="1036" spans="1:106" x14ac:dyDescent="0.2">
      <c r="A1036">
        <f>ROW(Source!A397)</f>
        <v>397</v>
      </c>
      <c r="B1036">
        <v>39570879</v>
      </c>
      <c r="C1036">
        <v>39573627</v>
      </c>
      <c r="D1036">
        <v>39169913</v>
      </c>
      <c r="E1036">
        <v>17</v>
      </c>
      <c r="F1036">
        <v>1</v>
      </c>
      <c r="G1036">
        <v>1</v>
      </c>
      <c r="H1036">
        <v>3</v>
      </c>
      <c r="I1036" t="s">
        <v>124</v>
      </c>
      <c r="J1036" t="s">
        <v>3</v>
      </c>
      <c r="K1036" t="s">
        <v>125</v>
      </c>
      <c r="L1036">
        <v>1348</v>
      </c>
      <c r="N1036">
        <v>1009</v>
      </c>
      <c r="O1036" t="s">
        <v>64</v>
      </c>
      <c r="P1036" t="s">
        <v>64</v>
      </c>
      <c r="Q1036">
        <v>1000</v>
      </c>
      <c r="W1036">
        <v>0</v>
      </c>
      <c r="X1036">
        <v>748648226</v>
      </c>
      <c r="Y1036">
        <v>1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6.56</v>
      </c>
      <c r="AJ1036">
        <v>1</v>
      </c>
      <c r="AK1036">
        <v>1</v>
      </c>
      <c r="AL1036">
        <v>1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 t="s">
        <v>3</v>
      </c>
      <c r="AT1036">
        <v>1</v>
      </c>
      <c r="AU1036" t="s">
        <v>3</v>
      </c>
      <c r="AV1036">
        <v>0</v>
      </c>
      <c r="AW1036">
        <v>2</v>
      </c>
      <c r="AX1036">
        <v>39573666</v>
      </c>
      <c r="AY1036">
        <v>1</v>
      </c>
      <c r="AZ1036">
        <v>0</v>
      </c>
      <c r="BA1036">
        <v>984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CX1036">
        <f>Y1036*Source!I397</f>
        <v>0.34622000000000003</v>
      </c>
      <c r="CY1036">
        <f t="shared" si="186"/>
        <v>0</v>
      </c>
      <c r="CZ1036">
        <f t="shared" si="187"/>
        <v>0</v>
      </c>
      <c r="DA1036">
        <f t="shared" si="188"/>
        <v>6.56</v>
      </c>
      <c r="DB1036">
        <v>0</v>
      </c>
    </row>
    <row r="1037" spans="1:106" x14ac:dyDescent="0.2">
      <c r="A1037">
        <f>ROW(Source!A397)</f>
        <v>397</v>
      </c>
      <c r="B1037">
        <v>39570879</v>
      </c>
      <c r="C1037">
        <v>39573627</v>
      </c>
      <c r="D1037">
        <v>36825287</v>
      </c>
      <c r="E1037">
        <v>1</v>
      </c>
      <c r="F1037">
        <v>1</v>
      </c>
      <c r="G1037">
        <v>1</v>
      </c>
      <c r="H1037">
        <v>3</v>
      </c>
      <c r="I1037" t="s">
        <v>1416</v>
      </c>
      <c r="J1037" t="s">
        <v>1417</v>
      </c>
      <c r="K1037" t="s">
        <v>1418</v>
      </c>
      <c r="L1037">
        <v>1302</v>
      </c>
      <c r="N1037">
        <v>1003</v>
      </c>
      <c r="O1037" t="s">
        <v>47</v>
      </c>
      <c r="P1037" t="s">
        <v>47</v>
      </c>
      <c r="Q1037">
        <v>10</v>
      </c>
      <c r="W1037">
        <v>0</v>
      </c>
      <c r="X1037">
        <v>-1640127157</v>
      </c>
      <c r="Y1037">
        <v>1.8700000000000001E-2</v>
      </c>
      <c r="AA1037">
        <v>329.57</v>
      </c>
      <c r="AB1037">
        <v>0</v>
      </c>
      <c r="AC1037">
        <v>0</v>
      </c>
      <c r="AD1037">
        <v>0</v>
      </c>
      <c r="AE1037">
        <v>50.24</v>
      </c>
      <c r="AF1037">
        <v>0</v>
      </c>
      <c r="AG1037">
        <v>0</v>
      </c>
      <c r="AH1037">
        <v>0</v>
      </c>
      <c r="AI1037">
        <v>6.56</v>
      </c>
      <c r="AJ1037">
        <v>1</v>
      </c>
      <c r="AK1037">
        <v>1</v>
      </c>
      <c r="AL1037">
        <v>1</v>
      </c>
      <c r="AN1037">
        <v>0</v>
      </c>
      <c r="AO1037">
        <v>1</v>
      </c>
      <c r="AP1037">
        <v>0</v>
      </c>
      <c r="AQ1037">
        <v>0</v>
      </c>
      <c r="AR1037">
        <v>0</v>
      </c>
      <c r="AS1037" t="s">
        <v>3</v>
      </c>
      <c r="AT1037">
        <v>1.8700000000000001E-2</v>
      </c>
      <c r="AU1037" t="s">
        <v>3</v>
      </c>
      <c r="AV1037">
        <v>0</v>
      </c>
      <c r="AW1037">
        <v>2</v>
      </c>
      <c r="AX1037">
        <v>39573667</v>
      </c>
      <c r="AY1037">
        <v>1</v>
      </c>
      <c r="AZ1037">
        <v>0</v>
      </c>
      <c r="BA1037">
        <v>985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CX1037">
        <f>Y1037*Source!I397</f>
        <v>6.474314000000001E-3</v>
      </c>
      <c r="CY1037">
        <f t="shared" si="186"/>
        <v>329.57</v>
      </c>
      <c r="CZ1037">
        <f t="shared" si="187"/>
        <v>50.24</v>
      </c>
      <c r="DA1037">
        <f t="shared" si="188"/>
        <v>6.56</v>
      </c>
      <c r="DB1037">
        <v>0</v>
      </c>
    </row>
    <row r="1038" spans="1:106" x14ac:dyDescent="0.2">
      <c r="A1038">
        <f>ROW(Source!A397)</f>
        <v>397</v>
      </c>
      <c r="B1038">
        <v>39570879</v>
      </c>
      <c r="C1038">
        <v>39573627</v>
      </c>
      <c r="D1038">
        <v>36825646</v>
      </c>
      <c r="E1038">
        <v>1</v>
      </c>
      <c r="F1038">
        <v>1</v>
      </c>
      <c r="G1038">
        <v>1</v>
      </c>
      <c r="H1038">
        <v>3</v>
      </c>
      <c r="I1038" t="s">
        <v>1220</v>
      </c>
      <c r="J1038" t="s">
        <v>1221</v>
      </c>
      <c r="K1038" t="s">
        <v>1222</v>
      </c>
      <c r="L1038">
        <v>1348</v>
      </c>
      <c r="N1038">
        <v>1009</v>
      </c>
      <c r="O1038" t="s">
        <v>64</v>
      </c>
      <c r="P1038" t="s">
        <v>64</v>
      </c>
      <c r="Q1038">
        <v>1000</v>
      </c>
      <c r="W1038">
        <v>0</v>
      </c>
      <c r="X1038">
        <v>-1396314973</v>
      </c>
      <c r="Y1038">
        <v>3.0000000000000001E-5</v>
      </c>
      <c r="AA1038">
        <v>29226.11</v>
      </c>
      <c r="AB1038">
        <v>0</v>
      </c>
      <c r="AC1038">
        <v>0</v>
      </c>
      <c r="AD1038">
        <v>0</v>
      </c>
      <c r="AE1038">
        <v>4455.2</v>
      </c>
      <c r="AF1038">
        <v>0</v>
      </c>
      <c r="AG1038">
        <v>0</v>
      </c>
      <c r="AH1038">
        <v>0</v>
      </c>
      <c r="AI1038">
        <v>6.56</v>
      </c>
      <c r="AJ1038">
        <v>1</v>
      </c>
      <c r="AK1038">
        <v>1</v>
      </c>
      <c r="AL1038">
        <v>1</v>
      </c>
      <c r="AN1038">
        <v>0</v>
      </c>
      <c r="AO1038">
        <v>1</v>
      </c>
      <c r="AP1038">
        <v>0</v>
      </c>
      <c r="AQ1038">
        <v>0</v>
      </c>
      <c r="AR1038">
        <v>0</v>
      </c>
      <c r="AS1038" t="s">
        <v>3</v>
      </c>
      <c r="AT1038">
        <v>3.0000000000000001E-5</v>
      </c>
      <c r="AU1038" t="s">
        <v>3</v>
      </c>
      <c r="AV1038">
        <v>0</v>
      </c>
      <c r="AW1038">
        <v>2</v>
      </c>
      <c r="AX1038">
        <v>39573668</v>
      </c>
      <c r="AY1038">
        <v>1</v>
      </c>
      <c r="AZ1038">
        <v>0</v>
      </c>
      <c r="BA1038">
        <v>986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CX1038">
        <f>Y1038*Source!I397</f>
        <v>1.0386600000000001E-5</v>
      </c>
      <c r="CY1038">
        <f t="shared" si="186"/>
        <v>29226.11</v>
      </c>
      <c r="CZ1038">
        <f t="shared" si="187"/>
        <v>4455.2</v>
      </c>
      <c r="DA1038">
        <f t="shared" si="188"/>
        <v>6.56</v>
      </c>
      <c r="DB1038">
        <v>0</v>
      </c>
    </row>
    <row r="1039" spans="1:106" x14ac:dyDescent="0.2">
      <c r="A1039">
        <f>ROW(Source!A397)</f>
        <v>397</v>
      </c>
      <c r="B1039">
        <v>39570879</v>
      </c>
      <c r="C1039">
        <v>39573627</v>
      </c>
      <c r="D1039">
        <v>36826406</v>
      </c>
      <c r="E1039">
        <v>1</v>
      </c>
      <c r="F1039">
        <v>1</v>
      </c>
      <c r="G1039">
        <v>1</v>
      </c>
      <c r="H1039">
        <v>3</v>
      </c>
      <c r="I1039" t="s">
        <v>1419</v>
      </c>
      <c r="J1039" t="s">
        <v>1420</v>
      </c>
      <c r="K1039" t="s">
        <v>1421</v>
      </c>
      <c r="L1039">
        <v>1348</v>
      </c>
      <c r="N1039">
        <v>1009</v>
      </c>
      <c r="O1039" t="s">
        <v>64</v>
      </c>
      <c r="P1039" t="s">
        <v>64</v>
      </c>
      <c r="Q1039">
        <v>1000</v>
      </c>
      <c r="W1039">
        <v>0</v>
      </c>
      <c r="X1039">
        <v>900832145</v>
      </c>
      <c r="Y1039">
        <v>1.9400000000000001E-3</v>
      </c>
      <c r="AA1039">
        <v>32275.200000000001</v>
      </c>
      <c r="AB1039">
        <v>0</v>
      </c>
      <c r="AC1039">
        <v>0</v>
      </c>
      <c r="AD1039">
        <v>0</v>
      </c>
      <c r="AE1039">
        <v>4920</v>
      </c>
      <c r="AF1039">
        <v>0</v>
      </c>
      <c r="AG1039">
        <v>0</v>
      </c>
      <c r="AH1039">
        <v>0</v>
      </c>
      <c r="AI1039">
        <v>6.56</v>
      </c>
      <c r="AJ1039">
        <v>1</v>
      </c>
      <c r="AK1039">
        <v>1</v>
      </c>
      <c r="AL1039">
        <v>1</v>
      </c>
      <c r="AN1039">
        <v>0</v>
      </c>
      <c r="AO1039">
        <v>1</v>
      </c>
      <c r="AP1039">
        <v>0</v>
      </c>
      <c r="AQ1039">
        <v>0</v>
      </c>
      <c r="AR1039">
        <v>0</v>
      </c>
      <c r="AS1039" t="s">
        <v>3</v>
      </c>
      <c r="AT1039">
        <v>1.9400000000000001E-3</v>
      </c>
      <c r="AU1039" t="s">
        <v>3</v>
      </c>
      <c r="AV1039">
        <v>0</v>
      </c>
      <c r="AW1039">
        <v>2</v>
      </c>
      <c r="AX1039">
        <v>39573669</v>
      </c>
      <c r="AY1039">
        <v>1</v>
      </c>
      <c r="AZ1039">
        <v>0</v>
      </c>
      <c r="BA1039">
        <v>987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CX1039">
        <f>Y1039*Source!I397</f>
        <v>6.7166680000000007E-4</v>
      </c>
      <c r="CY1039">
        <f t="shared" si="186"/>
        <v>32275.200000000001</v>
      </c>
      <c r="CZ1039">
        <f t="shared" si="187"/>
        <v>4920</v>
      </c>
      <c r="DA1039">
        <f t="shared" si="188"/>
        <v>6.56</v>
      </c>
      <c r="DB1039">
        <v>0</v>
      </c>
    </row>
    <row r="1040" spans="1:106" x14ac:dyDescent="0.2">
      <c r="A1040">
        <f>ROW(Source!A397)</f>
        <v>397</v>
      </c>
      <c r="B1040">
        <v>39570879</v>
      </c>
      <c r="C1040">
        <v>39573627</v>
      </c>
      <c r="D1040">
        <v>36830313</v>
      </c>
      <c r="E1040">
        <v>1</v>
      </c>
      <c r="F1040">
        <v>1</v>
      </c>
      <c r="G1040">
        <v>1</v>
      </c>
      <c r="H1040">
        <v>3</v>
      </c>
      <c r="I1040" t="s">
        <v>1422</v>
      </c>
      <c r="J1040" t="s">
        <v>1423</v>
      </c>
      <c r="K1040" t="s">
        <v>1424</v>
      </c>
      <c r="L1040">
        <v>1339</v>
      </c>
      <c r="N1040">
        <v>1007</v>
      </c>
      <c r="O1040" t="s">
        <v>73</v>
      </c>
      <c r="P1040" t="s">
        <v>73</v>
      </c>
      <c r="Q1040">
        <v>1</v>
      </c>
      <c r="W1040">
        <v>0</v>
      </c>
      <c r="X1040">
        <v>1283004816</v>
      </c>
      <c r="Y1040">
        <v>1.0300000000000001E-3</v>
      </c>
      <c r="AA1040">
        <v>11152</v>
      </c>
      <c r="AB1040">
        <v>0</v>
      </c>
      <c r="AC1040">
        <v>0</v>
      </c>
      <c r="AD1040">
        <v>0</v>
      </c>
      <c r="AE1040">
        <v>1700</v>
      </c>
      <c r="AF1040">
        <v>0</v>
      </c>
      <c r="AG1040">
        <v>0</v>
      </c>
      <c r="AH1040">
        <v>0</v>
      </c>
      <c r="AI1040">
        <v>6.56</v>
      </c>
      <c r="AJ1040">
        <v>1</v>
      </c>
      <c r="AK1040">
        <v>1</v>
      </c>
      <c r="AL1040">
        <v>1</v>
      </c>
      <c r="AN1040">
        <v>0</v>
      </c>
      <c r="AO1040">
        <v>1</v>
      </c>
      <c r="AP1040">
        <v>0</v>
      </c>
      <c r="AQ1040">
        <v>0</v>
      </c>
      <c r="AR1040">
        <v>0</v>
      </c>
      <c r="AS1040" t="s">
        <v>3</v>
      </c>
      <c r="AT1040">
        <v>1.0300000000000001E-3</v>
      </c>
      <c r="AU1040" t="s">
        <v>3</v>
      </c>
      <c r="AV1040">
        <v>0</v>
      </c>
      <c r="AW1040">
        <v>2</v>
      </c>
      <c r="AX1040">
        <v>39573670</v>
      </c>
      <c r="AY1040">
        <v>1</v>
      </c>
      <c r="AZ1040">
        <v>0</v>
      </c>
      <c r="BA1040">
        <v>988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CX1040">
        <f>Y1040*Source!I397</f>
        <v>3.5660660000000008E-4</v>
      </c>
      <c r="CY1040">
        <f t="shared" si="186"/>
        <v>11152</v>
      </c>
      <c r="CZ1040">
        <f t="shared" si="187"/>
        <v>1700</v>
      </c>
      <c r="DA1040">
        <f t="shared" si="188"/>
        <v>6.56</v>
      </c>
      <c r="DB1040">
        <v>0</v>
      </c>
    </row>
    <row r="1041" spans="1:106" x14ac:dyDescent="0.2">
      <c r="A1041">
        <f>ROW(Source!A397)</f>
        <v>397</v>
      </c>
      <c r="B1041">
        <v>39570879</v>
      </c>
      <c r="C1041">
        <v>39573627</v>
      </c>
      <c r="D1041">
        <v>36837948</v>
      </c>
      <c r="E1041">
        <v>1</v>
      </c>
      <c r="F1041">
        <v>1</v>
      </c>
      <c r="G1041">
        <v>1</v>
      </c>
      <c r="H1041">
        <v>3</v>
      </c>
      <c r="I1041" t="s">
        <v>1425</v>
      </c>
      <c r="J1041" t="s">
        <v>1426</v>
      </c>
      <c r="K1041" t="s">
        <v>1427</v>
      </c>
      <c r="L1041">
        <v>1348</v>
      </c>
      <c r="N1041">
        <v>1009</v>
      </c>
      <c r="O1041" t="s">
        <v>64</v>
      </c>
      <c r="P1041" t="s">
        <v>64</v>
      </c>
      <c r="Q1041">
        <v>1000</v>
      </c>
      <c r="W1041">
        <v>0</v>
      </c>
      <c r="X1041">
        <v>-1655298345</v>
      </c>
      <c r="Y1041">
        <v>3.1E-4</v>
      </c>
      <c r="AA1041">
        <v>102467.2</v>
      </c>
      <c r="AB1041">
        <v>0</v>
      </c>
      <c r="AC1041">
        <v>0</v>
      </c>
      <c r="AD1041">
        <v>0</v>
      </c>
      <c r="AE1041">
        <v>15620</v>
      </c>
      <c r="AF1041">
        <v>0</v>
      </c>
      <c r="AG1041">
        <v>0</v>
      </c>
      <c r="AH1041">
        <v>0</v>
      </c>
      <c r="AI1041">
        <v>6.56</v>
      </c>
      <c r="AJ1041">
        <v>1</v>
      </c>
      <c r="AK1041">
        <v>1</v>
      </c>
      <c r="AL1041">
        <v>1</v>
      </c>
      <c r="AN1041">
        <v>0</v>
      </c>
      <c r="AO1041">
        <v>1</v>
      </c>
      <c r="AP1041">
        <v>0</v>
      </c>
      <c r="AQ1041">
        <v>0</v>
      </c>
      <c r="AR1041">
        <v>0</v>
      </c>
      <c r="AS1041" t="s">
        <v>3</v>
      </c>
      <c r="AT1041">
        <v>3.1E-4</v>
      </c>
      <c r="AU1041" t="s">
        <v>3</v>
      </c>
      <c r="AV1041">
        <v>0</v>
      </c>
      <c r="AW1041">
        <v>2</v>
      </c>
      <c r="AX1041">
        <v>39573671</v>
      </c>
      <c r="AY1041">
        <v>1</v>
      </c>
      <c r="AZ1041">
        <v>0</v>
      </c>
      <c r="BA1041">
        <v>989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CX1041">
        <f>Y1041*Source!I397</f>
        <v>1.0732820000000001E-4</v>
      </c>
      <c r="CY1041">
        <f t="shared" si="186"/>
        <v>102467.2</v>
      </c>
      <c r="CZ1041">
        <f t="shared" si="187"/>
        <v>15620</v>
      </c>
      <c r="DA1041">
        <f t="shared" si="188"/>
        <v>6.56</v>
      </c>
      <c r="DB1041">
        <v>0</v>
      </c>
    </row>
    <row r="1042" spans="1:106" x14ac:dyDescent="0.2">
      <c r="A1042">
        <f>ROW(Source!A397)</f>
        <v>397</v>
      </c>
      <c r="B1042">
        <v>39570879</v>
      </c>
      <c r="C1042">
        <v>39573627</v>
      </c>
      <c r="D1042">
        <v>36839146</v>
      </c>
      <c r="E1042">
        <v>1</v>
      </c>
      <c r="F1042">
        <v>1</v>
      </c>
      <c r="G1042">
        <v>1</v>
      </c>
      <c r="H1042">
        <v>3</v>
      </c>
      <c r="I1042" t="s">
        <v>1393</v>
      </c>
      <c r="J1042" t="s">
        <v>1394</v>
      </c>
      <c r="K1042" t="s">
        <v>1395</v>
      </c>
      <c r="L1042">
        <v>1348</v>
      </c>
      <c r="N1042">
        <v>1009</v>
      </c>
      <c r="O1042" t="s">
        <v>64</v>
      </c>
      <c r="P1042" t="s">
        <v>64</v>
      </c>
      <c r="Q1042">
        <v>1000</v>
      </c>
      <c r="W1042">
        <v>0</v>
      </c>
      <c r="X1042">
        <v>-639604785</v>
      </c>
      <c r="Y1042">
        <v>5.9999999999999995E-4</v>
      </c>
      <c r="AA1042">
        <v>61795.199999999997</v>
      </c>
      <c r="AB1042">
        <v>0</v>
      </c>
      <c r="AC1042">
        <v>0</v>
      </c>
      <c r="AD1042">
        <v>0</v>
      </c>
      <c r="AE1042">
        <v>9420</v>
      </c>
      <c r="AF1042">
        <v>0</v>
      </c>
      <c r="AG1042">
        <v>0</v>
      </c>
      <c r="AH1042">
        <v>0</v>
      </c>
      <c r="AI1042">
        <v>6.56</v>
      </c>
      <c r="AJ1042">
        <v>1</v>
      </c>
      <c r="AK1042">
        <v>1</v>
      </c>
      <c r="AL1042">
        <v>1</v>
      </c>
      <c r="AN1042">
        <v>0</v>
      </c>
      <c r="AO1042">
        <v>1</v>
      </c>
      <c r="AP1042">
        <v>0</v>
      </c>
      <c r="AQ1042">
        <v>0</v>
      </c>
      <c r="AR1042">
        <v>0</v>
      </c>
      <c r="AS1042" t="s">
        <v>3</v>
      </c>
      <c r="AT1042">
        <v>5.9999999999999995E-4</v>
      </c>
      <c r="AU1042" t="s">
        <v>3</v>
      </c>
      <c r="AV1042">
        <v>0</v>
      </c>
      <c r="AW1042">
        <v>2</v>
      </c>
      <c r="AX1042">
        <v>39573672</v>
      </c>
      <c r="AY1042">
        <v>1</v>
      </c>
      <c r="AZ1042">
        <v>0</v>
      </c>
      <c r="BA1042">
        <v>990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CX1042">
        <f>Y1042*Source!I397</f>
        <v>2.07732E-4</v>
      </c>
      <c r="CY1042">
        <f t="shared" si="186"/>
        <v>61795.199999999997</v>
      </c>
      <c r="CZ1042">
        <f t="shared" si="187"/>
        <v>9420</v>
      </c>
      <c r="DA1042">
        <f t="shared" si="188"/>
        <v>6.56</v>
      </c>
      <c r="DB1042">
        <v>0</v>
      </c>
    </row>
    <row r="1043" spans="1:106" x14ac:dyDescent="0.2">
      <c r="A1043">
        <f>ROW(Source!A400)</f>
        <v>400</v>
      </c>
      <c r="B1043">
        <v>39570879</v>
      </c>
      <c r="C1043">
        <v>39573675</v>
      </c>
      <c r="D1043">
        <v>37070495</v>
      </c>
      <c r="E1043">
        <v>1</v>
      </c>
      <c r="F1043">
        <v>1</v>
      </c>
      <c r="G1043">
        <v>1</v>
      </c>
      <c r="H1043">
        <v>1</v>
      </c>
      <c r="I1043" t="s">
        <v>1274</v>
      </c>
      <c r="J1043" t="s">
        <v>3</v>
      </c>
      <c r="K1043" t="s">
        <v>1275</v>
      </c>
      <c r="L1043">
        <v>1191</v>
      </c>
      <c r="N1043">
        <v>1013</v>
      </c>
      <c r="O1043" t="s">
        <v>1143</v>
      </c>
      <c r="P1043" t="s">
        <v>1143</v>
      </c>
      <c r="Q1043">
        <v>1</v>
      </c>
      <c r="W1043">
        <v>0</v>
      </c>
      <c r="X1043">
        <v>-784637506</v>
      </c>
      <c r="Y1043">
        <v>72.771999999999991</v>
      </c>
      <c r="AA1043">
        <v>0</v>
      </c>
      <c r="AB1043">
        <v>0</v>
      </c>
      <c r="AC1043">
        <v>0</v>
      </c>
      <c r="AD1043">
        <v>57.33</v>
      </c>
      <c r="AE1043">
        <v>0</v>
      </c>
      <c r="AF1043">
        <v>0</v>
      </c>
      <c r="AG1043">
        <v>0</v>
      </c>
      <c r="AH1043">
        <v>8.74</v>
      </c>
      <c r="AI1043">
        <v>1</v>
      </c>
      <c r="AJ1043">
        <v>1</v>
      </c>
      <c r="AK1043">
        <v>1</v>
      </c>
      <c r="AL1043">
        <v>6.56</v>
      </c>
      <c r="AN1043">
        <v>0</v>
      </c>
      <c r="AO1043">
        <v>1</v>
      </c>
      <c r="AP1043">
        <v>1</v>
      </c>
      <c r="AQ1043">
        <v>0</v>
      </c>
      <c r="AR1043">
        <v>0</v>
      </c>
      <c r="AS1043" t="s">
        <v>3</v>
      </c>
      <c r="AT1043">
        <v>63.28</v>
      </c>
      <c r="AU1043" t="s">
        <v>20</v>
      </c>
      <c r="AV1043">
        <v>1</v>
      </c>
      <c r="AW1043">
        <v>2</v>
      </c>
      <c r="AX1043">
        <v>39573699</v>
      </c>
      <c r="AY1043">
        <v>1</v>
      </c>
      <c r="AZ1043">
        <v>0</v>
      </c>
      <c r="BA1043">
        <v>991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CX1043">
        <f>Y1043*Source!I400</f>
        <v>13.067668039999999</v>
      </c>
      <c r="CY1043">
        <f>AD1043</f>
        <v>57.33</v>
      </c>
      <c r="CZ1043">
        <f>AH1043</f>
        <v>8.74</v>
      </c>
      <c r="DA1043">
        <f>AL1043</f>
        <v>6.56</v>
      </c>
      <c r="DB1043">
        <v>0</v>
      </c>
    </row>
    <row r="1044" spans="1:106" x14ac:dyDescent="0.2">
      <c r="A1044">
        <f>ROW(Source!A400)</f>
        <v>400</v>
      </c>
      <c r="B1044">
        <v>39570879</v>
      </c>
      <c r="C1044">
        <v>39573675</v>
      </c>
      <c r="D1044">
        <v>37064876</v>
      </c>
      <c r="E1044">
        <v>1</v>
      </c>
      <c r="F1044">
        <v>1</v>
      </c>
      <c r="G1044">
        <v>1</v>
      </c>
      <c r="H1044">
        <v>1</v>
      </c>
      <c r="I1044" t="s">
        <v>1146</v>
      </c>
      <c r="J1044" t="s">
        <v>3</v>
      </c>
      <c r="K1044" t="s">
        <v>1147</v>
      </c>
      <c r="L1044">
        <v>1191</v>
      </c>
      <c r="N1044">
        <v>1013</v>
      </c>
      <c r="O1044" t="s">
        <v>1143</v>
      </c>
      <c r="P1044" t="s">
        <v>1143</v>
      </c>
      <c r="Q1044">
        <v>1</v>
      </c>
      <c r="W1044">
        <v>0</v>
      </c>
      <c r="X1044">
        <v>-1417349443</v>
      </c>
      <c r="Y1044">
        <v>4.01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1</v>
      </c>
      <c r="AJ1044">
        <v>1</v>
      </c>
      <c r="AK1044">
        <v>6.56</v>
      </c>
      <c r="AL1044">
        <v>1</v>
      </c>
      <c r="AN1044">
        <v>0</v>
      </c>
      <c r="AO1044">
        <v>1</v>
      </c>
      <c r="AP1044">
        <v>0</v>
      </c>
      <c r="AQ1044">
        <v>0</v>
      </c>
      <c r="AR1044">
        <v>0</v>
      </c>
      <c r="AS1044" t="s">
        <v>3</v>
      </c>
      <c r="AT1044">
        <v>4.01</v>
      </c>
      <c r="AU1044" t="s">
        <v>3</v>
      </c>
      <c r="AV1044">
        <v>2</v>
      </c>
      <c r="AW1044">
        <v>2</v>
      </c>
      <c r="AX1044">
        <v>39573700</v>
      </c>
      <c r="AY1044">
        <v>1</v>
      </c>
      <c r="AZ1044">
        <v>2048</v>
      </c>
      <c r="BA1044">
        <v>992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CX1044">
        <f>Y1044*Source!I400</f>
        <v>0.72007569999999999</v>
      </c>
      <c r="CY1044">
        <f>AD1044</f>
        <v>0</v>
      </c>
      <c r="CZ1044">
        <f>AH1044</f>
        <v>0</v>
      </c>
      <c r="DA1044">
        <f>AL1044</f>
        <v>1</v>
      </c>
      <c r="DB1044">
        <v>0</v>
      </c>
    </row>
    <row r="1045" spans="1:106" x14ac:dyDescent="0.2">
      <c r="A1045">
        <f>ROW(Source!A400)</f>
        <v>400</v>
      </c>
      <c r="B1045">
        <v>39570879</v>
      </c>
      <c r="C1045">
        <v>39573675</v>
      </c>
      <c r="D1045">
        <v>36882079</v>
      </c>
      <c r="E1045">
        <v>1</v>
      </c>
      <c r="F1045">
        <v>1</v>
      </c>
      <c r="G1045">
        <v>1</v>
      </c>
      <c r="H1045">
        <v>2</v>
      </c>
      <c r="I1045" t="s">
        <v>1401</v>
      </c>
      <c r="J1045" t="s">
        <v>1402</v>
      </c>
      <c r="K1045" t="s">
        <v>1403</v>
      </c>
      <c r="L1045">
        <v>1368</v>
      </c>
      <c r="N1045">
        <v>1011</v>
      </c>
      <c r="O1045" t="s">
        <v>1151</v>
      </c>
      <c r="P1045" t="s">
        <v>1151</v>
      </c>
      <c r="Q1045">
        <v>1</v>
      </c>
      <c r="W1045">
        <v>0</v>
      </c>
      <c r="X1045">
        <v>641541266</v>
      </c>
      <c r="Y1045">
        <v>0.125</v>
      </c>
      <c r="AA1045">
        <v>0</v>
      </c>
      <c r="AB1045">
        <v>788.77</v>
      </c>
      <c r="AC1045">
        <v>15.42</v>
      </c>
      <c r="AD1045">
        <v>0</v>
      </c>
      <c r="AE1045">
        <v>0</v>
      </c>
      <c r="AF1045">
        <v>120.24</v>
      </c>
      <c r="AG1045">
        <v>15.42</v>
      </c>
      <c r="AH1045">
        <v>0</v>
      </c>
      <c r="AI1045">
        <v>1</v>
      </c>
      <c r="AJ1045">
        <v>6.56</v>
      </c>
      <c r="AK1045">
        <v>1</v>
      </c>
      <c r="AL1045">
        <v>1</v>
      </c>
      <c r="AN1045">
        <v>0</v>
      </c>
      <c r="AO1045">
        <v>1</v>
      </c>
      <c r="AP1045">
        <v>1</v>
      </c>
      <c r="AQ1045">
        <v>0</v>
      </c>
      <c r="AR1045">
        <v>0</v>
      </c>
      <c r="AS1045" t="s">
        <v>3</v>
      </c>
      <c r="AT1045">
        <v>0.1</v>
      </c>
      <c r="AU1045" t="s">
        <v>19</v>
      </c>
      <c r="AV1045">
        <v>0</v>
      </c>
      <c r="AW1045">
        <v>2</v>
      </c>
      <c r="AX1045">
        <v>39573701</v>
      </c>
      <c r="AY1045">
        <v>1</v>
      </c>
      <c r="AZ1045">
        <v>0</v>
      </c>
      <c r="BA1045">
        <v>993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CX1045">
        <f>Y1045*Source!I400</f>
        <v>2.2446250000000001E-2</v>
      </c>
      <c r="CY1045">
        <f t="shared" ref="CY1045:CY1050" si="189">AB1045</f>
        <v>788.77</v>
      </c>
      <c r="CZ1045">
        <f t="shared" ref="CZ1045:CZ1050" si="190">AF1045</f>
        <v>120.24</v>
      </c>
      <c r="DA1045">
        <f t="shared" ref="DA1045:DA1050" si="191">AJ1045</f>
        <v>6.56</v>
      </c>
      <c r="DB1045">
        <v>0</v>
      </c>
    </row>
    <row r="1046" spans="1:106" x14ac:dyDescent="0.2">
      <c r="A1046">
        <f>ROW(Source!A400)</f>
        <v>400</v>
      </c>
      <c r="B1046">
        <v>39570879</v>
      </c>
      <c r="C1046">
        <v>39573675</v>
      </c>
      <c r="D1046">
        <v>36882159</v>
      </c>
      <c r="E1046">
        <v>1</v>
      </c>
      <c r="F1046">
        <v>1</v>
      </c>
      <c r="G1046">
        <v>1</v>
      </c>
      <c r="H1046">
        <v>2</v>
      </c>
      <c r="I1046" t="s">
        <v>1155</v>
      </c>
      <c r="J1046" t="s">
        <v>1156</v>
      </c>
      <c r="K1046" t="s">
        <v>1157</v>
      </c>
      <c r="L1046">
        <v>1368</v>
      </c>
      <c r="N1046">
        <v>1011</v>
      </c>
      <c r="O1046" t="s">
        <v>1151</v>
      </c>
      <c r="P1046" t="s">
        <v>1151</v>
      </c>
      <c r="Q1046">
        <v>1</v>
      </c>
      <c r="W1046">
        <v>0</v>
      </c>
      <c r="X1046">
        <v>-1718674368</v>
      </c>
      <c r="Y1046">
        <v>0.15</v>
      </c>
      <c r="AA1046">
        <v>0</v>
      </c>
      <c r="AB1046">
        <v>734.65</v>
      </c>
      <c r="AC1046">
        <v>13.5</v>
      </c>
      <c r="AD1046">
        <v>0</v>
      </c>
      <c r="AE1046">
        <v>0</v>
      </c>
      <c r="AF1046">
        <v>111.99</v>
      </c>
      <c r="AG1046">
        <v>13.5</v>
      </c>
      <c r="AH1046">
        <v>0</v>
      </c>
      <c r="AI1046">
        <v>1</v>
      </c>
      <c r="AJ1046">
        <v>6.56</v>
      </c>
      <c r="AK1046">
        <v>1</v>
      </c>
      <c r="AL1046">
        <v>1</v>
      </c>
      <c r="AN1046">
        <v>0</v>
      </c>
      <c r="AO1046">
        <v>1</v>
      </c>
      <c r="AP1046">
        <v>1</v>
      </c>
      <c r="AQ1046">
        <v>0</v>
      </c>
      <c r="AR1046">
        <v>0</v>
      </c>
      <c r="AS1046" t="s">
        <v>3</v>
      </c>
      <c r="AT1046">
        <v>0.12</v>
      </c>
      <c r="AU1046" t="s">
        <v>19</v>
      </c>
      <c r="AV1046">
        <v>0</v>
      </c>
      <c r="AW1046">
        <v>2</v>
      </c>
      <c r="AX1046">
        <v>39573702</v>
      </c>
      <c r="AY1046">
        <v>1</v>
      </c>
      <c r="AZ1046">
        <v>0</v>
      </c>
      <c r="BA1046">
        <v>994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CX1046">
        <f>Y1046*Source!I400</f>
        <v>2.6935500000000001E-2</v>
      </c>
      <c r="CY1046">
        <f t="shared" si="189"/>
        <v>734.65</v>
      </c>
      <c r="CZ1046">
        <f t="shared" si="190"/>
        <v>111.99</v>
      </c>
      <c r="DA1046">
        <f t="shared" si="191"/>
        <v>6.56</v>
      </c>
      <c r="DB1046">
        <v>0</v>
      </c>
    </row>
    <row r="1047" spans="1:106" x14ac:dyDescent="0.2">
      <c r="A1047">
        <f>ROW(Source!A400)</f>
        <v>400</v>
      </c>
      <c r="B1047">
        <v>39570879</v>
      </c>
      <c r="C1047">
        <v>39573675</v>
      </c>
      <c r="D1047">
        <v>36882171</v>
      </c>
      <c r="E1047">
        <v>1</v>
      </c>
      <c r="F1047">
        <v>1</v>
      </c>
      <c r="G1047">
        <v>1</v>
      </c>
      <c r="H1047">
        <v>2</v>
      </c>
      <c r="I1047" t="s">
        <v>1404</v>
      </c>
      <c r="J1047" t="s">
        <v>1405</v>
      </c>
      <c r="K1047" t="s">
        <v>1406</v>
      </c>
      <c r="L1047">
        <v>1368</v>
      </c>
      <c r="N1047">
        <v>1011</v>
      </c>
      <c r="O1047" t="s">
        <v>1151</v>
      </c>
      <c r="P1047" t="s">
        <v>1151</v>
      </c>
      <c r="Q1047">
        <v>1</v>
      </c>
      <c r="W1047">
        <v>0</v>
      </c>
      <c r="X1047">
        <v>1604609147</v>
      </c>
      <c r="Y1047">
        <v>4.5</v>
      </c>
      <c r="AA1047">
        <v>0</v>
      </c>
      <c r="AB1047">
        <v>787.46</v>
      </c>
      <c r="AC1047">
        <v>13.5</v>
      </c>
      <c r="AD1047">
        <v>0</v>
      </c>
      <c r="AE1047">
        <v>0</v>
      </c>
      <c r="AF1047">
        <v>120.04</v>
      </c>
      <c r="AG1047">
        <v>13.5</v>
      </c>
      <c r="AH1047">
        <v>0</v>
      </c>
      <c r="AI1047">
        <v>1</v>
      </c>
      <c r="AJ1047">
        <v>6.56</v>
      </c>
      <c r="AK1047">
        <v>1</v>
      </c>
      <c r="AL1047">
        <v>1</v>
      </c>
      <c r="AN1047">
        <v>0</v>
      </c>
      <c r="AO1047">
        <v>1</v>
      </c>
      <c r="AP1047">
        <v>1</v>
      </c>
      <c r="AQ1047">
        <v>0</v>
      </c>
      <c r="AR1047">
        <v>0</v>
      </c>
      <c r="AS1047" t="s">
        <v>3</v>
      </c>
      <c r="AT1047">
        <v>3.6</v>
      </c>
      <c r="AU1047" t="s">
        <v>19</v>
      </c>
      <c r="AV1047">
        <v>0</v>
      </c>
      <c r="AW1047">
        <v>2</v>
      </c>
      <c r="AX1047">
        <v>39573703</v>
      </c>
      <c r="AY1047">
        <v>1</v>
      </c>
      <c r="AZ1047">
        <v>0</v>
      </c>
      <c r="BA1047">
        <v>995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CX1047">
        <f>Y1047*Source!I400</f>
        <v>0.80806500000000003</v>
      </c>
      <c r="CY1047">
        <f t="shared" si="189"/>
        <v>787.46</v>
      </c>
      <c r="CZ1047">
        <f t="shared" si="190"/>
        <v>120.04</v>
      </c>
      <c r="DA1047">
        <f t="shared" si="191"/>
        <v>6.56</v>
      </c>
      <c r="DB1047">
        <v>0</v>
      </c>
    </row>
    <row r="1048" spans="1:106" x14ac:dyDescent="0.2">
      <c r="A1048">
        <f>ROW(Source!A400)</f>
        <v>400</v>
      </c>
      <c r="B1048">
        <v>39570879</v>
      </c>
      <c r="C1048">
        <v>39573675</v>
      </c>
      <c r="D1048">
        <v>36883554</v>
      </c>
      <c r="E1048">
        <v>1</v>
      </c>
      <c r="F1048">
        <v>1</v>
      </c>
      <c r="G1048">
        <v>1</v>
      </c>
      <c r="H1048">
        <v>2</v>
      </c>
      <c r="I1048" t="s">
        <v>1158</v>
      </c>
      <c r="J1048" t="s">
        <v>1159</v>
      </c>
      <c r="K1048" t="s">
        <v>1160</v>
      </c>
      <c r="L1048">
        <v>1368</v>
      </c>
      <c r="N1048">
        <v>1011</v>
      </c>
      <c r="O1048" t="s">
        <v>1151</v>
      </c>
      <c r="P1048" t="s">
        <v>1151</v>
      </c>
      <c r="Q1048">
        <v>1</v>
      </c>
      <c r="W1048">
        <v>0</v>
      </c>
      <c r="X1048">
        <v>1372534845</v>
      </c>
      <c r="Y1048">
        <v>0.23749999999999999</v>
      </c>
      <c r="AA1048">
        <v>0</v>
      </c>
      <c r="AB1048">
        <v>431.06</v>
      </c>
      <c r="AC1048">
        <v>11.6</v>
      </c>
      <c r="AD1048">
        <v>0</v>
      </c>
      <c r="AE1048">
        <v>0</v>
      </c>
      <c r="AF1048">
        <v>65.709999999999994</v>
      </c>
      <c r="AG1048">
        <v>11.6</v>
      </c>
      <c r="AH1048">
        <v>0</v>
      </c>
      <c r="AI1048">
        <v>1</v>
      </c>
      <c r="AJ1048">
        <v>6.56</v>
      </c>
      <c r="AK1048">
        <v>1</v>
      </c>
      <c r="AL1048">
        <v>1</v>
      </c>
      <c r="AN1048">
        <v>0</v>
      </c>
      <c r="AO1048">
        <v>1</v>
      </c>
      <c r="AP1048">
        <v>1</v>
      </c>
      <c r="AQ1048">
        <v>0</v>
      </c>
      <c r="AR1048">
        <v>0</v>
      </c>
      <c r="AS1048" t="s">
        <v>3</v>
      </c>
      <c r="AT1048">
        <v>0.19</v>
      </c>
      <c r="AU1048" t="s">
        <v>19</v>
      </c>
      <c r="AV1048">
        <v>0</v>
      </c>
      <c r="AW1048">
        <v>2</v>
      </c>
      <c r="AX1048">
        <v>39573704</v>
      </c>
      <c r="AY1048">
        <v>1</v>
      </c>
      <c r="AZ1048">
        <v>0</v>
      </c>
      <c r="BA1048">
        <v>996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CX1048">
        <f>Y1048*Source!I400</f>
        <v>4.2647875000000002E-2</v>
      </c>
      <c r="CY1048">
        <f t="shared" si="189"/>
        <v>431.06</v>
      </c>
      <c r="CZ1048">
        <f t="shared" si="190"/>
        <v>65.709999999999994</v>
      </c>
      <c r="DA1048">
        <f t="shared" si="191"/>
        <v>6.56</v>
      </c>
      <c r="DB1048">
        <v>0</v>
      </c>
    </row>
    <row r="1049" spans="1:106" x14ac:dyDescent="0.2">
      <c r="A1049">
        <f>ROW(Source!A400)</f>
        <v>400</v>
      </c>
      <c r="B1049">
        <v>39570879</v>
      </c>
      <c r="C1049">
        <v>39573675</v>
      </c>
      <c r="D1049">
        <v>36883789</v>
      </c>
      <c r="E1049">
        <v>1</v>
      </c>
      <c r="F1049">
        <v>1</v>
      </c>
      <c r="G1049">
        <v>1</v>
      </c>
      <c r="H1049">
        <v>2</v>
      </c>
      <c r="I1049" t="s">
        <v>1378</v>
      </c>
      <c r="J1049" t="s">
        <v>1379</v>
      </c>
      <c r="K1049" t="s">
        <v>1380</v>
      </c>
      <c r="L1049">
        <v>1368</v>
      </c>
      <c r="N1049">
        <v>1011</v>
      </c>
      <c r="O1049" t="s">
        <v>1151</v>
      </c>
      <c r="P1049" t="s">
        <v>1151</v>
      </c>
      <c r="Q1049">
        <v>1</v>
      </c>
      <c r="W1049">
        <v>0</v>
      </c>
      <c r="X1049">
        <v>-624296059</v>
      </c>
      <c r="Y1049">
        <v>1.825</v>
      </c>
      <c r="AA1049">
        <v>0</v>
      </c>
      <c r="AB1049">
        <v>7.87</v>
      </c>
      <c r="AC1049">
        <v>0</v>
      </c>
      <c r="AD1049">
        <v>0</v>
      </c>
      <c r="AE1049">
        <v>0</v>
      </c>
      <c r="AF1049">
        <v>1.2</v>
      </c>
      <c r="AG1049">
        <v>0</v>
      </c>
      <c r="AH1049">
        <v>0</v>
      </c>
      <c r="AI1049">
        <v>1</v>
      </c>
      <c r="AJ1049">
        <v>6.56</v>
      </c>
      <c r="AK1049">
        <v>1</v>
      </c>
      <c r="AL1049">
        <v>1</v>
      </c>
      <c r="AN1049">
        <v>0</v>
      </c>
      <c r="AO1049">
        <v>1</v>
      </c>
      <c r="AP1049">
        <v>1</v>
      </c>
      <c r="AQ1049">
        <v>0</v>
      </c>
      <c r="AR1049">
        <v>0</v>
      </c>
      <c r="AS1049" t="s">
        <v>3</v>
      </c>
      <c r="AT1049">
        <v>1.46</v>
      </c>
      <c r="AU1049" t="s">
        <v>19</v>
      </c>
      <c r="AV1049">
        <v>0</v>
      </c>
      <c r="AW1049">
        <v>2</v>
      </c>
      <c r="AX1049">
        <v>39573705</v>
      </c>
      <c r="AY1049">
        <v>1</v>
      </c>
      <c r="AZ1049">
        <v>0</v>
      </c>
      <c r="BA1049">
        <v>997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CX1049">
        <f>Y1049*Source!I400</f>
        <v>0.32771525000000001</v>
      </c>
      <c r="CY1049">
        <f t="shared" si="189"/>
        <v>7.87</v>
      </c>
      <c r="CZ1049">
        <f t="shared" si="190"/>
        <v>1.2</v>
      </c>
      <c r="DA1049">
        <f t="shared" si="191"/>
        <v>6.56</v>
      </c>
      <c r="DB1049">
        <v>0</v>
      </c>
    </row>
    <row r="1050" spans="1:106" x14ac:dyDescent="0.2">
      <c r="A1050">
        <f>ROW(Source!A400)</f>
        <v>400</v>
      </c>
      <c r="B1050">
        <v>39570879</v>
      </c>
      <c r="C1050">
        <v>39573675</v>
      </c>
      <c r="D1050">
        <v>36883836</v>
      </c>
      <c r="E1050">
        <v>1</v>
      </c>
      <c r="F1050">
        <v>1</v>
      </c>
      <c r="G1050">
        <v>1</v>
      </c>
      <c r="H1050">
        <v>2</v>
      </c>
      <c r="I1050" t="s">
        <v>1407</v>
      </c>
      <c r="J1050" t="s">
        <v>1408</v>
      </c>
      <c r="K1050" t="s">
        <v>1409</v>
      </c>
      <c r="L1050">
        <v>1368</v>
      </c>
      <c r="N1050">
        <v>1011</v>
      </c>
      <c r="O1050" t="s">
        <v>1151</v>
      </c>
      <c r="P1050" t="s">
        <v>1151</v>
      </c>
      <c r="Q1050">
        <v>1</v>
      </c>
      <c r="W1050">
        <v>0</v>
      </c>
      <c r="X1050">
        <v>1061502546</v>
      </c>
      <c r="Y1050">
        <v>0.125</v>
      </c>
      <c r="AA1050">
        <v>0</v>
      </c>
      <c r="AB1050">
        <v>80.75</v>
      </c>
      <c r="AC1050">
        <v>0</v>
      </c>
      <c r="AD1050">
        <v>0</v>
      </c>
      <c r="AE1050">
        <v>0</v>
      </c>
      <c r="AF1050">
        <v>12.31</v>
      </c>
      <c r="AG1050">
        <v>0</v>
      </c>
      <c r="AH1050">
        <v>0</v>
      </c>
      <c r="AI1050">
        <v>1</v>
      </c>
      <c r="AJ1050">
        <v>6.56</v>
      </c>
      <c r="AK1050">
        <v>1</v>
      </c>
      <c r="AL1050">
        <v>1</v>
      </c>
      <c r="AN1050">
        <v>0</v>
      </c>
      <c r="AO1050">
        <v>1</v>
      </c>
      <c r="AP1050">
        <v>1</v>
      </c>
      <c r="AQ1050">
        <v>0</v>
      </c>
      <c r="AR1050">
        <v>0</v>
      </c>
      <c r="AS1050" t="s">
        <v>3</v>
      </c>
      <c r="AT1050">
        <v>0.1</v>
      </c>
      <c r="AU1050" t="s">
        <v>19</v>
      </c>
      <c r="AV1050">
        <v>0</v>
      </c>
      <c r="AW1050">
        <v>2</v>
      </c>
      <c r="AX1050">
        <v>39573706</v>
      </c>
      <c r="AY1050">
        <v>1</v>
      </c>
      <c r="AZ1050">
        <v>0</v>
      </c>
      <c r="BA1050">
        <v>998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CX1050">
        <f>Y1050*Source!I400</f>
        <v>2.2446250000000001E-2</v>
      </c>
      <c r="CY1050">
        <f t="shared" si="189"/>
        <v>80.75</v>
      </c>
      <c r="CZ1050">
        <f t="shared" si="190"/>
        <v>12.31</v>
      </c>
      <c r="DA1050">
        <f t="shared" si="191"/>
        <v>6.56</v>
      </c>
      <c r="DB1050">
        <v>0</v>
      </c>
    </row>
    <row r="1051" spans="1:106" x14ac:dyDescent="0.2">
      <c r="A1051">
        <f>ROW(Source!A400)</f>
        <v>400</v>
      </c>
      <c r="B1051">
        <v>39570879</v>
      </c>
      <c r="C1051">
        <v>39573675</v>
      </c>
      <c r="D1051">
        <v>36800159</v>
      </c>
      <c r="E1051">
        <v>1</v>
      </c>
      <c r="F1051">
        <v>1</v>
      </c>
      <c r="G1051">
        <v>1</v>
      </c>
      <c r="H1051">
        <v>3</v>
      </c>
      <c r="I1051" t="s">
        <v>1387</v>
      </c>
      <c r="J1051" t="s">
        <v>1388</v>
      </c>
      <c r="K1051" t="s">
        <v>1389</v>
      </c>
      <c r="L1051">
        <v>1339</v>
      </c>
      <c r="N1051">
        <v>1007</v>
      </c>
      <c r="O1051" t="s">
        <v>73</v>
      </c>
      <c r="P1051" t="s">
        <v>73</v>
      </c>
      <c r="Q1051">
        <v>1</v>
      </c>
      <c r="W1051">
        <v>0</v>
      </c>
      <c r="X1051">
        <v>1262771840</v>
      </c>
      <c r="Y1051">
        <v>1.2</v>
      </c>
      <c r="AA1051">
        <v>40.799999999999997</v>
      </c>
      <c r="AB1051">
        <v>0</v>
      </c>
      <c r="AC1051">
        <v>0</v>
      </c>
      <c r="AD1051">
        <v>0</v>
      </c>
      <c r="AE1051">
        <v>6.22</v>
      </c>
      <c r="AF1051">
        <v>0</v>
      </c>
      <c r="AG1051">
        <v>0</v>
      </c>
      <c r="AH1051">
        <v>0</v>
      </c>
      <c r="AI1051">
        <v>6.56</v>
      </c>
      <c r="AJ1051">
        <v>1</v>
      </c>
      <c r="AK1051">
        <v>1</v>
      </c>
      <c r="AL1051">
        <v>1</v>
      </c>
      <c r="AN1051">
        <v>0</v>
      </c>
      <c r="AO1051">
        <v>1</v>
      </c>
      <c r="AP1051">
        <v>0</v>
      </c>
      <c r="AQ1051">
        <v>0</v>
      </c>
      <c r="AR1051">
        <v>0</v>
      </c>
      <c r="AS1051" t="s">
        <v>3</v>
      </c>
      <c r="AT1051">
        <v>1.2</v>
      </c>
      <c r="AU1051" t="s">
        <v>3</v>
      </c>
      <c r="AV1051">
        <v>0</v>
      </c>
      <c r="AW1051">
        <v>2</v>
      </c>
      <c r="AX1051">
        <v>39573707</v>
      </c>
      <c r="AY1051">
        <v>1</v>
      </c>
      <c r="AZ1051">
        <v>0</v>
      </c>
      <c r="BA1051">
        <v>999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CX1051">
        <f>Y1051*Source!I400</f>
        <v>0.21548400000000001</v>
      </c>
      <c r="CY1051">
        <f t="shared" ref="CY1051:CY1065" si="192">AA1051</f>
        <v>40.799999999999997</v>
      </c>
      <c r="CZ1051">
        <f t="shared" ref="CZ1051:CZ1065" si="193">AE1051</f>
        <v>6.22</v>
      </c>
      <c r="DA1051">
        <f t="shared" ref="DA1051:DA1065" si="194">AI1051</f>
        <v>6.56</v>
      </c>
      <c r="DB1051">
        <v>0</v>
      </c>
    </row>
    <row r="1052" spans="1:106" x14ac:dyDescent="0.2">
      <c r="A1052">
        <f>ROW(Source!A400)</f>
        <v>400</v>
      </c>
      <c r="B1052">
        <v>39570879</v>
      </c>
      <c r="C1052">
        <v>39573675</v>
      </c>
      <c r="D1052">
        <v>36800166</v>
      </c>
      <c r="E1052">
        <v>1</v>
      </c>
      <c r="F1052">
        <v>1</v>
      </c>
      <c r="G1052">
        <v>1</v>
      </c>
      <c r="H1052">
        <v>3</v>
      </c>
      <c r="I1052" t="s">
        <v>1410</v>
      </c>
      <c r="J1052" t="s">
        <v>1411</v>
      </c>
      <c r="K1052" t="s">
        <v>1412</v>
      </c>
      <c r="L1052">
        <v>1346</v>
      </c>
      <c r="N1052">
        <v>1009</v>
      </c>
      <c r="O1052" t="s">
        <v>307</v>
      </c>
      <c r="P1052" t="s">
        <v>307</v>
      </c>
      <c r="Q1052">
        <v>1</v>
      </c>
      <c r="W1052">
        <v>0</v>
      </c>
      <c r="X1052">
        <v>1721895514</v>
      </c>
      <c r="Y1052">
        <v>0.36</v>
      </c>
      <c r="AA1052">
        <v>39.950000000000003</v>
      </c>
      <c r="AB1052">
        <v>0</v>
      </c>
      <c r="AC1052">
        <v>0</v>
      </c>
      <c r="AD1052">
        <v>0</v>
      </c>
      <c r="AE1052">
        <v>6.09</v>
      </c>
      <c r="AF1052">
        <v>0</v>
      </c>
      <c r="AG1052">
        <v>0</v>
      </c>
      <c r="AH1052">
        <v>0</v>
      </c>
      <c r="AI1052">
        <v>6.56</v>
      </c>
      <c r="AJ1052">
        <v>1</v>
      </c>
      <c r="AK1052">
        <v>1</v>
      </c>
      <c r="AL1052">
        <v>1</v>
      </c>
      <c r="AN1052">
        <v>0</v>
      </c>
      <c r="AO1052">
        <v>1</v>
      </c>
      <c r="AP1052">
        <v>0</v>
      </c>
      <c r="AQ1052">
        <v>0</v>
      </c>
      <c r="AR1052">
        <v>0</v>
      </c>
      <c r="AS1052" t="s">
        <v>3</v>
      </c>
      <c r="AT1052">
        <v>0.36</v>
      </c>
      <c r="AU1052" t="s">
        <v>3</v>
      </c>
      <c r="AV1052">
        <v>0</v>
      </c>
      <c r="AW1052">
        <v>2</v>
      </c>
      <c r="AX1052">
        <v>39573708</v>
      </c>
      <c r="AY1052">
        <v>1</v>
      </c>
      <c r="AZ1052">
        <v>0</v>
      </c>
      <c r="BA1052">
        <v>1000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CX1052">
        <f>Y1052*Source!I400</f>
        <v>6.46452E-2</v>
      </c>
      <c r="CY1052">
        <f t="shared" si="192"/>
        <v>39.950000000000003</v>
      </c>
      <c r="CZ1052">
        <f t="shared" si="193"/>
        <v>6.09</v>
      </c>
      <c r="DA1052">
        <f t="shared" si="194"/>
        <v>6.56</v>
      </c>
      <c r="DB1052">
        <v>0</v>
      </c>
    </row>
    <row r="1053" spans="1:106" x14ac:dyDescent="0.2">
      <c r="A1053">
        <f>ROW(Source!A400)</f>
        <v>400</v>
      </c>
      <c r="B1053">
        <v>39570879</v>
      </c>
      <c r="C1053">
        <v>39573675</v>
      </c>
      <c r="D1053">
        <v>36803256</v>
      </c>
      <c r="E1053">
        <v>1</v>
      </c>
      <c r="F1053">
        <v>1</v>
      </c>
      <c r="G1053">
        <v>1</v>
      </c>
      <c r="H1053">
        <v>3</v>
      </c>
      <c r="I1053" t="s">
        <v>1178</v>
      </c>
      <c r="J1053" t="s">
        <v>1179</v>
      </c>
      <c r="K1053" t="s">
        <v>1180</v>
      </c>
      <c r="L1053">
        <v>1348</v>
      </c>
      <c r="N1053">
        <v>1009</v>
      </c>
      <c r="O1053" t="s">
        <v>64</v>
      </c>
      <c r="P1053" t="s">
        <v>64</v>
      </c>
      <c r="Q1053">
        <v>1000</v>
      </c>
      <c r="W1053">
        <v>0</v>
      </c>
      <c r="X1053">
        <v>-714836380</v>
      </c>
      <c r="Y1053">
        <v>4.4000000000000002E-4</v>
      </c>
      <c r="AA1053">
        <v>67666.47</v>
      </c>
      <c r="AB1053">
        <v>0</v>
      </c>
      <c r="AC1053">
        <v>0</v>
      </c>
      <c r="AD1053">
        <v>0</v>
      </c>
      <c r="AE1053">
        <v>10315.01</v>
      </c>
      <c r="AF1053">
        <v>0</v>
      </c>
      <c r="AG1053">
        <v>0</v>
      </c>
      <c r="AH1053">
        <v>0</v>
      </c>
      <c r="AI1053">
        <v>6.56</v>
      </c>
      <c r="AJ1053">
        <v>1</v>
      </c>
      <c r="AK1053">
        <v>1</v>
      </c>
      <c r="AL1053">
        <v>1</v>
      </c>
      <c r="AN1053">
        <v>0</v>
      </c>
      <c r="AO1053">
        <v>1</v>
      </c>
      <c r="AP1053">
        <v>0</v>
      </c>
      <c r="AQ1053">
        <v>0</v>
      </c>
      <c r="AR1053">
        <v>0</v>
      </c>
      <c r="AS1053" t="s">
        <v>3</v>
      </c>
      <c r="AT1053">
        <v>4.4000000000000002E-4</v>
      </c>
      <c r="AU1053" t="s">
        <v>3</v>
      </c>
      <c r="AV1053">
        <v>0</v>
      </c>
      <c r="AW1053">
        <v>2</v>
      </c>
      <c r="AX1053">
        <v>39573709</v>
      </c>
      <c r="AY1053">
        <v>1</v>
      </c>
      <c r="AZ1053">
        <v>0</v>
      </c>
      <c r="BA1053">
        <v>1001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CX1053">
        <f>Y1053*Source!I400</f>
        <v>7.9010800000000006E-5</v>
      </c>
      <c r="CY1053">
        <f t="shared" si="192"/>
        <v>67666.47</v>
      </c>
      <c r="CZ1053">
        <f t="shared" si="193"/>
        <v>10315.01</v>
      </c>
      <c r="DA1053">
        <f t="shared" si="194"/>
        <v>6.56</v>
      </c>
      <c r="DB1053">
        <v>0</v>
      </c>
    </row>
    <row r="1054" spans="1:106" x14ac:dyDescent="0.2">
      <c r="A1054">
        <f>ROW(Source!A400)</f>
        <v>400</v>
      </c>
      <c r="B1054">
        <v>39570879</v>
      </c>
      <c r="C1054">
        <v>39573675</v>
      </c>
      <c r="D1054">
        <v>36804447</v>
      </c>
      <c r="E1054">
        <v>1</v>
      </c>
      <c r="F1054">
        <v>1</v>
      </c>
      <c r="G1054">
        <v>1</v>
      </c>
      <c r="H1054">
        <v>3</v>
      </c>
      <c r="I1054" t="s">
        <v>1276</v>
      </c>
      <c r="J1054" t="s">
        <v>1277</v>
      </c>
      <c r="K1054" t="s">
        <v>1278</v>
      </c>
      <c r="L1054">
        <v>1348</v>
      </c>
      <c r="N1054">
        <v>1009</v>
      </c>
      <c r="O1054" t="s">
        <v>64</v>
      </c>
      <c r="P1054" t="s">
        <v>64</v>
      </c>
      <c r="Q1054">
        <v>1000</v>
      </c>
      <c r="W1054">
        <v>0</v>
      </c>
      <c r="X1054">
        <v>-437906794</v>
      </c>
      <c r="Y1054">
        <v>2.1000000000000001E-2</v>
      </c>
      <c r="AA1054">
        <v>59302.47</v>
      </c>
      <c r="AB1054">
        <v>0</v>
      </c>
      <c r="AC1054">
        <v>0</v>
      </c>
      <c r="AD1054">
        <v>0</v>
      </c>
      <c r="AE1054">
        <v>9040.01</v>
      </c>
      <c r="AF1054">
        <v>0</v>
      </c>
      <c r="AG1054">
        <v>0</v>
      </c>
      <c r="AH1054">
        <v>0</v>
      </c>
      <c r="AI1054">
        <v>6.56</v>
      </c>
      <c r="AJ1054">
        <v>1</v>
      </c>
      <c r="AK1054">
        <v>1</v>
      </c>
      <c r="AL1054">
        <v>1</v>
      </c>
      <c r="AN1054">
        <v>0</v>
      </c>
      <c r="AO1054">
        <v>1</v>
      </c>
      <c r="AP1054">
        <v>0</v>
      </c>
      <c r="AQ1054">
        <v>0</v>
      </c>
      <c r="AR1054">
        <v>0</v>
      </c>
      <c r="AS1054" t="s">
        <v>3</v>
      </c>
      <c r="AT1054">
        <v>2.1000000000000001E-2</v>
      </c>
      <c r="AU1054" t="s">
        <v>3</v>
      </c>
      <c r="AV1054">
        <v>0</v>
      </c>
      <c r="AW1054">
        <v>2</v>
      </c>
      <c r="AX1054">
        <v>39573710</v>
      </c>
      <c r="AY1054">
        <v>1</v>
      </c>
      <c r="AZ1054">
        <v>0</v>
      </c>
      <c r="BA1054">
        <v>1002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CX1054">
        <f>Y1054*Source!I400</f>
        <v>3.7709700000000002E-3</v>
      </c>
      <c r="CY1054">
        <f t="shared" si="192"/>
        <v>59302.47</v>
      </c>
      <c r="CZ1054">
        <f t="shared" si="193"/>
        <v>9040.01</v>
      </c>
      <c r="DA1054">
        <f t="shared" si="194"/>
        <v>6.56</v>
      </c>
      <c r="DB1054">
        <v>0</v>
      </c>
    </row>
    <row r="1055" spans="1:106" x14ac:dyDescent="0.2">
      <c r="A1055">
        <f>ROW(Source!A400)</f>
        <v>400</v>
      </c>
      <c r="B1055">
        <v>39570879</v>
      </c>
      <c r="C1055">
        <v>39573675</v>
      </c>
      <c r="D1055">
        <v>36804545</v>
      </c>
      <c r="E1055">
        <v>1</v>
      </c>
      <c r="F1055">
        <v>1</v>
      </c>
      <c r="G1055">
        <v>1</v>
      </c>
      <c r="H1055">
        <v>3</v>
      </c>
      <c r="I1055" t="s">
        <v>1211</v>
      </c>
      <c r="J1055" t="s">
        <v>1212</v>
      </c>
      <c r="K1055" t="s">
        <v>1213</v>
      </c>
      <c r="L1055">
        <v>1348</v>
      </c>
      <c r="N1055">
        <v>1009</v>
      </c>
      <c r="O1055" t="s">
        <v>64</v>
      </c>
      <c r="P1055" t="s">
        <v>64</v>
      </c>
      <c r="Q1055">
        <v>1000</v>
      </c>
      <c r="W1055">
        <v>0</v>
      </c>
      <c r="X1055">
        <v>1174701286</v>
      </c>
      <c r="Y1055">
        <v>1.0000000000000001E-5</v>
      </c>
      <c r="AA1055">
        <v>78575.679999999993</v>
      </c>
      <c r="AB1055">
        <v>0</v>
      </c>
      <c r="AC1055">
        <v>0</v>
      </c>
      <c r="AD1055">
        <v>0</v>
      </c>
      <c r="AE1055">
        <v>11978</v>
      </c>
      <c r="AF1055">
        <v>0</v>
      </c>
      <c r="AG1055">
        <v>0</v>
      </c>
      <c r="AH1055">
        <v>0</v>
      </c>
      <c r="AI1055">
        <v>6.56</v>
      </c>
      <c r="AJ1055">
        <v>1</v>
      </c>
      <c r="AK1055">
        <v>1</v>
      </c>
      <c r="AL1055">
        <v>1</v>
      </c>
      <c r="AN1055">
        <v>0</v>
      </c>
      <c r="AO1055">
        <v>1</v>
      </c>
      <c r="AP1055">
        <v>0</v>
      </c>
      <c r="AQ1055">
        <v>0</v>
      </c>
      <c r="AR1055">
        <v>0</v>
      </c>
      <c r="AS1055" t="s">
        <v>3</v>
      </c>
      <c r="AT1055">
        <v>1.0000000000000001E-5</v>
      </c>
      <c r="AU1055" t="s">
        <v>3</v>
      </c>
      <c r="AV1055">
        <v>0</v>
      </c>
      <c r="AW1055">
        <v>2</v>
      </c>
      <c r="AX1055">
        <v>39573711</v>
      </c>
      <c r="AY1055">
        <v>1</v>
      </c>
      <c r="AZ1055">
        <v>0</v>
      </c>
      <c r="BA1055">
        <v>1003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CX1055">
        <f>Y1055*Source!I400</f>
        <v>1.7957000000000002E-6</v>
      </c>
      <c r="CY1055">
        <f t="shared" si="192"/>
        <v>78575.679999999993</v>
      </c>
      <c r="CZ1055">
        <f t="shared" si="193"/>
        <v>11978</v>
      </c>
      <c r="DA1055">
        <f t="shared" si="194"/>
        <v>6.56</v>
      </c>
      <c r="DB1055">
        <v>0</v>
      </c>
    </row>
    <row r="1056" spans="1:106" x14ac:dyDescent="0.2">
      <c r="A1056">
        <f>ROW(Source!A400)</f>
        <v>400</v>
      </c>
      <c r="B1056">
        <v>39570879</v>
      </c>
      <c r="C1056">
        <v>39573675</v>
      </c>
      <c r="D1056">
        <v>36805527</v>
      </c>
      <c r="E1056">
        <v>1</v>
      </c>
      <c r="F1056">
        <v>1</v>
      </c>
      <c r="G1056">
        <v>1</v>
      </c>
      <c r="H1056">
        <v>3</v>
      </c>
      <c r="I1056" t="s">
        <v>1413</v>
      </c>
      <c r="J1056" t="s">
        <v>1414</v>
      </c>
      <c r="K1056" t="s">
        <v>1415</v>
      </c>
      <c r="L1056">
        <v>1348</v>
      </c>
      <c r="N1056">
        <v>1009</v>
      </c>
      <c r="O1056" t="s">
        <v>64</v>
      </c>
      <c r="P1056" t="s">
        <v>64</v>
      </c>
      <c r="Q1056">
        <v>1000</v>
      </c>
      <c r="W1056">
        <v>0</v>
      </c>
      <c r="X1056">
        <v>-2116243625</v>
      </c>
      <c r="Y1056">
        <v>1E-4</v>
      </c>
      <c r="AA1056">
        <v>248624</v>
      </c>
      <c r="AB1056">
        <v>0</v>
      </c>
      <c r="AC1056">
        <v>0</v>
      </c>
      <c r="AD1056">
        <v>0</v>
      </c>
      <c r="AE1056">
        <v>37900</v>
      </c>
      <c r="AF1056">
        <v>0</v>
      </c>
      <c r="AG1056">
        <v>0</v>
      </c>
      <c r="AH1056">
        <v>0</v>
      </c>
      <c r="AI1056">
        <v>6.56</v>
      </c>
      <c r="AJ1056">
        <v>1</v>
      </c>
      <c r="AK1056">
        <v>1</v>
      </c>
      <c r="AL1056">
        <v>1</v>
      </c>
      <c r="AN1056">
        <v>0</v>
      </c>
      <c r="AO1056">
        <v>1</v>
      </c>
      <c r="AP1056">
        <v>0</v>
      </c>
      <c r="AQ1056">
        <v>0</v>
      </c>
      <c r="AR1056">
        <v>0</v>
      </c>
      <c r="AS1056" t="s">
        <v>3</v>
      </c>
      <c r="AT1056">
        <v>1E-4</v>
      </c>
      <c r="AU1056" t="s">
        <v>3</v>
      </c>
      <c r="AV1056">
        <v>0</v>
      </c>
      <c r="AW1056">
        <v>2</v>
      </c>
      <c r="AX1056">
        <v>39573712</v>
      </c>
      <c r="AY1056">
        <v>1</v>
      </c>
      <c r="AZ1056">
        <v>0</v>
      </c>
      <c r="BA1056">
        <v>1004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CX1056">
        <f>Y1056*Source!I400</f>
        <v>1.7957000000000001E-5</v>
      </c>
      <c r="CY1056">
        <f t="shared" si="192"/>
        <v>248624</v>
      </c>
      <c r="CZ1056">
        <f t="shared" si="193"/>
        <v>37900</v>
      </c>
      <c r="DA1056">
        <f t="shared" si="194"/>
        <v>6.56</v>
      </c>
      <c r="DB1056">
        <v>0</v>
      </c>
    </row>
    <row r="1057" spans="1:106" x14ac:dyDescent="0.2">
      <c r="A1057">
        <f>ROW(Source!A400)</f>
        <v>400</v>
      </c>
      <c r="B1057">
        <v>39570879</v>
      </c>
      <c r="C1057">
        <v>39573675</v>
      </c>
      <c r="D1057">
        <v>36823256</v>
      </c>
      <c r="E1057">
        <v>1</v>
      </c>
      <c r="F1057">
        <v>1</v>
      </c>
      <c r="G1057">
        <v>1</v>
      </c>
      <c r="H1057">
        <v>3</v>
      </c>
      <c r="I1057" t="s">
        <v>723</v>
      </c>
      <c r="J1057" t="s">
        <v>725</v>
      </c>
      <c r="K1057" t="s">
        <v>724</v>
      </c>
      <c r="L1057">
        <v>1348</v>
      </c>
      <c r="N1057">
        <v>1009</v>
      </c>
      <c r="O1057" t="s">
        <v>64</v>
      </c>
      <c r="P1057" t="s">
        <v>64</v>
      </c>
      <c r="Q1057">
        <v>1000</v>
      </c>
      <c r="W1057">
        <v>0</v>
      </c>
      <c r="X1057">
        <v>-1559111876</v>
      </c>
      <c r="Y1057">
        <v>1</v>
      </c>
      <c r="AA1057">
        <v>53319.68</v>
      </c>
      <c r="AB1057">
        <v>0</v>
      </c>
      <c r="AC1057">
        <v>0</v>
      </c>
      <c r="AD1057">
        <v>0</v>
      </c>
      <c r="AE1057">
        <v>8128</v>
      </c>
      <c r="AF1057">
        <v>0</v>
      </c>
      <c r="AG1057">
        <v>0</v>
      </c>
      <c r="AH1057">
        <v>0</v>
      </c>
      <c r="AI1057">
        <v>6.56</v>
      </c>
      <c r="AJ1057">
        <v>1</v>
      </c>
      <c r="AK1057">
        <v>1</v>
      </c>
      <c r="AL1057">
        <v>1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 t="s">
        <v>3</v>
      </c>
      <c r="AT1057">
        <v>1</v>
      </c>
      <c r="AU1057" t="s">
        <v>3</v>
      </c>
      <c r="AV1057">
        <v>0</v>
      </c>
      <c r="AW1057">
        <v>1</v>
      </c>
      <c r="AX1057">
        <v>-1</v>
      </c>
      <c r="AY1057">
        <v>0</v>
      </c>
      <c r="AZ1057">
        <v>0</v>
      </c>
      <c r="BA1057" t="s">
        <v>3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CX1057">
        <f>Y1057*Source!I400</f>
        <v>0.17957000000000001</v>
      </c>
      <c r="CY1057">
        <f t="shared" si="192"/>
        <v>53319.68</v>
      </c>
      <c r="CZ1057">
        <f t="shared" si="193"/>
        <v>8128</v>
      </c>
      <c r="DA1057">
        <f t="shared" si="194"/>
        <v>6.56</v>
      </c>
      <c r="DB1057">
        <v>0</v>
      </c>
    </row>
    <row r="1058" spans="1:106" x14ac:dyDescent="0.2">
      <c r="A1058">
        <f>ROW(Source!A400)</f>
        <v>400</v>
      </c>
      <c r="B1058">
        <v>39570879</v>
      </c>
      <c r="C1058">
        <v>39573675</v>
      </c>
      <c r="D1058">
        <v>36823258</v>
      </c>
      <c r="E1058">
        <v>1</v>
      </c>
      <c r="F1058">
        <v>1</v>
      </c>
      <c r="G1058">
        <v>1</v>
      </c>
      <c r="H1058">
        <v>3</v>
      </c>
      <c r="I1058" t="s">
        <v>579</v>
      </c>
      <c r="J1058" t="s">
        <v>581</v>
      </c>
      <c r="K1058" t="s">
        <v>580</v>
      </c>
      <c r="L1058">
        <v>1348</v>
      </c>
      <c r="N1058">
        <v>1009</v>
      </c>
      <c r="O1058" t="s">
        <v>64</v>
      </c>
      <c r="P1058" t="s">
        <v>64</v>
      </c>
      <c r="Q1058">
        <v>1000</v>
      </c>
      <c r="W1058">
        <v>0</v>
      </c>
      <c r="X1058">
        <v>299819930</v>
      </c>
      <c r="Y1058">
        <v>2.0000000000000001E-4</v>
      </c>
      <c r="AA1058">
        <v>50590.720000000001</v>
      </c>
      <c r="AB1058">
        <v>0</v>
      </c>
      <c r="AC1058">
        <v>0</v>
      </c>
      <c r="AD1058">
        <v>0</v>
      </c>
      <c r="AE1058">
        <v>7712</v>
      </c>
      <c r="AF1058">
        <v>0</v>
      </c>
      <c r="AG1058">
        <v>0</v>
      </c>
      <c r="AH1058">
        <v>0</v>
      </c>
      <c r="AI1058">
        <v>6.56</v>
      </c>
      <c r="AJ1058">
        <v>1</v>
      </c>
      <c r="AK1058">
        <v>1</v>
      </c>
      <c r="AL1058">
        <v>1</v>
      </c>
      <c r="AN1058">
        <v>0</v>
      </c>
      <c r="AO1058">
        <v>1</v>
      </c>
      <c r="AP1058">
        <v>0</v>
      </c>
      <c r="AQ1058">
        <v>0</v>
      </c>
      <c r="AR1058">
        <v>0</v>
      </c>
      <c r="AS1058" t="s">
        <v>3</v>
      </c>
      <c r="AT1058">
        <v>2.0000000000000001E-4</v>
      </c>
      <c r="AU1058" t="s">
        <v>3</v>
      </c>
      <c r="AV1058">
        <v>0</v>
      </c>
      <c r="AW1058">
        <v>2</v>
      </c>
      <c r="AX1058">
        <v>39573713</v>
      </c>
      <c r="AY1058">
        <v>1</v>
      </c>
      <c r="AZ1058">
        <v>0</v>
      </c>
      <c r="BA1058">
        <v>1005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CX1058">
        <f>Y1058*Source!I400</f>
        <v>3.5914000000000002E-5</v>
      </c>
      <c r="CY1058">
        <f t="shared" si="192"/>
        <v>50590.720000000001</v>
      </c>
      <c r="CZ1058">
        <f t="shared" si="193"/>
        <v>7712</v>
      </c>
      <c r="DA1058">
        <f t="shared" si="194"/>
        <v>6.56</v>
      </c>
      <c r="DB1058">
        <v>0</v>
      </c>
    </row>
    <row r="1059" spans="1:106" x14ac:dyDescent="0.2">
      <c r="A1059">
        <f>ROW(Source!A400)</f>
        <v>400</v>
      </c>
      <c r="B1059">
        <v>39570879</v>
      </c>
      <c r="C1059">
        <v>39573675</v>
      </c>
      <c r="D1059">
        <v>39169913</v>
      </c>
      <c r="E1059">
        <v>17</v>
      </c>
      <c r="F1059">
        <v>1</v>
      </c>
      <c r="G1059">
        <v>1</v>
      </c>
      <c r="H1059">
        <v>3</v>
      </c>
      <c r="I1059" t="s">
        <v>124</v>
      </c>
      <c r="J1059" t="s">
        <v>3</v>
      </c>
      <c r="K1059" t="s">
        <v>125</v>
      </c>
      <c r="L1059">
        <v>1348</v>
      </c>
      <c r="N1059">
        <v>1009</v>
      </c>
      <c r="O1059" t="s">
        <v>64</v>
      </c>
      <c r="P1059" t="s">
        <v>64</v>
      </c>
      <c r="Q1059">
        <v>1000</v>
      </c>
      <c r="W1059">
        <v>0</v>
      </c>
      <c r="X1059">
        <v>748648226</v>
      </c>
      <c r="Y1059">
        <v>1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6.56</v>
      </c>
      <c r="AJ1059">
        <v>1</v>
      </c>
      <c r="AK1059">
        <v>1</v>
      </c>
      <c r="AL1059">
        <v>1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 t="s">
        <v>3</v>
      </c>
      <c r="AT1059">
        <v>1</v>
      </c>
      <c r="AU1059" t="s">
        <v>3</v>
      </c>
      <c r="AV1059">
        <v>0</v>
      </c>
      <c r="AW1059">
        <v>2</v>
      </c>
      <c r="AX1059">
        <v>39573714</v>
      </c>
      <c r="AY1059">
        <v>1</v>
      </c>
      <c r="AZ1059">
        <v>0</v>
      </c>
      <c r="BA1059">
        <v>1006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CX1059">
        <f>Y1059*Source!I400</f>
        <v>0.17957000000000001</v>
      </c>
      <c r="CY1059">
        <f t="shared" si="192"/>
        <v>0</v>
      </c>
      <c r="CZ1059">
        <f t="shared" si="193"/>
        <v>0</v>
      </c>
      <c r="DA1059">
        <f t="shared" si="194"/>
        <v>6.56</v>
      </c>
      <c r="DB1059">
        <v>0</v>
      </c>
    </row>
    <row r="1060" spans="1:106" x14ac:dyDescent="0.2">
      <c r="A1060">
        <f>ROW(Source!A400)</f>
        <v>400</v>
      </c>
      <c r="B1060">
        <v>39570879</v>
      </c>
      <c r="C1060">
        <v>39573675</v>
      </c>
      <c r="D1060">
        <v>36825287</v>
      </c>
      <c r="E1060">
        <v>1</v>
      </c>
      <c r="F1060">
        <v>1</v>
      </c>
      <c r="G1060">
        <v>1</v>
      </c>
      <c r="H1060">
        <v>3</v>
      </c>
      <c r="I1060" t="s">
        <v>1416</v>
      </c>
      <c r="J1060" t="s">
        <v>1417</v>
      </c>
      <c r="K1060" t="s">
        <v>1418</v>
      </c>
      <c r="L1060">
        <v>1302</v>
      </c>
      <c r="N1060">
        <v>1003</v>
      </c>
      <c r="O1060" t="s">
        <v>47</v>
      </c>
      <c r="P1060" t="s">
        <v>47</v>
      </c>
      <c r="Q1060">
        <v>10</v>
      </c>
      <c r="W1060">
        <v>0</v>
      </c>
      <c r="X1060">
        <v>-1640127157</v>
      </c>
      <c r="Y1060">
        <v>1.8700000000000001E-2</v>
      </c>
      <c r="AA1060">
        <v>329.57</v>
      </c>
      <c r="AB1060">
        <v>0</v>
      </c>
      <c r="AC1060">
        <v>0</v>
      </c>
      <c r="AD1060">
        <v>0</v>
      </c>
      <c r="AE1060">
        <v>50.24</v>
      </c>
      <c r="AF1060">
        <v>0</v>
      </c>
      <c r="AG1060">
        <v>0</v>
      </c>
      <c r="AH1060">
        <v>0</v>
      </c>
      <c r="AI1060">
        <v>6.56</v>
      </c>
      <c r="AJ1060">
        <v>1</v>
      </c>
      <c r="AK1060">
        <v>1</v>
      </c>
      <c r="AL1060">
        <v>1</v>
      </c>
      <c r="AN1060">
        <v>0</v>
      </c>
      <c r="AO1060">
        <v>1</v>
      </c>
      <c r="AP1060">
        <v>0</v>
      </c>
      <c r="AQ1060">
        <v>0</v>
      </c>
      <c r="AR1060">
        <v>0</v>
      </c>
      <c r="AS1060" t="s">
        <v>3</v>
      </c>
      <c r="AT1060">
        <v>1.8700000000000001E-2</v>
      </c>
      <c r="AU1060" t="s">
        <v>3</v>
      </c>
      <c r="AV1060">
        <v>0</v>
      </c>
      <c r="AW1060">
        <v>2</v>
      </c>
      <c r="AX1060">
        <v>39573715</v>
      </c>
      <c r="AY1060">
        <v>1</v>
      </c>
      <c r="AZ1060">
        <v>0</v>
      </c>
      <c r="BA1060">
        <v>1007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CX1060">
        <f>Y1060*Source!I400</f>
        <v>3.3579590000000002E-3</v>
      </c>
      <c r="CY1060">
        <f t="shared" si="192"/>
        <v>329.57</v>
      </c>
      <c r="CZ1060">
        <f t="shared" si="193"/>
        <v>50.24</v>
      </c>
      <c r="DA1060">
        <f t="shared" si="194"/>
        <v>6.56</v>
      </c>
      <c r="DB1060">
        <v>0</v>
      </c>
    </row>
    <row r="1061" spans="1:106" x14ac:dyDescent="0.2">
      <c r="A1061">
        <f>ROW(Source!A400)</f>
        <v>400</v>
      </c>
      <c r="B1061">
        <v>39570879</v>
      </c>
      <c r="C1061">
        <v>39573675</v>
      </c>
      <c r="D1061">
        <v>36825646</v>
      </c>
      <c r="E1061">
        <v>1</v>
      </c>
      <c r="F1061">
        <v>1</v>
      </c>
      <c r="G1061">
        <v>1</v>
      </c>
      <c r="H1061">
        <v>3</v>
      </c>
      <c r="I1061" t="s">
        <v>1220</v>
      </c>
      <c r="J1061" t="s">
        <v>1221</v>
      </c>
      <c r="K1061" t="s">
        <v>1222</v>
      </c>
      <c r="L1061">
        <v>1348</v>
      </c>
      <c r="N1061">
        <v>1009</v>
      </c>
      <c r="O1061" t="s">
        <v>64</v>
      </c>
      <c r="P1061" t="s">
        <v>64</v>
      </c>
      <c r="Q1061">
        <v>1000</v>
      </c>
      <c r="W1061">
        <v>0</v>
      </c>
      <c r="X1061">
        <v>-1396314973</v>
      </c>
      <c r="Y1061">
        <v>3.0000000000000001E-5</v>
      </c>
      <c r="AA1061">
        <v>29226.11</v>
      </c>
      <c r="AB1061">
        <v>0</v>
      </c>
      <c r="AC1061">
        <v>0</v>
      </c>
      <c r="AD1061">
        <v>0</v>
      </c>
      <c r="AE1061">
        <v>4455.2</v>
      </c>
      <c r="AF1061">
        <v>0</v>
      </c>
      <c r="AG1061">
        <v>0</v>
      </c>
      <c r="AH1061">
        <v>0</v>
      </c>
      <c r="AI1061">
        <v>6.56</v>
      </c>
      <c r="AJ1061">
        <v>1</v>
      </c>
      <c r="AK1061">
        <v>1</v>
      </c>
      <c r="AL1061">
        <v>1</v>
      </c>
      <c r="AN1061">
        <v>0</v>
      </c>
      <c r="AO1061">
        <v>1</v>
      </c>
      <c r="AP1061">
        <v>0</v>
      </c>
      <c r="AQ1061">
        <v>0</v>
      </c>
      <c r="AR1061">
        <v>0</v>
      </c>
      <c r="AS1061" t="s">
        <v>3</v>
      </c>
      <c r="AT1061">
        <v>3.0000000000000001E-5</v>
      </c>
      <c r="AU1061" t="s">
        <v>3</v>
      </c>
      <c r="AV1061">
        <v>0</v>
      </c>
      <c r="AW1061">
        <v>2</v>
      </c>
      <c r="AX1061">
        <v>39573716</v>
      </c>
      <c r="AY1061">
        <v>1</v>
      </c>
      <c r="AZ1061">
        <v>0</v>
      </c>
      <c r="BA1061">
        <v>1008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CX1061">
        <f>Y1061*Source!I400</f>
        <v>5.3871000000000005E-6</v>
      </c>
      <c r="CY1061">
        <f t="shared" si="192"/>
        <v>29226.11</v>
      </c>
      <c r="CZ1061">
        <f t="shared" si="193"/>
        <v>4455.2</v>
      </c>
      <c r="DA1061">
        <f t="shared" si="194"/>
        <v>6.56</v>
      </c>
      <c r="DB1061">
        <v>0</v>
      </c>
    </row>
    <row r="1062" spans="1:106" x14ac:dyDescent="0.2">
      <c r="A1062">
        <f>ROW(Source!A400)</f>
        <v>400</v>
      </c>
      <c r="B1062">
        <v>39570879</v>
      </c>
      <c r="C1062">
        <v>39573675</v>
      </c>
      <c r="D1062">
        <v>36826406</v>
      </c>
      <c r="E1062">
        <v>1</v>
      </c>
      <c r="F1062">
        <v>1</v>
      </c>
      <c r="G1062">
        <v>1</v>
      </c>
      <c r="H1062">
        <v>3</v>
      </c>
      <c r="I1062" t="s">
        <v>1419</v>
      </c>
      <c r="J1062" t="s">
        <v>1420</v>
      </c>
      <c r="K1062" t="s">
        <v>1421</v>
      </c>
      <c r="L1062">
        <v>1348</v>
      </c>
      <c r="N1062">
        <v>1009</v>
      </c>
      <c r="O1062" t="s">
        <v>64</v>
      </c>
      <c r="P1062" t="s">
        <v>64</v>
      </c>
      <c r="Q1062">
        <v>1000</v>
      </c>
      <c r="W1062">
        <v>0</v>
      </c>
      <c r="X1062">
        <v>900832145</v>
      </c>
      <c r="Y1062">
        <v>1.9400000000000001E-3</v>
      </c>
      <c r="AA1062">
        <v>32275.200000000001</v>
      </c>
      <c r="AB1062">
        <v>0</v>
      </c>
      <c r="AC1062">
        <v>0</v>
      </c>
      <c r="AD1062">
        <v>0</v>
      </c>
      <c r="AE1062">
        <v>4920</v>
      </c>
      <c r="AF1062">
        <v>0</v>
      </c>
      <c r="AG1062">
        <v>0</v>
      </c>
      <c r="AH1062">
        <v>0</v>
      </c>
      <c r="AI1062">
        <v>6.56</v>
      </c>
      <c r="AJ1062">
        <v>1</v>
      </c>
      <c r="AK1062">
        <v>1</v>
      </c>
      <c r="AL1062">
        <v>1</v>
      </c>
      <c r="AN1062">
        <v>0</v>
      </c>
      <c r="AO1062">
        <v>1</v>
      </c>
      <c r="AP1062">
        <v>0</v>
      </c>
      <c r="AQ1062">
        <v>0</v>
      </c>
      <c r="AR1062">
        <v>0</v>
      </c>
      <c r="AS1062" t="s">
        <v>3</v>
      </c>
      <c r="AT1062">
        <v>1.9400000000000001E-3</v>
      </c>
      <c r="AU1062" t="s">
        <v>3</v>
      </c>
      <c r="AV1062">
        <v>0</v>
      </c>
      <c r="AW1062">
        <v>2</v>
      </c>
      <c r="AX1062">
        <v>39573717</v>
      </c>
      <c r="AY1062">
        <v>1</v>
      </c>
      <c r="AZ1062">
        <v>0</v>
      </c>
      <c r="BA1062">
        <v>1009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CX1062">
        <f>Y1062*Source!I400</f>
        <v>3.4836580000000006E-4</v>
      </c>
      <c r="CY1062">
        <f t="shared" si="192"/>
        <v>32275.200000000001</v>
      </c>
      <c r="CZ1062">
        <f t="shared" si="193"/>
        <v>4920</v>
      </c>
      <c r="DA1062">
        <f t="shared" si="194"/>
        <v>6.56</v>
      </c>
      <c r="DB1062">
        <v>0</v>
      </c>
    </row>
    <row r="1063" spans="1:106" x14ac:dyDescent="0.2">
      <c r="A1063">
        <f>ROW(Source!A400)</f>
        <v>400</v>
      </c>
      <c r="B1063">
        <v>39570879</v>
      </c>
      <c r="C1063">
        <v>39573675</v>
      </c>
      <c r="D1063">
        <v>36830313</v>
      </c>
      <c r="E1063">
        <v>1</v>
      </c>
      <c r="F1063">
        <v>1</v>
      </c>
      <c r="G1063">
        <v>1</v>
      </c>
      <c r="H1063">
        <v>3</v>
      </c>
      <c r="I1063" t="s">
        <v>1422</v>
      </c>
      <c r="J1063" t="s">
        <v>1423</v>
      </c>
      <c r="K1063" t="s">
        <v>1424</v>
      </c>
      <c r="L1063">
        <v>1339</v>
      </c>
      <c r="N1063">
        <v>1007</v>
      </c>
      <c r="O1063" t="s">
        <v>73</v>
      </c>
      <c r="P1063" t="s">
        <v>73</v>
      </c>
      <c r="Q1063">
        <v>1</v>
      </c>
      <c r="W1063">
        <v>0</v>
      </c>
      <c r="X1063">
        <v>1283004816</v>
      </c>
      <c r="Y1063">
        <v>1.0300000000000001E-3</v>
      </c>
      <c r="AA1063">
        <v>11152</v>
      </c>
      <c r="AB1063">
        <v>0</v>
      </c>
      <c r="AC1063">
        <v>0</v>
      </c>
      <c r="AD1063">
        <v>0</v>
      </c>
      <c r="AE1063">
        <v>1700</v>
      </c>
      <c r="AF1063">
        <v>0</v>
      </c>
      <c r="AG1063">
        <v>0</v>
      </c>
      <c r="AH1063">
        <v>0</v>
      </c>
      <c r="AI1063">
        <v>6.56</v>
      </c>
      <c r="AJ1063">
        <v>1</v>
      </c>
      <c r="AK1063">
        <v>1</v>
      </c>
      <c r="AL1063">
        <v>1</v>
      </c>
      <c r="AN1063">
        <v>0</v>
      </c>
      <c r="AO1063">
        <v>1</v>
      </c>
      <c r="AP1063">
        <v>0</v>
      </c>
      <c r="AQ1063">
        <v>0</v>
      </c>
      <c r="AR1063">
        <v>0</v>
      </c>
      <c r="AS1063" t="s">
        <v>3</v>
      </c>
      <c r="AT1063">
        <v>1.0300000000000001E-3</v>
      </c>
      <c r="AU1063" t="s">
        <v>3</v>
      </c>
      <c r="AV1063">
        <v>0</v>
      </c>
      <c r="AW1063">
        <v>2</v>
      </c>
      <c r="AX1063">
        <v>39573718</v>
      </c>
      <c r="AY1063">
        <v>1</v>
      </c>
      <c r="AZ1063">
        <v>0</v>
      </c>
      <c r="BA1063">
        <v>1010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CX1063">
        <f>Y1063*Source!I400</f>
        <v>1.8495710000000003E-4</v>
      </c>
      <c r="CY1063">
        <f t="shared" si="192"/>
        <v>11152</v>
      </c>
      <c r="CZ1063">
        <f t="shared" si="193"/>
        <v>1700</v>
      </c>
      <c r="DA1063">
        <f t="shared" si="194"/>
        <v>6.56</v>
      </c>
      <c r="DB1063">
        <v>0</v>
      </c>
    </row>
    <row r="1064" spans="1:106" x14ac:dyDescent="0.2">
      <c r="A1064">
        <f>ROW(Source!A400)</f>
        <v>400</v>
      </c>
      <c r="B1064">
        <v>39570879</v>
      </c>
      <c r="C1064">
        <v>39573675</v>
      </c>
      <c r="D1064">
        <v>36837948</v>
      </c>
      <c r="E1064">
        <v>1</v>
      </c>
      <c r="F1064">
        <v>1</v>
      </c>
      <c r="G1064">
        <v>1</v>
      </c>
      <c r="H1064">
        <v>3</v>
      </c>
      <c r="I1064" t="s">
        <v>1425</v>
      </c>
      <c r="J1064" t="s">
        <v>1426</v>
      </c>
      <c r="K1064" t="s">
        <v>1427</v>
      </c>
      <c r="L1064">
        <v>1348</v>
      </c>
      <c r="N1064">
        <v>1009</v>
      </c>
      <c r="O1064" t="s">
        <v>64</v>
      </c>
      <c r="P1064" t="s">
        <v>64</v>
      </c>
      <c r="Q1064">
        <v>1000</v>
      </c>
      <c r="W1064">
        <v>0</v>
      </c>
      <c r="X1064">
        <v>-1655298345</v>
      </c>
      <c r="Y1064">
        <v>3.1E-4</v>
      </c>
      <c r="AA1064">
        <v>102467.2</v>
      </c>
      <c r="AB1064">
        <v>0</v>
      </c>
      <c r="AC1064">
        <v>0</v>
      </c>
      <c r="AD1064">
        <v>0</v>
      </c>
      <c r="AE1064">
        <v>15620</v>
      </c>
      <c r="AF1064">
        <v>0</v>
      </c>
      <c r="AG1064">
        <v>0</v>
      </c>
      <c r="AH1064">
        <v>0</v>
      </c>
      <c r="AI1064">
        <v>6.56</v>
      </c>
      <c r="AJ1064">
        <v>1</v>
      </c>
      <c r="AK1064">
        <v>1</v>
      </c>
      <c r="AL1064">
        <v>1</v>
      </c>
      <c r="AN1064">
        <v>0</v>
      </c>
      <c r="AO1064">
        <v>1</v>
      </c>
      <c r="AP1064">
        <v>0</v>
      </c>
      <c r="AQ1064">
        <v>0</v>
      </c>
      <c r="AR1064">
        <v>0</v>
      </c>
      <c r="AS1064" t="s">
        <v>3</v>
      </c>
      <c r="AT1064">
        <v>3.1E-4</v>
      </c>
      <c r="AU1064" t="s">
        <v>3</v>
      </c>
      <c r="AV1064">
        <v>0</v>
      </c>
      <c r="AW1064">
        <v>2</v>
      </c>
      <c r="AX1064">
        <v>39573719</v>
      </c>
      <c r="AY1064">
        <v>1</v>
      </c>
      <c r="AZ1064">
        <v>0</v>
      </c>
      <c r="BA1064">
        <v>1011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CX1064">
        <f>Y1064*Source!I400</f>
        <v>5.56667E-5</v>
      </c>
      <c r="CY1064">
        <f t="shared" si="192"/>
        <v>102467.2</v>
      </c>
      <c r="CZ1064">
        <f t="shared" si="193"/>
        <v>15620</v>
      </c>
      <c r="DA1064">
        <f t="shared" si="194"/>
        <v>6.56</v>
      </c>
      <c r="DB1064">
        <v>0</v>
      </c>
    </row>
    <row r="1065" spans="1:106" x14ac:dyDescent="0.2">
      <c r="A1065">
        <f>ROW(Source!A400)</f>
        <v>400</v>
      </c>
      <c r="B1065">
        <v>39570879</v>
      </c>
      <c r="C1065">
        <v>39573675</v>
      </c>
      <c r="D1065">
        <v>36839146</v>
      </c>
      <c r="E1065">
        <v>1</v>
      </c>
      <c r="F1065">
        <v>1</v>
      </c>
      <c r="G1065">
        <v>1</v>
      </c>
      <c r="H1065">
        <v>3</v>
      </c>
      <c r="I1065" t="s">
        <v>1393</v>
      </c>
      <c r="J1065" t="s">
        <v>1394</v>
      </c>
      <c r="K1065" t="s">
        <v>1395</v>
      </c>
      <c r="L1065">
        <v>1348</v>
      </c>
      <c r="N1065">
        <v>1009</v>
      </c>
      <c r="O1065" t="s">
        <v>64</v>
      </c>
      <c r="P1065" t="s">
        <v>64</v>
      </c>
      <c r="Q1065">
        <v>1000</v>
      </c>
      <c r="W1065">
        <v>0</v>
      </c>
      <c r="X1065">
        <v>-639604785</v>
      </c>
      <c r="Y1065">
        <v>5.9999999999999995E-4</v>
      </c>
      <c r="AA1065">
        <v>61795.199999999997</v>
      </c>
      <c r="AB1065">
        <v>0</v>
      </c>
      <c r="AC1065">
        <v>0</v>
      </c>
      <c r="AD1065">
        <v>0</v>
      </c>
      <c r="AE1065">
        <v>9420</v>
      </c>
      <c r="AF1065">
        <v>0</v>
      </c>
      <c r="AG1065">
        <v>0</v>
      </c>
      <c r="AH1065">
        <v>0</v>
      </c>
      <c r="AI1065">
        <v>6.56</v>
      </c>
      <c r="AJ1065">
        <v>1</v>
      </c>
      <c r="AK1065">
        <v>1</v>
      </c>
      <c r="AL1065">
        <v>1</v>
      </c>
      <c r="AN1065">
        <v>0</v>
      </c>
      <c r="AO1065">
        <v>1</v>
      </c>
      <c r="AP1065">
        <v>0</v>
      </c>
      <c r="AQ1065">
        <v>0</v>
      </c>
      <c r="AR1065">
        <v>0</v>
      </c>
      <c r="AS1065" t="s">
        <v>3</v>
      </c>
      <c r="AT1065">
        <v>5.9999999999999995E-4</v>
      </c>
      <c r="AU1065" t="s">
        <v>3</v>
      </c>
      <c r="AV1065">
        <v>0</v>
      </c>
      <c r="AW1065">
        <v>2</v>
      </c>
      <c r="AX1065">
        <v>39573720</v>
      </c>
      <c r="AY1065">
        <v>1</v>
      </c>
      <c r="AZ1065">
        <v>0</v>
      </c>
      <c r="BA1065">
        <v>1012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CX1065">
        <f>Y1065*Source!I400</f>
        <v>1.07742E-4</v>
      </c>
      <c r="CY1065">
        <f t="shared" si="192"/>
        <v>61795.199999999997</v>
      </c>
      <c r="CZ1065">
        <f t="shared" si="193"/>
        <v>9420</v>
      </c>
      <c r="DA1065">
        <f t="shared" si="194"/>
        <v>6.56</v>
      </c>
      <c r="DB1065">
        <v>0</v>
      </c>
    </row>
    <row r="1066" spans="1:106" x14ac:dyDescent="0.2">
      <c r="A1066">
        <f>ROW(Source!A403)</f>
        <v>403</v>
      </c>
      <c r="B1066">
        <v>39570879</v>
      </c>
      <c r="C1066">
        <v>39573723</v>
      </c>
      <c r="D1066">
        <v>37070495</v>
      </c>
      <c r="E1066">
        <v>1</v>
      </c>
      <c r="F1066">
        <v>1</v>
      </c>
      <c r="G1066">
        <v>1</v>
      </c>
      <c r="H1066">
        <v>1</v>
      </c>
      <c r="I1066" t="s">
        <v>1274</v>
      </c>
      <c r="J1066" t="s">
        <v>3</v>
      </c>
      <c r="K1066" t="s">
        <v>1275</v>
      </c>
      <c r="L1066">
        <v>1191</v>
      </c>
      <c r="N1066">
        <v>1013</v>
      </c>
      <c r="O1066" t="s">
        <v>1143</v>
      </c>
      <c r="P1066" t="s">
        <v>1143</v>
      </c>
      <c r="Q1066">
        <v>1</v>
      </c>
      <c r="W1066">
        <v>0</v>
      </c>
      <c r="X1066">
        <v>-784637506</v>
      </c>
      <c r="Y1066">
        <v>72.771999999999991</v>
      </c>
      <c r="AA1066">
        <v>0</v>
      </c>
      <c r="AB1066">
        <v>0</v>
      </c>
      <c r="AC1066">
        <v>0</v>
      </c>
      <c r="AD1066">
        <v>57.33</v>
      </c>
      <c r="AE1066">
        <v>0</v>
      </c>
      <c r="AF1066">
        <v>0</v>
      </c>
      <c r="AG1066">
        <v>0</v>
      </c>
      <c r="AH1066">
        <v>8.74</v>
      </c>
      <c r="AI1066">
        <v>1</v>
      </c>
      <c r="AJ1066">
        <v>1</v>
      </c>
      <c r="AK1066">
        <v>1</v>
      </c>
      <c r="AL1066">
        <v>6.56</v>
      </c>
      <c r="AN1066">
        <v>0</v>
      </c>
      <c r="AO1066">
        <v>1</v>
      </c>
      <c r="AP1066">
        <v>1</v>
      </c>
      <c r="AQ1066">
        <v>0</v>
      </c>
      <c r="AR1066">
        <v>0</v>
      </c>
      <c r="AS1066" t="s">
        <v>3</v>
      </c>
      <c r="AT1066">
        <v>63.28</v>
      </c>
      <c r="AU1066" t="s">
        <v>20</v>
      </c>
      <c r="AV1066">
        <v>1</v>
      </c>
      <c r="AW1066">
        <v>2</v>
      </c>
      <c r="AX1066">
        <v>39573747</v>
      </c>
      <c r="AY1066">
        <v>1</v>
      </c>
      <c r="AZ1066">
        <v>0</v>
      </c>
      <c r="BA1066">
        <v>1013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CX1066">
        <f>Y1066*Source!I403</f>
        <v>13.507938639999999</v>
      </c>
      <c r="CY1066">
        <f>AD1066</f>
        <v>57.33</v>
      </c>
      <c r="CZ1066">
        <f>AH1066</f>
        <v>8.74</v>
      </c>
      <c r="DA1066">
        <f>AL1066</f>
        <v>6.56</v>
      </c>
      <c r="DB1066">
        <v>0</v>
      </c>
    </row>
    <row r="1067" spans="1:106" x14ac:dyDescent="0.2">
      <c r="A1067">
        <f>ROW(Source!A403)</f>
        <v>403</v>
      </c>
      <c r="B1067">
        <v>39570879</v>
      </c>
      <c r="C1067">
        <v>39573723</v>
      </c>
      <c r="D1067">
        <v>37064876</v>
      </c>
      <c r="E1067">
        <v>1</v>
      </c>
      <c r="F1067">
        <v>1</v>
      </c>
      <c r="G1067">
        <v>1</v>
      </c>
      <c r="H1067">
        <v>1</v>
      </c>
      <c r="I1067" t="s">
        <v>1146</v>
      </c>
      <c r="J1067" t="s">
        <v>3</v>
      </c>
      <c r="K1067" t="s">
        <v>1147</v>
      </c>
      <c r="L1067">
        <v>1191</v>
      </c>
      <c r="N1067">
        <v>1013</v>
      </c>
      <c r="O1067" t="s">
        <v>1143</v>
      </c>
      <c r="P1067" t="s">
        <v>1143</v>
      </c>
      <c r="Q1067">
        <v>1</v>
      </c>
      <c r="W1067">
        <v>0</v>
      </c>
      <c r="X1067">
        <v>-1417349443</v>
      </c>
      <c r="Y1067">
        <v>4.01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1</v>
      </c>
      <c r="AJ1067">
        <v>1</v>
      </c>
      <c r="AK1067">
        <v>6.56</v>
      </c>
      <c r="AL1067">
        <v>1</v>
      </c>
      <c r="AN1067">
        <v>0</v>
      </c>
      <c r="AO1067">
        <v>1</v>
      </c>
      <c r="AP1067">
        <v>0</v>
      </c>
      <c r="AQ1067">
        <v>0</v>
      </c>
      <c r="AR1067">
        <v>0</v>
      </c>
      <c r="AS1067" t="s">
        <v>3</v>
      </c>
      <c r="AT1067">
        <v>4.01</v>
      </c>
      <c r="AU1067" t="s">
        <v>3</v>
      </c>
      <c r="AV1067">
        <v>2</v>
      </c>
      <c r="AW1067">
        <v>2</v>
      </c>
      <c r="AX1067">
        <v>39573748</v>
      </c>
      <c r="AY1067">
        <v>1</v>
      </c>
      <c r="AZ1067">
        <v>2048</v>
      </c>
      <c r="BA1067">
        <v>1014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CX1067">
        <f>Y1067*Source!I403</f>
        <v>0.7443362</v>
      </c>
      <c r="CY1067">
        <f>AD1067</f>
        <v>0</v>
      </c>
      <c r="CZ1067">
        <f>AH1067</f>
        <v>0</v>
      </c>
      <c r="DA1067">
        <f>AL1067</f>
        <v>1</v>
      </c>
      <c r="DB1067">
        <v>0</v>
      </c>
    </row>
    <row r="1068" spans="1:106" x14ac:dyDescent="0.2">
      <c r="A1068">
        <f>ROW(Source!A403)</f>
        <v>403</v>
      </c>
      <c r="B1068">
        <v>39570879</v>
      </c>
      <c r="C1068">
        <v>39573723</v>
      </c>
      <c r="D1068">
        <v>36882079</v>
      </c>
      <c r="E1068">
        <v>1</v>
      </c>
      <c r="F1068">
        <v>1</v>
      </c>
      <c r="G1068">
        <v>1</v>
      </c>
      <c r="H1068">
        <v>2</v>
      </c>
      <c r="I1068" t="s">
        <v>1401</v>
      </c>
      <c r="J1068" t="s">
        <v>1402</v>
      </c>
      <c r="K1068" t="s">
        <v>1403</v>
      </c>
      <c r="L1068">
        <v>1368</v>
      </c>
      <c r="N1068">
        <v>1011</v>
      </c>
      <c r="O1068" t="s">
        <v>1151</v>
      </c>
      <c r="P1068" t="s">
        <v>1151</v>
      </c>
      <c r="Q1068">
        <v>1</v>
      </c>
      <c r="W1068">
        <v>0</v>
      </c>
      <c r="X1068">
        <v>641541266</v>
      </c>
      <c r="Y1068">
        <v>0.125</v>
      </c>
      <c r="AA1068">
        <v>0</v>
      </c>
      <c r="AB1068">
        <v>788.77</v>
      </c>
      <c r="AC1068">
        <v>15.42</v>
      </c>
      <c r="AD1068">
        <v>0</v>
      </c>
      <c r="AE1068">
        <v>0</v>
      </c>
      <c r="AF1068">
        <v>120.24</v>
      </c>
      <c r="AG1068">
        <v>15.42</v>
      </c>
      <c r="AH1068">
        <v>0</v>
      </c>
      <c r="AI1068">
        <v>1</v>
      </c>
      <c r="AJ1068">
        <v>6.56</v>
      </c>
      <c r="AK1068">
        <v>1</v>
      </c>
      <c r="AL1068">
        <v>1</v>
      </c>
      <c r="AN1068">
        <v>0</v>
      </c>
      <c r="AO1068">
        <v>1</v>
      </c>
      <c r="AP1068">
        <v>1</v>
      </c>
      <c r="AQ1068">
        <v>0</v>
      </c>
      <c r="AR1068">
        <v>0</v>
      </c>
      <c r="AS1068" t="s">
        <v>3</v>
      </c>
      <c r="AT1068">
        <v>0.1</v>
      </c>
      <c r="AU1068" t="s">
        <v>19</v>
      </c>
      <c r="AV1068">
        <v>0</v>
      </c>
      <c r="AW1068">
        <v>2</v>
      </c>
      <c r="AX1068">
        <v>39573749</v>
      </c>
      <c r="AY1068">
        <v>1</v>
      </c>
      <c r="AZ1068">
        <v>0</v>
      </c>
      <c r="BA1068">
        <v>1015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CX1068">
        <f>Y1068*Source!I403</f>
        <v>2.3202500000000001E-2</v>
      </c>
      <c r="CY1068">
        <f t="shared" ref="CY1068:CY1073" si="195">AB1068</f>
        <v>788.77</v>
      </c>
      <c r="CZ1068">
        <f t="shared" ref="CZ1068:CZ1073" si="196">AF1068</f>
        <v>120.24</v>
      </c>
      <c r="DA1068">
        <f t="shared" ref="DA1068:DA1073" si="197">AJ1068</f>
        <v>6.56</v>
      </c>
      <c r="DB1068">
        <v>0</v>
      </c>
    </row>
    <row r="1069" spans="1:106" x14ac:dyDescent="0.2">
      <c r="A1069">
        <f>ROW(Source!A403)</f>
        <v>403</v>
      </c>
      <c r="B1069">
        <v>39570879</v>
      </c>
      <c r="C1069">
        <v>39573723</v>
      </c>
      <c r="D1069">
        <v>36882159</v>
      </c>
      <c r="E1069">
        <v>1</v>
      </c>
      <c r="F1069">
        <v>1</v>
      </c>
      <c r="G1069">
        <v>1</v>
      </c>
      <c r="H1069">
        <v>2</v>
      </c>
      <c r="I1069" t="s">
        <v>1155</v>
      </c>
      <c r="J1069" t="s">
        <v>1156</v>
      </c>
      <c r="K1069" t="s">
        <v>1157</v>
      </c>
      <c r="L1069">
        <v>1368</v>
      </c>
      <c r="N1069">
        <v>1011</v>
      </c>
      <c r="O1069" t="s">
        <v>1151</v>
      </c>
      <c r="P1069" t="s">
        <v>1151</v>
      </c>
      <c r="Q1069">
        <v>1</v>
      </c>
      <c r="W1069">
        <v>0</v>
      </c>
      <c r="X1069">
        <v>-1718674368</v>
      </c>
      <c r="Y1069">
        <v>0.15</v>
      </c>
      <c r="AA1069">
        <v>0</v>
      </c>
      <c r="AB1069">
        <v>734.65</v>
      </c>
      <c r="AC1069">
        <v>13.5</v>
      </c>
      <c r="AD1069">
        <v>0</v>
      </c>
      <c r="AE1069">
        <v>0</v>
      </c>
      <c r="AF1069">
        <v>111.99</v>
      </c>
      <c r="AG1069">
        <v>13.5</v>
      </c>
      <c r="AH1069">
        <v>0</v>
      </c>
      <c r="AI1069">
        <v>1</v>
      </c>
      <c r="AJ1069">
        <v>6.56</v>
      </c>
      <c r="AK1069">
        <v>1</v>
      </c>
      <c r="AL1069">
        <v>1</v>
      </c>
      <c r="AN1069">
        <v>0</v>
      </c>
      <c r="AO1069">
        <v>1</v>
      </c>
      <c r="AP1069">
        <v>1</v>
      </c>
      <c r="AQ1069">
        <v>0</v>
      </c>
      <c r="AR1069">
        <v>0</v>
      </c>
      <c r="AS1069" t="s">
        <v>3</v>
      </c>
      <c r="AT1069">
        <v>0.12</v>
      </c>
      <c r="AU1069" t="s">
        <v>19</v>
      </c>
      <c r="AV1069">
        <v>0</v>
      </c>
      <c r="AW1069">
        <v>2</v>
      </c>
      <c r="AX1069">
        <v>39573750</v>
      </c>
      <c r="AY1069">
        <v>1</v>
      </c>
      <c r="AZ1069">
        <v>0</v>
      </c>
      <c r="BA1069">
        <v>1016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CX1069">
        <f>Y1069*Source!I403</f>
        <v>2.7843E-2</v>
      </c>
      <c r="CY1069">
        <f t="shared" si="195"/>
        <v>734.65</v>
      </c>
      <c r="CZ1069">
        <f t="shared" si="196"/>
        <v>111.99</v>
      </c>
      <c r="DA1069">
        <f t="shared" si="197"/>
        <v>6.56</v>
      </c>
      <c r="DB1069">
        <v>0</v>
      </c>
    </row>
    <row r="1070" spans="1:106" x14ac:dyDescent="0.2">
      <c r="A1070">
        <f>ROW(Source!A403)</f>
        <v>403</v>
      </c>
      <c r="B1070">
        <v>39570879</v>
      </c>
      <c r="C1070">
        <v>39573723</v>
      </c>
      <c r="D1070">
        <v>36882171</v>
      </c>
      <c r="E1070">
        <v>1</v>
      </c>
      <c r="F1070">
        <v>1</v>
      </c>
      <c r="G1070">
        <v>1</v>
      </c>
      <c r="H1070">
        <v>2</v>
      </c>
      <c r="I1070" t="s">
        <v>1404</v>
      </c>
      <c r="J1070" t="s">
        <v>1405</v>
      </c>
      <c r="K1070" t="s">
        <v>1406</v>
      </c>
      <c r="L1070">
        <v>1368</v>
      </c>
      <c r="N1070">
        <v>1011</v>
      </c>
      <c r="O1070" t="s">
        <v>1151</v>
      </c>
      <c r="P1070" t="s">
        <v>1151</v>
      </c>
      <c r="Q1070">
        <v>1</v>
      </c>
      <c r="W1070">
        <v>0</v>
      </c>
      <c r="X1070">
        <v>1604609147</v>
      </c>
      <c r="Y1070">
        <v>4.5</v>
      </c>
      <c r="AA1070">
        <v>0</v>
      </c>
      <c r="AB1070">
        <v>787.46</v>
      </c>
      <c r="AC1070">
        <v>13.5</v>
      </c>
      <c r="AD1070">
        <v>0</v>
      </c>
      <c r="AE1070">
        <v>0</v>
      </c>
      <c r="AF1070">
        <v>120.04</v>
      </c>
      <c r="AG1070">
        <v>13.5</v>
      </c>
      <c r="AH1070">
        <v>0</v>
      </c>
      <c r="AI1070">
        <v>1</v>
      </c>
      <c r="AJ1070">
        <v>6.56</v>
      </c>
      <c r="AK1070">
        <v>1</v>
      </c>
      <c r="AL1070">
        <v>1</v>
      </c>
      <c r="AN1070">
        <v>0</v>
      </c>
      <c r="AO1070">
        <v>1</v>
      </c>
      <c r="AP1070">
        <v>1</v>
      </c>
      <c r="AQ1070">
        <v>0</v>
      </c>
      <c r="AR1070">
        <v>0</v>
      </c>
      <c r="AS1070" t="s">
        <v>3</v>
      </c>
      <c r="AT1070">
        <v>3.6</v>
      </c>
      <c r="AU1070" t="s">
        <v>19</v>
      </c>
      <c r="AV1070">
        <v>0</v>
      </c>
      <c r="AW1070">
        <v>2</v>
      </c>
      <c r="AX1070">
        <v>39573751</v>
      </c>
      <c r="AY1070">
        <v>1</v>
      </c>
      <c r="AZ1070">
        <v>0</v>
      </c>
      <c r="BA1070">
        <v>1017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CX1070">
        <f>Y1070*Source!I403</f>
        <v>0.83529000000000009</v>
      </c>
      <c r="CY1070">
        <f t="shared" si="195"/>
        <v>787.46</v>
      </c>
      <c r="CZ1070">
        <f t="shared" si="196"/>
        <v>120.04</v>
      </c>
      <c r="DA1070">
        <f t="shared" si="197"/>
        <v>6.56</v>
      </c>
      <c r="DB1070">
        <v>0</v>
      </c>
    </row>
    <row r="1071" spans="1:106" x14ac:dyDescent="0.2">
      <c r="A1071">
        <f>ROW(Source!A403)</f>
        <v>403</v>
      </c>
      <c r="B1071">
        <v>39570879</v>
      </c>
      <c r="C1071">
        <v>39573723</v>
      </c>
      <c r="D1071">
        <v>36883554</v>
      </c>
      <c r="E1071">
        <v>1</v>
      </c>
      <c r="F1071">
        <v>1</v>
      </c>
      <c r="G1071">
        <v>1</v>
      </c>
      <c r="H1071">
        <v>2</v>
      </c>
      <c r="I1071" t="s">
        <v>1158</v>
      </c>
      <c r="J1071" t="s">
        <v>1159</v>
      </c>
      <c r="K1071" t="s">
        <v>1160</v>
      </c>
      <c r="L1071">
        <v>1368</v>
      </c>
      <c r="N1071">
        <v>1011</v>
      </c>
      <c r="O1071" t="s">
        <v>1151</v>
      </c>
      <c r="P1071" t="s">
        <v>1151</v>
      </c>
      <c r="Q1071">
        <v>1</v>
      </c>
      <c r="W1071">
        <v>0</v>
      </c>
      <c r="X1071">
        <v>1372534845</v>
      </c>
      <c r="Y1071">
        <v>0.23749999999999999</v>
      </c>
      <c r="AA1071">
        <v>0</v>
      </c>
      <c r="AB1071">
        <v>431.06</v>
      </c>
      <c r="AC1071">
        <v>11.6</v>
      </c>
      <c r="AD1071">
        <v>0</v>
      </c>
      <c r="AE1071">
        <v>0</v>
      </c>
      <c r="AF1071">
        <v>65.709999999999994</v>
      </c>
      <c r="AG1071">
        <v>11.6</v>
      </c>
      <c r="AH1071">
        <v>0</v>
      </c>
      <c r="AI1071">
        <v>1</v>
      </c>
      <c r="AJ1071">
        <v>6.56</v>
      </c>
      <c r="AK1071">
        <v>1</v>
      </c>
      <c r="AL1071">
        <v>1</v>
      </c>
      <c r="AN1071">
        <v>0</v>
      </c>
      <c r="AO1071">
        <v>1</v>
      </c>
      <c r="AP1071">
        <v>1</v>
      </c>
      <c r="AQ1071">
        <v>0</v>
      </c>
      <c r="AR1071">
        <v>0</v>
      </c>
      <c r="AS1071" t="s">
        <v>3</v>
      </c>
      <c r="AT1071">
        <v>0.19</v>
      </c>
      <c r="AU1071" t="s">
        <v>19</v>
      </c>
      <c r="AV1071">
        <v>0</v>
      </c>
      <c r="AW1071">
        <v>2</v>
      </c>
      <c r="AX1071">
        <v>39573752</v>
      </c>
      <c r="AY1071">
        <v>1</v>
      </c>
      <c r="AZ1071">
        <v>0</v>
      </c>
      <c r="BA1071">
        <v>1018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CX1071">
        <f>Y1071*Source!I403</f>
        <v>4.4084749999999999E-2</v>
      </c>
      <c r="CY1071">
        <f t="shared" si="195"/>
        <v>431.06</v>
      </c>
      <c r="CZ1071">
        <f t="shared" si="196"/>
        <v>65.709999999999994</v>
      </c>
      <c r="DA1071">
        <f t="shared" si="197"/>
        <v>6.56</v>
      </c>
      <c r="DB1071">
        <v>0</v>
      </c>
    </row>
    <row r="1072" spans="1:106" x14ac:dyDescent="0.2">
      <c r="A1072">
        <f>ROW(Source!A403)</f>
        <v>403</v>
      </c>
      <c r="B1072">
        <v>39570879</v>
      </c>
      <c r="C1072">
        <v>39573723</v>
      </c>
      <c r="D1072">
        <v>36883789</v>
      </c>
      <c r="E1072">
        <v>1</v>
      </c>
      <c r="F1072">
        <v>1</v>
      </c>
      <c r="G1072">
        <v>1</v>
      </c>
      <c r="H1072">
        <v>2</v>
      </c>
      <c r="I1072" t="s">
        <v>1378</v>
      </c>
      <c r="J1072" t="s">
        <v>1379</v>
      </c>
      <c r="K1072" t="s">
        <v>1380</v>
      </c>
      <c r="L1072">
        <v>1368</v>
      </c>
      <c r="N1072">
        <v>1011</v>
      </c>
      <c r="O1072" t="s">
        <v>1151</v>
      </c>
      <c r="P1072" t="s">
        <v>1151</v>
      </c>
      <c r="Q1072">
        <v>1</v>
      </c>
      <c r="W1072">
        <v>0</v>
      </c>
      <c r="X1072">
        <v>-624296059</v>
      </c>
      <c r="Y1072">
        <v>1.825</v>
      </c>
      <c r="AA1072">
        <v>0</v>
      </c>
      <c r="AB1072">
        <v>7.87</v>
      </c>
      <c r="AC1072">
        <v>0</v>
      </c>
      <c r="AD1072">
        <v>0</v>
      </c>
      <c r="AE1072">
        <v>0</v>
      </c>
      <c r="AF1072">
        <v>1.2</v>
      </c>
      <c r="AG1072">
        <v>0</v>
      </c>
      <c r="AH1072">
        <v>0</v>
      </c>
      <c r="AI1072">
        <v>1</v>
      </c>
      <c r="AJ1072">
        <v>6.56</v>
      </c>
      <c r="AK1072">
        <v>1</v>
      </c>
      <c r="AL1072">
        <v>1</v>
      </c>
      <c r="AN1072">
        <v>0</v>
      </c>
      <c r="AO1072">
        <v>1</v>
      </c>
      <c r="AP1072">
        <v>1</v>
      </c>
      <c r="AQ1072">
        <v>0</v>
      </c>
      <c r="AR1072">
        <v>0</v>
      </c>
      <c r="AS1072" t="s">
        <v>3</v>
      </c>
      <c r="AT1072">
        <v>1.46</v>
      </c>
      <c r="AU1072" t="s">
        <v>19</v>
      </c>
      <c r="AV1072">
        <v>0</v>
      </c>
      <c r="AW1072">
        <v>2</v>
      </c>
      <c r="AX1072">
        <v>39573753</v>
      </c>
      <c r="AY1072">
        <v>1</v>
      </c>
      <c r="AZ1072">
        <v>0</v>
      </c>
      <c r="BA1072">
        <v>1019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CX1072">
        <f>Y1072*Source!I403</f>
        <v>0.33875650000000002</v>
      </c>
      <c r="CY1072">
        <f t="shared" si="195"/>
        <v>7.87</v>
      </c>
      <c r="CZ1072">
        <f t="shared" si="196"/>
        <v>1.2</v>
      </c>
      <c r="DA1072">
        <f t="shared" si="197"/>
        <v>6.56</v>
      </c>
      <c r="DB1072">
        <v>0</v>
      </c>
    </row>
    <row r="1073" spans="1:106" x14ac:dyDescent="0.2">
      <c r="A1073">
        <f>ROW(Source!A403)</f>
        <v>403</v>
      </c>
      <c r="B1073">
        <v>39570879</v>
      </c>
      <c r="C1073">
        <v>39573723</v>
      </c>
      <c r="D1073">
        <v>36883836</v>
      </c>
      <c r="E1073">
        <v>1</v>
      </c>
      <c r="F1073">
        <v>1</v>
      </c>
      <c r="G1073">
        <v>1</v>
      </c>
      <c r="H1073">
        <v>2</v>
      </c>
      <c r="I1073" t="s">
        <v>1407</v>
      </c>
      <c r="J1073" t="s">
        <v>1408</v>
      </c>
      <c r="K1073" t="s">
        <v>1409</v>
      </c>
      <c r="L1073">
        <v>1368</v>
      </c>
      <c r="N1073">
        <v>1011</v>
      </c>
      <c r="O1073" t="s">
        <v>1151</v>
      </c>
      <c r="P1073" t="s">
        <v>1151</v>
      </c>
      <c r="Q1073">
        <v>1</v>
      </c>
      <c r="W1073">
        <v>0</v>
      </c>
      <c r="X1073">
        <v>1061502546</v>
      </c>
      <c r="Y1073">
        <v>0.125</v>
      </c>
      <c r="AA1073">
        <v>0</v>
      </c>
      <c r="AB1073">
        <v>80.75</v>
      </c>
      <c r="AC1073">
        <v>0</v>
      </c>
      <c r="AD1073">
        <v>0</v>
      </c>
      <c r="AE1073">
        <v>0</v>
      </c>
      <c r="AF1073">
        <v>12.31</v>
      </c>
      <c r="AG1073">
        <v>0</v>
      </c>
      <c r="AH1073">
        <v>0</v>
      </c>
      <c r="AI1073">
        <v>1</v>
      </c>
      <c r="AJ1073">
        <v>6.56</v>
      </c>
      <c r="AK1073">
        <v>1</v>
      </c>
      <c r="AL1073">
        <v>1</v>
      </c>
      <c r="AN1073">
        <v>0</v>
      </c>
      <c r="AO1073">
        <v>1</v>
      </c>
      <c r="AP1073">
        <v>1</v>
      </c>
      <c r="AQ1073">
        <v>0</v>
      </c>
      <c r="AR1073">
        <v>0</v>
      </c>
      <c r="AS1073" t="s">
        <v>3</v>
      </c>
      <c r="AT1073">
        <v>0.1</v>
      </c>
      <c r="AU1073" t="s">
        <v>19</v>
      </c>
      <c r="AV1073">
        <v>0</v>
      </c>
      <c r="AW1073">
        <v>2</v>
      </c>
      <c r="AX1073">
        <v>39573754</v>
      </c>
      <c r="AY1073">
        <v>1</v>
      </c>
      <c r="AZ1073">
        <v>0</v>
      </c>
      <c r="BA1073">
        <v>1020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CX1073">
        <f>Y1073*Source!I403</f>
        <v>2.3202500000000001E-2</v>
      </c>
      <c r="CY1073">
        <f t="shared" si="195"/>
        <v>80.75</v>
      </c>
      <c r="CZ1073">
        <f t="shared" si="196"/>
        <v>12.31</v>
      </c>
      <c r="DA1073">
        <f t="shared" si="197"/>
        <v>6.56</v>
      </c>
      <c r="DB1073">
        <v>0</v>
      </c>
    </row>
    <row r="1074" spans="1:106" x14ac:dyDescent="0.2">
      <c r="A1074">
        <f>ROW(Source!A403)</f>
        <v>403</v>
      </c>
      <c r="B1074">
        <v>39570879</v>
      </c>
      <c r="C1074">
        <v>39573723</v>
      </c>
      <c r="D1074">
        <v>36800159</v>
      </c>
      <c r="E1074">
        <v>1</v>
      </c>
      <c r="F1074">
        <v>1</v>
      </c>
      <c r="G1074">
        <v>1</v>
      </c>
      <c r="H1074">
        <v>3</v>
      </c>
      <c r="I1074" t="s">
        <v>1387</v>
      </c>
      <c r="J1074" t="s">
        <v>1388</v>
      </c>
      <c r="K1074" t="s">
        <v>1389</v>
      </c>
      <c r="L1074">
        <v>1339</v>
      </c>
      <c r="N1074">
        <v>1007</v>
      </c>
      <c r="O1074" t="s">
        <v>73</v>
      </c>
      <c r="P1074" t="s">
        <v>73</v>
      </c>
      <c r="Q1074">
        <v>1</v>
      </c>
      <c r="W1074">
        <v>0</v>
      </c>
      <c r="X1074">
        <v>1262771840</v>
      </c>
      <c r="Y1074">
        <v>1.2</v>
      </c>
      <c r="AA1074">
        <v>40.799999999999997</v>
      </c>
      <c r="AB1074">
        <v>0</v>
      </c>
      <c r="AC1074">
        <v>0</v>
      </c>
      <c r="AD1074">
        <v>0</v>
      </c>
      <c r="AE1074">
        <v>6.22</v>
      </c>
      <c r="AF1074">
        <v>0</v>
      </c>
      <c r="AG1074">
        <v>0</v>
      </c>
      <c r="AH1074">
        <v>0</v>
      </c>
      <c r="AI1074">
        <v>6.56</v>
      </c>
      <c r="AJ1074">
        <v>1</v>
      </c>
      <c r="AK1074">
        <v>1</v>
      </c>
      <c r="AL1074">
        <v>1</v>
      </c>
      <c r="AN1074">
        <v>0</v>
      </c>
      <c r="AO1074">
        <v>1</v>
      </c>
      <c r="AP1074">
        <v>0</v>
      </c>
      <c r="AQ1074">
        <v>0</v>
      </c>
      <c r="AR1074">
        <v>0</v>
      </c>
      <c r="AS1074" t="s">
        <v>3</v>
      </c>
      <c r="AT1074">
        <v>1.2</v>
      </c>
      <c r="AU1074" t="s">
        <v>3</v>
      </c>
      <c r="AV1074">
        <v>0</v>
      </c>
      <c r="AW1074">
        <v>2</v>
      </c>
      <c r="AX1074">
        <v>39573755</v>
      </c>
      <c r="AY1074">
        <v>1</v>
      </c>
      <c r="AZ1074">
        <v>0</v>
      </c>
      <c r="BA1074">
        <v>1021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CX1074">
        <f>Y1074*Source!I403</f>
        <v>0.222744</v>
      </c>
      <c r="CY1074">
        <f t="shared" ref="CY1074:CY1088" si="198">AA1074</f>
        <v>40.799999999999997</v>
      </c>
      <c r="CZ1074">
        <f t="shared" ref="CZ1074:CZ1088" si="199">AE1074</f>
        <v>6.22</v>
      </c>
      <c r="DA1074">
        <f t="shared" ref="DA1074:DA1088" si="200">AI1074</f>
        <v>6.56</v>
      </c>
      <c r="DB1074">
        <v>0</v>
      </c>
    </row>
    <row r="1075" spans="1:106" x14ac:dyDescent="0.2">
      <c r="A1075">
        <f>ROW(Source!A403)</f>
        <v>403</v>
      </c>
      <c r="B1075">
        <v>39570879</v>
      </c>
      <c r="C1075">
        <v>39573723</v>
      </c>
      <c r="D1075">
        <v>36800166</v>
      </c>
      <c r="E1075">
        <v>1</v>
      </c>
      <c r="F1075">
        <v>1</v>
      </c>
      <c r="G1075">
        <v>1</v>
      </c>
      <c r="H1075">
        <v>3</v>
      </c>
      <c r="I1075" t="s">
        <v>1410</v>
      </c>
      <c r="J1075" t="s">
        <v>1411</v>
      </c>
      <c r="K1075" t="s">
        <v>1412</v>
      </c>
      <c r="L1075">
        <v>1346</v>
      </c>
      <c r="N1075">
        <v>1009</v>
      </c>
      <c r="O1075" t="s">
        <v>307</v>
      </c>
      <c r="P1075" t="s">
        <v>307</v>
      </c>
      <c r="Q1075">
        <v>1</v>
      </c>
      <c r="W1075">
        <v>0</v>
      </c>
      <c r="X1075">
        <v>1721895514</v>
      </c>
      <c r="Y1075">
        <v>0.36</v>
      </c>
      <c r="AA1075">
        <v>39.950000000000003</v>
      </c>
      <c r="AB1075">
        <v>0</v>
      </c>
      <c r="AC1075">
        <v>0</v>
      </c>
      <c r="AD1075">
        <v>0</v>
      </c>
      <c r="AE1075">
        <v>6.09</v>
      </c>
      <c r="AF1075">
        <v>0</v>
      </c>
      <c r="AG1075">
        <v>0</v>
      </c>
      <c r="AH1075">
        <v>0</v>
      </c>
      <c r="AI1075">
        <v>6.56</v>
      </c>
      <c r="AJ1075">
        <v>1</v>
      </c>
      <c r="AK1075">
        <v>1</v>
      </c>
      <c r="AL1075">
        <v>1</v>
      </c>
      <c r="AN1075">
        <v>0</v>
      </c>
      <c r="AO1075">
        <v>1</v>
      </c>
      <c r="AP1075">
        <v>0</v>
      </c>
      <c r="AQ1075">
        <v>0</v>
      </c>
      <c r="AR1075">
        <v>0</v>
      </c>
      <c r="AS1075" t="s">
        <v>3</v>
      </c>
      <c r="AT1075">
        <v>0.36</v>
      </c>
      <c r="AU1075" t="s">
        <v>3</v>
      </c>
      <c r="AV1075">
        <v>0</v>
      </c>
      <c r="AW1075">
        <v>2</v>
      </c>
      <c r="AX1075">
        <v>39573756</v>
      </c>
      <c r="AY1075">
        <v>1</v>
      </c>
      <c r="AZ1075">
        <v>0</v>
      </c>
      <c r="BA1075">
        <v>1022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CX1075">
        <f>Y1075*Source!I403</f>
        <v>6.6823199999999999E-2</v>
      </c>
      <c r="CY1075">
        <f t="shared" si="198"/>
        <v>39.950000000000003</v>
      </c>
      <c r="CZ1075">
        <f t="shared" si="199"/>
        <v>6.09</v>
      </c>
      <c r="DA1075">
        <f t="shared" si="200"/>
        <v>6.56</v>
      </c>
      <c r="DB1075">
        <v>0</v>
      </c>
    </row>
    <row r="1076" spans="1:106" x14ac:dyDescent="0.2">
      <c r="A1076">
        <f>ROW(Source!A403)</f>
        <v>403</v>
      </c>
      <c r="B1076">
        <v>39570879</v>
      </c>
      <c r="C1076">
        <v>39573723</v>
      </c>
      <c r="D1076">
        <v>36803256</v>
      </c>
      <c r="E1076">
        <v>1</v>
      </c>
      <c r="F1076">
        <v>1</v>
      </c>
      <c r="G1076">
        <v>1</v>
      </c>
      <c r="H1076">
        <v>3</v>
      </c>
      <c r="I1076" t="s">
        <v>1178</v>
      </c>
      <c r="J1076" t="s">
        <v>1179</v>
      </c>
      <c r="K1076" t="s">
        <v>1180</v>
      </c>
      <c r="L1076">
        <v>1348</v>
      </c>
      <c r="N1076">
        <v>1009</v>
      </c>
      <c r="O1076" t="s">
        <v>64</v>
      </c>
      <c r="P1076" t="s">
        <v>64</v>
      </c>
      <c r="Q1076">
        <v>1000</v>
      </c>
      <c r="W1076">
        <v>0</v>
      </c>
      <c r="X1076">
        <v>-714836380</v>
      </c>
      <c r="Y1076">
        <v>4.4000000000000002E-4</v>
      </c>
      <c r="AA1076">
        <v>67666.47</v>
      </c>
      <c r="AB1076">
        <v>0</v>
      </c>
      <c r="AC1076">
        <v>0</v>
      </c>
      <c r="AD1076">
        <v>0</v>
      </c>
      <c r="AE1076">
        <v>10315.01</v>
      </c>
      <c r="AF1076">
        <v>0</v>
      </c>
      <c r="AG1076">
        <v>0</v>
      </c>
      <c r="AH1076">
        <v>0</v>
      </c>
      <c r="AI1076">
        <v>6.56</v>
      </c>
      <c r="AJ1076">
        <v>1</v>
      </c>
      <c r="AK1076">
        <v>1</v>
      </c>
      <c r="AL1076">
        <v>1</v>
      </c>
      <c r="AN1076">
        <v>0</v>
      </c>
      <c r="AO1076">
        <v>1</v>
      </c>
      <c r="AP1076">
        <v>0</v>
      </c>
      <c r="AQ1076">
        <v>0</v>
      </c>
      <c r="AR1076">
        <v>0</v>
      </c>
      <c r="AS1076" t="s">
        <v>3</v>
      </c>
      <c r="AT1076">
        <v>4.4000000000000002E-4</v>
      </c>
      <c r="AU1076" t="s">
        <v>3</v>
      </c>
      <c r="AV1076">
        <v>0</v>
      </c>
      <c r="AW1076">
        <v>2</v>
      </c>
      <c r="AX1076">
        <v>39573757</v>
      </c>
      <c r="AY1076">
        <v>1</v>
      </c>
      <c r="AZ1076">
        <v>0</v>
      </c>
      <c r="BA1076">
        <v>1023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CX1076">
        <f>Y1076*Source!I403</f>
        <v>8.1672800000000002E-5</v>
      </c>
      <c r="CY1076">
        <f t="shared" si="198"/>
        <v>67666.47</v>
      </c>
      <c r="CZ1076">
        <f t="shared" si="199"/>
        <v>10315.01</v>
      </c>
      <c r="DA1076">
        <f t="shared" si="200"/>
        <v>6.56</v>
      </c>
      <c r="DB1076">
        <v>0</v>
      </c>
    </row>
    <row r="1077" spans="1:106" x14ac:dyDescent="0.2">
      <c r="A1077">
        <f>ROW(Source!A403)</f>
        <v>403</v>
      </c>
      <c r="B1077">
        <v>39570879</v>
      </c>
      <c r="C1077">
        <v>39573723</v>
      </c>
      <c r="D1077">
        <v>36804447</v>
      </c>
      <c r="E1077">
        <v>1</v>
      </c>
      <c r="F1077">
        <v>1</v>
      </c>
      <c r="G1077">
        <v>1</v>
      </c>
      <c r="H1077">
        <v>3</v>
      </c>
      <c r="I1077" t="s">
        <v>1276</v>
      </c>
      <c r="J1077" t="s">
        <v>1277</v>
      </c>
      <c r="K1077" t="s">
        <v>1278</v>
      </c>
      <c r="L1077">
        <v>1348</v>
      </c>
      <c r="N1077">
        <v>1009</v>
      </c>
      <c r="O1077" t="s">
        <v>64</v>
      </c>
      <c r="P1077" t="s">
        <v>64</v>
      </c>
      <c r="Q1077">
        <v>1000</v>
      </c>
      <c r="W1077">
        <v>0</v>
      </c>
      <c r="X1077">
        <v>-437906794</v>
      </c>
      <c r="Y1077">
        <v>2.1000000000000001E-2</v>
      </c>
      <c r="AA1077">
        <v>59302.47</v>
      </c>
      <c r="AB1077">
        <v>0</v>
      </c>
      <c r="AC1077">
        <v>0</v>
      </c>
      <c r="AD1077">
        <v>0</v>
      </c>
      <c r="AE1077">
        <v>9040.01</v>
      </c>
      <c r="AF1077">
        <v>0</v>
      </c>
      <c r="AG1077">
        <v>0</v>
      </c>
      <c r="AH1077">
        <v>0</v>
      </c>
      <c r="AI1077">
        <v>6.56</v>
      </c>
      <c r="AJ1077">
        <v>1</v>
      </c>
      <c r="AK1077">
        <v>1</v>
      </c>
      <c r="AL1077">
        <v>1</v>
      </c>
      <c r="AN1077">
        <v>0</v>
      </c>
      <c r="AO1077">
        <v>1</v>
      </c>
      <c r="AP1077">
        <v>0</v>
      </c>
      <c r="AQ1077">
        <v>0</v>
      </c>
      <c r="AR1077">
        <v>0</v>
      </c>
      <c r="AS1077" t="s">
        <v>3</v>
      </c>
      <c r="AT1077">
        <v>2.1000000000000001E-2</v>
      </c>
      <c r="AU1077" t="s">
        <v>3</v>
      </c>
      <c r="AV1077">
        <v>0</v>
      </c>
      <c r="AW1077">
        <v>2</v>
      </c>
      <c r="AX1077">
        <v>39573758</v>
      </c>
      <c r="AY1077">
        <v>1</v>
      </c>
      <c r="AZ1077">
        <v>0</v>
      </c>
      <c r="BA1077">
        <v>1024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CX1077">
        <f>Y1077*Source!I403</f>
        <v>3.8980200000000003E-3</v>
      </c>
      <c r="CY1077">
        <f t="shared" si="198"/>
        <v>59302.47</v>
      </c>
      <c r="CZ1077">
        <f t="shared" si="199"/>
        <v>9040.01</v>
      </c>
      <c r="DA1077">
        <f t="shared" si="200"/>
        <v>6.56</v>
      </c>
      <c r="DB1077">
        <v>0</v>
      </c>
    </row>
    <row r="1078" spans="1:106" x14ac:dyDescent="0.2">
      <c r="A1078">
        <f>ROW(Source!A403)</f>
        <v>403</v>
      </c>
      <c r="B1078">
        <v>39570879</v>
      </c>
      <c r="C1078">
        <v>39573723</v>
      </c>
      <c r="D1078">
        <v>36804545</v>
      </c>
      <c r="E1078">
        <v>1</v>
      </c>
      <c r="F1078">
        <v>1</v>
      </c>
      <c r="G1078">
        <v>1</v>
      </c>
      <c r="H1078">
        <v>3</v>
      </c>
      <c r="I1078" t="s">
        <v>1211</v>
      </c>
      <c r="J1078" t="s">
        <v>1212</v>
      </c>
      <c r="K1078" t="s">
        <v>1213</v>
      </c>
      <c r="L1078">
        <v>1348</v>
      </c>
      <c r="N1078">
        <v>1009</v>
      </c>
      <c r="O1078" t="s">
        <v>64</v>
      </c>
      <c r="P1078" t="s">
        <v>64</v>
      </c>
      <c r="Q1078">
        <v>1000</v>
      </c>
      <c r="W1078">
        <v>0</v>
      </c>
      <c r="X1078">
        <v>1174701286</v>
      </c>
      <c r="Y1078">
        <v>1.0000000000000001E-5</v>
      </c>
      <c r="AA1078">
        <v>78575.679999999993</v>
      </c>
      <c r="AB1078">
        <v>0</v>
      </c>
      <c r="AC1078">
        <v>0</v>
      </c>
      <c r="AD1078">
        <v>0</v>
      </c>
      <c r="AE1078">
        <v>11978</v>
      </c>
      <c r="AF1078">
        <v>0</v>
      </c>
      <c r="AG1078">
        <v>0</v>
      </c>
      <c r="AH1078">
        <v>0</v>
      </c>
      <c r="AI1078">
        <v>6.56</v>
      </c>
      <c r="AJ1078">
        <v>1</v>
      </c>
      <c r="AK1078">
        <v>1</v>
      </c>
      <c r="AL1078">
        <v>1</v>
      </c>
      <c r="AN1078">
        <v>0</v>
      </c>
      <c r="AO1078">
        <v>1</v>
      </c>
      <c r="AP1078">
        <v>0</v>
      </c>
      <c r="AQ1078">
        <v>0</v>
      </c>
      <c r="AR1078">
        <v>0</v>
      </c>
      <c r="AS1078" t="s">
        <v>3</v>
      </c>
      <c r="AT1078">
        <v>1.0000000000000001E-5</v>
      </c>
      <c r="AU1078" t="s">
        <v>3</v>
      </c>
      <c r="AV1078">
        <v>0</v>
      </c>
      <c r="AW1078">
        <v>2</v>
      </c>
      <c r="AX1078">
        <v>39573759</v>
      </c>
      <c r="AY1078">
        <v>1</v>
      </c>
      <c r="AZ1078">
        <v>0</v>
      </c>
      <c r="BA1078">
        <v>1025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CX1078">
        <f>Y1078*Source!I403</f>
        <v>1.8562000000000003E-6</v>
      </c>
      <c r="CY1078">
        <f t="shared" si="198"/>
        <v>78575.679999999993</v>
      </c>
      <c r="CZ1078">
        <f t="shared" si="199"/>
        <v>11978</v>
      </c>
      <c r="DA1078">
        <f t="shared" si="200"/>
        <v>6.56</v>
      </c>
      <c r="DB1078">
        <v>0</v>
      </c>
    </row>
    <row r="1079" spans="1:106" x14ac:dyDescent="0.2">
      <c r="A1079">
        <f>ROW(Source!A403)</f>
        <v>403</v>
      </c>
      <c r="B1079">
        <v>39570879</v>
      </c>
      <c r="C1079">
        <v>39573723</v>
      </c>
      <c r="D1079">
        <v>36805527</v>
      </c>
      <c r="E1079">
        <v>1</v>
      </c>
      <c r="F1079">
        <v>1</v>
      </c>
      <c r="G1079">
        <v>1</v>
      </c>
      <c r="H1079">
        <v>3</v>
      </c>
      <c r="I1079" t="s">
        <v>1413</v>
      </c>
      <c r="J1079" t="s">
        <v>1414</v>
      </c>
      <c r="K1079" t="s">
        <v>1415</v>
      </c>
      <c r="L1079">
        <v>1348</v>
      </c>
      <c r="N1079">
        <v>1009</v>
      </c>
      <c r="O1079" t="s">
        <v>64</v>
      </c>
      <c r="P1079" t="s">
        <v>64</v>
      </c>
      <c r="Q1079">
        <v>1000</v>
      </c>
      <c r="W1079">
        <v>0</v>
      </c>
      <c r="X1079">
        <v>-2116243625</v>
      </c>
      <c r="Y1079">
        <v>1E-4</v>
      </c>
      <c r="AA1079">
        <v>248624</v>
      </c>
      <c r="AB1079">
        <v>0</v>
      </c>
      <c r="AC1079">
        <v>0</v>
      </c>
      <c r="AD1079">
        <v>0</v>
      </c>
      <c r="AE1079">
        <v>37900</v>
      </c>
      <c r="AF1079">
        <v>0</v>
      </c>
      <c r="AG1079">
        <v>0</v>
      </c>
      <c r="AH1079">
        <v>0</v>
      </c>
      <c r="AI1079">
        <v>6.56</v>
      </c>
      <c r="AJ1079">
        <v>1</v>
      </c>
      <c r="AK1079">
        <v>1</v>
      </c>
      <c r="AL1079">
        <v>1</v>
      </c>
      <c r="AN1079">
        <v>0</v>
      </c>
      <c r="AO1079">
        <v>1</v>
      </c>
      <c r="AP1079">
        <v>0</v>
      </c>
      <c r="AQ1079">
        <v>0</v>
      </c>
      <c r="AR1079">
        <v>0</v>
      </c>
      <c r="AS1079" t="s">
        <v>3</v>
      </c>
      <c r="AT1079">
        <v>1E-4</v>
      </c>
      <c r="AU1079" t="s">
        <v>3</v>
      </c>
      <c r="AV1079">
        <v>0</v>
      </c>
      <c r="AW1079">
        <v>2</v>
      </c>
      <c r="AX1079">
        <v>39573760</v>
      </c>
      <c r="AY1079">
        <v>1</v>
      </c>
      <c r="AZ1079">
        <v>0</v>
      </c>
      <c r="BA1079">
        <v>1026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CX1079">
        <f>Y1079*Source!I403</f>
        <v>1.8562000000000003E-5</v>
      </c>
      <c r="CY1079">
        <f t="shared" si="198"/>
        <v>248624</v>
      </c>
      <c r="CZ1079">
        <f t="shared" si="199"/>
        <v>37900</v>
      </c>
      <c r="DA1079">
        <f t="shared" si="200"/>
        <v>6.56</v>
      </c>
      <c r="DB1079">
        <v>0</v>
      </c>
    </row>
    <row r="1080" spans="1:106" x14ac:dyDescent="0.2">
      <c r="A1080">
        <f>ROW(Source!A403)</f>
        <v>403</v>
      </c>
      <c r="B1080">
        <v>39570879</v>
      </c>
      <c r="C1080">
        <v>39573723</v>
      </c>
      <c r="D1080">
        <v>36823258</v>
      </c>
      <c r="E1080">
        <v>1</v>
      </c>
      <c r="F1080">
        <v>1</v>
      </c>
      <c r="G1080">
        <v>1</v>
      </c>
      <c r="H1080">
        <v>3</v>
      </c>
      <c r="I1080" t="s">
        <v>579</v>
      </c>
      <c r="J1080" t="s">
        <v>581</v>
      </c>
      <c r="K1080" t="s">
        <v>580</v>
      </c>
      <c r="L1080">
        <v>1348</v>
      </c>
      <c r="N1080">
        <v>1009</v>
      </c>
      <c r="O1080" t="s">
        <v>64</v>
      </c>
      <c r="P1080" t="s">
        <v>64</v>
      </c>
      <c r="Q1080">
        <v>1000</v>
      </c>
      <c r="W1080">
        <v>0</v>
      </c>
      <c r="X1080">
        <v>299819930</v>
      </c>
      <c r="Y1080">
        <v>2.0000000000000001E-4</v>
      </c>
      <c r="AA1080">
        <v>50590.720000000001</v>
      </c>
      <c r="AB1080">
        <v>0</v>
      </c>
      <c r="AC1080">
        <v>0</v>
      </c>
      <c r="AD1080">
        <v>0</v>
      </c>
      <c r="AE1080">
        <v>7712</v>
      </c>
      <c r="AF1080">
        <v>0</v>
      </c>
      <c r="AG1080">
        <v>0</v>
      </c>
      <c r="AH1080">
        <v>0</v>
      </c>
      <c r="AI1080">
        <v>6.56</v>
      </c>
      <c r="AJ1080">
        <v>1</v>
      </c>
      <c r="AK1080">
        <v>1</v>
      </c>
      <c r="AL1080">
        <v>1</v>
      </c>
      <c r="AN1080">
        <v>0</v>
      </c>
      <c r="AO1080">
        <v>1</v>
      </c>
      <c r="AP1080">
        <v>0</v>
      </c>
      <c r="AQ1080">
        <v>0</v>
      </c>
      <c r="AR1080">
        <v>0</v>
      </c>
      <c r="AS1080" t="s">
        <v>3</v>
      </c>
      <c r="AT1080">
        <v>2.0000000000000001E-4</v>
      </c>
      <c r="AU1080" t="s">
        <v>3</v>
      </c>
      <c r="AV1080">
        <v>0</v>
      </c>
      <c r="AW1080">
        <v>2</v>
      </c>
      <c r="AX1080">
        <v>39573761</v>
      </c>
      <c r="AY1080">
        <v>1</v>
      </c>
      <c r="AZ1080">
        <v>0</v>
      </c>
      <c r="BA1080">
        <v>1027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CX1080">
        <f>Y1080*Source!I403</f>
        <v>3.7124000000000006E-5</v>
      </c>
      <c r="CY1080">
        <f t="shared" si="198"/>
        <v>50590.720000000001</v>
      </c>
      <c r="CZ1080">
        <f t="shared" si="199"/>
        <v>7712</v>
      </c>
      <c r="DA1080">
        <f t="shared" si="200"/>
        <v>6.56</v>
      </c>
      <c r="DB1080">
        <v>0</v>
      </c>
    </row>
    <row r="1081" spans="1:106" x14ac:dyDescent="0.2">
      <c r="A1081">
        <f>ROW(Source!A403)</f>
        <v>403</v>
      </c>
      <c r="B1081">
        <v>39570879</v>
      </c>
      <c r="C1081">
        <v>39573723</v>
      </c>
      <c r="D1081">
        <v>36823258</v>
      </c>
      <c r="E1081">
        <v>1</v>
      </c>
      <c r="F1081">
        <v>1</v>
      </c>
      <c r="G1081">
        <v>1</v>
      </c>
      <c r="H1081">
        <v>3</v>
      </c>
      <c r="I1081" t="s">
        <v>579</v>
      </c>
      <c r="J1081" t="s">
        <v>581</v>
      </c>
      <c r="K1081" t="s">
        <v>580</v>
      </c>
      <c r="L1081">
        <v>1348</v>
      </c>
      <c r="N1081">
        <v>1009</v>
      </c>
      <c r="O1081" t="s">
        <v>64</v>
      </c>
      <c r="P1081" t="s">
        <v>64</v>
      </c>
      <c r="Q1081">
        <v>1000</v>
      </c>
      <c r="W1081">
        <v>0</v>
      </c>
      <c r="X1081">
        <v>299819930</v>
      </c>
      <c r="Y1081">
        <v>1</v>
      </c>
      <c r="AA1081">
        <v>50590.720000000001</v>
      </c>
      <c r="AB1081">
        <v>0</v>
      </c>
      <c r="AC1081">
        <v>0</v>
      </c>
      <c r="AD1081">
        <v>0</v>
      </c>
      <c r="AE1081">
        <v>7712</v>
      </c>
      <c r="AF1081">
        <v>0</v>
      </c>
      <c r="AG1081">
        <v>0</v>
      </c>
      <c r="AH1081">
        <v>0</v>
      </c>
      <c r="AI1081">
        <v>6.56</v>
      </c>
      <c r="AJ1081">
        <v>1</v>
      </c>
      <c r="AK1081">
        <v>1</v>
      </c>
      <c r="AL1081">
        <v>1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 t="s">
        <v>3</v>
      </c>
      <c r="AT1081">
        <v>1</v>
      </c>
      <c r="AU1081" t="s">
        <v>3</v>
      </c>
      <c r="AV1081">
        <v>0</v>
      </c>
      <c r="AW1081">
        <v>1</v>
      </c>
      <c r="AX1081">
        <v>-1</v>
      </c>
      <c r="AY1081">
        <v>0</v>
      </c>
      <c r="AZ1081">
        <v>0</v>
      </c>
      <c r="BA1081" t="s">
        <v>3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CX1081">
        <f>Y1081*Source!I403</f>
        <v>0.18562000000000001</v>
      </c>
      <c r="CY1081">
        <f t="shared" si="198"/>
        <v>50590.720000000001</v>
      </c>
      <c r="CZ1081">
        <f t="shared" si="199"/>
        <v>7712</v>
      </c>
      <c r="DA1081">
        <f t="shared" si="200"/>
        <v>6.56</v>
      </c>
      <c r="DB1081">
        <v>0</v>
      </c>
    </row>
    <row r="1082" spans="1:106" x14ac:dyDescent="0.2">
      <c r="A1082">
        <f>ROW(Source!A403)</f>
        <v>403</v>
      </c>
      <c r="B1082">
        <v>39570879</v>
      </c>
      <c r="C1082">
        <v>39573723</v>
      </c>
      <c r="D1082">
        <v>39169913</v>
      </c>
      <c r="E1082">
        <v>17</v>
      </c>
      <c r="F1082">
        <v>1</v>
      </c>
      <c r="G1082">
        <v>1</v>
      </c>
      <c r="H1082">
        <v>3</v>
      </c>
      <c r="I1082" t="s">
        <v>124</v>
      </c>
      <c r="J1082" t="s">
        <v>3</v>
      </c>
      <c r="K1082" t="s">
        <v>125</v>
      </c>
      <c r="L1082">
        <v>1348</v>
      </c>
      <c r="N1082">
        <v>1009</v>
      </c>
      <c r="O1082" t="s">
        <v>64</v>
      </c>
      <c r="P1082" t="s">
        <v>64</v>
      </c>
      <c r="Q1082">
        <v>1000</v>
      </c>
      <c r="W1082">
        <v>0</v>
      </c>
      <c r="X1082">
        <v>748648226</v>
      </c>
      <c r="Y1082">
        <v>1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6.56</v>
      </c>
      <c r="AJ1082">
        <v>1</v>
      </c>
      <c r="AK1082">
        <v>1</v>
      </c>
      <c r="AL1082">
        <v>1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 t="s">
        <v>3</v>
      </c>
      <c r="AT1082">
        <v>1</v>
      </c>
      <c r="AU1082" t="s">
        <v>3</v>
      </c>
      <c r="AV1082">
        <v>0</v>
      </c>
      <c r="AW1082">
        <v>2</v>
      </c>
      <c r="AX1082">
        <v>39573762</v>
      </c>
      <c r="AY1082">
        <v>1</v>
      </c>
      <c r="AZ1082">
        <v>0</v>
      </c>
      <c r="BA1082">
        <v>1028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CX1082">
        <f>Y1082*Source!I403</f>
        <v>0.18562000000000001</v>
      </c>
      <c r="CY1082">
        <f t="shared" si="198"/>
        <v>0</v>
      </c>
      <c r="CZ1082">
        <f t="shared" si="199"/>
        <v>0</v>
      </c>
      <c r="DA1082">
        <f t="shared" si="200"/>
        <v>6.56</v>
      </c>
      <c r="DB1082">
        <v>0</v>
      </c>
    </row>
    <row r="1083" spans="1:106" x14ac:dyDescent="0.2">
      <c r="A1083">
        <f>ROW(Source!A403)</f>
        <v>403</v>
      </c>
      <c r="B1083">
        <v>39570879</v>
      </c>
      <c r="C1083">
        <v>39573723</v>
      </c>
      <c r="D1083">
        <v>36825287</v>
      </c>
      <c r="E1083">
        <v>1</v>
      </c>
      <c r="F1083">
        <v>1</v>
      </c>
      <c r="G1083">
        <v>1</v>
      </c>
      <c r="H1083">
        <v>3</v>
      </c>
      <c r="I1083" t="s">
        <v>1416</v>
      </c>
      <c r="J1083" t="s">
        <v>1417</v>
      </c>
      <c r="K1083" t="s">
        <v>1418</v>
      </c>
      <c r="L1083">
        <v>1302</v>
      </c>
      <c r="N1083">
        <v>1003</v>
      </c>
      <c r="O1083" t="s">
        <v>47</v>
      </c>
      <c r="P1083" t="s">
        <v>47</v>
      </c>
      <c r="Q1083">
        <v>10</v>
      </c>
      <c r="W1083">
        <v>0</v>
      </c>
      <c r="X1083">
        <v>-1640127157</v>
      </c>
      <c r="Y1083">
        <v>1.8700000000000001E-2</v>
      </c>
      <c r="AA1083">
        <v>329.57</v>
      </c>
      <c r="AB1083">
        <v>0</v>
      </c>
      <c r="AC1083">
        <v>0</v>
      </c>
      <c r="AD1083">
        <v>0</v>
      </c>
      <c r="AE1083">
        <v>50.24</v>
      </c>
      <c r="AF1083">
        <v>0</v>
      </c>
      <c r="AG1083">
        <v>0</v>
      </c>
      <c r="AH1083">
        <v>0</v>
      </c>
      <c r="AI1083">
        <v>6.56</v>
      </c>
      <c r="AJ1083">
        <v>1</v>
      </c>
      <c r="AK1083">
        <v>1</v>
      </c>
      <c r="AL1083">
        <v>1</v>
      </c>
      <c r="AN1083">
        <v>0</v>
      </c>
      <c r="AO1083">
        <v>1</v>
      </c>
      <c r="AP1083">
        <v>0</v>
      </c>
      <c r="AQ1083">
        <v>0</v>
      </c>
      <c r="AR1083">
        <v>0</v>
      </c>
      <c r="AS1083" t="s">
        <v>3</v>
      </c>
      <c r="AT1083">
        <v>1.8700000000000001E-2</v>
      </c>
      <c r="AU1083" t="s">
        <v>3</v>
      </c>
      <c r="AV1083">
        <v>0</v>
      </c>
      <c r="AW1083">
        <v>2</v>
      </c>
      <c r="AX1083">
        <v>39573763</v>
      </c>
      <c r="AY1083">
        <v>1</v>
      </c>
      <c r="AZ1083">
        <v>0</v>
      </c>
      <c r="BA1083">
        <v>1029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CX1083">
        <f>Y1083*Source!I403</f>
        <v>3.4710940000000005E-3</v>
      </c>
      <c r="CY1083">
        <f t="shared" si="198"/>
        <v>329.57</v>
      </c>
      <c r="CZ1083">
        <f t="shared" si="199"/>
        <v>50.24</v>
      </c>
      <c r="DA1083">
        <f t="shared" si="200"/>
        <v>6.56</v>
      </c>
      <c r="DB1083">
        <v>0</v>
      </c>
    </row>
    <row r="1084" spans="1:106" x14ac:dyDescent="0.2">
      <c r="A1084">
        <f>ROW(Source!A403)</f>
        <v>403</v>
      </c>
      <c r="B1084">
        <v>39570879</v>
      </c>
      <c r="C1084">
        <v>39573723</v>
      </c>
      <c r="D1084">
        <v>36825646</v>
      </c>
      <c r="E1084">
        <v>1</v>
      </c>
      <c r="F1084">
        <v>1</v>
      </c>
      <c r="G1084">
        <v>1</v>
      </c>
      <c r="H1084">
        <v>3</v>
      </c>
      <c r="I1084" t="s">
        <v>1220</v>
      </c>
      <c r="J1084" t="s">
        <v>1221</v>
      </c>
      <c r="K1084" t="s">
        <v>1222</v>
      </c>
      <c r="L1084">
        <v>1348</v>
      </c>
      <c r="N1084">
        <v>1009</v>
      </c>
      <c r="O1084" t="s">
        <v>64</v>
      </c>
      <c r="P1084" t="s">
        <v>64</v>
      </c>
      <c r="Q1084">
        <v>1000</v>
      </c>
      <c r="W1084">
        <v>0</v>
      </c>
      <c r="X1084">
        <v>-1396314973</v>
      </c>
      <c r="Y1084">
        <v>3.0000000000000001E-5</v>
      </c>
      <c r="AA1084">
        <v>29226.11</v>
      </c>
      <c r="AB1084">
        <v>0</v>
      </c>
      <c r="AC1084">
        <v>0</v>
      </c>
      <c r="AD1084">
        <v>0</v>
      </c>
      <c r="AE1084">
        <v>4455.2</v>
      </c>
      <c r="AF1084">
        <v>0</v>
      </c>
      <c r="AG1084">
        <v>0</v>
      </c>
      <c r="AH1084">
        <v>0</v>
      </c>
      <c r="AI1084">
        <v>6.56</v>
      </c>
      <c r="AJ1084">
        <v>1</v>
      </c>
      <c r="AK1084">
        <v>1</v>
      </c>
      <c r="AL1084">
        <v>1</v>
      </c>
      <c r="AN1084">
        <v>0</v>
      </c>
      <c r="AO1084">
        <v>1</v>
      </c>
      <c r="AP1084">
        <v>0</v>
      </c>
      <c r="AQ1084">
        <v>0</v>
      </c>
      <c r="AR1084">
        <v>0</v>
      </c>
      <c r="AS1084" t="s">
        <v>3</v>
      </c>
      <c r="AT1084">
        <v>3.0000000000000001E-5</v>
      </c>
      <c r="AU1084" t="s">
        <v>3</v>
      </c>
      <c r="AV1084">
        <v>0</v>
      </c>
      <c r="AW1084">
        <v>2</v>
      </c>
      <c r="AX1084">
        <v>39573764</v>
      </c>
      <c r="AY1084">
        <v>1</v>
      </c>
      <c r="AZ1084">
        <v>0</v>
      </c>
      <c r="BA1084">
        <v>1030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CX1084">
        <f>Y1084*Source!I403</f>
        <v>5.5686000000000004E-6</v>
      </c>
      <c r="CY1084">
        <f t="shared" si="198"/>
        <v>29226.11</v>
      </c>
      <c r="CZ1084">
        <f t="shared" si="199"/>
        <v>4455.2</v>
      </c>
      <c r="DA1084">
        <f t="shared" si="200"/>
        <v>6.56</v>
      </c>
      <c r="DB1084">
        <v>0</v>
      </c>
    </row>
    <row r="1085" spans="1:106" x14ac:dyDescent="0.2">
      <c r="A1085">
        <f>ROW(Source!A403)</f>
        <v>403</v>
      </c>
      <c r="B1085">
        <v>39570879</v>
      </c>
      <c r="C1085">
        <v>39573723</v>
      </c>
      <c r="D1085">
        <v>36826406</v>
      </c>
      <c r="E1085">
        <v>1</v>
      </c>
      <c r="F1085">
        <v>1</v>
      </c>
      <c r="G1085">
        <v>1</v>
      </c>
      <c r="H1085">
        <v>3</v>
      </c>
      <c r="I1085" t="s">
        <v>1419</v>
      </c>
      <c r="J1085" t="s">
        <v>1420</v>
      </c>
      <c r="K1085" t="s">
        <v>1421</v>
      </c>
      <c r="L1085">
        <v>1348</v>
      </c>
      <c r="N1085">
        <v>1009</v>
      </c>
      <c r="O1085" t="s">
        <v>64</v>
      </c>
      <c r="P1085" t="s">
        <v>64</v>
      </c>
      <c r="Q1085">
        <v>1000</v>
      </c>
      <c r="W1085">
        <v>0</v>
      </c>
      <c r="X1085">
        <v>900832145</v>
      </c>
      <c r="Y1085">
        <v>1.9400000000000001E-3</v>
      </c>
      <c r="AA1085">
        <v>32275.200000000001</v>
      </c>
      <c r="AB1085">
        <v>0</v>
      </c>
      <c r="AC1085">
        <v>0</v>
      </c>
      <c r="AD1085">
        <v>0</v>
      </c>
      <c r="AE1085">
        <v>4920</v>
      </c>
      <c r="AF1085">
        <v>0</v>
      </c>
      <c r="AG1085">
        <v>0</v>
      </c>
      <c r="AH1085">
        <v>0</v>
      </c>
      <c r="AI1085">
        <v>6.56</v>
      </c>
      <c r="AJ1085">
        <v>1</v>
      </c>
      <c r="AK1085">
        <v>1</v>
      </c>
      <c r="AL1085">
        <v>1</v>
      </c>
      <c r="AN1085">
        <v>0</v>
      </c>
      <c r="AO1085">
        <v>1</v>
      </c>
      <c r="AP1085">
        <v>0</v>
      </c>
      <c r="AQ1085">
        <v>0</v>
      </c>
      <c r="AR1085">
        <v>0</v>
      </c>
      <c r="AS1085" t="s">
        <v>3</v>
      </c>
      <c r="AT1085">
        <v>1.9400000000000001E-3</v>
      </c>
      <c r="AU1085" t="s">
        <v>3</v>
      </c>
      <c r="AV1085">
        <v>0</v>
      </c>
      <c r="AW1085">
        <v>2</v>
      </c>
      <c r="AX1085">
        <v>39573765</v>
      </c>
      <c r="AY1085">
        <v>1</v>
      </c>
      <c r="AZ1085">
        <v>0</v>
      </c>
      <c r="BA1085">
        <v>1031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CX1085">
        <f>Y1085*Source!I403</f>
        <v>3.6010280000000006E-4</v>
      </c>
      <c r="CY1085">
        <f t="shared" si="198"/>
        <v>32275.200000000001</v>
      </c>
      <c r="CZ1085">
        <f t="shared" si="199"/>
        <v>4920</v>
      </c>
      <c r="DA1085">
        <f t="shared" si="200"/>
        <v>6.56</v>
      </c>
      <c r="DB1085">
        <v>0</v>
      </c>
    </row>
    <row r="1086" spans="1:106" x14ac:dyDescent="0.2">
      <c r="A1086">
        <f>ROW(Source!A403)</f>
        <v>403</v>
      </c>
      <c r="B1086">
        <v>39570879</v>
      </c>
      <c r="C1086">
        <v>39573723</v>
      </c>
      <c r="D1086">
        <v>36830313</v>
      </c>
      <c r="E1086">
        <v>1</v>
      </c>
      <c r="F1086">
        <v>1</v>
      </c>
      <c r="G1086">
        <v>1</v>
      </c>
      <c r="H1086">
        <v>3</v>
      </c>
      <c r="I1086" t="s">
        <v>1422</v>
      </c>
      <c r="J1086" t="s">
        <v>1423</v>
      </c>
      <c r="K1086" t="s">
        <v>1424</v>
      </c>
      <c r="L1086">
        <v>1339</v>
      </c>
      <c r="N1086">
        <v>1007</v>
      </c>
      <c r="O1086" t="s">
        <v>73</v>
      </c>
      <c r="P1086" t="s">
        <v>73</v>
      </c>
      <c r="Q1086">
        <v>1</v>
      </c>
      <c r="W1086">
        <v>0</v>
      </c>
      <c r="X1086">
        <v>1283004816</v>
      </c>
      <c r="Y1086">
        <v>1.0300000000000001E-3</v>
      </c>
      <c r="AA1086">
        <v>11152</v>
      </c>
      <c r="AB1086">
        <v>0</v>
      </c>
      <c r="AC1086">
        <v>0</v>
      </c>
      <c r="AD1086">
        <v>0</v>
      </c>
      <c r="AE1086">
        <v>1700</v>
      </c>
      <c r="AF1086">
        <v>0</v>
      </c>
      <c r="AG1086">
        <v>0</v>
      </c>
      <c r="AH1086">
        <v>0</v>
      </c>
      <c r="AI1086">
        <v>6.56</v>
      </c>
      <c r="AJ1086">
        <v>1</v>
      </c>
      <c r="AK1086">
        <v>1</v>
      </c>
      <c r="AL1086">
        <v>1</v>
      </c>
      <c r="AN1086">
        <v>0</v>
      </c>
      <c r="AO1086">
        <v>1</v>
      </c>
      <c r="AP1086">
        <v>0</v>
      </c>
      <c r="AQ1086">
        <v>0</v>
      </c>
      <c r="AR1086">
        <v>0</v>
      </c>
      <c r="AS1086" t="s">
        <v>3</v>
      </c>
      <c r="AT1086">
        <v>1.0300000000000001E-3</v>
      </c>
      <c r="AU1086" t="s">
        <v>3</v>
      </c>
      <c r="AV1086">
        <v>0</v>
      </c>
      <c r="AW1086">
        <v>2</v>
      </c>
      <c r="AX1086">
        <v>39573766</v>
      </c>
      <c r="AY1086">
        <v>1</v>
      </c>
      <c r="AZ1086">
        <v>0</v>
      </c>
      <c r="BA1086">
        <v>1032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CX1086">
        <f>Y1086*Source!I403</f>
        <v>1.9118860000000003E-4</v>
      </c>
      <c r="CY1086">
        <f t="shared" si="198"/>
        <v>11152</v>
      </c>
      <c r="CZ1086">
        <f t="shared" si="199"/>
        <v>1700</v>
      </c>
      <c r="DA1086">
        <f t="shared" si="200"/>
        <v>6.56</v>
      </c>
      <c r="DB1086">
        <v>0</v>
      </c>
    </row>
    <row r="1087" spans="1:106" x14ac:dyDescent="0.2">
      <c r="A1087">
        <f>ROW(Source!A403)</f>
        <v>403</v>
      </c>
      <c r="B1087">
        <v>39570879</v>
      </c>
      <c r="C1087">
        <v>39573723</v>
      </c>
      <c r="D1087">
        <v>36837948</v>
      </c>
      <c r="E1087">
        <v>1</v>
      </c>
      <c r="F1087">
        <v>1</v>
      </c>
      <c r="G1087">
        <v>1</v>
      </c>
      <c r="H1087">
        <v>3</v>
      </c>
      <c r="I1087" t="s">
        <v>1425</v>
      </c>
      <c r="J1087" t="s">
        <v>1426</v>
      </c>
      <c r="K1087" t="s">
        <v>1427</v>
      </c>
      <c r="L1087">
        <v>1348</v>
      </c>
      <c r="N1087">
        <v>1009</v>
      </c>
      <c r="O1087" t="s">
        <v>64</v>
      </c>
      <c r="P1087" t="s">
        <v>64</v>
      </c>
      <c r="Q1087">
        <v>1000</v>
      </c>
      <c r="W1087">
        <v>0</v>
      </c>
      <c r="X1087">
        <v>-1655298345</v>
      </c>
      <c r="Y1087">
        <v>3.1E-4</v>
      </c>
      <c r="AA1087">
        <v>102467.2</v>
      </c>
      <c r="AB1087">
        <v>0</v>
      </c>
      <c r="AC1087">
        <v>0</v>
      </c>
      <c r="AD1087">
        <v>0</v>
      </c>
      <c r="AE1087">
        <v>15620</v>
      </c>
      <c r="AF1087">
        <v>0</v>
      </c>
      <c r="AG1087">
        <v>0</v>
      </c>
      <c r="AH1087">
        <v>0</v>
      </c>
      <c r="AI1087">
        <v>6.56</v>
      </c>
      <c r="AJ1087">
        <v>1</v>
      </c>
      <c r="AK1087">
        <v>1</v>
      </c>
      <c r="AL1087">
        <v>1</v>
      </c>
      <c r="AN1087">
        <v>0</v>
      </c>
      <c r="AO1087">
        <v>1</v>
      </c>
      <c r="AP1087">
        <v>0</v>
      </c>
      <c r="AQ1087">
        <v>0</v>
      </c>
      <c r="AR1087">
        <v>0</v>
      </c>
      <c r="AS1087" t="s">
        <v>3</v>
      </c>
      <c r="AT1087">
        <v>3.1E-4</v>
      </c>
      <c r="AU1087" t="s">
        <v>3</v>
      </c>
      <c r="AV1087">
        <v>0</v>
      </c>
      <c r="AW1087">
        <v>2</v>
      </c>
      <c r="AX1087">
        <v>39573767</v>
      </c>
      <c r="AY1087">
        <v>1</v>
      </c>
      <c r="AZ1087">
        <v>0</v>
      </c>
      <c r="BA1087">
        <v>1033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CX1087">
        <f>Y1087*Source!I403</f>
        <v>5.7542199999999999E-5</v>
      </c>
      <c r="CY1087">
        <f t="shared" si="198"/>
        <v>102467.2</v>
      </c>
      <c r="CZ1087">
        <f t="shared" si="199"/>
        <v>15620</v>
      </c>
      <c r="DA1087">
        <f t="shared" si="200"/>
        <v>6.56</v>
      </c>
      <c r="DB1087">
        <v>0</v>
      </c>
    </row>
    <row r="1088" spans="1:106" x14ac:dyDescent="0.2">
      <c r="A1088">
        <f>ROW(Source!A403)</f>
        <v>403</v>
      </c>
      <c r="B1088">
        <v>39570879</v>
      </c>
      <c r="C1088">
        <v>39573723</v>
      </c>
      <c r="D1088">
        <v>36839146</v>
      </c>
      <c r="E1088">
        <v>1</v>
      </c>
      <c r="F1088">
        <v>1</v>
      </c>
      <c r="G1088">
        <v>1</v>
      </c>
      <c r="H1088">
        <v>3</v>
      </c>
      <c r="I1088" t="s">
        <v>1393</v>
      </c>
      <c r="J1088" t="s">
        <v>1394</v>
      </c>
      <c r="K1088" t="s">
        <v>1395</v>
      </c>
      <c r="L1088">
        <v>1348</v>
      </c>
      <c r="N1088">
        <v>1009</v>
      </c>
      <c r="O1088" t="s">
        <v>64</v>
      </c>
      <c r="P1088" t="s">
        <v>64</v>
      </c>
      <c r="Q1088">
        <v>1000</v>
      </c>
      <c r="W1088">
        <v>0</v>
      </c>
      <c r="X1088">
        <v>-639604785</v>
      </c>
      <c r="Y1088">
        <v>5.9999999999999995E-4</v>
      </c>
      <c r="AA1088">
        <v>61795.199999999997</v>
      </c>
      <c r="AB1088">
        <v>0</v>
      </c>
      <c r="AC1088">
        <v>0</v>
      </c>
      <c r="AD1088">
        <v>0</v>
      </c>
      <c r="AE1088">
        <v>9420</v>
      </c>
      <c r="AF1088">
        <v>0</v>
      </c>
      <c r="AG1088">
        <v>0</v>
      </c>
      <c r="AH1088">
        <v>0</v>
      </c>
      <c r="AI1088">
        <v>6.56</v>
      </c>
      <c r="AJ1088">
        <v>1</v>
      </c>
      <c r="AK1088">
        <v>1</v>
      </c>
      <c r="AL1088">
        <v>1</v>
      </c>
      <c r="AN1088">
        <v>0</v>
      </c>
      <c r="AO1088">
        <v>1</v>
      </c>
      <c r="AP1088">
        <v>0</v>
      </c>
      <c r="AQ1088">
        <v>0</v>
      </c>
      <c r="AR1088">
        <v>0</v>
      </c>
      <c r="AS1088" t="s">
        <v>3</v>
      </c>
      <c r="AT1088">
        <v>5.9999999999999995E-4</v>
      </c>
      <c r="AU1088" t="s">
        <v>3</v>
      </c>
      <c r="AV1088">
        <v>0</v>
      </c>
      <c r="AW1088">
        <v>2</v>
      </c>
      <c r="AX1088">
        <v>39573768</v>
      </c>
      <c r="AY1088">
        <v>1</v>
      </c>
      <c r="AZ1088">
        <v>0</v>
      </c>
      <c r="BA1088">
        <v>1034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CX1088">
        <f>Y1088*Source!I403</f>
        <v>1.1137199999999999E-4</v>
      </c>
      <c r="CY1088">
        <f t="shared" si="198"/>
        <v>61795.199999999997</v>
      </c>
      <c r="CZ1088">
        <f t="shared" si="199"/>
        <v>9420</v>
      </c>
      <c r="DA1088">
        <f t="shared" si="200"/>
        <v>6.56</v>
      </c>
      <c r="DB1088">
        <v>0</v>
      </c>
    </row>
    <row r="1089" spans="1:106" x14ac:dyDescent="0.2">
      <c r="A1089">
        <f>ROW(Source!A406)</f>
        <v>406</v>
      </c>
      <c r="B1089">
        <v>39570879</v>
      </c>
      <c r="C1089">
        <v>39576121</v>
      </c>
      <c r="D1089">
        <v>37070202</v>
      </c>
      <c r="E1089">
        <v>1</v>
      </c>
      <c r="F1089">
        <v>1</v>
      </c>
      <c r="G1089">
        <v>1</v>
      </c>
      <c r="H1089">
        <v>1</v>
      </c>
      <c r="I1089" t="s">
        <v>1460</v>
      </c>
      <c r="J1089" t="s">
        <v>3</v>
      </c>
      <c r="K1089" t="s">
        <v>1461</v>
      </c>
      <c r="L1089">
        <v>1191</v>
      </c>
      <c r="N1089">
        <v>1013</v>
      </c>
      <c r="O1089" t="s">
        <v>1143</v>
      </c>
      <c r="P1089" t="s">
        <v>1143</v>
      </c>
      <c r="Q1089">
        <v>1</v>
      </c>
      <c r="W1089">
        <v>0</v>
      </c>
      <c r="X1089">
        <v>1983201532</v>
      </c>
      <c r="Y1089">
        <v>30.3</v>
      </c>
      <c r="AA1089">
        <v>0</v>
      </c>
      <c r="AB1089">
        <v>0</v>
      </c>
      <c r="AC1089">
        <v>0</v>
      </c>
      <c r="AD1089">
        <v>62.39</v>
      </c>
      <c r="AE1089">
        <v>0</v>
      </c>
      <c r="AF1089">
        <v>0</v>
      </c>
      <c r="AG1089">
        <v>0</v>
      </c>
      <c r="AH1089">
        <v>9.51</v>
      </c>
      <c r="AI1089">
        <v>1</v>
      </c>
      <c r="AJ1089">
        <v>1</v>
      </c>
      <c r="AK1089">
        <v>1</v>
      </c>
      <c r="AL1089">
        <v>6.56</v>
      </c>
      <c r="AN1089">
        <v>0</v>
      </c>
      <c r="AO1089">
        <v>1</v>
      </c>
      <c r="AP1089">
        <v>0</v>
      </c>
      <c r="AQ1089">
        <v>0</v>
      </c>
      <c r="AR1089">
        <v>0</v>
      </c>
      <c r="AS1089" t="s">
        <v>3</v>
      </c>
      <c r="AT1089">
        <v>30.3</v>
      </c>
      <c r="AU1089" t="s">
        <v>3</v>
      </c>
      <c r="AV1089">
        <v>1</v>
      </c>
      <c r="AW1089">
        <v>2</v>
      </c>
      <c r="AX1089">
        <v>39576131</v>
      </c>
      <c r="AY1089">
        <v>1</v>
      </c>
      <c r="AZ1089">
        <v>0</v>
      </c>
      <c r="BA1089">
        <v>1035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CX1089">
        <f>Y1089*Source!I406</f>
        <v>484.8</v>
      </c>
      <c r="CY1089">
        <f>AD1089</f>
        <v>62.39</v>
      </c>
      <c r="CZ1089">
        <f>AH1089</f>
        <v>9.51</v>
      </c>
      <c r="DA1089">
        <f>AL1089</f>
        <v>6.56</v>
      </c>
      <c r="DB1089">
        <v>0</v>
      </c>
    </row>
    <row r="1090" spans="1:106" x14ac:dyDescent="0.2">
      <c r="A1090">
        <f>ROW(Source!A406)</f>
        <v>406</v>
      </c>
      <c r="B1090">
        <v>39570879</v>
      </c>
      <c r="C1090">
        <v>39576121</v>
      </c>
      <c r="D1090">
        <v>37064876</v>
      </c>
      <c r="E1090">
        <v>1</v>
      </c>
      <c r="F1090">
        <v>1</v>
      </c>
      <c r="G1090">
        <v>1</v>
      </c>
      <c r="H1090">
        <v>1</v>
      </c>
      <c r="I1090" t="s">
        <v>1146</v>
      </c>
      <c r="J1090" t="s">
        <v>3</v>
      </c>
      <c r="K1090" t="s">
        <v>1147</v>
      </c>
      <c r="L1090">
        <v>1191</v>
      </c>
      <c r="N1090">
        <v>1013</v>
      </c>
      <c r="O1090" t="s">
        <v>1143</v>
      </c>
      <c r="P1090" t="s">
        <v>1143</v>
      </c>
      <c r="Q1090">
        <v>1</v>
      </c>
      <c r="W1090">
        <v>0</v>
      </c>
      <c r="X1090">
        <v>-1417349443</v>
      </c>
      <c r="Y1090">
        <v>0.24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1</v>
      </c>
      <c r="AJ1090">
        <v>1</v>
      </c>
      <c r="AK1090">
        <v>6.56</v>
      </c>
      <c r="AL1090">
        <v>1</v>
      </c>
      <c r="AN1090">
        <v>0</v>
      </c>
      <c r="AO1090">
        <v>1</v>
      </c>
      <c r="AP1090">
        <v>0</v>
      </c>
      <c r="AQ1090">
        <v>0</v>
      </c>
      <c r="AR1090">
        <v>0</v>
      </c>
      <c r="AS1090" t="s">
        <v>3</v>
      </c>
      <c r="AT1090">
        <v>0.24</v>
      </c>
      <c r="AU1090" t="s">
        <v>3</v>
      </c>
      <c r="AV1090">
        <v>2</v>
      </c>
      <c r="AW1090">
        <v>2</v>
      </c>
      <c r="AX1090">
        <v>39576132</v>
      </c>
      <c r="AY1090">
        <v>1</v>
      </c>
      <c r="AZ1090">
        <v>0</v>
      </c>
      <c r="BA1090">
        <v>1036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CX1090">
        <f>Y1090*Source!I406</f>
        <v>3.84</v>
      </c>
      <c r="CY1090">
        <f>AD1090</f>
        <v>0</v>
      </c>
      <c r="CZ1090">
        <f>AH1090</f>
        <v>0</v>
      </c>
      <c r="DA1090">
        <f>AL1090</f>
        <v>1</v>
      </c>
      <c r="DB1090">
        <v>0</v>
      </c>
    </row>
    <row r="1091" spans="1:106" x14ac:dyDescent="0.2">
      <c r="A1091">
        <f>ROW(Source!A406)</f>
        <v>406</v>
      </c>
      <c r="B1091">
        <v>39570879</v>
      </c>
      <c r="C1091">
        <v>39576121</v>
      </c>
      <c r="D1091">
        <v>36882159</v>
      </c>
      <c r="E1091">
        <v>1</v>
      </c>
      <c r="F1091">
        <v>1</v>
      </c>
      <c r="G1091">
        <v>1</v>
      </c>
      <c r="H1091">
        <v>2</v>
      </c>
      <c r="I1091" t="s">
        <v>1155</v>
      </c>
      <c r="J1091" t="s">
        <v>1156</v>
      </c>
      <c r="K1091" t="s">
        <v>1157</v>
      </c>
      <c r="L1091">
        <v>1368</v>
      </c>
      <c r="N1091">
        <v>1011</v>
      </c>
      <c r="O1091" t="s">
        <v>1151</v>
      </c>
      <c r="P1091" t="s">
        <v>1151</v>
      </c>
      <c r="Q1091">
        <v>1</v>
      </c>
      <c r="W1091">
        <v>0</v>
      </c>
      <c r="X1091">
        <v>-1718674368</v>
      </c>
      <c r="Y1091">
        <v>0.12</v>
      </c>
      <c r="AA1091">
        <v>0</v>
      </c>
      <c r="AB1091">
        <v>734.65</v>
      </c>
      <c r="AC1091">
        <v>13.5</v>
      </c>
      <c r="AD1091">
        <v>0</v>
      </c>
      <c r="AE1091">
        <v>0</v>
      </c>
      <c r="AF1091">
        <v>111.99</v>
      </c>
      <c r="AG1091">
        <v>13.5</v>
      </c>
      <c r="AH1091">
        <v>0</v>
      </c>
      <c r="AI1091">
        <v>1</v>
      </c>
      <c r="AJ1091">
        <v>6.56</v>
      </c>
      <c r="AK1091">
        <v>1</v>
      </c>
      <c r="AL1091">
        <v>1</v>
      </c>
      <c r="AN1091">
        <v>0</v>
      </c>
      <c r="AO1091">
        <v>1</v>
      </c>
      <c r="AP1091">
        <v>0</v>
      </c>
      <c r="AQ1091">
        <v>0</v>
      </c>
      <c r="AR1091">
        <v>0</v>
      </c>
      <c r="AS1091" t="s">
        <v>3</v>
      </c>
      <c r="AT1091">
        <v>0.12</v>
      </c>
      <c r="AU1091" t="s">
        <v>3</v>
      </c>
      <c r="AV1091">
        <v>0</v>
      </c>
      <c r="AW1091">
        <v>2</v>
      </c>
      <c r="AX1091">
        <v>39576133</v>
      </c>
      <c r="AY1091">
        <v>1</v>
      </c>
      <c r="AZ1091">
        <v>0</v>
      </c>
      <c r="BA1091">
        <v>1037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CX1091">
        <f>Y1091*Source!I406</f>
        <v>1.92</v>
      </c>
      <c r="CY1091">
        <f>AB1091</f>
        <v>734.65</v>
      </c>
      <c r="CZ1091">
        <f>AF1091</f>
        <v>111.99</v>
      </c>
      <c r="DA1091">
        <f>AJ1091</f>
        <v>6.56</v>
      </c>
      <c r="DB1091">
        <v>0</v>
      </c>
    </row>
    <row r="1092" spans="1:106" x14ac:dyDescent="0.2">
      <c r="A1092">
        <f>ROW(Source!A406)</f>
        <v>406</v>
      </c>
      <c r="B1092">
        <v>39570879</v>
      </c>
      <c r="C1092">
        <v>39576121</v>
      </c>
      <c r="D1092">
        <v>36882356</v>
      </c>
      <c r="E1092">
        <v>1</v>
      </c>
      <c r="F1092">
        <v>1</v>
      </c>
      <c r="G1092">
        <v>1</v>
      </c>
      <c r="H1092">
        <v>2</v>
      </c>
      <c r="I1092" t="s">
        <v>1433</v>
      </c>
      <c r="J1092" t="s">
        <v>1434</v>
      </c>
      <c r="K1092" t="s">
        <v>1435</v>
      </c>
      <c r="L1092">
        <v>1368</v>
      </c>
      <c r="N1092">
        <v>1011</v>
      </c>
      <c r="O1092" t="s">
        <v>1151</v>
      </c>
      <c r="P1092" t="s">
        <v>1151</v>
      </c>
      <c r="Q1092">
        <v>1</v>
      </c>
      <c r="W1092">
        <v>0</v>
      </c>
      <c r="X1092">
        <v>1047452784</v>
      </c>
      <c r="Y1092">
        <v>0.42</v>
      </c>
      <c r="AA1092">
        <v>0</v>
      </c>
      <c r="AB1092">
        <v>11.15</v>
      </c>
      <c r="AC1092">
        <v>0</v>
      </c>
      <c r="AD1092">
        <v>0</v>
      </c>
      <c r="AE1092">
        <v>0</v>
      </c>
      <c r="AF1092">
        <v>1.7</v>
      </c>
      <c r="AG1092">
        <v>0</v>
      </c>
      <c r="AH1092">
        <v>0</v>
      </c>
      <c r="AI1092">
        <v>1</v>
      </c>
      <c r="AJ1092">
        <v>6.56</v>
      </c>
      <c r="AK1092">
        <v>1</v>
      </c>
      <c r="AL1092">
        <v>1</v>
      </c>
      <c r="AN1092">
        <v>0</v>
      </c>
      <c r="AO1092">
        <v>1</v>
      </c>
      <c r="AP1092">
        <v>0</v>
      </c>
      <c r="AQ1092">
        <v>0</v>
      </c>
      <c r="AR1092">
        <v>0</v>
      </c>
      <c r="AS1092" t="s">
        <v>3</v>
      </c>
      <c r="AT1092">
        <v>0.42</v>
      </c>
      <c r="AU1092" t="s">
        <v>3</v>
      </c>
      <c r="AV1092">
        <v>0</v>
      </c>
      <c r="AW1092">
        <v>2</v>
      </c>
      <c r="AX1092">
        <v>39576134</v>
      </c>
      <c r="AY1092">
        <v>1</v>
      </c>
      <c r="AZ1092">
        <v>0</v>
      </c>
      <c r="BA1092">
        <v>1038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CX1092">
        <f>Y1092*Source!I406</f>
        <v>6.72</v>
      </c>
      <c r="CY1092">
        <f>AB1092</f>
        <v>11.15</v>
      </c>
      <c r="CZ1092">
        <f>AF1092</f>
        <v>1.7</v>
      </c>
      <c r="DA1092">
        <f>AJ1092</f>
        <v>6.56</v>
      </c>
      <c r="DB1092">
        <v>0</v>
      </c>
    </row>
    <row r="1093" spans="1:106" x14ac:dyDescent="0.2">
      <c r="A1093">
        <f>ROW(Source!A406)</f>
        <v>406</v>
      </c>
      <c r="B1093">
        <v>39570879</v>
      </c>
      <c r="C1093">
        <v>39576121</v>
      </c>
      <c r="D1093">
        <v>36882471</v>
      </c>
      <c r="E1093">
        <v>1</v>
      </c>
      <c r="F1093">
        <v>1</v>
      </c>
      <c r="G1093">
        <v>1</v>
      </c>
      <c r="H1093">
        <v>2</v>
      </c>
      <c r="I1093" t="s">
        <v>1462</v>
      </c>
      <c r="J1093" t="s">
        <v>1463</v>
      </c>
      <c r="K1093" t="s">
        <v>1464</v>
      </c>
      <c r="L1093">
        <v>1368</v>
      </c>
      <c r="N1093">
        <v>1011</v>
      </c>
      <c r="O1093" t="s">
        <v>1151</v>
      </c>
      <c r="P1093" t="s">
        <v>1151</v>
      </c>
      <c r="Q1093">
        <v>1</v>
      </c>
      <c r="W1093">
        <v>0</v>
      </c>
      <c r="X1093">
        <v>-2008011765</v>
      </c>
      <c r="Y1093">
        <v>0.17</v>
      </c>
      <c r="AA1093">
        <v>0</v>
      </c>
      <c r="AB1093">
        <v>10.82</v>
      </c>
      <c r="AC1093">
        <v>0</v>
      </c>
      <c r="AD1093">
        <v>0</v>
      </c>
      <c r="AE1093">
        <v>0</v>
      </c>
      <c r="AF1093">
        <v>1.65</v>
      </c>
      <c r="AG1093">
        <v>0</v>
      </c>
      <c r="AH1093">
        <v>0</v>
      </c>
      <c r="AI1093">
        <v>1</v>
      </c>
      <c r="AJ1093">
        <v>6.56</v>
      </c>
      <c r="AK1093">
        <v>1</v>
      </c>
      <c r="AL1093">
        <v>1</v>
      </c>
      <c r="AN1093">
        <v>0</v>
      </c>
      <c r="AO1093">
        <v>1</v>
      </c>
      <c r="AP1093">
        <v>0</v>
      </c>
      <c r="AQ1093">
        <v>0</v>
      </c>
      <c r="AR1093">
        <v>0</v>
      </c>
      <c r="AS1093" t="s">
        <v>3</v>
      </c>
      <c r="AT1093">
        <v>0.17</v>
      </c>
      <c r="AU1093" t="s">
        <v>3</v>
      </c>
      <c r="AV1093">
        <v>0</v>
      </c>
      <c r="AW1093">
        <v>2</v>
      </c>
      <c r="AX1093">
        <v>39576135</v>
      </c>
      <c r="AY1093">
        <v>1</v>
      </c>
      <c r="AZ1093">
        <v>0</v>
      </c>
      <c r="BA1093">
        <v>1039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CX1093">
        <f>Y1093*Source!I406</f>
        <v>2.72</v>
      </c>
      <c r="CY1093">
        <f>AB1093</f>
        <v>10.82</v>
      </c>
      <c r="CZ1093">
        <f>AF1093</f>
        <v>1.65</v>
      </c>
      <c r="DA1093">
        <f>AJ1093</f>
        <v>6.56</v>
      </c>
      <c r="DB1093">
        <v>0</v>
      </c>
    </row>
    <row r="1094" spans="1:106" x14ac:dyDescent="0.2">
      <c r="A1094">
        <f>ROW(Source!A406)</f>
        <v>406</v>
      </c>
      <c r="B1094">
        <v>39570879</v>
      </c>
      <c r="C1094">
        <v>39576121</v>
      </c>
      <c r="D1094">
        <v>36883554</v>
      </c>
      <c r="E1094">
        <v>1</v>
      </c>
      <c r="F1094">
        <v>1</v>
      </c>
      <c r="G1094">
        <v>1</v>
      </c>
      <c r="H1094">
        <v>2</v>
      </c>
      <c r="I1094" t="s">
        <v>1158</v>
      </c>
      <c r="J1094" t="s">
        <v>1159</v>
      </c>
      <c r="K1094" t="s">
        <v>1160</v>
      </c>
      <c r="L1094">
        <v>1368</v>
      </c>
      <c r="N1094">
        <v>1011</v>
      </c>
      <c r="O1094" t="s">
        <v>1151</v>
      </c>
      <c r="P1094" t="s">
        <v>1151</v>
      </c>
      <c r="Q1094">
        <v>1</v>
      </c>
      <c r="W1094">
        <v>0</v>
      </c>
      <c r="X1094">
        <v>1372534845</v>
      </c>
      <c r="Y1094">
        <v>0.12</v>
      </c>
      <c r="AA1094">
        <v>0</v>
      </c>
      <c r="AB1094">
        <v>431.06</v>
      </c>
      <c r="AC1094">
        <v>11.6</v>
      </c>
      <c r="AD1094">
        <v>0</v>
      </c>
      <c r="AE1094">
        <v>0</v>
      </c>
      <c r="AF1094">
        <v>65.709999999999994</v>
      </c>
      <c r="AG1094">
        <v>11.6</v>
      </c>
      <c r="AH1094">
        <v>0</v>
      </c>
      <c r="AI1094">
        <v>1</v>
      </c>
      <c r="AJ1094">
        <v>6.56</v>
      </c>
      <c r="AK1094">
        <v>1</v>
      </c>
      <c r="AL1094">
        <v>1</v>
      </c>
      <c r="AN1094">
        <v>0</v>
      </c>
      <c r="AO1094">
        <v>1</v>
      </c>
      <c r="AP1094">
        <v>0</v>
      </c>
      <c r="AQ1094">
        <v>0</v>
      </c>
      <c r="AR1094">
        <v>0</v>
      </c>
      <c r="AS1094" t="s">
        <v>3</v>
      </c>
      <c r="AT1094">
        <v>0.12</v>
      </c>
      <c r="AU1094" t="s">
        <v>3</v>
      </c>
      <c r="AV1094">
        <v>0</v>
      </c>
      <c r="AW1094">
        <v>2</v>
      </c>
      <c r="AX1094">
        <v>39576136</v>
      </c>
      <c r="AY1094">
        <v>1</v>
      </c>
      <c r="AZ1094">
        <v>0</v>
      </c>
      <c r="BA1094">
        <v>1040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CX1094">
        <f>Y1094*Source!I406</f>
        <v>1.92</v>
      </c>
      <c r="CY1094">
        <f>AB1094</f>
        <v>431.06</v>
      </c>
      <c r="CZ1094">
        <f>AF1094</f>
        <v>65.709999999999994</v>
      </c>
      <c r="DA1094">
        <f>AJ1094</f>
        <v>6.56</v>
      </c>
      <c r="DB1094">
        <v>0</v>
      </c>
    </row>
    <row r="1095" spans="1:106" x14ac:dyDescent="0.2">
      <c r="A1095">
        <f>ROW(Source!A406)</f>
        <v>406</v>
      </c>
      <c r="B1095">
        <v>39570879</v>
      </c>
      <c r="C1095">
        <v>39576121</v>
      </c>
      <c r="D1095">
        <v>36801809</v>
      </c>
      <c r="E1095">
        <v>1</v>
      </c>
      <c r="F1095">
        <v>1</v>
      </c>
      <c r="G1095">
        <v>1</v>
      </c>
      <c r="H1095">
        <v>3</v>
      </c>
      <c r="I1095" t="s">
        <v>1465</v>
      </c>
      <c r="J1095" t="s">
        <v>1466</v>
      </c>
      <c r="K1095" t="s">
        <v>1467</v>
      </c>
      <c r="L1095">
        <v>1383</v>
      </c>
      <c r="N1095">
        <v>1013</v>
      </c>
      <c r="O1095" t="s">
        <v>1468</v>
      </c>
      <c r="P1095" t="s">
        <v>1468</v>
      </c>
      <c r="Q1095">
        <v>1</v>
      </c>
      <c r="W1095">
        <v>0</v>
      </c>
      <c r="X1095">
        <v>-1379976516</v>
      </c>
      <c r="Y1095">
        <v>5.2</v>
      </c>
      <c r="AA1095">
        <v>2.62</v>
      </c>
      <c r="AB1095">
        <v>0</v>
      </c>
      <c r="AC1095">
        <v>0</v>
      </c>
      <c r="AD1095">
        <v>0</v>
      </c>
      <c r="AE1095">
        <v>0.4</v>
      </c>
      <c r="AF1095">
        <v>0</v>
      </c>
      <c r="AG1095">
        <v>0</v>
      </c>
      <c r="AH1095">
        <v>0</v>
      </c>
      <c r="AI1095">
        <v>6.56</v>
      </c>
      <c r="AJ1095">
        <v>1</v>
      </c>
      <c r="AK1095">
        <v>1</v>
      </c>
      <c r="AL1095">
        <v>1</v>
      </c>
      <c r="AN1095">
        <v>0</v>
      </c>
      <c r="AO1095">
        <v>1</v>
      </c>
      <c r="AP1095">
        <v>0</v>
      </c>
      <c r="AQ1095">
        <v>0</v>
      </c>
      <c r="AR1095">
        <v>0</v>
      </c>
      <c r="AS1095" t="s">
        <v>3</v>
      </c>
      <c r="AT1095">
        <v>5.2</v>
      </c>
      <c r="AU1095" t="s">
        <v>3</v>
      </c>
      <c r="AV1095">
        <v>0</v>
      </c>
      <c r="AW1095">
        <v>2</v>
      </c>
      <c r="AX1095">
        <v>39576137</v>
      </c>
      <c r="AY1095">
        <v>1</v>
      </c>
      <c r="AZ1095">
        <v>0</v>
      </c>
      <c r="BA1095">
        <v>1041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CX1095">
        <f>Y1095*Source!I406</f>
        <v>83.2</v>
      </c>
      <c r="CY1095">
        <f>AA1095</f>
        <v>2.62</v>
      </c>
      <c r="CZ1095">
        <f>AE1095</f>
        <v>0.4</v>
      </c>
      <c r="DA1095">
        <f>AI1095</f>
        <v>6.56</v>
      </c>
      <c r="DB1095">
        <v>0</v>
      </c>
    </row>
    <row r="1096" spans="1:106" x14ac:dyDescent="0.2">
      <c r="A1096">
        <f>ROW(Source!A406)</f>
        <v>406</v>
      </c>
      <c r="B1096">
        <v>39570879</v>
      </c>
      <c r="C1096">
        <v>39576121</v>
      </c>
      <c r="D1096">
        <v>36823298</v>
      </c>
      <c r="E1096">
        <v>1</v>
      </c>
      <c r="F1096">
        <v>1</v>
      </c>
      <c r="G1096">
        <v>1</v>
      </c>
      <c r="H1096">
        <v>3</v>
      </c>
      <c r="I1096" t="s">
        <v>1469</v>
      </c>
      <c r="J1096" t="s">
        <v>1470</v>
      </c>
      <c r="K1096" t="s">
        <v>1471</v>
      </c>
      <c r="L1096">
        <v>1346</v>
      </c>
      <c r="N1096">
        <v>1009</v>
      </c>
      <c r="O1096" t="s">
        <v>307</v>
      </c>
      <c r="P1096" t="s">
        <v>307</v>
      </c>
      <c r="Q1096">
        <v>1</v>
      </c>
      <c r="W1096">
        <v>0</v>
      </c>
      <c r="X1096">
        <v>-1746583631</v>
      </c>
      <c r="Y1096">
        <v>2.5</v>
      </c>
      <c r="AA1096">
        <v>82.66</v>
      </c>
      <c r="AB1096">
        <v>0</v>
      </c>
      <c r="AC1096">
        <v>0</v>
      </c>
      <c r="AD1096">
        <v>0</v>
      </c>
      <c r="AE1096">
        <v>12.6</v>
      </c>
      <c r="AF1096">
        <v>0</v>
      </c>
      <c r="AG1096">
        <v>0</v>
      </c>
      <c r="AH1096">
        <v>0</v>
      </c>
      <c r="AI1096">
        <v>6.56</v>
      </c>
      <c r="AJ1096">
        <v>1</v>
      </c>
      <c r="AK1096">
        <v>1</v>
      </c>
      <c r="AL1096">
        <v>1</v>
      </c>
      <c r="AN1096">
        <v>0</v>
      </c>
      <c r="AO1096">
        <v>1</v>
      </c>
      <c r="AP1096">
        <v>0</v>
      </c>
      <c r="AQ1096">
        <v>0</v>
      </c>
      <c r="AR1096">
        <v>0</v>
      </c>
      <c r="AS1096" t="s">
        <v>3</v>
      </c>
      <c r="AT1096">
        <v>2.5</v>
      </c>
      <c r="AU1096" t="s">
        <v>3</v>
      </c>
      <c r="AV1096">
        <v>0</v>
      </c>
      <c r="AW1096">
        <v>2</v>
      </c>
      <c r="AX1096">
        <v>39576138</v>
      </c>
      <c r="AY1096">
        <v>1</v>
      </c>
      <c r="AZ1096">
        <v>0</v>
      </c>
      <c r="BA1096">
        <v>1042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CX1096">
        <f>Y1096*Source!I406</f>
        <v>40</v>
      </c>
      <c r="CY1096">
        <f>AA1096</f>
        <v>82.66</v>
      </c>
      <c r="CZ1096">
        <f>AE1096</f>
        <v>12.6</v>
      </c>
      <c r="DA1096">
        <f>AI1096</f>
        <v>6.56</v>
      </c>
      <c r="DB1096">
        <v>0</v>
      </c>
    </row>
    <row r="1097" spans="1:106" x14ac:dyDescent="0.2">
      <c r="A1097">
        <f>ROW(Source!A406)</f>
        <v>406</v>
      </c>
      <c r="B1097">
        <v>39570879</v>
      </c>
      <c r="C1097">
        <v>39576121</v>
      </c>
      <c r="D1097">
        <v>36799065</v>
      </c>
      <c r="E1097">
        <v>17</v>
      </c>
      <c r="F1097">
        <v>1</v>
      </c>
      <c r="G1097">
        <v>1</v>
      </c>
      <c r="H1097">
        <v>3</v>
      </c>
      <c r="I1097" t="s">
        <v>1472</v>
      </c>
      <c r="J1097" t="s">
        <v>3</v>
      </c>
      <c r="K1097" t="s">
        <v>1473</v>
      </c>
      <c r="L1097">
        <v>1374</v>
      </c>
      <c r="N1097">
        <v>1013</v>
      </c>
      <c r="O1097" t="s">
        <v>1474</v>
      </c>
      <c r="P1097" t="s">
        <v>1474</v>
      </c>
      <c r="Q1097">
        <v>1</v>
      </c>
      <c r="W1097">
        <v>0</v>
      </c>
      <c r="X1097">
        <v>-1731369543</v>
      </c>
      <c r="Y1097">
        <v>5.76</v>
      </c>
      <c r="AA1097">
        <v>1</v>
      </c>
      <c r="AB1097">
        <v>0</v>
      </c>
      <c r="AC1097">
        <v>0</v>
      </c>
      <c r="AD1097">
        <v>0</v>
      </c>
      <c r="AE1097">
        <v>1</v>
      </c>
      <c r="AF1097">
        <v>0</v>
      </c>
      <c r="AG1097">
        <v>0</v>
      </c>
      <c r="AH1097">
        <v>0</v>
      </c>
      <c r="AI1097">
        <v>1</v>
      </c>
      <c r="AJ1097">
        <v>1</v>
      </c>
      <c r="AK1097">
        <v>1</v>
      </c>
      <c r="AL1097">
        <v>1</v>
      </c>
      <c r="AN1097">
        <v>0</v>
      </c>
      <c r="AO1097">
        <v>1</v>
      </c>
      <c r="AP1097">
        <v>0</v>
      </c>
      <c r="AQ1097">
        <v>0</v>
      </c>
      <c r="AR1097">
        <v>0</v>
      </c>
      <c r="AS1097" t="s">
        <v>3</v>
      </c>
      <c r="AT1097">
        <v>5.76</v>
      </c>
      <c r="AU1097" t="s">
        <v>3</v>
      </c>
      <c r="AV1097">
        <v>0</v>
      </c>
      <c r="AW1097">
        <v>2</v>
      </c>
      <c r="AX1097">
        <v>39576139</v>
      </c>
      <c r="AY1097">
        <v>1</v>
      </c>
      <c r="AZ1097">
        <v>0</v>
      </c>
      <c r="BA1097">
        <v>1043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CX1097">
        <f>Y1097*Source!I406</f>
        <v>92.16</v>
      </c>
      <c r="CY1097">
        <f>AA1097</f>
        <v>1</v>
      </c>
      <c r="CZ1097">
        <f>AE1097</f>
        <v>1</v>
      </c>
      <c r="DA1097">
        <f>AI1097</f>
        <v>1</v>
      </c>
      <c r="DB1097">
        <v>0</v>
      </c>
    </row>
    <row r="1098" spans="1:106" x14ac:dyDescent="0.2">
      <c r="A1098">
        <f>ROW(Source!A474)</f>
        <v>474</v>
      </c>
      <c r="B1098">
        <v>39570879</v>
      </c>
      <c r="C1098">
        <v>39573834</v>
      </c>
      <c r="D1098">
        <v>37064928</v>
      </c>
      <c r="E1098">
        <v>1</v>
      </c>
      <c r="F1098">
        <v>1</v>
      </c>
      <c r="G1098">
        <v>1</v>
      </c>
      <c r="H1098">
        <v>1</v>
      </c>
      <c r="I1098" t="s">
        <v>1229</v>
      </c>
      <c r="J1098" t="s">
        <v>3</v>
      </c>
      <c r="K1098" t="s">
        <v>1230</v>
      </c>
      <c r="L1098">
        <v>1191</v>
      </c>
      <c r="N1098">
        <v>1013</v>
      </c>
      <c r="O1098" t="s">
        <v>1143</v>
      </c>
      <c r="P1098" t="s">
        <v>1143</v>
      </c>
      <c r="Q1098">
        <v>1</v>
      </c>
      <c r="W1098">
        <v>0</v>
      </c>
      <c r="X1098">
        <v>145020957</v>
      </c>
      <c r="Y1098">
        <v>154.56</v>
      </c>
      <c r="AA1098">
        <v>0</v>
      </c>
      <c r="AB1098">
        <v>0</v>
      </c>
      <c r="AC1098">
        <v>0</v>
      </c>
      <c r="AD1098">
        <v>59.5</v>
      </c>
      <c r="AE1098">
        <v>0</v>
      </c>
      <c r="AF1098">
        <v>0</v>
      </c>
      <c r="AG1098">
        <v>0</v>
      </c>
      <c r="AH1098">
        <v>9.07</v>
      </c>
      <c r="AI1098">
        <v>1</v>
      </c>
      <c r="AJ1098">
        <v>1</v>
      </c>
      <c r="AK1098">
        <v>1</v>
      </c>
      <c r="AL1098">
        <v>6.56</v>
      </c>
      <c r="AN1098">
        <v>0</v>
      </c>
      <c r="AO1098">
        <v>1</v>
      </c>
      <c r="AP1098">
        <v>1</v>
      </c>
      <c r="AQ1098">
        <v>0</v>
      </c>
      <c r="AR1098">
        <v>0</v>
      </c>
      <c r="AS1098" t="s">
        <v>3</v>
      </c>
      <c r="AT1098">
        <v>134.4</v>
      </c>
      <c r="AU1098" t="s">
        <v>20</v>
      </c>
      <c r="AV1098">
        <v>1</v>
      </c>
      <c r="AW1098">
        <v>2</v>
      </c>
      <c r="AX1098">
        <v>39573859</v>
      </c>
      <c r="AY1098">
        <v>1</v>
      </c>
      <c r="AZ1098">
        <v>0</v>
      </c>
      <c r="BA1098">
        <v>1044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CX1098">
        <f>Y1098*Source!I474</f>
        <v>763.52640000000008</v>
      </c>
      <c r="CY1098">
        <f>AD1098</f>
        <v>59.5</v>
      </c>
      <c r="CZ1098">
        <f>AH1098</f>
        <v>9.07</v>
      </c>
      <c r="DA1098">
        <f>AL1098</f>
        <v>6.56</v>
      </c>
      <c r="DB1098">
        <v>0</v>
      </c>
    </row>
    <row r="1099" spans="1:106" x14ac:dyDescent="0.2">
      <c r="A1099">
        <f>ROW(Source!A474)</f>
        <v>474</v>
      </c>
      <c r="B1099">
        <v>39570879</v>
      </c>
      <c r="C1099">
        <v>39573834</v>
      </c>
      <c r="D1099">
        <v>37064876</v>
      </c>
      <c r="E1099">
        <v>1</v>
      </c>
      <c r="F1099">
        <v>1</v>
      </c>
      <c r="G1099">
        <v>1</v>
      </c>
      <c r="H1099">
        <v>1</v>
      </c>
      <c r="I1099" t="s">
        <v>1146</v>
      </c>
      <c r="J1099" t="s">
        <v>3</v>
      </c>
      <c r="K1099" t="s">
        <v>1147</v>
      </c>
      <c r="L1099">
        <v>1191</v>
      </c>
      <c r="N1099">
        <v>1013</v>
      </c>
      <c r="O1099" t="s">
        <v>1143</v>
      </c>
      <c r="P1099" t="s">
        <v>1143</v>
      </c>
      <c r="Q1099">
        <v>1</v>
      </c>
      <c r="W1099">
        <v>0</v>
      </c>
      <c r="X1099">
        <v>-1417349443</v>
      </c>
      <c r="Y1099">
        <v>11.89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1</v>
      </c>
      <c r="AJ1099">
        <v>1</v>
      </c>
      <c r="AK1099">
        <v>6.56</v>
      </c>
      <c r="AL1099">
        <v>1</v>
      </c>
      <c r="AN1099">
        <v>0</v>
      </c>
      <c r="AO1099">
        <v>1</v>
      </c>
      <c r="AP1099">
        <v>0</v>
      </c>
      <c r="AQ1099">
        <v>0</v>
      </c>
      <c r="AR1099">
        <v>0</v>
      </c>
      <c r="AS1099" t="s">
        <v>3</v>
      </c>
      <c r="AT1099">
        <v>11.89</v>
      </c>
      <c r="AU1099" t="s">
        <v>3</v>
      </c>
      <c r="AV1099">
        <v>2</v>
      </c>
      <c r="AW1099">
        <v>2</v>
      </c>
      <c r="AX1099">
        <v>39573860</v>
      </c>
      <c r="AY1099">
        <v>1</v>
      </c>
      <c r="AZ1099">
        <v>2048</v>
      </c>
      <c r="BA1099">
        <v>1045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CX1099">
        <f>Y1099*Source!I474</f>
        <v>58.73660000000001</v>
      </c>
      <c r="CY1099">
        <f>AD1099</f>
        <v>0</v>
      </c>
      <c r="CZ1099">
        <f>AH1099</f>
        <v>0</v>
      </c>
      <c r="DA1099">
        <f>AL1099</f>
        <v>1</v>
      </c>
      <c r="DB1099">
        <v>0</v>
      </c>
    </row>
    <row r="1100" spans="1:106" x14ac:dyDescent="0.2">
      <c r="A1100">
        <f>ROW(Source!A474)</f>
        <v>474</v>
      </c>
      <c r="B1100">
        <v>39570879</v>
      </c>
      <c r="C1100">
        <v>39573834</v>
      </c>
      <c r="D1100">
        <v>36882079</v>
      </c>
      <c r="E1100">
        <v>1</v>
      </c>
      <c r="F1100">
        <v>1</v>
      </c>
      <c r="G1100">
        <v>1</v>
      </c>
      <c r="H1100">
        <v>2</v>
      </c>
      <c r="I1100" t="s">
        <v>1401</v>
      </c>
      <c r="J1100" t="s">
        <v>1402</v>
      </c>
      <c r="K1100" t="s">
        <v>1403</v>
      </c>
      <c r="L1100">
        <v>1368</v>
      </c>
      <c r="N1100">
        <v>1011</v>
      </c>
      <c r="O1100" t="s">
        <v>1151</v>
      </c>
      <c r="P1100" t="s">
        <v>1151</v>
      </c>
      <c r="Q1100">
        <v>1</v>
      </c>
      <c r="W1100">
        <v>0</v>
      </c>
      <c r="X1100">
        <v>641541266</v>
      </c>
      <c r="Y1100">
        <v>8.7500000000000008E-2</v>
      </c>
      <c r="AA1100">
        <v>0</v>
      </c>
      <c r="AB1100">
        <v>788.77</v>
      </c>
      <c r="AC1100">
        <v>15.42</v>
      </c>
      <c r="AD1100">
        <v>0</v>
      </c>
      <c r="AE1100">
        <v>0</v>
      </c>
      <c r="AF1100">
        <v>120.24</v>
      </c>
      <c r="AG1100">
        <v>15.42</v>
      </c>
      <c r="AH1100">
        <v>0</v>
      </c>
      <c r="AI1100">
        <v>1</v>
      </c>
      <c r="AJ1100">
        <v>6.56</v>
      </c>
      <c r="AK1100">
        <v>1</v>
      </c>
      <c r="AL1100">
        <v>1</v>
      </c>
      <c r="AN1100">
        <v>0</v>
      </c>
      <c r="AO1100">
        <v>1</v>
      </c>
      <c r="AP1100">
        <v>1</v>
      </c>
      <c r="AQ1100">
        <v>0</v>
      </c>
      <c r="AR1100">
        <v>0</v>
      </c>
      <c r="AS1100" t="s">
        <v>3</v>
      </c>
      <c r="AT1100">
        <v>7.0000000000000007E-2</v>
      </c>
      <c r="AU1100" t="s">
        <v>19</v>
      </c>
      <c r="AV1100">
        <v>0</v>
      </c>
      <c r="AW1100">
        <v>2</v>
      </c>
      <c r="AX1100">
        <v>39573861</v>
      </c>
      <c r="AY1100">
        <v>1</v>
      </c>
      <c r="AZ1100">
        <v>0</v>
      </c>
      <c r="BA1100">
        <v>1046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CX1100">
        <f>Y1100*Source!I474</f>
        <v>0.43225000000000008</v>
      </c>
      <c r="CY1100">
        <f t="shared" ref="CY1100:CY1105" si="201">AB1100</f>
        <v>788.77</v>
      </c>
      <c r="CZ1100">
        <f t="shared" ref="CZ1100:CZ1105" si="202">AF1100</f>
        <v>120.24</v>
      </c>
      <c r="DA1100">
        <f t="shared" ref="DA1100:DA1105" si="203">AJ1100</f>
        <v>6.56</v>
      </c>
      <c r="DB1100">
        <v>0</v>
      </c>
    </row>
    <row r="1101" spans="1:106" x14ac:dyDescent="0.2">
      <c r="A1101">
        <f>ROW(Source!A474)</f>
        <v>474</v>
      </c>
      <c r="B1101">
        <v>39570879</v>
      </c>
      <c r="C1101">
        <v>39573834</v>
      </c>
      <c r="D1101">
        <v>36882159</v>
      </c>
      <c r="E1101">
        <v>1</v>
      </c>
      <c r="F1101">
        <v>1</v>
      </c>
      <c r="G1101">
        <v>1</v>
      </c>
      <c r="H1101">
        <v>2</v>
      </c>
      <c r="I1101" t="s">
        <v>1155</v>
      </c>
      <c r="J1101" t="s">
        <v>1156</v>
      </c>
      <c r="K1101" t="s">
        <v>1157</v>
      </c>
      <c r="L1101">
        <v>1368</v>
      </c>
      <c r="N1101">
        <v>1011</v>
      </c>
      <c r="O1101" t="s">
        <v>1151</v>
      </c>
      <c r="P1101" t="s">
        <v>1151</v>
      </c>
      <c r="Q1101">
        <v>1</v>
      </c>
      <c r="W1101">
        <v>0</v>
      </c>
      <c r="X1101">
        <v>-1718674368</v>
      </c>
      <c r="Y1101">
        <v>0.13750000000000001</v>
      </c>
      <c r="AA1101">
        <v>0</v>
      </c>
      <c r="AB1101">
        <v>734.65</v>
      </c>
      <c r="AC1101">
        <v>13.5</v>
      </c>
      <c r="AD1101">
        <v>0</v>
      </c>
      <c r="AE1101">
        <v>0</v>
      </c>
      <c r="AF1101">
        <v>111.99</v>
      </c>
      <c r="AG1101">
        <v>13.5</v>
      </c>
      <c r="AH1101">
        <v>0</v>
      </c>
      <c r="AI1101">
        <v>1</v>
      </c>
      <c r="AJ1101">
        <v>6.56</v>
      </c>
      <c r="AK1101">
        <v>1</v>
      </c>
      <c r="AL1101">
        <v>1</v>
      </c>
      <c r="AN1101">
        <v>0</v>
      </c>
      <c r="AO1101">
        <v>1</v>
      </c>
      <c r="AP1101">
        <v>1</v>
      </c>
      <c r="AQ1101">
        <v>0</v>
      </c>
      <c r="AR1101">
        <v>0</v>
      </c>
      <c r="AS1101" t="s">
        <v>3</v>
      </c>
      <c r="AT1101">
        <v>0.11</v>
      </c>
      <c r="AU1101" t="s">
        <v>19</v>
      </c>
      <c r="AV1101">
        <v>0</v>
      </c>
      <c r="AW1101">
        <v>2</v>
      </c>
      <c r="AX1101">
        <v>39573862</v>
      </c>
      <c r="AY1101">
        <v>1</v>
      </c>
      <c r="AZ1101">
        <v>0</v>
      </c>
      <c r="BA1101">
        <v>1047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CX1101">
        <f>Y1101*Source!I474</f>
        <v>0.67925000000000013</v>
      </c>
      <c r="CY1101">
        <f t="shared" si="201"/>
        <v>734.65</v>
      </c>
      <c r="CZ1101">
        <f t="shared" si="202"/>
        <v>111.99</v>
      </c>
      <c r="DA1101">
        <f t="shared" si="203"/>
        <v>6.56</v>
      </c>
      <c r="DB1101">
        <v>0</v>
      </c>
    </row>
    <row r="1102" spans="1:106" x14ac:dyDescent="0.2">
      <c r="A1102">
        <f>ROW(Source!A474)</f>
        <v>474</v>
      </c>
      <c r="B1102">
        <v>39570879</v>
      </c>
      <c r="C1102">
        <v>39573834</v>
      </c>
      <c r="D1102">
        <v>36882171</v>
      </c>
      <c r="E1102">
        <v>1</v>
      </c>
      <c r="F1102">
        <v>1</v>
      </c>
      <c r="G1102">
        <v>1</v>
      </c>
      <c r="H1102">
        <v>2</v>
      </c>
      <c r="I1102" t="s">
        <v>1404</v>
      </c>
      <c r="J1102" t="s">
        <v>1405</v>
      </c>
      <c r="K1102" t="s">
        <v>1406</v>
      </c>
      <c r="L1102">
        <v>1368</v>
      </c>
      <c r="N1102">
        <v>1011</v>
      </c>
      <c r="O1102" t="s">
        <v>1151</v>
      </c>
      <c r="P1102" t="s">
        <v>1151</v>
      </c>
      <c r="Q1102">
        <v>1</v>
      </c>
      <c r="W1102">
        <v>0</v>
      </c>
      <c r="X1102">
        <v>1604609147</v>
      </c>
      <c r="Y1102">
        <v>14.424999999999999</v>
      </c>
      <c r="AA1102">
        <v>0</v>
      </c>
      <c r="AB1102">
        <v>787.46</v>
      </c>
      <c r="AC1102">
        <v>13.5</v>
      </c>
      <c r="AD1102">
        <v>0</v>
      </c>
      <c r="AE1102">
        <v>0</v>
      </c>
      <c r="AF1102">
        <v>120.04</v>
      </c>
      <c r="AG1102">
        <v>13.5</v>
      </c>
      <c r="AH1102">
        <v>0</v>
      </c>
      <c r="AI1102">
        <v>1</v>
      </c>
      <c r="AJ1102">
        <v>6.56</v>
      </c>
      <c r="AK1102">
        <v>1</v>
      </c>
      <c r="AL1102">
        <v>1</v>
      </c>
      <c r="AN1102">
        <v>0</v>
      </c>
      <c r="AO1102">
        <v>1</v>
      </c>
      <c r="AP1102">
        <v>1</v>
      </c>
      <c r="AQ1102">
        <v>0</v>
      </c>
      <c r="AR1102">
        <v>0</v>
      </c>
      <c r="AS1102" t="s">
        <v>3</v>
      </c>
      <c r="AT1102">
        <v>11.54</v>
      </c>
      <c r="AU1102" t="s">
        <v>19</v>
      </c>
      <c r="AV1102">
        <v>0</v>
      </c>
      <c r="AW1102">
        <v>2</v>
      </c>
      <c r="AX1102">
        <v>39573863</v>
      </c>
      <c r="AY1102">
        <v>1</v>
      </c>
      <c r="AZ1102">
        <v>0</v>
      </c>
      <c r="BA1102">
        <v>1048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CX1102">
        <f>Y1102*Source!I474</f>
        <v>71.259500000000003</v>
      </c>
      <c r="CY1102">
        <f t="shared" si="201"/>
        <v>787.46</v>
      </c>
      <c r="CZ1102">
        <f t="shared" si="202"/>
        <v>120.04</v>
      </c>
      <c r="DA1102">
        <f t="shared" si="203"/>
        <v>6.56</v>
      </c>
      <c r="DB1102">
        <v>0</v>
      </c>
    </row>
    <row r="1103" spans="1:106" x14ac:dyDescent="0.2">
      <c r="A1103">
        <f>ROW(Source!A474)</f>
        <v>474</v>
      </c>
      <c r="B1103">
        <v>39570879</v>
      </c>
      <c r="C1103">
        <v>39573834</v>
      </c>
      <c r="D1103">
        <v>36883554</v>
      </c>
      <c r="E1103">
        <v>1</v>
      </c>
      <c r="F1103">
        <v>1</v>
      </c>
      <c r="G1103">
        <v>1</v>
      </c>
      <c r="H1103">
        <v>2</v>
      </c>
      <c r="I1103" t="s">
        <v>1158</v>
      </c>
      <c r="J1103" t="s">
        <v>1159</v>
      </c>
      <c r="K1103" t="s">
        <v>1160</v>
      </c>
      <c r="L1103">
        <v>1368</v>
      </c>
      <c r="N1103">
        <v>1011</v>
      </c>
      <c r="O1103" t="s">
        <v>1151</v>
      </c>
      <c r="P1103" t="s">
        <v>1151</v>
      </c>
      <c r="Q1103">
        <v>1</v>
      </c>
      <c r="W1103">
        <v>0</v>
      </c>
      <c r="X1103">
        <v>1372534845</v>
      </c>
      <c r="Y1103">
        <v>0.21250000000000002</v>
      </c>
      <c r="AA1103">
        <v>0</v>
      </c>
      <c r="AB1103">
        <v>431.06</v>
      </c>
      <c r="AC1103">
        <v>11.6</v>
      </c>
      <c r="AD1103">
        <v>0</v>
      </c>
      <c r="AE1103">
        <v>0</v>
      </c>
      <c r="AF1103">
        <v>65.709999999999994</v>
      </c>
      <c r="AG1103">
        <v>11.6</v>
      </c>
      <c r="AH1103">
        <v>0</v>
      </c>
      <c r="AI1103">
        <v>1</v>
      </c>
      <c r="AJ1103">
        <v>6.56</v>
      </c>
      <c r="AK1103">
        <v>1</v>
      </c>
      <c r="AL1103">
        <v>1</v>
      </c>
      <c r="AN1103">
        <v>0</v>
      </c>
      <c r="AO1103">
        <v>1</v>
      </c>
      <c r="AP1103">
        <v>1</v>
      </c>
      <c r="AQ1103">
        <v>0</v>
      </c>
      <c r="AR1103">
        <v>0</v>
      </c>
      <c r="AS1103" t="s">
        <v>3</v>
      </c>
      <c r="AT1103">
        <v>0.17</v>
      </c>
      <c r="AU1103" t="s">
        <v>19</v>
      </c>
      <c r="AV1103">
        <v>0</v>
      </c>
      <c r="AW1103">
        <v>2</v>
      </c>
      <c r="AX1103">
        <v>39573864</v>
      </c>
      <c r="AY1103">
        <v>1</v>
      </c>
      <c r="AZ1103">
        <v>0</v>
      </c>
      <c r="BA1103">
        <v>1049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CX1103">
        <f>Y1103*Source!I474</f>
        <v>1.0497500000000002</v>
      </c>
      <c r="CY1103">
        <f t="shared" si="201"/>
        <v>431.06</v>
      </c>
      <c r="CZ1103">
        <f t="shared" si="202"/>
        <v>65.709999999999994</v>
      </c>
      <c r="DA1103">
        <f t="shared" si="203"/>
        <v>6.56</v>
      </c>
      <c r="DB1103">
        <v>0</v>
      </c>
    </row>
    <row r="1104" spans="1:106" x14ac:dyDescent="0.2">
      <c r="A1104">
        <f>ROW(Source!A474)</f>
        <v>474</v>
      </c>
      <c r="B1104">
        <v>39570879</v>
      </c>
      <c r="C1104">
        <v>39573834</v>
      </c>
      <c r="D1104">
        <v>36883789</v>
      </c>
      <c r="E1104">
        <v>1</v>
      </c>
      <c r="F1104">
        <v>1</v>
      </c>
      <c r="G1104">
        <v>1</v>
      </c>
      <c r="H1104">
        <v>2</v>
      </c>
      <c r="I1104" t="s">
        <v>1378</v>
      </c>
      <c r="J1104" t="s">
        <v>1379</v>
      </c>
      <c r="K1104" t="s">
        <v>1380</v>
      </c>
      <c r="L1104">
        <v>1368</v>
      </c>
      <c r="N1104">
        <v>1011</v>
      </c>
      <c r="O1104" t="s">
        <v>1151</v>
      </c>
      <c r="P1104" t="s">
        <v>1151</v>
      </c>
      <c r="Q1104">
        <v>1</v>
      </c>
      <c r="W1104">
        <v>0</v>
      </c>
      <c r="X1104">
        <v>-624296059</v>
      </c>
      <c r="Y1104">
        <v>1.4000000000000001</v>
      </c>
      <c r="AA1104">
        <v>0</v>
      </c>
      <c r="AB1104">
        <v>7.87</v>
      </c>
      <c r="AC1104">
        <v>0</v>
      </c>
      <c r="AD1104">
        <v>0</v>
      </c>
      <c r="AE1104">
        <v>0</v>
      </c>
      <c r="AF1104">
        <v>1.2</v>
      </c>
      <c r="AG1104">
        <v>0</v>
      </c>
      <c r="AH1104">
        <v>0</v>
      </c>
      <c r="AI1104">
        <v>1</v>
      </c>
      <c r="AJ1104">
        <v>6.56</v>
      </c>
      <c r="AK1104">
        <v>1</v>
      </c>
      <c r="AL1104">
        <v>1</v>
      </c>
      <c r="AN1104">
        <v>0</v>
      </c>
      <c r="AO1104">
        <v>1</v>
      </c>
      <c r="AP1104">
        <v>1</v>
      </c>
      <c r="AQ1104">
        <v>0</v>
      </c>
      <c r="AR1104">
        <v>0</v>
      </c>
      <c r="AS1104" t="s">
        <v>3</v>
      </c>
      <c r="AT1104">
        <v>1.1200000000000001</v>
      </c>
      <c r="AU1104" t="s">
        <v>19</v>
      </c>
      <c r="AV1104">
        <v>0</v>
      </c>
      <c r="AW1104">
        <v>2</v>
      </c>
      <c r="AX1104">
        <v>39573865</v>
      </c>
      <c r="AY1104">
        <v>1</v>
      </c>
      <c r="AZ1104">
        <v>0</v>
      </c>
      <c r="BA1104">
        <v>1050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CX1104">
        <f>Y1104*Source!I474</f>
        <v>6.9160000000000013</v>
      </c>
      <c r="CY1104">
        <f t="shared" si="201"/>
        <v>7.87</v>
      </c>
      <c r="CZ1104">
        <f t="shared" si="202"/>
        <v>1.2</v>
      </c>
      <c r="DA1104">
        <f t="shared" si="203"/>
        <v>6.56</v>
      </c>
      <c r="DB1104">
        <v>0</v>
      </c>
    </row>
    <row r="1105" spans="1:106" x14ac:dyDescent="0.2">
      <c r="A1105">
        <f>ROW(Source!A474)</f>
        <v>474</v>
      </c>
      <c r="B1105">
        <v>39570879</v>
      </c>
      <c r="C1105">
        <v>39573834</v>
      </c>
      <c r="D1105">
        <v>36883836</v>
      </c>
      <c r="E1105">
        <v>1</v>
      </c>
      <c r="F1105">
        <v>1</v>
      </c>
      <c r="G1105">
        <v>1</v>
      </c>
      <c r="H1105">
        <v>2</v>
      </c>
      <c r="I1105" t="s">
        <v>1407</v>
      </c>
      <c r="J1105" t="s">
        <v>1408</v>
      </c>
      <c r="K1105" t="s">
        <v>1409</v>
      </c>
      <c r="L1105">
        <v>1368</v>
      </c>
      <c r="N1105">
        <v>1011</v>
      </c>
      <c r="O1105" t="s">
        <v>1151</v>
      </c>
      <c r="P1105" t="s">
        <v>1151</v>
      </c>
      <c r="Q1105">
        <v>1</v>
      </c>
      <c r="W1105">
        <v>0</v>
      </c>
      <c r="X1105">
        <v>1061502546</v>
      </c>
      <c r="Y1105">
        <v>0.15</v>
      </c>
      <c r="AA1105">
        <v>0</v>
      </c>
      <c r="AB1105">
        <v>80.75</v>
      </c>
      <c r="AC1105">
        <v>0</v>
      </c>
      <c r="AD1105">
        <v>0</v>
      </c>
      <c r="AE1105">
        <v>0</v>
      </c>
      <c r="AF1105">
        <v>12.31</v>
      </c>
      <c r="AG1105">
        <v>0</v>
      </c>
      <c r="AH1105">
        <v>0</v>
      </c>
      <c r="AI1105">
        <v>1</v>
      </c>
      <c r="AJ1105">
        <v>6.56</v>
      </c>
      <c r="AK1105">
        <v>1</v>
      </c>
      <c r="AL1105">
        <v>1</v>
      </c>
      <c r="AN1105">
        <v>0</v>
      </c>
      <c r="AO1105">
        <v>1</v>
      </c>
      <c r="AP1105">
        <v>1</v>
      </c>
      <c r="AQ1105">
        <v>0</v>
      </c>
      <c r="AR1105">
        <v>0</v>
      </c>
      <c r="AS1105" t="s">
        <v>3</v>
      </c>
      <c r="AT1105">
        <v>0.12</v>
      </c>
      <c r="AU1105" t="s">
        <v>19</v>
      </c>
      <c r="AV1105">
        <v>0</v>
      </c>
      <c r="AW1105">
        <v>2</v>
      </c>
      <c r="AX1105">
        <v>39573866</v>
      </c>
      <c r="AY1105">
        <v>1</v>
      </c>
      <c r="AZ1105">
        <v>0</v>
      </c>
      <c r="BA1105">
        <v>1051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CX1105">
        <f>Y1105*Source!I474</f>
        <v>0.74099999999999999</v>
      </c>
      <c r="CY1105">
        <f t="shared" si="201"/>
        <v>80.75</v>
      </c>
      <c r="CZ1105">
        <f t="shared" si="202"/>
        <v>12.31</v>
      </c>
      <c r="DA1105">
        <f t="shared" si="203"/>
        <v>6.56</v>
      </c>
      <c r="DB1105">
        <v>0</v>
      </c>
    </row>
    <row r="1106" spans="1:106" x14ac:dyDescent="0.2">
      <c r="A1106">
        <f>ROW(Source!A474)</f>
        <v>474</v>
      </c>
      <c r="B1106">
        <v>39570879</v>
      </c>
      <c r="C1106">
        <v>39573834</v>
      </c>
      <c r="D1106">
        <v>36800159</v>
      </c>
      <c r="E1106">
        <v>1</v>
      </c>
      <c r="F1106">
        <v>1</v>
      </c>
      <c r="G1106">
        <v>1</v>
      </c>
      <c r="H1106">
        <v>3</v>
      </c>
      <c r="I1106" t="s">
        <v>1387</v>
      </c>
      <c r="J1106" t="s">
        <v>1388</v>
      </c>
      <c r="K1106" t="s">
        <v>1389</v>
      </c>
      <c r="L1106">
        <v>1339</v>
      </c>
      <c r="N1106">
        <v>1007</v>
      </c>
      <c r="O1106" t="s">
        <v>73</v>
      </c>
      <c r="P1106" t="s">
        <v>73</v>
      </c>
      <c r="Q1106">
        <v>1</v>
      </c>
      <c r="W1106">
        <v>0</v>
      </c>
      <c r="X1106">
        <v>1262771840</v>
      </c>
      <c r="Y1106">
        <v>2.98</v>
      </c>
      <c r="AA1106">
        <v>40.799999999999997</v>
      </c>
      <c r="AB1106">
        <v>0</v>
      </c>
      <c r="AC1106">
        <v>0</v>
      </c>
      <c r="AD1106">
        <v>0</v>
      </c>
      <c r="AE1106">
        <v>6.22</v>
      </c>
      <c r="AF1106">
        <v>0</v>
      </c>
      <c r="AG1106">
        <v>0</v>
      </c>
      <c r="AH1106">
        <v>0</v>
      </c>
      <c r="AI1106">
        <v>6.56</v>
      </c>
      <c r="AJ1106">
        <v>1</v>
      </c>
      <c r="AK1106">
        <v>1</v>
      </c>
      <c r="AL1106">
        <v>1</v>
      </c>
      <c r="AN1106">
        <v>0</v>
      </c>
      <c r="AO1106">
        <v>1</v>
      </c>
      <c r="AP1106">
        <v>0</v>
      </c>
      <c r="AQ1106">
        <v>0</v>
      </c>
      <c r="AR1106">
        <v>0</v>
      </c>
      <c r="AS1106" t="s">
        <v>3</v>
      </c>
      <c r="AT1106">
        <v>2.98</v>
      </c>
      <c r="AU1106" t="s">
        <v>3</v>
      </c>
      <c r="AV1106">
        <v>0</v>
      </c>
      <c r="AW1106">
        <v>2</v>
      </c>
      <c r="AX1106">
        <v>39573867</v>
      </c>
      <c r="AY1106">
        <v>1</v>
      </c>
      <c r="AZ1106">
        <v>0</v>
      </c>
      <c r="BA1106">
        <v>1052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CX1106">
        <f>Y1106*Source!I474</f>
        <v>14.721200000000001</v>
      </c>
      <c r="CY1106">
        <f t="shared" ref="CY1106:CY1121" si="204">AA1106</f>
        <v>40.799999999999997</v>
      </c>
      <c r="CZ1106">
        <f t="shared" ref="CZ1106:CZ1121" si="205">AE1106</f>
        <v>6.22</v>
      </c>
      <c r="DA1106">
        <f t="shared" ref="DA1106:DA1121" si="206">AI1106</f>
        <v>6.56</v>
      </c>
      <c r="DB1106">
        <v>0</v>
      </c>
    </row>
    <row r="1107" spans="1:106" x14ac:dyDescent="0.2">
      <c r="A1107">
        <f>ROW(Source!A474)</f>
        <v>474</v>
      </c>
      <c r="B1107">
        <v>39570879</v>
      </c>
      <c r="C1107">
        <v>39573834</v>
      </c>
      <c r="D1107">
        <v>36800166</v>
      </c>
      <c r="E1107">
        <v>1</v>
      </c>
      <c r="F1107">
        <v>1</v>
      </c>
      <c r="G1107">
        <v>1</v>
      </c>
      <c r="H1107">
        <v>3</v>
      </c>
      <c r="I1107" t="s">
        <v>1410</v>
      </c>
      <c r="J1107" t="s">
        <v>1411</v>
      </c>
      <c r="K1107" t="s">
        <v>1412</v>
      </c>
      <c r="L1107">
        <v>1346</v>
      </c>
      <c r="N1107">
        <v>1009</v>
      </c>
      <c r="O1107" t="s">
        <v>307</v>
      </c>
      <c r="P1107" t="s">
        <v>307</v>
      </c>
      <c r="Q1107">
        <v>1</v>
      </c>
      <c r="W1107">
        <v>0</v>
      </c>
      <c r="X1107">
        <v>1721895514</v>
      </c>
      <c r="Y1107">
        <v>0.27</v>
      </c>
      <c r="AA1107">
        <v>39.950000000000003</v>
      </c>
      <c r="AB1107">
        <v>0</v>
      </c>
      <c r="AC1107">
        <v>0</v>
      </c>
      <c r="AD1107">
        <v>0</v>
      </c>
      <c r="AE1107">
        <v>6.09</v>
      </c>
      <c r="AF1107">
        <v>0</v>
      </c>
      <c r="AG1107">
        <v>0</v>
      </c>
      <c r="AH1107">
        <v>0</v>
      </c>
      <c r="AI1107">
        <v>6.56</v>
      </c>
      <c r="AJ1107">
        <v>1</v>
      </c>
      <c r="AK1107">
        <v>1</v>
      </c>
      <c r="AL1107">
        <v>1</v>
      </c>
      <c r="AN1107">
        <v>0</v>
      </c>
      <c r="AO1107">
        <v>1</v>
      </c>
      <c r="AP1107">
        <v>0</v>
      </c>
      <c r="AQ1107">
        <v>0</v>
      </c>
      <c r="AR1107">
        <v>0</v>
      </c>
      <c r="AS1107" t="s">
        <v>3</v>
      </c>
      <c r="AT1107">
        <v>0.27</v>
      </c>
      <c r="AU1107" t="s">
        <v>3</v>
      </c>
      <c r="AV1107">
        <v>0</v>
      </c>
      <c r="AW1107">
        <v>2</v>
      </c>
      <c r="AX1107">
        <v>39573868</v>
      </c>
      <c r="AY1107">
        <v>1</v>
      </c>
      <c r="AZ1107">
        <v>0</v>
      </c>
      <c r="BA1107">
        <v>1053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CX1107">
        <f>Y1107*Source!I474</f>
        <v>1.3338000000000001</v>
      </c>
      <c r="CY1107">
        <f t="shared" si="204"/>
        <v>39.950000000000003</v>
      </c>
      <c r="CZ1107">
        <f t="shared" si="205"/>
        <v>6.09</v>
      </c>
      <c r="DA1107">
        <f t="shared" si="206"/>
        <v>6.56</v>
      </c>
      <c r="DB1107">
        <v>0</v>
      </c>
    </row>
    <row r="1108" spans="1:106" x14ac:dyDescent="0.2">
      <c r="A1108">
        <f>ROW(Source!A474)</f>
        <v>474</v>
      </c>
      <c r="B1108">
        <v>39570879</v>
      </c>
      <c r="C1108">
        <v>39573834</v>
      </c>
      <c r="D1108">
        <v>36803256</v>
      </c>
      <c r="E1108">
        <v>1</v>
      </c>
      <c r="F1108">
        <v>1</v>
      </c>
      <c r="G1108">
        <v>1</v>
      </c>
      <c r="H1108">
        <v>3</v>
      </c>
      <c r="I1108" t="s">
        <v>1178</v>
      </c>
      <c r="J1108" t="s">
        <v>1179</v>
      </c>
      <c r="K1108" t="s">
        <v>1180</v>
      </c>
      <c r="L1108">
        <v>1348</v>
      </c>
      <c r="N1108">
        <v>1009</v>
      </c>
      <c r="O1108" t="s">
        <v>64</v>
      </c>
      <c r="P1108" t="s">
        <v>64</v>
      </c>
      <c r="Q1108">
        <v>1000</v>
      </c>
      <c r="W1108">
        <v>0</v>
      </c>
      <c r="X1108">
        <v>-714836380</v>
      </c>
      <c r="Y1108">
        <v>3.0000000000000001E-3</v>
      </c>
      <c r="AA1108">
        <v>67666.47</v>
      </c>
      <c r="AB1108">
        <v>0</v>
      </c>
      <c r="AC1108">
        <v>0</v>
      </c>
      <c r="AD1108">
        <v>0</v>
      </c>
      <c r="AE1108">
        <v>10315.01</v>
      </c>
      <c r="AF1108">
        <v>0</v>
      </c>
      <c r="AG1108">
        <v>0</v>
      </c>
      <c r="AH1108">
        <v>0</v>
      </c>
      <c r="AI1108">
        <v>6.56</v>
      </c>
      <c r="AJ1108">
        <v>1</v>
      </c>
      <c r="AK1108">
        <v>1</v>
      </c>
      <c r="AL1108">
        <v>1</v>
      </c>
      <c r="AN1108">
        <v>0</v>
      </c>
      <c r="AO1108">
        <v>1</v>
      </c>
      <c r="AP1108">
        <v>0</v>
      </c>
      <c r="AQ1108">
        <v>0</v>
      </c>
      <c r="AR1108">
        <v>0</v>
      </c>
      <c r="AS1108" t="s">
        <v>3</v>
      </c>
      <c r="AT1108">
        <v>3.0000000000000001E-3</v>
      </c>
      <c r="AU1108" t="s">
        <v>3</v>
      </c>
      <c r="AV1108">
        <v>0</v>
      </c>
      <c r="AW1108">
        <v>2</v>
      </c>
      <c r="AX1108">
        <v>39573869</v>
      </c>
      <c r="AY1108">
        <v>1</v>
      </c>
      <c r="AZ1108">
        <v>0</v>
      </c>
      <c r="BA1108">
        <v>1054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CX1108">
        <f>Y1108*Source!I474</f>
        <v>1.4820000000000002E-2</v>
      </c>
      <c r="CY1108">
        <f t="shared" si="204"/>
        <v>67666.47</v>
      </c>
      <c r="CZ1108">
        <f t="shared" si="205"/>
        <v>10315.01</v>
      </c>
      <c r="DA1108">
        <f t="shared" si="206"/>
        <v>6.56</v>
      </c>
      <c r="DB1108">
        <v>0</v>
      </c>
    </row>
    <row r="1109" spans="1:106" x14ac:dyDescent="0.2">
      <c r="A1109">
        <f>ROW(Source!A474)</f>
        <v>474</v>
      </c>
      <c r="B1109">
        <v>39570879</v>
      </c>
      <c r="C1109">
        <v>39573834</v>
      </c>
      <c r="D1109">
        <v>36804447</v>
      </c>
      <c r="E1109">
        <v>1</v>
      </c>
      <c r="F1109">
        <v>1</v>
      </c>
      <c r="G1109">
        <v>1</v>
      </c>
      <c r="H1109">
        <v>3</v>
      </c>
      <c r="I1109" t="s">
        <v>1276</v>
      </c>
      <c r="J1109" t="s">
        <v>1277</v>
      </c>
      <c r="K1109" t="s">
        <v>1278</v>
      </c>
      <c r="L1109">
        <v>1348</v>
      </c>
      <c r="N1109">
        <v>1009</v>
      </c>
      <c r="O1109" t="s">
        <v>64</v>
      </c>
      <c r="P1109" t="s">
        <v>64</v>
      </c>
      <c r="Q1109">
        <v>1000</v>
      </c>
      <c r="W1109">
        <v>0</v>
      </c>
      <c r="X1109">
        <v>-437906794</v>
      </c>
      <c r="Y1109">
        <v>2.0000000000000001E-4</v>
      </c>
      <c r="AA1109">
        <v>59302.47</v>
      </c>
      <c r="AB1109">
        <v>0</v>
      </c>
      <c r="AC1109">
        <v>0</v>
      </c>
      <c r="AD1109">
        <v>0</v>
      </c>
      <c r="AE1109">
        <v>9040.01</v>
      </c>
      <c r="AF1109">
        <v>0</v>
      </c>
      <c r="AG1109">
        <v>0</v>
      </c>
      <c r="AH1109">
        <v>0</v>
      </c>
      <c r="AI1109">
        <v>6.56</v>
      </c>
      <c r="AJ1109">
        <v>1</v>
      </c>
      <c r="AK1109">
        <v>1</v>
      </c>
      <c r="AL1109">
        <v>1</v>
      </c>
      <c r="AN1109">
        <v>0</v>
      </c>
      <c r="AO1109">
        <v>1</v>
      </c>
      <c r="AP1109">
        <v>0</v>
      </c>
      <c r="AQ1109">
        <v>0</v>
      </c>
      <c r="AR1109">
        <v>0</v>
      </c>
      <c r="AS1109" t="s">
        <v>3</v>
      </c>
      <c r="AT1109">
        <v>2.0000000000000001E-4</v>
      </c>
      <c r="AU1109" t="s">
        <v>3</v>
      </c>
      <c r="AV1109">
        <v>0</v>
      </c>
      <c r="AW1109">
        <v>2</v>
      </c>
      <c r="AX1109">
        <v>39573870</v>
      </c>
      <c r="AY1109">
        <v>1</v>
      </c>
      <c r="AZ1109">
        <v>0</v>
      </c>
      <c r="BA1109">
        <v>1055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CX1109">
        <f>Y1109*Source!I474</f>
        <v>9.8800000000000016E-4</v>
      </c>
      <c r="CY1109">
        <f t="shared" si="204"/>
        <v>59302.47</v>
      </c>
      <c r="CZ1109">
        <f t="shared" si="205"/>
        <v>9040.01</v>
      </c>
      <c r="DA1109">
        <f t="shared" si="206"/>
        <v>6.56</v>
      </c>
      <c r="DB1109">
        <v>0</v>
      </c>
    </row>
    <row r="1110" spans="1:106" x14ac:dyDescent="0.2">
      <c r="A1110">
        <f>ROW(Source!A474)</f>
        <v>474</v>
      </c>
      <c r="B1110">
        <v>39570879</v>
      </c>
      <c r="C1110">
        <v>39573834</v>
      </c>
      <c r="D1110">
        <v>36804545</v>
      </c>
      <c r="E1110">
        <v>1</v>
      </c>
      <c r="F1110">
        <v>1</v>
      </c>
      <c r="G1110">
        <v>1</v>
      </c>
      <c r="H1110">
        <v>3</v>
      </c>
      <c r="I1110" t="s">
        <v>1211</v>
      </c>
      <c r="J1110" t="s">
        <v>1212</v>
      </c>
      <c r="K1110" t="s">
        <v>1213</v>
      </c>
      <c r="L1110">
        <v>1348</v>
      </c>
      <c r="N1110">
        <v>1009</v>
      </c>
      <c r="O1110" t="s">
        <v>64</v>
      </c>
      <c r="P1110" t="s">
        <v>64</v>
      </c>
      <c r="Q1110">
        <v>1000</v>
      </c>
      <c r="W1110">
        <v>0</v>
      </c>
      <c r="X1110">
        <v>1174701286</v>
      </c>
      <c r="Y1110">
        <v>1.0000000000000001E-5</v>
      </c>
      <c r="AA1110">
        <v>78575.679999999993</v>
      </c>
      <c r="AB1110">
        <v>0</v>
      </c>
      <c r="AC1110">
        <v>0</v>
      </c>
      <c r="AD1110">
        <v>0</v>
      </c>
      <c r="AE1110">
        <v>11978</v>
      </c>
      <c r="AF1110">
        <v>0</v>
      </c>
      <c r="AG1110">
        <v>0</v>
      </c>
      <c r="AH1110">
        <v>0</v>
      </c>
      <c r="AI1110">
        <v>6.56</v>
      </c>
      <c r="AJ1110">
        <v>1</v>
      </c>
      <c r="AK1110">
        <v>1</v>
      </c>
      <c r="AL1110">
        <v>1</v>
      </c>
      <c r="AN1110">
        <v>0</v>
      </c>
      <c r="AO1110">
        <v>1</v>
      </c>
      <c r="AP1110">
        <v>0</v>
      </c>
      <c r="AQ1110">
        <v>0</v>
      </c>
      <c r="AR1110">
        <v>0</v>
      </c>
      <c r="AS1110" t="s">
        <v>3</v>
      </c>
      <c r="AT1110">
        <v>1.0000000000000001E-5</v>
      </c>
      <c r="AU1110" t="s">
        <v>3</v>
      </c>
      <c r="AV1110">
        <v>0</v>
      </c>
      <c r="AW1110">
        <v>2</v>
      </c>
      <c r="AX1110">
        <v>39573872</v>
      </c>
      <c r="AY1110">
        <v>1</v>
      </c>
      <c r="AZ1110">
        <v>0</v>
      </c>
      <c r="BA1110">
        <v>1057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CX1110">
        <f>Y1110*Source!I474</f>
        <v>4.9400000000000008E-5</v>
      </c>
      <c r="CY1110">
        <f t="shared" si="204"/>
        <v>78575.679999999993</v>
      </c>
      <c r="CZ1110">
        <f t="shared" si="205"/>
        <v>11978</v>
      </c>
      <c r="DA1110">
        <f t="shared" si="206"/>
        <v>6.56</v>
      </c>
      <c r="DB1110">
        <v>0</v>
      </c>
    </row>
    <row r="1111" spans="1:106" x14ac:dyDescent="0.2">
      <c r="A1111">
        <f>ROW(Source!A474)</f>
        <v>474</v>
      </c>
      <c r="B1111">
        <v>39570879</v>
      </c>
      <c r="C1111">
        <v>39573834</v>
      </c>
      <c r="D1111">
        <v>36805349</v>
      </c>
      <c r="E1111">
        <v>1</v>
      </c>
      <c r="F1111">
        <v>1</v>
      </c>
      <c r="G1111">
        <v>1</v>
      </c>
      <c r="H1111">
        <v>3</v>
      </c>
      <c r="I1111" t="s">
        <v>750</v>
      </c>
      <c r="J1111" t="s">
        <v>752</v>
      </c>
      <c r="K1111" t="s">
        <v>751</v>
      </c>
      <c r="L1111">
        <v>1301</v>
      </c>
      <c r="N1111">
        <v>1003</v>
      </c>
      <c r="O1111" t="s">
        <v>52</v>
      </c>
      <c r="P1111" t="s">
        <v>52</v>
      </c>
      <c r="Q1111">
        <v>1</v>
      </c>
      <c r="W1111">
        <v>0</v>
      </c>
      <c r="X1111">
        <v>-1679800855</v>
      </c>
      <c r="Y1111">
        <v>50.076923000000001</v>
      </c>
      <c r="AA1111">
        <v>101.09</v>
      </c>
      <c r="AB1111">
        <v>0</v>
      </c>
      <c r="AC1111">
        <v>0</v>
      </c>
      <c r="AD1111">
        <v>0</v>
      </c>
      <c r="AE1111">
        <v>15.41</v>
      </c>
      <c r="AF1111">
        <v>0</v>
      </c>
      <c r="AG1111">
        <v>0</v>
      </c>
      <c r="AH1111">
        <v>0</v>
      </c>
      <c r="AI1111">
        <v>6.56</v>
      </c>
      <c r="AJ1111">
        <v>1</v>
      </c>
      <c r="AK1111">
        <v>1</v>
      </c>
      <c r="AL1111">
        <v>1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 t="s">
        <v>3</v>
      </c>
      <c r="AT1111">
        <v>50.076923000000001</v>
      </c>
      <c r="AU1111" t="s">
        <v>3</v>
      </c>
      <c r="AV1111">
        <v>0</v>
      </c>
      <c r="AW1111">
        <v>1</v>
      </c>
      <c r="AX1111">
        <v>-1</v>
      </c>
      <c r="AY1111">
        <v>0</v>
      </c>
      <c r="AZ1111">
        <v>0</v>
      </c>
      <c r="BA1111" t="s">
        <v>3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CX1111">
        <f>Y1111*Source!I474</f>
        <v>247.37999962000004</v>
      </c>
      <c r="CY1111">
        <f t="shared" si="204"/>
        <v>101.09</v>
      </c>
      <c r="CZ1111">
        <f t="shared" si="205"/>
        <v>15.41</v>
      </c>
      <c r="DA1111">
        <f t="shared" si="206"/>
        <v>6.56</v>
      </c>
      <c r="DB1111">
        <v>0</v>
      </c>
    </row>
    <row r="1112" spans="1:106" x14ac:dyDescent="0.2">
      <c r="A1112">
        <f>ROW(Source!A474)</f>
        <v>474</v>
      </c>
      <c r="B1112">
        <v>39570879</v>
      </c>
      <c r="C1112">
        <v>39573834</v>
      </c>
      <c r="D1112">
        <v>36805527</v>
      </c>
      <c r="E1112">
        <v>1</v>
      </c>
      <c r="F1112">
        <v>1</v>
      </c>
      <c r="G1112">
        <v>1</v>
      </c>
      <c r="H1112">
        <v>3</v>
      </c>
      <c r="I1112" t="s">
        <v>1413</v>
      </c>
      <c r="J1112" t="s">
        <v>1414</v>
      </c>
      <c r="K1112" t="s">
        <v>1415</v>
      </c>
      <c r="L1112">
        <v>1348</v>
      </c>
      <c r="N1112">
        <v>1009</v>
      </c>
      <c r="O1112" t="s">
        <v>64</v>
      </c>
      <c r="P1112" t="s">
        <v>64</v>
      </c>
      <c r="Q1112">
        <v>1000</v>
      </c>
      <c r="W1112">
        <v>0</v>
      </c>
      <c r="X1112">
        <v>-2116243625</v>
      </c>
      <c r="Y1112">
        <v>1.0000000000000001E-5</v>
      </c>
      <c r="AA1112">
        <v>248624</v>
      </c>
      <c r="AB1112">
        <v>0</v>
      </c>
      <c r="AC1112">
        <v>0</v>
      </c>
      <c r="AD1112">
        <v>0</v>
      </c>
      <c r="AE1112">
        <v>37900</v>
      </c>
      <c r="AF1112">
        <v>0</v>
      </c>
      <c r="AG1112">
        <v>0</v>
      </c>
      <c r="AH1112">
        <v>0</v>
      </c>
      <c r="AI1112">
        <v>6.56</v>
      </c>
      <c r="AJ1112">
        <v>1</v>
      </c>
      <c r="AK1112">
        <v>1</v>
      </c>
      <c r="AL1112">
        <v>1</v>
      </c>
      <c r="AN1112">
        <v>0</v>
      </c>
      <c r="AO1112">
        <v>1</v>
      </c>
      <c r="AP1112">
        <v>0</v>
      </c>
      <c r="AQ1112">
        <v>0</v>
      </c>
      <c r="AR1112">
        <v>0</v>
      </c>
      <c r="AS1112" t="s">
        <v>3</v>
      </c>
      <c r="AT1112">
        <v>1.0000000000000001E-5</v>
      </c>
      <c r="AU1112" t="s">
        <v>3</v>
      </c>
      <c r="AV1112">
        <v>0</v>
      </c>
      <c r="AW1112">
        <v>2</v>
      </c>
      <c r="AX1112">
        <v>39573874</v>
      </c>
      <c r="AY1112">
        <v>1</v>
      </c>
      <c r="AZ1112">
        <v>0</v>
      </c>
      <c r="BA1112">
        <v>1059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CX1112">
        <f>Y1112*Source!I474</f>
        <v>4.9400000000000008E-5</v>
      </c>
      <c r="CY1112">
        <f t="shared" si="204"/>
        <v>248624</v>
      </c>
      <c r="CZ1112">
        <f t="shared" si="205"/>
        <v>37900</v>
      </c>
      <c r="DA1112">
        <f t="shared" si="206"/>
        <v>6.56</v>
      </c>
      <c r="DB1112">
        <v>0</v>
      </c>
    </row>
    <row r="1113" spans="1:106" x14ac:dyDescent="0.2">
      <c r="A1113">
        <f>ROW(Source!A474)</f>
        <v>474</v>
      </c>
      <c r="B1113">
        <v>39570879</v>
      </c>
      <c r="C1113">
        <v>39573834</v>
      </c>
      <c r="D1113">
        <v>36822570</v>
      </c>
      <c r="E1113">
        <v>1</v>
      </c>
      <c r="F1113">
        <v>1</v>
      </c>
      <c r="G1113">
        <v>1</v>
      </c>
      <c r="H1113">
        <v>3</v>
      </c>
      <c r="I1113" t="s">
        <v>746</v>
      </c>
      <c r="J1113" t="s">
        <v>748</v>
      </c>
      <c r="K1113" t="s">
        <v>747</v>
      </c>
      <c r="L1113">
        <v>1327</v>
      </c>
      <c r="N1113">
        <v>1005</v>
      </c>
      <c r="O1113" t="s">
        <v>250</v>
      </c>
      <c r="P1113" t="s">
        <v>250</v>
      </c>
      <c r="Q1113">
        <v>1</v>
      </c>
      <c r="W1113">
        <v>0</v>
      </c>
      <c r="X1113">
        <v>1508872216</v>
      </c>
      <c r="Y1113">
        <v>100</v>
      </c>
      <c r="AA1113">
        <v>909.68</v>
      </c>
      <c r="AB1113">
        <v>0</v>
      </c>
      <c r="AC1113">
        <v>0</v>
      </c>
      <c r="AD1113">
        <v>0</v>
      </c>
      <c r="AE1113">
        <v>138.66999999999999</v>
      </c>
      <c r="AF1113">
        <v>0</v>
      </c>
      <c r="AG1113">
        <v>0</v>
      </c>
      <c r="AH1113">
        <v>0</v>
      </c>
      <c r="AI1113">
        <v>6.56</v>
      </c>
      <c r="AJ1113">
        <v>1</v>
      </c>
      <c r="AK1113">
        <v>1</v>
      </c>
      <c r="AL1113">
        <v>1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 t="s">
        <v>3</v>
      </c>
      <c r="AT1113">
        <v>100</v>
      </c>
      <c r="AU1113" t="s">
        <v>3</v>
      </c>
      <c r="AV1113">
        <v>0</v>
      </c>
      <c r="AW1113">
        <v>1</v>
      </c>
      <c r="AX1113">
        <v>-1</v>
      </c>
      <c r="AY1113">
        <v>0</v>
      </c>
      <c r="AZ1113">
        <v>0</v>
      </c>
      <c r="BA1113" t="s">
        <v>3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CX1113">
        <f>Y1113*Source!I474</f>
        <v>494.00000000000006</v>
      </c>
      <c r="CY1113">
        <f t="shared" si="204"/>
        <v>909.68</v>
      </c>
      <c r="CZ1113">
        <f t="shared" si="205"/>
        <v>138.66999999999999</v>
      </c>
      <c r="DA1113">
        <f t="shared" si="206"/>
        <v>6.56</v>
      </c>
      <c r="DB1113">
        <v>0</v>
      </c>
    </row>
    <row r="1114" spans="1:106" x14ac:dyDescent="0.2">
      <c r="A1114">
        <f>ROW(Source!A474)</f>
        <v>474</v>
      </c>
      <c r="B1114">
        <v>39570879</v>
      </c>
      <c r="C1114">
        <v>39573834</v>
      </c>
      <c r="D1114">
        <v>36823258</v>
      </c>
      <c r="E1114">
        <v>1</v>
      </c>
      <c r="F1114">
        <v>1</v>
      </c>
      <c r="G1114">
        <v>1</v>
      </c>
      <c r="H1114">
        <v>3</v>
      </c>
      <c r="I1114" t="s">
        <v>579</v>
      </c>
      <c r="J1114" t="s">
        <v>581</v>
      </c>
      <c r="K1114" t="s">
        <v>580</v>
      </c>
      <c r="L1114">
        <v>1348</v>
      </c>
      <c r="N1114">
        <v>1009</v>
      </c>
      <c r="O1114" t="s">
        <v>64</v>
      </c>
      <c r="P1114" t="s">
        <v>64</v>
      </c>
      <c r="Q1114">
        <v>1000</v>
      </c>
      <c r="W1114">
        <v>0</v>
      </c>
      <c r="X1114">
        <v>299819930</v>
      </c>
      <c r="Y1114">
        <v>3.0000000000000001E-3</v>
      </c>
      <c r="AA1114">
        <v>50590.720000000001</v>
      </c>
      <c r="AB1114">
        <v>0</v>
      </c>
      <c r="AC1114">
        <v>0</v>
      </c>
      <c r="AD1114">
        <v>0</v>
      </c>
      <c r="AE1114">
        <v>7712</v>
      </c>
      <c r="AF1114">
        <v>0</v>
      </c>
      <c r="AG1114">
        <v>0</v>
      </c>
      <c r="AH1114">
        <v>0</v>
      </c>
      <c r="AI1114">
        <v>6.56</v>
      </c>
      <c r="AJ1114">
        <v>1</v>
      </c>
      <c r="AK1114">
        <v>1</v>
      </c>
      <c r="AL1114">
        <v>1</v>
      </c>
      <c r="AN1114">
        <v>0</v>
      </c>
      <c r="AO1114">
        <v>1</v>
      </c>
      <c r="AP1114">
        <v>0</v>
      </c>
      <c r="AQ1114">
        <v>0</v>
      </c>
      <c r="AR1114">
        <v>0</v>
      </c>
      <c r="AS1114" t="s">
        <v>3</v>
      </c>
      <c r="AT1114">
        <v>3.0000000000000001E-3</v>
      </c>
      <c r="AU1114" t="s">
        <v>3</v>
      </c>
      <c r="AV1114">
        <v>0</v>
      </c>
      <c r="AW1114">
        <v>2</v>
      </c>
      <c r="AX1114">
        <v>39573875</v>
      </c>
      <c r="AY1114">
        <v>1</v>
      </c>
      <c r="AZ1114">
        <v>0</v>
      </c>
      <c r="BA1114">
        <v>1060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CX1114">
        <f>Y1114*Source!I474</f>
        <v>1.4820000000000002E-2</v>
      </c>
      <c r="CY1114">
        <f t="shared" si="204"/>
        <v>50590.720000000001</v>
      </c>
      <c r="CZ1114">
        <f t="shared" si="205"/>
        <v>7712</v>
      </c>
      <c r="DA1114">
        <f t="shared" si="206"/>
        <v>6.56</v>
      </c>
      <c r="DB1114">
        <v>0</v>
      </c>
    </row>
    <row r="1115" spans="1:106" x14ac:dyDescent="0.2">
      <c r="A1115">
        <f>ROW(Source!A474)</f>
        <v>474</v>
      </c>
      <c r="B1115">
        <v>39570879</v>
      </c>
      <c r="C1115">
        <v>39573834</v>
      </c>
      <c r="D1115">
        <v>36825287</v>
      </c>
      <c r="E1115">
        <v>1</v>
      </c>
      <c r="F1115">
        <v>1</v>
      </c>
      <c r="G1115">
        <v>1</v>
      </c>
      <c r="H1115">
        <v>3</v>
      </c>
      <c r="I1115" t="s">
        <v>1416</v>
      </c>
      <c r="J1115" t="s">
        <v>1417</v>
      </c>
      <c r="K1115" t="s">
        <v>1418</v>
      </c>
      <c r="L1115">
        <v>1302</v>
      </c>
      <c r="N1115">
        <v>1003</v>
      </c>
      <c r="O1115" t="s">
        <v>47</v>
      </c>
      <c r="P1115" t="s">
        <v>47</v>
      </c>
      <c r="Q1115">
        <v>10</v>
      </c>
      <c r="W1115">
        <v>0</v>
      </c>
      <c r="X1115">
        <v>-1640127157</v>
      </c>
      <c r="Y1115">
        <v>5.0000000000000001E-3</v>
      </c>
      <c r="AA1115">
        <v>329.57</v>
      </c>
      <c r="AB1115">
        <v>0</v>
      </c>
      <c r="AC1115">
        <v>0</v>
      </c>
      <c r="AD1115">
        <v>0</v>
      </c>
      <c r="AE1115">
        <v>50.24</v>
      </c>
      <c r="AF1115">
        <v>0</v>
      </c>
      <c r="AG1115">
        <v>0</v>
      </c>
      <c r="AH1115">
        <v>0</v>
      </c>
      <c r="AI1115">
        <v>6.56</v>
      </c>
      <c r="AJ1115">
        <v>1</v>
      </c>
      <c r="AK1115">
        <v>1</v>
      </c>
      <c r="AL1115">
        <v>1</v>
      </c>
      <c r="AN1115">
        <v>0</v>
      </c>
      <c r="AO1115">
        <v>1</v>
      </c>
      <c r="AP1115">
        <v>0</v>
      </c>
      <c r="AQ1115">
        <v>0</v>
      </c>
      <c r="AR1115">
        <v>0</v>
      </c>
      <c r="AS1115" t="s">
        <v>3</v>
      </c>
      <c r="AT1115">
        <v>5.0000000000000001E-3</v>
      </c>
      <c r="AU1115" t="s">
        <v>3</v>
      </c>
      <c r="AV1115">
        <v>0</v>
      </c>
      <c r="AW1115">
        <v>2</v>
      </c>
      <c r="AX1115">
        <v>39573876</v>
      </c>
      <c r="AY1115">
        <v>1</v>
      </c>
      <c r="AZ1115">
        <v>0</v>
      </c>
      <c r="BA1115">
        <v>1061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CX1115">
        <f>Y1115*Source!I474</f>
        <v>2.4700000000000003E-2</v>
      </c>
      <c r="CY1115">
        <f t="shared" si="204"/>
        <v>329.57</v>
      </c>
      <c r="CZ1115">
        <f t="shared" si="205"/>
        <v>50.24</v>
      </c>
      <c r="DA1115">
        <f t="shared" si="206"/>
        <v>6.56</v>
      </c>
      <c r="DB1115">
        <v>0</v>
      </c>
    </row>
    <row r="1116" spans="1:106" x14ac:dyDescent="0.2">
      <c r="A1116">
        <f>ROW(Source!A474)</f>
        <v>474</v>
      </c>
      <c r="B1116">
        <v>39570879</v>
      </c>
      <c r="C1116">
        <v>39573834</v>
      </c>
      <c r="D1116">
        <v>36825646</v>
      </c>
      <c r="E1116">
        <v>1</v>
      </c>
      <c r="F1116">
        <v>1</v>
      </c>
      <c r="G1116">
        <v>1</v>
      </c>
      <c r="H1116">
        <v>3</v>
      </c>
      <c r="I1116" t="s">
        <v>1220</v>
      </c>
      <c r="J1116" t="s">
        <v>1221</v>
      </c>
      <c r="K1116" t="s">
        <v>1222</v>
      </c>
      <c r="L1116">
        <v>1348</v>
      </c>
      <c r="N1116">
        <v>1009</v>
      </c>
      <c r="O1116" t="s">
        <v>64</v>
      </c>
      <c r="P1116" t="s">
        <v>64</v>
      </c>
      <c r="Q1116">
        <v>1000</v>
      </c>
      <c r="W1116">
        <v>0</v>
      </c>
      <c r="X1116">
        <v>-1396314973</v>
      </c>
      <c r="Y1116">
        <v>1E-4</v>
      </c>
      <c r="AA1116">
        <v>29226.11</v>
      </c>
      <c r="AB1116">
        <v>0</v>
      </c>
      <c r="AC1116">
        <v>0</v>
      </c>
      <c r="AD1116">
        <v>0</v>
      </c>
      <c r="AE1116">
        <v>4455.2</v>
      </c>
      <c r="AF1116">
        <v>0</v>
      </c>
      <c r="AG1116">
        <v>0</v>
      </c>
      <c r="AH1116">
        <v>0</v>
      </c>
      <c r="AI1116">
        <v>6.56</v>
      </c>
      <c r="AJ1116">
        <v>1</v>
      </c>
      <c r="AK1116">
        <v>1</v>
      </c>
      <c r="AL1116">
        <v>1</v>
      </c>
      <c r="AN1116">
        <v>0</v>
      </c>
      <c r="AO1116">
        <v>1</v>
      </c>
      <c r="AP1116">
        <v>0</v>
      </c>
      <c r="AQ1116">
        <v>0</v>
      </c>
      <c r="AR1116">
        <v>0</v>
      </c>
      <c r="AS1116" t="s">
        <v>3</v>
      </c>
      <c r="AT1116">
        <v>1E-4</v>
      </c>
      <c r="AU1116" t="s">
        <v>3</v>
      </c>
      <c r="AV1116">
        <v>0</v>
      </c>
      <c r="AW1116">
        <v>2</v>
      </c>
      <c r="AX1116">
        <v>39573877</v>
      </c>
      <c r="AY1116">
        <v>1</v>
      </c>
      <c r="AZ1116">
        <v>0</v>
      </c>
      <c r="BA1116">
        <v>1062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CX1116">
        <f>Y1116*Source!I474</f>
        <v>4.9400000000000008E-4</v>
      </c>
      <c r="CY1116">
        <f t="shared" si="204"/>
        <v>29226.11</v>
      </c>
      <c r="CZ1116">
        <f t="shared" si="205"/>
        <v>4455.2</v>
      </c>
      <c r="DA1116">
        <f t="shared" si="206"/>
        <v>6.56</v>
      </c>
      <c r="DB1116">
        <v>0</v>
      </c>
    </row>
    <row r="1117" spans="1:106" x14ac:dyDescent="0.2">
      <c r="A1117">
        <f>ROW(Source!A474)</f>
        <v>474</v>
      </c>
      <c r="B1117">
        <v>39570879</v>
      </c>
      <c r="C1117">
        <v>39573834</v>
      </c>
      <c r="D1117">
        <v>36826406</v>
      </c>
      <c r="E1117">
        <v>1</v>
      </c>
      <c r="F1117">
        <v>1</v>
      </c>
      <c r="G1117">
        <v>1</v>
      </c>
      <c r="H1117">
        <v>3</v>
      </c>
      <c r="I1117" t="s">
        <v>1419</v>
      </c>
      <c r="J1117" t="s">
        <v>1420</v>
      </c>
      <c r="K1117" t="s">
        <v>1421</v>
      </c>
      <c r="L1117">
        <v>1348</v>
      </c>
      <c r="N1117">
        <v>1009</v>
      </c>
      <c r="O1117" t="s">
        <v>64</v>
      </c>
      <c r="P1117" t="s">
        <v>64</v>
      </c>
      <c r="Q1117">
        <v>1000</v>
      </c>
      <c r="W1117">
        <v>0</v>
      </c>
      <c r="X1117">
        <v>900832145</v>
      </c>
      <c r="Y1117">
        <v>8.8999999999999995E-4</v>
      </c>
      <c r="AA1117">
        <v>32275.200000000001</v>
      </c>
      <c r="AB1117">
        <v>0</v>
      </c>
      <c r="AC1117">
        <v>0</v>
      </c>
      <c r="AD1117">
        <v>0</v>
      </c>
      <c r="AE1117">
        <v>4920</v>
      </c>
      <c r="AF1117">
        <v>0</v>
      </c>
      <c r="AG1117">
        <v>0</v>
      </c>
      <c r="AH1117">
        <v>0</v>
      </c>
      <c r="AI1117">
        <v>6.56</v>
      </c>
      <c r="AJ1117">
        <v>1</v>
      </c>
      <c r="AK1117">
        <v>1</v>
      </c>
      <c r="AL1117">
        <v>1</v>
      </c>
      <c r="AN1117">
        <v>0</v>
      </c>
      <c r="AO1117">
        <v>1</v>
      </c>
      <c r="AP1117">
        <v>0</v>
      </c>
      <c r="AQ1117">
        <v>0</v>
      </c>
      <c r="AR1117">
        <v>0</v>
      </c>
      <c r="AS1117" t="s">
        <v>3</v>
      </c>
      <c r="AT1117">
        <v>8.8999999999999995E-4</v>
      </c>
      <c r="AU1117" t="s">
        <v>3</v>
      </c>
      <c r="AV1117">
        <v>0</v>
      </c>
      <c r="AW1117">
        <v>2</v>
      </c>
      <c r="AX1117">
        <v>39573878</v>
      </c>
      <c r="AY1117">
        <v>1</v>
      </c>
      <c r="AZ1117">
        <v>0</v>
      </c>
      <c r="BA1117">
        <v>1063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CX1117">
        <f>Y1117*Source!I474</f>
        <v>4.3966000000000005E-3</v>
      </c>
      <c r="CY1117">
        <f t="shared" si="204"/>
        <v>32275.200000000001</v>
      </c>
      <c r="CZ1117">
        <f t="shared" si="205"/>
        <v>4920</v>
      </c>
      <c r="DA1117">
        <f t="shared" si="206"/>
        <v>6.56</v>
      </c>
      <c r="DB1117">
        <v>0</v>
      </c>
    </row>
    <row r="1118" spans="1:106" x14ac:dyDescent="0.2">
      <c r="A1118">
        <f>ROW(Source!A474)</f>
        <v>474</v>
      </c>
      <c r="B1118">
        <v>39570879</v>
      </c>
      <c r="C1118">
        <v>39573834</v>
      </c>
      <c r="D1118">
        <v>36830313</v>
      </c>
      <c r="E1118">
        <v>1</v>
      </c>
      <c r="F1118">
        <v>1</v>
      </c>
      <c r="G1118">
        <v>1</v>
      </c>
      <c r="H1118">
        <v>3</v>
      </c>
      <c r="I1118" t="s">
        <v>1422</v>
      </c>
      <c r="J1118" t="s">
        <v>1423</v>
      </c>
      <c r="K1118" t="s">
        <v>1424</v>
      </c>
      <c r="L1118">
        <v>1339</v>
      </c>
      <c r="N1118">
        <v>1007</v>
      </c>
      <c r="O1118" t="s">
        <v>73</v>
      </c>
      <c r="P1118" t="s">
        <v>73</v>
      </c>
      <c r="Q1118">
        <v>1</v>
      </c>
      <c r="W1118">
        <v>0</v>
      </c>
      <c r="X1118">
        <v>1283004816</v>
      </c>
      <c r="Y1118">
        <v>5.0000000000000001E-4</v>
      </c>
      <c r="AA1118">
        <v>11152</v>
      </c>
      <c r="AB1118">
        <v>0</v>
      </c>
      <c r="AC1118">
        <v>0</v>
      </c>
      <c r="AD1118">
        <v>0</v>
      </c>
      <c r="AE1118">
        <v>1700</v>
      </c>
      <c r="AF1118">
        <v>0</v>
      </c>
      <c r="AG1118">
        <v>0</v>
      </c>
      <c r="AH1118">
        <v>0</v>
      </c>
      <c r="AI1118">
        <v>6.56</v>
      </c>
      <c r="AJ1118">
        <v>1</v>
      </c>
      <c r="AK1118">
        <v>1</v>
      </c>
      <c r="AL1118">
        <v>1</v>
      </c>
      <c r="AN1118">
        <v>0</v>
      </c>
      <c r="AO1118">
        <v>1</v>
      </c>
      <c r="AP1118">
        <v>0</v>
      </c>
      <c r="AQ1118">
        <v>0</v>
      </c>
      <c r="AR1118">
        <v>0</v>
      </c>
      <c r="AS1118" t="s">
        <v>3</v>
      </c>
      <c r="AT1118">
        <v>5.0000000000000001E-4</v>
      </c>
      <c r="AU1118" t="s">
        <v>3</v>
      </c>
      <c r="AV1118">
        <v>0</v>
      </c>
      <c r="AW1118">
        <v>2</v>
      </c>
      <c r="AX1118">
        <v>39573880</v>
      </c>
      <c r="AY1118">
        <v>1</v>
      </c>
      <c r="AZ1118">
        <v>0</v>
      </c>
      <c r="BA1118">
        <v>1065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CX1118">
        <f>Y1118*Source!I474</f>
        <v>2.4700000000000004E-3</v>
      </c>
      <c r="CY1118">
        <f t="shared" si="204"/>
        <v>11152</v>
      </c>
      <c r="CZ1118">
        <f t="shared" si="205"/>
        <v>1700</v>
      </c>
      <c r="DA1118">
        <f t="shared" si="206"/>
        <v>6.56</v>
      </c>
      <c r="DB1118">
        <v>0</v>
      </c>
    </row>
    <row r="1119" spans="1:106" x14ac:dyDescent="0.2">
      <c r="A1119">
        <f>ROW(Source!A474)</f>
        <v>474</v>
      </c>
      <c r="B1119">
        <v>39570879</v>
      </c>
      <c r="C1119">
        <v>39573834</v>
      </c>
      <c r="D1119">
        <v>36837948</v>
      </c>
      <c r="E1119">
        <v>1</v>
      </c>
      <c r="F1119">
        <v>1</v>
      </c>
      <c r="G1119">
        <v>1</v>
      </c>
      <c r="H1119">
        <v>3</v>
      </c>
      <c r="I1119" t="s">
        <v>1425</v>
      </c>
      <c r="J1119" t="s">
        <v>1426</v>
      </c>
      <c r="K1119" t="s">
        <v>1427</v>
      </c>
      <c r="L1119">
        <v>1348</v>
      </c>
      <c r="N1119">
        <v>1009</v>
      </c>
      <c r="O1119" t="s">
        <v>64</v>
      </c>
      <c r="P1119" t="s">
        <v>64</v>
      </c>
      <c r="Q1119">
        <v>1000</v>
      </c>
      <c r="W1119">
        <v>0</v>
      </c>
      <c r="X1119">
        <v>-1655298345</v>
      </c>
      <c r="Y1119">
        <v>1.3999999999999999E-4</v>
      </c>
      <c r="AA1119">
        <v>102467.2</v>
      </c>
      <c r="AB1119">
        <v>0</v>
      </c>
      <c r="AC1119">
        <v>0</v>
      </c>
      <c r="AD1119">
        <v>0</v>
      </c>
      <c r="AE1119">
        <v>15620</v>
      </c>
      <c r="AF1119">
        <v>0</v>
      </c>
      <c r="AG1119">
        <v>0</v>
      </c>
      <c r="AH1119">
        <v>0</v>
      </c>
      <c r="AI1119">
        <v>6.56</v>
      </c>
      <c r="AJ1119">
        <v>1</v>
      </c>
      <c r="AK1119">
        <v>1</v>
      </c>
      <c r="AL1119">
        <v>1</v>
      </c>
      <c r="AN1119">
        <v>0</v>
      </c>
      <c r="AO1119">
        <v>1</v>
      </c>
      <c r="AP1119">
        <v>0</v>
      </c>
      <c r="AQ1119">
        <v>0</v>
      </c>
      <c r="AR1119">
        <v>0</v>
      </c>
      <c r="AS1119" t="s">
        <v>3</v>
      </c>
      <c r="AT1119">
        <v>1.3999999999999999E-4</v>
      </c>
      <c r="AU1119" t="s">
        <v>3</v>
      </c>
      <c r="AV1119">
        <v>0</v>
      </c>
      <c r="AW1119">
        <v>2</v>
      </c>
      <c r="AX1119">
        <v>39573881</v>
      </c>
      <c r="AY1119">
        <v>1</v>
      </c>
      <c r="AZ1119">
        <v>0</v>
      </c>
      <c r="BA1119">
        <v>1066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CX1119">
        <f>Y1119*Source!I474</f>
        <v>6.9160000000000001E-4</v>
      </c>
      <c r="CY1119">
        <f t="shared" si="204"/>
        <v>102467.2</v>
      </c>
      <c r="CZ1119">
        <f t="shared" si="205"/>
        <v>15620</v>
      </c>
      <c r="DA1119">
        <f t="shared" si="206"/>
        <v>6.56</v>
      </c>
      <c r="DB1119">
        <v>0</v>
      </c>
    </row>
    <row r="1120" spans="1:106" x14ac:dyDescent="0.2">
      <c r="A1120">
        <f>ROW(Source!A474)</f>
        <v>474</v>
      </c>
      <c r="B1120">
        <v>39570879</v>
      </c>
      <c r="C1120">
        <v>39573834</v>
      </c>
      <c r="D1120">
        <v>36838929</v>
      </c>
      <c r="E1120">
        <v>1</v>
      </c>
      <c r="F1120">
        <v>1</v>
      </c>
      <c r="G1120">
        <v>1</v>
      </c>
      <c r="H1120">
        <v>3</v>
      </c>
      <c r="I1120" t="s">
        <v>1475</v>
      </c>
      <c r="J1120" t="s">
        <v>1476</v>
      </c>
      <c r="K1120" t="s">
        <v>1477</v>
      </c>
      <c r="L1120">
        <v>1346</v>
      </c>
      <c r="N1120">
        <v>1009</v>
      </c>
      <c r="O1120" t="s">
        <v>307</v>
      </c>
      <c r="P1120" t="s">
        <v>307</v>
      </c>
      <c r="Q1120">
        <v>1</v>
      </c>
      <c r="W1120">
        <v>0</v>
      </c>
      <c r="X1120">
        <v>-632307525</v>
      </c>
      <c r="Y1120">
        <v>18</v>
      </c>
      <c r="AA1120">
        <v>489.24</v>
      </c>
      <c r="AB1120">
        <v>0</v>
      </c>
      <c r="AC1120">
        <v>0</v>
      </c>
      <c r="AD1120">
        <v>0</v>
      </c>
      <c r="AE1120">
        <v>74.58</v>
      </c>
      <c r="AF1120">
        <v>0</v>
      </c>
      <c r="AG1120">
        <v>0</v>
      </c>
      <c r="AH1120">
        <v>0</v>
      </c>
      <c r="AI1120">
        <v>6.56</v>
      </c>
      <c r="AJ1120">
        <v>1</v>
      </c>
      <c r="AK1120">
        <v>1</v>
      </c>
      <c r="AL1120">
        <v>1</v>
      </c>
      <c r="AN1120">
        <v>0</v>
      </c>
      <c r="AO1120">
        <v>1</v>
      </c>
      <c r="AP1120">
        <v>0</v>
      </c>
      <c r="AQ1120">
        <v>0</v>
      </c>
      <c r="AR1120">
        <v>0</v>
      </c>
      <c r="AS1120" t="s">
        <v>3</v>
      </c>
      <c r="AT1120">
        <v>18</v>
      </c>
      <c r="AU1120" t="s">
        <v>3</v>
      </c>
      <c r="AV1120">
        <v>0</v>
      </c>
      <c r="AW1120">
        <v>2</v>
      </c>
      <c r="AX1120">
        <v>39573882</v>
      </c>
      <c r="AY1120">
        <v>1</v>
      </c>
      <c r="AZ1120">
        <v>0</v>
      </c>
      <c r="BA1120">
        <v>1067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CX1120">
        <f>Y1120*Source!I474</f>
        <v>88.92</v>
      </c>
      <c r="CY1120">
        <f t="shared" si="204"/>
        <v>489.24</v>
      </c>
      <c r="CZ1120">
        <f t="shared" si="205"/>
        <v>74.58</v>
      </c>
      <c r="DA1120">
        <f t="shared" si="206"/>
        <v>6.56</v>
      </c>
      <c r="DB1120">
        <v>0</v>
      </c>
    </row>
    <row r="1121" spans="1:106" x14ac:dyDescent="0.2">
      <c r="A1121">
        <f>ROW(Source!A474)</f>
        <v>474</v>
      </c>
      <c r="B1121">
        <v>39570879</v>
      </c>
      <c r="C1121">
        <v>39573834</v>
      </c>
      <c r="D1121">
        <v>36839146</v>
      </c>
      <c r="E1121">
        <v>1</v>
      </c>
      <c r="F1121">
        <v>1</v>
      </c>
      <c r="G1121">
        <v>1</v>
      </c>
      <c r="H1121">
        <v>3</v>
      </c>
      <c r="I1121" t="s">
        <v>1393</v>
      </c>
      <c r="J1121" t="s">
        <v>1394</v>
      </c>
      <c r="K1121" t="s">
        <v>1395</v>
      </c>
      <c r="L1121">
        <v>1348</v>
      </c>
      <c r="N1121">
        <v>1009</v>
      </c>
      <c r="O1121" t="s">
        <v>64</v>
      </c>
      <c r="P1121" t="s">
        <v>64</v>
      </c>
      <c r="Q1121">
        <v>1000</v>
      </c>
      <c r="W1121">
        <v>0</v>
      </c>
      <c r="X1121">
        <v>-639604785</v>
      </c>
      <c r="Y1121">
        <v>3.0000000000000001E-5</v>
      </c>
      <c r="AA1121">
        <v>61795.199999999997</v>
      </c>
      <c r="AB1121">
        <v>0</v>
      </c>
      <c r="AC1121">
        <v>0</v>
      </c>
      <c r="AD1121">
        <v>0</v>
      </c>
      <c r="AE1121">
        <v>9420</v>
      </c>
      <c r="AF1121">
        <v>0</v>
      </c>
      <c r="AG1121">
        <v>0</v>
      </c>
      <c r="AH1121">
        <v>0</v>
      </c>
      <c r="AI1121">
        <v>6.56</v>
      </c>
      <c r="AJ1121">
        <v>1</v>
      </c>
      <c r="AK1121">
        <v>1</v>
      </c>
      <c r="AL1121">
        <v>1</v>
      </c>
      <c r="AN1121">
        <v>0</v>
      </c>
      <c r="AO1121">
        <v>1</v>
      </c>
      <c r="AP1121">
        <v>0</v>
      </c>
      <c r="AQ1121">
        <v>0</v>
      </c>
      <c r="AR1121">
        <v>0</v>
      </c>
      <c r="AS1121" t="s">
        <v>3</v>
      </c>
      <c r="AT1121">
        <v>3.0000000000000001E-5</v>
      </c>
      <c r="AU1121" t="s">
        <v>3</v>
      </c>
      <c r="AV1121">
        <v>0</v>
      </c>
      <c r="AW1121">
        <v>2</v>
      </c>
      <c r="AX1121">
        <v>39573883</v>
      </c>
      <c r="AY1121">
        <v>1</v>
      </c>
      <c r="AZ1121">
        <v>0</v>
      </c>
      <c r="BA1121">
        <v>1068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CX1121">
        <f>Y1121*Source!I474</f>
        <v>1.4820000000000002E-4</v>
      </c>
      <c r="CY1121">
        <f t="shared" si="204"/>
        <v>61795.199999999997</v>
      </c>
      <c r="CZ1121">
        <f t="shared" si="205"/>
        <v>9420</v>
      </c>
      <c r="DA1121">
        <f t="shared" si="206"/>
        <v>6.56</v>
      </c>
      <c r="DB1121">
        <v>0</v>
      </c>
    </row>
    <row r="1122" spans="1:106" x14ac:dyDescent="0.2">
      <c r="A1122">
        <f>ROW(Source!A477)</f>
        <v>477</v>
      </c>
      <c r="B1122">
        <v>39570879</v>
      </c>
      <c r="C1122">
        <v>39573886</v>
      </c>
      <c r="D1122">
        <v>37065248</v>
      </c>
      <c r="E1122">
        <v>1</v>
      </c>
      <c r="F1122">
        <v>1</v>
      </c>
      <c r="G1122">
        <v>1</v>
      </c>
      <c r="H1122">
        <v>1</v>
      </c>
      <c r="I1122" t="s">
        <v>1203</v>
      </c>
      <c r="J1122" t="s">
        <v>3</v>
      </c>
      <c r="K1122" t="s">
        <v>1204</v>
      </c>
      <c r="L1122">
        <v>1191</v>
      </c>
      <c r="N1122">
        <v>1013</v>
      </c>
      <c r="O1122" t="s">
        <v>1143</v>
      </c>
      <c r="P1122" t="s">
        <v>1143</v>
      </c>
      <c r="Q1122">
        <v>1</v>
      </c>
      <c r="W1122">
        <v>0</v>
      </c>
      <c r="X1122">
        <v>-400197608</v>
      </c>
      <c r="Y1122">
        <v>7.57</v>
      </c>
      <c r="AA1122">
        <v>0</v>
      </c>
      <c r="AB1122">
        <v>0</v>
      </c>
      <c r="AC1122">
        <v>0</v>
      </c>
      <c r="AD1122">
        <v>55.96</v>
      </c>
      <c r="AE1122">
        <v>0</v>
      </c>
      <c r="AF1122">
        <v>0</v>
      </c>
      <c r="AG1122">
        <v>0</v>
      </c>
      <c r="AH1122">
        <v>8.5299999999999994</v>
      </c>
      <c r="AI1122">
        <v>1</v>
      </c>
      <c r="AJ1122">
        <v>1</v>
      </c>
      <c r="AK1122">
        <v>1</v>
      </c>
      <c r="AL1122">
        <v>6.56</v>
      </c>
      <c r="AN1122">
        <v>0</v>
      </c>
      <c r="AO1122">
        <v>1</v>
      </c>
      <c r="AP1122">
        <v>0</v>
      </c>
      <c r="AQ1122">
        <v>0</v>
      </c>
      <c r="AR1122">
        <v>0</v>
      </c>
      <c r="AS1122" t="s">
        <v>3</v>
      </c>
      <c r="AT1122">
        <v>7.57</v>
      </c>
      <c r="AU1122" t="s">
        <v>3</v>
      </c>
      <c r="AV1122">
        <v>1</v>
      </c>
      <c r="AW1122">
        <v>2</v>
      </c>
      <c r="AX1122">
        <v>39573888</v>
      </c>
      <c r="AY1122">
        <v>1</v>
      </c>
      <c r="AZ1122">
        <v>0</v>
      </c>
      <c r="BA1122">
        <v>1069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CX1122">
        <f>Y1122*Source!I477</f>
        <v>1.6654</v>
      </c>
      <c r="CY1122">
        <f>AD1122</f>
        <v>55.96</v>
      </c>
      <c r="CZ1122">
        <f>AH1122</f>
        <v>8.5299999999999994</v>
      </c>
      <c r="DA1122">
        <f>AL1122</f>
        <v>6.56</v>
      </c>
      <c r="DB1122">
        <v>0</v>
      </c>
    </row>
    <row r="1123" spans="1:106" x14ac:dyDescent="0.2">
      <c r="A1123">
        <f>ROW(Source!A478)</f>
        <v>478</v>
      </c>
      <c r="B1123">
        <v>39570879</v>
      </c>
      <c r="C1123">
        <v>39573889</v>
      </c>
      <c r="D1123">
        <v>37065248</v>
      </c>
      <c r="E1123">
        <v>1</v>
      </c>
      <c r="F1123">
        <v>1</v>
      </c>
      <c r="G1123">
        <v>1</v>
      </c>
      <c r="H1123">
        <v>1</v>
      </c>
      <c r="I1123" t="s">
        <v>1203</v>
      </c>
      <c r="J1123" t="s">
        <v>3</v>
      </c>
      <c r="K1123" t="s">
        <v>1204</v>
      </c>
      <c r="L1123">
        <v>1191</v>
      </c>
      <c r="N1123">
        <v>1013</v>
      </c>
      <c r="O1123" t="s">
        <v>1143</v>
      </c>
      <c r="P1123" t="s">
        <v>1143</v>
      </c>
      <c r="Q1123">
        <v>1</v>
      </c>
      <c r="W1123">
        <v>0</v>
      </c>
      <c r="X1123">
        <v>-400197608</v>
      </c>
      <c r="Y1123">
        <v>3.7199999999999998</v>
      </c>
      <c r="AA1123">
        <v>0</v>
      </c>
      <c r="AB1123">
        <v>0</v>
      </c>
      <c r="AC1123">
        <v>0</v>
      </c>
      <c r="AD1123">
        <v>55.96</v>
      </c>
      <c r="AE1123">
        <v>0</v>
      </c>
      <c r="AF1123">
        <v>0</v>
      </c>
      <c r="AG1123">
        <v>0</v>
      </c>
      <c r="AH1123">
        <v>8.5299999999999994</v>
      </c>
      <c r="AI1123">
        <v>1</v>
      </c>
      <c r="AJ1123">
        <v>1</v>
      </c>
      <c r="AK1123">
        <v>1</v>
      </c>
      <c r="AL1123">
        <v>6.56</v>
      </c>
      <c r="AN1123">
        <v>0</v>
      </c>
      <c r="AO1123">
        <v>1</v>
      </c>
      <c r="AP1123">
        <v>1</v>
      </c>
      <c r="AQ1123">
        <v>0</v>
      </c>
      <c r="AR1123">
        <v>0</v>
      </c>
      <c r="AS1123" t="s">
        <v>3</v>
      </c>
      <c r="AT1123">
        <v>0.31</v>
      </c>
      <c r="AU1123" t="s">
        <v>755</v>
      </c>
      <c r="AV1123">
        <v>1</v>
      </c>
      <c r="AW1123">
        <v>2</v>
      </c>
      <c r="AX1123">
        <v>39573891</v>
      </c>
      <c r="AY1123">
        <v>1</v>
      </c>
      <c r="AZ1123">
        <v>0</v>
      </c>
      <c r="BA1123">
        <v>1070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CX1123">
        <f>Y1123*Source!I478</f>
        <v>-0.81839999999999991</v>
      </c>
      <c r="CY1123">
        <f>AD1123</f>
        <v>55.96</v>
      </c>
      <c r="CZ1123">
        <f>AH1123</f>
        <v>8.5299999999999994</v>
      </c>
      <c r="DA1123">
        <f>AL1123</f>
        <v>6.56</v>
      </c>
      <c r="DB1123">
        <v>0</v>
      </c>
    </row>
    <row r="1124" spans="1:106" x14ac:dyDescent="0.2">
      <c r="A1124">
        <f>ROW(Source!A479)</f>
        <v>479</v>
      </c>
      <c r="B1124">
        <v>39570879</v>
      </c>
      <c r="C1124">
        <v>39573892</v>
      </c>
      <c r="D1124">
        <v>37071037</v>
      </c>
      <c r="E1124">
        <v>1</v>
      </c>
      <c r="F1124">
        <v>1</v>
      </c>
      <c r="G1124">
        <v>1</v>
      </c>
      <c r="H1124">
        <v>1</v>
      </c>
      <c r="I1124" t="s">
        <v>1144</v>
      </c>
      <c r="J1124" t="s">
        <v>3</v>
      </c>
      <c r="K1124" t="s">
        <v>1145</v>
      </c>
      <c r="L1124">
        <v>1191</v>
      </c>
      <c r="N1124">
        <v>1013</v>
      </c>
      <c r="O1124" t="s">
        <v>1143</v>
      </c>
      <c r="P1124" t="s">
        <v>1143</v>
      </c>
      <c r="Q1124">
        <v>1</v>
      </c>
      <c r="W1124">
        <v>0</v>
      </c>
      <c r="X1124">
        <v>1069510174</v>
      </c>
      <c r="Y1124">
        <v>18.515000000000001</v>
      </c>
      <c r="AA1124">
        <v>0</v>
      </c>
      <c r="AB1124">
        <v>0</v>
      </c>
      <c r="AC1124">
        <v>0</v>
      </c>
      <c r="AD1124">
        <v>63.11</v>
      </c>
      <c r="AE1124">
        <v>0</v>
      </c>
      <c r="AF1124">
        <v>0</v>
      </c>
      <c r="AG1124">
        <v>0</v>
      </c>
      <c r="AH1124">
        <v>9.6199999999999992</v>
      </c>
      <c r="AI1124">
        <v>1</v>
      </c>
      <c r="AJ1124">
        <v>1</v>
      </c>
      <c r="AK1124">
        <v>1</v>
      </c>
      <c r="AL1124">
        <v>6.56</v>
      </c>
      <c r="AN1124">
        <v>0</v>
      </c>
      <c r="AO1124">
        <v>1</v>
      </c>
      <c r="AP1124">
        <v>1</v>
      </c>
      <c r="AQ1124">
        <v>0</v>
      </c>
      <c r="AR1124">
        <v>0</v>
      </c>
      <c r="AS1124" t="s">
        <v>3</v>
      </c>
      <c r="AT1124">
        <v>16.100000000000001</v>
      </c>
      <c r="AU1124" t="s">
        <v>20</v>
      </c>
      <c r="AV1124">
        <v>1</v>
      </c>
      <c r="AW1124">
        <v>2</v>
      </c>
      <c r="AX1124">
        <v>39573905</v>
      </c>
      <c r="AY1124">
        <v>1</v>
      </c>
      <c r="AZ1124">
        <v>0</v>
      </c>
      <c r="BA1124">
        <v>1071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CX1124">
        <f>Y1124*Source!I479</f>
        <v>4.0733000000000006</v>
      </c>
      <c r="CY1124">
        <f>AD1124</f>
        <v>63.11</v>
      </c>
      <c r="CZ1124">
        <f>AH1124</f>
        <v>9.6199999999999992</v>
      </c>
      <c r="DA1124">
        <f>AL1124</f>
        <v>6.56</v>
      </c>
      <c r="DB1124">
        <v>0</v>
      </c>
    </row>
    <row r="1125" spans="1:106" x14ac:dyDescent="0.2">
      <c r="A1125">
        <f>ROW(Source!A479)</f>
        <v>479</v>
      </c>
      <c r="B1125">
        <v>39570879</v>
      </c>
      <c r="C1125">
        <v>39573892</v>
      </c>
      <c r="D1125">
        <v>37064876</v>
      </c>
      <c r="E1125">
        <v>1</v>
      </c>
      <c r="F1125">
        <v>1</v>
      </c>
      <c r="G1125">
        <v>1</v>
      </c>
      <c r="H1125">
        <v>1</v>
      </c>
      <c r="I1125" t="s">
        <v>1146</v>
      </c>
      <c r="J1125" t="s">
        <v>3</v>
      </c>
      <c r="K1125" t="s">
        <v>1147</v>
      </c>
      <c r="L1125">
        <v>1191</v>
      </c>
      <c r="N1125">
        <v>1013</v>
      </c>
      <c r="O1125" t="s">
        <v>1143</v>
      </c>
      <c r="P1125" t="s">
        <v>1143</v>
      </c>
      <c r="Q1125">
        <v>1</v>
      </c>
      <c r="W1125">
        <v>0</v>
      </c>
      <c r="X1125">
        <v>-1417349443</v>
      </c>
      <c r="Y1125">
        <v>0.05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1</v>
      </c>
      <c r="AJ1125">
        <v>1</v>
      </c>
      <c r="AK1125">
        <v>6.56</v>
      </c>
      <c r="AL1125">
        <v>1</v>
      </c>
      <c r="AN1125">
        <v>0</v>
      </c>
      <c r="AO1125">
        <v>1</v>
      </c>
      <c r="AP1125">
        <v>0</v>
      </c>
      <c r="AQ1125">
        <v>0</v>
      </c>
      <c r="AR1125">
        <v>0</v>
      </c>
      <c r="AS1125" t="s">
        <v>3</v>
      </c>
      <c r="AT1125">
        <v>0.05</v>
      </c>
      <c r="AU1125" t="s">
        <v>3</v>
      </c>
      <c r="AV1125">
        <v>2</v>
      </c>
      <c r="AW1125">
        <v>2</v>
      </c>
      <c r="AX1125">
        <v>39573906</v>
      </c>
      <c r="AY1125">
        <v>1</v>
      </c>
      <c r="AZ1125">
        <v>2048</v>
      </c>
      <c r="BA1125">
        <v>1072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CX1125">
        <f>Y1125*Source!I479</f>
        <v>1.1000000000000001E-2</v>
      </c>
      <c r="CY1125">
        <f>AD1125</f>
        <v>0</v>
      </c>
      <c r="CZ1125">
        <f>AH1125</f>
        <v>0</v>
      </c>
      <c r="DA1125">
        <f>AL1125</f>
        <v>1</v>
      </c>
      <c r="DB1125">
        <v>0</v>
      </c>
    </row>
    <row r="1126" spans="1:106" x14ac:dyDescent="0.2">
      <c r="A1126">
        <f>ROW(Source!A479)</f>
        <v>479</v>
      </c>
      <c r="B1126">
        <v>39570879</v>
      </c>
      <c r="C1126">
        <v>39573892</v>
      </c>
      <c r="D1126">
        <v>36883554</v>
      </c>
      <c r="E1126">
        <v>1</v>
      </c>
      <c r="F1126">
        <v>1</v>
      </c>
      <c r="G1126">
        <v>1</v>
      </c>
      <c r="H1126">
        <v>2</v>
      </c>
      <c r="I1126" t="s">
        <v>1158</v>
      </c>
      <c r="J1126" t="s">
        <v>1159</v>
      </c>
      <c r="K1126" t="s">
        <v>1160</v>
      </c>
      <c r="L1126">
        <v>1368</v>
      </c>
      <c r="N1126">
        <v>1011</v>
      </c>
      <c r="O1126" t="s">
        <v>1151</v>
      </c>
      <c r="P1126" t="s">
        <v>1151</v>
      </c>
      <c r="Q1126">
        <v>1</v>
      </c>
      <c r="W1126">
        <v>0</v>
      </c>
      <c r="X1126">
        <v>1372534845</v>
      </c>
      <c r="Y1126">
        <v>6.25E-2</v>
      </c>
      <c r="AA1126">
        <v>0</v>
      </c>
      <c r="AB1126">
        <v>431.06</v>
      </c>
      <c r="AC1126">
        <v>11.6</v>
      </c>
      <c r="AD1126">
        <v>0</v>
      </c>
      <c r="AE1126">
        <v>0</v>
      </c>
      <c r="AF1126">
        <v>65.709999999999994</v>
      </c>
      <c r="AG1126">
        <v>11.6</v>
      </c>
      <c r="AH1126">
        <v>0</v>
      </c>
      <c r="AI1126">
        <v>1</v>
      </c>
      <c r="AJ1126">
        <v>6.56</v>
      </c>
      <c r="AK1126">
        <v>1</v>
      </c>
      <c r="AL1126">
        <v>1</v>
      </c>
      <c r="AN1126">
        <v>0</v>
      </c>
      <c r="AO1126">
        <v>1</v>
      </c>
      <c r="AP1126">
        <v>1</v>
      </c>
      <c r="AQ1126">
        <v>0</v>
      </c>
      <c r="AR1126">
        <v>0</v>
      </c>
      <c r="AS1126" t="s">
        <v>3</v>
      </c>
      <c r="AT1126">
        <v>0.05</v>
      </c>
      <c r="AU1126" t="s">
        <v>19</v>
      </c>
      <c r="AV1126">
        <v>0</v>
      </c>
      <c r="AW1126">
        <v>2</v>
      </c>
      <c r="AX1126">
        <v>39573907</v>
      </c>
      <c r="AY1126">
        <v>1</v>
      </c>
      <c r="AZ1126">
        <v>0</v>
      </c>
      <c r="BA1126">
        <v>1073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CX1126">
        <f>Y1126*Source!I479</f>
        <v>1.375E-2</v>
      </c>
      <c r="CY1126">
        <f>AB1126</f>
        <v>431.06</v>
      </c>
      <c r="CZ1126">
        <f>AF1126</f>
        <v>65.709999999999994</v>
      </c>
      <c r="DA1126">
        <f>AJ1126</f>
        <v>6.56</v>
      </c>
      <c r="DB1126">
        <v>0</v>
      </c>
    </row>
    <row r="1127" spans="1:106" x14ac:dyDescent="0.2">
      <c r="A1127">
        <f>ROW(Source!A479)</f>
        <v>479</v>
      </c>
      <c r="B1127">
        <v>39570879</v>
      </c>
      <c r="C1127">
        <v>39573892</v>
      </c>
      <c r="D1127">
        <v>36883789</v>
      </c>
      <c r="E1127">
        <v>1</v>
      </c>
      <c r="F1127">
        <v>1</v>
      </c>
      <c r="G1127">
        <v>1</v>
      </c>
      <c r="H1127">
        <v>2</v>
      </c>
      <c r="I1127" t="s">
        <v>1378</v>
      </c>
      <c r="J1127" t="s">
        <v>1379</v>
      </c>
      <c r="K1127" t="s">
        <v>1380</v>
      </c>
      <c r="L1127">
        <v>1368</v>
      </c>
      <c r="N1127">
        <v>1011</v>
      </c>
      <c r="O1127" t="s">
        <v>1151</v>
      </c>
      <c r="P1127" t="s">
        <v>1151</v>
      </c>
      <c r="Q1127">
        <v>1</v>
      </c>
      <c r="W1127">
        <v>0</v>
      </c>
      <c r="X1127">
        <v>-624296059</v>
      </c>
      <c r="Y1127">
        <v>8.6999999999999993</v>
      </c>
      <c r="AA1127">
        <v>0</v>
      </c>
      <c r="AB1127">
        <v>7.87</v>
      </c>
      <c r="AC1127">
        <v>0</v>
      </c>
      <c r="AD1127">
        <v>0</v>
      </c>
      <c r="AE1127">
        <v>0</v>
      </c>
      <c r="AF1127">
        <v>1.2</v>
      </c>
      <c r="AG1127">
        <v>0</v>
      </c>
      <c r="AH1127">
        <v>0</v>
      </c>
      <c r="AI1127">
        <v>1</v>
      </c>
      <c r="AJ1127">
        <v>6.56</v>
      </c>
      <c r="AK1127">
        <v>1</v>
      </c>
      <c r="AL1127">
        <v>1</v>
      </c>
      <c r="AN1127">
        <v>0</v>
      </c>
      <c r="AO1127">
        <v>1</v>
      </c>
      <c r="AP1127">
        <v>1</v>
      </c>
      <c r="AQ1127">
        <v>0</v>
      </c>
      <c r="AR1127">
        <v>0</v>
      </c>
      <c r="AS1127" t="s">
        <v>3</v>
      </c>
      <c r="AT1127">
        <v>6.96</v>
      </c>
      <c r="AU1127" t="s">
        <v>19</v>
      </c>
      <c r="AV1127">
        <v>0</v>
      </c>
      <c r="AW1127">
        <v>2</v>
      </c>
      <c r="AX1127">
        <v>39573908</v>
      </c>
      <c r="AY1127">
        <v>1</v>
      </c>
      <c r="AZ1127">
        <v>0</v>
      </c>
      <c r="BA1127">
        <v>1074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CX1127">
        <f>Y1127*Source!I479</f>
        <v>1.9139999999999999</v>
      </c>
      <c r="CY1127">
        <f>AB1127</f>
        <v>7.87</v>
      </c>
      <c r="CZ1127">
        <f>AF1127</f>
        <v>1.2</v>
      </c>
      <c r="DA1127">
        <f>AJ1127</f>
        <v>6.56</v>
      </c>
      <c r="DB1127">
        <v>0</v>
      </c>
    </row>
    <row r="1128" spans="1:106" x14ac:dyDescent="0.2">
      <c r="A1128">
        <f>ROW(Source!A479)</f>
        <v>479</v>
      </c>
      <c r="B1128">
        <v>39570879</v>
      </c>
      <c r="C1128">
        <v>39573892</v>
      </c>
      <c r="D1128">
        <v>36800030</v>
      </c>
      <c r="E1128">
        <v>1</v>
      </c>
      <c r="F1128">
        <v>1</v>
      </c>
      <c r="G1128">
        <v>1</v>
      </c>
      <c r="H1128">
        <v>3</v>
      </c>
      <c r="I1128" t="s">
        <v>1381</v>
      </c>
      <c r="J1128" t="s">
        <v>1382</v>
      </c>
      <c r="K1128" t="s">
        <v>1383</v>
      </c>
      <c r="L1128">
        <v>1348</v>
      </c>
      <c r="N1128">
        <v>1009</v>
      </c>
      <c r="O1128" t="s">
        <v>64</v>
      </c>
      <c r="P1128" t="s">
        <v>64</v>
      </c>
      <c r="Q1128">
        <v>1000</v>
      </c>
      <c r="W1128">
        <v>0</v>
      </c>
      <c r="X1128">
        <v>-168273048</v>
      </c>
      <c r="Y1128">
        <v>2E-3</v>
      </c>
      <c r="AA1128">
        <v>29443.9</v>
      </c>
      <c r="AB1128">
        <v>0</v>
      </c>
      <c r="AC1128">
        <v>0</v>
      </c>
      <c r="AD1128">
        <v>0</v>
      </c>
      <c r="AE1128">
        <v>4488.3999999999996</v>
      </c>
      <c r="AF1128">
        <v>0</v>
      </c>
      <c r="AG1128">
        <v>0</v>
      </c>
      <c r="AH1128">
        <v>0</v>
      </c>
      <c r="AI1128">
        <v>6.56</v>
      </c>
      <c r="AJ1128">
        <v>1</v>
      </c>
      <c r="AK1128">
        <v>1</v>
      </c>
      <c r="AL1128">
        <v>1</v>
      </c>
      <c r="AN1128">
        <v>0</v>
      </c>
      <c r="AO1128">
        <v>1</v>
      </c>
      <c r="AP1128">
        <v>0</v>
      </c>
      <c r="AQ1128">
        <v>0</v>
      </c>
      <c r="AR1128">
        <v>0</v>
      </c>
      <c r="AS1128" t="s">
        <v>3</v>
      </c>
      <c r="AT1128">
        <v>2E-3</v>
      </c>
      <c r="AU1128" t="s">
        <v>3</v>
      </c>
      <c r="AV1128">
        <v>0</v>
      </c>
      <c r="AW1128">
        <v>2</v>
      </c>
      <c r="AX1128">
        <v>39573909</v>
      </c>
      <c r="AY1128">
        <v>1</v>
      </c>
      <c r="AZ1128">
        <v>0</v>
      </c>
      <c r="BA1128">
        <v>1075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CX1128">
        <f>Y1128*Source!I479</f>
        <v>4.4000000000000002E-4</v>
      </c>
      <c r="CY1128">
        <f t="shared" ref="CY1128:CY1135" si="207">AA1128</f>
        <v>29443.9</v>
      </c>
      <c r="CZ1128">
        <f t="shared" ref="CZ1128:CZ1135" si="208">AE1128</f>
        <v>4488.3999999999996</v>
      </c>
      <c r="DA1128">
        <f t="shared" ref="DA1128:DA1135" si="209">AI1128</f>
        <v>6.56</v>
      </c>
      <c r="DB1128">
        <v>0</v>
      </c>
    </row>
    <row r="1129" spans="1:106" x14ac:dyDescent="0.2">
      <c r="A1129">
        <f>ROW(Source!A479)</f>
        <v>479</v>
      </c>
      <c r="B1129">
        <v>39570879</v>
      </c>
      <c r="C1129">
        <v>39573892</v>
      </c>
      <c r="D1129">
        <v>36800141</v>
      </c>
      <c r="E1129">
        <v>1</v>
      </c>
      <c r="F1129">
        <v>1</v>
      </c>
      <c r="G1129">
        <v>1</v>
      </c>
      <c r="H1129">
        <v>3</v>
      </c>
      <c r="I1129" t="s">
        <v>1384</v>
      </c>
      <c r="J1129" t="s">
        <v>1385</v>
      </c>
      <c r="K1129" t="s">
        <v>1386</v>
      </c>
      <c r="L1129">
        <v>1348</v>
      </c>
      <c r="N1129">
        <v>1009</v>
      </c>
      <c r="O1129" t="s">
        <v>64</v>
      </c>
      <c r="P1129" t="s">
        <v>64</v>
      </c>
      <c r="Q1129">
        <v>1000</v>
      </c>
      <c r="W1129">
        <v>0</v>
      </c>
      <c r="X1129">
        <v>993149205</v>
      </c>
      <c r="Y1129">
        <v>4.1599999999999996E-3</v>
      </c>
      <c r="AA1129">
        <v>215364.8</v>
      </c>
      <c r="AB1129">
        <v>0</v>
      </c>
      <c r="AC1129">
        <v>0</v>
      </c>
      <c r="AD1129">
        <v>0</v>
      </c>
      <c r="AE1129">
        <v>32830</v>
      </c>
      <c r="AF1129">
        <v>0</v>
      </c>
      <c r="AG1129">
        <v>0</v>
      </c>
      <c r="AH1129">
        <v>0</v>
      </c>
      <c r="AI1129">
        <v>6.56</v>
      </c>
      <c r="AJ1129">
        <v>1</v>
      </c>
      <c r="AK1129">
        <v>1</v>
      </c>
      <c r="AL1129">
        <v>1</v>
      </c>
      <c r="AN1129">
        <v>0</v>
      </c>
      <c r="AO1129">
        <v>1</v>
      </c>
      <c r="AP1129">
        <v>0</v>
      </c>
      <c r="AQ1129">
        <v>0</v>
      </c>
      <c r="AR1129">
        <v>0</v>
      </c>
      <c r="AS1129" t="s">
        <v>3</v>
      </c>
      <c r="AT1129">
        <v>4.1599999999999996E-3</v>
      </c>
      <c r="AU1129" t="s">
        <v>3</v>
      </c>
      <c r="AV1129">
        <v>0</v>
      </c>
      <c r="AW1129">
        <v>2</v>
      </c>
      <c r="AX1129">
        <v>39573910</v>
      </c>
      <c r="AY1129">
        <v>1</v>
      </c>
      <c r="AZ1129">
        <v>0</v>
      </c>
      <c r="BA1129">
        <v>1076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CX1129">
        <f>Y1129*Source!I479</f>
        <v>9.1519999999999991E-4</v>
      </c>
      <c r="CY1129">
        <f t="shared" si="207"/>
        <v>215364.8</v>
      </c>
      <c r="CZ1129">
        <f t="shared" si="208"/>
        <v>32830</v>
      </c>
      <c r="DA1129">
        <f t="shared" si="209"/>
        <v>6.56</v>
      </c>
      <c r="DB1129">
        <v>0</v>
      </c>
    </row>
    <row r="1130" spans="1:106" x14ac:dyDescent="0.2">
      <c r="A1130">
        <f>ROW(Source!A479)</f>
        <v>479</v>
      </c>
      <c r="B1130">
        <v>39570879</v>
      </c>
      <c r="C1130">
        <v>39573892</v>
      </c>
      <c r="D1130">
        <v>36800159</v>
      </c>
      <c r="E1130">
        <v>1</v>
      </c>
      <c r="F1130">
        <v>1</v>
      </c>
      <c r="G1130">
        <v>1</v>
      </c>
      <c r="H1130">
        <v>3</v>
      </c>
      <c r="I1130" t="s">
        <v>1387</v>
      </c>
      <c r="J1130" t="s">
        <v>1388</v>
      </c>
      <c r="K1130" t="s">
        <v>1389</v>
      </c>
      <c r="L1130">
        <v>1339</v>
      </c>
      <c r="N1130">
        <v>1007</v>
      </c>
      <c r="O1130" t="s">
        <v>73</v>
      </c>
      <c r="P1130" t="s">
        <v>73</v>
      </c>
      <c r="Q1130">
        <v>1</v>
      </c>
      <c r="W1130">
        <v>0</v>
      </c>
      <c r="X1130">
        <v>1262771840</v>
      </c>
      <c r="Y1130">
        <v>6</v>
      </c>
      <c r="AA1130">
        <v>40.799999999999997</v>
      </c>
      <c r="AB1130">
        <v>0</v>
      </c>
      <c r="AC1130">
        <v>0</v>
      </c>
      <c r="AD1130">
        <v>0</v>
      </c>
      <c r="AE1130">
        <v>6.22</v>
      </c>
      <c r="AF1130">
        <v>0</v>
      </c>
      <c r="AG1130">
        <v>0</v>
      </c>
      <c r="AH1130">
        <v>0</v>
      </c>
      <c r="AI1130">
        <v>6.56</v>
      </c>
      <c r="AJ1130">
        <v>1</v>
      </c>
      <c r="AK1130">
        <v>1</v>
      </c>
      <c r="AL1130">
        <v>1</v>
      </c>
      <c r="AN1130">
        <v>0</v>
      </c>
      <c r="AO1130">
        <v>1</v>
      </c>
      <c r="AP1130">
        <v>0</v>
      </c>
      <c r="AQ1130">
        <v>0</v>
      </c>
      <c r="AR1130">
        <v>0</v>
      </c>
      <c r="AS1130" t="s">
        <v>3</v>
      </c>
      <c r="AT1130">
        <v>6</v>
      </c>
      <c r="AU1130" t="s">
        <v>3</v>
      </c>
      <c r="AV1130">
        <v>0</v>
      </c>
      <c r="AW1130">
        <v>2</v>
      </c>
      <c r="AX1130">
        <v>39573911</v>
      </c>
      <c r="AY1130">
        <v>1</v>
      </c>
      <c r="AZ1130">
        <v>0</v>
      </c>
      <c r="BA1130">
        <v>1077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CX1130">
        <f>Y1130*Source!I479</f>
        <v>1.32</v>
      </c>
      <c r="CY1130">
        <f t="shared" si="207"/>
        <v>40.799999999999997</v>
      </c>
      <c r="CZ1130">
        <f t="shared" si="208"/>
        <v>6.22</v>
      </c>
      <c r="DA1130">
        <f t="shared" si="209"/>
        <v>6.56</v>
      </c>
      <c r="DB1130">
        <v>0</v>
      </c>
    </row>
    <row r="1131" spans="1:106" x14ac:dyDescent="0.2">
      <c r="A1131">
        <f>ROW(Source!A479)</f>
        <v>479</v>
      </c>
      <c r="B1131">
        <v>39570879</v>
      </c>
      <c r="C1131">
        <v>39573892</v>
      </c>
      <c r="D1131">
        <v>36804338</v>
      </c>
      <c r="E1131">
        <v>1</v>
      </c>
      <c r="F1131">
        <v>1</v>
      </c>
      <c r="G1131">
        <v>1</v>
      </c>
      <c r="H1131">
        <v>3</v>
      </c>
      <c r="I1131" t="s">
        <v>478</v>
      </c>
      <c r="J1131" t="s">
        <v>480</v>
      </c>
      <c r="K1131" t="s">
        <v>479</v>
      </c>
      <c r="L1131">
        <v>1354</v>
      </c>
      <c r="N1131">
        <v>1010</v>
      </c>
      <c r="O1131" t="s">
        <v>35</v>
      </c>
      <c r="P1131" t="s">
        <v>35</v>
      </c>
      <c r="Q1131">
        <v>1</v>
      </c>
      <c r="W1131">
        <v>0</v>
      </c>
      <c r="X1131">
        <v>1569382411</v>
      </c>
      <c r="Y1131">
        <v>100</v>
      </c>
      <c r="AA1131">
        <v>278.73</v>
      </c>
      <c r="AB1131">
        <v>0</v>
      </c>
      <c r="AC1131">
        <v>0</v>
      </c>
      <c r="AD1131">
        <v>0</v>
      </c>
      <c r="AE1131">
        <v>42.49</v>
      </c>
      <c r="AF1131">
        <v>0</v>
      </c>
      <c r="AG1131">
        <v>0</v>
      </c>
      <c r="AH1131">
        <v>0</v>
      </c>
      <c r="AI1131">
        <v>6.56</v>
      </c>
      <c r="AJ1131">
        <v>1</v>
      </c>
      <c r="AK1131">
        <v>1</v>
      </c>
      <c r="AL1131">
        <v>1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 t="s">
        <v>3</v>
      </c>
      <c r="AT1131">
        <v>100</v>
      </c>
      <c r="AU1131" t="s">
        <v>3</v>
      </c>
      <c r="AV1131">
        <v>0</v>
      </c>
      <c r="AW1131">
        <v>1</v>
      </c>
      <c r="AX1131">
        <v>-1</v>
      </c>
      <c r="AY1131">
        <v>0</v>
      </c>
      <c r="AZ1131">
        <v>0</v>
      </c>
      <c r="BA1131" t="s">
        <v>3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CX1131">
        <f>Y1131*Source!I479</f>
        <v>22</v>
      </c>
      <c r="CY1131">
        <f t="shared" si="207"/>
        <v>278.73</v>
      </c>
      <c r="CZ1131">
        <f t="shared" si="208"/>
        <v>42.49</v>
      </c>
      <c r="DA1131">
        <f t="shared" si="209"/>
        <v>6.56</v>
      </c>
      <c r="DB1131">
        <v>0</v>
      </c>
    </row>
    <row r="1132" spans="1:106" x14ac:dyDescent="0.2">
      <c r="A1132">
        <f>ROW(Source!A479)</f>
        <v>479</v>
      </c>
      <c r="B1132">
        <v>39570879</v>
      </c>
      <c r="C1132">
        <v>39573892</v>
      </c>
      <c r="D1132">
        <v>36804405</v>
      </c>
      <c r="E1132">
        <v>1</v>
      </c>
      <c r="F1132">
        <v>1</v>
      </c>
      <c r="G1132">
        <v>1</v>
      </c>
      <c r="H1132">
        <v>3</v>
      </c>
      <c r="I1132" t="s">
        <v>558</v>
      </c>
      <c r="J1132" t="s">
        <v>560</v>
      </c>
      <c r="K1132" t="s">
        <v>559</v>
      </c>
      <c r="L1132">
        <v>1348</v>
      </c>
      <c r="N1132">
        <v>1009</v>
      </c>
      <c r="O1132" t="s">
        <v>64</v>
      </c>
      <c r="P1132" t="s">
        <v>64</v>
      </c>
      <c r="Q1132">
        <v>1000</v>
      </c>
      <c r="W1132">
        <v>0</v>
      </c>
      <c r="X1132">
        <v>1878703063</v>
      </c>
      <c r="Y1132">
        <v>0</v>
      </c>
      <c r="AA1132">
        <v>181023.2</v>
      </c>
      <c r="AB1132">
        <v>0</v>
      </c>
      <c r="AC1132">
        <v>0</v>
      </c>
      <c r="AD1132">
        <v>0</v>
      </c>
      <c r="AE1132">
        <v>27595</v>
      </c>
      <c r="AF1132">
        <v>0</v>
      </c>
      <c r="AG1132">
        <v>0</v>
      </c>
      <c r="AH1132">
        <v>0</v>
      </c>
      <c r="AI1132">
        <v>6.56</v>
      </c>
      <c r="AJ1132">
        <v>1</v>
      </c>
      <c r="AK1132">
        <v>1</v>
      </c>
      <c r="AL1132">
        <v>1</v>
      </c>
      <c r="AN1132">
        <v>1</v>
      </c>
      <c r="AO1132">
        <v>0</v>
      </c>
      <c r="AP1132">
        <v>0</v>
      </c>
      <c r="AQ1132">
        <v>0</v>
      </c>
      <c r="AR1132">
        <v>0</v>
      </c>
      <c r="AS1132" t="s">
        <v>3</v>
      </c>
      <c r="AT1132">
        <v>0</v>
      </c>
      <c r="AU1132" t="s">
        <v>3</v>
      </c>
      <c r="AV1132">
        <v>0</v>
      </c>
      <c r="AW1132">
        <v>2</v>
      </c>
      <c r="AX1132">
        <v>39573912</v>
      </c>
      <c r="AY1132">
        <v>1</v>
      </c>
      <c r="AZ1132">
        <v>0</v>
      </c>
      <c r="BA1132">
        <v>1078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CX1132">
        <f>Y1132*Source!I479</f>
        <v>0</v>
      </c>
      <c r="CY1132">
        <f t="shared" si="207"/>
        <v>181023.2</v>
      </c>
      <c r="CZ1132">
        <f t="shared" si="208"/>
        <v>27595</v>
      </c>
      <c r="DA1132">
        <f t="shared" si="209"/>
        <v>6.56</v>
      </c>
      <c r="DB1132">
        <v>0</v>
      </c>
    </row>
    <row r="1133" spans="1:106" x14ac:dyDescent="0.2">
      <c r="A1133">
        <f>ROW(Source!A479)</f>
        <v>479</v>
      </c>
      <c r="B1133">
        <v>39570879</v>
      </c>
      <c r="C1133">
        <v>39573892</v>
      </c>
      <c r="D1133">
        <v>36839094</v>
      </c>
      <c r="E1133">
        <v>1</v>
      </c>
      <c r="F1133">
        <v>1</v>
      </c>
      <c r="G1133">
        <v>1</v>
      </c>
      <c r="H1133">
        <v>3</v>
      </c>
      <c r="I1133" t="s">
        <v>1390</v>
      </c>
      <c r="J1133" t="s">
        <v>1391</v>
      </c>
      <c r="K1133" t="s">
        <v>1392</v>
      </c>
      <c r="L1133">
        <v>1348</v>
      </c>
      <c r="N1133">
        <v>1009</v>
      </c>
      <c r="O1133" t="s">
        <v>64</v>
      </c>
      <c r="P1133" t="s">
        <v>64</v>
      </c>
      <c r="Q1133">
        <v>1000</v>
      </c>
      <c r="W1133">
        <v>0</v>
      </c>
      <c r="X1133">
        <v>-927498335</v>
      </c>
      <c r="Y1133">
        <v>5.0000000000000002E-5</v>
      </c>
      <c r="AA1133">
        <v>445240.32000000001</v>
      </c>
      <c r="AB1133">
        <v>0</v>
      </c>
      <c r="AC1133">
        <v>0</v>
      </c>
      <c r="AD1133">
        <v>0</v>
      </c>
      <c r="AE1133">
        <v>67872</v>
      </c>
      <c r="AF1133">
        <v>0</v>
      </c>
      <c r="AG1133">
        <v>0</v>
      </c>
      <c r="AH1133">
        <v>0</v>
      </c>
      <c r="AI1133">
        <v>6.56</v>
      </c>
      <c r="AJ1133">
        <v>1</v>
      </c>
      <c r="AK1133">
        <v>1</v>
      </c>
      <c r="AL1133">
        <v>1</v>
      </c>
      <c r="AN1133">
        <v>0</v>
      </c>
      <c r="AO1133">
        <v>1</v>
      </c>
      <c r="AP1133">
        <v>0</v>
      </c>
      <c r="AQ1133">
        <v>0</v>
      </c>
      <c r="AR1133">
        <v>0</v>
      </c>
      <c r="AS1133" t="s">
        <v>3</v>
      </c>
      <c r="AT1133">
        <v>5.0000000000000002E-5</v>
      </c>
      <c r="AU1133" t="s">
        <v>3</v>
      </c>
      <c r="AV1133">
        <v>0</v>
      </c>
      <c r="AW1133">
        <v>2</v>
      </c>
      <c r="AX1133">
        <v>39573913</v>
      </c>
      <c r="AY1133">
        <v>1</v>
      </c>
      <c r="AZ1133">
        <v>0</v>
      </c>
      <c r="BA1133">
        <v>1079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CX1133">
        <f>Y1133*Source!I479</f>
        <v>1.1000000000000001E-5</v>
      </c>
      <c r="CY1133">
        <f t="shared" si="207"/>
        <v>445240.32000000001</v>
      </c>
      <c r="CZ1133">
        <f t="shared" si="208"/>
        <v>67872</v>
      </c>
      <c r="DA1133">
        <f t="shared" si="209"/>
        <v>6.56</v>
      </c>
      <c r="DB1133">
        <v>0</v>
      </c>
    </row>
    <row r="1134" spans="1:106" x14ac:dyDescent="0.2">
      <c r="A1134">
        <f>ROW(Source!A479)</f>
        <v>479</v>
      </c>
      <c r="B1134">
        <v>39570879</v>
      </c>
      <c r="C1134">
        <v>39573892</v>
      </c>
      <c r="D1134">
        <v>36839146</v>
      </c>
      <c r="E1134">
        <v>1</v>
      </c>
      <c r="F1134">
        <v>1</v>
      </c>
      <c r="G1134">
        <v>1</v>
      </c>
      <c r="H1134">
        <v>3</v>
      </c>
      <c r="I1134" t="s">
        <v>1393</v>
      </c>
      <c r="J1134" t="s">
        <v>1394</v>
      </c>
      <c r="K1134" t="s">
        <v>1395</v>
      </c>
      <c r="L1134">
        <v>1348</v>
      </c>
      <c r="N1134">
        <v>1009</v>
      </c>
      <c r="O1134" t="s">
        <v>64</v>
      </c>
      <c r="P1134" t="s">
        <v>64</v>
      </c>
      <c r="Q1134">
        <v>1000</v>
      </c>
      <c r="W1134">
        <v>0</v>
      </c>
      <c r="X1134">
        <v>-639604785</v>
      </c>
      <c r="Y1134">
        <v>2.0000000000000002E-5</v>
      </c>
      <c r="AA1134">
        <v>61795.199999999997</v>
      </c>
      <c r="AB1134">
        <v>0</v>
      </c>
      <c r="AC1134">
        <v>0</v>
      </c>
      <c r="AD1134">
        <v>0</v>
      </c>
      <c r="AE1134">
        <v>9420</v>
      </c>
      <c r="AF1134">
        <v>0</v>
      </c>
      <c r="AG1134">
        <v>0</v>
      </c>
      <c r="AH1134">
        <v>0</v>
      </c>
      <c r="AI1134">
        <v>6.56</v>
      </c>
      <c r="AJ1134">
        <v>1</v>
      </c>
      <c r="AK1134">
        <v>1</v>
      </c>
      <c r="AL1134">
        <v>1</v>
      </c>
      <c r="AN1134">
        <v>0</v>
      </c>
      <c r="AO1134">
        <v>1</v>
      </c>
      <c r="AP1134">
        <v>0</v>
      </c>
      <c r="AQ1134">
        <v>0</v>
      </c>
      <c r="AR1134">
        <v>0</v>
      </c>
      <c r="AS1134" t="s">
        <v>3</v>
      </c>
      <c r="AT1134">
        <v>2.0000000000000002E-5</v>
      </c>
      <c r="AU1134" t="s">
        <v>3</v>
      </c>
      <c r="AV1134">
        <v>0</v>
      </c>
      <c r="AW1134">
        <v>2</v>
      </c>
      <c r="AX1134">
        <v>39573914</v>
      </c>
      <c r="AY1134">
        <v>1</v>
      </c>
      <c r="AZ1134">
        <v>0</v>
      </c>
      <c r="BA1134">
        <v>1080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CX1134">
        <f>Y1134*Source!I479</f>
        <v>4.4000000000000002E-6</v>
      </c>
      <c r="CY1134">
        <f t="shared" si="207"/>
        <v>61795.199999999997</v>
      </c>
      <c r="CZ1134">
        <f t="shared" si="208"/>
        <v>9420</v>
      </c>
      <c r="DA1134">
        <f t="shared" si="209"/>
        <v>6.56</v>
      </c>
      <c r="DB1134">
        <v>0</v>
      </c>
    </row>
    <row r="1135" spans="1:106" x14ac:dyDescent="0.2">
      <c r="A1135">
        <f>ROW(Source!A479)</f>
        <v>479</v>
      </c>
      <c r="B1135">
        <v>39570879</v>
      </c>
      <c r="C1135">
        <v>39573892</v>
      </c>
      <c r="D1135">
        <v>36839240</v>
      </c>
      <c r="E1135">
        <v>1</v>
      </c>
      <c r="F1135">
        <v>1</v>
      </c>
      <c r="G1135">
        <v>1</v>
      </c>
      <c r="H1135">
        <v>3</v>
      </c>
      <c r="I1135" t="s">
        <v>1396</v>
      </c>
      <c r="J1135" t="s">
        <v>1397</v>
      </c>
      <c r="K1135" t="s">
        <v>1398</v>
      </c>
      <c r="L1135">
        <v>1348</v>
      </c>
      <c r="N1135">
        <v>1009</v>
      </c>
      <c r="O1135" t="s">
        <v>64</v>
      </c>
      <c r="P1135" t="s">
        <v>64</v>
      </c>
      <c r="Q1135">
        <v>1000</v>
      </c>
      <c r="W1135">
        <v>0</v>
      </c>
      <c r="X1135">
        <v>-1457941554</v>
      </c>
      <c r="Y1135">
        <v>1.4E-3</v>
      </c>
      <c r="AA1135">
        <v>124312</v>
      </c>
      <c r="AB1135">
        <v>0</v>
      </c>
      <c r="AC1135">
        <v>0</v>
      </c>
      <c r="AD1135">
        <v>0</v>
      </c>
      <c r="AE1135">
        <v>18950</v>
      </c>
      <c r="AF1135">
        <v>0</v>
      </c>
      <c r="AG1135">
        <v>0</v>
      </c>
      <c r="AH1135">
        <v>0</v>
      </c>
      <c r="AI1135">
        <v>6.56</v>
      </c>
      <c r="AJ1135">
        <v>1</v>
      </c>
      <c r="AK1135">
        <v>1</v>
      </c>
      <c r="AL1135">
        <v>1</v>
      </c>
      <c r="AN1135">
        <v>0</v>
      </c>
      <c r="AO1135">
        <v>1</v>
      </c>
      <c r="AP1135">
        <v>0</v>
      </c>
      <c r="AQ1135">
        <v>0</v>
      </c>
      <c r="AR1135">
        <v>0</v>
      </c>
      <c r="AS1135" t="s">
        <v>3</v>
      </c>
      <c r="AT1135">
        <v>1.4E-3</v>
      </c>
      <c r="AU1135" t="s">
        <v>3</v>
      </c>
      <c r="AV1135">
        <v>0</v>
      </c>
      <c r="AW1135">
        <v>2</v>
      </c>
      <c r="AX1135">
        <v>39573915</v>
      </c>
      <c r="AY1135">
        <v>1</v>
      </c>
      <c r="AZ1135">
        <v>0</v>
      </c>
      <c r="BA1135">
        <v>1081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CX1135">
        <f>Y1135*Source!I479</f>
        <v>3.0800000000000001E-4</v>
      </c>
      <c r="CY1135">
        <f t="shared" si="207"/>
        <v>124312</v>
      </c>
      <c r="CZ1135">
        <f t="shared" si="208"/>
        <v>18950</v>
      </c>
      <c r="DA1135">
        <f t="shared" si="209"/>
        <v>6.56</v>
      </c>
      <c r="DB1135">
        <v>0</v>
      </c>
    </row>
    <row r="1136" spans="1:106" x14ac:dyDescent="0.2">
      <c r="A1136">
        <f>ROW(Source!A482)</f>
        <v>482</v>
      </c>
      <c r="B1136">
        <v>39570879</v>
      </c>
      <c r="C1136">
        <v>39573918</v>
      </c>
      <c r="D1136">
        <v>37066754</v>
      </c>
      <c r="E1136">
        <v>1</v>
      </c>
      <c r="F1136">
        <v>1</v>
      </c>
      <c r="G1136">
        <v>1</v>
      </c>
      <c r="H1136">
        <v>1</v>
      </c>
      <c r="I1136" t="s">
        <v>1478</v>
      </c>
      <c r="J1136" t="s">
        <v>3</v>
      </c>
      <c r="K1136" t="s">
        <v>1479</v>
      </c>
      <c r="L1136">
        <v>1191</v>
      </c>
      <c r="N1136">
        <v>1013</v>
      </c>
      <c r="O1136" t="s">
        <v>1143</v>
      </c>
      <c r="P1136" t="s">
        <v>1143</v>
      </c>
      <c r="Q1136">
        <v>1</v>
      </c>
      <c r="W1136">
        <v>0</v>
      </c>
      <c r="X1136">
        <v>1430930646</v>
      </c>
      <c r="Y1136">
        <v>18.468999999999998</v>
      </c>
      <c r="AA1136">
        <v>0</v>
      </c>
      <c r="AB1136">
        <v>0</v>
      </c>
      <c r="AC1136">
        <v>0</v>
      </c>
      <c r="AD1136">
        <v>54.05</v>
      </c>
      <c r="AE1136">
        <v>0</v>
      </c>
      <c r="AF1136">
        <v>0</v>
      </c>
      <c r="AG1136">
        <v>0</v>
      </c>
      <c r="AH1136">
        <v>8.24</v>
      </c>
      <c r="AI1136">
        <v>1</v>
      </c>
      <c r="AJ1136">
        <v>1</v>
      </c>
      <c r="AK1136">
        <v>1</v>
      </c>
      <c r="AL1136">
        <v>6.56</v>
      </c>
      <c r="AN1136">
        <v>0</v>
      </c>
      <c r="AO1136">
        <v>1</v>
      </c>
      <c r="AP1136">
        <v>1</v>
      </c>
      <c r="AQ1136">
        <v>0</v>
      </c>
      <c r="AR1136">
        <v>0</v>
      </c>
      <c r="AS1136" t="s">
        <v>3</v>
      </c>
      <c r="AT1136">
        <v>16.059999999999999</v>
      </c>
      <c r="AU1136" t="s">
        <v>20</v>
      </c>
      <c r="AV1136">
        <v>1</v>
      </c>
      <c r="AW1136">
        <v>2</v>
      </c>
      <c r="AX1136">
        <v>39573929</v>
      </c>
      <c r="AY1136">
        <v>1</v>
      </c>
      <c r="AZ1136">
        <v>0</v>
      </c>
      <c r="BA1136">
        <v>1082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CX1136">
        <f>Y1136*Source!I482</f>
        <v>91.236859999999993</v>
      </c>
      <c r="CY1136">
        <f>AD1136</f>
        <v>54.05</v>
      </c>
      <c r="CZ1136">
        <f>AH1136</f>
        <v>8.24</v>
      </c>
      <c r="DA1136">
        <f>AL1136</f>
        <v>6.56</v>
      </c>
      <c r="DB1136">
        <v>0</v>
      </c>
    </row>
    <row r="1137" spans="1:106" x14ac:dyDescent="0.2">
      <c r="A1137">
        <f>ROW(Source!A482)</f>
        <v>482</v>
      </c>
      <c r="B1137">
        <v>39570879</v>
      </c>
      <c r="C1137">
        <v>39573918</v>
      </c>
      <c r="D1137">
        <v>37064876</v>
      </c>
      <c r="E1137">
        <v>1</v>
      </c>
      <c r="F1137">
        <v>1</v>
      </c>
      <c r="G1137">
        <v>1</v>
      </c>
      <c r="H1137">
        <v>1</v>
      </c>
      <c r="I1137" t="s">
        <v>1146</v>
      </c>
      <c r="J1137" t="s">
        <v>3</v>
      </c>
      <c r="K1137" t="s">
        <v>1147</v>
      </c>
      <c r="L1137">
        <v>1191</v>
      </c>
      <c r="N1137">
        <v>1013</v>
      </c>
      <c r="O1137" t="s">
        <v>1143</v>
      </c>
      <c r="P1137" t="s">
        <v>1143</v>
      </c>
      <c r="Q1137">
        <v>1</v>
      </c>
      <c r="W1137">
        <v>0</v>
      </c>
      <c r="X1137">
        <v>-1417349443</v>
      </c>
      <c r="Y1137">
        <v>0.08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1</v>
      </c>
      <c r="AJ1137">
        <v>1</v>
      </c>
      <c r="AK1137">
        <v>6.56</v>
      </c>
      <c r="AL1137">
        <v>1</v>
      </c>
      <c r="AN1137">
        <v>0</v>
      </c>
      <c r="AO1137">
        <v>1</v>
      </c>
      <c r="AP1137">
        <v>0</v>
      </c>
      <c r="AQ1137">
        <v>0</v>
      </c>
      <c r="AR1137">
        <v>0</v>
      </c>
      <c r="AS1137" t="s">
        <v>3</v>
      </c>
      <c r="AT1137">
        <v>0.08</v>
      </c>
      <c r="AU1137" t="s">
        <v>3</v>
      </c>
      <c r="AV1137">
        <v>2</v>
      </c>
      <c r="AW1137">
        <v>2</v>
      </c>
      <c r="AX1137">
        <v>39573930</v>
      </c>
      <c r="AY1137">
        <v>1</v>
      </c>
      <c r="AZ1137">
        <v>2048</v>
      </c>
      <c r="BA1137">
        <v>1083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CX1137">
        <f>Y1137*Source!I482</f>
        <v>0.39520000000000005</v>
      </c>
      <c r="CY1137">
        <f>AD1137</f>
        <v>0</v>
      </c>
      <c r="CZ1137">
        <f>AH1137</f>
        <v>0</v>
      </c>
      <c r="DA1137">
        <f>AL1137</f>
        <v>1</v>
      </c>
      <c r="DB1137">
        <v>0</v>
      </c>
    </row>
    <row r="1138" spans="1:106" x14ac:dyDescent="0.2">
      <c r="A1138">
        <f>ROW(Source!A482)</f>
        <v>482</v>
      </c>
      <c r="B1138">
        <v>39570879</v>
      </c>
      <c r="C1138">
        <v>39573918</v>
      </c>
      <c r="D1138">
        <v>36882055</v>
      </c>
      <c r="E1138">
        <v>1</v>
      </c>
      <c r="F1138">
        <v>1</v>
      </c>
      <c r="G1138">
        <v>1</v>
      </c>
      <c r="H1138">
        <v>2</v>
      </c>
      <c r="I1138" t="s">
        <v>1480</v>
      </c>
      <c r="J1138" t="s">
        <v>1481</v>
      </c>
      <c r="K1138" t="s">
        <v>1482</v>
      </c>
      <c r="L1138">
        <v>1368</v>
      </c>
      <c r="N1138">
        <v>1011</v>
      </c>
      <c r="O1138" t="s">
        <v>1151</v>
      </c>
      <c r="P1138" t="s">
        <v>1151</v>
      </c>
      <c r="Q1138">
        <v>1</v>
      </c>
      <c r="W1138">
        <v>0</v>
      </c>
      <c r="X1138">
        <v>257150282</v>
      </c>
      <c r="Y1138">
        <v>3.7499999999999999E-2</v>
      </c>
      <c r="AA1138">
        <v>0</v>
      </c>
      <c r="AB1138">
        <v>547.29999999999995</v>
      </c>
      <c r="AC1138">
        <v>13.5</v>
      </c>
      <c r="AD1138">
        <v>0</v>
      </c>
      <c r="AE1138">
        <v>0</v>
      </c>
      <c r="AF1138">
        <v>83.43</v>
      </c>
      <c r="AG1138">
        <v>13.5</v>
      </c>
      <c r="AH1138">
        <v>0</v>
      </c>
      <c r="AI1138">
        <v>1</v>
      </c>
      <c r="AJ1138">
        <v>6.56</v>
      </c>
      <c r="AK1138">
        <v>1</v>
      </c>
      <c r="AL1138">
        <v>1</v>
      </c>
      <c r="AN1138">
        <v>0</v>
      </c>
      <c r="AO1138">
        <v>1</v>
      </c>
      <c r="AP1138">
        <v>1</v>
      </c>
      <c r="AQ1138">
        <v>0</v>
      </c>
      <c r="AR1138">
        <v>0</v>
      </c>
      <c r="AS1138" t="s">
        <v>3</v>
      </c>
      <c r="AT1138">
        <v>0.03</v>
      </c>
      <c r="AU1138" t="s">
        <v>19</v>
      </c>
      <c r="AV1138">
        <v>0</v>
      </c>
      <c r="AW1138">
        <v>2</v>
      </c>
      <c r="AX1138">
        <v>39573931</v>
      </c>
      <c r="AY1138">
        <v>1</v>
      </c>
      <c r="AZ1138">
        <v>0</v>
      </c>
      <c r="BA1138">
        <v>1084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CX1138">
        <f>Y1138*Source!I482</f>
        <v>0.18525</v>
      </c>
      <c r="CY1138">
        <f>AB1138</f>
        <v>547.29999999999995</v>
      </c>
      <c r="CZ1138">
        <f>AF1138</f>
        <v>83.43</v>
      </c>
      <c r="DA1138">
        <f>AJ1138</f>
        <v>6.56</v>
      </c>
      <c r="DB1138">
        <v>0</v>
      </c>
    </row>
    <row r="1139" spans="1:106" x14ac:dyDescent="0.2">
      <c r="A1139">
        <f>ROW(Source!A482)</f>
        <v>482</v>
      </c>
      <c r="B1139">
        <v>39570879</v>
      </c>
      <c r="C1139">
        <v>39573918</v>
      </c>
      <c r="D1139">
        <v>36883554</v>
      </c>
      <c r="E1139">
        <v>1</v>
      </c>
      <c r="F1139">
        <v>1</v>
      </c>
      <c r="G1139">
        <v>1</v>
      </c>
      <c r="H1139">
        <v>2</v>
      </c>
      <c r="I1139" t="s">
        <v>1158</v>
      </c>
      <c r="J1139" t="s">
        <v>1159</v>
      </c>
      <c r="K1139" t="s">
        <v>1160</v>
      </c>
      <c r="L1139">
        <v>1368</v>
      </c>
      <c r="N1139">
        <v>1011</v>
      </c>
      <c r="O1139" t="s">
        <v>1151</v>
      </c>
      <c r="P1139" t="s">
        <v>1151</v>
      </c>
      <c r="Q1139">
        <v>1</v>
      </c>
      <c r="W1139">
        <v>0</v>
      </c>
      <c r="X1139">
        <v>1372534845</v>
      </c>
      <c r="Y1139">
        <v>6.25E-2</v>
      </c>
      <c r="AA1139">
        <v>0</v>
      </c>
      <c r="AB1139">
        <v>431.06</v>
      </c>
      <c r="AC1139">
        <v>11.6</v>
      </c>
      <c r="AD1139">
        <v>0</v>
      </c>
      <c r="AE1139">
        <v>0</v>
      </c>
      <c r="AF1139">
        <v>65.709999999999994</v>
      </c>
      <c r="AG1139">
        <v>11.6</v>
      </c>
      <c r="AH1139">
        <v>0</v>
      </c>
      <c r="AI1139">
        <v>1</v>
      </c>
      <c r="AJ1139">
        <v>6.56</v>
      </c>
      <c r="AK1139">
        <v>1</v>
      </c>
      <c r="AL1139">
        <v>1</v>
      </c>
      <c r="AN1139">
        <v>0</v>
      </c>
      <c r="AO1139">
        <v>1</v>
      </c>
      <c r="AP1139">
        <v>1</v>
      </c>
      <c r="AQ1139">
        <v>0</v>
      </c>
      <c r="AR1139">
        <v>0</v>
      </c>
      <c r="AS1139" t="s">
        <v>3</v>
      </c>
      <c r="AT1139">
        <v>0.05</v>
      </c>
      <c r="AU1139" t="s">
        <v>19</v>
      </c>
      <c r="AV1139">
        <v>0</v>
      </c>
      <c r="AW1139">
        <v>2</v>
      </c>
      <c r="AX1139">
        <v>39573932</v>
      </c>
      <c r="AY1139">
        <v>1</v>
      </c>
      <c r="AZ1139">
        <v>0</v>
      </c>
      <c r="BA1139">
        <v>1085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CX1139">
        <f>Y1139*Source!I482</f>
        <v>0.30875000000000002</v>
      </c>
      <c r="CY1139">
        <f>AB1139</f>
        <v>431.06</v>
      </c>
      <c r="CZ1139">
        <f>AF1139</f>
        <v>65.709999999999994</v>
      </c>
      <c r="DA1139">
        <f>AJ1139</f>
        <v>6.56</v>
      </c>
      <c r="DB1139">
        <v>0</v>
      </c>
    </row>
    <row r="1140" spans="1:106" x14ac:dyDescent="0.2">
      <c r="A1140">
        <f>ROW(Source!A482)</f>
        <v>482</v>
      </c>
      <c r="B1140">
        <v>39570879</v>
      </c>
      <c r="C1140">
        <v>39573918</v>
      </c>
      <c r="D1140">
        <v>36801792</v>
      </c>
      <c r="E1140">
        <v>1</v>
      </c>
      <c r="F1140">
        <v>1</v>
      </c>
      <c r="G1140">
        <v>1</v>
      </c>
      <c r="H1140">
        <v>3</v>
      </c>
      <c r="I1140" t="s">
        <v>1186</v>
      </c>
      <c r="J1140" t="s">
        <v>1187</v>
      </c>
      <c r="K1140" t="s">
        <v>1188</v>
      </c>
      <c r="L1140">
        <v>1339</v>
      </c>
      <c r="N1140">
        <v>1007</v>
      </c>
      <c r="O1140" t="s">
        <v>73</v>
      </c>
      <c r="P1140" t="s">
        <v>73</v>
      </c>
      <c r="Q1140">
        <v>1</v>
      </c>
      <c r="W1140">
        <v>0</v>
      </c>
      <c r="X1140">
        <v>-1660354250</v>
      </c>
      <c r="Y1140">
        <v>0.12</v>
      </c>
      <c r="AA1140">
        <v>16.010000000000002</v>
      </c>
      <c r="AB1140">
        <v>0</v>
      </c>
      <c r="AC1140">
        <v>0</v>
      </c>
      <c r="AD1140">
        <v>0</v>
      </c>
      <c r="AE1140">
        <v>2.44</v>
      </c>
      <c r="AF1140">
        <v>0</v>
      </c>
      <c r="AG1140">
        <v>0</v>
      </c>
      <c r="AH1140">
        <v>0</v>
      </c>
      <c r="AI1140">
        <v>6.56</v>
      </c>
      <c r="AJ1140">
        <v>1</v>
      </c>
      <c r="AK1140">
        <v>1</v>
      </c>
      <c r="AL1140">
        <v>1</v>
      </c>
      <c r="AN1140">
        <v>0</v>
      </c>
      <c r="AO1140">
        <v>1</v>
      </c>
      <c r="AP1140">
        <v>0</v>
      </c>
      <c r="AQ1140">
        <v>0</v>
      </c>
      <c r="AR1140">
        <v>0</v>
      </c>
      <c r="AS1140" t="s">
        <v>3</v>
      </c>
      <c r="AT1140">
        <v>0.12</v>
      </c>
      <c r="AU1140" t="s">
        <v>3</v>
      </c>
      <c r="AV1140">
        <v>0</v>
      </c>
      <c r="AW1140">
        <v>2</v>
      </c>
      <c r="AX1140">
        <v>39573933</v>
      </c>
      <c r="AY1140">
        <v>1</v>
      </c>
      <c r="AZ1140">
        <v>0</v>
      </c>
      <c r="BA1140">
        <v>1086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CX1140">
        <f>Y1140*Source!I482</f>
        <v>0.59279999999999999</v>
      </c>
      <c r="CY1140">
        <f t="shared" ref="CY1140:CY1145" si="210">AA1140</f>
        <v>16.010000000000002</v>
      </c>
      <c r="CZ1140">
        <f t="shared" ref="CZ1140:CZ1145" si="211">AE1140</f>
        <v>2.44</v>
      </c>
      <c r="DA1140">
        <f t="shared" ref="DA1140:DA1145" si="212">AI1140</f>
        <v>6.56</v>
      </c>
      <c r="DB1140">
        <v>0</v>
      </c>
    </row>
    <row r="1141" spans="1:106" x14ac:dyDescent="0.2">
      <c r="A1141">
        <f>ROW(Source!A482)</f>
        <v>482</v>
      </c>
      <c r="B1141">
        <v>39570879</v>
      </c>
      <c r="C1141">
        <v>39573918</v>
      </c>
      <c r="D1141">
        <v>36804646</v>
      </c>
      <c r="E1141">
        <v>1</v>
      </c>
      <c r="F1141">
        <v>1</v>
      </c>
      <c r="G1141">
        <v>1</v>
      </c>
      <c r="H1141">
        <v>3</v>
      </c>
      <c r="I1141" t="s">
        <v>769</v>
      </c>
      <c r="J1141" t="s">
        <v>771</v>
      </c>
      <c r="K1141" t="s">
        <v>770</v>
      </c>
      <c r="L1141">
        <v>1358</v>
      </c>
      <c r="N1141">
        <v>1010</v>
      </c>
      <c r="O1141" t="s">
        <v>766</v>
      </c>
      <c r="P1141" t="s">
        <v>766</v>
      </c>
      <c r="Q1141">
        <v>10</v>
      </c>
      <c r="W1141">
        <v>0</v>
      </c>
      <c r="X1141">
        <v>-101305441</v>
      </c>
      <c r="Y1141">
        <v>34.291497999999997</v>
      </c>
      <c r="AA1141">
        <v>43.43</v>
      </c>
      <c r="AB1141">
        <v>0</v>
      </c>
      <c r="AC1141">
        <v>0</v>
      </c>
      <c r="AD1141">
        <v>0</v>
      </c>
      <c r="AE1141">
        <v>6.62</v>
      </c>
      <c r="AF1141">
        <v>0</v>
      </c>
      <c r="AG1141">
        <v>0</v>
      </c>
      <c r="AH1141">
        <v>0</v>
      </c>
      <c r="AI1141">
        <v>6.56</v>
      </c>
      <c r="AJ1141">
        <v>1</v>
      </c>
      <c r="AK1141">
        <v>1</v>
      </c>
      <c r="AL1141">
        <v>1</v>
      </c>
      <c r="AN1141">
        <v>1</v>
      </c>
      <c r="AO1141">
        <v>0</v>
      </c>
      <c r="AP1141">
        <v>0</v>
      </c>
      <c r="AQ1141">
        <v>0</v>
      </c>
      <c r="AR1141">
        <v>0</v>
      </c>
      <c r="AS1141" t="s">
        <v>3</v>
      </c>
      <c r="AT1141">
        <v>34.291497999999997</v>
      </c>
      <c r="AU1141" t="s">
        <v>3</v>
      </c>
      <c r="AV1141">
        <v>0</v>
      </c>
      <c r="AW1141">
        <v>2</v>
      </c>
      <c r="AX1141">
        <v>39573934</v>
      </c>
      <c r="AY1141">
        <v>1</v>
      </c>
      <c r="AZ1141">
        <v>6144</v>
      </c>
      <c r="BA1141">
        <v>1087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CX1141">
        <f>Y1141*Source!I482</f>
        <v>169.40000011999999</v>
      </c>
      <c r="CY1141">
        <f t="shared" si="210"/>
        <v>43.43</v>
      </c>
      <c r="CZ1141">
        <f t="shared" si="211"/>
        <v>6.62</v>
      </c>
      <c r="DA1141">
        <f t="shared" si="212"/>
        <v>6.56</v>
      </c>
      <c r="DB1141">
        <v>0</v>
      </c>
    </row>
    <row r="1142" spans="1:106" x14ac:dyDescent="0.2">
      <c r="A1142">
        <f>ROW(Source!A482)</f>
        <v>482</v>
      </c>
      <c r="B1142">
        <v>39570879</v>
      </c>
      <c r="C1142">
        <v>39573918</v>
      </c>
      <c r="D1142">
        <v>36804647</v>
      </c>
      <c r="E1142">
        <v>1</v>
      </c>
      <c r="F1142">
        <v>1</v>
      </c>
      <c r="G1142">
        <v>1</v>
      </c>
      <c r="H1142">
        <v>3</v>
      </c>
      <c r="I1142" t="s">
        <v>764</v>
      </c>
      <c r="J1142" t="s">
        <v>767</v>
      </c>
      <c r="K1142" t="s">
        <v>765</v>
      </c>
      <c r="L1142">
        <v>1358</v>
      </c>
      <c r="N1142">
        <v>1010</v>
      </c>
      <c r="O1142" t="s">
        <v>766</v>
      </c>
      <c r="P1142" t="s">
        <v>766</v>
      </c>
      <c r="Q1142">
        <v>10</v>
      </c>
      <c r="W1142">
        <v>0</v>
      </c>
      <c r="X1142">
        <v>1632376018</v>
      </c>
      <c r="Y1142">
        <v>85.708501999999996</v>
      </c>
      <c r="AA1142">
        <v>54.97</v>
      </c>
      <c r="AB1142">
        <v>0</v>
      </c>
      <c r="AC1142">
        <v>0</v>
      </c>
      <c r="AD1142">
        <v>0</v>
      </c>
      <c r="AE1142">
        <v>8.3800000000000008</v>
      </c>
      <c r="AF1142">
        <v>0</v>
      </c>
      <c r="AG1142">
        <v>0</v>
      </c>
      <c r="AH1142">
        <v>0</v>
      </c>
      <c r="AI1142">
        <v>6.56</v>
      </c>
      <c r="AJ1142">
        <v>1</v>
      </c>
      <c r="AK1142">
        <v>1</v>
      </c>
      <c r="AL1142">
        <v>1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 t="s">
        <v>3</v>
      </c>
      <c r="AT1142">
        <v>85.708501999999996</v>
      </c>
      <c r="AU1142" t="s">
        <v>3</v>
      </c>
      <c r="AV1142">
        <v>0</v>
      </c>
      <c r="AW1142">
        <v>1</v>
      </c>
      <c r="AX1142">
        <v>-1</v>
      </c>
      <c r="AY1142">
        <v>0</v>
      </c>
      <c r="AZ1142">
        <v>0</v>
      </c>
      <c r="BA1142" t="s">
        <v>3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CX1142">
        <f>Y1142*Source!I482</f>
        <v>423.39999988</v>
      </c>
      <c r="CY1142">
        <f t="shared" si="210"/>
        <v>54.97</v>
      </c>
      <c r="CZ1142">
        <f t="shared" si="211"/>
        <v>8.3800000000000008</v>
      </c>
      <c r="DA1142">
        <f t="shared" si="212"/>
        <v>6.56</v>
      </c>
      <c r="DB1142">
        <v>0</v>
      </c>
    </row>
    <row r="1143" spans="1:106" x14ac:dyDescent="0.2">
      <c r="A1143">
        <f>ROW(Source!A482)</f>
        <v>482</v>
      </c>
      <c r="B1143">
        <v>39570879</v>
      </c>
      <c r="C1143">
        <v>39573918</v>
      </c>
      <c r="D1143">
        <v>36833325</v>
      </c>
      <c r="E1143">
        <v>1</v>
      </c>
      <c r="F1143">
        <v>1</v>
      </c>
      <c r="G1143">
        <v>1</v>
      </c>
      <c r="H1143">
        <v>3</v>
      </c>
      <c r="I1143" t="s">
        <v>773</v>
      </c>
      <c r="J1143" t="s">
        <v>775</v>
      </c>
      <c r="K1143" t="s">
        <v>774</v>
      </c>
      <c r="L1143">
        <v>1339</v>
      </c>
      <c r="N1143">
        <v>1007</v>
      </c>
      <c r="O1143" t="s">
        <v>73</v>
      </c>
      <c r="P1143" t="s">
        <v>73</v>
      </c>
      <c r="Q1143">
        <v>1</v>
      </c>
      <c r="W1143">
        <v>0</v>
      </c>
      <c r="X1143">
        <v>-1258459697</v>
      </c>
      <c r="Y1143">
        <v>10</v>
      </c>
      <c r="AA1143">
        <v>1911.52</v>
      </c>
      <c r="AB1143">
        <v>0</v>
      </c>
      <c r="AC1143">
        <v>0</v>
      </c>
      <c r="AD1143">
        <v>0</v>
      </c>
      <c r="AE1143">
        <v>291.39</v>
      </c>
      <c r="AF1143">
        <v>0</v>
      </c>
      <c r="AG1143">
        <v>0</v>
      </c>
      <c r="AH1143">
        <v>0</v>
      </c>
      <c r="AI1143">
        <v>6.56</v>
      </c>
      <c r="AJ1143">
        <v>1</v>
      </c>
      <c r="AK1143">
        <v>1</v>
      </c>
      <c r="AL1143">
        <v>1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 t="s">
        <v>3</v>
      </c>
      <c r="AT1143">
        <v>10</v>
      </c>
      <c r="AU1143" t="s">
        <v>3</v>
      </c>
      <c r="AV1143">
        <v>0</v>
      </c>
      <c r="AW1143">
        <v>1</v>
      </c>
      <c r="AX1143">
        <v>-1</v>
      </c>
      <c r="AY1143">
        <v>0</v>
      </c>
      <c r="AZ1143">
        <v>0</v>
      </c>
      <c r="BA1143" t="s">
        <v>3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CX1143">
        <f>Y1143*Source!I482</f>
        <v>49.400000000000006</v>
      </c>
      <c r="CY1143">
        <f t="shared" si="210"/>
        <v>1911.52</v>
      </c>
      <c r="CZ1143">
        <f t="shared" si="211"/>
        <v>291.39</v>
      </c>
      <c r="DA1143">
        <f t="shared" si="212"/>
        <v>6.56</v>
      </c>
      <c r="DB1143">
        <v>0</v>
      </c>
    </row>
    <row r="1144" spans="1:106" x14ac:dyDescent="0.2">
      <c r="A1144">
        <f>ROW(Source!A482)</f>
        <v>482</v>
      </c>
      <c r="B1144">
        <v>39570879</v>
      </c>
      <c r="C1144">
        <v>39573918</v>
      </c>
      <c r="D1144">
        <v>36833325</v>
      </c>
      <c r="E1144">
        <v>1</v>
      </c>
      <c r="F1144">
        <v>1</v>
      </c>
      <c r="G1144">
        <v>1</v>
      </c>
      <c r="H1144">
        <v>3</v>
      </c>
      <c r="I1144" t="s">
        <v>773</v>
      </c>
      <c r="J1144" t="s">
        <v>775</v>
      </c>
      <c r="K1144" t="s">
        <v>777</v>
      </c>
      <c r="L1144">
        <v>1339</v>
      </c>
      <c r="N1144">
        <v>1007</v>
      </c>
      <c r="O1144" t="s">
        <v>73</v>
      </c>
      <c r="P1144" t="s">
        <v>73</v>
      </c>
      <c r="Q1144">
        <v>1</v>
      </c>
      <c r="W1144">
        <v>0</v>
      </c>
      <c r="X1144">
        <v>1420265220</v>
      </c>
      <c r="Y1144">
        <v>3</v>
      </c>
      <c r="AA1144">
        <v>1911.52</v>
      </c>
      <c r="AB1144">
        <v>0</v>
      </c>
      <c r="AC1144">
        <v>0</v>
      </c>
      <c r="AD1144">
        <v>0</v>
      </c>
      <c r="AE1144">
        <v>291.39</v>
      </c>
      <c r="AF1144">
        <v>0</v>
      </c>
      <c r="AG1144">
        <v>0</v>
      </c>
      <c r="AH1144">
        <v>0</v>
      </c>
      <c r="AI1144">
        <v>6.56</v>
      </c>
      <c r="AJ1144">
        <v>1</v>
      </c>
      <c r="AK1144">
        <v>1</v>
      </c>
      <c r="AL1144">
        <v>1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 t="s">
        <v>3</v>
      </c>
      <c r="AT1144">
        <v>3</v>
      </c>
      <c r="AU1144" t="s">
        <v>3</v>
      </c>
      <c r="AV1144">
        <v>0</v>
      </c>
      <c r="AW1144">
        <v>1</v>
      </c>
      <c r="AX1144">
        <v>-1</v>
      </c>
      <c r="AY1144">
        <v>0</v>
      </c>
      <c r="AZ1144">
        <v>0</v>
      </c>
      <c r="BA1144" t="s">
        <v>3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CX1144">
        <f>Y1144*Source!I482</f>
        <v>14.82</v>
      </c>
      <c r="CY1144">
        <f t="shared" si="210"/>
        <v>1911.52</v>
      </c>
      <c r="CZ1144">
        <f t="shared" si="211"/>
        <v>291.39</v>
      </c>
      <c r="DA1144">
        <f t="shared" si="212"/>
        <v>6.56</v>
      </c>
      <c r="DB1144">
        <v>0</v>
      </c>
    </row>
    <row r="1145" spans="1:106" x14ac:dyDescent="0.2">
      <c r="A1145">
        <f>ROW(Source!A482)</f>
        <v>482</v>
      </c>
      <c r="B1145">
        <v>39570879</v>
      </c>
      <c r="C1145">
        <v>39573918</v>
      </c>
      <c r="D1145">
        <v>36837125</v>
      </c>
      <c r="E1145">
        <v>1</v>
      </c>
      <c r="F1145">
        <v>1</v>
      </c>
      <c r="G1145">
        <v>1</v>
      </c>
      <c r="H1145">
        <v>3</v>
      </c>
      <c r="I1145" t="s">
        <v>1483</v>
      </c>
      <c r="J1145" t="s">
        <v>1484</v>
      </c>
      <c r="K1145" t="s">
        <v>1485</v>
      </c>
      <c r="L1145">
        <v>1346</v>
      </c>
      <c r="N1145">
        <v>1009</v>
      </c>
      <c r="O1145" t="s">
        <v>307</v>
      </c>
      <c r="P1145" t="s">
        <v>307</v>
      </c>
      <c r="Q1145">
        <v>1</v>
      </c>
      <c r="W1145">
        <v>0</v>
      </c>
      <c r="X1145">
        <v>-162365178</v>
      </c>
      <c r="Y1145">
        <v>409</v>
      </c>
      <c r="AA1145">
        <v>40.67</v>
      </c>
      <c r="AB1145">
        <v>0</v>
      </c>
      <c r="AC1145">
        <v>0</v>
      </c>
      <c r="AD1145">
        <v>0</v>
      </c>
      <c r="AE1145">
        <v>6.2</v>
      </c>
      <c r="AF1145">
        <v>0</v>
      </c>
      <c r="AG1145">
        <v>0</v>
      </c>
      <c r="AH1145">
        <v>0</v>
      </c>
      <c r="AI1145">
        <v>6.56</v>
      </c>
      <c r="AJ1145">
        <v>1</v>
      </c>
      <c r="AK1145">
        <v>1</v>
      </c>
      <c r="AL1145">
        <v>1</v>
      </c>
      <c r="AN1145">
        <v>0</v>
      </c>
      <c r="AO1145">
        <v>1</v>
      </c>
      <c r="AP1145">
        <v>0</v>
      </c>
      <c r="AQ1145">
        <v>0</v>
      </c>
      <c r="AR1145">
        <v>0</v>
      </c>
      <c r="AS1145" t="s">
        <v>3</v>
      </c>
      <c r="AT1145">
        <v>409</v>
      </c>
      <c r="AU1145" t="s">
        <v>3</v>
      </c>
      <c r="AV1145">
        <v>0</v>
      </c>
      <c r="AW1145">
        <v>2</v>
      </c>
      <c r="AX1145">
        <v>39573936</v>
      </c>
      <c r="AY1145">
        <v>1</v>
      </c>
      <c r="AZ1145">
        <v>0</v>
      </c>
      <c r="BA1145">
        <v>1089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CX1145">
        <f>Y1145*Source!I482</f>
        <v>2020.4600000000003</v>
      </c>
      <c r="CY1145">
        <f t="shared" si="210"/>
        <v>40.67</v>
      </c>
      <c r="CZ1145">
        <f t="shared" si="211"/>
        <v>6.2</v>
      </c>
      <c r="DA1145">
        <f t="shared" si="212"/>
        <v>6.56</v>
      </c>
      <c r="DB1145">
        <v>0</v>
      </c>
    </row>
    <row r="1146" spans="1:106" x14ac:dyDescent="0.2">
      <c r="A1146">
        <f>ROW(Source!A487)</f>
        <v>487</v>
      </c>
      <c r="B1146">
        <v>39570879</v>
      </c>
      <c r="C1146">
        <v>39573941</v>
      </c>
      <c r="D1146">
        <v>37070495</v>
      </c>
      <c r="E1146">
        <v>1</v>
      </c>
      <c r="F1146">
        <v>1</v>
      </c>
      <c r="G1146">
        <v>1</v>
      </c>
      <c r="H1146">
        <v>1</v>
      </c>
      <c r="I1146" t="s">
        <v>1274</v>
      </c>
      <c r="J1146" t="s">
        <v>3</v>
      </c>
      <c r="K1146" t="s">
        <v>1275</v>
      </c>
      <c r="L1146">
        <v>1191</v>
      </c>
      <c r="N1146">
        <v>1013</v>
      </c>
      <c r="O1146" t="s">
        <v>1143</v>
      </c>
      <c r="P1146" t="s">
        <v>1143</v>
      </c>
      <c r="Q1146">
        <v>1</v>
      </c>
      <c r="W1146">
        <v>0</v>
      </c>
      <c r="X1146">
        <v>-784637506</v>
      </c>
      <c r="Y1146">
        <v>110.33099999999999</v>
      </c>
      <c r="AA1146">
        <v>0</v>
      </c>
      <c r="AB1146">
        <v>0</v>
      </c>
      <c r="AC1146">
        <v>0</v>
      </c>
      <c r="AD1146">
        <v>57.33</v>
      </c>
      <c r="AE1146">
        <v>0</v>
      </c>
      <c r="AF1146">
        <v>0</v>
      </c>
      <c r="AG1146">
        <v>0</v>
      </c>
      <c r="AH1146">
        <v>8.74</v>
      </c>
      <c r="AI1146">
        <v>1</v>
      </c>
      <c r="AJ1146">
        <v>1</v>
      </c>
      <c r="AK1146">
        <v>1</v>
      </c>
      <c r="AL1146">
        <v>6.56</v>
      </c>
      <c r="AN1146">
        <v>0</v>
      </c>
      <c r="AO1146">
        <v>1</v>
      </c>
      <c r="AP1146">
        <v>1</v>
      </c>
      <c r="AQ1146">
        <v>0</v>
      </c>
      <c r="AR1146">
        <v>0</v>
      </c>
      <c r="AS1146" t="s">
        <v>3</v>
      </c>
      <c r="AT1146">
        <v>95.94</v>
      </c>
      <c r="AU1146" t="s">
        <v>20</v>
      </c>
      <c r="AV1146">
        <v>1</v>
      </c>
      <c r="AW1146">
        <v>2</v>
      </c>
      <c r="AX1146">
        <v>39573949</v>
      </c>
      <c r="AY1146">
        <v>1</v>
      </c>
      <c r="AZ1146">
        <v>0</v>
      </c>
      <c r="BA1146">
        <v>1090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CX1146">
        <f>Y1146*Source!I487</f>
        <v>545.03513999999996</v>
      </c>
      <c r="CY1146">
        <f>AD1146</f>
        <v>57.33</v>
      </c>
      <c r="CZ1146">
        <f>AH1146</f>
        <v>8.74</v>
      </c>
      <c r="DA1146">
        <f>AL1146</f>
        <v>6.56</v>
      </c>
      <c r="DB1146">
        <v>0</v>
      </c>
    </row>
    <row r="1147" spans="1:106" x14ac:dyDescent="0.2">
      <c r="A1147">
        <f>ROW(Source!A487)</f>
        <v>487</v>
      </c>
      <c r="B1147">
        <v>39570879</v>
      </c>
      <c r="C1147">
        <v>39573941</v>
      </c>
      <c r="D1147">
        <v>37064876</v>
      </c>
      <c r="E1147">
        <v>1</v>
      </c>
      <c r="F1147">
        <v>1</v>
      </c>
      <c r="G1147">
        <v>1</v>
      </c>
      <c r="H1147">
        <v>1</v>
      </c>
      <c r="I1147" t="s">
        <v>1146</v>
      </c>
      <c r="J1147" t="s">
        <v>3</v>
      </c>
      <c r="K1147" t="s">
        <v>1147</v>
      </c>
      <c r="L1147">
        <v>1191</v>
      </c>
      <c r="N1147">
        <v>1013</v>
      </c>
      <c r="O1147" t="s">
        <v>1143</v>
      </c>
      <c r="P1147" t="s">
        <v>1143</v>
      </c>
      <c r="Q1147">
        <v>1</v>
      </c>
      <c r="W1147">
        <v>0</v>
      </c>
      <c r="X1147">
        <v>-1417349443</v>
      </c>
      <c r="Y1147">
        <v>0.25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1</v>
      </c>
      <c r="AJ1147">
        <v>1</v>
      </c>
      <c r="AK1147">
        <v>6.56</v>
      </c>
      <c r="AL1147">
        <v>1</v>
      </c>
      <c r="AN1147">
        <v>0</v>
      </c>
      <c r="AO1147">
        <v>1</v>
      </c>
      <c r="AP1147">
        <v>0</v>
      </c>
      <c r="AQ1147">
        <v>0</v>
      </c>
      <c r="AR1147">
        <v>0</v>
      </c>
      <c r="AS1147" t="s">
        <v>3</v>
      </c>
      <c r="AT1147">
        <v>0.25</v>
      </c>
      <c r="AU1147" t="s">
        <v>3</v>
      </c>
      <c r="AV1147">
        <v>2</v>
      </c>
      <c r="AW1147">
        <v>2</v>
      </c>
      <c r="AX1147">
        <v>39573950</v>
      </c>
      <c r="AY1147">
        <v>1</v>
      </c>
      <c r="AZ1147">
        <v>2048</v>
      </c>
      <c r="BA1147">
        <v>1091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CX1147">
        <f>Y1147*Source!I487</f>
        <v>1.2350000000000001</v>
      </c>
      <c r="CY1147">
        <f>AD1147</f>
        <v>0</v>
      </c>
      <c r="CZ1147">
        <f>AH1147</f>
        <v>0</v>
      </c>
      <c r="DA1147">
        <f>AL1147</f>
        <v>1</v>
      </c>
      <c r="DB1147">
        <v>0</v>
      </c>
    </row>
    <row r="1148" spans="1:106" x14ac:dyDescent="0.2">
      <c r="A1148">
        <f>ROW(Source!A487)</f>
        <v>487</v>
      </c>
      <c r="B1148">
        <v>39570879</v>
      </c>
      <c r="C1148">
        <v>39573941</v>
      </c>
      <c r="D1148">
        <v>36883554</v>
      </c>
      <c r="E1148">
        <v>1</v>
      </c>
      <c r="F1148">
        <v>1</v>
      </c>
      <c r="G1148">
        <v>1</v>
      </c>
      <c r="H1148">
        <v>2</v>
      </c>
      <c r="I1148" t="s">
        <v>1158</v>
      </c>
      <c r="J1148" t="s">
        <v>1159</v>
      </c>
      <c r="K1148" t="s">
        <v>1160</v>
      </c>
      <c r="L1148">
        <v>1368</v>
      </c>
      <c r="N1148">
        <v>1011</v>
      </c>
      <c r="O1148" t="s">
        <v>1151</v>
      </c>
      <c r="P1148" t="s">
        <v>1151</v>
      </c>
      <c r="Q1148">
        <v>1</v>
      </c>
      <c r="W1148">
        <v>0</v>
      </c>
      <c r="X1148">
        <v>1372534845</v>
      </c>
      <c r="Y1148">
        <v>0.3125</v>
      </c>
      <c r="AA1148">
        <v>0</v>
      </c>
      <c r="AB1148">
        <v>431.06</v>
      </c>
      <c r="AC1148">
        <v>11.6</v>
      </c>
      <c r="AD1148">
        <v>0</v>
      </c>
      <c r="AE1148">
        <v>0</v>
      </c>
      <c r="AF1148">
        <v>65.709999999999994</v>
      </c>
      <c r="AG1148">
        <v>11.6</v>
      </c>
      <c r="AH1148">
        <v>0</v>
      </c>
      <c r="AI1148">
        <v>1</v>
      </c>
      <c r="AJ1148">
        <v>6.56</v>
      </c>
      <c r="AK1148">
        <v>1</v>
      </c>
      <c r="AL1148">
        <v>1</v>
      </c>
      <c r="AN1148">
        <v>0</v>
      </c>
      <c r="AO1148">
        <v>1</v>
      </c>
      <c r="AP1148">
        <v>1</v>
      </c>
      <c r="AQ1148">
        <v>0</v>
      </c>
      <c r="AR1148">
        <v>0</v>
      </c>
      <c r="AS1148" t="s">
        <v>3</v>
      </c>
      <c r="AT1148">
        <v>0.25</v>
      </c>
      <c r="AU1148" t="s">
        <v>19</v>
      </c>
      <c r="AV1148">
        <v>0</v>
      </c>
      <c r="AW1148">
        <v>2</v>
      </c>
      <c r="AX1148">
        <v>39573951</v>
      </c>
      <c r="AY1148">
        <v>1</v>
      </c>
      <c r="AZ1148">
        <v>0</v>
      </c>
      <c r="BA1148">
        <v>1092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CX1148">
        <f>Y1148*Source!I487</f>
        <v>1.5437500000000002</v>
      </c>
      <c r="CY1148">
        <f>AB1148</f>
        <v>431.06</v>
      </c>
      <c r="CZ1148">
        <f>AF1148</f>
        <v>65.709999999999994</v>
      </c>
      <c r="DA1148">
        <f>AJ1148</f>
        <v>6.56</v>
      </c>
      <c r="DB1148">
        <v>0</v>
      </c>
    </row>
    <row r="1149" spans="1:106" x14ac:dyDescent="0.2">
      <c r="A1149">
        <f>ROW(Source!A487)</f>
        <v>487</v>
      </c>
      <c r="B1149">
        <v>39570879</v>
      </c>
      <c r="C1149">
        <v>39573941</v>
      </c>
      <c r="D1149">
        <v>36802072</v>
      </c>
      <c r="E1149">
        <v>1</v>
      </c>
      <c r="F1149">
        <v>1</v>
      </c>
      <c r="G1149">
        <v>1</v>
      </c>
      <c r="H1149">
        <v>3</v>
      </c>
      <c r="I1149" t="s">
        <v>1486</v>
      </c>
      <c r="J1149" t="s">
        <v>1487</v>
      </c>
      <c r="K1149" t="s">
        <v>1488</v>
      </c>
      <c r="L1149">
        <v>1346</v>
      </c>
      <c r="N1149">
        <v>1009</v>
      </c>
      <c r="O1149" t="s">
        <v>307</v>
      </c>
      <c r="P1149" t="s">
        <v>307</v>
      </c>
      <c r="Q1149">
        <v>1</v>
      </c>
      <c r="W1149">
        <v>0</v>
      </c>
      <c r="X1149">
        <v>-771343331</v>
      </c>
      <c r="Y1149">
        <v>7.423</v>
      </c>
      <c r="AA1149">
        <v>734.72</v>
      </c>
      <c r="AB1149">
        <v>0</v>
      </c>
      <c r="AC1149">
        <v>0</v>
      </c>
      <c r="AD1149">
        <v>0</v>
      </c>
      <c r="AE1149">
        <v>112</v>
      </c>
      <c r="AF1149">
        <v>0</v>
      </c>
      <c r="AG1149">
        <v>0</v>
      </c>
      <c r="AH1149">
        <v>0</v>
      </c>
      <c r="AI1149">
        <v>6.56</v>
      </c>
      <c r="AJ1149">
        <v>1</v>
      </c>
      <c r="AK1149">
        <v>1</v>
      </c>
      <c r="AL1149">
        <v>1</v>
      </c>
      <c r="AN1149">
        <v>0</v>
      </c>
      <c r="AO1149">
        <v>1</v>
      </c>
      <c r="AP1149">
        <v>0</v>
      </c>
      <c r="AQ1149">
        <v>0</v>
      </c>
      <c r="AR1149">
        <v>0</v>
      </c>
      <c r="AS1149" t="s">
        <v>3</v>
      </c>
      <c r="AT1149">
        <v>7.423</v>
      </c>
      <c r="AU1149" t="s">
        <v>3</v>
      </c>
      <c r="AV1149">
        <v>0</v>
      </c>
      <c r="AW1149">
        <v>2</v>
      </c>
      <c r="AX1149">
        <v>39573952</v>
      </c>
      <c r="AY1149">
        <v>1</v>
      </c>
      <c r="AZ1149">
        <v>0</v>
      </c>
      <c r="BA1149">
        <v>1093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CX1149">
        <f>Y1149*Source!I487</f>
        <v>36.669620000000002</v>
      </c>
      <c r="CY1149">
        <f>AA1149</f>
        <v>734.72</v>
      </c>
      <c r="CZ1149">
        <f>AE1149</f>
        <v>112</v>
      </c>
      <c r="DA1149">
        <f>AI1149</f>
        <v>6.56</v>
      </c>
      <c r="DB1149">
        <v>0</v>
      </c>
    </row>
    <row r="1150" spans="1:106" x14ac:dyDescent="0.2">
      <c r="A1150">
        <f>ROW(Source!A487)</f>
        <v>487</v>
      </c>
      <c r="B1150">
        <v>39570879</v>
      </c>
      <c r="C1150">
        <v>39573941</v>
      </c>
      <c r="D1150">
        <v>36796576</v>
      </c>
      <c r="E1150">
        <v>17</v>
      </c>
      <c r="F1150">
        <v>1</v>
      </c>
      <c r="G1150">
        <v>1</v>
      </c>
      <c r="H1150">
        <v>3</v>
      </c>
      <c r="I1150" t="s">
        <v>783</v>
      </c>
      <c r="J1150" t="s">
        <v>3</v>
      </c>
      <c r="K1150" t="s">
        <v>784</v>
      </c>
      <c r="L1150">
        <v>1327</v>
      </c>
      <c r="N1150">
        <v>1005</v>
      </c>
      <c r="O1150" t="s">
        <v>250</v>
      </c>
      <c r="P1150" t="s">
        <v>250</v>
      </c>
      <c r="Q1150">
        <v>1</v>
      </c>
      <c r="W1150">
        <v>0</v>
      </c>
      <c r="X1150">
        <v>280678968</v>
      </c>
      <c r="Y1150">
        <v>115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6.56</v>
      </c>
      <c r="AJ1150">
        <v>1</v>
      </c>
      <c r="AK1150">
        <v>1</v>
      </c>
      <c r="AL1150">
        <v>1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 t="s">
        <v>3</v>
      </c>
      <c r="AT1150">
        <v>115</v>
      </c>
      <c r="AU1150" t="s">
        <v>3</v>
      </c>
      <c r="AV1150">
        <v>0</v>
      </c>
      <c r="AW1150">
        <v>2</v>
      </c>
      <c r="AX1150">
        <v>39573953</v>
      </c>
      <c r="AY1150">
        <v>1</v>
      </c>
      <c r="AZ1150">
        <v>0</v>
      </c>
      <c r="BA1150">
        <v>1094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CX1150">
        <f>Y1150*Source!I487</f>
        <v>568.1</v>
      </c>
      <c r="CY1150">
        <f>AA1150</f>
        <v>0</v>
      </c>
      <c r="CZ1150">
        <f>AE1150</f>
        <v>0</v>
      </c>
      <c r="DA1150">
        <f>AI1150</f>
        <v>6.56</v>
      </c>
      <c r="DB1150">
        <v>0</v>
      </c>
    </row>
    <row r="1151" spans="1:106" x14ac:dyDescent="0.2">
      <c r="A1151">
        <f>ROW(Source!A487)</f>
        <v>487</v>
      </c>
      <c r="B1151">
        <v>39570879</v>
      </c>
      <c r="C1151">
        <v>39573941</v>
      </c>
      <c r="D1151">
        <v>36803585</v>
      </c>
      <c r="E1151">
        <v>1</v>
      </c>
      <c r="F1151">
        <v>1</v>
      </c>
      <c r="G1151">
        <v>1</v>
      </c>
      <c r="H1151">
        <v>3</v>
      </c>
      <c r="I1151" t="s">
        <v>786</v>
      </c>
      <c r="J1151" t="s">
        <v>788</v>
      </c>
      <c r="K1151" t="s">
        <v>787</v>
      </c>
      <c r="L1151">
        <v>1327</v>
      </c>
      <c r="N1151">
        <v>1005</v>
      </c>
      <c r="O1151" t="s">
        <v>250</v>
      </c>
      <c r="P1151" t="s">
        <v>250</v>
      </c>
      <c r="Q1151">
        <v>1</v>
      </c>
      <c r="W1151">
        <v>1</v>
      </c>
      <c r="X1151">
        <v>126803696</v>
      </c>
      <c r="Y1151">
        <v>-206</v>
      </c>
      <c r="AA1151">
        <v>223.04</v>
      </c>
      <c r="AB1151">
        <v>0</v>
      </c>
      <c r="AC1151">
        <v>0</v>
      </c>
      <c r="AD1151">
        <v>0</v>
      </c>
      <c r="AE1151">
        <v>34</v>
      </c>
      <c r="AF1151">
        <v>0</v>
      </c>
      <c r="AG1151">
        <v>0</v>
      </c>
      <c r="AH1151">
        <v>0</v>
      </c>
      <c r="AI1151">
        <v>6.56</v>
      </c>
      <c r="AJ1151">
        <v>1</v>
      </c>
      <c r="AK1151">
        <v>1</v>
      </c>
      <c r="AL1151">
        <v>1</v>
      </c>
      <c r="AN1151">
        <v>0</v>
      </c>
      <c r="AO1151">
        <v>1</v>
      </c>
      <c r="AP1151">
        <v>0</v>
      </c>
      <c r="AQ1151">
        <v>0</v>
      </c>
      <c r="AR1151">
        <v>0</v>
      </c>
      <c r="AS1151" t="s">
        <v>3</v>
      </c>
      <c r="AT1151">
        <v>-206</v>
      </c>
      <c r="AU1151" t="s">
        <v>3</v>
      </c>
      <c r="AV1151">
        <v>0</v>
      </c>
      <c r="AW1151">
        <v>2</v>
      </c>
      <c r="AX1151">
        <v>39573954</v>
      </c>
      <c r="AY1151">
        <v>1</v>
      </c>
      <c r="AZ1151">
        <v>6144</v>
      </c>
      <c r="BA1151">
        <v>1095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CX1151">
        <f>Y1151*Source!I487</f>
        <v>-1017.6400000000001</v>
      </c>
      <c r="CY1151">
        <f>AA1151</f>
        <v>223.04</v>
      </c>
      <c r="CZ1151">
        <f>AE1151</f>
        <v>34</v>
      </c>
      <c r="DA1151">
        <f>AI1151</f>
        <v>6.56</v>
      </c>
      <c r="DB1151">
        <v>0</v>
      </c>
    </row>
    <row r="1152" spans="1:106" x14ac:dyDescent="0.2">
      <c r="A1152">
        <f>ROW(Source!A487)</f>
        <v>487</v>
      </c>
      <c r="B1152">
        <v>39570879</v>
      </c>
      <c r="C1152">
        <v>39573941</v>
      </c>
      <c r="D1152">
        <v>36832891</v>
      </c>
      <c r="E1152">
        <v>1</v>
      </c>
      <c r="F1152">
        <v>1</v>
      </c>
      <c r="G1152">
        <v>1</v>
      </c>
      <c r="H1152">
        <v>3</v>
      </c>
      <c r="I1152" t="s">
        <v>790</v>
      </c>
      <c r="J1152" t="s">
        <v>793</v>
      </c>
      <c r="K1152" t="s">
        <v>791</v>
      </c>
      <c r="L1152">
        <v>1330</v>
      </c>
      <c r="N1152">
        <v>1005</v>
      </c>
      <c r="O1152" t="s">
        <v>792</v>
      </c>
      <c r="P1152" t="s">
        <v>792</v>
      </c>
      <c r="Q1152">
        <v>10</v>
      </c>
      <c r="W1152">
        <v>0</v>
      </c>
      <c r="X1152">
        <v>615457062</v>
      </c>
      <c r="Y1152">
        <v>11</v>
      </c>
      <c r="AA1152">
        <v>1659.68</v>
      </c>
      <c r="AB1152">
        <v>0</v>
      </c>
      <c r="AC1152">
        <v>0</v>
      </c>
      <c r="AD1152">
        <v>0</v>
      </c>
      <c r="AE1152">
        <v>253</v>
      </c>
      <c r="AF1152">
        <v>0</v>
      </c>
      <c r="AG1152">
        <v>0</v>
      </c>
      <c r="AH1152">
        <v>0</v>
      </c>
      <c r="AI1152">
        <v>6.56</v>
      </c>
      <c r="AJ1152">
        <v>1</v>
      </c>
      <c r="AK1152">
        <v>1</v>
      </c>
      <c r="AL1152">
        <v>1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 t="s">
        <v>3</v>
      </c>
      <c r="AT1152">
        <v>11</v>
      </c>
      <c r="AU1152" t="s">
        <v>3</v>
      </c>
      <c r="AV1152">
        <v>0</v>
      </c>
      <c r="AW1152">
        <v>1</v>
      </c>
      <c r="AX1152">
        <v>-1</v>
      </c>
      <c r="AY1152">
        <v>0</v>
      </c>
      <c r="AZ1152">
        <v>0</v>
      </c>
      <c r="BA1152" t="s">
        <v>3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CX1152">
        <f>Y1152*Source!I487</f>
        <v>54.34</v>
      </c>
      <c r="CY1152">
        <f>AA1152</f>
        <v>1659.68</v>
      </c>
      <c r="CZ1152">
        <f>AE1152</f>
        <v>253</v>
      </c>
      <c r="DA1152">
        <f>AI1152</f>
        <v>6.56</v>
      </c>
      <c r="DB1152">
        <v>0</v>
      </c>
    </row>
    <row r="1153" spans="1:106" x14ac:dyDescent="0.2">
      <c r="A1153">
        <f>ROW(Source!A491)</f>
        <v>491</v>
      </c>
      <c r="B1153">
        <v>39570879</v>
      </c>
      <c r="C1153">
        <v>39573958</v>
      </c>
      <c r="D1153">
        <v>37064928</v>
      </c>
      <c r="E1153">
        <v>1</v>
      </c>
      <c r="F1153">
        <v>1</v>
      </c>
      <c r="G1153">
        <v>1</v>
      </c>
      <c r="H1153">
        <v>1</v>
      </c>
      <c r="I1153" t="s">
        <v>1229</v>
      </c>
      <c r="J1153" t="s">
        <v>3</v>
      </c>
      <c r="K1153" t="s">
        <v>1230</v>
      </c>
      <c r="L1153">
        <v>1191</v>
      </c>
      <c r="N1153">
        <v>1013</v>
      </c>
      <c r="O1153" t="s">
        <v>1143</v>
      </c>
      <c r="P1153" t="s">
        <v>1143</v>
      </c>
      <c r="Q1153">
        <v>1</v>
      </c>
      <c r="W1153">
        <v>0</v>
      </c>
      <c r="X1153">
        <v>145020957</v>
      </c>
      <c r="Y1153">
        <v>154.56</v>
      </c>
      <c r="AA1153">
        <v>0</v>
      </c>
      <c r="AB1153">
        <v>0</v>
      </c>
      <c r="AC1153">
        <v>0</v>
      </c>
      <c r="AD1153">
        <v>59.5</v>
      </c>
      <c r="AE1153">
        <v>0</v>
      </c>
      <c r="AF1153">
        <v>0</v>
      </c>
      <c r="AG1153">
        <v>0</v>
      </c>
      <c r="AH1153">
        <v>9.07</v>
      </c>
      <c r="AI1153">
        <v>1</v>
      </c>
      <c r="AJ1153">
        <v>1</v>
      </c>
      <c r="AK1153">
        <v>1</v>
      </c>
      <c r="AL1153">
        <v>6.56</v>
      </c>
      <c r="AN1153">
        <v>0</v>
      </c>
      <c r="AO1153">
        <v>1</v>
      </c>
      <c r="AP1153">
        <v>1</v>
      </c>
      <c r="AQ1153">
        <v>0</v>
      </c>
      <c r="AR1153">
        <v>0</v>
      </c>
      <c r="AS1153" t="s">
        <v>3</v>
      </c>
      <c r="AT1153">
        <v>134.4</v>
      </c>
      <c r="AU1153" t="s">
        <v>20</v>
      </c>
      <c r="AV1153">
        <v>1</v>
      </c>
      <c r="AW1153">
        <v>2</v>
      </c>
      <c r="AX1153">
        <v>39573985</v>
      </c>
      <c r="AY1153">
        <v>1</v>
      </c>
      <c r="AZ1153">
        <v>0</v>
      </c>
      <c r="BA1153">
        <v>1096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CX1153">
        <f>Y1153*Source!I491</f>
        <v>763.52640000000008</v>
      </c>
      <c r="CY1153">
        <f>AD1153</f>
        <v>59.5</v>
      </c>
      <c r="CZ1153">
        <f>AH1153</f>
        <v>9.07</v>
      </c>
      <c r="DA1153">
        <f>AL1153</f>
        <v>6.56</v>
      </c>
      <c r="DB1153">
        <v>0</v>
      </c>
    </row>
    <row r="1154" spans="1:106" x14ac:dyDescent="0.2">
      <c r="A1154">
        <f>ROW(Source!A491)</f>
        <v>491</v>
      </c>
      <c r="B1154">
        <v>39570879</v>
      </c>
      <c r="C1154">
        <v>39573958</v>
      </c>
      <c r="D1154">
        <v>37064876</v>
      </c>
      <c r="E1154">
        <v>1</v>
      </c>
      <c r="F1154">
        <v>1</v>
      </c>
      <c r="G1154">
        <v>1</v>
      </c>
      <c r="H1154">
        <v>1</v>
      </c>
      <c r="I1154" t="s">
        <v>1146</v>
      </c>
      <c r="J1154" t="s">
        <v>3</v>
      </c>
      <c r="K1154" t="s">
        <v>1147</v>
      </c>
      <c r="L1154">
        <v>1191</v>
      </c>
      <c r="N1154">
        <v>1013</v>
      </c>
      <c r="O1154" t="s">
        <v>1143</v>
      </c>
      <c r="P1154" t="s">
        <v>1143</v>
      </c>
      <c r="Q1154">
        <v>1</v>
      </c>
      <c r="W1154">
        <v>0</v>
      </c>
      <c r="X1154">
        <v>-1417349443</v>
      </c>
      <c r="Y1154">
        <v>11.89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1</v>
      </c>
      <c r="AJ1154">
        <v>1</v>
      </c>
      <c r="AK1154">
        <v>6.56</v>
      </c>
      <c r="AL1154">
        <v>1</v>
      </c>
      <c r="AN1154">
        <v>0</v>
      </c>
      <c r="AO1154">
        <v>1</v>
      </c>
      <c r="AP1154">
        <v>0</v>
      </c>
      <c r="AQ1154">
        <v>0</v>
      </c>
      <c r="AR1154">
        <v>0</v>
      </c>
      <c r="AS1154" t="s">
        <v>3</v>
      </c>
      <c r="AT1154">
        <v>11.89</v>
      </c>
      <c r="AU1154" t="s">
        <v>3</v>
      </c>
      <c r="AV1154">
        <v>2</v>
      </c>
      <c r="AW1154">
        <v>2</v>
      </c>
      <c r="AX1154">
        <v>39573986</v>
      </c>
      <c r="AY1154">
        <v>1</v>
      </c>
      <c r="AZ1154">
        <v>2048</v>
      </c>
      <c r="BA1154">
        <v>1097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CX1154">
        <f>Y1154*Source!I491</f>
        <v>58.73660000000001</v>
      </c>
      <c r="CY1154">
        <f>AD1154</f>
        <v>0</v>
      </c>
      <c r="CZ1154">
        <f>AH1154</f>
        <v>0</v>
      </c>
      <c r="DA1154">
        <f>AL1154</f>
        <v>1</v>
      </c>
      <c r="DB1154">
        <v>0</v>
      </c>
    </row>
    <row r="1155" spans="1:106" x14ac:dyDescent="0.2">
      <c r="A1155">
        <f>ROW(Source!A491)</f>
        <v>491</v>
      </c>
      <c r="B1155">
        <v>39570879</v>
      </c>
      <c r="C1155">
        <v>39573958</v>
      </c>
      <c r="D1155">
        <v>36882079</v>
      </c>
      <c r="E1155">
        <v>1</v>
      </c>
      <c r="F1155">
        <v>1</v>
      </c>
      <c r="G1155">
        <v>1</v>
      </c>
      <c r="H1155">
        <v>2</v>
      </c>
      <c r="I1155" t="s">
        <v>1401</v>
      </c>
      <c r="J1155" t="s">
        <v>1402</v>
      </c>
      <c r="K1155" t="s">
        <v>1403</v>
      </c>
      <c r="L1155">
        <v>1368</v>
      </c>
      <c r="N1155">
        <v>1011</v>
      </c>
      <c r="O1155" t="s">
        <v>1151</v>
      </c>
      <c r="P1155" t="s">
        <v>1151</v>
      </c>
      <c r="Q1155">
        <v>1</v>
      </c>
      <c r="W1155">
        <v>0</v>
      </c>
      <c r="X1155">
        <v>641541266</v>
      </c>
      <c r="Y1155">
        <v>8.7500000000000008E-2</v>
      </c>
      <c r="AA1155">
        <v>0</v>
      </c>
      <c r="AB1155">
        <v>788.77</v>
      </c>
      <c r="AC1155">
        <v>15.42</v>
      </c>
      <c r="AD1155">
        <v>0</v>
      </c>
      <c r="AE1155">
        <v>0</v>
      </c>
      <c r="AF1155">
        <v>120.24</v>
      </c>
      <c r="AG1155">
        <v>15.42</v>
      </c>
      <c r="AH1155">
        <v>0</v>
      </c>
      <c r="AI1155">
        <v>1</v>
      </c>
      <c r="AJ1155">
        <v>6.56</v>
      </c>
      <c r="AK1155">
        <v>1</v>
      </c>
      <c r="AL1155">
        <v>1</v>
      </c>
      <c r="AN1155">
        <v>0</v>
      </c>
      <c r="AO1155">
        <v>1</v>
      </c>
      <c r="AP1155">
        <v>1</v>
      </c>
      <c r="AQ1155">
        <v>0</v>
      </c>
      <c r="AR1155">
        <v>0</v>
      </c>
      <c r="AS1155" t="s">
        <v>3</v>
      </c>
      <c r="AT1155">
        <v>7.0000000000000007E-2</v>
      </c>
      <c r="AU1155" t="s">
        <v>19</v>
      </c>
      <c r="AV1155">
        <v>0</v>
      </c>
      <c r="AW1155">
        <v>2</v>
      </c>
      <c r="AX1155">
        <v>39573987</v>
      </c>
      <c r="AY1155">
        <v>1</v>
      </c>
      <c r="AZ1155">
        <v>0</v>
      </c>
      <c r="BA1155">
        <v>1098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CX1155">
        <f>Y1155*Source!I491</f>
        <v>0.43225000000000008</v>
      </c>
      <c r="CY1155">
        <f t="shared" ref="CY1155:CY1160" si="213">AB1155</f>
        <v>788.77</v>
      </c>
      <c r="CZ1155">
        <f t="shared" ref="CZ1155:CZ1160" si="214">AF1155</f>
        <v>120.24</v>
      </c>
      <c r="DA1155">
        <f t="shared" ref="DA1155:DA1160" si="215">AJ1155</f>
        <v>6.56</v>
      </c>
      <c r="DB1155">
        <v>0</v>
      </c>
    </row>
    <row r="1156" spans="1:106" x14ac:dyDescent="0.2">
      <c r="A1156">
        <f>ROW(Source!A491)</f>
        <v>491</v>
      </c>
      <c r="B1156">
        <v>39570879</v>
      </c>
      <c r="C1156">
        <v>39573958</v>
      </c>
      <c r="D1156">
        <v>36882159</v>
      </c>
      <c r="E1156">
        <v>1</v>
      </c>
      <c r="F1156">
        <v>1</v>
      </c>
      <c r="G1156">
        <v>1</v>
      </c>
      <c r="H1156">
        <v>2</v>
      </c>
      <c r="I1156" t="s">
        <v>1155</v>
      </c>
      <c r="J1156" t="s">
        <v>1156</v>
      </c>
      <c r="K1156" t="s">
        <v>1157</v>
      </c>
      <c r="L1156">
        <v>1368</v>
      </c>
      <c r="N1156">
        <v>1011</v>
      </c>
      <c r="O1156" t="s">
        <v>1151</v>
      </c>
      <c r="P1156" t="s">
        <v>1151</v>
      </c>
      <c r="Q1156">
        <v>1</v>
      </c>
      <c r="W1156">
        <v>0</v>
      </c>
      <c r="X1156">
        <v>-1718674368</v>
      </c>
      <c r="Y1156">
        <v>0.13750000000000001</v>
      </c>
      <c r="AA1156">
        <v>0</v>
      </c>
      <c r="AB1156">
        <v>734.65</v>
      </c>
      <c r="AC1156">
        <v>13.5</v>
      </c>
      <c r="AD1156">
        <v>0</v>
      </c>
      <c r="AE1156">
        <v>0</v>
      </c>
      <c r="AF1156">
        <v>111.99</v>
      </c>
      <c r="AG1156">
        <v>13.5</v>
      </c>
      <c r="AH1156">
        <v>0</v>
      </c>
      <c r="AI1156">
        <v>1</v>
      </c>
      <c r="AJ1156">
        <v>6.56</v>
      </c>
      <c r="AK1156">
        <v>1</v>
      </c>
      <c r="AL1156">
        <v>1</v>
      </c>
      <c r="AN1156">
        <v>0</v>
      </c>
      <c r="AO1156">
        <v>1</v>
      </c>
      <c r="AP1156">
        <v>1</v>
      </c>
      <c r="AQ1156">
        <v>0</v>
      </c>
      <c r="AR1156">
        <v>0</v>
      </c>
      <c r="AS1156" t="s">
        <v>3</v>
      </c>
      <c r="AT1156">
        <v>0.11</v>
      </c>
      <c r="AU1156" t="s">
        <v>19</v>
      </c>
      <c r="AV1156">
        <v>0</v>
      </c>
      <c r="AW1156">
        <v>2</v>
      </c>
      <c r="AX1156">
        <v>39573988</v>
      </c>
      <c r="AY1156">
        <v>1</v>
      </c>
      <c r="AZ1156">
        <v>0</v>
      </c>
      <c r="BA1156">
        <v>1099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CX1156">
        <f>Y1156*Source!I491</f>
        <v>0.67925000000000013</v>
      </c>
      <c r="CY1156">
        <f t="shared" si="213"/>
        <v>734.65</v>
      </c>
      <c r="CZ1156">
        <f t="shared" si="214"/>
        <v>111.99</v>
      </c>
      <c r="DA1156">
        <f t="shared" si="215"/>
        <v>6.56</v>
      </c>
      <c r="DB1156">
        <v>0</v>
      </c>
    </row>
    <row r="1157" spans="1:106" x14ac:dyDescent="0.2">
      <c r="A1157">
        <f>ROW(Source!A491)</f>
        <v>491</v>
      </c>
      <c r="B1157">
        <v>39570879</v>
      </c>
      <c r="C1157">
        <v>39573958</v>
      </c>
      <c r="D1157">
        <v>36882171</v>
      </c>
      <c r="E1157">
        <v>1</v>
      </c>
      <c r="F1157">
        <v>1</v>
      </c>
      <c r="G1157">
        <v>1</v>
      </c>
      <c r="H1157">
        <v>2</v>
      </c>
      <c r="I1157" t="s">
        <v>1404</v>
      </c>
      <c r="J1157" t="s">
        <v>1405</v>
      </c>
      <c r="K1157" t="s">
        <v>1406</v>
      </c>
      <c r="L1157">
        <v>1368</v>
      </c>
      <c r="N1157">
        <v>1011</v>
      </c>
      <c r="O1157" t="s">
        <v>1151</v>
      </c>
      <c r="P1157" t="s">
        <v>1151</v>
      </c>
      <c r="Q1157">
        <v>1</v>
      </c>
      <c r="W1157">
        <v>0</v>
      </c>
      <c r="X1157">
        <v>1604609147</v>
      </c>
      <c r="Y1157">
        <v>14.424999999999999</v>
      </c>
      <c r="AA1157">
        <v>0</v>
      </c>
      <c r="AB1157">
        <v>787.46</v>
      </c>
      <c r="AC1157">
        <v>13.5</v>
      </c>
      <c r="AD1157">
        <v>0</v>
      </c>
      <c r="AE1157">
        <v>0</v>
      </c>
      <c r="AF1157">
        <v>120.04</v>
      </c>
      <c r="AG1157">
        <v>13.5</v>
      </c>
      <c r="AH1157">
        <v>0</v>
      </c>
      <c r="AI1157">
        <v>1</v>
      </c>
      <c r="AJ1157">
        <v>6.56</v>
      </c>
      <c r="AK1157">
        <v>1</v>
      </c>
      <c r="AL1157">
        <v>1</v>
      </c>
      <c r="AN1157">
        <v>0</v>
      </c>
      <c r="AO1157">
        <v>1</v>
      </c>
      <c r="AP1157">
        <v>1</v>
      </c>
      <c r="AQ1157">
        <v>0</v>
      </c>
      <c r="AR1157">
        <v>0</v>
      </c>
      <c r="AS1157" t="s">
        <v>3</v>
      </c>
      <c r="AT1157">
        <v>11.54</v>
      </c>
      <c r="AU1157" t="s">
        <v>19</v>
      </c>
      <c r="AV1157">
        <v>0</v>
      </c>
      <c r="AW1157">
        <v>2</v>
      </c>
      <c r="AX1157">
        <v>39573989</v>
      </c>
      <c r="AY1157">
        <v>1</v>
      </c>
      <c r="AZ1157">
        <v>0</v>
      </c>
      <c r="BA1157">
        <v>1100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CX1157">
        <f>Y1157*Source!I491</f>
        <v>71.259500000000003</v>
      </c>
      <c r="CY1157">
        <f t="shared" si="213"/>
        <v>787.46</v>
      </c>
      <c r="CZ1157">
        <f t="shared" si="214"/>
        <v>120.04</v>
      </c>
      <c r="DA1157">
        <f t="shared" si="215"/>
        <v>6.56</v>
      </c>
      <c r="DB1157">
        <v>0</v>
      </c>
    </row>
    <row r="1158" spans="1:106" x14ac:dyDescent="0.2">
      <c r="A1158">
        <f>ROW(Source!A491)</f>
        <v>491</v>
      </c>
      <c r="B1158">
        <v>39570879</v>
      </c>
      <c r="C1158">
        <v>39573958</v>
      </c>
      <c r="D1158">
        <v>36883554</v>
      </c>
      <c r="E1158">
        <v>1</v>
      </c>
      <c r="F1158">
        <v>1</v>
      </c>
      <c r="G1158">
        <v>1</v>
      </c>
      <c r="H1158">
        <v>2</v>
      </c>
      <c r="I1158" t="s">
        <v>1158</v>
      </c>
      <c r="J1158" t="s">
        <v>1159</v>
      </c>
      <c r="K1158" t="s">
        <v>1160</v>
      </c>
      <c r="L1158">
        <v>1368</v>
      </c>
      <c r="N1158">
        <v>1011</v>
      </c>
      <c r="O1158" t="s">
        <v>1151</v>
      </c>
      <c r="P1158" t="s">
        <v>1151</v>
      </c>
      <c r="Q1158">
        <v>1</v>
      </c>
      <c r="W1158">
        <v>0</v>
      </c>
      <c r="X1158">
        <v>1372534845</v>
      </c>
      <c r="Y1158">
        <v>0.21250000000000002</v>
      </c>
      <c r="AA1158">
        <v>0</v>
      </c>
      <c r="AB1158">
        <v>431.06</v>
      </c>
      <c r="AC1158">
        <v>11.6</v>
      </c>
      <c r="AD1158">
        <v>0</v>
      </c>
      <c r="AE1158">
        <v>0</v>
      </c>
      <c r="AF1158">
        <v>65.709999999999994</v>
      </c>
      <c r="AG1158">
        <v>11.6</v>
      </c>
      <c r="AH1158">
        <v>0</v>
      </c>
      <c r="AI1158">
        <v>1</v>
      </c>
      <c r="AJ1158">
        <v>6.56</v>
      </c>
      <c r="AK1158">
        <v>1</v>
      </c>
      <c r="AL1158">
        <v>1</v>
      </c>
      <c r="AN1158">
        <v>0</v>
      </c>
      <c r="AO1158">
        <v>1</v>
      </c>
      <c r="AP1158">
        <v>1</v>
      </c>
      <c r="AQ1158">
        <v>0</v>
      </c>
      <c r="AR1158">
        <v>0</v>
      </c>
      <c r="AS1158" t="s">
        <v>3</v>
      </c>
      <c r="AT1158">
        <v>0.17</v>
      </c>
      <c r="AU1158" t="s">
        <v>19</v>
      </c>
      <c r="AV1158">
        <v>0</v>
      </c>
      <c r="AW1158">
        <v>2</v>
      </c>
      <c r="AX1158">
        <v>39573990</v>
      </c>
      <c r="AY1158">
        <v>1</v>
      </c>
      <c r="AZ1158">
        <v>0</v>
      </c>
      <c r="BA1158">
        <v>1101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CX1158">
        <f>Y1158*Source!I491</f>
        <v>1.0497500000000002</v>
      </c>
      <c r="CY1158">
        <f t="shared" si="213"/>
        <v>431.06</v>
      </c>
      <c r="CZ1158">
        <f t="shared" si="214"/>
        <v>65.709999999999994</v>
      </c>
      <c r="DA1158">
        <f t="shared" si="215"/>
        <v>6.56</v>
      </c>
      <c r="DB1158">
        <v>0</v>
      </c>
    </row>
    <row r="1159" spans="1:106" x14ac:dyDescent="0.2">
      <c r="A1159">
        <f>ROW(Source!A491)</f>
        <v>491</v>
      </c>
      <c r="B1159">
        <v>39570879</v>
      </c>
      <c r="C1159">
        <v>39573958</v>
      </c>
      <c r="D1159">
        <v>36883789</v>
      </c>
      <c r="E1159">
        <v>1</v>
      </c>
      <c r="F1159">
        <v>1</v>
      </c>
      <c r="G1159">
        <v>1</v>
      </c>
      <c r="H1159">
        <v>2</v>
      </c>
      <c r="I1159" t="s">
        <v>1378</v>
      </c>
      <c r="J1159" t="s">
        <v>1379</v>
      </c>
      <c r="K1159" t="s">
        <v>1380</v>
      </c>
      <c r="L1159">
        <v>1368</v>
      </c>
      <c r="N1159">
        <v>1011</v>
      </c>
      <c r="O1159" t="s">
        <v>1151</v>
      </c>
      <c r="P1159" t="s">
        <v>1151</v>
      </c>
      <c r="Q1159">
        <v>1</v>
      </c>
      <c r="W1159">
        <v>0</v>
      </c>
      <c r="X1159">
        <v>-624296059</v>
      </c>
      <c r="Y1159">
        <v>1.4000000000000001</v>
      </c>
      <c r="AA1159">
        <v>0</v>
      </c>
      <c r="AB1159">
        <v>7.87</v>
      </c>
      <c r="AC1159">
        <v>0</v>
      </c>
      <c r="AD1159">
        <v>0</v>
      </c>
      <c r="AE1159">
        <v>0</v>
      </c>
      <c r="AF1159">
        <v>1.2</v>
      </c>
      <c r="AG1159">
        <v>0</v>
      </c>
      <c r="AH1159">
        <v>0</v>
      </c>
      <c r="AI1159">
        <v>1</v>
      </c>
      <c r="AJ1159">
        <v>6.56</v>
      </c>
      <c r="AK1159">
        <v>1</v>
      </c>
      <c r="AL1159">
        <v>1</v>
      </c>
      <c r="AN1159">
        <v>0</v>
      </c>
      <c r="AO1159">
        <v>1</v>
      </c>
      <c r="AP1159">
        <v>1</v>
      </c>
      <c r="AQ1159">
        <v>0</v>
      </c>
      <c r="AR1159">
        <v>0</v>
      </c>
      <c r="AS1159" t="s">
        <v>3</v>
      </c>
      <c r="AT1159">
        <v>1.1200000000000001</v>
      </c>
      <c r="AU1159" t="s">
        <v>19</v>
      </c>
      <c r="AV1159">
        <v>0</v>
      </c>
      <c r="AW1159">
        <v>2</v>
      </c>
      <c r="AX1159">
        <v>39573991</v>
      </c>
      <c r="AY1159">
        <v>1</v>
      </c>
      <c r="AZ1159">
        <v>0</v>
      </c>
      <c r="BA1159">
        <v>1102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CX1159">
        <f>Y1159*Source!I491</f>
        <v>6.9160000000000013</v>
      </c>
      <c r="CY1159">
        <f t="shared" si="213"/>
        <v>7.87</v>
      </c>
      <c r="CZ1159">
        <f t="shared" si="214"/>
        <v>1.2</v>
      </c>
      <c r="DA1159">
        <f t="shared" si="215"/>
        <v>6.56</v>
      </c>
      <c r="DB1159">
        <v>0</v>
      </c>
    </row>
    <row r="1160" spans="1:106" x14ac:dyDescent="0.2">
      <c r="A1160">
        <f>ROW(Source!A491)</f>
        <v>491</v>
      </c>
      <c r="B1160">
        <v>39570879</v>
      </c>
      <c r="C1160">
        <v>39573958</v>
      </c>
      <c r="D1160">
        <v>36883836</v>
      </c>
      <c r="E1160">
        <v>1</v>
      </c>
      <c r="F1160">
        <v>1</v>
      </c>
      <c r="G1160">
        <v>1</v>
      </c>
      <c r="H1160">
        <v>2</v>
      </c>
      <c r="I1160" t="s">
        <v>1407</v>
      </c>
      <c r="J1160" t="s">
        <v>1408</v>
      </c>
      <c r="K1160" t="s">
        <v>1409</v>
      </c>
      <c r="L1160">
        <v>1368</v>
      </c>
      <c r="N1160">
        <v>1011</v>
      </c>
      <c r="O1160" t="s">
        <v>1151</v>
      </c>
      <c r="P1160" t="s">
        <v>1151</v>
      </c>
      <c r="Q1160">
        <v>1</v>
      </c>
      <c r="W1160">
        <v>0</v>
      </c>
      <c r="X1160">
        <v>1061502546</v>
      </c>
      <c r="Y1160">
        <v>0.15</v>
      </c>
      <c r="AA1160">
        <v>0</v>
      </c>
      <c r="AB1160">
        <v>80.75</v>
      </c>
      <c r="AC1160">
        <v>0</v>
      </c>
      <c r="AD1160">
        <v>0</v>
      </c>
      <c r="AE1160">
        <v>0</v>
      </c>
      <c r="AF1160">
        <v>12.31</v>
      </c>
      <c r="AG1160">
        <v>0</v>
      </c>
      <c r="AH1160">
        <v>0</v>
      </c>
      <c r="AI1160">
        <v>1</v>
      </c>
      <c r="AJ1160">
        <v>6.56</v>
      </c>
      <c r="AK1160">
        <v>1</v>
      </c>
      <c r="AL1160">
        <v>1</v>
      </c>
      <c r="AN1160">
        <v>0</v>
      </c>
      <c r="AO1160">
        <v>1</v>
      </c>
      <c r="AP1160">
        <v>1</v>
      </c>
      <c r="AQ1160">
        <v>0</v>
      </c>
      <c r="AR1160">
        <v>0</v>
      </c>
      <c r="AS1160" t="s">
        <v>3</v>
      </c>
      <c r="AT1160">
        <v>0.12</v>
      </c>
      <c r="AU1160" t="s">
        <v>19</v>
      </c>
      <c r="AV1160">
        <v>0</v>
      </c>
      <c r="AW1160">
        <v>2</v>
      </c>
      <c r="AX1160">
        <v>39573992</v>
      </c>
      <c r="AY1160">
        <v>1</v>
      </c>
      <c r="AZ1160">
        <v>0</v>
      </c>
      <c r="BA1160">
        <v>1103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CX1160">
        <f>Y1160*Source!I491</f>
        <v>0.74099999999999999</v>
      </c>
      <c r="CY1160">
        <f t="shared" si="213"/>
        <v>80.75</v>
      </c>
      <c r="CZ1160">
        <f t="shared" si="214"/>
        <v>12.31</v>
      </c>
      <c r="DA1160">
        <f t="shared" si="215"/>
        <v>6.56</v>
      </c>
      <c r="DB1160">
        <v>0</v>
      </c>
    </row>
    <row r="1161" spans="1:106" x14ac:dyDescent="0.2">
      <c r="A1161">
        <f>ROW(Source!A491)</f>
        <v>491</v>
      </c>
      <c r="B1161">
        <v>39570879</v>
      </c>
      <c r="C1161">
        <v>39573958</v>
      </c>
      <c r="D1161">
        <v>36800159</v>
      </c>
      <c r="E1161">
        <v>1</v>
      </c>
      <c r="F1161">
        <v>1</v>
      </c>
      <c r="G1161">
        <v>1</v>
      </c>
      <c r="H1161">
        <v>3</v>
      </c>
      <c r="I1161" t="s">
        <v>1387</v>
      </c>
      <c r="J1161" t="s">
        <v>1388</v>
      </c>
      <c r="K1161" t="s">
        <v>1389</v>
      </c>
      <c r="L1161">
        <v>1339</v>
      </c>
      <c r="N1161">
        <v>1007</v>
      </c>
      <c r="O1161" t="s">
        <v>73</v>
      </c>
      <c r="P1161" t="s">
        <v>73</v>
      </c>
      <c r="Q1161">
        <v>1</v>
      </c>
      <c r="W1161">
        <v>0</v>
      </c>
      <c r="X1161">
        <v>1262771840</v>
      </c>
      <c r="Y1161">
        <v>2.98</v>
      </c>
      <c r="AA1161">
        <v>40.799999999999997</v>
      </c>
      <c r="AB1161">
        <v>0</v>
      </c>
      <c r="AC1161">
        <v>0</v>
      </c>
      <c r="AD1161">
        <v>0</v>
      </c>
      <c r="AE1161">
        <v>6.22</v>
      </c>
      <c r="AF1161">
        <v>0</v>
      </c>
      <c r="AG1161">
        <v>0</v>
      </c>
      <c r="AH1161">
        <v>0</v>
      </c>
      <c r="AI1161">
        <v>6.56</v>
      </c>
      <c r="AJ1161">
        <v>1</v>
      </c>
      <c r="AK1161">
        <v>1</v>
      </c>
      <c r="AL1161">
        <v>1</v>
      </c>
      <c r="AN1161">
        <v>0</v>
      </c>
      <c r="AO1161">
        <v>1</v>
      </c>
      <c r="AP1161">
        <v>0</v>
      </c>
      <c r="AQ1161">
        <v>0</v>
      </c>
      <c r="AR1161">
        <v>0</v>
      </c>
      <c r="AS1161" t="s">
        <v>3</v>
      </c>
      <c r="AT1161">
        <v>2.98</v>
      </c>
      <c r="AU1161" t="s">
        <v>3</v>
      </c>
      <c r="AV1161">
        <v>0</v>
      </c>
      <c r="AW1161">
        <v>2</v>
      </c>
      <c r="AX1161">
        <v>39573993</v>
      </c>
      <c r="AY1161">
        <v>1</v>
      </c>
      <c r="AZ1161">
        <v>0</v>
      </c>
      <c r="BA1161">
        <v>1104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CX1161">
        <f>Y1161*Source!I491</f>
        <v>14.721200000000001</v>
      </c>
      <c r="CY1161">
        <f t="shared" ref="CY1161:CY1178" si="216">AA1161</f>
        <v>40.799999999999997</v>
      </c>
      <c r="CZ1161">
        <f t="shared" ref="CZ1161:CZ1178" si="217">AE1161</f>
        <v>6.22</v>
      </c>
      <c r="DA1161">
        <f t="shared" ref="DA1161:DA1178" si="218">AI1161</f>
        <v>6.56</v>
      </c>
      <c r="DB1161">
        <v>0</v>
      </c>
    </row>
    <row r="1162" spans="1:106" x14ac:dyDescent="0.2">
      <c r="A1162">
        <f>ROW(Source!A491)</f>
        <v>491</v>
      </c>
      <c r="B1162">
        <v>39570879</v>
      </c>
      <c r="C1162">
        <v>39573958</v>
      </c>
      <c r="D1162">
        <v>36800166</v>
      </c>
      <c r="E1162">
        <v>1</v>
      </c>
      <c r="F1162">
        <v>1</v>
      </c>
      <c r="G1162">
        <v>1</v>
      </c>
      <c r="H1162">
        <v>3</v>
      </c>
      <c r="I1162" t="s">
        <v>1410</v>
      </c>
      <c r="J1162" t="s">
        <v>1411</v>
      </c>
      <c r="K1162" t="s">
        <v>1412</v>
      </c>
      <c r="L1162">
        <v>1346</v>
      </c>
      <c r="N1162">
        <v>1009</v>
      </c>
      <c r="O1162" t="s">
        <v>307</v>
      </c>
      <c r="P1162" t="s">
        <v>307</v>
      </c>
      <c r="Q1162">
        <v>1</v>
      </c>
      <c r="W1162">
        <v>0</v>
      </c>
      <c r="X1162">
        <v>1721895514</v>
      </c>
      <c r="Y1162">
        <v>0.27</v>
      </c>
      <c r="AA1162">
        <v>39.950000000000003</v>
      </c>
      <c r="AB1162">
        <v>0</v>
      </c>
      <c r="AC1162">
        <v>0</v>
      </c>
      <c r="AD1162">
        <v>0</v>
      </c>
      <c r="AE1162">
        <v>6.09</v>
      </c>
      <c r="AF1162">
        <v>0</v>
      </c>
      <c r="AG1162">
        <v>0</v>
      </c>
      <c r="AH1162">
        <v>0</v>
      </c>
      <c r="AI1162">
        <v>6.56</v>
      </c>
      <c r="AJ1162">
        <v>1</v>
      </c>
      <c r="AK1162">
        <v>1</v>
      </c>
      <c r="AL1162">
        <v>1</v>
      </c>
      <c r="AN1162">
        <v>0</v>
      </c>
      <c r="AO1162">
        <v>1</v>
      </c>
      <c r="AP1162">
        <v>0</v>
      </c>
      <c r="AQ1162">
        <v>0</v>
      </c>
      <c r="AR1162">
        <v>0</v>
      </c>
      <c r="AS1162" t="s">
        <v>3</v>
      </c>
      <c r="AT1162">
        <v>0.27</v>
      </c>
      <c r="AU1162" t="s">
        <v>3</v>
      </c>
      <c r="AV1162">
        <v>0</v>
      </c>
      <c r="AW1162">
        <v>2</v>
      </c>
      <c r="AX1162">
        <v>39573994</v>
      </c>
      <c r="AY1162">
        <v>1</v>
      </c>
      <c r="AZ1162">
        <v>0</v>
      </c>
      <c r="BA1162">
        <v>1105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CX1162">
        <f>Y1162*Source!I491</f>
        <v>1.3338000000000001</v>
      </c>
      <c r="CY1162">
        <f t="shared" si="216"/>
        <v>39.950000000000003</v>
      </c>
      <c r="CZ1162">
        <f t="shared" si="217"/>
        <v>6.09</v>
      </c>
      <c r="DA1162">
        <f t="shared" si="218"/>
        <v>6.56</v>
      </c>
      <c r="DB1162">
        <v>0</v>
      </c>
    </row>
    <row r="1163" spans="1:106" x14ac:dyDescent="0.2">
      <c r="A1163">
        <f>ROW(Source!A491)</f>
        <v>491</v>
      </c>
      <c r="B1163">
        <v>39570879</v>
      </c>
      <c r="C1163">
        <v>39573958</v>
      </c>
      <c r="D1163">
        <v>36803256</v>
      </c>
      <c r="E1163">
        <v>1</v>
      </c>
      <c r="F1163">
        <v>1</v>
      </c>
      <c r="G1163">
        <v>1</v>
      </c>
      <c r="H1163">
        <v>3</v>
      </c>
      <c r="I1163" t="s">
        <v>1178</v>
      </c>
      <c r="J1163" t="s">
        <v>1179</v>
      </c>
      <c r="K1163" t="s">
        <v>1180</v>
      </c>
      <c r="L1163">
        <v>1348</v>
      </c>
      <c r="N1163">
        <v>1009</v>
      </c>
      <c r="O1163" t="s">
        <v>64</v>
      </c>
      <c r="P1163" t="s">
        <v>64</v>
      </c>
      <c r="Q1163">
        <v>1000</v>
      </c>
      <c r="W1163">
        <v>0</v>
      </c>
      <c r="X1163">
        <v>-714836380</v>
      </c>
      <c r="Y1163">
        <v>3.0000000000000001E-3</v>
      </c>
      <c r="AA1163">
        <v>67666.47</v>
      </c>
      <c r="AB1163">
        <v>0</v>
      </c>
      <c r="AC1163">
        <v>0</v>
      </c>
      <c r="AD1163">
        <v>0</v>
      </c>
      <c r="AE1163">
        <v>10315.01</v>
      </c>
      <c r="AF1163">
        <v>0</v>
      </c>
      <c r="AG1163">
        <v>0</v>
      </c>
      <c r="AH1163">
        <v>0</v>
      </c>
      <c r="AI1163">
        <v>6.56</v>
      </c>
      <c r="AJ1163">
        <v>1</v>
      </c>
      <c r="AK1163">
        <v>1</v>
      </c>
      <c r="AL1163">
        <v>1</v>
      </c>
      <c r="AN1163">
        <v>0</v>
      </c>
      <c r="AO1163">
        <v>1</v>
      </c>
      <c r="AP1163">
        <v>0</v>
      </c>
      <c r="AQ1163">
        <v>0</v>
      </c>
      <c r="AR1163">
        <v>0</v>
      </c>
      <c r="AS1163" t="s">
        <v>3</v>
      </c>
      <c r="AT1163">
        <v>3.0000000000000001E-3</v>
      </c>
      <c r="AU1163" t="s">
        <v>3</v>
      </c>
      <c r="AV1163">
        <v>0</v>
      </c>
      <c r="AW1163">
        <v>2</v>
      </c>
      <c r="AX1163">
        <v>39573995</v>
      </c>
      <c r="AY1163">
        <v>1</v>
      </c>
      <c r="AZ1163">
        <v>0</v>
      </c>
      <c r="BA1163">
        <v>1106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CX1163">
        <f>Y1163*Source!I491</f>
        <v>1.4820000000000002E-2</v>
      </c>
      <c r="CY1163">
        <f t="shared" si="216"/>
        <v>67666.47</v>
      </c>
      <c r="CZ1163">
        <f t="shared" si="217"/>
        <v>10315.01</v>
      </c>
      <c r="DA1163">
        <f t="shared" si="218"/>
        <v>6.56</v>
      </c>
      <c r="DB1163">
        <v>0</v>
      </c>
    </row>
    <row r="1164" spans="1:106" x14ac:dyDescent="0.2">
      <c r="A1164">
        <f>ROW(Source!A491)</f>
        <v>491</v>
      </c>
      <c r="B1164">
        <v>39570879</v>
      </c>
      <c r="C1164">
        <v>39573958</v>
      </c>
      <c r="D1164">
        <v>36804447</v>
      </c>
      <c r="E1164">
        <v>1</v>
      </c>
      <c r="F1164">
        <v>1</v>
      </c>
      <c r="G1164">
        <v>1</v>
      </c>
      <c r="H1164">
        <v>3</v>
      </c>
      <c r="I1164" t="s">
        <v>1276</v>
      </c>
      <c r="J1164" t="s">
        <v>1277</v>
      </c>
      <c r="K1164" t="s">
        <v>1278</v>
      </c>
      <c r="L1164">
        <v>1348</v>
      </c>
      <c r="N1164">
        <v>1009</v>
      </c>
      <c r="O1164" t="s">
        <v>64</v>
      </c>
      <c r="P1164" t="s">
        <v>64</v>
      </c>
      <c r="Q1164">
        <v>1000</v>
      </c>
      <c r="W1164">
        <v>0</v>
      </c>
      <c r="X1164">
        <v>-437906794</v>
      </c>
      <c r="Y1164">
        <v>2.0000000000000001E-4</v>
      </c>
      <c r="AA1164">
        <v>59302.47</v>
      </c>
      <c r="AB1164">
        <v>0</v>
      </c>
      <c r="AC1164">
        <v>0</v>
      </c>
      <c r="AD1164">
        <v>0</v>
      </c>
      <c r="AE1164">
        <v>9040.01</v>
      </c>
      <c r="AF1164">
        <v>0</v>
      </c>
      <c r="AG1164">
        <v>0</v>
      </c>
      <c r="AH1164">
        <v>0</v>
      </c>
      <c r="AI1164">
        <v>6.56</v>
      </c>
      <c r="AJ1164">
        <v>1</v>
      </c>
      <c r="AK1164">
        <v>1</v>
      </c>
      <c r="AL1164">
        <v>1</v>
      </c>
      <c r="AN1164">
        <v>0</v>
      </c>
      <c r="AO1164">
        <v>1</v>
      </c>
      <c r="AP1164">
        <v>0</v>
      </c>
      <c r="AQ1164">
        <v>0</v>
      </c>
      <c r="AR1164">
        <v>0</v>
      </c>
      <c r="AS1164" t="s">
        <v>3</v>
      </c>
      <c r="AT1164">
        <v>2.0000000000000001E-4</v>
      </c>
      <c r="AU1164" t="s">
        <v>3</v>
      </c>
      <c r="AV1164">
        <v>0</v>
      </c>
      <c r="AW1164">
        <v>2</v>
      </c>
      <c r="AX1164">
        <v>39573996</v>
      </c>
      <c r="AY1164">
        <v>1</v>
      </c>
      <c r="AZ1164">
        <v>0</v>
      </c>
      <c r="BA1164">
        <v>1107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CX1164">
        <f>Y1164*Source!I491</f>
        <v>9.8800000000000016E-4</v>
      </c>
      <c r="CY1164">
        <f t="shared" si="216"/>
        <v>59302.47</v>
      </c>
      <c r="CZ1164">
        <f t="shared" si="217"/>
        <v>9040.01</v>
      </c>
      <c r="DA1164">
        <f t="shared" si="218"/>
        <v>6.56</v>
      </c>
      <c r="DB1164">
        <v>0</v>
      </c>
    </row>
    <row r="1165" spans="1:106" x14ac:dyDescent="0.2">
      <c r="A1165">
        <f>ROW(Source!A491)</f>
        <v>491</v>
      </c>
      <c r="B1165">
        <v>39570879</v>
      </c>
      <c r="C1165">
        <v>39573958</v>
      </c>
      <c r="D1165">
        <v>36804545</v>
      </c>
      <c r="E1165">
        <v>1</v>
      </c>
      <c r="F1165">
        <v>1</v>
      </c>
      <c r="G1165">
        <v>1</v>
      </c>
      <c r="H1165">
        <v>3</v>
      </c>
      <c r="I1165" t="s">
        <v>1211</v>
      </c>
      <c r="J1165" t="s">
        <v>1212</v>
      </c>
      <c r="K1165" t="s">
        <v>1213</v>
      </c>
      <c r="L1165">
        <v>1348</v>
      </c>
      <c r="N1165">
        <v>1009</v>
      </c>
      <c r="O1165" t="s">
        <v>64</v>
      </c>
      <c r="P1165" t="s">
        <v>64</v>
      </c>
      <c r="Q1165">
        <v>1000</v>
      </c>
      <c r="W1165">
        <v>0</v>
      </c>
      <c r="X1165">
        <v>1174701286</v>
      </c>
      <c r="Y1165">
        <v>1.0000000000000001E-5</v>
      </c>
      <c r="AA1165">
        <v>78575.679999999993</v>
      </c>
      <c r="AB1165">
        <v>0</v>
      </c>
      <c r="AC1165">
        <v>0</v>
      </c>
      <c r="AD1165">
        <v>0</v>
      </c>
      <c r="AE1165">
        <v>11978</v>
      </c>
      <c r="AF1165">
        <v>0</v>
      </c>
      <c r="AG1165">
        <v>0</v>
      </c>
      <c r="AH1165">
        <v>0</v>
      </c>
      <c r="AI1165">
        <v>6.56</v>
      </c>
      <c r="AJ1165">
        <v>1</v>
      </c>
      <c r="AK1165">
        <v>1</v>
      </c>
      <c r="AL1165">
        <v>1</v>
      </c>
      <c r="AN1165">
        <v>0</v>
      </c>
      <c r="AO1165">
        <v>1</v>
      </c>
      <c r="AP1165">
        <v>0</v>
      </c>
      <c r="AQ1165">
        <v>0</v>
      </c>
      <c r="AR1165">
        <v>0</v>
      </c>
      <c r="AS1165" t="s">
        <v>3</v>
      </c>
      <c r="AT1165">
        <v>1.0000000000000001E-5</v>
      </c>
      <c r="AU1165" t="s">
        <v>3</v>
      </c>
      <c r="AV1165">
        <v>0</v>
      </c>
      <c r="AW1165">
        <v>2</v>
      </c>
      <c r="AX1165">
        <v>39573998</v>
      </c>
      <c r="AY1165">
        <v>1</v>
      </c>
      <c r="AZ1165">
        <v>0</v>
      </c>
      <c r="BA1165">
        <v>1109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CX1165">
        <f>Y1165*Source!I491</f>
        <v>4.9400000000000008E-5</v>
      </c>
      <c r="CY1165">
        <f t="shared" si="216"/>
        <v>78575.679999999993</v>
      </c>
      <c r="CZ1165">
        <f t="shared" si="217"/>
        <v>11978</v>
      </c>
      <c r="DA1165">
        <f t="shared" si="218"/>
        <v>6.56</v>
      </c>
      <c r="DB1165">
        <v>0</v>
      </c>
    </row>
    <row r="1166" spans="1:106" x14ac:dyDescent="0.2">
      <c r="A1166">
        <f>ROW(Source!A491)</f>
        <v>491</v>
      </c>
      <c r="B1166">
        <v>39570879</v>
      </c>
      <c r="C1166">
        <v>39573958</v>
      </c>
      <c r="D1166">
        <v>36805527</v>
      </c>
      <c r="E1166">
        <v>1</v>
      </c>
      <c r="F1166">
        <v>1</v>
      </c>
      <c r="G1166">
        <v>1</v>
      </c>
      <c r="H1166">
        <v>3</v>
      </c>
      <c r="I1166" t="s">
        <v>1413</v>
      </c>
      <c r="J1166" t="s">
        <v>1414</v>
      </c>
      <c r="K1166" t="s">
        <v>1415</v>
      </c>
      <c r="L1166">
        <v>1348</v>
      </c>
      <c r="N1166">
        <v>1009</v>
      </c>
      <c r="O1166" t="s">
        <v>64</v>
      </c>
      <c r="P1166" t="s">
        <v>64</v>
      </c>
      <c r="Q1166">
        <v>1000</v>
      </c>
      <c r="W1166">
        <v>0</v>
      </c>
      <c r="X1166">
        <v>-2116243625</v>
      </c>
      <c r="Y1166">
        <v>1.0000000000000001E-5</v>
      </c>
      <c r="AA1166">
        <v>248624</v>
      </c>
      <c r="AB1166">
        <v>0</v>
      </c>
      <c r="AC1166">
        <v>0</v>
      </c>
      <c r="AD1166">
        <v>0</v>
      </c>
      <c r="AE1166">
        <v>37900</v>
      </c>
      <c r="AF1166">
        <v>0</v>
      </c>
      <c r="AG1166">
        <v>0</v>
      </c>
      <c r="AH1166">
        <v>0</v>
      </c>
      <c r="AI1166">
        <v>6.56</v>
      </c>
      <c r="AJ1166">
        <v>1</v>
      </c>
      <c r="AK1166">
        <v>1</v>
      </c>
      <c r="AL1166">
        <v>1</v>
      </c>
      <c r="AN1166">
        <v>0</v>
      </c>
      <c r="AO1166">
        <v>1</v>
      </c>
      <c r="AP1166">
        <v>0</v>
      </c>
      <c r="AQ1166">
        <v>0</v>
      </c>
      <c r="AR1166">
        <v>0</v>
      </c>
      <c r="AS1166" t="s">
        <v>3</v>
      </c>
      <c r="AT1166">
        <v>1.0000000000000001E-5</v>
      </c>
      <c r="AU1166" t="s">
        <v>3</v>
      </c>
      <c r="AV1166">
        <v>0</v>
      </c>
      <c r="AW1166">
        <v>2</v>
      </c>
      <c r="AX1166">
        <v>39574000</v>
      </c>
      <c r="AY1166">
        <v>1</v>
      </c>
      <c r="AZ1166">
        <v>0</v>
      </c>
      <c r="BA1166">
        <v>1111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CX1166">
        <f>Y1166*Source!I491</f>
        <v>4.9400000000000008E-5</v>
      </c>
      <c r="CY1166">
        <f t="shared" si="216"/>
        <v>248624</v>
      </c>
      <c r="CZ1166">
        <f t="shared" si="217"/>
        <v>37900</v>
      </c>
      <c r="DA1166">
        <f t="shared" si="218"/>
        <v>6.56</v>
      </c>
      <c r="DB1166">
        <v>0</v>
      </c>
    </row>
    <row r="1167" spans="1:106" x14ac:dyDescent="0.2">
      <c r="A1167">
        <f>ROW(Source!A491)</f>
        <v>491</v>
      </c>
      <c r="B1167">
        <v>39570879</v>
      </c>
      <c r="C1167">
        <v>39573958</v>
      </c>
      <c r="D1167">
        <v>36822766</v>
      </c>
      <c r="E1167">
        <v>1</v>
      </c>
      <c r="F1167">
        <v>1</v>
      </c>
      <c r="G1167">
        <v>1</v>
      </c>
      <c r="H1167">
        <v>3</v>
      </c>
      <c r="I1167" t="s">
        <v>796</v>
      </c>
      <c r="J1167" t="s">
        <v>798</v>
      </c>
      <c r="K1167" t="s">
        <v>797</v>
      </c>
      <c r="L1167">
        <v>1327</v>
      </c>
      <c r="N1167">
        <v>1005</v>
      </c>
      <c r="O1167" t="s">
        <v>250</v>
      </c>
      <c r="P1167" t="s">
        <v>250</v>
      </c>
      <c r="Q1167">
        <v>1</v>
      </c>
      <c r="W1167">
        <v>0</v>
      </c>
      <c r="X1167">
        <v>1279903932</v>
      </c>
      <c r="Y1167">
        <v>100</v>
      </c>
      <c r="AA1167">
        <v>1484.4</v>
      </c>
      <c r="AB1167">
        <v>0</v>
      </c>
      <c r="AC1167">
        <v>0</v>
      </c>
      <c r="AD1167">
        <v>0</v>
      </c>
      <c r="AE1167">
        <v>226.28</v>
      </c>
      <c r="AF1167">
        <v>0</v>
      </c>
      <c r="AG1167">
        <v>0</v>
      </c>
      <c r="AH1167">
        <v>0</v>
      </c>
      <c r="AI1167">
        <v>6.56</v>
      </c>
      <c r="AJ1167">
        <v>1</v>
      </c>
      <c r="AK1167">
        <v>1</v>
      </c>
      <c r="AL1167">
        <v>1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 t="s">
        <v>3</v>
      </c>
      <c r="AT1167">
        <v>100</v>
      </c>
      <c r="AU1167" t="s">
        <v>3</v>
      </c>
      <c r="AV1167">
        <v>0</v>
      </c>
      <c r="AW1167">
        <v>1</v>
      </c>
      <c r="AX1167">
        <v>-1</v>
      </c>
      <c r="AY1167">
        <v>0</v>
      </c>
      <c r="AZ1167">
        <v>0</v>
      </c>
      <c r="BA1167" t="s">
        <v>3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CX1167">
        <f>Y1167*Source!I491</f>
        <v>494.00000000000006</v>
      </c>
      <c r="CY1167">
        <f t="shared" si="216"/>
        <v>1484.4</v>
      </c>
      <c r="CZ1167">
        <f t="shared" si="217"/>
        <v>226.28</v>
      </c>
      <c r="DA1167">
        <f t="shared" si="218"/>
        <v>6.56</v>
      </c>
      <c r="DB1167">
        <v>0</v>
      </c>
    </row>
    <row r="1168" spans="1:106" x14ac:dyDescent="0.2">
      <c r="A1168">
        <f>ROW(Source!A491)</f>
        <v>491</v>
      </c>
      <c r="B1168">
        <v>39570879</v>
      </c>
      <c r="C1168">
        <v>39573958</v>
      </c>
      <c r="D1168">
        <v>36823258</v>
      </c>
      <c r="E1168">
        <v>1</v>
      </c>
      <c r="F1168">
        <v>1</v>
      </c>
      <c r="G1168">
        <v>1</v>
      </c>
      <c r="H1168">
        <v>3</v>
      </c>
      <c r="I1168" t="s">
        <v>579</v>
      </c>
      <c r="J1168" t="s">
        <v>581</v>
      </c>
      <c r="K1168" t="s">
        <v>580</v>
      </c>
      <c r="L1168">
        <v>1348</v>
      </c>
      <c r="N1168">
        <v>1009</v>
      </c>
      <c r="O1168" t="s">
        <v>64</v>
      </c>
      <c r="P1168" t="s">
        <v>64</v>
      </c>
      <c r="Q1168">
        <v>1000</v>
      </c>
      <c r="W1168">
        <v>0</v>
      </c>
      <c r="X1168">
        <v>299819930</v>
      </c>
      <c r="Y1168">
        <v>3.0000000000000001E-3</v>
      </c>
      <c r="AA1168">
        <v>50590.720000000001</v>
      </c>
      <c r="AB1168">
        <v>0</v>
      </c>
      <c r="AC1168">
        <v>0</v>
      </c>
      <c r="AD1168">
        <v>0</v>
      </c>
      <c r="AE1168">
        <v>7712</v>
      </c>
      <c r="AF1168">
        <v>0</v>
      </c>
      <c r="AG1168">
        <v>0</v>
      </c>
      <c r="AH1168">
        <v>0</v>
      </c>
      <c r="AI1168">
        <v>6.56</v>
      </c>
      <c r="AJ1168">
        <v>1</v>
      </c>
      <c r="AK1168">
        <v>1</v>
      </c>
      <c r="AL1168">
        <v>1</v>
      </c>
      <c r="AN1168">
        <v>0</v>
      </c>
      <c r="AO1168">
        <v>1</v>
      </c>
      <c r="AP1168">
        <v>0</v>
      </c>
      <c r="AQ1168">
        <v>0</v>
      </c>
      <c r="AR1168">
        <v>0</v>
      </c>
      <c r="AS1168" t="s">
        <v>3</v>
      </c>
      <c r="AT1168">
        <v>3.0000000000000001E-3</v>
      </c>
      <c r="AU1168" t="s">
        <v>3</v>
      </c>
      <c r="AV1168">
        <v>0</v>
      </c>
      <c r="AW1168">
        <v>2</v>
      </c>
      <c r="AX1168">
        <v>39574001</v>
      </c>
      <c r="AY1168">
        <v>1</v>
      </c>
      <c r="AZ1168">
        <v>0</v>
      </c>
      <c r="BA1168">
        <v>1112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CX1168">
        <f>Y1168*Source!I491</f>
        <v>1.4820000000000002E-2</v>
      </c>
      <c r="CY1168">
        <f t="shared" si="216"/>
        <v>50590.720000000001</v>
      </c>
      <c r="CZ1168">
        <f t="shared" si="217"/>
        <v>7712</v>
      </c>
      <c r="DA1168">
        <f t="shared" si="218"/>
        <v>6.56</v>
      </c>
      <c r="DB1168">
        <v>0</v>
      </c>
    </row>
    <row r="1169" spans="1:106" x14ac:dyDescent="0.2">
      <c r="A1169">
        <f>ROW(Source!A491)</f>
        <v>491</v>
      </c>
      <c r="B1169">
        <v>39570879</v>
      </c>
      <c r="C1169">
        <v>39573958</v>
      </c>
      <c r="D1169">
        <v>36825287</v>
      </c>
      <c r="E1169">
        <v>1</v>
      </c>
      <c r="F1169">
        <v>1</v>
      </c>
      <c r="G1169">
        <v>1</v>
      </c>
      <c r="H1169">
        <v>3</v>
      </c>
      <c r="I1169" t="s">
        <v>1416</v>
      </c>
      <c r="J1169" t="s">
        <v>1417</v>
      </c>
      <c r="K1169" t="s">
        <v>1418</v>
      </c>
      <c r="L1169">
        <v>1302</v>
      </c>
      <c r="N1169">
        <v>1003</v>
      </c>
      <c r="O1169" t="s">
        <v>47</v>
      </c>
      <c r="P1169" t="s">
        <v>47</v>
      </c>
      <c r="Q1169">
        <v>10</v>
      </c>
      <c r="W1169">
        <v>0</v>
      </c>
      <c r="X1169">
        <v>-1640127157</v>
      </c>
      <c r="Y1169">
        <v>5.0000000000000001E-3</v>
      </c>
      <c r="AA1169">
        <v>329.57</v>
      </c>
      <c r="AB1169">
        <v>0</v>
      </c>
      <c r="AC1169">
        <v>0</v>
      </c>
      <c r="AD1169">
        <v>0</v>
      </c>
      <c r="AE1169">
        <v>50.24</v>
      </c>
      <c r="AF1169">
        <v>0</v>
      </c>
      <c r="AG1169">
        <v>0</v>
      </c>
      <c r="AH1169">
        <v>0</v>
      </c>
      <c r="AI1169">
        <v>6.56</v>
      </c>
      <c r="AJ1169">
        <v>1</v>
      </c>
      <c r="AK1169">
        <v>1</v>
      </c>
      <c r="AL1169">
        <v>1</v>
      </c>
      <c r="AN1169">
        <v>0</v>
      </c>
      <c r="AO1169">
        <v>1</v>
      </c>
      <c r="AP1169">
        <v>0</v>
      </c>
      <c r="AQ1169">
        <v>0</v>
      </c>
      <c r="AR1169">
        <v>0</v>
      </c>
      <c r="AS1169" t="s">
        <v>3</v>
      </c>
      <c r="AT1169">
        <v>5.0000000000000001E-3</v>
      </c>
      <c r="AU1169" t="s">
        <v>3</v>
      </c>
      <c r="AV1169">
        <v>0</v>
      </c>
      <c r="AW1169">
        <v>2</v>
      </c>
      <c r="AX1169">
        <v>39574002</v>
      </c>
      <c r="AY1169">
        <v>1</v>
      </c>
      <c r="AZ1169">
        <v>0</v>
      </c>
      <c r="BA1169">
        <v>1113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CX1169">
        <f>Y1169*Source!I491</f>
        <v>2.4700000000000003E-2</v>
      </c>
      <c r="CY1169">
        <f t="shared" si="216"/>
        <v>329.57</v>
      </c>
      <c r="CZ1169">
        <f t="shared" si="217"/>
        <v>50.24</v>
      </c>
      <c r="DA1169">
        <f t="shared" si="218"/>
        <v>6.56</v>
      </c>
      <c r="DB1169">
        <v>0</v>
      </c>
    </row>
    <row r="1170" spans="1:106" x14ac:dyDescent="0.2">
      <c r="A1170">
        <f>ROW(Source!A491)</f>
        <v>491</v>
      </c>
      <c r="B1170">
        <v>39570879</v>
      </c>
      <c r="C1170">
        <v>39573958</v>
      </c>
      <c r="D1170">
        <v>36825646</v>
      </c>
      <c r="E1170">
        <v>1</v>
      </c>
      <c r="F1170">
        <v>1</v>
      </c>
      <c r="G1170">
        <v>1</v>
      </c>
      <c r="H1170">
        <v>3</v>
      </c>
      <c r="I1170" t="s">
        <v>1220</v>
      </c>
      <c r="J1170" t="s">
        <v>1221</v>
      </c>
      <c r="K1170" t="s">
        <v>1222</v>
      </c>
      <c r="L1170">
        <v>1348</v>
      </c>
      <c r="N1170">
        <v>1009</v>
      </c>
      <c r="O1170" t="s">
        <v>64</v>
      </c>
      <c r="P1170" t="s">
        <v>64</v>
      </c>
      <c r="Q1170">
        <v>1000</v>
      </c>
      <c r="W1170">
        <v>0</v>
      </c>
      <c r="X1170">
        <v>-1396314973</v>
      </c>
      <c r="Y1170">
        <v>1E-4</v>
      </c>
      <c r="AA1170">
        <v>29226.11</v>
      </c>
      <c r="AB1170">
        <v>0</v>
      </c>
      <c r="AC1170">
        <v>0</v>
      </c>
      <c r="AD1170">
        <v>0</v>
      </c>
      <c r="AE1170">
        <v>4455.2</v>
      </c>
      <c r="AF1170">
        <v>0</v>
      </c>
      <c r="AG1170">
        <v>0</v>
      </c>
      <c r="AH1170">
        <v>0</v>
      </c>
      <c r="AI1170">
        <v>6.56</v>
      </c>
      <c r="AJ1170">
        <v>1</v>
      </c>
      <c r="AK1170">
        <v>1</v>
      </c>
      <c r="AL1170">
        <v>1</v>
      </c>
      <c r="AN1170">
        <v>0</v>
      </c>
      <c r="AO1170">
        <v>1</v>
      </c>
      <c r="AP1170">
        <v>0</v>
      </c>
      <c r="AQ1170">
        <v>0</v>
      </c>
      <c r="AR1170">
        <v>0</v>
      </c>
      <c r="AS1170" t="s">
        <v>3</v>
      </c>
      <c r="AT1170">
        <v>1E-4</v>
      </c>
      <c r="AU1170" t="s">
        <v>3</v>
      </c>
      <c r="AV1170">
        <v>0</v>
      </c>
      <c r="AW1170">
        <v>2</v>
      </c>
      <c r="AX1170">
        <v>39574003</v>
      </c>
      <c r="AY1170">
        <v>1</v>
      </c>
      <c r="AZ1170">
        <v>0</v>
      </c>
      <c r="BA1170">
        <v>1114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CX1170">
        <f>Y1170*Source!I491</f>
        <v>4.9400000000000008E-4</v>
      </c>
      <c r="CY1170">
        <f t="shared" si="216"/>
        <v>29226.11</v>
      </c>
      <c r="CZ1170">
        <f t="shared" si="217"/>
        <v>4455.2</v>
      </c>
      <c r="DA1170">
        <f t="shared" si="218"/>
        <v>6.56</v>
      </c>
      <c r="DB1170">
        <v>0</v>
      </c>
    </row>
    <row r="1171" spans="1:106" x14ac:dyDescent="0.2">
      <c r="A1171">
        <f>ROW(Source!A491)</f>
        <v>491</v>
      </c>
      <c r="B1171">
        <v>39570879</v>
      </c>
      <c r="C1171">
        <v>39573958</v>
      </c>
      <c r="D1171">
        <v>36826406</v>
      </c>
      <c r="E1171">
        <v>1</v>
      </c>
      <c r="F1171">
        <v>1</v>
      </c>
      <c r="G1171">
        <v>1</v>
      </c>
      <c r="H1171">
        <v>3</v>
      </c>
      <c r="I1171" t="s">
        <v>1419</v>
      </c>
      <c r="J1171" t="s">
        <v>1420</v>
      </c>
      <c r="K1171" t="s">
        <v>1421</v>
      </c>
      <c r="L1171">
        <v>1348</v>
      </c>
      <c r="N1171">
        <v>1009</v>
      </c>
      <c r="O1171" t="s">
        <v>64</v>
      </c>
      <c r="P1171" t="s">
        <v>64</v>
      </c>
      <c r="Q1171">
        <v>1000</v>
      </c>
      <c r="W1171">
        <v>0</v>
      </c>
      <c r="X1171">
        <v>900832145</v>
      </c>
      <c r="Y1171">
        <v>8.8999999999999995E-4</v>
      </c>
      <c r="AA1171">
        <v>32275.200000000001</v>
      </c>
      <c r="AB1171">
        <v>0</v>
      </c>
      <c r="AC1171">
        <v>0</v>
      </c>
      <c r="AD1171">
        <v>0</v>
      </c>
      <c r="AE1171">
        <v>4920</v>
      </c>
      <c r="AF1171">
        <v>0</v>
      </c>
      <c r="AG1171">
        <v>0</v>
      </c>
      <c r="AH1171">
        <v>0</v>
      </c>
      <c r="AI1171">
        <v>6.56</v>
      </c>
      <c r="AJ1171">
        <v>1</v>
      </c>
      <c r="AK1171">
        <v>1</v>
      </c>
      <c r="AL1171">
        <v>1</v>
      </c>
      <c r="AN1171">
        <v>0</v>
      </c>
      <c r="AO1171">
        <v>1</v>
      </c>
      <c r="AP1171">
        <v>0</v>
      </c>
      <c r="AQ1171">
        <v>0</v>
      </c>
      <c r="AR1171">
        <v>0</v>
      </c>
      <c r="AS1171" t="s">
        <v>3</v>
      </c>
      <c r="AT1171">
        <v>8.8999999999999995E-4</v>
      </c>
      <c r="AU1171" t="s">
        <v>3</v>
      </c>
      <c r="AV1171">
        <v>0</v>
      </c>
      <c r="AW1171">
        <v>2</v>
      </c>
      <c r="AX1171">
        <v>39574004</v>
      </c>
      <c r="AY1171">
        <v>1</v>
      </c>
      <c r="AZ1171">
        <v>0</v>
      </c>
      <c r="BA1171">
        <v>1115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CX1171">
        <f>Y1171*Source!I491</f>
        <v>4.3966000000000005E-3</v>
      </c>
      <c r="CY1171">
        <f t="shared" si="216"/>
        <v>32275.200000000001</v>
      </c>
      <c r="CZ1171">
        <f t="shared" si="217"/>
        <v>4920</v>
      </c>
      <c r="DA1171">
        <f t="shared" si="218"/>
        <v>6.56</v>
      </c>
      <c r="DB1171">
        <v>0</v>
      </c>
    </row>
    <row r="1172" spans="1:106" x14ac:dyDescent="0.2">
      <c r="A1172">
        <f>ROW(Source!A491)</f>
        <v>491</v>
      </c>
      <c r="B1172">
        <v>39570879</v>
      </c>
      <c r="C1172">
        <v>39573958</v>
      </c>
      <c r="D1172">
        <v>36830313</v>
      </c>
      <c r="E1172">
        <v>1</v>
      </c>
      <c r="F1172">
        <v>1</v>
      </c>
      <c r="G1172">
        <v>1</v>
      </c>
      <c r="H1172">
        <v>3</v>
      </c>
      <c r="I1172" t="s">
        <v>1422</v>
      </c>
      <c r="J1172" t="s">
        <v>1423</v>
      </c>
      <c r="K1172" t="s">
        <v>1424</v>
      </c>
      <c r="L1172">
        <v>1339</v>
      </c>
      <c r="N1172">
        <v>1007</v>
      </c>
      <c r="O1172" t="s">
        <v>73</v>
      </c>
      <c r="P1172" t="s">
        <v>73</v>
      </c>
      <c r="Q1172">
        <v>1</v>
      </c>
      <c r="W1172">
        <v>0</v>
      </c>
      <c r="X1172">
        <v>1283004816</v>
      </c>
      <c r="Y1172">
        <v>5.0000000000000001E-4</v>
      </c>
      <c r="AA1172">
        <v>11152</v>
      </c>
      <c r="AB1172">
        <v>0</v>
      </c>
      <c r="AC1172">
        <v>0</v>
      </c>
      <c r="AD1172">
        <v>0</v>
      </c>
      <c r="AE1172">
        <v>1700</v>
      </c>
      <c r="AF1172">
        <v>0</v>
      </c>
      <c r="AG1172">
        <v>0</v>
      </c>
      <c r="AH1172">
        <v>0</v>
      </c>
      <c r="AI1172">
        <v>6.56</v>
      </c>
      <c r="AJ1172">
        <v>1</v>
      </c>
      <c r="AK1172">
        <v>1</v>
      </c>
      <c r="AL1172">
        <v>1</v>
      </c>
      <c r="AN1172">
        <v>0</v>
      </c>
      <c r="AO1172">
        <v>1</v>
      </c>
      <c r="AP1172">
        <v>0</v>
      </c>
      <c r="AQ1172">
        <v>0</v>
      </c>
      <c r="AR1172">
        <v>0</v>
      </c>
      <c r="AS1172" t="s">
        <v>3</v>
      </c>
      <c r="AT1172">
        <v>5.0000000000000001E-4</v>
      </c>
      <c r="AU1172" t="s">
        <v>3</v>
      </c>
      <c r="AV1172">
        <v>0</v>
      </c>
      <c r="AW1172">
        <v>2</v>
      </c>
      <c r="AX1172">
        <v>39574006</v>
      </c>
      <c r="AY1172">
        <v>1</v>
      </c>
      <c r="AZ1172">
        <v>0</v>
      </c>
      <c r="BA1172">
        <v>1117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CX1172">
        <f>Y1172*Source!I491</f>
        <v>2.4700000000000004E-3</v>
      </c>
      <c r="CY1172">
        <f t="shared" si="216"/>
        <v>11152</v>
      </c>
      <c r="CZ1172">
        <f t="shared" si="217"/>
        <v>1700</v>
      </c>
      <c r="DA1172">
        <f t="shared" si="218"/>
        <v>6.56</v>
      </c>
      <c r="DB1172">
        <v>0</v>
      </c>
    </row>
    <row r="1173" spans="1:106" x14ac:dyDescent="0.2">
      <c r="A1173">
        <f>ROW(Source!A491)</f>
        <v>491</v>
      </c>
      <c r="B1173">
        <v>39570879</v>
      </c>
      <c r="C1173">
        <v>39573958</v>
      </c>
      <c r="D1173">
        <v>36837948</v>
      </c>
      <c r="E1173">
        <v>1</v>
      </c>
      <c r="F1173">
        <v>1</v>
      </c>
      <c r="G1173">
        <v>1</v>
      </c>
      <c r="H1173">
        <v>3</v>
      </c>
      <c r="I1173" t="s">
        <v>1425</v>
      </c>
      <c r="J1173" t="s">
        <v>1426</v>
      </c>
      <c r="K1173" t="s">
        <v>1427</v>
      </c>
      <c r="L1173">
        <v>1348</v>
      </c>
      <c r="N1173">
        <v>1009</v>
      </c>
      <c r="O1173" t="s">
        <v>64</v>
      </c>
      <c r="P1173" t="s">
        <v>64</v>
      </c>
      <c r="Q1173">
        <v>1000</v>
      </c>
      <c r="W1173">
        <v>0</v>
      </c>
      <c r="X1173">
        <v>-1655298345</v>
      </c>
      <c r="Y1173">
        <v>1.3999999999999999E-4</v>
      </c>
      <c r="AA1173">
        <v>102467.2</v>
      </c>
      <c r="AB1173">
        <v>0</v>
      </c>
      <c r="AC1173">
        <v>0</v>
      </c>
      <c r="AD1173">
        <v>0</v>
      </c>
      <c r="AE1173">
        <v>15620</v>
      </c>
      <c r="AF1173">
        <v>0</v>
      </c>
      <c r="AG1173">
        <v>0</v>
      </c>
      <c r="AH1173">
        <v>0</v>
      </c>
      <c r="AI1173">
        <v>6.56</v>
      </c>
      <c r="AJ1173">
        <v>1</v>
      </c>
      <c r="AK1173">
        <v>1</v>
      </c>
      <c r="AL1173">
        <v>1</v>
      </c>
      <c r="AN1173">
        <v>0</v>
      </c>
      <c r="AO1173">
        <v>1</v>
      </c>
      <c r="AP1173">
        <v>0</v>
      </c>
      <c r="AQ1173">
        <v>0</v>
      </c>
      <c r="AR1173">
        <v>0</v>
      </c>
      <c r="AS1173" t="s">
        <v>3</v>
      </c>
      <c r="AT1173">
        <v>1.3999999999999999E-4</v>
      </c>
      <c r="AU1173" t="s">
        <v>3</v>
      </c>
      <c r="AV1173">
        <v>0</v>
      </c>
      <c r="AW1173">
        <v>2</v>
      </c>
      <c r="AX1173">
        <v>39574007</v>
      </c>
      <c r="AY1173">
        <v>1</v>
      </c>
      <c r="AZ1173">
        <v>0</v>
      </c>
      <c r="BA1173">
        <v>1118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CX1173">
        <f>Y1173*Source!I491</f>
        <v>6.9160000000000001E-4</v>
      </c>
      <c r="CY1173">
        <f t="shared" si="216"/>
        <v>102467.2</v>
      </c>
      <c r="CZ1173">
        <f t="shared" si="217"/>
        <v>15620</v>
      </c>
      <c r="DA1173">
        <f t="shared" si="218"/>
        <v>6.56</v>
      </c>
      <c r="DB1173">
        <v>0</v>
      </c>
    </row>
    <row r="1174" spans="1:106" x14ac:dyDescent="0.2">
      <c r="A1174">
        <f>ROW(Source!A491)</f>
        <v>491</v>
      </c>
      <c r="B1174">
        <v>39570879</v>
      </c>
      <c r="C1174">
        <v>39573958</v>
      </c>
      <c r="D1174">
        <v>36838929</v>
      </c>
      <c r="E1174">
        <v>1</v>
      </c>
      <c r="F1174">
        <v>1</v>
      </c>
      <c r="G1174">
        <v>1</v>
      </c>
      <c r="H1174">
        <v>3</v>
      </c>
      <c r="I1174" t="s">
        <v>1475</v>
      </c>
      <c r="J1174" t="s">
        <v>1476</v>
      </c>
      <c r="K1174" t="s">
        <v>1477</v>
      </c>
      <c r="L1174">
        <v>1346</v>
      </c>
      <c r="N1174">
        <v>1009</v>
      </c>
      <c r="O1174" t="s">
        <v>307</v>
      </c>
      <c r="P1174" t="s">
        <v>307</v>
      </c>
      <c r="Q1174">
        <v>1</v>
      </c>
      <c r="W1174">
        <v>0</v>
      </c>
      <c r="X1174">
        <v>-632307525</v>
      </c>
      <c r="Y1174">
        <v>18</v>
      </c>
      <c r="AA1174">
        <v>489.24</v>
      </c>
      <c r="AB1174">
        <v>0</v>
      </c>
      <c r="AC1174">
        <v>0</v>
      </c>
      <c r="AD1174">
        <v>0</v>
      </c>
      <c r="AE1174">
        <v>74.58</v>
      </c>
      <c r="AF1174">
        <v>0</v>
      </c>
      <c r="AG1174">
        <v>0</v>
      </c>
      <c r="AH1174">
        <v>0</v>
      </c>
      <c r="AI1174">
        <v>6.56</v>
      </c>
      <c r="AJ1174">
        <v>1</v>
      </c>
      <c r="AK1174">
        <v>1</v>
      </c>
      <c r="AL1174">
        <v>1</v>
      </c>
      <c r="AN1174">
        <v>0</v>
      </c>
      <c r="AO1174">
        <v>1</v>
      </c>
      <c r="AP1174">
        <v>0</v>
      </c>
      <c r="AQ1174">
        <v>0</v>
      </c>
      <c r="AR1174">
        <v>0</v>
      </c>
      <c r="AS1174" t="s">
        <v>3</v>
      </c>
      <c r="AT1174">
        <v>18</v>
      </c>
      <c r="AU1174" t="s">
        <v>3</v>
      </c>
      <c r="AV1174">
        <v>0</v>
      </c>
      <c r="AW1174">
        <v>2</v>
      </c>
      <c r="AX1174">
        <v>39574008</v>
      </c>
      <c r="AY1174">
        <v>1</v>
      </c>
      <c r="AZ1174">
        <v>0</v>
      </c>
      <c r="BA1174">
        <v>1119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CX1174">
        <f>Y1174*Source!I491</f>
        <v>88.92</v>
      </c>
      <c r="CY1174">
        <f t="shared" si="216"/>
        <v>489.24</v>
      </c>
      <c r="CZ1174">
        <f t="shared" si="217"/>
        <v>74.58</v>
      </c>
      <c r="DA1174">
        <f t="shared" si="218"/>
        <v>6.56</v>
      </c>
      <c r="DB1174">
        <v>0</v>
      </c>
    </row>
    <row r="1175" spans="1:106" x14ac:dyDescent="0.2">
      <c r="A1175">
        <f>ROW(Source!A491)</f>
        <v>491</v>
      </c>
      <c r="B1175">
        <v>39570879</v>
      </c>
      <c r="C1175">
        <v>39573958</v>
      </c>
      <c r="D1175">
        <v>36839146</v>
      </c>
      <c r="E1175">
        <v>1</v>
      </c>
      <c r="F1175">
        <v>1</v>
      </c>
      <c r="G1175">
        <v>1</v>
      </c>
      <c r="H1175">
        <v>3</v>
      </c>
      <c r="I1175" t="s">
        <v>1393</v>
      </c>
      <c r="J1175" t="s">
        <v>1394</v>
      </c>
      <c r="K1175" t="s">
        <v>1395</v>
      </c>
      <c r="L1175">
        <v>1348</v>
      </c>
      <c r="N1175">
        <v>1009</v>
      </c>
      <c r="O1175" t="s">
        <v>64</v>
      </c>
      <c r="P1175" t="s">
        <v>64</v>
      </c>
      <c r="Q1175">
        <v>1000</v>
      </c>
      <c r="W1175">
        <v>0</v>
      </c>
      <c r="X1175">
        <v>-639604785</v>
      </c>
      <c r="Y1175">
        <v>3.0000000000000001E-5</v>
      </c>
      <c r="AA1175">
        <v>61795.199999999997</v>
      </c>
      <c r="AB1175">
        <v>0</v>
      </c>
      <c r="AC1175">
        <v>0</v>
      </c>
      <c r="AD1175">
        <v>0</v>
      </c>
      <c r="AE1175">
        <v>9420</v>
      </c>
      <c r="AF1175">
        <v>0</v>
      </c>
      <c r="AG1175">
        <v>0</v>
      </c>
      <c r="AH1175">
        <v>0</v>
      </c>
      <c r="AI1175">
        <v>6.56</v>
      </c>
      <c r="AJ1175">
        <v>1</v>
      </c>
      <c r="AK1175">
        <v>1</v>
      </c>
      <c r="AL1175">
        <v>1</v>
      </c>
      <c r="AN1175">
        <v>0</v>
      </c>
      <c r="AO1175">
        <v>1</v>
      </c>
      <c r="AP1175">
        <v>0</v>
      </c>
      <c r="AQ1175">
        <v>0</v>
      </c>
      <c r="AR1175">
        <v>0</v>
      </c>
      <c r="AS1175" t="s">
        <v>3</v>
      </c>
      <c r="AT1175">
        <v>3.0000000000000001E-5</v>
      </c>
      <c r="AU1175" t="s">
        <v>3</v>
      </c>
      <c r="AV1175">
        <v>0</v>
      </c>
      <c r="AW1175">
        <v>2</v>
      </c>
      <c r="AX1175">
        <v>39574009</v>
      </c>
      <c r="AY1175">
        <v>1</v>
      </c>
      <c r="AZ1175">
        <v>0</v>
      </c>
      <c r="BA1175">
        <v>1120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CX1175">
        <f>Y1175*Source!I491</f>
        <v>1.4820000000000002E-4</v>
      </c>
      <c r="CY1175">
        <f t="shared" si="216"/>
        <v>61795.199999999997</v>
      </c>
      <c r="CZ1175">
        <f t="shared" si="217"/>
        <v>9420</v>
      </c>
      <c r="DA1175">
        <f t="shared" si="218"/>
        <v>6.56</v>
      </c>
      <c r="DB1175">
        <v>0</v>
      </c>
    </row>
    <row r="1176" spans="1:106" x14ac:dyDescent="0.2">
      <c r="A1176">
        <f>ROW(Source!A491)</f>
        <v>491</v>
      </c>
      <c r="B1176">
        <v>39570879</v>
      </c>
      <c r="C1176">
        <v>39573958</v>
      </c>
      <c r="D1176">
        <v>0</v>
      </c>
      <c r="E1176">
        <v>1</v>
      </c>
      <c r="F1176">
        <v>1</v>
      </c>
      <c r="G1176">
        <v>1</v>
      </c>
      <c r="H1176">
        <v>3</v>
      </c>
      <c r="I1176" t="s">
        <v>807</v>
      </c>
      <c r="J1176" t="s">
        <v>3</v>
      </c>
      <c r="K1176" t="s">
        <v>808</v>
      </c>
      <c r="L1176">
        <v>1371</v>
      </c>
      <c r="N1176">
        <v>1013</v>
      </c>
      <c r="O1176" t="s">
        <v>57</v>
      </c>
      <c r="P1176" t="s">
        <v>57</v>
      </c>
      <c r="Q1176">
        <v>1</v>
      </c>
      <c r="W1176">
        <v>0</v>
      </c>
      <c r="X1176">
        <v>766731741</v>
      </c>
      <c r="Y1176">
        <v>75.506073000000001</v>
      </c>
      <c r="AA1176">
        <v>67.760000000000005</v>
      </c>
      <c r="AB1176">
        <v>0</v>
      </c>
      <c r="AC1176">
        <v>0</v>
      </c>
      <c r="AD1176">
        <v>0</v>
      </c>
      <c r="AE1176">
        <v>10.33</v>
      </c>
      <c r="AF1176">
        <v>0</v>
      </c>
      <c r="AG1176">
        <v>0</v>
      </c>
      <c r="AH1176">
        <v>0</v>
      </c>
      <c r="AI1176">
        <v>6.56</v>
      </c>
      <c r="AJ1176">
        <v>1</v>
      </c>
      <c r="AK1176">
        <v>1</v>
      </c>
      <c r="AL1176">
        <v>1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 t="s">
        <v>3</v>
      </c>
      <c r="AT1176">
        <v>75.506073000000001</v>
      </c>
      <c r="AU1176" t="s">
        <v>3</v>
      </c>
      <c r="AV1176">
        <v>0</v>
      </c>
      <c r="AW1176">
        <v>1</v>
      </c>
      <c r="AX1176">
        <v>-1</v>
      </c>
      <c r="AY1176">
        <v>0</v>
      </c>
      <c r="AZ1176">
        <v>0</v>
      </c>
      <c r="BA1176" t="s">
        <v>3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CX1176">
        <f>Y1176*Source!I491</f>
        <v>373.00000062000004</v>
      </c>
      <c r="CY1176">
        <f t="shared" si="216"/>
        <v>67.760000000000005</v>
      </c>
      <c r="CZ1176">
        <f t="shared" si="217"/>
        <v>10.33</v>
      </c>
      <c r="DA1176">
        <f t="shared" si="218"/>
        <v>6.56</v>
      </c>
      <c r="DB1176">
        <v>0</v>
      </c>
    </row>
    <row r="1177" spans="1:106" x14ac:dyDescent="0.2">
      <c r="A1177">
        <f>ROW(Source!A491)</f>
        <v>491</v>
      </c>
      <c r="B1177">
        <v>39570879</v>
      </c>
      <c r="C1177">
        <v>39573958</v>
      </c>
      <c r="D1177">
        <v>0</v>
      </c>
      <c r="E1177">
        <v>1</v>
      </c>
      <c r="F1177">
        <v>1</v>
      </c>
      <c r="G1177">
        <v>1</v>
      </c>
      <c r="H1177">
        <v>3</v>
      </c>
      <c r="I1177" t="s">
        <v>800</v>
      </c>
      <c r="J1177" t="s">
        <v>3</v>
      </c>
      <c r="K1177" t="s">
        <v>801</v>
      </c>
      <c r="L1177">
        <v>1371</v>
      </c>
      <c r="N1177">
        <v>1013</v>
      </c>
      <c r="O1177" t="s">
        <v>57</v>
      </c>
      <c r="P1177" t="s">
        <v>57</v>
      </c>
      <c r="Q1177">
        <v>1</v>
      </c>
      <c r="W1177">
        <v>0</v>
      </c>
      <c r="X1177">
        <v>-1371406949</v>
      </c>
      <c r="Y1177">
        <v>9.51417</v>
      </c>
      <c r="AA1177">
        <v>427.97</v>
      </c>
      <c r="AB1177">
        <v>0</v>
      </c>
      <c r="AC1177">
        <v>0</v>
      </c>
      <c r="AD1177">
        <v>0</v>
      </c>
      <c r="AE1177">
        <v>65.239999999999995</v>
      </c>
      <c r="AF1177">
        <v>0</v>
      </c>
      <c r="AG1177">
        <v>0</v>
      </c>
      <c r="AH1177">
        <v>0</v>
      </c>
      <c r="AI1177">
        <v>6.56</v>
      </c>
      <c r="AJ1177">
        <v>1</v>
      </c>
      <c r="AK1177">
        <v>1</v>
      </c>
      <c r="AL1177">
        <v>1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 t="s">
        <v>3</v>
      </c>
      <c r="AT1177">
        <v>9.51417</v>
      </c>
      <c r="AU1177" t="s">
        <v>3</v>
      </c>
      <c r="AV1177">
        <v>0</v>
      </c>
      <c r="AW1177">
        <v>1</v>
      </c>
      <c r="AX1177">
        <v>-1</v>
      </c>
      <c r="AY1177">
        <v>0</v>
      </c>
      <c r="AZ1177">
        <v>0</v>
      </c>
      <c r="BA1177" t="s">
        <v>3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CX1177">
        <f>Y1177*Source!I491</f>
        <v>46.999999800000005</v>
      </c>
      <c r="CY1177">
        <f t="shared" si="216"/>
        <v>427.97</v>
      </c>
      <c r="CZ1177">
        <f t="shared" si="217"/>
        <v>65.239999999999995</v>
      </c>
      <c r="DA1177">
        <f t="shared" si="218"/>
        <v>6.56</v>
      </c>
      <c r="DB1177">
        <v>0</v>
      </c>
    </row>
    <row r="1178" spans="1:106" x14ac:dyDescent="0.2">
      <c r="A1178">
        <f>ROW(Source!A491)</f>
        <v>491</v>
      </c>
      <c r="B1178">
        <v>39570879</v>
      </c>
      <c r="C1178">
        <v>39573958</v>
      </c>
      <c r="D1178">
        <v>0</v>
      </c>
      <c r="E1178">
        <v>1</v>
      </c>
      <c r="F1178">
        <v>1</v>
      </c>
      <c r="G1178">
        <v>1</v>
      </c>
      <c r="H1178">
        <v>3</v>
      </c>
      <c r="I1178" t="s">
        <v>800</v>
      </c>
      <c r="J1178" t="s">
        <v>3</v>
      </c>
      <c r="K1178" t="s">
        <v>804</v>
      </c>
      <c r="L1178">
        <v>1371</v>
      </c>
      <c r="N1178">
        <v>1013</v>
      </c>
      <c r="O1178" t="s">
        <v>57</v>
      </c>
      <c r="P1178" t="s">
        <v>57</v>
      </c>
      <c r="Q1178">
        <v>1</v>
      </c>
      <c r="W1178">
        <v>0</v>
      </c>
      <c r="X1178">
        <v>-936291207</v>
      </c>
      <c r="Y1178">
        <v>75.506073000000001</v>
      </c>
      <c r="AA1178">
        <v>765.22</v>
      </c>
      <c r="AB1178">
        <v>0</v>
      </c>
      <c r="AC1178">
        <v>0</v>
      </c>
      <c r="AD1178">
        <v>0</v>
      </c>
      <c r="AE1178">
        <v>116.65</v>
      </c>
      <c r="AF1178">
        <v>0</v>
      </c>
      <c r="AG1178">
        <v>0</v>
      </c>
      <c r="AH1178">
        <v>0</v>
      </c>
      <c r="AI1178">
        <v>6.56</v>
      </c>
      <c r="AJ1178">
        <v>1</v>
      </c>
      <c r="AK1178">
        <v>1</v>
      </c>
      <c r="AL1178">
        <v>1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 t="s">
        <v>3</v>
      </c>
      <c r="AT1178">
        <v>75.506073000000001</v>
      </c>
      <c r="AU1178" t="s">
        <v>3</v>
      </c>
      <c r="AV1178">
        <v>0</v>
      </c>
      <c r="AW1178">
        <v>1</v>
      </c>
      <c r="AX1178">
        <v>-1</v>
      </c>
      <c r="AY1178">
        <v>0</v>
      </c>
      <c r="AZ1178">
        <v>0</v>
      </c>
      <c r="BA1178" t="s">
        <v>3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CX1178">
        <f>Y1178*Source!I491</f>
        <v>373.00000062000004</v>
      </c>
      <c r="CY1178">
        <f t="shared" si="216"/>
        <v>765.22</v>
      </c>
      <c r="CZ1178">
        <f t="shared" si="217"/>
        <v>116.65</v>
      </c>
      <c r="DA1178">
        <f t="shared" si="218"/>
        <v>6.56</v>
      </c>
      <c r="DB1178">
        <v>0</v>
      </c>
    </row>
    <row r="1179" spans="1:106" x14ac:dyDescent="0.2">
      <c r="A1179">
        <f>ROW(Source!A496)</f>
        <v>496</v>
      </c>
      <c r="B1179">
        <v>39570879</v>
      </c>
      <c r="C1179">
        <v>39574014</v>
      </c>
      <c r="D1179">
        <v>37070164</v>
      </c>
      <c r="E1179">
        <v>1</v>
      </c>
      <c r="F1179">
        <v>1</v>
      </c>
      <c r="G1179">
        <v>1</v>
      </c>
      <c r="H1179">
        <v>1</v>
      </c>
      <c r="I1179" t="s">
        <v>1489</v>
      </c>
      <c r="J1179" t="s">
        <v>3</v>
      </c>
      <c r="K1179" t="s">
        <v>1490</v>
      </c>
      <c r="L1179">
        <v>1191</v>
      </c>
      <c r="N1179">
        <v>1013</v>
      </c>
      <c r="O1179" t="s">
        <v>1143</v>
      </c>
      <c r="P1179" t="s">
        <v>1143</v>
      </c>
      <c r="Q1179">
        <v>1</v>
      </c>
      <c r="W1179">
        <v>0</v>
      </c>
      <c r="X1179">
        <v>-598469600</v>
      </c>
      <c r="Y1179">
        <v>14.719999999999999</v>
      </c>
      <c r="AA1179">
        <v>0</v>
      </c>
      <c r="AB1179">
        <v>0</v>
      </c>
      <c r="AC1179">
        <v>0</v>
      </c>
      <c r="AD1179">
        <v>60.94</v>
      </c>
      <c r="AE1179">
        <v>0</v>
      </c>
      <c r="AF1179">
        <v>0</v>
      </c>
      <c r="AG1179">
        <v>0</v>
      </c>
      <c r="AH1179">
        <v>9.2899999999999991</v>
      </c>
      <c r="AI1179">
        <v>1</v>
      </c>
      <c r="AJ1179">
        <v>1</v>
      </c>
      <c r="AK1179">
        <v>1</v>
      </c>
      <c r="AL1179">
        <v>6.56</v>
      </c>
      <c r="AN1179">
        <v>0</v>
      </c>
      <c r="AO1179">
        <v>1</v>
      </c>
      <c r="AP1179">
        <v>1</v>
      </c>
      <c r="AQ1179">
        <v>0</v>
      </c>
      <c r="AR1179">
        <v>0</v>
      </c>
      <c r="AS1179" t="s">
        <v>3</v>
      </c>
      <c r="AT1179">
        <v>12.8</v>
      </c>
      <c r="AU1179" t="s">
        <v>20</v>
      </c>
      <c r="AV1179">
        <v>1</v>
      </c>
      <c r="AW1179">
        <v>2</v>
      </c>
      <c r="AX1179">
        <v>39574020</v>
      </c>
      <c r="AY1179">
        <v>1</v>
      </c>
      <c r="AZ1179">
        <v>0</v>
      </c>
      <c r="BA1179">
        <v>1121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CX1179">
        <f>Y1179*Source!I496</f>
        <v>9.4207999999999998</v>
      </c>
      <c r="CY1179">
        <f>AD1179</f>
        <v>60.94</v>
      </c>
      <c r="CZ1179">
        <f>AH1179</f>
        <v>9.2899999999999991</v>
      </c>
      <c r="DA1179">
        <f>AL1179</f>
        <v>6.56</v>
      </c>
      <c r="DB1179">
        <v>0</v>
      </c>
    </row>
    <row r="1180" spans="1:106" x14ac:dyDescent="0.2">
      <c r="A1180">
        <f>ROW(Source!A496)</f>
        <v>496</v>
      </c>
      <c r="B1180">
        <v>39570879</v>
      </c>
      <c r="C1180">
        <v>39574014</v>
      </c>
      <c r="D1180">
        <v>37064876</v>
      </c>
      <c r="E1180">
        <v>1</v>
      </c>
      <c r="F1180">
        <v>1</v>
      </c>
      <c r="G1180">
        <v>1</v>
      </c>
      <c r="H1180">
        <v>1</v>
      </c>
      <c r="I1180" t="s">
        <v>1146</v>
      </c>
      <c r="J1180" t="s">
        <v>3</v>
      </c>
      <c r="K1180" t="s">
        <v>1147</v>
      </c>
      <c r="L1180">
        <v>1191</v>
      </c>
      <c r="N1180">
        <v>1013</v>
      </c>
      <c r="O1180" t="s">
        <v>1143</v>
      </c>
      <c r="P1180" t="s">
        <v>1143</v>
      </c>
      <c r="Q1180">
        <v>1</v>
      </c>
      <c r="W1180">
        <v>0</v>
      </c>
      <c r="X1180">
        <v>-1417349443</v>
      </c>
      <c r="Y1180">
        <v>0.05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1</v>
      </c>
      <c r="AJ1180">
        <v>1</v>
      </c>
      <c r="AK1180">
        <v>6.56</v>
      </c>
      <c r="AL1180">
        <v>1</v>
      </c>
      <c r="AN1180">
        <v>0</v>
      </c>
      <c r="AO1180">
        <v>1</v>
      </c>
      <c r="AP1180">
        <v>0</v>
      </c>
      <c r="AQ1180">
        <v>0</v>
      </c>
      <c r="AR1180">
        <v>0</v>
      </c>
      <c r="AS1180" t="s">
        <v>3</v>
      </c>
      <c r="AT1180">
        <v>0.05</v>
      </c>
      <c r="AU1180" t="s">
        <v>3</v>
      </c>
      <c r="AV1180">
        <v>2</v>
      </c>
      <c r="AW1180">
        <v>2</v>
      </c>
      <c r="AX1180">
        <v>39574021</v>
      </c>
      <c r="AY1180">
        <v>1</v>
      </c>
      <c r="AZ1180">
        <v>2048</v>
      </c>
      <c r="BA1180">
        <v>1122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CX1180">
        <f>Y1180*Source!I496</f>
        <v>3.2000000000000001E-2</v>
      </c>
      <c r="CY1180">
        <f>AD1180</f>
        <v>0</v>
      </c>
      <c r="CZ1180">
        <f>AH1180</f>
        <v>0</v>
      </c>
      <c r="DA1180">
        <f>AL1180</f>
        <v>1</v>
      </c>
      <c r="DB1180">
        <v>0</v>
      </c>
    </row>
    <row r="1181" spans="1:106" x14ac:dyDescent="0.2">
      <c r="A1181">
        <f>ROW(Source!A496)</f>
        <v>496</v>
      </c>
      <c r="B1181">
        <v>39570879</v>
      </c>
      <c r="C1181">
        <v>39574014</v>
      </c>
      <c r="D1181">
        <v>36883554</v>
      </c>
      <c r="E1181">
        <v>1</v>
      </c>
      <c r="F1181">
        <v>1</v>
      </c>
      <c r="G1181">
        <v>1</v>
      </c>
      <c r="H1181">
        <v>2</v>
      </c>
      <c r="I1181" t="s">
        <v>1158</v>
      </c>
      <c r="J1181" t="s">
        <v>1159</v>
      </c>
      <c r="K1181" t="s">
        <v>1160</v>
      </c>
      <c r="L1181">
        <v>1368</v>
      </c>
      <c r="N1181">
        <v>1011</v>
      </c>
      <c r="O1181" t="s">
        <v>1151</v>
      </c>
      <c r="P1181" t="s">
        <v>1151</v>
      </c>
      <c r="Q1181">
        <v>1</v>
      </c>
      <c r="W1181">
        <v>0</v>
      </c>
      <c r="X1181">
        <v>1372534845</v>
      </c>
      <c r="Y1181">
        <v>6.25E-2</v>
      </c>
      <c r="AA1181">
        <v>0</v>
      </c>
      <c r="AB1181">
        <v>431.06</v>
      </c>
      <c r="AC1181">
        <v>11.6</v>
      </c>
      <c r="AD1181">
        <v>0</v>
      </c>
      <c r="AE1181">
        <v>0</v>
      </c>
      <c r="AF1181">
        <v>65.709999999999994</v>
      </c>
      <c r="AG1181">
        <v>11.6</v>
      </c>
      <c r="AH1181">
        <v>0</v>
      </c>
      <c r="AI1181">
        <v>1</v>
      </c>
      <c r="AJ1181">
        <v>6.56</v>
      </c>
      <c r="AK1181">
        <v>1</v>
      </c>
      <c r="AL1181">
        <v>1</v>
      </c>
      <c r="AN1181">
        <v>0</v>
      </c>
      <c r="AO1181">
        <v>1</v>
      </c>
      <c r="AP1181">
        <v>1</v>
      </c>
      <c r="AQ1181">
        <v>0</v>
      </c>
      <c r="AR1181">
        <v>0</v>
      </c>
      <c r="AS1181" t="s">
        <v>3</v>
      </c>
      <c r="AT1181">
        <v>0.05</v>
      </c>
      <c r="AU1181" t="s">
        <v>19</v>
      </c>
      <c r="AV1181">
        <v>0</v>
      </c>
      <c r="AW1181">
        <v>2</v>
      </c>
      <c r="AX1181">
        <v>39574022</v>
      </c>
      <c r="AY1181">
        <v>1</v>
      </c>
      <c r="AZ1181">
        <v>0</v>
      </c>
      <c r="BA1181">
        <v>1123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CX1181">
        <f>Y1181*Source!I496</f>
        <v>0.04</v>
      </c>
      <c r="CY1181">
        <f>AB1181</f>
        <v>431.06</v>
      </c>
      <c r="CZ1181">
        <f>AF1181</f>
        <v>65.709999999999994</v>
      </c>
      <c r="DA1181">
        <f>AJ1181</f>
        <v>6.56</v>
      </c>
      <c r="DB1181">
        <v>0</v>
      </c>
    </row>
    <row r="1182" spans="1:106" x14ac:dyDescent="0.2">
      <c r="A1182">
        <f>ROW(Source!A496)</f>
        <v>496</v>
      </c>
      <c r="B1182">
        <v>39570879</v>
      </c>
      <c r="C1182">
        <v>39574014</v>
      </c>
      <c r="D1182">
        <v>0</v>
      </c>
      <c r="E1182">
        <v>1</v>
      </c>
      <c r="F1182">
        <v>1</v>
      </c>
      <c r="G1182">
        <v>1</v>
      </c>
      <c r="H1182">
        <v>3</v>
      </c>
      <c r="I1182" t="s">
        <v>815</v>
      </c>
      <c r="J1182" t="s">
        <v>3</v>
      </c>
      <c r="K1182" t="s">
        <v>816</v>
      </c>
      <c r="L1182">
        <v>1371</v>
      </c>
      <c r="N1182">
        <v>1013</v>
      </c>
      <c r="O1182" t="s">
        <v>57</v>
      </c>
      <c r="P1182" t="s">
        <v>57</v>
      </c>
      <c r="Q1182">
        <v>1</v>
      </c>
      <c r="W1182">
        <v>0</v>
      </c>
      <c r="X1182">
        <v>-1167990435</v>
      </c>
      <c r="Y1182">
        <v>17.1875</v>
      </c>
      <c r="AA1182">
        <v>368.67</v>
      </c>
      <c r="AB1182">
        <v>0</v>
      </c>
      <c r="AC1182">
        <v>0</v>
      </c>
      <c r="AD1182">
        <v>0</v>
      </c>
      <c r="AE1182">
        <v>56.2</v>
      </c>
      <c r="AF1182">
        <v>0</v>
      </c>
      <c r="AG1182">
        <v>0</v>
      </c>
      <c r="AH1182">
        <v>0</v>
      </c>
      <c r="AI1182">
        <v>6.56</v>
      </c>
      <c r="AJ1182">
        <v>1</v>
      </c>
      <c r="AK1182">
        <v>1</v>
      </c>
      <c r="AL1182">
        <v>1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 t="s">
        <v>3</v>
      </c>
      <c r="AT1182">
        <v>17.1875</v>
      </c>
      <c r="AU1182" t="s">
        <v>3</v>
      </c>
      <c r="AV1182">
        <v>0</v>
      </c>
      <c r="AW1182">
        <v>1</v>
      </c>
      <c r="AX1182">
        <v>-1</v>
      </c>
      <c r="AY1182">
        <v>0</v>
      </c>
      <c r="AZ1182">
        <v>0</v>
      </c>
      <c r="BA1182" t="s">
        <v>3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CX1182">
        <f>Y1182*Source!I496</f>
        <v>11</v>
      </c>
      <c r="CY1182">
        <f>AA1182</f>
        <v>368.67</v>
      </c>
      <c r="CZ1182">
        <f>AE1182</f>
        <v>56.2</v>
      </c>
      <c r="DA1182">
        <f>AI1182</f>
        <v>6.56</v>
      </c>
      <c r="DB1182">
        <v>0</v>
      </c>
    </row>
    <row r="1183" spans="1:106" x14ac:dyDescent="0.2">
      <c r="A1183">
        <f>ROW(Source!A496)</f>
        <v>496</v>
      </c>
      <c r="B1183">
        <v>39570879</v>
      </c>
      <c r="C1183">
        <v>39574014</v>
      </c>
      <c r="D1183">
        <v>0</v>
      </c>
      <c r="E1183">
        <v>1</v>
      </c>
      <c r="F1183">
        <v>1</v>
      </c>
      <c r="G1183">
        <v>1</v>
      </c>
      <c r="H1183">
        <v>3</v>
      </c>
      <c r="I1183" t="s">
        <v>815</v>
      </c>
      <c r="J1183" t="s">
        <v>3</v>
      </c>
      <c r="K1183" t="s">
        <v>819</v>
      </c>
      <c r="L1183">
        <v>1371</v>
      </c>
      <c r="N1183">
        <v>1013</v>
      </c>
      <c r="O1183" t="s">
        <v>57</v>
      </c>
      <c r="P1183" t="s">
        <v>57</v>
      </c>
      <c r="Q1183">
        <v>1</v>
      </c>
      <c r="W1183">
        <v>0</v>
      </c>
      <c r="X1183">
        <v>-312019566</v>
      </c>
      <c r="Y1183">
        <v>17.1875</v>
      </c>
      <c r="AA1183">
        <v>224.55</v>
      </c>
      <c r="AB1183">
        <v>0</v>
      </c>
      <c r="AC1183">
        <v>0</v>
      </c>
      <c r="AD1183">
        <v>0</v>
      </c>
      <c r="AE1183">
        <v>34.229999999999997</v>
      </c>
      <c r="AF1183">
        <v>0</v>
      </c>
      <c r="AG1183">
        <v>0</v>
      </c>
      <c r="AH1183">
        <v>0</v>
      </c>
      <c r="AI1183">
        <v>6.56</v>
      </c>
      <c r="AJ1183">
        <v>1</v>
      </c>
      <c r="AK1183">
        <v>1</v>
      </c>
      <c r="AL1183">
        <v>1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 t="s">
        <v>3</v>
      </c>
      <c r="AT1183">
        <v>17.1875</v>
      </c>
      <c r="AU1183" t="s">
        <v>3</v>
      </c>
      <c r="AV1183">
        <v>0</v>
      </c>
      <c r="AW1183">
        <v>1</v>
      </c>
      <c r="AX1183">
        <v>-1</v>
      </c>
      <c r="AY1183">
        <v>0</v>
      </c>
      <c r="AZ1183">
        <v>0</v>
      </c>
      <c r="BA1183" t="s">
        <v>3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CX1183">
        <f>Y1183*Source!I496</f>
        <v>11</v>
      </c>
      <c r="CY1183">
        <f>AA1183</f>
        <v>224.55</v>
      </c>
      <c r="CZ1183">
        <f>AE1183</f>
        <v>34.229999999999997</v>
      </c>
      <c r="DA1183">
        <f>AI1183</f>
        <v>6.56</v>
      </c>
      <c r="DB1183">
        <v>0</v>
      </c>
    </row>
    <row r="1184" spans="1:106" x14ac:dyDescent="0.2">
      <c r="A1184">
        <f>ROW(Source!A533)</f>
        <v>533</v>
      </c>
      <c r="B1184">
        <v>39570879</v>
      </c>
      <c r="C1184">
        <v>39574028</v>
      </c>
      <c r="D1184">
        <v>37065248</v>
      </c>
      <c r="E1184">
        <v>1</v>
      </c>
      <c r="F1184">
        <v>1</v>
      </c>
      <c r="G1184">
        <v>1</v>
      </c>
      <c r="H1184">
        <v>1</v>
      </c>
      <c r="I1184" t="s">
        <v>1203</v>
      </c>
      <c r="J1184" t="s">
        <v>3</v>
      </c>
      <c r="K1184" t="s">
        <v>1204</v>
      </c>
      <c r="L1184">
        <v>1191</v>
      </c>
      <c r="N1184">
        <v>1013</v>
      </c>
      <c r="O1184" t="s">
        <v>1143</v>
      </c>
      <c r="P1184" t="s">
        <v>1143</v>
      </c>
      <c r="Q1184">
        <v>1</v>
      </c>
      <c r="W1184">
        <v>0</v>
      </c>
      <c r="X1184">
        <v>-400197608</v>
      </c>
      <c r="Y1184">
        <v>67.649999999999991</v>
      </c>
      <c r="AA1184">
        <v>0</v>
      </c>
      <c r="AB1184">
        <v>0</v>
      </c>
      <c r="AC1184">
        <v>0</v>
      </c>
      <c r="AD1184">
        <v>55.96</v>
      </c>
      <c r="AE1184">
        <v>0</v>
      </c>
      <c r="AF1184">
        <v>0</v>
      </c>
      <c r="AG1184">
        <v>0</v>
      </c>
      <c r="AH1184">
        <v>8.5299999999999994</v>
      </c>
      <c r="AI1184">
        <v>1</v>
      </c>
      <c r="AJ1184">
        <v>1</v>
      </c>
      <c r="AK1184">
        <v>1</v>
      </c>
      <c r="AL1184">
        <v>6.56</v>
      </c>
      <c r="AN1184">
        <v>0</v>
      </c>
      <c r="AO1184">
        <v>1</v>
      </c>
      <c r="AP1184">
        <v>1</v>
      </c>
      <c r="AQ1184">
        <v>0</v>
      </c>
      <c r="AR1184">
        <v>0</v>
      </c>
      <c r="AS1184" t="s">
        <v>3</v>
      </c>
      <c r="AT1184">
        <v>112.75</v>
      </c>
      <c r="AU1184" t="s">
        <v>827</v>
      </c>
      <c r="AV1184">
        <v>1</v>
      </c>
      <c r="AW1184">
        <v>2</v>
      </c>
      <c r="AX1184">
        <v>39574036</v>
      </c>
      <c r="AY1184">
        <v>1</v>
      </c>
      <c r="AZ1184">
        <v>0</v>
      </c>
      <c r="BA1184">
        <v>1127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CX1184">
        <f>Y1184*Source!I533</f>
        <v>16.72308</v>
      </c>
      <c r="CY1184">
        <f>AD1184</f>
        <v>55.96</v>
      </c>
      <c r="CZ1184">
        <f>AH1184</f>
        <v>8.5299999999999994</v>
      </c>
      <c r="DA1184">
        <f>AL1184</f>
        <v>6.56</v>
      </c>
      <c r="DB1184">
        <v>0</v>
      </c>
    </row>
    <row r="1185" spans="1:106" x14ac:dyDescent="0.2">
      <c r="A1185">
        <f>ROW(Source!A533)</f>
        <v>533</v>
      </c>
      <c r="B1185">
        <v>39570879</v>
      </c>
      <c r="C1185">
        <v>39574028</v>
      </c>
      <c r="D1185">
        <v>37064876</v>
      </c>
      <c r="E1185">
        <v>1</v>
      </c>
      <c r="F1185">
        <v>1</v>
      </c>
      <c r="G1185">
        <v>1</v>
      </c>
      <c r="H1185">
        <v>1</v>
      </c>
      <c r="I1185" t="s">
        <v>1146</v>
      </c>
      <c r="J1185" t="s">
        <v>3</v>
      </c>
      <c r="K1185" t="s">
        <v>1147</v>
      </c>
      <c r="L1185">
        <v>1191</v>
      </c>
      <c r="N1185">
        <v>1013</v>
      </c>
      <c r="O1185" t="s">
        <v>1143</v>
      </c>
      <c r="P1185" t="s">
        <v>1143</v>
      </c>
      <c r="Q1185">
        <v>1</v>
      </c>
      <c r="W1185">
        <v>0</v>
      </c>
      <c r="X1185">
        <v>-1417349443</v>
      </c>
      <c r="Y1185">
        <v>0.27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1</v>
      </c>
      <c r="AJ1185">
        <v>1</v>
      </c>
      <c r="AK1185">
        <v>6.56</v>
      </c>
      <c r="AL1185">
        <v>1</v>
      </c>
      <c r="AN1185">
        <v>0</v>
      </c>
      <c r="AO1185">
        <v>1</v>
      </c>
      <c r="AP1185">
        <v>0</v>
      </c>
      <c r="AQ1185">
        <v>0</v>
      </c>
      <c r="AR1185">
        <v>0</v>
      </c>
      <c r="AS1185" t="s">
        <v>3</v>
      </c>
      <c r="AT1185">
        <v>0.27</v>
      </c>
      <c r="AU1185" t="s">
        <v>3</v>
      </c>
      <c r="AV1185">
        <v>2</v>
      </c>
      <c r="AW1185">
        <v>2</v>
      </c>
      <c r="AX1185">
        <v>39574037</v>
      </c>
      <c r="AY1185">
        <v>1</v>
      </c>
      <c r="AZ1185">
        <v>2048</v>
      </c>
      <c r="BA1185">
        <v>1128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CX1185">
        <f>Y1185*Source!I533</f>
        <v>6.6744000000000012E-2</v>
      </c>
      <c r="CY1185">
        <f>AD1185</f>
        <v>0</v>
      </c>
      <c r="CZ1185">
        <f>AH1185</f>
        <v>0</v>
      </c>
      <c r="DA1185">
        <f>AL1185</f>
        <v>1</v>
      </c>
      <c r="DB1185">
        <v>0</v>
      </c>
    </row>
    <row r="1186" spans="1:106" x14ac:dyDescent="0.2">
      <c r="A1186">
        <f>ROW(Source!A533)</f>
        <v>533</v>
      </c>
      <c r="B1186">
        <v>39570879</v>
      </c>
      <c r="C1186">
        <v>39574028</v>
      </c>
      <c r="D1186">
        <v>36882057</v>
      </c>
      <c r="E1186">
        <v>1</v>
      </c>
      <c r="F1186">
        <v>1</v>
      </c>
      <c r="G1186">
        <v>1</v>
      </c>
      <c r="H1186">
        <v>2</v>
      </c>
      <c r="I1186" t="s">
        <v>1194</v>
      </c>
      <c r="J1186" t="s">
        <v>1195</v>
      </c>
      <c r="K1186" t="s">
        <v>1196</v>
      </c>
      <c r="L1186">
        <v>1368</v>
      </c>
      <c r="N1186">
        <v>1011</v>
      </c>
      <c r="O1186" t="s">
        <v>1151</v>
      </c>
      <c r="P1186" t="s">
        <v>1151</v>
      </c>
      <c r="Q1186">
        <v>1</v>
      </c>
      <c r="W1186">
        <v>0</v>
      </c>
      <c r="X1186">
        <v>-1460065968</v>
      </c>
      <c r="Y1186">
        <v>0.12</v>
      </c>
      <c r="AA1186">
        <v>0</v>
      </c>
      <c r="AB1186">
        <v>566.78</v>
      </c>
      <c r="AC1186">
        <v>13.5</v>
      </c>
      <c r="AD1186">
        <v>0</v>
      </c>
      <c r="AE1186">
        <v>0</v>
      </c>
      <c r="AF1186">
        <v>86.4</v>
      </c>
      <c r="AG1186">
        <v>13.5</v>
      </c>
      <c r="AH1186">
        <v>0</v>
      </c>
      <c r="AI1186">
        <v>1</v>
      </c>
      <c r="AJ1186">
        <v>6.56</v>
      </c>
      <c r="AK1186">
        <v>1</v>
      </c>
      <c r="AL1186">
        <v>1</v>
      </c>
      <c r="AN1186">
        <v>0</v>
      </c>
      <c r="AO1186">
        <v>1</v>
      </c>
      <c r="AP1186">
        <v>1</v>
      </c>
      <c r="AQ1186">
        <v>0</v>
      </c>
      <c r="AR1186">
        <v>0</v>
      </c>
      <c r="AS1186" t="s">
        <v>3</v>
      </c>
      <c r="AT1186">
        <v>0.2</v>
      </c>
      <c r="AU1186" t="s">
        <v>827</v>
      </c>
      <c r="AV1186">
        <v>0</v>
      </c>
      <c r="AW1186">
        <v>2</v>
      </c>
      <c r="AX1186">
        <v>39574038</v>
      </c>
      <c r="AY1186">
        <v>1</v>
      </c>
      <c r="AZ1186">
        <v>0</v>
      </c>
      <c r="BA1186">
        <v>1129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CX1186">
        <f>Y1186*Source!I533</f>
        <v>2.9663999999999999E-2</v>
      </c>
      <c r="CY1186">
        <f>AB1186</f>
        <v>566.78</v>
      </c>
      <c r="CZ1186">
        <f>AF1186</f>
        <v>86.4</v>
      </c>
      <c r="DA1186">
        <f>AJ1186</f>
        <v>6.56</v>
      </c>
      <c r="DB1186">
        <v>0</v>
      </c>
    </row>
    <row r="1187" spans="1:106" x14ac:dyDescent="0.2">
      <c r="A1187">
        <f>ROW(Source!A533)</f>
        <v>533</v>
      </c>
      <c r="B1187">
        <v>39570879</v>
      </c>
      <c r="C1187">
        <v>39574028</v>
      </c>
      <c r="D1187">
        <v>36883554</v>
      </c>
      <c r="E1187">
        <v>1</v>
      </c>
      <c r="F1187">
        <v>1</v>
      </c>
      <c r="G1187">
        <v>1</v>
      </c>
      <c r="H1187">
        <v>2</v>
      </c>
      <c r="I1187" t="s">
        <v>1158</v>
      </c>
      <c r="J1187" t="s">
        <v>1159</v>
      </c>
      <c r="K1187" t="s">
        <v>1160</v>
      </c>
      <c r="L1187">
        <v>1368</v>
      </c>
      <c r="N1187">
        <v>1011</v>
      </c>
      <c r="O1187" t="s">
        <v>1151</v>
      </c>
      <c r="P1187" t="s">
        <v>1151</v>
      </c>
      <c r="Q1187">
        <v>1</v>
      </c>
      <c r="W1187">
        <v>0</v>
      </c>
      <c r="X1187">
        <v>1372534845</v>
      </c>
      <c r="Y1187">
        <v>4.2000000000000003E-2</v>
      </c>
      <c r="AA1187">
        <v>0</v>
      </c>
      <c r="AB1187">
        <v>431.06</v>
      </c>
      <c r="AC1187">
        <v>11.6</v>
      </c>
      <c r="AD1187">
        <v>0</v>
      </c>
      <c r="AE1187">
        <v>0</v>
      </c>
      <c r="AF1187">
        <v>65.709999999999994</v>
      </c>
      <c r="AG1187">
        <v>11.6</v>
      </c>
      <c r="AH1187">
        <v>0</v>
      </c>
      <c r="AI1187">
        <v>1</v>
      </c>
      <c r="AJ1187">
        <v>6.56</v>
      </c>
      <c r="AK1187">
        <v>1</v>
      </c>
      <c r="AL1187">
        <v>1</v>
      </c>
      <c r="AN1187">
        <v>0</v>
      </c>
      <c r="AO1187">
        <v>1</v>
      </c>
      <c r="AP1187">
        <v>1</v>
      </c>
      <c r="AQ1187">
        <v>0</v>
      </c>
      <c r="AR1187">
        <v>0</v>
      </c>
      <c r="AS1187" t="s">
        <v>3</v>
      </c>
      <c r="AT1187">
        <v>7.0000000000000007E-2</v>
      </c>
      <c r="AU1187" t="s">
        <v>827</v>
      </c>
      <c r="AV1187">
        <v>0</v>
      </c>
      <c r="AW1187">
        <v>2</v>
      </c>
      <c r="AX1187">
        <v>39574039</v>
      </c>
      <c r="AY1187">
        <v>1</v>
      </c>
      <c r="AZ1187">
        <v>0</v>
      </c>
      <c r="BA1187">
        <v>1130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CX1187">
        <f>Y1187*Source!I533</f>
        <v>1.03824E-2</v>
      </c>
      <c r="CY1187">
        <f>AB1187</f>
        <v>431.06</v>
      </c>
      <c r="CZ1187">
        <f>AF1187</f>
        <v>65.709999999999994</v>
      </c>
      <c r="DA1187">
        <f>AJ1187</f>
        <v>6.56</v>
      </c>
      <c r="DB1187">
        <v>0</v>
      </c>
    </row>
    <row r="1188" spans="1:106" x14ac:dyDescent="0.2">
      <c r="A1188">
        <f>ROW(Source!A533)</f>
        <v>533</v>
      </c>
      <c r="B1188">
        <v>39570879</v>
      </c>
      <c r="C1188">
        <v>39574028</v>
      </c>
      <c r="D1188">
        <v>36804565</v>
      </c>
      <c r="E1188">
        <v>1</v>
      </c>
      <c r="F1188">
        <v>1</v>
      </c>
      <c r="G1188">
        <v>1</v>
      </c>
      <c r="H1188">
        <v>3</v>
      </c>
      <c r="I1188" t="s">
        <v>1491</v>
      </c>
      <c r="J1188" t="s">
        <v>1492</v>
      </c>
      <c r="K1188" t="s">
        <v>1493</v>
      </c>
      <c r="L1188">
        <v>1348</v>
      </c>
      <c r="N1188">
        <v>1009</v>
      </c>
      <c r="O1188" t="s">
        <v>64</v>
      </c>
      <c r="P1188" t="s">
        <v>64</v>
      </c>
      <c r="Q1188">
        <v>1000</v>
      </c>
      <c r="W1188">
        <v>0</v>
      </c>
      <c r="X1188">
        <v>-1818623805</v>
      </c>
      <c r="Y1188">
        <v>0</v>
      </c>
      <c r="AA1188">
        <v>55596</v>
      </c>
      <c r="AB1188">
        <v>0</v>
      </c>
      <c r="AC1188">
        <v>0</v>
      </c>
      <c r="AD1188">
        <v>0</v>
      </c>
      <c r="AE1188">
        <v>8475</v>
      </c>
      <c r="AF1188">
        <v>0</v>
      </c>
      <c r="AG1188">
        <v>0</v>
      </c>
      <c r="AH1188">
        <v>0</v>
      </c>
      <c r="AI1188">
        <v>6.56</v>
      </c>
      <c r="AJ1188">
        <v>1</v>
      </c>
      <c r="AK1188">
        <v>1</v>
      </c>
      <c r="AL1188">
        <v>1</v>
      </c>
      <c r="AN1188">
        <v>0</v>
      </c>
      <c r="AO1188">
        <v>1</v>
      </c>
      <c r="AP1188">
        <v>1</v>
      </c>
      <c r="AQ1188">
        <v>0</v>
      </c>
      <c r="AR1188">
        <v>0</v>
      </c>
      <c r="AS1188" t="s">
        <v>3</v>
      </c>
      <c r="AT1188">
        <v>4.0000000000000001E-3</v>
      </c>
      <c r="AU1188" t="s">
        <v>826</v>
      </c>
      <c r="AV1188">
        <v>0</v>
      </c>
      <c r="AW1188">
        <v>2</v>
      </c>
      <c r="AX1188">
        <v>39574040</v>
      </c>
      <c r="AY1188">
        <v>1</v>
      </c>
      <c r="AZ1188">
        <v>0</v>
      </c>
      <c r="BA1188">
        <v>1131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CX1188">
        <f>Y1188*Source!I533</f>
        <v>0</v>
      </c>
      <c r="CY1188">
        <f>AA1188</f>
        <v>55596</v>
      </c>
      <c r="CZ1188">
        <f>AE1188</f>
        <v>8475</v>
      </c>
      <c r="DA1188">
        <f>AI1188</f>
        <v>6.56</v>
      </c>
      <c r="DB1188">
        <v>0</v>
      </c>
    </row>
    <row r="1189" spans="1:106" x14ac:dyDescent="0.2">
      <c r="A1189">
        <f>ROW(Source!A533)</f>
        <v>533</v>
      </c>
      <c r="B1189">
        <v>39570879</v>
      </c>
      <c r="C1189">
        <v>39574028</v>
      </c>
      <c r="D1189">
        <v>36825633</v>
      </c>
      <c r="E1189">
        <v>1</v>
      </c>
      <c r="F1189">
        <v>1</v>
      </c>
      <c r="G1189">
        <v>1</v>
      </c>
      <c r="H1189">
        <v>3</v>
      </c>
      <c r="I1189" t="s">
        <v>1494</v>
      </c>
      <c r="J1189" t="s">
        <v>1495</v>
      </c>
      <c r="K1189" t="s">
        <v>1496</v>
      </c>
      <c r="L1189">
        <v>1348</v>
      </c>
      <c r="N1189">
        <v>1009</v>
      </c>
      <c r="O1189" t="s">
        <v>64</v>
      </c>
      <c r="P1189" t="s">
        <v>64</v>
      </c>
      <c r="Q1189">
        <v>1000</v>
      </c>
      <c r="W1189">
        <v>0</v>
      </c>
      <c r="X1189">
        <v>-177380457</v>
      </c>
      <c r="Y1189">
        <v>0</v>
      </c>
      <c r="AA1189">
        <v>53726.400000000001</v>
      </c>
      <c r="AB1189">
        <v>0</v>
      </c>
      <c r="AC1189">
        <v>0</v>
      </c>
      <c r="AD1189">
        <v>0</v>
      </c>
      <c r="AE1189">
        <v>8190</v>
      </c>
      <c r="AF1189">
        <v>0</v>
      </c>
      <c r="AG1189">
        <v>0</v>
      </c>
      <c r="AH1189">
        <v>0</v>
      </c>
      <c r="AI1189">
        <v>6.56</v>
      </c>
      <c r="AJ1189">
        <v>1</v>
      </c>
      <c r="AK1189">
        <v>1</v>
      </c>
      <c r="AL1189">
        <v>1</v>
      </c>
      <c r="AN1189">
        <v>0</v>
      </c>
      <c r="AO1189">
        <v>1</v>
      </c>
      <c r="AP1189">
        <v>1</v>
      </c>
      <c r="AQ1189">
        <v>0</v>
      </c>
      <c r="AR1189">
        <v>0</v>
      </c>
      <c r="AS1189" t="s">
        <v>3</v>
      </c>
      <c r="AT1189">
        <v>1.2E-2</v>
      </c>
      <c r="AU1189" t="s">
        <v>826</v>
      </c>
      <c r="AV1189">
        <v>0</v>
      </c>
      <c r="AW1189">
        <v>2</v>
      </c>
      <c r="AX1189">
        <v>39574041</v>
      </c>
      <c r="AY1189">
        <v>1</v>
      </c>
      <c r="AZ1189">
        <v>0</v>
      </c>
      <c r="BA1189">
        <v>1132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CX1189">
        <f>Y1189*Source!I533</f>
        <v>0</v>
      </c>
      <c r="CY1189">
        <f>AA1189</f>
        <v>53726.400000000001</v>
      </c>
      <c r="CZ1189">
        <f>AE1189</f>
        <v>8190</v>
      </c>
      <c r="DA1189">
        <f>AI1189</f>
        <v>6.56</v>
      </c>
      <c r="DB1189">
        <v>0</v>
      </c>
    </row>
    <row r="1190" spans="1:106" x14ac:dyDescent="0.2">
      <c r="A1190">
        <f>ROW(Source!A533)</f>
        <v>533</v>
      </c>
      <c r="B1190">
        <v>39570879</v>
      </c>
      <c r="C1190">
        <v>39574028</v>
      </c>
      <c r="D1190">
        <v>36825880</v>
      </c>
      <c r="E1190">
        <v>1</v>
      </c>
      <c r="F1190">
        <v>1</v>
      </c>
      <c r="G1190">
        <v>1</v>
      </c>
      <c r="H1190">
        <v>3</v>
      </c>
      <c r="I1190" t="s">
        <v>918</v>
      </c>
      <c r="J1190" t="s">
        <v>920</v>
      </c>
      <c r="K1190" t="s">
        <v>919</v>
      </c>
      <c r="L1190">
        <v>1348</v>
      </c>
      <c r="N1190">
        <v>1009</v>
      </c>
      <c r="O1190" t="s">
        <v>64</v>
      </c>
      <c r="P1190" t="s">
        <v>64</v>
      </c>
      <c r="Q1190">
        <v>1000</v>
      </c>
      <c r="W1190">
        <v>0</v>
      </c>
      <c r="X1190">
        <v>-272931147</v>
      </c>
      <c r="Y1190">
        <v>0</v>
      </c>
      <c r="AA1190">
        <v>73472</v>
      </c>
      <c r="AB1190">
        <v>0</v>
      </c>
      <c r="AC1190">
        <v>0</v>
      </c>
      <c r="AD1190">
        <v>0</v>
      </c>
      <c r="AE1190">
        <v>11200</v>
      </c>
      <c r="AF1190">
        <v>0</v>
      </c>
      <c r="AG1190">
        <v>0</v>
      </c>
      <c r="AH1190">
        <v>0</v>
      </c>
      <c r="AI1190">
        <v>6.56</v>
      </c>
      <c r="AJ1190">
        <v>1</v>
      </c>
      <c r="AK1190">
        <v>1</v>
      </c>
      <c r="AL1190">
        <v>1</v>
      </c>
      <c r="AN1190">
        <v>0</v>
      </c>
      <c r="AO1190">
        <v>1</v>
      </c>
      <c r="AP1190">
        <v>1</v>
      </c>
      <c r="AQ1190">
        <v>0</v>
      </c>
      <c r="AR1190">
        <v>0</v>
      </c>
      <c r="AS1190" t="s">
        <v>3</v>
      </c>
      <c r="AT1190">
        <v>0.78200000000000003</v>
      </c>
      <c r="AU1190" t="s">
        <v>826</v>
      </c>
      <c r="AV1190">
        <v>0</v>
      </c>
      <c r="AW1190">
        <v>2</v>
      </c>
      <c r="AX1190">
        <v>39574042</v>
      </c>
      <c r="AY1190">
        <v>1</v>
      </c>
      <c r="AZ1190">
        <v>0</v>
      </c>
      <c r="BA1190">
        <v>1133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CX1190">
        <f>Y1190*Source!I533</f>
        <v>0</v>
      </c>
      <c r="CY1190">
        <f>AA1190</f>
        <v>73472</v>
      </c>
      <c r="CZ1190">
        <f>AE1190</f>
        <v>11200</v>
      </c>
      <c r="DA1190">
        <f>AI1190</f>
        <v>6.56</v>
      </c>
      <c r="DB1190">
        <v>0</v>
      </c>
    </row>
    <row r="1191" spans="1:106" x14ac:dyDescent="0.2">
      <c r="A1191">
        <f>ROW(Source!A534)</f>
        <v>534</v>
      </c>
      <c r="B1191">
        <v>39570879</v>
      </c>
      <c r="C1191">
        <v>39574043</v>
      </c>
      <c r="D1191">
        <v>37072767</v>
      </c>
      <c r="E1191">
        <v>1</v>
      </c>
      <c r="F1191">
        <v>1</v>
      </c>
      <c r="G1191">
        <v>1</v>
      </c>
      <c r="H1191">
        <v>1</v>
      </c>
      <c r="I1191" t="s">
        <v>1399</v>
      </c>
      <c r="J1191" t="s">
        <v>3</v>
      </c>
      <c r="K1191" t="s">
        <v>1400</v>
      </c>
      <c r="L1191">
        <v>1191</v>
      </c>
      <c r="N1191">
        <v>1013</v>
      </c>
      <c r="O1191" t="s">
        <v>1143</v>
      </c>
      <c r="P1191" t="s">
        <v>1143</v>
      </c>
      <c r="Q1191">
        <v>1</v>
      </c>
      <c r="W1191">
        <v>0</v>
      </c>
      <c r="X1191">
        <v>-1027537862</v>
      </c>
      <c r="Y1191">
        <v>78.300000000000011</v>
      </c>
      <c r="AA1191">
        <v>0</v>
      </c>
      <c r="AB1191">
        <v>0</v>
      </c>
      <c r="AC1191">
        <v>0</v>
      </c>
      <c r="AD1191">
        <v>60.22</v>
      </c>
      <c r="AE1191">
        <v>0</v>
      </c>
      <c r="AF1191">
        <v>0</v>
      </c>
      <c r="AG1191">
        <v>0</v>
      </c>
      <c r="AH1191">
        <v>9.18</v>
      </c>
      <c r="AI1191">
        <v>1</v>
      </c>
      <c r="AJ1191">
        <v>1</v>
      </c>
      <c r="AK1191">
        <v>1</v>
      </c>
      <c r="AL1191">
        <v>6.56</v>
      </c>
      <c r="AN1191">
        <v>0</v>
      </c>
      <c r="AO1191">
        <v>1</v>
      </c>
      <c r="AP1191">
        <v>1</v>
      </c>
      <c r="AQ1191">
        <v>0</v>
      </c>
      <c r="AR1191">
        <v>0</v>
      </c>
      <c r="AS1191" t="s">
        <v>3</v>
      </c>
      <c r="AT1191">
        <v>26.1</v>
      </c>
      <c r="AU1191" t="s">
        <v>834</v>
      </c>
      <c r="AV1191">
        <v>1</v>
      </c>
      <c r="AW1191">
        <v>2</v>
      </c>
      <c r="AX1191">
        <v>39574051</v>
      </c>
      <c r="AY1191">
        <v>1</v>
      </c>
      <c r="AZ1191">
        <v>0</v>
      </c>
      <c r="BA1191">
        <v>1134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CX1191">
        <f>Y1191*Source!I534</f>
        <v>23.490000000000002</v>
      </c>
      <c r="CY1191">
        <f>AD1191</f>
        <v>60.22</v>
      </c>
      <c r="CZ1191">
        <f>AH1191</f>
        <v>9.18</v>
      </c>
      <c r="DA1191">
        <f>AL1191</f>
        <v>6.56</v>
      </c>
      <c r="DB1191">
        <v>0</v>
      </c>
    </row>
    <row r="1192" spans="1:106" x14ac:dyDescent="0.2">
      <c r="A1192">
        <f>ROW(Source!A534)</f>
        <v>534</v>
      </c>
      <c r="B1192">
        <v>39570879</v>
      </c>
      <c r="C1192">
        <v>39574043</v>
      </c>
      <c r="D1192">
        <v>37064876</v>
      </c>
      <c r="E1192">
        <v>1</v>
      </c>
      <c r="F1192">
        <v>1</v>
      </c>
      <c r="G1192">
        <v>1</v>
      </c>
      <c r="H1192">
        <v>1</v>
      </c>
      <c r="I1192" t="s">
        <v>1146</v>
      </c>
      <c r="J1192" t="s">
        <v>3</v>
      </c>
      <c r="K1192" t="s">
        <v>1147</v>
      </c>
      <c r="L1192">
        <v>1191</v>
      </c>
      <c r="N1192">
        <v>1013</v>
      </c>
      <c r="O1192" t="s">
        <v>1143</v>
      </c>
      <c r="P1192" t="s">
        <v>1143</v>
      </c>
      <c r="Q1192">
        <v>1</v>
      </c>
      <c r="W1192">
        <v>0</v>
      </c>
      <c r="X1192">
        <v>-1417349443</v>
      </c>
      <c r="Y1192">
        <v>0.36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1</v>
      </c>
      <c r="AJ1192">
        <v>1</v>
      </c>
      <c r="AK1192">
        <v>6.56</v>
      </c>
      <c r="AL1192">
        <v>1</v>
      </c>
      <c r="AN1192">
        <v>0</v>
      </c>
      <c r="AO1192">
        <v>1</v>
      </c>
      <c r="AP1192">
        <v>0</v>
      </c>
      <c r="AQ1192">
        <v>0</v>
      </c>
      <c r="AR1192">
        <v>0</v>
      </c>
      <c r="AS1192" t="s">
        <v>3</v>
      </c>
      <c r="AT1192">
        <v>0.36</v>
      </c>
      <c r="AU1192" t="s">
        <v>3</v>
      </c>
      <c r="AV1192">
        <v>2</v>
      </c>
      <c r="AW1192">
        <v>2</v>
      </c>
      <c r="AX1192">
        <v>39574052</v>
      </c>
      <c r="AY1192">
        <v>1</v>
      </c>
      <c r="AZ1192">
        <v>2048</v>
      </c>
      <c r="BA1192">
        <v>1135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CX1192">
        <f>Y1192*Source!I534</f>
        <v>0.108</v>
      </c>
      <c r="CY1192">
        <f>AD1192</f>
        <v>0</v>
      </c>
      <c r="CZ1192">
        <f>AH1192</f>
        <v>0</v>
      </c>
      <c r="DA1192">
        <f>AL1192</f>
        <v>1</v>
      </c>
      <c r="DB1192">
        <v>0</v>
      </c>
    </row>
    <row r="1193" spans="1:106" x14ac:dyDescent="0.2">
      <c r="A1193">
        <f>ROW(Source!A534)</f>
        <v>534</v>
      </c>
      <c r="B1193">
        <v>39570879</v>
      </c>
      <c r="C1193">
        <v>39574043</v>
      </c>
      <c r="D1193">
        <v>36882057</v>
      </c>
      <c r="E1193">
        <v>1</v>
      </c>
      <c r="F1193">
        <v>1</v>
      </c>
      <c r="G1193">
        <v>1</v>
      </c>
      <c r="H1193">
        <v>2</v>
      </c>
      <c r="I1193" t="s">
        <v>1194</v>
      </c>
      <c r="J1193" t="s">
        <v>1195</v>
      </c>
      <c r="K1193" t="s">
        <v>1196</v>
      </c>
      <c r="L1193">
        <v>1368</v>
      </c>
      <c r="N1193">
        <v>1011</v>
      </c>
      <c r="O1193" t="s">
        <v>1151</v>
      </c>
      <c r="P1193" t="s">
        <v>1151</v>
      </c>
      <c r="Q1193">
        <v>1</v>
      </c>
      <c r="W1193">
        <v>0</v>
      </c>
      <c r="X1193">
        <v>-1460065968</v>
      </c>
      <c r="Y1193">
        <v>4.4999999999999998E-2</v>
      </c>
      <c r="AA1193">
        <v>0</v>
      </c>
      <c r="AB1193">
        <v>566.78</v>
      </c>
      <c r="AC1193">
        <v>13.5</v>
      </c>
      <c r="AD1193">
        <v>0</v>
      </c>
      <c r="AE1193">
        <v>0</v>
      </c>
      <c r="AF1193">
        <v>86.4</v>
      </c>
      <c r="AG1193">
        <v>13.5</v>
      </c>
      <c r="AH1193">
        <v>0</v>
      </c>
      <c r="AI1193">
        <v>1</v>
      </c>
      <c r="AJ1193">
        <v>6.56</v>
      </c>
      <c r="AK1193">
        <v>1</v>
      </c>
      <c r="AL1193">
        <v>1</v>
      </c>
      <c r="AN1193">
        <v>0</v>
      </c>
      <c r="AO1193">
        <v>1</v>
      </c>
      <c r="AP1193">
        <v>1</v>
      </c>
      <c r="AQ1193">
        <v>0</v>
      </c>
      <c r="AR1193">
        <v>0</v>
      </c>
      <c r="AS1193" t="s">
        <v>3</v>
      </c>
      <c r="AT1193">
        <v>0.15</v>
      </c>
      <c r="AU1193" t="s">
        <v>833</v>
      </c>
      <c r="AV1193">
        <v>0</v>
      </c>
      <c r="AW1193">
        <v>2</v>
      </c>
      <c r="AX1193">
        <v>39574053</v>
      </c>
      <c r="AY1193">
        <v>1</v>
      </c>
      <c r="AZ1193">
        <v>0</v>
      </c>
      <c r="BA1193">
        <v>1136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CX1193">
        <f>Y1193*Source!I534</f>
        <v>1.35E-2</v>
      </c>
      <c r="CY1193">
        <f>AB1193</f>
        <v>566.78</v>
      </c>
      <c r="CZ1193">
        <f>AF1193</f>
        <v>86.4</v>
      </c>
      <c r="DA1193">
        <f>AJ1193</f>
        <v>6.56</v>
      </c>
      <c r="DB1193">
        <v>0</v>
      </c>
    </row>
    <row r="1194" spans="1:106" x14ac:dyDescent="0.2">
      <c r="A1194">
        <f>ROW(Source!A534)</f>
        <v>534</v>
      </c>
      <c r="B1194">
        <v>39570879</v>
      </c>
      <c r="C1194">
        <v>39574043</v>
      </c>
      <c r="D1194">
        <v>36882159</v>
      </c>
      <c r="E1194">
        <v>1</v>
      </c>
      <c r="F1194">
        <v>1</v>
      </c>
      <c r="G1194">
        <v>1</v>
      </c>
      <c r="H1194">
        <v>2</v>
      </c>
      <c r="I1194" t="s">
        <v>1155</v>
      </c>
      <c r="J1194" t="s">
        <v>1156</v>
      </c>
      <c r="K1194" t="s">
        <v>1157</v>
      </c>
      <c r="L1194">
        <v>1368</v>
      </c>
      <c r="N1194">
        <v>1011</v>
      </c>
      <c r="O1194" t="s">
        <v>1151</v>
      </c>
      <c r="P1194" t="s">
        <v>1151</v>
      </c>
      <c r="Q1194">
        <v>1</v>
      </c>
      <c r="W1194">
        <v>0</v>
      </c>
      <c r="X1194">
        <v>-1718674368</v>
      </c>
      <c r="Y1194">
        <v>2.7E-2</v>
      </c>
      <c r="AA1194">
        <v>0</v>
      </c>
      <c r="AB1194">
        <v>734.65</v>
      </c>
      <c r="AC1194">
        <v>13.5</v>
      </c>
      <c r="AD1194">
        <v>0</v>
      </c>
      <c r="AE1194">
        <v>0</v>
      </c>
      <c r="AF1194">
        <v>111.99</v>
      </c>
      <c r="AG1194">
        <v>13.5</v>
      </c>
      <c r="AH1194">
        <v>0</v>
      </c>
      <c r="AI1194">
        <v>1</v>
      </c>
      <c r="AJ1194">
        <v>6.56</v>
      </c>
      <c r="AK1194">
        <v>1</v>
      </c>
      <c r="AL1194">
        <v>1</v>
      </c>
      <c r="AN1194">
        <v>0</v>
      </c>
      <c r="AO1194">
        <v>1</v>
      </c>
      <c r="AP1194">
        <v>1</v>
      </c>
      <c r="AQ1194">
        <v>0</v>
      </c>
      <c r="AR1194">
        <v>0</v>
      </c>
      <c r="AS1194" t="s">
        <v>3</v>
      </c>
      <c r="AT1194">
        <v>0.09</v>
      </c>
      <c r="AU1194" t="s">
        <v>833</v>
      </c>
      <c r="AV1194">
        <v>0</v>
      </c>
      <c r="AW1194">
        <v>2</v>
      </c>
      <c r="AX1194">
        <v>39574054</v>
      </c>
      <c r="AY1194">
        <v>1</v>
      </c>
      <c r="AZ1194">
        <v>0</v>
      </c>
      <c r="BA1194">
        <v>1137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CX1194">
        <f>Y1194*Source!I534</f>
        <v>8.0999999999999996E-3</v>
      </c>
      <c r="CY1194">
        <f>AB1194</f>
        <v>734.65</v>
      </c>
      <c r="CZ1194">
        <f>AF1194</f>
        <v>111.99</v>
      </c>
      <c r="DA1194">
        <f>AJ1194</f>
        <v>6.56</v>
      </c>
      <c r="DB1194">
        <v>0</v>
      </c>
    </row>
    <row r="1195" spans="1:106" x14ac:dyDescent="0.2">
      <c r="A1195">
        <f>ROW(Source!A534)</f>
        <v>534</v>
      </c>
      <c r="B1195">
        <v>39570879</v>
      </c>
      <c r="C1195">
        <v>39574043</v>
      </c>
      <c r="D1195">
        <v>36882787</v>
      </c>
      <c r="E1195">
        <v>1</v>
      </c>
      <c r="F1195">
        <v>1</v>
      </c>
      <c r="G1195">
        <v>1</v>
      </c>
      <c r="H1195">
        <v>2</v>
      </c>
      <c r="I1195" t="s">
        <v>1296</v>
      </c>
      <c r="J1195" t="s">
        <v>1297</v>
      </c>
      <c r="K1195" t="s">
        <v>1298</v>
      </c>
      <c r="L1195">
        <v>1368</v>
      </c>
      <c r="N1195">
        <v>1011</v>
      </c>
      <c r="O1195" t="s">
        <v>1151</v>
      </c>
      <c r="P1195" t="s">
        <v>1151</v>
      </c>
      <c r="Q1195">
        <v>1</v>
      </c>
      <c r="W1195">
        <v>0</v>
      </c>
      <c r="X1195">
        <v>520357435</v>
      </c>
      <c r="Y1195">
        <v>1.482</v>
      </c>
      <c r="AA1195">
        <v>0</v>
      </c>
      <c r="AB1195">
        <v>196.8</v>
      </c>
      <c r="AC1195">
        <v>0</v>
      </c>
      <c r="AD1195">
        <v>0</v>
      </c>
      <c r="AE1195">
        <v>0</v>
      </c>
      <c r="AF1195">
        <v>30</v>
      </c>
      <c r="AG1195">
        <v>0</v>
      </c>
      <c r="AH1195">
        <v>0</v>
      </c>
      <c r="AI1195">
        <v>1</v>
      </c>
      <c r="AJ1195">
        <v>6.56</v>
      </c>
      <c r="AK1195">
        <v>1</v>
      </c>
      <c r="AL1195">
        <v>1</v>
      </c>
      <c r="AN1195">
        <v>0</v>
      </c>
      <c r="AO1195">
        <v>1</v>
      </c>
      <c r="AP1195">
        <v>1</v>
      </c>
      <c r="AQ1195">
        <v>0</v>
      </c>
      <c r="AR1195">
        <v>0</v>
      </c>
      <c r="AS1195" t="s">
        <v>3</v>
      </c>
      <c r="AT1195">
        <v>4.9400000000000004</v>
      </c>
      <c r="AU1195" t="s">
        <v>833</v>
      </c>
      <c r="AV1195">
        <v>0</v>
      </c>
      <c r="AW1195">
        <v>2</v>
      </c>
      <c r="AX1195">
        <v>39574055</v>
      </c>
      <c r="AY1195">
        <v>1</v>
      </c>
      <c r="AZ1195">
        <v>0</v>
      </c>
      <c r="BA1195">
        <v>1138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CX1195">
        <f>Y1195*Source!I534</f>
        <v>0.4446</v>
      </c>
      <c r="CY1195">
        <f>AB1195</f>
        <v>196.8</v>
      </c>
      <c r="CZ1195">
        <f>AF1195</f>
        <v>30</v>
      </c>
      <c r="DA1195">
        <f>AJ1195</f>
        <v>6.56</v>
      </c>
      <c r="DB1195">
        <v>0</v>
      </c>
    </row>
    <row r="1196" spans="1:106" x14ac:dyDescent="0.2">
      <c r="A1196">
        <f>ROW(Source!A534)</f>
        <v>534</v>
      </c>
      <c r="B1196">
        <v>39570879</v>
      </c>
      <c r="C1196">
        <v>39574043</v>
      </c>
      <c r="D1196">
        <v>36883554</v>
      </c>
      <c r="E1196">
        <v>1</v>
      </c>
      <c r="F1196">
        <v>1</v>
      </c>
      <c r="G1196">
        <v>1</v>
      </c>
      <c r="H1196">
        <v>2</v>
      </c>
      <c r="I1196" t="s">
        <v>1158</v>
      </c>
      <c r="J1196" t="s">
        <v>1159</v>
      </c>
      <c r="K1196" t="s">
        <v>1160</v>
      </c>
      <c r="L1196">
        <v>1368</v>
      </c>
      <c r="N1196">
        <v>1011</v>
      </c>
      <c r="O1196" t="s">
        <v>1151</v>
      </c>
      <c r="P1196" t="s">
        <v>1151</v>
      </c>
      <c r="Q1196">
        <v>1</v>
      </c>
      <c r="W1196">
        <v>0</v>
      </c>
      <c r="X1196">
        <v>1372534845</v>
      </c>
      <c r="Y1196">
        <v>3.5999999999999997E-2</v>
      </c>
      <c r="AA1196">
        <v>0</v>
      </c>
      <c r="AB1196">
        <v>431.06</v>
      </c>
      <c r="AC1196">
        <v>11.6</v>
      </c>
      <c r="AD1196">
        <v>0</v>
      </c>
      <c r="AE1196">
        <v>0</v>
      </c>
      <c r="AF1196">
        <v>65.709999999999994</v>
      </c>
      <c r="AG1196">
        <v>11.6</v>
      </c>
      <c r="AH1196">
        <v>0</v>
      </c>
      <c r="AI1196">
        <v>1</v>
      </c>
      <c r="AJ1196">
        <v>6.56</v>
      </c>
      <c r="AK1196">
        <v>1</v>
      </c>
      <c r="AL1196">
        <v>1</v>
      </c>
      <c r="AN1196">
        <v>0</v>
      </c>
      <c r="AO1196">
        <v>1</v>
      </c>
      <c r="AP1196">
        <v>1</v>
      </c>
      <c r="AQ1196">
        <v>0</v>
      </c>
      <c r="AR1196">
        <v>0</v>
      </c>
      <c r="AS1196" t="s">
        <v>3</v>
      </c>
      <c r="AT1196">
        <v>0.12</v>
      </c>
      <c r="AU1196" t="s">
        <v>833</v>
      </c>
      <c r="AV1196">
        <v>0</v>
      </c>
      <c r="AW1196">
        <v>2</v>
      </c>
      <c r="AX1196">
        <v>39574056</v>
      </c>
      <c r="AY1196">
        <v>1</v>
      </c>
      <c r="AZ1196">
        <v>0</v>
      </c>
      <c r="BA1196">
        <v>1139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CX1196">
        <f>Y1196*Source!I534</f>
        <v>1.0799999999999999E-2</v>
      </c>
      <c r="CY1196">
        <f>AB1196</f>
        <v>431.06</v>
      </c>
      <c r="CZ1196">
        <f>AF1196</f>
        <v>65.709999999999994</v>
      </c>
      <c r="DA1196">
        <f>AJ1196</f>
        <v>6.56</v>
      </c>
      <c r="DB1196">
        <v>0</v>
      </c>
    </row>
    <row r="1197" spans="1:106" x14ac:dyDescent="0.2">
      <c r="A1197">
        <f>ROW(Source!A534)</f>
        <v>534</v>
      </c>
      <c r="B1197">
        <v>39570879</v>
      </c>
      <c r="C1197">
        <v>39574043</v>
      </c>
      <c r="D1197">
        <v>36799896</v>
      </c>
      <c r="E1197">
        <v>1</v>
      </c>
      <c r="F1197">
        <v>1</v>
      </c>
      <c r="G1197">
        <v>1</v>
      </c>
      <c r="H1197">
        <v>3</v>
      </c>
      <c r="I1197" t="s">
        <v>1497</v>
      </c>
      <c r="J1197" t="s">
        <v>1498</v>
      </c>
      <c r="K1197" t="s">
        <v>1499</v>
      </c>
      <c r="L1197">
        <v>1348</v>
      </c>
      <c r="N1197">
        <v>1009</v>
      </c>
      <c r="O1197" t="s">
        <v>64</v>
      </c>
      <c r="P1197" t="s">
        <v>64</v>
      </c>
      <c r="Q1197">
        <v>1000</v>
      </c>
      <c r="W1197">
        <v>0</v>
      </c>
      <c r="X1197">
        <v>-967072784</v>
      </c>
      <c r="Y1197">
        <v>0</v>
      </c>
      <c r="AA1197">
        <v>22238.400000000001</v>
      </c>
      <c r="AB1197">
        <v>0</v>
      </c>
      <c r="AC1197">
        <v>0</v>
      </c>
      <c r="AD1197">
        <v>0</v>
      </c>
      <c r="AE1197">
        <v>3390</v>
      </c>
      <c r="AF1197">
        <v>0</v>
      </c>
      <c r="AG1197">
        <v>0</v>
      </c>
      <c r="AH1197">
        <v>0</v>
      </c>
      <c r="AI1197">
        <v>6.56</v>
      </c>
      <c r="AJ1197">
        <v>1</v>
      </c>
      <c r="AK1197">
        <v>1</v>
      </c>
      <c r="AL1197">
        <v>1</v>
      </c>
      <c r="AN1197">
        <v>0</v>
      </c>
      <c r="AO1197">
        <v>1</v>
      </c>
      <c r="AP1197">
        <v>1</v>
      </c>
      <c r="AQ1197">
        <v>0</v>
      </c>
      <c r="AR1197">
        <v>0</v>
      </c>
      <c r="AS1197" t="s">
        <v>3</v>
      </c>
      <c r="AT1197">
        <v>0.60499999999999998</v>
      </c>
      <c r="AU1197" t="s">
        <v>826</v>
      </c>
      <c r="AV1197">
        <v>0</v>
      </c>
      <c r="AW1197">
        <v>2</v>
      </c>
      <c r="AX1197">
        <v>39574057</v>
      </c>
      <c r="AY1197">
        <v>1</v>
      </c>
      <c r="AZ1197">
        <v>0</v>
      </c>
      <c r="BA1197">
        <v>1140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CX1197">
        <f>Y1197*Source!I534</f>
        <v>0</v>
      </c>
      <c r="CY1197">
        <f>AA1197</f>
        <v>22238.400000000001</v>
      </c>
      <c r="CZ1197">
        <f>AE1197</f>
        <v>3390</v>
      </c>
      <c r="DA1197">
        <f>AI1197</f>
        <v>6.56</v>
      </c>
      <c r="DB1197">
        <v>0</v>
      </c>
    </row>
    <row r="1198" spans="1:106" x14ac:dyDescent="0.2">
      <c r="A1198">
        <f>ROW(Source!A535)</f>
        <v>535</v>
      </c>
      <c r="B1198">
        <v>39570879</v>
      </c>
      <c r="C1198">
        <v>39574060</v>
      </c>
      <c r="D1198">
        <v>37064928</v>
      </c>
      <c r="E1198">
        <v>1</v>
      </c>
      <c r="F1198">
        <v>1</v>
      </c>
      <c r="G1198">
        <v>1</v>
      </c>
      <c r="H1198">
        <v>1</v>
      </c>
      <c r="I1198" t="s">
        <v>1229</v>
      </c>
      <c r="J1198" t="s">
        <v>3</v>
      </c>
      <c r="K1198" t="s">
        <v>1230</v>
      </c>
      <c r="L1198">
        <v>1191</v>
      </c>
      <c r="N1198">
        <v>1013</v>
      </c>
      <c r="O1198" t="s">
        <v>1143</v>
      </c>
      <c r="P1198" t="s">
        <v>1143</v>
      </c>
      <c r="Q1198">
        <v>1</v>
      </c>
      <c r="W1198">
        <v>0</v>
      </c>
      <c r="X1198">
        <v>145020957</v>
      </c>
      <c r="Y1198">
        <v>46.47</v>
      </c>
      <c r="AA1198">
        <v>0</v>
      </c>
      <c r="AB1198">
        <v>0</v>
      </c>
      <c r="AC1198">
        <v>0</v>
      </c>
      <c r="AD1198">
        <v>59.5</v>
      </c>
      <c r="AE1198">
        <v>0</v>
      </c>
      <c r="AF1198">
        <v>0</v>
      </c>
      <c r="AG1198">
        <v>0</v>
      </c>
      <c r="AH1198">
        <v>9.07</v>
      </c>
      <c r="AI1198">
        <v>1</v>
      </c>
      <c r="AJ1198">
        <v>1</v>
      </c>
      <c r="AK1198">
        <v>1</v>
      </c>
      <c r="AL1198">
        <v>6.56</v>
      </c>
      <c r="AN1198">
        <v>0</v>
      </c>
      <c r="AO1198">
        <v>1</v>
      </c>
      <c r="AP1198">
        <v>0</v>
      </c>
      <c r="AQ1198">
        <v>0</v>
      </c>
      <c r="AR1198">
        <v>0</v>
      </c>
      <c r="AS1198" t="s">
        <v>3</v>
      </c>
      <c r="AT1198">
        <v>46.47</v>
      </c>
      <c r="AU1198" t="s">
        <v>3</v>
      </c>
      <c r="AV1198">
        <v>1</v>
      </c>
      <c r="AW1198">
        <v>2</v>
      </c>
      <c r="AX1198">
        <v>39574069</v>
      </c>
      <c r="AY1198">
        <v>1</v>
      </c>
      <c r="AZ1198">
        <v>0</v>
      </c>
      <c r="BA1198">
        <v>1143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CX1198">
        <f>Y1198*Source!I535</f>
        <v>3.5781899999999998</v>
      </c>
      <c r="CY1198">
        <f>AD1198</f>
        <v>59.5</v>
      </c>
      <c r="CZ1198">
        <f>AH1198</f>
        <v>9.07</v>
      </c>
      <c r="DA1198">
        <f>AL1198</f>
        <v>6.56</v>
      </c>
      <c r="DB1198">
        <v>0</v>
      </c>
    </row>
    <row r="1199" spans="1:106" x14ac:dyDescent="0.2">
      <c r="A1199">
        <f>ROW(Source!A535)</f>
        <v>535</v>
      </c>
      <c r="B1199">
        <v>39570879</v>
      </c>
      <c r="C1199">
        <v>39574060</v>
      </c>
      <c r="D1199">
        <v>37064876</v>
      </c>
      <c r="E1199">
        <v>1</v>
      </c>
      <c r="F1199">
        <v>1</v>
      </c>
      <c r="G1199">
        <v>1</v>
      </c>
      <c r="H1199">
        <v>1</v>
      </c>
      <c r="I1199" t="s">
        <v>1146</v>
      </c>
      <c r="J1199" t="s">
        <v>3</v>
      </c>
      <c r="K1199" t="s">
        <v>1147</v>
      </c>
      <c r="L1199">
        <v>1191</v>
      </c>
      <c r="N1199">
        <v>1013</v>
      </c>
      <c r="O1199" t="s">
        <v>1143</v>
      </c>
      <c r="P1199" t="s">
        <v>1143</v>
      </c>
      <c r="Q1199">
        <v>1</v>
      </c>
      <c r="W1199">
        <v>0</v>
      </c>
      <c r="X1199">
        <v>-1417349443</v>
      </c>
      <c r="Y1199">
        <v>0.25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1</v>
      </c>
      <c r="AJ1199">
        <v>1</v>
      </c>
      <c r="AK1199">
        <v>6.56</v>
      </c>
      <c r="AL1199">
        <v>1</v>
      </c>
      <c r="AN1199">
        <v>0</v>
      </c>
      <c r="AO1199">
        <v>1</v>
      </c>
      <c r="AP1199">
        <v>0</v>
      </c>
      <c r="AQ1199">
        <v>0</v>
      </c>
      <c r="AR1199">
        <v>0</v>
      </c>
      <c r="AS1199" t="s">
        <v>3</v>
      </c>
      <c r="AT1199">
        <v>0.25</v>
      </c>
      <c r="AU1199" t="s">
        <v>3</v>
      </c>
      <c r="AV1199">
        <v>2</v>
      </c>
      <c r="AW1199">
        <v>2</v>
      </c>
      <c r="AX1199">
        <v>39574070</v>
      </c>
      <c r="AY1199">
        <v>1</v>
      </c>
      <c r="AZ1199">
        <v>0</v>
      </c>
      <c r="BA1199">
        <v>1144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CX1199">
        <f>Y1199*Source!I535</f>
        <v>1.925E-2</v>
      </c>
      <c r="CY1199">
        <f>AD1199</f>
        <v>0</v>
      </c>
      <c r="CZ1199">
        <f>AH1199</f>
        <v>0</v>
      </c>
      <c r="DA1199">
        <f>AL1199</f>
        <v>1</v>
      </c>
      <c r="DB1199">
        <v>0</v>
      </c>
    </row>
    <row r="1200" spans="1:106" x14ac:dyDescent="0.2">
      <c r="A1200">
        <f>ROW(Source!A535)</f>
        <v>535</v>
      </c>
      <c r="B1200">
        <v>39570879</v>
      </c>
      <c r="C1200">
        <v>39574060</v>
      </c>
      <c r="D1200">
        <v>36882452</v>
      </c>
      <c r="E1200">
        <v>1</v>
      </c>
      <c r="F1200">
        <v>1</v>
      </c>
      <c r="G1200">
        <v>1</v>
      </c>
      <c r="H1200">
        <v>2</v>
      </c>
      <c r="I1200" t="s">
        <v>1291</v>
      </c>
      <c r="J1200" t="s">
        <v>1292</v>
      </c>
      <c r="K1200" t="s">
        <v>1293</v>
      </c>
      <c r="L1200">
        <v>1368</v>
      </c>
      <c r="N1200">
        <v>1011</v>
      </c>
      <c r="O1200" t="s">
        <v>1151</v>
      </c>
      <c r="P1200" t="s">
        <v>1151</v>
      </c>
      <c r="Q1200">
        <v>1</v>
      </c>
      <c r="W1200">
        <v>0</v>
      </c>
      <c r="X1200">
        <v>1188625873</v>
      </c>
      <c r="Y1200">
        <v>0.15</v>
      </c>
      <c r="AA1200">
        <v>0</v>
      </c>
      <c r="AB1200">
        <v>205.07</v>
      </c>
      <c r="AC1200">
        <v>13.5</v>
      </c>
      <c r="AD1200">
        <v>0</v>
      </c>
      <c r="AE1200">
        <v>0</v>
      </c>
      <c r="AF1200">
        <v>31.26</v>
      </c>
      <c r="AG1200">
        <v>13.5</v>
      </c>
      <c r="AH1200">
        <v>0</v>
      </c>
      <c r="AI1200">
        <v>1</v>
      </c>
      <c r="AJ1200">
        <v>6.56</v>
      </c>
      <c r="AK1200">
        <v>1</v>
      </c>
      <c r="AL1200">
        <v>1</v>
      </c>
      <c r="AN1200">
        <v>0</v>
      </c>
      <c r="AO1200">
        <v>1</v>
      </c>
      <c r="AP1200">
        <v>0</v>
      </c>
      <c r="AQ1200">
        <v>0</v>
      </c>
      <c r="AR1200">
        <v>0</v>
      </c>
      <c r="AS1200" t="s">
        <v>3</v>
      </c>
      <c r="AT1200">
        <v>0.15</v>
      </c>
      <c r="AU1200" t="s">
        <v>3</v>
      </c>
      <c r="AV1200">
        <v>0</v>
      </c>
      <c r="AW1200">
        <v>2</v>
      </c>
      <c r="AX1200">
        <v>39574071</v>
      </c>
      <c r="AY1200">
        <v>1</v>
      </c>
      <c r="AZ1200">
        <v>0</v>
      </c>
      <c r="BA1200">
        <v>1145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CX1200">
        <f>Y1200*Source!I535</f>
        <v>1.155E-2</v>
      </c>
      <c r="CY1200">
        <f>AB1200</f>
        <v>205.07</v>
      </c>
      <c r="CZ1200">
        <f>AF1200</f>
        <v>31.26</v>
      </c>
      <c r="DA1200">
        <f>AJ1200</f>
        <v>6.56</v>
      </c>
      <c r="DB1200">
        <v>0</v>
      </c>
    </row>
    <row r="1201" spans="1:106" x14ac:dyDescent="0.2">
      <c r="A1201">
        <f>ROW(Source!A535)</f>
        <v>535</v>
      </c>
      <c r="B1201">
        <v>39570879</v>
      </c>
      <c r="C1201">
        <v>39574060</v>
      </c>
      <c r="D1201">
        <v>36883554</v>
      </c>
      <c r="E1201">
        <v>1</v>
      </c>
      <c r="F1201">
        <v>1</v>
      </c>
      <c r="G1201">
        <v>1</v>
      </c>
      <c r="H1201">
        <v>2</v>
      </c>
      <c r="I1201" t="s">
        <v>1158</v>
      </c>
      <c r="J1201" t="s">
        <v>1159</v>
      </c>
      <c r="K1201" t="s">
        <v>1160</v>
      </c>
      <c r="L1201">
        <v>1368</v>
      </c>
      <c r="N1201">
        <v>1011</v>
      </c>
      <c r="O1201" t="s">
        <v>1151</v>
      </c>
      <c r="P1201" t="s">
        <v>1151</v>
      </c>
      <c r="Q1201">
        <v>1</v>
      </c>
      <c r="W1201">
        <v>0</v>
      </c>
      <c r="X1201">
        <v>1372534845</v>
      </c>
      <c r="Y1201">
        <v>0.1</v>
      </c>
      <c r="AA1201">
        <v>0</v>
      </c>
      <c r="AB1201">
        <v>431.06</v>
      </c>
      <c r="AC1201">
        <v>11.6</v>
      </c>
      <c r="AD1201">
        <v>0</v>
      </c>
      <c r="AE1201">
        <v>0</v>
      </c>
      <c r="AF1201">
        <v>65.709999999999994</v>
      </c>
      <c r="AG1201">
        <v>11.6</v>
      </c>
      <c r="AH1201">
        <v>0</v>
      </c>
      <c r="AI1201">
        <v>1</v>
      </c>
      <c r="AJ1201">
        <v>6.56</v>
      </c>
      <c r="AK1201">
        <v>1</v>
      </c>
      <c r="AL1201">
        <v>1</v>
      </c>
      <c r="AN1201">
        <v>0</v>
      </c>
      <c r="AO1201">
        <v>1</v>
      </c>
      <c r="AP1201">
        <v>0</v>
      </c>
      <c r="AQ1201">
        <v>0</v>
      </c>
      <c r="AR1201">
        <v>0</v>
      </c>
      <c r="AS1201" t="s">
        <v>3</v>
      </c>
      <c r="AT1201">
        <v>0.1</v>
      </c>
      <c r="AU1201" t="s">
        <v>3</v>
      </c>
      <c r="AV1201">
        <v>0</v>
      </c>
      <c r="AW1201">
        <v>2</v>
      </c>
      <c r="AX1201">
        <v>39574072</v>
      </c>
      <c r="AY1201">
        <v>1</v>
      </c>
      <c r="AZ1201">
        <v>0</v>
      </c>
      <c r="BA1201">
        <v>1146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CX1201">
        <f>Y1201*Source!I535</f>
        <v>7.7000000000000002E-3</v>
      </c>
      <c r="CY1201">
        <f>AB1201</f>
        <v>431.06</v>
      </c>
      <c r="CZ1201">
        <f>AF1201</f>
        <v>65.709999999999994</v>
      </c>
      <c r="DA1201">
        <f>AJ1201</f>
        <v>6.56</v>
      </c>
      <c r="DB1201">
        <v>0</v>
      </c>
    </row>
    <row r="1202" spans="1:106" x14ac:dyDescent="0.2">
      <c r="A1202">
        <f>ROW(Source!A535)</f>
        <v>535</v>
      </c>
      <c r="B1202">
        <v>39570879</v>
      </c>
      <c r="C1202">
        <v>39574060</v>
      </c>
      <c r="D1202">
        <v>36800166</v>
      </c>
      <c r="E1202">
        <v>1</v>
      </c>
      <c r="F1202">
        <v>1</v>
      </c>
      <c r="G1202">
        <v>1</v>
      </c>
      <c r="H1202">
        <v>3</v>
      </c>
      <c r="I1202" t="s">
        <v>1410</v>
      </c>
      <c r="J1202" t="s">
        <v>1411</v>
      </c>
      <c r="K1202" t="s">
        <v>1412</v>
      </c>
      <c r="L1202">
        <v>1346</v>
      </c>
      <c r="N1202">
        <v>1009</v>
      </c>
      <c r="O1202" t="s">
        <v>307</v>
      </c>
      <c r="P1202" t="s">
        <v>307</v>
      </c>
      <c r="Q1202">
        <v>1</v>
      </c>
      <c r="W1202">
        <v>0</v>
      </c>
      <c r="X1202">
        <v>1721895514</v>
      </c>
      <c r="Y1202">
        <v>27.48</v>
      </c>
      <c r="AA1202">
        <v>39.950000000000003</v>
      </c>
      <c r="AB1202">
        <v>0</v>
      </c>
      <c r="AC1202">
        <v>0</v>
      </c>
      <c r="AD1202">
        <v>0</v>
      </c>
      <c r="AE1202">
        <v>6.09</v>
      </c>
      <c r="AF1202">
        <v>0</v>
      </c>
      <c r="AG1202">
        <v>0</v>
      </c>
      <c r="AH1202">
        <v>0</v>
      </c>
      <c r="AI1202">
        <v>6.56</v>
      </c>
      <c r="AJ1202">
        <v>1</v>
      </c>
      <c r="AK1202">
        <v>1</v>
      </c>
      <c r="AL1202">
        <v>1</v>
      </c>
      <c r="AN1202">
        <v>0</v>
      </c>
      <c r="AO1202">
        <v>1</v>
      </c>
      <c r="AP1202">
        <v>0</v>
      </c>
      <c r="AQ1202">
        <v>0</v>
      </c>
      <c r="AR1202">
        <v>0</v>
      </c>
      <c r="AS1202" t="s">
        <v>3</v>
      </c>
      <c r="AT1202">
        <v>27.48</v>
      </c>
      <c r="AU1202" t="s">
        <v>3</v>
      </c>
      <c r="AV1202">
        <v>0</v>
      </c>
      <c r="AW1202">
        <v>2</v>
      </c>
      <c r="AX1202">
        <v>39574073</v>
      </c>
      <c r="AY1202">
        <v>1</v>
      </c>
      <c r="AZ1202">
        <v>0</v>
      </c>
      <c r="BA1202">
        <v>1147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CX1202">
        <f>Y1202*Source!I535</f>
        <v>2.1159599999999998</v>
      </c>
      <c r="CY1202">
        <f>AA1202</f>
        <v>39.950000000000003</v>
      </c>
      <c r="CZ1202">
        <f>AE1202</f>
        <v>6.09</v>
      </c>
      <c r="DA1202">
        <f>AI1202</f>
        <v>6.56</v>
      </c>
      <c r="DB1202">
        <v>0</v>
      </c>
    </row>
    <row r="1203" spans="1:106" x14ac:dyDescent="0.2">
      <c r="A1203">
        <f>ROW(Source!A535)</f>
        <v>535</v>
      </c>
      <c r="B1203">
        <v>39570879</v>
      </c>
      <c r="C1203">
        <v>39574060</v>
      </c>
      <c r="D1203">
        <v>36804545</v>
      </c>
      <c r="E1203">
        <v>1</v>
      </c>
      <c r="F1203">
        <v>1</v>
      </c>
      <c r="G1203">
        <v>1</v>
      </c>
      <c r="H1203">
        <v>3</v>
      </c>
      <c r="I1203" t="s">
        <v>1211</v>
      </c>
      <c r="J1203" t="s">
        <v>1212</v>
      </c>
      <c r="K1203" t="s">
        <v>1213</v>
      </c>
      <c r="L1203">
        <v>1348</v>
      </c>
      <c r="N1203">
        <v>1009</v>
      </c>
      <c r="O1203" t="s">
        <v>64</v>
      </c>
      <c r="P1203" t="s">
        <v>64</v>
      </c>
      <c r="Q1203">
        <v>1000</v>
      </c>
      <c r="W1203">
        <v>0</v>
      </c>
      <c r="X1203">
        <v>1174701286</v>
      </c>
      <c r="Y1203">
        <v>1.4E-3</v>
      </c>
      <c r="AA1203">
        <v>78575.679999999993</v>
      </c>
      <c r="AB1203">
        <v>0</v>
      </c>
      <c r="AC1203">
        <v>0</v>
      </c>
      <c r="AD1203">
        <v>0</v>
      </c>
      <c r="AE1203">
        <v>11978</v>
      </c>
      <c r="AF1203">
        <v>0</v>
      </c>
      <c r="AG1203">
        <v>0</v>
      </c>
      <c r="AH1203">
        <v>0</v>
      </c>
      <c r="AI1203">
        <v>6.56</v>
      </c>
      <c r="AJ1203">
        <v>1</v>
      </c>
      <c r="AK1203">
        <v>1</v>
      </c>
      <c r="AL1203">
        <v>1</v>
      </c>
      <c r="AN1203">
        <v>0</v>
      </c>
      <c r="AO1203">
        <v>1</v>
      </c>
      <c r="AP1203">
        <v>0</v>
      </c>
      <c r="AQ1203">
        <v>0</v>
      </c>
      <c r="AR1203">
        <v>0</v>
      </c>
      <c r="AS1203" t="s">
        <v>3</v>
      </c>
      <c r="AT1203">
        <v>1.4E-3</v>
      </c>
      <c r="AU1203" t="s">
        <v>3</v>
      </c>
      <c r="AV1203">
        <v>0</v>
      </c>
      <c r="AW1203">
        <v>2</v>
      </c>
      <c r="AX1203">
        <v>39574075</v>
      </c>
      <c r="AY1203">
        <v>1</v>
      </c>
      <c r="AZ1203">
        <v>0</v>
      </c>
      <c r="BA1203">
        <v>1149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CX1203">
        <f>Y1203*Source!I535</f>
        <v>1.0779999999999999E-4</v>
      </c>
      <c r="CY1203">
        <f>AA1203</f>
        <v>78575.679999999993</v>
      </c>
      <c r="CZ1203">
        <f>AE1203</f>
        <v>11978</v>
      </c>
      <c r="DA1203">
        <f>AI1203</f>
        <v>6.56</v>
      </c>
      <c r="DB1203">
        <v>0</v>
      </c>
    </row>
    <row r="1204" spans="1:106" x14ac:dyDescent="0.2">
      <c r="A1204">
        <f>ROW(Source!A535)</f>
        <v>535</v>
      </c>
      <c r="B1204">
        <v>39570879</v>
      </c>
      <c r="C1204">
        <v>39574060</v>
      </c>
      <c r="D1204">
        <v>36824289</v>
      </c>
      <c r="E1204">
        <v>1</v>
      </c>
      <c r="F1204">
        <v>1</v>
      </c>
      <c r="G1204">
        <v>1</v>
      </c>
      <c r="H1204">
        <v>3</v>
      </c>
      <c r="I1204" t="s">
        <v>1170</v>
      </c>
      <c r="J1204" t="s">
        <v>1171</v>
      </c>
      <c r="K1204" t="s">
        <v>1172</v>
      </c>
      <c r="L1204">
        <v>1348</v>
      </c>
      <c r="N1204">
        <v>1009</v>
      </c>
      <c r="O1204" t="s">
        <v>64</v>
      </c>
      <c r="P1204" t="s">
        <v>64</v>
      </c>
      <c r="Q1204">
        <v>1000</v>
      </c>
      <c r="W1204">
        <v>0</v>
      </c>
      <c r="X1204">
        <v>-1756095795</v>
      </c>
      <c r="Y1204">
        <v>4.2999999999999997E-2</v>
      </c>
      <c r="AA1204">
        <v>39287.839999999997</v>
      </c>
      <c r="AB1204">
        <v>0</v>
      </c>
      <c r="AC1204">
        <v>0</v>
      </c>
      <c r="AD1204">
        <v>0</v>
      </c>
      <c r="AE1204">
        <v>5989</v>
      </c>
      <c r="AF1204">
        <v>0</v>
      </c>
      <c r="AG1204">
        <v>0</v>
      </c>
      <c r="AH1204">
        <v>0</v>
      </c>
      <c r="AI1204">
        <v>6.56</v>
      </c>
      <c r="AJ1204">
        <v>1</v>
      </c>
      <c r="AK1204">
        <v>1</v>
      </c>
      <c r="AL1204">
        <v>1</v>
      </c>
      <c r="AN1204">
        <v>0</v>
      </c>
      <c r="AO1204">
        <v>1</v>
      </c>
      <c r="AP1204">
        <v>0</v>
      </c>
      <c r="AQ1204">
        <v>0</v>
      </c>
      <c r="AR1204">
        <v>0</v>
      </c>
      <c r="AS1204" t="s">
        <v>3</v>
      </c>
      <c r="AT1204">
        <v>4.2999999999999997E-2</v>
      </c>
      <c r="AU1204" t="s">
        <v>3</v>
      </c>
      <c r="AV1204">
        <v>0</v>
      </c>
      <c r="AW1204">
        <v>2</v>
      </c>
      <c r="AX1204">
        <v>39574077</v>
      </c>
      <c r="AY1204">
        <v>1</v>
      </c>
      <c r="AZ1204">
        <v>0</v>
      </c>
      <c r="BA1204">
        <v>1151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CX1204">
        <f>Y1204*Source!I535</f>
        <v>3.3109999999999997E-3</v>
      </c>
      <c r="CY1204">
        <f>AA1204</f>
        <v>39287.839999999997</v>
      </c>
      <c r="CZ1204">
        <f>AE1204</f>
        <v>5989</v>
      </c>
      <c r="DA1204">
        <f>AI1204</f>
        <v>6.56</v>
      </c>
      <c r="DB1204">
        <v>0</v>
      </c>
    </row>
    <row r="1205" spans="1:106" x14ac:dyDescent="0.2">
      <c r="A1205">
        <f>ROW(Source!A535)</f>
        <v>535</v>
      </c>
      <c r="B1205">
        <v>39570879</v>
      </c>
      <c r="C1205">
        <v>39574060</v>
      </c>
      <c r="D1205">
        <v>36832621</v>
      </c>
      <c r="E1205">
        <v>1</v>
      </c>
      <c r="F1205">
        <v>1</v>
      </c>
      <c r="G1205">
        <v>1</v>
      </c>
      <c r="H1205">
        <v>3</v>
      </c>
      <c r="I1205" t="s">
        <v>248</v>
      </c>
      <c r="J1205" t="s">
        <v>251</v>
      </c>
      <c r="K1205" t="s">
        <v>249</v>
      </c>
      <c r="L1205">
        <v>1327</v>
      </c>
      <c r="N1205">
        <v>1005</v>
      </c>
      <c r="O1205" t="s">
        <v>250</v>
      </c>
      <c r="P1205" t="s">
        <v>250</v>
      </c>
      <c r="Q1205">
        <v>1</v>
      </c>
      <c r="W1205">
        <v>0</v>
      </c>
      <c r="X1205">
        <v>254055933</v>
      </c>
      <c r="Y1205">
        <v>134</v>
      </c>
      <c r="AA1205">
        <v>163.61000000000001</v>
      </c>
      <c r="AB1205">
        <v>0</v>
      </c>
      <c r="AC1205">
        <v>0</v>
      </c>
      <c r="AD1205">
        <v>0</v>
      </c>
      <c r="AE1205">
        <v>24.94</v>
      </c>
      <c r="AF1205">
        <v>0</v>
      </c>
      <c r="AG1205">
        <v>0</v>
      </c>
      <c r="AH1205">
        <v>0</v>
      </c>
      <c r="AI1205">
        <v>6.56</v>
      </c>
      <c r="AJ1205">
        <v>1</v>
      </c>
      <c r="AK1205">
        <v>1</v>
      </c>
      <c r="AL1205">
        <v>1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 t="s">
        <v>3</v>
      </c>
      <c r="AT1205">
        <v>134</v>
      </c>
      <c r="AU1205" t="s">
        <v>3</v>
      </c>
      <c r="AV1205">
        <v>0</v>
      </c>
      <c r="AW1205">
        <v>1</v>
      </c>
      <c r="AX1205">
        <v>-1</v>
      </c>
      <c r="AY1205">
        <v>0</v>
      </c>
      <c r="AZ1205">
        <v>0</v>
      </c>
      <c r="BA1205" t="s">
        <v>3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CX1205">
        <f>Y1205*Source!I535</f>
        <v>10.318</v>
      </c>
      <c r="CY1205">
        <f>AA1205</f>
        <v>163.61000000000001</v>
      </c>
      <c r="CZ1205">
        <f>AE1205</f>
        <v>24.94</v>
      </c>
      <c r="DA1205">
        <f>AI1205</f>
        <v>6.56</v>
      </c>
      <c r="DB1205">
        <v>0</v>
      </c>
    </row>
    <row r="1206" spans="1:106" x14ac:dyDescent="0.2">
      <c r="A1206">
        <f>ROW(Source!A571)</f>
        <v>571</v>
      </c>
      <c r="B1206">
        <v>39570879</v>
      </c>
      <c r="C1206">
        <v>39574082</v>
      </c>
      <c r="D1206">
        <v>37070495</v>
      </c>
      <c r="E1206">
        <v>1</v>
      </c>
      <c r="F1206">
        <v>1</v>
      </c>
      <c r="G1206">
        <v>1</v>
      </c>
      <c r="H1206">
        <v>1</v>
      </c>
      <c r="I1206" t="s">
        <v>1274</v>
      </c>
      <c r="J1206" t="s">
        <v>3</v>
      </c>
      <c r="K1206" t="s">
        <v>1275</v>
      </c>
      <c r="L1206">
        <v>1191</v>
      </c>
      <c r="N1206">
        <v>1013</v>
      </c>
      <c r="O1206" t="s">
        <v>1143</v>
      </c>
      <c r="P1206" t="s">
        <v>1143</v>
      </c>
      <c r="Q1206">
        <v>1</v>
      </c>
      <c r="W1206">
        <v>0</v>
      </c>
      <c r="X1206">
        <v>-784637506</v>
      </c>
      <c r="Y1206">
        <v>47.265000000000001</v>
      </c>
      <c r="AA1206">
        <v>0</v>
      </c>
      <c r="AB1206">
        <v>0</v>
      </c>
      <c r="AC1206">
        <v>0</v>
      </c>
      <c r="AD1206">
        <v>57.33</v>
      </c>
      <c r="AE1206">
        <v>0</v>
      </c>
      <c r="AF1206">
        <v>0</v>
      </c>
      <c r="AG1206">
        <v>0</v>
      </c>
      <c r="AH1206">
        <v>8.74</v>
      </c>
      <c r="AI1206">
        <v>1</v>
      </c>
      <c r="AJ1206">
        <v>1</v>
      </c>
      <c r="AK1206">
        <v>1</v>
      </c>
      <c r="AL1206">
        <v>6.56</v>
      </c>
      <c r="AN1206">
        <v>0</v>
      </c>
      <c r="AO1206">
        <v>1</v>
      </c>
      <c r="AP1206">
        <v>1</v>
      </c>
      <c r="AQ1206">
        <v>0</v>
      </c>
      <c r="AR1206">
        <v>0</v>
      </c>
      <c r="AS1206" t="s">
        <v>3</v>
      </c>
      <c r="AT1206">
        <v>41.1</v>
      </c>
      <c r="AU1206" t="s">
        <v>20</v>
      </c>
      <c r="AV1206">
        <v>1</v>
      </c>
      <c r="AW1206">
        <v>2</v>
      </c>
      <c r="AX1206">
        <v>39574107</v>
      </c>
      <c r="AY1206">
        <v>1</v>
      </c>
      <c r="AZ1206">
        <v>0</v>
      </c>
      <c r="BA1206">
        <v>1155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CX1206">
        <f>Y1206*Source!I571</f>
        <v>42.538499999999999</v>
      </c>
      <c r="CY1206">
        <f>AD1206</f>
        <v>57.33</v>
      </c>
      <c r="CZ1206">
        <f>AH1206</f>
        <v>8.74</v>
      </c>
      <c r="DA1206">
        <f>AL1206</f>
        <v>6.56</v>
      </c>
      <c r="DB1206">
        <v>0</v>
      </c>
    </row>
    <row r="1207" spans="1:106" x14ac:dyDescent="0.2">
      <c r="A1207">
        <f>ROW(Source!A571)</f>
        <v>571</v>
      </c>
      <c r="B1207">
        <v>39570879</v>
      </c>
      <c r="C1207">
        <v>39574082</v>
      </c>
      <c r="D1207">
        <v>37064876</v>
      </c>
      <c r="E1207">
        <v>1</v>
      </c>
      <c r="F1207">
        <v>1</v>
      </c>
      <c r="G1207">
        <v>1</v>
      </c>
      <c r="H1207">
        <v>1</v>
      </c>
      <c r="I1207" t="s">
        <v>1146</v>
      </c>
      <c r="J1207" t="s">
        <v>3</v>
      </c>
      <c r="K1207" t="s">
        <v>1147</v>
      </c>
      <c r="L1207">
        <v>1191</v>
      </c>
      <c r="N1207">
        <v>1013</v>
      </c>
      <c r="O1207" t="s">
        <v>1143</v>
      </c>
      <c r="P1207" t="s">
        <v>1143</v>
      </c>
      <c r="Q1207">
        <v>1</v>
      </c>
      <c r="W1207">
        <v>0</v>
      </c>
      <c r="X1207">
        <v>-1417349443</v>
      </c>
      <c r="Y1207">
        <v>3.81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1</v>
      </c>
      <c r="AJ1207">
        <v>1</v>
      </c>
      <c r="AK1207">
        <v>6.56</v>
      </c>
      <c r="AL1207">
        <v>1</v>
      </c>
      <c r="AN1207">
        <v>0</v>
      </c>
      <c r="AO1207">
        <v>1</v>
      </c>
      <c r="AP1207">
        <v>0</v>
      </c>
      <c r="AQ1207">
        <v>0</v>
      </c>
      <c r="AR1207">
        <v>0</v>
      </c>
      <c r="AS1207" t="s">
        <v>3</v>
      </c>
      <c r="AT1207">
        <v>3.81</v>
      </c>
      <c r="AU1207" t="s">
        <v>3</v>
      </c>
      <c r="AV1207">
        <v>2</v>
      </c>
      <c r="AW1207">
        <v>2</v>
      </c>
      <c r="AX1207">
        <v>39574108</v>
      </c>
      <c r="AY1207">
        <v>1</v>
      </c>
      <c r="AZ1207">
        <v>2048</v>
      </c>
      <c r="BA1207">
        <v>1156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CX1207">
        <f>Y1207*Source!I571</f>
        <v>3.4290000000000003</v>
      </c>
      <c r="CY1207">
        <f>AD1207</f>
        <v>0</v>
      </c>
      <c r="CZ1207">
        <f>AH1207</f>
        <v>0</v>
      </c>
      <c r="DA1207">
        <f>AL1207</f>
        <v>1</v>
      </c>
      <c r="DB1207">
        <v>0</v>
      </c>
    </row>
    <row r="1208" spans="1:106" x14ac:dyDescent="0.2">
      <c r="A1208">
        <f>ROW(Source!A571)</f>
        <v>571</v>
      </c>
      <c r="B1208">
        <v>39570879</v>
      </c>
      <c r="C1208">
        <v>39574082</v>
      </c>
      <c r="D1208">
        <v>36882079</v>
      </c>
      <c r="E1208">
        <v>1</v>
      </c>
      <c r="F1208">
        <v>1</v>
      </c>
      <c r="G1208">
        <v>1</v>
      </c>
      <c r="H1208">
        <v>2</v>
      </c>
      <c r="I1208" t="s">
        <v>1401</v>
      </c>
      <c r="J1208" t="s">
        <v>1402</v>
      </c>
      <c r="K1208" t="s">
        <v>1403</v>
      </c>
      <c r="L1208">
        <v>1368</v>
      </c>
      <c r="N1208">
        <v>1011</v>
      </c>
      <c r="O1208" t="s">
        <v>1151</v>
      </c>
      <c r="P1208" t="s">
        <v>1151</v>
      </c>
      <c r="Q1208">
        <v>1</v>
      </c>
      <c r="W1208">
        <v>0</v>
      </c>
      <c r="X1208">
        <v>641541266</v>
      </c>
      <c r="Y1208">
        <v>6.25E-2</v>
      </c>
      <c r="AA1208">
        <v>0</v>
      </c>
      <c r="AB1208">
        <v>788.77</v>
      </c>
      <c r="AC1208">
        <v>15.42</v>
      </c>
      <c r="AD1208">
        <v>0</v>
      </c>
      <c r="AE1208">
        <v>0</v>
      </c>
      <c r="AF1208">
        <v>120.24</v>
      </c>
      <c r="AG1208">
        <v>15.42</v>
      </c>
      <c r="AH1208">
        <v>0</v>
      </c>
      <c r="AI1208">
        <v>1</v>
      </c>
      <c r="AJ1208">
        <v>6.56</v>
      </c>
      <c r="AK1208">
        <v>1</v>
      </c>
      <c r="AL1208">
        <v>1</v>
      </c>
      <c r="AN1208">
        <v>0</v>
      </c>
      <c r="AO1208">
        <v>1</v>
      </c>
      <c r="AP1208">
        <v>1</v>
      </c>
      <c r="AQ1208">
        <v>0</v>
      </c>
      <c r="AR1208">
        <v>0</v>
      </c>
      <c r="AS1208" t="s">
        <v>3</v>
      </c>
      <c r="AT1208">
        <v>0.05</v>
      </c>
      <c r="AU1208" t="s">
        <v>19</v>
      </c>
      <c r="AV1208">
        <v>0</v>
      </c>
      <c r="AW1208">
        <v>2</v>
      </c>
      <c r="AX1208">
        <v>39574109</v>
      </c>
      <c r="AY1208">
        <v>1</v>
      </c>
      <c r="AZ1208">
        <v>0</v>
      </c>
      <c r="BA1208">
        <v>1157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CX1208">
        <f>Y1208*Source!I571</f>
        <v>5.6250000000000001E-2</v>
      </c>
      <c r="CY1208">
        <f t="shared" ref="CY1208:CY1213" si="219">AB1208</f>
        <v>788.77</v>
      </c>
      <c r="CZ1208">
        <f t="shared" ref="CZ1208:CZ1213" si="220">AF1208</f>
        <v>120.24</v>
      </c>
      <c r="DA1208">
        <f t="shared" ref="DA1208:DA1213" si="221">AJ1208</f>
        <v>6.56</v>
      </c>
      <c r="DB1208">
        <v>0</v>
      </c>
    </row>
    <row r="1209" spans="1:106" x14ac:dyDescent="0.2">
      <c r="A1209">
        <f>ROW(Source!A571)</f>
        <v>571</v>
      </c>
      <c r="B1209">
        <v>39570879</v>
      </c>
      <c r="C1209">
        <v>39574082</v>
      </c>
      <c r="D1209">
        <v>36882159</v>
      </c>
      <c r="E1209">
        <v>1</v>
      </c>
      <c r="F1209">
        <v>1</v>
      </c>
      <c r="G1209">
        <v>1</v>
      </c>
      <c r="H1209">
        <v>2</v>
      </c>
      <c r="I1209" t="s">
        <v>1155</v>
      </c>
      <c r="J1209" t="s">
        <v>1156</v>
      </c>
      <c r="K1209" t="s">
        <v>1157</v>
      </c>
      <c r="L1209">
        <v>1368</v>
      </c>
      <c r="N1209">
        <v>1011</v>
      </c>
      <c r="O1209" t="s">
        <v>1151</v>
      </c>
      <c r="P1209" t="s">
        <v>1151</v>
      </c>
      <c r="Q1209">
        <v>1</v>
      </c>
      <c r="W1209">
        <v>0</v>
      </c>
      <c r="X1209">
        <v>-1718674368</v>
      </c>
      <c r="Y1209">
        <v>0.15</v>
      </c>
      <c r="AA1209">
        <v>0</v>
      </c>
      <c r="AB1209">
        <v>734.65</v>
      </c>
      <c r="AC1209">
        <v>13.5</v>
      </c>
      <c r="AD1209">
        <v>0</v>
      </c>
      <c r="AE1209">
        <v>0</v>
      </c>
      <c r="AF1209">
        <v>111.99</v>
      </c>
      <c r="AG1209">
        <v>13.5</v>
      </c>
      <c r="AH1209">
        <v>0</v>
      </c>
      <c r="AI1209">
        <v>1</v>
      </c>
      <c r="AJ1209">
        <v>6.56</v>
      </c>
      <c r="AK1209">
        <v>1</v>
      </c>
      <c r="AL1209">
        <v>1</v>
      </c>
      <c r="AN1209">
        <v>0</v>
      </c>
      <c r="AO1209">
        <v>1</v>
      </c>
      <c r="AP1209">
        <v>1</v>
      </c>
      <c r="AQ1209">
        <v>0</v>
      </c>
      <c r="AR1209">
        <v>0</v>
      </c>
      <c r="AS1209" t="s">
        <v>3</v>
      </c>
      <c r="AT1209">
        <v>0.12</v>
      </c>
      <c r="AU1209" t="s">
        <v>19</v>
      </c>
      <c r="AV1209">
        <v>0</v>
      </c>
      <c r="AW1209">
        <v>2</v>
      </c>
      <c r="AX1209">
        <v>39574110</v>
      </c>
      <c r="AY1209">
        <v>1</v>
      </c>
      <c r="AZ1209">
        <v>0</v>
      </c>
      <c r="BA1209">
        <v>1158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CX1209">
        <f>Y1209*Source!I571</f>
        <v>0.13500000000000001</v>
      </c>
      <c r="CY1209">
        <f t="shared" si="219"/>
        <v>734.65</v>
      </c>
      <c r="CZ1209">
        <f t="shared" si="220"/>
        <v>111.99</v>
      </c>
      <c r="DA1209">
        <f t="shared" si="221"/>
        <v>6.56</v>
      </c>
      <c r="DB1209">
        <v>0</v>
      </c>
    </row>
    <row r="1210" spans="1:106" x14ac:dyDescent="0.2">
      <c r="A1210">
        <f>ROW(Source!A571)</f>
        <v>571</v>
      </c>
      <c r="B1210">
        <v>39570879</v>
      </c>
      <c r="C1210">
        <v>39574082</v>
      </c>
      <c r="D1210">
        <v>36882171</v>
      </c>
      <c r="E1210">
        <v>1</v>
      </c>
      <c r="F1210">
        <v>1</v>
      </c>
      <c r="G1210">
        <v>1</v>
      </c>
      <c r="H1210">
        <v>2</v>
      </c>
      <c r="I1210" t="s">
        <v>1404</v>
      </c>
      <c r="J1210" t="s">
        <v>1405</v>
      </c>
      <c r="K1210" t="s">
        <v>1406</v>
      </c>
      <c r="L1210">
        <v>1368</v>
      </c>
      <c r="N1210">
        <v>1011</v>
      </c>
      <c r="O1210" t="s">
        <v>1151</v>
      </c>
      <c r="P1210" t="s">
        <v>1151</v>
      </c>
      <c r="Q1210">
        <v>1</v>
      </c>
      <c r="W1210">
        <v>0</v>
      </c>
      <c r="X1210">
        <v>1604609147</v>
      </c>
      <c r="Y1210">
        <v>4.3375000000000004</v>
      </c>
      <c r="AA1210">
        <v>0</v>
      </c>
      <c r="AB1210">
        <v>787.46</v>
      </c>
      <c r="AC1210">
        <v>13.5</v>
      </c>
      <c r="AD1210">
        <v>0</v>
      </c>
      <c r="AE1210">
        <v>0</v>
      </c>
      <c r="AF1210">
        <v>120.04</v>
      </c>
      <c r="AG1210">
        <v>13.5</v>
      </c>
      <c r="AH1210">
        <v>0</v>
      </c>
      <c r="AI1210">
        <v>1</v>
      </c>
      <c r="AJ1210">
        <v>6.56</v>
      </c>
      <c r="AK1210">
        <v>1</v>
      </c>
      <c r="AL1210">
        <v>1</v>
      </c>
      <c r="AN1210">
        <v>0</v>
      </c>
      <c r="AO1210">
        <v>1</v>
      </c>
      <c r="AP1210">
        <v>1</v>
      </c>
      <c r="AQ1210">
        <v>0</v>
      </c>
      <c r="AR1210">
        <v>0</v>
      </c>
      <c r="AS1210" t="s">
        <v>3</v>
      </c>
      <c r="AT1210">
        <v>3.47</v>
      </c>
      <c r="AU1210" t="s">
        <v>19</v>
      </c>
      <c r="AV1210">
        <v>0</v>
      </c>
      <c r="AW1210">
        <v>2</v>
      </c>
      <c r="AX1210">
        <v>39574111</v>
      </c>
      <c r="AY1210">
        <v>1</v>
      </c>
      <c r="AZ1210">
        <v>0</v>
      </c>
      <c r="BA1210">
        <v>1159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CX1210">
        <f>Y1210*Source!I571</f>
        <v>3.9037500000000005</v>
      </c>
      <c r="CY1210">
        <f t="shared" si="219"/>
        <v>787.46</v>
      </c>
      <c r="CZ1210">
        <f t="shared" si="220"/>
        <v>120.04</v>
      </c>
      <c r="DA1210">
        <f t="shared" si="221"/>
        <v>6.56</v>
      </c>
      <c r="DB1210">
        <v>0</v>
      </c>
    </row>
    <row r="1211" spans="1:106" x14ac:dyDescent="0.2">
      <c r="A1211">
        <f>ROW(Source!A571)</f>
        <v>571</v>
      </c>
      <c r="B1211">
        <v>39570879</v>
      </c>
      <c r="C1211">
        <v>39574082</v>
      </c>
      <c r="D1211">
        <v>36883554</v>
      </c>
      <c r="E1211">
        <v>1</v>
      </c>
      <c r="F1211">
        <v>1</v>
      </c>
      <c r="G1211">
        <v>1</v>
      </c>
      <c r="H1211">
        <v>2</v>
      </c>
      <c r="I1211" t="s">
        <v>1158</v>
      </c>
      <c r="J1211" t="s">
        <v>1159</v>
      </c>
      <c r="K1211" t="s">
        <v>1160</v>
      </c>
      <c r="L1211">
        <v>1368</v>
      </c>
      <c r="N1211">
        <v>1011</v>
      </c>
      <c r="O1211" t="s">
        <v>1151</v>
      </c>
      <c r="P1211" t="s">
        <v>1151</v>
      </c>
      <c r="Q1211">
        <v>1</v>
      </c>
      <c r="W1211">
        <v>0</v>
      </c>
      <c r="X1211">
        <v>1372534845</v>
      </c>
      <c r="Y1211">
        <v>0.21250000000000002</v>
      </c>
      <c r="AA1211">
        <v>0</v>
      </c>
      <c r="AB1211">
        <v>431.06</v>
      </c>
      <c r="AC1211">
        <v>11.6</v>
      </c>
      <c r="AD1211">
        <v>0</v>
      </c>
      <c r="AE1211">
        <v>0</v>
      </c>
      <c r="AF1211">
        <v>65.709999999999994</v>
      </c>
      <c r="AG1211">
        <v>11.6</v>
      </c>
      <c r="AH1211">
        <v>0</v>
      </c>
      <c r="AI1211">
        <v>1</v>
      </c>
      <c r="AJ1211">
        <v>6.56</v>
      </c>
      <c r="AK1211">
        <v>1</v>
      </c>
      <c r="AL1211">
        <v>1</v>
      </c>
      <c r="AN1211">
        <v>0</v>
      </c>
      <c r="AO1211">
        <v>1</v>
      </c>
      <c r="AP1211">
        <v>1</v>
      </c>
      <c r="AQ1211">
        <v>0</v>
      </c>
      <c r="AR1211">
        <v>0</v>
      </c>
      <c r="AS1211" t="s">
        <v>3</v>
      </c>
      <c r="AT1211">
        <v>0.17</v>
      </c>
      <c r="AU1211" t="s">
        <v>19</v>
      </c>
      <c r="AV1211">
        <v>0</v>
      </c>
      <c r="AW1211">
        <v>2</v>
      </c>
      <c r="AX1211">
        <v>39574112</v>
      </c>
      <c r="AY1211">
        <v>1</v>
      </c>
      <c r="AZ1211">
        <v>0</v>
      </c>
      <c r="BA1211">
        <v>1160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CX1211">
        <f>Y1211*Source!I571</f>
        <v>0.19125000000000003</v>
      </c>
      <c r="CY1211">
        <f t="shared" si="219"/>
        <v>431.06</v>
      </c>
      <c r="CZ1211">
        <f t="shared" si="220"/>
        <v>65.709999999999994</v>
      </c>
      <c r="DA1211">
        <f t="shared" si="221"/>
        <v>6.56</v>
      </c>
      <c r="DB1211">
        <v>0</v>
      </c>
    </row>
    <row r="1212" spans="1:106" x14ac:dyDescent="0.2">
      <c r="A1212">
        <f>ROW(Source!A571)</f>
        <v>571</v>
      </c>
      <c r="B1212">
        <v>39570879</v>
      </c>
      <c r="C1212">
        <v>39574082</v>
      </c>
      <c r="D1212">
        <v>36883789</v>
      </c>
      <c r="E1212">
        <v>1</v>
      </c>
      <c r="F1212">
        <v>1</v>
      </c>
      <c r="G1212">
        <v>1</v>
      </c>
      <c r="H1212">
        <v>2</v>
      </c>
      <c r="I1212" t="s">
        <v>1378</v>
      </c>
      <c r="J1212" t="s">
        <v>1379</v>
      </c>
      <c r="K1212" t="s">
        <v>1380</v>
      </c>
      <c r="L1212">
        <v>1368</v>
      </c>
      <c r="N1212">
        <v>1011</v>
      </c>
      <c r="O1212" t="s">
        <v>1151</v>
      </c>
      <c r="P1212" t="s">
        <v>1151</v>
      </c>
      <c r="Q1212">
        <v>1</v>
      </c>
      <c r="W1212">
        <v>0</v>
      </c>
      <c r="X1212">
        <v>-624296059</v>
      </c>
      <c r="Y1212">
        <v>1.4000000000000001</v>
      </c>
      <c r="AA1212">
        <v>0</v>
      </c>
      <c r="AB1212">
        <v>7.87</v>
      </c>
      <c r="AC1212">
        <v>0</v>
      </c>
      <c r="AD1212">
        <v>0</v>
      </c>
      <c r="AE1212">
        <v>0</v>
      </c>
      <c r="AF1212">
        <v>1.2</v>
      </c>
      <c r="AG1212">
        <v>0</v>
      </c>
      <c r="AH1212">
        <v>0</v>
      </c>
      <c r="AI1212">
        <v>1</v>
      </c>
      <c r="AJ1212">
        <v>6.56</v>
      </c>
      <c r="AK1212">
        <v>1</v>
      </c>
      <c r="AL1212">
        <v>1</v>
      </c>
      <c r="AN1212">
        <v>0</v>
      </c>
      <c r="AO1212">
        <v>1</v>
      </c>
      <c r="AP1212">
        <v>1</v>
      </c>
      <c r="AQ1212">
        <v>0</v>
      </c>
      <c r="AR1212">
        <v>0</v>
      </c>
      <c r="AS1212" t="s">
        <v>3</v>
      </c>
      <c r="AT1212">
        <v>1.1200000000000001</v>
      </c>
      <c r="AU1212" t="s">
        <v>19</v>
      </c>
      <c r="AV1212">
        <v>0</v>
      </c>
      <c r="AW1212">
        <v>2</v>
      </c>
      <c r="AX1212">
        <v>39574113</v>
      </c>
      <c r="AY1212">
        <v>1</v>
      </c>
      <c r="AZ1212">
        <v>0</v>
      </c>
      <c r="BA1212">
        <v>1161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CX1212">
        <f>Y1212*Source!I571</f>
        <v>1.2600000000000002</v>
      </c>
      <c r="CY1212">
        <f t="shared" si="219"/>
        <v>7.87</v>
      </c>
      <c r="CZ1212">
        <f t="shared" si="220"/>
        <v>1.2</v>
      </c>
      <c r="DA1212">
        <f t="shared" si="221"/>
        <v>6.56</v>
      </c>
      <c r="DB1212">
        <v>0</v>
      </c>
    </row>
    <row r="1213" spans="1:106" x14ac:dyDescent="0.2">
      <c r="A1213">
        <f>ROW(Source!A571)</f>
        <v>571</v>
      </c>
      <c r="B1213">
        <v>39570879</v>
      </c>
      <c r="C1213">
        <v>39574082</v>
      </c>
      <c r="D1213">
        <v>36883836</v>
      </c>
      <c r="E1213">
        <v>1</v>
      </c>
      <c r="F1213">
        <v>1</v>
      </c>
      <c r="G1213">
        <v>1</v>
      </c>
      <c r="H1213">
        <v>2</v>
      </c>
      <c r="I1213" t="s">
        <v>1407</v>
      </c>
      <c r="J1213" t="s">
        <v>1408</v>
      </c>
      <c r="K1213" t="s">
        <v>1409</v>
      </c>
      <c r="L1213">
        <v>1368</v>
      </c>
      <c r="N1213">
        <v>1011</v>
      </c>
      <c r="O1213" t="s">
        <v>1151</v>
      </c>
      <c r="P1213" t="s">
        <v>1151</v>
      </c>
      <c r="Q1213">
        <v>1</v>
      </c>
      <c r="W1213">
        <v>0</v>
      </c>
      <c r="X1213">
        <v>1061502546</v>
      </c>
      <c r="Y1213">
        <v>2.4</v>
      </c>
      <c r="AA1213">
        <v>0</v>
      </c>
      <c r="AB1213">
        <v>80.75</v>
      </c>
      <c r="AC1213">
        <v>0</v>
      </c>
      <c r="AD1213">
        <v>0</v>
      </c>
      <c r="AE1213">
        <v>0</v>
      </c>
      <c r="AF1213">
        <v>12.31</v>
      </c>
      <c r="AG1213">
        <v>0</v>
      </c>
      <c r="AH1213">
        <v>0</v>
      </c>
      <c r="AI1213">
        <v>1</v>
      </c>
      <c r="AJ1213">
        <v>6.56</v>
      </c>
      <c r="AK1213">
        <v>1</v>
      </c>
      <c r="AL1213">
        <v>1</v>
      </c>
      <c r="AN1213">
        <v>0</v>
      </c>
      <c r="AO1213">
        <v>1</v>
      </c>
      <c r="AP1213">
        <v>1</v>
      </c>
      <c r="AQ1213">
        <v>0</v>
      </c>
      <c r="AR1213">
        <v>0</v>
      </c>
      <c r="AS1213" t="s">
        <v>3</v>
      </c>
      <c r="AT1213">
        <v>1.92</v>
      </c>
      <c r="AU1213" t="s">
        <v>19</v>
      </c>
      <c r="AV1213">
        <v>0</v>
      </c>
      <c r="AW1213">
        <v>2</v>
      </c>
      <c r="AX1213">
        <v>39574114</v>
      </c>
      <c r="AY1213">
        <v>1</v>
      </c>
      <c r="AZ1213">
        <v>0</v>
      </c>
      <c r="BA1213">
        <v>1162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CX1213">
        <f>Y1213*Source!I571</f>
        <v>2.16</v>
      </c>
      <c r="CY1213">
        <f t="shared" si="219"/>
        <v>80.75</v>
      </c>
      <c r="CZ1213">
        <f t="shared" si="220"/>
        <v>12.31</v>
      </c>
      <c r="DA1213">
        <f t="shared" si="221"/>
        <v>6.56</v>
      </c>
      <c r="DB1213">
        <v>0</v>
      </c>
    </row>
    <row r="1214" spans="1:106" x14ac:dyDescent="0.2">
      <c r="A1214">
        <f>ROW(Source!A571)</f>
        <v>571</v>
      </c>
      <c r="B1214">
        <v>39570879</v>
      </c>
      <c r="C1214">
        <v>39574082</v>
      </c>
      <c r="D1214">
        <v>36800159</v>
      </c>
      <c r="E1214">
        <v>1</v>
      </c>
      <c r="F1214">
        <v>1</v>
      </c>
      <c r="G1214">
        <v>1</v>
      </c>
      <c r="H1214">
        <v>3</v>
      </c>
      <c r="I1214" t="s">
        <v>1387</v>
      </c>
      <c r="J1214" t="s">
        <v>1388</v>
      </c>
      <c r="K1214" t="s">
        <v>1389</v>
      </c>
      <c r="L1214">
        <v>1339</v>
      </c>
      <c r="N1214">
        <v>1007</v>
      </c>
      <c r="O1214" t="s">
        <v>73</v>
      </c>
      <c r="P1214" t="s">
        <v>73</v>
      </c>
      <c r="Q1214">
        <v>1</v>
      </c>
      <c r="W1214">
        <v>0</v>
      </c>
      <c r="X1214">
        <v>1262771840</v>
      </c>
      <c r="Y1214">
        <v>0.91</v>
      </c>
      <c r="AA1214">
        <v>40.799999999999997</v>
      </c>
      <c r="AB1214">
        <v>0</v>
      </c>
      <c r="AC1214">
        <v>0</v>
      </c>
      <c r="AD1214">
        <v>0</v>
      </c>
      <c r="AE1214">
        <v>6.22</v>
      </c>
      <c r="AF1214">
        <v>0</v>
      </c>
      <c r="AG1214">
        <v>0</v>
      </c>
      <c r="AH1214">
        <v>0</v>
      </c>
      <c r="AI1214">
        <v>6.56</v>
      </c>
      <c r="AJ1214">
        <v>1</v>
      </c>
      <c r="AK1214">
        <v>1</v>
      </c>
      <c r="AL1214">
        <v>1</v>
      </c>
      <c r="AN1214">
        <v>0</v>
      </c>
      <c r="AO1214">
        <v>1</v>
      </c>
      <c r="AP1214">
        <v>0</v>
      </c>
      <c r="AQ1214">
        <v>0</v>
      </c>
      <c r="AR1214">
        <v>0</v>
      </c>
      <c r="AS1214" t="s">
        <v>3</v>
      </c>
      <c r="AT1214">
        <v>0.91</v>
      </c>
      <c r="AU1214" t="s">
        <v>3</v>
      </c>
      <c r="AV1214">
        <v>0</v>
      </c>
      <c r="AW1214">
        <v>2</v>
      </c>
      <c r="AX1214">
        <v>39574115</v>
      </c>
      <c r="AY1214">
        <v>1</v>
      </c>
      <c r="AZ1214">
        <v>0</v>
      </c>
      <c r="BA1214">
        <v>1163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CX1214">
        <f>Y1214*Source!I571</f>
        <v>0.81900000000000006</v>
      </c>
      <c r="CY1214">
        <f t="shared" ref="CY1214:CY1229" si="222">AA1214</f>
        <v>40.799999999999997</v>
      </c>
      <c r="CZ1214">
        <f t="shared" ref="CZ1214:CZ1229" si="223">AE1214</f>
        <v>6.22</v>
      </c>
      <c r="DA1214">
        <f t="shared" ref="DA1214:DA1229" si="224">AI1214</f>
        <v>6.56</v>
      </c>
      <c r="DB1214">
        <v>0</v>
      </c>
    </row>
    <row r="1215" spans="1:106" x14ac:dyDescent="0.2">
      <c r="A1215">
        <f>ROW(Source!A571)</f>
        <v>571</v>
      </c>
      <c r="B1215">
        <v>39570879</v>
      </c>
      <c r="C1215">
        <v>39574082</v>
      </c>
      <c r="D1215">
        <v>36800166</v>
      </c>
      <c r="E1215">
        <v>1</v>
      </c>
      <c r="F1215">
        <v>1</v>
      </c>
      <c r="G1215">
        <v>1</v>
      </c>
      <c r="H1215">
        <v>3</v>
      </c>
      <c r="I1215" t="s">
        <v>1410</v>
      </c>
      <c r="J1215" t="s">
        <v>1411</v>
      </c>
      <c r="K1215" t="s">
        <v>1412</v>
      </c>
      <c r="L1215">
        <v>1346</v>
      </c>
      <c r="N1215">
        <v>1009</v>
      </c>
      <c r="O1215" t="s">
        <v>307</v>
      </c>
      <c r="P1215" t="s">
        <v>307</v>
      </c>
      <c r="Q1215">
        <v>1</v>
      </c>
      <c r="W1215">
        <v>0</v>
      </c>
      <c r="X1215">
        <v>1721895514</v>
      </c>
      <c r="Y1215">
        <v>0.27</v>
      </c>
      <c r="AA1215">
        <v>39.950000000000003</v>
      </c>
      <c r="AB1215">
        <v>0</v>
      </c>
      <c r="AC1215">
        <v>0</v>
      </c>
      <c r="AD1215">
        <v>0</v>
      </c>
      <c r="AE1215">
        <v>6.09</v>
      </c>
      <c r="AF1215">
        <v>0</v>
      </c>
      <c r="AG1215">
        <v>0</v>
      </c>
      <c r="AH1215">
        <v>0</v>
      </c>
      <c r="AI1215">
        <v>6.56</v>
      </c>
      <c r="AJ1215">
        <v>1</v>
      </c>
      <c r="AK1215">
        <v>1</v>
      </c>
      <c r="AL1215">
        <v>1</v>
      </c>
      <c r="AN1215">
        <v>0</v>
      </c>
      <c r="AO1215">
        <v>1</v>
      </c>
      <c r="AP1215">
        <v>0</v>
      </c>
      <c r="AQ1215">
        <v>0</v>
      </c>
      <c r="AR1215">
        <v>0</v>
      </c>
      <c r="AS1215" t="s">
        <v>3</v>
      </c>
      <c r="AT1215">
        <v>0.27</v>
      </c>
      <c r="AU1215" t="s">
        <v>3</v>
      </c>
      <c r="AV1215">
        <v>0</v>
      </c>
      <c r="AW1215">
        <v>2</v>
      </c>
      <c r="AX1215">
        <v>39574116</v>
      </c>
      <c r="AY1215">
        <v>1</v>
      </c>
      <c r="AZ1215">
        <v>0</v>
      </c>
      <c r="BA1215">
        <v>1164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CX1215">
        <f>Y1215*Source!I571</f>
        <v>0.24300000000000002</v>
      </c>
      <c r="CY1215">
        <f t="shared" si="222"/>
        <v>39.950000000000003</v>
      </c>
      <c r="CZ1215">
        <f t="shared" si="223"/>
        <v>6.09</v>
      </c>
      <c r="DA1215">
        <f t="shared" si="224"/>
        <v>6.56</v>
      </c>
      <c r="DB1215">
        <v>0</v>
      </c>
    </row>
    <row r="1216" spans="1:106" x14ac:dyDescent="0.2">
      <c r="A1216">
        <f>ROW(Source!A571)</f>
        <v>571</v>
      </c>
      <c r="B1216">
        <v>39570879</v>
      </c>
      <c r="C1216">
        <v>39574082</v>
      </c>
      <c r="D1216">
        <v>36803256</v>
      </c>
      <c r="E1216">
        <v>1</v>
      </c>
      <c r="F1216">
        <v>1</v>
      </c>
      <c r="G1216">
        <v>1</v>
      </c>
      <c r="H1216">
        <v>3</v>
      </c>
      <c r="I1216" t="s">
        <v>1178</v>
      </c>
      <c r="J1216" t="s">
        <v>1179</v>
      </c>
      <c r="K1216" t="s">
        <v>1180</v>
      </c>
      <c r="L1216">
        <v>1348</v>
      </c>
      <c r="N1216">
        <v>1009</v>
      </c>
      <c r="O1216" t="s">
        <v>64</v>
      </c>
      <c r="P1216" t="s">
        <v>64</v>
      </c>
      <c r="Q1216">
        <v>1000</v>
      </c>
      <c r="W1216">
        <v>0</v>
      </c>
      <c r="X1216">
        <v>-714836380</v>
      </c>
      <c r="Y1216">
        <v>3.0000000000000001E-3</v>
      </c>
      <c r="AA1216">
        <v>67666.47</v>
      </c>
      <c r="AB1216">
        <v>0</v>
      </c>
      <c r="AC1216">
        <v>0</v>
      </c>
      <c r="AD1216">
        <v>0</v>
      </c>
      <c r="AE1216">
        <v>10315.01</v>
      </c>
      <c r="AF1216">
        <v>0</v>
      </c>
      <c r="AG1216">
        <v>0</v>
      </c>
      <c r="AH1216">
        <v>0</v>
      </c>
      <c r="AI1216">
        <v>6.56</v>
      </c>
      <c r="AJ1216">
        <v>1</v>
      </c>
      <c r="AK1216">
        <v>1</v>
      </c>
      <c r="AL1216">
        <v>1</v>
      </c>
      <c r="AN1216">
        <v>0</v>
      </c>
      <c r="AO1216">
        <v>1</v>
      </c>
      <c r="AP1216">
        <v>0</v>
      </c>
      <c r="AQ1216">
        <v>0</v>
      </c>
      <c r="AR1216">
        <v>0</v>
      </c>
      <c r="AS1216" t="s">
        <v>3</v>
      </c>
      <c r="AT1216">
        <v>3.0000000000000001E-3</v>
      </c>
      <c r="AU1216" t="s">
        <v>3</v>
      </c>
      <c r="AV1216">
        <v>0</v>
      </c>
      <c r="AW1216">
        <v>2</v>
      </c>
      <c r="AX1216">
        <v>39574117</v>
      </c>
      <c r="AY1216">
        <v>1</v>
      </c>
      <c r="AZ1216">
        <v>0</v>
      </c>
      <c r="BA1216">
        <v>1165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CX1216">
        <f>Y1216*Source!I571</f>
        <v>2.7000000000000001E-3</v>
      </c>
      <c r="CY1216">
        <f t="shared" si="222"/>
        <v>67666.47</v>
      </c>
      <c r="CZ1216">
        <f t="shared" si="223"/>
        <v>10315.01</v>
      </c>
      <c r="DA1216">
        <f t="shared" si="224"/>
        <v>6.56</v>
      </c>
      <c r="DB1216">
        <v>0</v>
      </c>
    </row>
    <row r="1217" spans="1:106" x14ac:dyDescent="0.2">
      <c r="A1217">
        <f>ROW(Source!A571)</f>
        <v>571</v>
      </c>
      <c r="B1217">
        <v>39570879</v>
      </c>
      <c r="C1217">
        <v>39574082</v>
      </c>
      <c r="D1217">
        <v>36804447</v>
      </c>
      <c r="E1217">
        <v>1</v>
      </c>
      <c r="F1217">
        <v>1</v>
      </c>
      <c r="G1217">
        <v>1</v>
      </c>
      <c r="H1217">
        <v>3</v>
      </c>
      <c r="I1217" t="s">
        <v>1276</v>
      </c>
      <c r="J1217" t="s">
        <v>1277</v>
      </c>
      <c r="K1217" t="s">
        <v>1278</v>
      </c>
      <c r="L1217">
        <v>1348</v>
      </c>
      <c r="N1217">
        <v>1009</v>
      </c>
      <c r="O1217" t="s">
        <v>64</v>
      </c>
      <c r="P1217" t="s">
        <v>64</v>
      </c>
      <c r="Q1217">
        <v>1000</v>
      </c>
      <c r="W1217">
        <v>0</v>
      </c>
      <c r="X1217">
        <v>-437906794</v>
      </c>
      <c r="Y1217">
        <v>2.0000000000000001E-4</v>
      </c>
      <c r="AA1217">
        <v>59302.47</v>
      </c>
      <c r="AB1217">
        <v>0</v>
      </c>
      <c r="AC1217">
        <v>0</v>
      </c>
      <c r="AD1217">
        <v>0</v>
      </c>
      <c r="AE1217">
        <v>9040.01</v>
      </c>
      <c r="AF1217">
        <v>0</v>
      </c>
      <c r="AG1217">
        <v>0</v>
      </c>
      <c r="AH1217">
        <v>0</v>
      </c>
      <c r="AI1217">
        <v>6.56</v>
      </c>
      <c r="AJ1217">
        <v>1</v>
      </c>
      <c r="AK1217">
        <v>1</v>
      </c>
      <c r="AL1217">
        <v>1</v>
      </c>
      <c r="AN1217">
        <v>0</v>
      </c>
      <c r="AO1217">
        <v>1</v>
      </c>
      <c r="AP1217">
        <v>0</v>
      </c>
      <c r="AQ1217">
        <v>0</v>
      </c>
      <c r="AR1217">
        <v>0</v>
      </c>
      <c r="AS1217" t="s">
        <v>3</v>
      </c>
      <c r="AT1217">
        <v>2.0000000000000001E-4</v>
      </c>
      <c r="AU1217" t="s">
        <v>3</v>
      </c>
      <c r="AV1217">
        <v>0</v>
      </c>
      <c r="AW1217">
        <v>2</v>
      </c>
      <c r="AX1217">
        <v>39574118</v>
      </c>
      <c r="AY1217">
        <v>1</v>
      </c>
      <c r="AZ1217">
        <v>0</v>
      </c>
      <c r="BA1217">
        <v>1166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CX1217">
        <f>Y1217*Source!I571</f>
        <v>1.8000000000000001E-4</v>
      </c>
      <c r="CY1217">
        <f t="shared" si="222"/>
        <v>59302.47</v>
      </c>
      <c r="CZ1217">
        <f t="shared" si="223"/>
        <v>9040.01</v>
      </c>
      <c r="DA1217">
        <f t="shared" si="224"/>
        <v>6.56</v>
      </c>
      <c r="DB1217">
        <v>0</v>
      </c>
    </row>
    <row r="1218" spans="1:106" x14ac:dyDescent="0.2">
      <c r="A1218">
        <f>ROW(Source!A571)</f>
        <v>571</v>
      </c>
      <c r="B1218">
        <v>39570879</v>
      </c>
      <c r="C1218">
        <v>39574082</v>
      </c>
      <c r="D1218">
        <v>36805349</v>
      </c>
      <c r="E1218">
        <v>1</v>
      </c>
      <c r="F1218">
        <v>1</v>
      </c>
      <c r="G1218">
        <v>1</v>
      </c>
      <c r="H1218">
        <v>3</v>
      </c>
      <c r="I1218" t="s">
        <v>750</v>
      </c>
      <c r="J1218" t="s">
        <v>752</v>
      </c>
      <c r="K1218" t="s">
        <v>751</v>
      </c>
      <c r="L1218">
        <v>1301</v>
      </c>
      <c r="N1218">
        <v>1003</v>
      </c>
      <c r="O1218" t="s">
        <v>52</v>
      </c>
      <c r="P1218" t="s">
        <v>52</v>
      </c>
      <c r="Q1218">
        <v>1</v>
      </c>
      <c r="W1218">
        <v>0</v>
      </c>
      <c r="X1218">
        <v>-1679800855</v>
      </c>
      <c r="Y1218">
        <v>137.08888899999999</v>
      </c>
      <c r="AA1218">
        <v>101.09</v>
      </c>
      <c r="AB1218">
        <v>0</v>
      </c>
      <c r="AC1218">
        <v>0</v>
      </c>
      <c r="AD1218">
        <v>0</v>
      </c>
      <c r="AE1218">
        <v>15.41</v>
      </c>
      <c r="AF1218">
        <v>0</v>
      </c>
      <c r="AG1218">
        <v>0</v>
      </c>
      <c r="AH1218">
        <v>0</v>
      </c>
      <c r="AI1218">
        <v>6.56</v>
      </c>
      <c r="AJ1218">
        <v>1</v>
      </c>
      <c r="AK1218">
        <v>1</v>
      </c>
      <c r="AL1218">
        <v>1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 t="s">
        <v>3</v>
      </c>
      <c r="AT1218">
        <v>137.08888899999999</v>
      </c>
      <c r="AU1218" t="s">
        <v>3</v>
      </c>
      <c r="AV1218">
        <v>0</v>
      </c>
      <c r="AW1218">
        <v>1</v>
      </c>
      <c r="AX1218">
        <v>-1</v>
      </c>
      <c r="AY1218">
        <v>0</v>
      </c>
      <c r="AZ1218">
        <v>0</v>
      </c>
      <c r="BA1218" t="s">
        <v>3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CX1218">
        <f>Y1218*Source!I571</f>
        <v>123.3800001</v>
      </c>
      <c r="CY1218">
        <f t="shared" si="222"/>
        <v>101.09</v>
      </c>
      <c r="CZ1218">
        <f t="shared" si="223"/>
        <v>15.41</v>
      </c>
      <c r="DA1218">
        <f t="shared" si="224"/>
        <v>6.56</v>
      </c>
      <c r="DB1218">
        <v>0</v>
      </c>
    </row>
    <row r="1219" spans="1:106" x14ac:dyDescent="0.2">
      <c r="A1219">
        <f>ROW(Source!A571)</f>
        <v>571</v>
      </c>
      <c r="B1219">
        <v>39570879</v>
      </c>
      <c r="C1219">
        <v>39574082</v>
      </c>
      <c r="D1219">
        <v>36805527</v>
      </c>
      <c r="E1219">
        <v>1</v>
      </c>
      <c r="F1219">
        <v>1</v>
      </c>
      <c r="G1219">
        <v>1</v>
      </c>
      <c r="H1219">
        <v>3</v>
      </c>
      <c r="I1219" t="s">
        <v>1413</v>
      </c>
      <c r="J1219" t="s">
        <v>1414</v>
      </c>
      <c r="K1219" t="s">
        <v>1415</v>
      </c>
      <c r="L1219">
        <v>1348</v>
      </c>
      <c r="N1219">
        <v>1009</v>
      </c>
      <c r="O1219" t="s">
        <v>64</v>
      </c>
      <c r="P1219" t="s">
        <v>64</v>
      </c>
      <c r="Q1219">
        <v>1000</v>
      </c>
      <c r="W1219">
        <v>0</v>
      </c>
      <c r="X1219">
        <v>-2116243625</v>
      </c>
      <c r="Y1219">
        <v>5.0000000000000002E-5</v>
      </c>
      <c r="AA1219">
        <v>248624</v>
      </c>
      <c r="AB1219">
        <v>0</v>
      </c>
      <c r="AC1219">
        <v>0</v>
      </c>
      <c r="AD1219">
        <v>0</v>
      </c>
      <c r="AE1219">
        <v>37900</v>
      </c>
      <c r="AF1219">
        <v>0</v>
      </c>
      <c r="AG1219">
        <v>0</v>
      </c>
      <c r="AH1219">
        <v>0</v>
      </c>
      <c r="AI1219">
        <v>6.56</v>
      </c>
      <c r="AJ1219">
        <v>1</v>
      </c>
      <c r="AK1219">
        <v>1</v>
      </c>
      <c r="AL1219">
        <v>1</v>
      </c>
      <c r="AN1219">
        <v>0</v>
      </c>
      <c r="AO1219">
        <v>1</v>
      </c>
      <c r="AP1219">
        <v>0</v>
      </c>
      <c r="AQ1219">
        <v>0</v>
      </c>
      <c r="AR1219">
        <v>0</v>
      </c>
      <c r="AS1219" t="s">
        <v>3</v>
      </c>
      <c r="AT1219">
        <v>5.0000000000000002E-5</v>
      </c>
      <c r="AU1219" t="s">
        <v>3</v>
      </c>
      <c r="AV1219">
        <v>0</v>
      </c>
      <c r="AW1219">
        <v>2</v>
      </c>
      <c r="AX1219">
        <v>39574121</v>
      </c>
      <c r="AY1219">
        <v>1</v>
      </c>
      <c r="AZ1219">
        <v>0</v>
      </c>
      <c r="BA1219">
        <v>1169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CX1219">
        <f>Y1219*Source!I571</f>
        <v>4.5000000000000003E-5</v>
      </c>
      <c r="CY1219">
        <f t="shared" si="222"/>
        <v>248624</v>
      </c>
      <c r="CZ1219">
        <f t="shared" si="223"/>
        <v>37900</v>
      </c>
      <c r="DA1219">
        <f t="shared" si="224"/>
        <v>6.56</v>
      </c>
      <c r="DB1219">
        <v>0</v>
      </c>
    </row>
    <row r="1220" spans="1:106" x14ac:dyDescent="0.2">
      <c r="A1220">
        <f>ROW(Source!A571)</f>
        <v>571</v>
      </c>
      <c r="B1220">
        <v>39570879</v>
      </c>
      <c r="C1220">
        <v>39574082</v>
      </c>
      <c r="D1220">
        <v>36822727</v>
      </c>
      <c r="E1220">
        <v>1</v>
      </c>
      <c r="F1220">
        <v>1</v>
      </c>
      <c r="G1220">
        <v>1</v>
      </c>
      <c r="H1220">
        <v>3</v>
      </c>
      <c r="I1220" t="s">
        <v>849</v>
      </c>
      <c r="J1220" t="s">
        <v>851</v>
      </c>
      <c r="K1220" t="s">
        <v>850</v>
      </c>
      <c r="L1220">
        <v>1327</v>
      </c>
      <c r="N1220">
        <v>1005</v>
      </c>
      <c r="O1220" t="s">
        <v>250</v>
      </c>
      <c r="P1220" t="s">
        <v>250</v>
      </c>
      <c r="Q1220">
        <v>1</v>
      </c>
      <c r="W1220">
        <v>0</v>
      </c>
      <c r="X1220">
        <v>1054847568</v>
      </c>
      <c r="Y1220">
        <v>100</v>
      </c>
      <c r="AA1220">
        <v>2240.7600000000002</v>
      </c>
      <c r="AB1220">
        <v>0</v>
      </c>
      <c r="AC1220">
        <v>0</v>
      </c>
      <c r="AD1220">
        <v>0</v>
      </c>
      <c r="AE1220">
        <v>341.58</v>
      </c>
      <c r="AF1220">
        <v>0</v>
      </c>
      <c r="AG1220">
        <v>0</v>
      </c>
      <c r="AH1220">
        <v>0</v>
      </c>
      <c r="AI1220">
        <v>6.56</v>
      </c>
      <c r="AJ1220">
        <v>1</v>
      </c>
      <c r="AK1220">
        <v>1</v>
      </c>
      <c r="AL1220">
        <v>1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 t="s">
        <v>3</v>
      </c>
      <c r="AT1220">
        <v>100</v>
      </c>
      <c r="AU1220" t="s">
        <v>3</v>
      </c>
      <c r="AV1220">
        <v>0</v>
      </c>
      <c r="AW1220">
        <v>1</v>
      </c>
      <c r="AX1220">
        <v>-1</v>
      </c>
      <c r="AY1220">
        <v>0</v>
      </c>
      <c r="AZ1220">
        <v>0</v>
      </c>
      <c r="BA1220" t="s">
        <v>3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CX1220">
        <f>Y1220*Source!I571</f>
        <v>90</v>
      </c>
      <c r="CY1220">
        <f t="shared" si="222"/>
        <v>2240.7600000000002</v>
      </c>
      <c r="CZ1220">
        <f t="shared" si="223"/>
        <v>341.58</v>
      </c>
      <c r="DA1220">
        <f t="shared" si="224"/>
        <v>6.56</v>
      </c>
      <c r="DB1220">
        <v>0</v>
      </c>
    </row>
    <row r="1221" spans="1:106" x14ac:dyDescent="0.2">
      <c r="A1221">
        <f>ROW(Source!A571)</f>
        <v>571</v>
      </c>
      <c r="B1221">
        <v>39570879</v>
      </c>
      <c r="C1221">
        <v>39574082</v>
      </c>
      <c r="D1221">
        <v>36823258</v>
      </c>
      <c r="E1221">
        <v>1</v>
      </c>
      <c r="F1221">
        <v>1</v>
      </c>
      <c r="G1221">
        <v>1</v>
      </c>
      <c r="H1221">
        <v>3</v>
      </c>
      <c r="I1221" t="s">
        <v>579</v>
      </c>
      <c r="J1221" t="s">
        <v>581</v>
      </c>
      <c r="K1221" t="s">
        <v>580</v>
      </c>
      <c r="L1221">
        <v>1348</v>
      </c>
      <c r="N1221">
        <v>1009</v>
      </c>
      <c r="O1221" t="s">
        <v>64</v>
      </c>
      <c r="P1221" t="s">
        <v>64</v>
      </c>
      <c r="Q1221">
        <v>1000</v>
      </c>
      <c r="W1221">
        <v>0</v>
      </c>
      <c r="X1221">
        <v>299819930</v>
      </c>
      <c r="Y1221">
        <v>0.06</v>
      </c>
      <c r="AA1221">
        <v>50590.720000000001</v>
      </c>
      <c r="AB1221">
        <v>0</v>
      </c>
      <c r="AC1221">
        <v>0</v>
      </c>
      <c r="AD1221">
        <v>0</v>
      </c>
      <c r="AE1221">
        <v>7712</v>
      </c>
      <c r="AF1221">
        <v>0</v>
      </c>
      <c r="AG1221">
        <v>0</v>
      </c>
      <c r="AH1221">
        <v>0</v>
      </c>
      <c r="AI1221">
        <v>6.56</v>
      </c>
      <c r="AJ1221">
        <v>1</v>
      </c>
      <c r="AK1221">
        <v>1</v>
      </c>
      <c r="AL1221">
        <v>1</v>
      </c>
      <c r="AN1221">
        <v>0</v>
      </c>
      <c r="AO1221">
        <v>1</v>
      </c>
      <c r="AP1221">
        <v>0</v>
      </c>
      <c r="AQ1221">
        <v>0</v>
      </c>
      <c r="AR1221">
        <v>0</v>
      </c>
      <c r="AS1221" t="s">
        <v>3</v>
      </c>
      <c r="AT1221">
        <v>0.06</v>
      </c>
      <c r="AU1221" t="s">
        <v>3</v>
      </c>
      <c r="AV1221">
        <v>0</v>
      </c>
      <c r="AW1221">
        <v>2</v>
      </c>
      <c r="AX1221">
        <v>39574122</v>
      </c>
      <c r="AY1221">
        <v>1</v>
      </c>
      <c r="AZ1221">
        <v>0</v>
      </c>
      <c r="BA1221">
        <v>1170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CX1221">
        <f>Y1221*Source!I571</f>
        <v>5.3999999999999999E-2</v>
      </c>
      <c r="CY1221">
        <f t="shared" si="222"/>
        <v>50590.720000000001</v>
      </c>
      <c r="CZ1221">
        <f t="shared" si="223"/>
        <v>7712</v>
      </c>
      <c r="DA1221">
        <f t="shared" si="224"/>
        <v>6.56</v>
      </c>
      <c r="DB1221">
        <v>0</v>
      </c>
    </row>
    <row r="1222" spans="1:106" x14ac:dyDescent="0.2">
      <c r="A1222">
        <f>ROW(Source!A571)</f>
        <v>571</v>
      </c>
      <c r="B1222">
        <v>39570879</v>
      </c>
      <c r="C1222">
        <v>39574082</v>
      </c>
      <c r="D1222">
        <v>36825287</v>
      </c>
      <c r="E1222">
        <v>1</v>
      </c>
      <c r="F1222">
        <v>1</v>
      </c>
      <c r="G1222">
        <v>1</v>
      </c>
      <c r="H1222">
        <v>3</v>
      </c>
      <c r="I1222" t="s">
        <v>1416</v>
      </c>
      <c r="J1222" t="s">
        <v>1417</v>
      </c>
      <c r="K1222" t="s">
        <v>1418</v>
      </c>
      <c r="L1222">
        <v>1302</v>
      </c>
      <c r="N1222">
        <v>1003</v>
      </c>
      <c r="O1222" t="s">
        <v>47</v>
      </c>
      <c r="P1222" t="s">
        <v>47</v>
      </c>
      <c r="Q1222">
        <v>10</v>
      </c>
      <c r="W1222">
        <v>0</v>
      </c>
      <c r="X1222">
        <v>-1640127157</v>
      </c>
      <c r="Y1222">
        <v>5.0000000000000001E-3</v>
      </c>
      <c r="AA1222">
        <v>329.57</v>
      </c>
      <c r="AB1222">
        <v>0</v>
      </c>
      <c r="AC1222">
        <v>0</v>
      </c>
      <c r="AD1222">
        <v>0</v>
      </c>
      <c r="AE1222">
        <v>50.24</v>
      </c>
      <c r="AF1222">
        <v>0</v>
      </c>
      <c r="AG1222">
        <v>0</v>
      </c>
      <c r="AH1222">
        <v>0</v>
      </c>
      <c r="AI1222">
        <v>6.56</v>
      </c>
      <c r="AJ1222">
        <v>1</v>
      </c>
      <c r="AK1222">
        <v>1</v>
      </c>
      <c r="AL1222">
        <v>1</v>
      </c>
      <c r="AN1222">
        <v>0</v>
      </c>
      <c r="AO1222">
        <v>1</v>
      </c>
      <c r="AP1222">
        <v>0</v>
      </c>
      <c r="AQ1222">
        <v>0</v>
      </c>
      <c r="AR1222">
        <v>0</v>
      </c>
      <c r="AS1222" t="s">
        <v>3</v>
      </c>
      <c r="AT1222">
        <v>5.0000000000000001E-3</v>
      </c>
      <c r="AU1222" t="s">
        <v>3</v>
      </c>
      <c r="AV1222">
        <v>0</v>
      </c>
      <c r="AW1222">
        <v>2</v>
      </c>
      <c r="AX1222">
        <v>39574123</v>
      </c>
      <c r="AY1222">
        <v>1</v>
      </c>
      <c r="AZ1222">
        <v>0</v>
      </c>
      <c r="BA1222">
        <v>1171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CX1222">
        <f>Y1222*Source!I571</f>
        <v>4.5000000000000005E-3</v>
      </c>
      <c r="CY1222">
        <f t="shared" si="222"/>
        <v>329.57</v>
      </c>
      <c r="CZ1222">
        <f t="shared" si="223"/>
        <v>50.24</v>
      </c>
      <c r="DA1222">
        <f t="shared" si="224"/>
        <v>6.56</v>
      </c>
      <c r="DB1222">
        <v>0</v>
      </c>
    </row>
    <row r="1223" spans="1:106" x14ac:dyDescent="0.2">
      <c r="A1223">
        <f>ROW(Source!A571)</f>
        <v>571</v>
      </c>
      <c r="B1223">
        <v>39570879</v>
      </c>
      <c r="C1223">
        <v>39574082</v>
      </c>
      <c r="D1223">
        <v>36825646</v>
      </c>
      <c r="E1223">
        <v>1</v>
      </c>
      <c r="F1223">
        <v>1</v>
      </c>
      <c r="G1223">
        <v>1</v>
      </c>
      <c r="H1223">
        <v>3</v>
      </c>
      <c r="I1223" t="s">
        <v>1220</v>
      </c>
      <c r="J1223" t="s">
        <v>1221</v>
      </c>
      <c r="K1223" t="s">
        <v>1222</v>
      </c>
      <c r="L1223">
        <v>1348</v>
      </c>
      <c r="N1223">
        <v>1009</v>
      </c>
      <c r="O1223" t="s">
        <v>64</v>
      </c>
      <c r="P1223" t="s">
        <v>64</v>
      </c>
      <c r="Q1223">
        <v>1000</v>
      </c>
      <c r="W1223">
        <v>0</v>
      </c>
      <c r="X1223">
        <v>-1396314973</v>
      </c>
      <c r="Y1223">
        <v>1E-3</v>
      </c>
      <c r="AA1223">
        <v>29226.11</v>
      </c>
      <c r="AB1223">
        <v>0</v>
      </c>
      <c r="AC1223">
        <v>0</v>
      </c>
      <c r="AD1223">
        <v>0</v>
      </c>
      <c r="AE1223">
        <v>4455.2</v>
      </c>
      <c r="AF1223">
        <v>0</v>
      </c>
      <c r="AG1223">
        <v>0</v>
      </c>
      <c r="AH1223">
        <v>0</v>
      </c>
      <c r="AI1223">
        <v>6.56</v>
      </c>
      <c r="AJ1223">
        <v>1</v>
      </c>
      <c r="AK1223">
        <v>1</v>
      </c>
      <c r="AL1223">
        <v>1</v>
      </c>
      <c r="AN1223">
        <v>0</v>
      </c>
      <c r="AO1223">
        <v>1</v>
      </c>
      <c r="AP1223">
        <v>0</v>
      </c>
      <c r="AQ1223">
        <v>0</v>
      </c>
      <c r="AR1223">
        <v>0</v>
      </c>
      <c r="AS1223" t="s">
        <v>3</v>
      </c>
      <c r="AT1223">
        <v>1E-3</v>
      </c>
      <c r="AU1223" t="s">
        <v>3</v>
      </c>
      <c r="AV1223">
        <v>0</v>
      </c>
      <c r="AW1223">
        <v>2</v>
      </c>
      <c r="AX1223">
        <v>39574124</v>
      </c>
      <c r="AY1223">
        <v>1</v>
      </c>
      <c r="AZ1223">
        <v>0</v>
      </c>
      <c r="BA1223">
        <v>1172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CX1223">
        <f>Y1223*Source!I571</f>
        <v>9.0000000000000008E-4</v>
      </c>
      <c r="CY1223">
        <f t="shared" si="222"/>
        <v>29226.11</v>
      </c>
      <c r="CZ1223">
        <f t="shared" si="223"/>
        <v>4455.2</v>
      </c>
      <c r="DA1223">
        <f t="shared" si="224"/>
        <v>6.56</v>
      </c>
      <c r="DB1223">
        <v>0</v>
      </c>
    </row>
    <row r="1224" spans="1:106" x14ac:dyDescent="0.2">
      <c r="A1224">
        <f>ROW(Source!A571)</f>
        <v>571</v>
      </c>
      <c r="B1224">
        <v>39570879</v>
      </c>
      <c r="C1224">
        <v>39574082</v>
      </c>
      <c r="D1224">
        <v>36826406</v>
      </c>
      <c r="E1224">
        <v>1</v>
      </c>
      <c r="F1224">
        <v>1</v>
      </c>
      <c r="G1224">
        <v>1</v>
      </c>
      <c r="H1224">
        <v>3</v>
      </c>
      <c r="I1224" t="s">
        <v>1419</v>
      </c>
      <c r="J1224" t="s">
        <v>1420</v>
      </c>
      <c r="K1224" t="s">
        <v>1421</v>
      </c>
      <c r="L1224">
        <v>1348</v>
      </c>
      <c r="N1224">
        <v>1009</v>
      </c>
      <c r="O1224" t="s">
        <v>64</v>
      </c>
      <c r="P1224" t="s">
        <v>64</v>
      </c>
      <c r="Q1224">
        <v>1000</v>
      </c>
      <c r="W1224">
        <v>0</v>
      </c>
      <c r="X1224">
        <v>900832145</v>
      </c>
      <c r="Y1224">
        <v>8.9999999999999998E-4</v>
      </c>
      <c r="AA1224">
        <v>32275.200000000001</v>
      </c>
      <c r="AB1224">
        <v>0</v>
      </c>
      <c r="AC1224">
        <v>0</v>
      </c>
      <c r="AD1224">
        <v>0</v>
      </c>
      <c r="AE1224">
        <v>4920</v>
      </c>
      <c r="AF1224">
        <v>0</v>
      </c>
      <c r="AG1224">
        <v>0</v>
      </c>
      <c r="AH1224">
        <v>0</v>
      </c>
      <c r="AI1224">
        <v>6.56</v>
      </c>
      <c r="AJ1224">
        <v>1</v>
      </c>
      <c r="AK1224">
        <v>1</v>
      </c>
      <c r="AL1224">
        <v>1</v>
      </c>
      <c r="AN1224">
        <v>0</v>
      </c>
      <c r="AO1224">
        <v>1</v>
      </c>
      <c r="AP1224">
        <v>0</v>
      </c>
      <c r="AQ1224">
        <v>0</v>
      </c>
      <c r="AR1224">
        <v>0</v>
      </c>
      <c r="AS1224" t="s">
        <v>3</v>
      </c>
      <c r="AT1224">
        <v>8.9999999999999998E-4</v>
      </c>
      <c r="AU1224" t="s">
        <v>3</v>
      </c>
      <c r="AV1224">
        <v>0</v>
      </c>
      <c r="AW1224">
        <v>2</v>
      </c>
      <c r="AX1224">
        <v>39574125</v>
      </c>
      <c r="AY1224">
        <v>1</v>
      </c>
      <c r="AZ1224">
        <v>0</v>
      </c>
      <c r="BA1224">
        <v>1173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CX1224">
        <f>Y1224*Source!I571</f>
        <v>8.0999999999999996E-4</v>
      </c>
      <c r="CY1224">
        <f t="shared" si="222"/>
        <v>32275.200000000001</v>
      </c>
      <c r="CZ1224">
        <f t="shared" si="223"/>
        <v>4920</v>
      </c>
      <c r="DA1224">
        <f t="shared" si="224"/>
        <v>6.56</v>
      </c>
      <c r="DB1224">
        <v>0</v>
      </c>
    </row>
    <row r="1225" spans="1:106" x14ac:dyDescent="0.2">
      <c r="A1225">
        <f>ROW(Source!A571)</f>
        <v>571</v>
      </c>
      <c r="B1225">
        <v>39570879</v>
      </c>
      <c r="C1225">
        <v>39574082</v>
      </c>
      <c r="D1225">
        <v>36830313</v>
      </c>
      <c r="E1225">
        <v>1</v>
      </c>
      <c r="F1225">
        <v>1</v>
      </c>
      <c r="G1225">
        <v>1</v>
      </c>
      <c r="H1225">
        <v>3</v>
      </c>
      <c r="I1225" t="s">
        <v>1422</v>
      </c>
      <c r="J1225" t="s">
        <v>1423</v>
      </c>
      <c r="K1225" t="s">
        <v>1424</v>
      </c>
      <c r="L1225">
        <v>1339</v>
      </c>
      <c r="N1225">
        <v>1007</v>
      </c>
      <c r="O1225" t="s">
        <v>73</v>
      </c>
      <c r="P1225" t="s">
        <v>73</v>
      </c>
      <c r="Q1225">
        <v>1</v>
      </c>
      <c r="W1225">
        <v>0</v>
      </c>
      <c r="X1225">
        <v>1283004816</v>
      </c>
      <c r="Y1225">
        <v>5.0000000000000001E-4</v>
      </c>
      <c r="AA1225">
        <v>11152</v>
      </c>
      <c r="AB1225">
        <v>0</v>
      </c>
      <c r="AC1225">
        <v>0</v>
      </c>
      <c r="AD1225">
        <v>0</v>
      </c>
      <c r="AE1225">
        <v>1700</v>
      </c>
      <c r="AF1225">
        <v>0</v>
      </c>
      <c r="AG1225">
        <v>0</v>
      </c>
      <c r="AH1225">
        <v>0</v>
      </c>
      <c r="AI1225">
        <v>6.56</v>
      </c>
      <c r="AJ1225">
        <v>1</v>
      </c>
      <c r="AK1225">
        <v>1</v>
      </c>
      <c r="AL1225">
        <v>1</v>
      </c>
      <c r="AN1225">
        <v>0</v>
      </c>
      <c r="AO1225">
        <v>1</v>
      </c>
      <c r="AP1225">
        <v>0</v>
      </c>
      <c r="AQ1225">
        <v>0</v>
      </c>
      <c r="AR1225">
        <v>0</v>
      </c>
      <c r="AS1225" t="s">
        <v>3</v>
      </c>
      <c r="AT1225">
        <v>5.0000000000000001E-4</v>
      </c>
      <c r="AU1225" t="s">
        <v>3</v>
      </c>
      <c r="AV1225">
        <v>0</v>
      </c>
      <c r="AW1225">
        <v>2</v>
      </c>
      <c r="AX1225">
        <v>39574127</v>
      </c>
      <c r="AY1225">
        <v>1</v>
      </c>
      <c r="AZ1225">
        <v>0</v>
      </c>
      <c r="BA1225">
        <v>1175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CX1225">
        <f>Y1225*Source!I571</f>
        <v>4.5000000000000004E-4</v>
      </c>
      <c r="CY1225">
        <f t="shared" si="222"/>
        <v>11152</v>
      </c>
      <c r="CZ1225">
        <f t="shared" si="223"/>
        <v>1700</v>
      </c>
      <c r="DA1225">
        <f t="shared" si="224"/>
        <v>6.56</v>
      </c>
      <c r="DB1225">
        <v>0</v>
      </c>
    </row>
    <row r="1226" spans="1:106" x14ac:dyDescent="0.2">
      <c r="A1226">
        <f>ROW(Source!A571)</f>
        <v>571</v>
      </c>
      <c r="B1226">
        <v>39570879</v>
      </c>
      <c r="C1226">
        <v>39574082</v>
      </c>
      <c r="D1226">
        <v>36833325</v>
      </c>
      <c r="E1226">
        <v>1</v>
      </c>
      <c r="F1226">
        <v>1</v>
      </c>
      <c r="G1226">
        <v>1</v>
      </c>
      <c r="H1226">
        <v>3</v>
      </c>
      <c r="I1226" t="s">
        <v>773</v>
      </c>
      <c r="J1226" t="s">
        <v>775</v>
      </c>
      <c r="K1226" t="s">
        <v>854</v>
      </c>
      <c r="L1226">
        <v>1339</v>
      </c>
      <c r="N1226">
        <v>1007</v>
      </c>
      <c r="O1226" t="s">
        <v>73</v>
      </c>
      <c r="P1226" t="s">
        <v>73</v>
      </c>
      <c r="Q1226">
        <v>1</v>
      </c>
      <c r="W1226">
        <v>0</v>
      </c>
      <c r="X1226">
        <v>-818095201</v>
      </c>
      <c r="Y1226">
        <v>10</v>
      </c>
      <c r="AA1226">
        <v>1911.52</v>
      </c>
      <c r="AB1226">
        <v>0</v>
      </c>
      <c r="AC1226">
        <v>0</v>
      </c>
      <c r="AD1226">
        <v>0</v>
      </c>
      <c r="AE1226">
        <v>291.39</v>
      </c>
      <c r="AF1226">
        <v>0</v>
      </c>
      <c r="AG1226">
        <v>0</v>
      </c>
      <c r="AH1226">
        <v>0</v>
      </c>
      <c r="AI1226">
        <v>6.56</v>
      </c>
      <c r="AJ1226">
        <v>1</v>
      </c>
      <c r="AK1226">
        <v>1</v>
      </c>
      <c r="AL1226">
        <v>1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 t="s">
        <v>3</v>
      </c>
      <c r="AT1226">
        <v>10</v>
      </c>
      <c r="AU1226" t="s">
        <v>3</v>
      </c>
      <c r="AV1226">
        <v>0</v>
      </c>
      <c r="AW1226">
        <v>1</v>
      </c>
      <c r="AX1226">
        <v>-1</v>
      </c>
      <c r="AY1226">
        <v>0</v>
      </c>
      <c r="AZ1226">
        <v>0</v>
      </c>
      <c r="BA1226" t="s">
        <v>3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CX1226">
        <f>Y1226*Source!I571</f>
        <v>9</v>
      </c>
      <c r="CY1226">
        <f t="shared" si="222"/>
        <v>1911.52</v>
      </c>
      <c r="CZ1226">
        <f t="shared" si="223"/>
        <v>291.39</v>
      </c>
      <c r="DA1226">
        <f t="shared" si="224"/>
        <v>6.56</v>
      </c>
      <c r="DB1226">
        <v>0</v>
      </c>
    </row>
    <row r="1227" spans="1:106" x14ac:dyDescent="0.2">
      <c r="A1227">
        <f>ROW(Source!A571)</f>
        <v>571</v>
      </c>
      <c r="B1227">
        <v>39570879</v>
      </c>
      <c r="C1227">
        <v>39574082</v>
      </c>
      <c r="D1227">
        <v>36837948</v>
      </c>
      <c r="E1227">
        <v>1</v>
      </c>
      <c r="F1227">
        <v>1</v>
      </c>
      <c r="G1227">
        <v>1</v>
      </c>
      <c r="H1227">
        <v>3</v>
      </c>
      <c r="I1227" t="s">
        <v>1425</v>
      </c>
      <c r="J1227" t="s">
        <v>1426</v>
      </c>
      <c r="K1227" t="s">
        <v>1427</v>
      </c>
      <c r="L1227">
        <v>1348</v>
      </c>
      <c r="N1227">
        <v>1009</v>
      </c>
      <c r="O1227" t="s">
        <v>64</v>
      </c>
      <c r="P1227" t="s">
        <v>64</v>
      </c>
      <c r="Q1227">
        <v>1000</v>
      </c>
      <c r="W1227">
        <v>0</v>
      </c>
      <c r="X1227">
        <v>-1655298345</v>
      </c>
      <c r="Y1227">
        <v>1.3999999999999999E-4</v>
      </c>
      <c r="AA1227">
        <v>102467.2</v>
      </c>
      <c r="AB1227">
        <v>0</v>
      </c>
      <c r="AC1227">
        <v>0</v>
      </c>
      <c r="AD1227">
        <v>0</v>
      </c>
      <c r="AE1227">
        <v>15620</v>
      </c>
      <c r="AF1227">
        <v>0</v>
      </c>
      <c r="AG1227">
        <v>0</v>
      </c>
      <c r="AH1227">
        <v>0</v>
      </c>
      <c r="AI1227">
        <v>6.56</v>
      </c>
      <c r="AJ1227">
        <v>1</v>
      </c>
      <c r="AK1227">
        <v>1</v>
      </c>
      <c r="AL1227">
        <v>1</v>
      </c>
      <c r="AN1227">
        <v>0</v>
      </c>
      <c r="AO1227">
        <v>1</v>
      </c>
      <c r="AP1227">
        <v>0</v>
      </c>
      <c r="AQ1227">
        <v>0</v>
      </c>
      <c r="AR1227">
        <v>0</v>
      </c>
      <c r="AS1227" t="s">
        <v>3</v>
      </c>
      <c r="AT1227">
        <v>1.3999999999999999E-4</v>
      </c>
      <c r="AU1227" t="s">
        <v>3</v>
      </c>
      <c r="AV1227">
        <v>0</v>
      </c>
      <c r="AW1227">
        <v>2</v>
      </c>
      <c r="AX1227">
        <v>39574128</v>
      </c>
      <c r="AY1227">
        <v>1</v>
      </c>
      <c r="AZ1227">
        <v>0</v>
      </c>
      <c r="BA1227">
        <v>1176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CX1227">
        <f>Y1227*Source!I571</f>
        <v>1.26E-4</v>
      </c>
      <c r="CY1227">
        <f t="shared" si="222"/>
        <v>102467.2</v>
      </c>
      <c r="CZ1227">
        <f t="shared" si="223"/>
        <v>15620</v>
      </c>
      <c r="DA1227">
        <f t="shared" si="224"/>
        <v>6.56</v>
      </c>
      <c r="DB1227">
        <v>0</v>
      </c>
    </row>
    <row r="1228" spans="1:106" x14ac:dyDescent="0.2">
      <c r="A1228">
        <f>ROW(Source!A571)</f>
        <v>571</v>
      </c>
      <c r="B1228">
        <v>39570879</v>
      </c>
      <c r="C1228">
        <v>39574082</v>
      </c>
      <c r="D1228">
        <v>36838929</v>
      </c>
      <c r="E1228">
        <v>1</v>
      </c>
      <c r="F1228">
        <v>1</v>
      </c>
      <c r="G1228">
        <v>1</v>
      </c>
      <c r="H1228">
        <v>3</v>
      </c>
      <c r="I1228" t="s">
        <v>1475</v>
      </c>
      <c r="J1228" t="s">
        <v>1476</v>
      </c>
      <c r="K1228" t="s">
        <v>1477</v>
      </c>
      <c r="L1228">
        <v>1346</v>
      </c>
      <c r="N1228">
        <v>1009</v>
      </c>
      <c r="O1228" t="s">
        <v>307</v>
      </c>
      <c r="P1228" t="s">
        <v>307</v>
      </c>
      <c r="Q1228">
        <v>1</v>
      </c>
      <c r="W1228">
        <v>0</v>
      </c>
      <c r="X1228">
        <v>-632307525</v>
      </c>
      <c r="Y1228">
        <v>18</v>
      </c>
      <c r="AA1228">
        <v>489.24</v>
      </c>
      <c r="AB1228">
        <v>0</v>
      </c>
      <c r="AC1228">
        <v>0</v>
      </c>
      <c r="AD1228">
        <v>0</v>
      </c>
      <c r="AE1228">
        <v>74.58</v>
      </c>
      <c r="AF1228">
        <v>0</v>
      </c>
      <c r="AG1228">
        <v>0</v>
      </c>
      <c r="AH1228">
        <v>0</v>
      </c>
      <c r="AI1228">
        <v>6.56</v>
      </c>
      <c r="AJ1228">
        <v>1</v>
      </c>
      <c r="AK1228">
        <v>1</v>
      </c>
      <c r="AL1228">
        <v>1</v>
      </c>
      <c r="AN1228">
        <v>0</v>
      </c>
      <c r="AO1228">
        <v>1</v>
      </c>
      <c r="AP1228">
        <v>0</v>
      </c>
      <c r="AQ1228">
        <v>0</v>
      </c>
      <c r="AR1228">
        <v>0</v>
      </c>
      <c r="AS1228" t="s">
        <v>3</v>
      </c>
      <c r="AT1228">
        <v>18</v>
      </c>
      <c r="AU1228" t="s">
        <v>3</v>
      </c>
      <c r="AV1228">
        <v>0</v>
      </c>
      <c r="AW1228">
        <v>2</v>
      </c>
      <c r="AX1228">
        <v>39574129</v>
      </c>
      <c r="AY1228">
        <v>1</v>
      </c>
      <c r="AZ1228">
        <v>0</v>
      </c>
      <c r="BA1228">
        <v>1177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CX1228">
        <f>Y1228*Source!I571</f>
        <v>16.2</v>
      </c>
      <c r="CY1228">
        <f t="shared" si="222"/>
        <v>489.24</v>
      </c>
      <c r="CZ1228">
        <f t="shared" si="223"/>
        <v>74.58</v>
      </c>
      <c r="DA1228">
        <f t="shared" si="224"/>
        <v>6.56</v>
      </c>
      <c r="DB1228">
        <v>0</v>
      </c>
    </row>
    <row r="1229" spans="1:106" x14ac:dyDescent="0.2">
      <c r="A1229">
        <f>ROW(Source!A571)</f>
        <v>571</v>
      </c>
      <c r="B1229">
        <v>39570879</v>
      </c>
      <c r="C1229">
        <v>39574082</v>
      </c>
      <c r="D1229">
        <v>36839146</v>
      </c>
      <c r="E1229">
        <v>1</v>
      </c>
      <c r="F1229">
        <v>1</v>
      </c>
      <c r="G1229">
        <v>1</v>
      </c>
      <c r="H1229">
        <v>3</v>
      </c>
      <c r="I1229" t="s">
        <v>1393</v>
      </c>
      <c r="J1229" t="s">
        <v>1394</v>
      </c>
      <c r="K1229" t="s">
        <v>1395</v>
      </c>
      <c r="L1229">
        <v>1348</v>
      </c>
      <c r="N1229">
        <v>1009</v>
      </c>
      <c r="O1229" t="s">
        <v>64</v>
      </c>
      <c r="P1229" t="s">
        <v>64</v>
      </c>
      <c r="Q1229">
        <v>1000</v>
      </c>
      <c r="W1229">
        <v>0</v>
      </c>
      <c r="X1229">
        <v>-639604785</v>
      </c>
      <c r="Y1229">
        <v>3.0000000000000001E-5</v>
      </c>
      <c r="AA1229">
        <v>61795.199999999997</v>
      </c>
      <c r="AB1229">
        <v>0</v>
      </c>
      <c r="AC1229">
        <v>0</v>
      </c>
      <c r="AD1229">
        <v>0</v>
      </c>
      <c r="AE1229">
        <v>9420</v>
      </c>
      <c r="AF1229">
        <v>0</v>
      </c>
      <c r="AG1229">
        <v>0</v>
      </c>
      <c r="AH1229">
        <v>0</v>
      </c>
      <c r="AI1229">
        <v>6.56</v>
      </c>
      <c r="AJ1229">
        <v>1</v>
      </c>
      <c r="AK1229">
        <v>1</v>
      </c>
      <c r="AL1229">
        <v>1</v>
      </c>
      <c r="AN1229">
        <v>0</v>
      </c>
      <c r="AO1229">
        <v>1</v>
      </c>
      <c r="AP1229">
        <v>0</v>
      </c>
      <c r="AQ1229">
        <v>0</v>
      </c>
      <c r="AR1229">
        <v>0</v>
      </c>
      <c r="AS1229" t="s">
        <v>3</v>
      </c>
      <c r="AT1229">
        <v>3.0000000000000001E-5</v>
      </c>
      <c r="AU1229" t="s">
        <v>3</v>
      </c>
      <c r="AV1229">
        <v>0</v>
      </c>
      <c r="AW1229">
        <v>2</v>
      </c>
      <c r="AX1229">
        <v>39574130</v>
      </c>
      <c r="AY1229">
        <v>1</v>
      </c>
      <c r="AZ1229">
        <v>0</v>
      </c>
      <c r="BA1229">
        <v>1178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CX1229">
        <f>Y1229*Source!I571</f>
        <v>2.7000000000000002E-5</v>
      </c>
      <c r="CY1229">
        <f t="shared" si="222"/>
        <v>61795.199999999997</v>
      </c>
      <c r="CZ1229">
        <f t="shared" si="223"/>
        <v>9420</v>
      </c>
      <c r="DA1229">
        <f t="shared" si="224"/>
        <v>6.56</v>
      </c>
      <c r="DB1229">
        <v>0</v>
      </c>
    </row>
    <row r="1230" spans="1:106" x14ac:dyDescent="0.2">
      <c r="A1230">
        <f>ROW(Source!A575)</f>
        <v>575</v>
      </c>
      <c r="B1230">
        <v>39570879</v>
      </c>
      <c r="C1230">
        <v>39574134</v>
      </c>
      <c r="D1230">
        <v>37070202</v>
      </c>
      <c r="E1230">
        <v>1</v>
      </c>
      <c r="F1230">
        <v>1</v>
      </c>
      <c r="G1230">
        <v>1</v>
      </c>
      <c r="H1230">
        <v>1</v>
      </c>
      <c r="I1230" t="s">
        <v>1460</v>
      </c>
      <c r="J1230" t="s">
        <v>3</v>
      </c>
      <c r="K1230" t="s">
        <v>1461</v>
      </c>
      <c r="L1230">
        <v>1191</v>
      </c>
      <c r="N1230">
        <v>1013</v>
      </c>
      <c r="O1230" t="s">
        <v>1143</v>
      </c>
      <c r="P1230" t="s">
        <v>1143</v>
      </c>
      <c r="Q1230">
        <v>1</v>
      </c>
      <c r="W1230">
        <v>0</v>
      </c>
      <c r="X1230">
        <v>1983201532</v>
      </c>
      <c r="Y1230">
        <v>40.548999999999992</v>
      </c>
      <c r="AA1230">
        <v>0</v>
      </c>
      <c r="AB1230">
        <v>0</v>
      </c>
      <c r="AC1230">
        <v>0</v>
      </c>
      <c r="AD1230">
        <v>62.39</v>
      </c>
      <c r="AE1230">
        <v>0</v>
      </c>
      <c r="AF1230">
        <v>0</v>
      </c>
      <c r="AG1230">
        <v>0</v>
      </c>
      <c r="AH1230">
        <v>9.51</v>
      </c>
      <c r="AI1230">
        <v>1</v>
      </c>
      <c r="AJ1230">
        <v>1</v>
      </c>
      <c r="AK1230">
        <v>1</v>
      </c>
      <c r="AL1230">
        <v>6.56</v>
      </c>
      <c r="AN1230">
        <v>0</v>
      </c>
      <c r="AO1230">
        <v>1</v>
      </c>
      <c r="AP1230">
        <v>1</v>
      </c>
      <c r="AQ1230">
        <v>0</v>
      </c>
      <c r="AR1230">
        <v>0</v>
      </c>
      <c r="AS1230" t="s">
        <v>3</v>
      </c>
      <c r="AT1230">
        <v>35.26</v>
      </c>
      <c r="AU1230" t="s">
        <v>20</v>
      </c>
      <c r="AV1230">
        <v>1</v>
      </c>
      <c r="AW1230">
        <v>2</v>
      </c>
      <c r="AX1230">
        <v>39574144</v>
      </c>
      <c r="AY1230">
        <v>1</v>
      </c>
      <c r="AZ1230">
        <v>0</v>
      </c>
      <c r="BA1230">
        <v>1179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CX1230">
        <f>Y1230*Source!I575</f>
        <v>36.494099999999996</v>
      </c>
      <c r="CY1230">
        <f>AD1230</f>
        <v>62.39</v>
      </c>
      <c r="CZ1230">
        <f>AH1230</f>
        <v>9.51</v>
      </c>
      <c r="DA1230">
        <f>AL1230</f>
        <v>6.56</v>
      </c>
      <c r="DB1230">
        <v>0</v>
      </c>
    </row>
    <row r="1231" spans="1:106" x14ac:dyDescent="0.2">
      <c r="A1231">
        <f>ROW(Source!A575)</f>
        <v>575</v>
      </c>
      <c r="B1231">
        <v>39570879</v>
      </c>
      <c r="C1231">
        <v>39574134</v>
      </c>
      <c r="D1231">
        <v>37064876</v>
      </c>
      <c r="E1231">
        <v>1</v>
      </c>
      <c r="F1231">
        <v>1</v>
      </c>
      <c r="G1231">
        <v>1</v>
      </c>
      <c r="H1231">
        <v>1</v>
      </c>
      <c r="I1231" t="s">
        <v>1146</v>
      </c>
      <c r="J1231" t="s">
        <v>3</v>
      </c>
      <c r="K1231" t="s">
        <v>1147</v>
      </c>
      <c r="L1231">
        <v>1191</v>
      </c>
      <c r="N1231">
        <v>1013</v>
      </c>
      <c r="O1231" t="s">
        <v>1143</v>
      </c>
      <c r="P1231" t="s">
        <v>1143</v>
      </c>
      <c r="Q1231">
        <v>1</v>
      </c>
      <c r="W1231">
        <v>0</v>
      </c>
      <c r="X1231">
        <v>-1417349443</v>
      </c>
      <c r="Y1231">
        <v>0.83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1</v>
      </c>
      <c r="AJ1231">
        <v>1</v>
      </c>
      <c r="AK1231">
        <v>6.56</v>
      </c>
      <c r="AL1231">
        <v>1</v>
      </c>
      <c r="AN1231">
        <v>0</v>
      </c>
      <c r="AO1231">
        <v>1</v>
      </c>
      <c r="AP1231">
        <v>0</v>
      </c>
      <c r="AQ1231">
        <v>0</v>
      </c>
      <c r="AR1231">
        <v>0</v>
      </c>
      <c r="AS1231" t="s">
        <v>3</v>
      </c>
      <c r="AT1231">
        <v>0.83</v>
      </c>
      <c r="AU1231" t="s">
        <v>3</v>
      </c>
      <c r="AV1231">
        <v>2</v>
      </c>
      <c r="AW1231">
        <v>2</v>
      </c>
      <c r="AX1231">
        <v>39574145</v>
      </c>
      <c r="AY1231">
        <v>1</v>
      </c>
      <c r="AZ1231">
        <v>2048</v>
      </c>
      <c r="BA1231">
        <v>1180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CX1231">
        <f>Y1231*Source!I575</f>
        <v>0.747</v>
      </c>
      <c r="CY1231">
        <f>AD1231</f>
        <v>0</v>
      </c>
      <c r="CZ1231">
        <f>AH1231</f>
        <v>0</v>
      </c>
      <c r="DA1231">
        <f>AL1231</f>
        <v>1</v>
      </c>
      <c r="DB1231">
        <v>0</v>
      </c>
    </row>
    <row r="1232" spans="1:106" x14ac:dyDescent="0.2">
      <c r="A1232">
        <f>ROW(Source!A575)</f>
        <v>575</v>
      </c>
      <c r="B1232">
        <v>39570879</v>
      </c>
      <c r="C1232">
        <v>39574134</v>
      </c>
      <c r="D1232">
        <v>36882057</v>
      </c>
      <c r="E1232">
        <v>1</v>
      </c>
      <c r="F1232">
        <v>1</v>
      </c>
      <c r="G1232">
        <v>1</v>
      </c>
      <c r="H1232">
        <v>2</v>
      </c>
      <c r="I1232" t="s">
        <v>1194</v>
      </c>
      <c r="J1232" t="s">
        <v>1195</v>
      </c>
      <c r="K1232" t="s">
        <v>1196</v>
      </c>
      <c r="L1232">
        <v>1368</v>
      </c>
      <c r="N1232">
        <v>1011</v>
      </c>
      <c r="O1232" t="s">
        <v>1151</v>
      </c>
      <c r="P1232" t="s">
        <v>1151</v>
      </c>
      <c r="Q1232">
        <v>1</v>
      </c>
      <c r="W1232">
        <v>0</v>
      </c>
      <c r="X1232">
        <v>-1460065968</v>
      </c>
      <c r="Y1232">
        <v>0.4375</v>
      </c>
      <c r="AA1232">
        <v>0</v>
      </c>
      <c r="AB1232">
        <v>566.78</v>
      </c>
      <c r="AC1232">
        <v>13.5</v>
      </c>
      <c r="AD1232">
        <v>0</v>
      </c>
      <c r="AE1232">
        <v>0</v>
      </c>
      <c r="AF1232">
        <v>86.4</v>
      </c>
      <c r="AG1232">
        <v>13.5</v>
      </c>
      <c r="AH1232">
        <v>0</v>
      </c>
      <c r="AI1232">
        <v>1</v>
      </c>
      <c r="AJ1232">
        <v>6.56</v>
      </c>
      <c r="AK1232">
        <v>1</v>
      </c>
      <c r="AL1232">
        <v>1</v>
      </c>
      <c r="AN1232">
        <v>0</v>
      </c>
      <c r="AO1232">
        <v>1</v>
      </c>
      <c r="AP1232">
        <v>1</v>
      </c>
      <c r="AQ1232">
        <v>0</v>
      </c>
      <c r="AR1232">
        <v>0</v>
      </c>
      <c r="AS1232" t="s">
        <v>3</v>
      </c>
      <c r="AT1232">
        <v>0.35</v>
      </c>
      <c r="AU1232" t="s">
        <v>19</v>
      </c>
      <c r="AV1232">
        <v>0</v>
      </c>
      <c r="AW1232">
        <v>2</v>
      </c>
      <c r="AX1232">
        <v>39574146</v>
      </c>
      <c r="AY1232">
        <v>1</v>
      </c>
      <c r="AZ1232">
        <v>0</v>
      </c>
      <c r="BA1232">
        <v>1181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CX1232">
        <f>Y1232*Source!I575</f>
        <v>0.39374999999999999</v>
      </c>
      <c r="CY1232">
        <f>AB1232</f>
        <v>566.78</v>
      </c>
      <c r="CZ1232">
        <f>AF1232</f>
        <v>86.4</v>
      </c>
      <c r="DA1232">
        <f>AJ1232</f>
        <v>6.56</v>
      </c>
      <c r="DB1232">
        <v>0</v>
      </c>
    </row>
    <row r="1233" spans="1:106" x14ac:dyDescent="0.2">
      <c r="A1233">
        <f>ROW(Source!A575)</f>
        <v>575</v>
      </c>
      <c r="B1233">
        <v>39570879</v>
      </c>
      <c r="C1233">
        <v>39574134</v>
      </c>
      <c r="D1233">
        <v>36882159</v>
      </c>
      <c r="E1233">
        <v>1</v>
      </c>
      <c r="F1233">
        <v>1</v>
      </c>
      <c r="G1233">
        <v>1</v>
      </c>
      <c r="H1233">
        <v>2</v>
      </c>
      <c r="I1233" t="s">
        <v>1155</v>
      </c>
      <c r="J1233" t="s">
        <v>1156</v>
      </c>
      <c r="K1233" t="s">
        <v>1157</v>
      </c>
      <c r="L1233">
        <v>1368</v>
      </c>
      <c r="N1233">
        <v>1011</v>
      </c>
      <c r="O1233" t="s">
        <v>1151</v>
      </c>
      <c r="P1233" t="s">
        <v>1151</v>
      </c>
      <c r="Q1233">
        <v>1</v>
      </c>
      <c r="W1233">
        <v>0</v>
      </c>
      <c r="X1233">
        <v>-1718674368</v>
      </c>
      <c r="Y1233">
        <v>0.25</v>
      </c>
      <c r="AA1233">
        <v>0</v>
      </c>
      <c r="AB1233">
        <v>734.65</v>
      </c>
      <c r="AC1233">
        <v>13.5</v>
      </c>
      <c r="AD1233">
        <v>0</v>
      </c>
      <c r="AE1233">
        <v>0</v>
      </c>
      <c r="AF1233">
        <v>111.99</v>
      </c>
      <c r="AG1233">
        <v>13.5</v>
      </c>
      <c r="AH1233">
        <v>0</v>
      </c>
      <c r="AI1233">
        <v>1</v>
      </c>
      <c r="AJ1233">
        <v>6.56</v>
      </c>
      <c r="AK1233">
        <v>1</v>
      </c>
      <c r="AL1233">
        <v>1</v>
      </c>
      <c r="AN1233">
        <v>0</v>
      </c>
      <c r="AO1233">
        <v>1</v>
      </c>
      <c r="AP1233">
        <v>1</v>
      </c>
      <c r="AQ1233">
        <v>0</v>
      </c>
      <c r="AR1233">
        <v>0</v>
      </c>
      <c r="AS1233" t="s">
        <v>3</v>
      </c>
      <c r="AT1233">
        <v>0.2</v>
      </c>
      <c r="AU1233" t="s">
        <v>19</v>
      </c>
      <c r="AV1233">
        <v>0</v>
      </c>
      <c r="AW1233">
        <v>2</v>
      </c>
      <c r="AX1233">
        <v>39574147</v>
      </c>
      <c r="AY1233">
        <v>1</v>
      </c>
      <c r="AZ1233">
        <v>0</v>
      </c>
      <c r="BA1233">
        <v>1182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CX1233">
        <f>Y1233*Source!I575</f>
        <v>0.22500000000000001</v>
      </c>
      <c r="CY1233">
        <f>AB1233</f>
        <v>734.65</v>
      </c>
      <c r="CZ1233">
        <f>AF1233</f>
        <v>111.99</v>
      </c>
      <c r="DA1233">
        <f>AJ1233</f>
        <v>6.56</v>
      </c>
      <c r="DB1233">
        <v>0</v>
      </c>
    </row>
    <row r="1234" spans="1:106" x14ac:dyDescent="0.2">
      <c r="A1234">
        <f>ROW(Source!A575)</f>
        <v>575</v>
      </c>
      <c r="B1234">
        <v>39570879</v>
      </c>
      <c r="C1234">
        <v>39574134</v>
      </c>
      <c r="D1234">
        <v>36882787</v>
      </c>
      <c r="E1234">
        <v>1</v>
      </c>
      <c r="F1234">
        <v>1</v>
      </c>
      <c r="G1234">
        <v>1</v>
      </c>
      <c r="H1234">
        <v>2</v>
      </c>
      <c r="I1234" t="s">
        <v>1296</v>
      </c>
      <c r="J1234" t="s">
        <v>1297</v>
      </c>
      <c r="K1234" t="s">
        <v>1298</v>
      </c>
      <c r="L1234">
        <v>1368</v>
      </c>
      <c r="N1234">
        <v>1011</v>
      </c>
      <c r="O1234" t="s">
        <v>1151</v>
      </c>
      <c r="P1234" t="s">
        <v>1151</v>
      </c>
      <c r="Q1234">
        <v>1</v>
      </c>
      <c r="W1234">
        <v>0</v>
      </c>
      <c r="X1234">
        <v>520357435</v>
      </c>
      <c r="Y1234">
        <v>2.0625</v>
      </c>
      <c r="AA1234">
        <v>0</v>
      </c>
      <c r="AB1234">
        <v>196.8</v>
      </c>
      <c r="AC1234">
        <v>0</v>
      </c>
      <c r="AD1234">
        <v>0</v>
      </c>
      <c r="AE1234">
        <v>0</v>
      </c>
      <c r="AF1234">
        <v>30</v>
      </c>
      <c r="AG1234">
        <v>0</v>
      </c>
      <c r="AH1234">
        <v>0</v>
      </c>
      <c r="AI1234">
        <v>1</v>
      </c>
      <c r="AJ1234">
        <v>6.56</v>
      </c>
      <c r="AK1234">
        <v>1</v>
      </c>
      <c r="AL1234">
        <v>1</v>
      </c>
      <c r="AN1234">
        <v>0</v>
      </c>
      <c r="AO1234">
        <v>1</v>
      </c>
      <c r="AP1234">
        <v>1</v>
      </c>
      <c r="AQ1234">
        <v>0</v>
      </c>
      <c r="AR1234">
        <v>0</v>
      </c>
      <c r="AS1234" t="s">
        <v>3</v>
      </c>
      <c r="AT1234">
        <v>1.65</v>
      </c>
      <c r="AU1234" t="s">
        <v>19</v>
      </c>
      <c r="AV1234">
        <v>0</v>
      </c>
      <c r="AW1234">
        <v>2</v>
      </c>
      <c r="AX1234">
        <v>39574148</v>
      </c>
      <c r="AY1234">
        <v>1</v>
      </c>
      <c r="AZ1234">
        <v>0</v>
      </c>
      <c r="BA1234">
        <v>1183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CX1234">
        <f>Y1234*Source!I575</f>
        <v>1.85625</v>
      </c>
      <c r="CY1234">
        <f>AB1234</f>
        <v>196.8</v>
      </c>
      <c r="CZ1234">
        <f>AF1234</f>
        <v>30</v>
      </c>
      <c r="DA1234">
        <f>AJ1234</f>
        <v>6.56</v>
      </c>
      <c r="DB1234">
        <v>0</v>
      </c>
    </row>
    <row r="1235" spans="1:106" x14ac:dyDescent="0.2">
      <c r="A1235">
        <f>ROW(Source!A575)</f>
        <v>575</v>
      </c>
      <c r="B1235">
        <v>39570879</v>
      </c>
      <c r="C1235">
        <v>39574134</v>
      </c>
      <c r="D1235">
        <v>36883554</v>
      </c>
      <c r="E1235">
        <v>1</v>
      </c>
      <c r="F1235">
        <v>1</v>
      </c>
      <c r="G1235">
        <v>1</v>
      </c>
      <c r="H1235">
        <v>2</v>
      </c>
      <c r="I1235" t="s">
        <v>1158</v>
      </c>
      <c r="J1235" t="s">
        <v>1159</v>
      </c>
      <c r="K1235" t="s">
        <v>1160</v>
      </c>
      <c r="L1235">
        <v>1368</v>
      </c>
      <c r="N1235">
        <v>1011</v>
      </c>
      <c r="O1235" t="s">
        <v>1151</v>
      </c>
      <c r="P1235" t="s">
        <v>1151</v>
      </c>
      <c r="Q1235">
        <v>1</v>
      </c>
      <c r="W1235">
        <v>0</v>
      </c>
      <c r="X1235">
        <v>1372534845</v>
      </c>
      <c r="Y1235">
        <v>0.35000000000000003</v>
      </c>
      <c r="AA1235">
        <v>0</v>
      </c>
      <c r="AB1235">
        <v>431.06</v>
      </c>
      <c r="AC1235">
        <v>11.6</v>
      </c>
      <c r="AD1235">
        <v>0</v>
      </c>
      <c r="AE1235">
        <v>0</v>
      </c>
      <c r="AF1235">
        <v>65.709999999999994</v>
      </c>
      <c r="AG1235">
        <v>11.6</v>
      </c>
      <c r="AH1235">
        <v>0</v>
      </c>
      <c r="AI1235">
        <v>1</v>
      </c>
      <c r="AJ1235">
        <v>6.56</v>
      </c>
      <c r="AK1235">
        <v>1</v>
      </c>
      <c r="AL1235">
        <v>1</v>
      </c>
      <c r="AN1235">
        <v>0</v>
      </c>
      <c r="AO1235">
        <v>1</v>
      </c>
      <c r="AP1235">
        <v>1</v>
      </c>
      <c r="AQ1235">
        <v>0</v>
      </c>
      <c r="AR1235">
        <v>0</v>
      </c>
      <c r="AS1235" t="s">
        <v>3</v>
      </c>
      <c r="AT1235">
        <v>0.28000000000000003</v>
      </c>
      <c r="AU1235" t="s">
        <v>19</v>
      </c>
      <c r="AV1235">
        <v>0</v>
      </c>
      <c r="AW1235">
        <v>2</v>
      </c>
      <c r="AX1235">
        <v>39574149</v>
      </c>
      <c r="AY1235">
        <v>1</v>
      </c>
      <c r="AZ1235">
        <v>0</v>
      </c>
      <c r="BA1235">
        <v>1184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CX1235">
        <f>Y1235*Source!I575</f>
        <v>0.31500000000000006</v>
      </c>
      <c r="CY1235">
        <f>AB1235</f>
        <v>431.06</v>
      </c>
      <c r="CZ1235">
        <f>AF1235</f>
        <v>65.709999999999994</v>
      </c>
      <c r="DA1235">
        <f>AJ1235</f>
        <v>6.56</v>
      </c>
      <c r="DB1235">
        <v>0</v>
      </c>
    </row>
    <row r="1236" spans="1:106" x14ac:dyDescent="0.2">
      <c r="A1236">
        <f>ROW(Source!A575)</f>
        <v>575</v>
      </c>
      <c r="B1236">
        <v>39570879</v>
      </c>
      <c r="C1236">
        <v>39574134</v>
      </c>
      <c r="D1236">
        <v>36799896</v>
      </c>
      <c r="E1236">
        <v>1</v>
      </c>
      <c r="F1236">
        <v>1</v>
      </c>
      <c r="G1236">
        <v>1</v>
      </c>
      <c r="H1236">
        <v>3</v>
      </c>
      <c r="I1236" t="s">
        <v>1497</v>
      </c>
      <c r="J1236" t="s">
        <v>1498</v>
      </c>
      <c r="K1236" t="s">
        <v>1499</v>
      </c>
      <c r="L1236">
        <v>1348</v>
      </c>
      <c r="N1236">
        <v>1009</v>
      </c>
      <c r="O1236" t="s">
        <v>64</v>
      </c>
      <c r="P1236" t="s">
        <v>64</v>
      </c>
      <c r="Q1236">
        <v>1000</v>
      </c>
      <c r="W1236">
        <v>0</v>
      </c>
      <c r="X1236">
        <v>-967072784</v>
      </c>
      <c r="Y1236">
        <v>0.20100000000000001</v>
      </c>
      <c r="AA1236">
        <v>22238.400000000001</v>
      </c>
      <c r="AB1236">
        <v>0</v>
      </c>
      <c r="AC1236">
        <v>0</v>
      </c>
      <c r="AD1236">
        <v>0</v>
      </c>
      <c r="AE1236">
        <v>3390</v>
      </c>
      <c r="AF1236">
        <v>0</v>
      </c>
      <c r="AG1236">
        <v>0</v>
      </c>
      <c r="AH1236">
        <v>0</v>
      </c>
      <c r="AI1236">
        <v>6.56</v>
      </c>
      <c r="AJ1236">
        <v>1</v>
      </c>
      <c r="AK1236">
        <v>1</v>
      </c>
      <c r="AL1236">
        <v>1</v>
      </c>
      <c r="AN1236">
        <v>0</v>
      </c>
      <c r="AO1236">
        <v>1</v>
      </c>
      <c r="AP1236">
        <v>0</v>
      </c>
      <c r="AQ1236">
        <v>0</v>
      </c>
      <c r="AR1236">
        <v>0</v>
      </c>
      <c r="AS1236" t="s">
        <v>3</v>
      </c>
      <c r="AT1236">
        <v>0.20100000000000001</v>
      </c>
      <c r="AU1236" t="s">
        <v>3</v>
      </c>
      <c r="AV1236">
        <v>0</v>
      </c>
      <c r="AW1236">
        <v>2</v>
      </c>
      <c r="AX1236">
        <v>39574150</v>
      </c>
      <c r="AY1236">
        <v>1</v>
      </c>
      <c r="AZ1236">
        <v>0</v>
      </c>
      <c r="BA1236">
        <v>1185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CX1236">
        <f>Y1236*Source!I575</f>
        <v>0.18090000000000001</v>
      </c>
      <c r="CY1236">
        <f>AA1236</f>
        <v>22238.400000000001</v>
      </c>
      <c r="CZ1236">
        <f>AE1236</f>
        <v>3390</v>
      </c>
      <c r="DA1236">
        <f>AI1236</f>
        <v>6.56</v>
      </c>
      <c r="DB1236">
        <v>0</v>
      </c>
    </row>
    <row r="1237" spans="1:106" x14ac:dyDescent="0.2">
      <c r="A1237">
        <f>ROW(Source!A575)</f>
        <v>575</v>
      </c>
      <c r="B1237">
        <v>39570879</v>
      </c>
      <c r="C1237">
        <v>39574134</v>
      </c>
      <c r="D1237">
        <v>36833325</v>
      </c>
      <c r="E1237">
        <v>1</v>
      </c>
      <c r="F1237">
        <v>1</v>
      </c>
      <c r="G1237">
        <v>1</v>
      </c>
      <c r="H1237">
        <v>3</v>
      </c>
      <c r="I1237" t="s">
        <v>773</v>
      </c>
      <c r="J1237" t="s">
        <v>775</v>
      </c>
      <c r="K1237" t="s">
        <v>854</v>
      </c>
      <c r="L1237">
        <v>1339</v>
      </c>
      <c r="N1237">
        <v>1007</v>
      </c>
      <c r="O1237" t="s">
        <v>73</v>
      </c>
      <c r="P1237" t="s">
        <v>73</v>
      </c>
      <c r="Q1237">
        <v>1</v>
      </c>
      <c r="W1237">
        <v>0</v>
      </c>
      <c r="X1237">
        <v>-818095201</v>
      </c>
      <c r="Y1237">
        <v>5</v>
      </c>
      <c r="AA1237">
        <v>1911.52</v>
      </c>
      <c r="AB1237">
        <v>0</v>
      </c>
      <c r="AC1237">
        <v>0</v>
      </c>
      <c r="AD1237">
        <v>0</v>
      </c>
      <c r="AE1237">
        <v>291.39</v>
      </c>
      <c r="AF1237">
        <v>0</v>
      </c>
      <c r="AG1237">
        <v>0</v>
      </c>
      <c r="AH1237">
        <v>0</v>
      </c>
      <c r="AI1237">
        <v>6.56</v>
      </c>
      <c r="AJ1237">
        <v>1</v>
      </c>
      <c r="AK1237">
        <v>1</v>
      </c>
      <c r="AL1237">
        <v>1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 t="s">
        <v>3</v>
      </c>
      <c r="AT1237">
        <v>5</v>
      </c>
      <c r="AU1237" t="s">
        <v>3</v>
      </c>
      <c r="AV1237">
        <v>0</v>
      </c>
      <c r="AW1237">
        <v>1</v>
      </c>
      <c r="AX1237">
        <v>-1</v>
      </c>
      <c r="AY1237">
        <v>0</v>
      </c>
      <c r="AZ1237">
        <v>0</v>
      </c>
      <c r="BA1237" t="s">
        <v>3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CX1237">
        <f>Y1237*Source!I575</f>
        <v>4.5</v>
      </c>
      <c r="CY1237">
        <f>AA1237</f>
        <v>1911.52</v>
      </c>
      <c r="CZ1237">
        <f>AE1237</f>
        <v>291.39</v>
      </c>
      <c r="DA1237">
        <f>AI1237</f>
        <v>6.56</v>
      </c>
      <c r="DB1237">
        <v>0</v>
      </c>
    </row>
    <row r="1238" spans="1:106" x14ac:dyDescent="0.2">
      <c r="A1238">
        <f>ROW(Source!A575)</f>
        <v>575</v>
      </c>
      <c r="B1238">
        <v>39570879</v>
      </c>
      <c r="C1238">
        <v>39574134</v>
      </c>
      <c r="D1238">
        <v>36796438</v>
      </c>
      <c r="E1238">
        <v>17</v>
      </c>
      <c r="F1238">
        <v>1</v>
      </c>
      <c r="G1238">
        <v>1</v>
      </c>
      <c r="H1238">
        <v>3</v>
      </c>
      <c r="I1238" t="s">
        <v>860</v>
      </c>
      <c r="J1238" t="s">
        <v>3</v>
      </c>
      <c r="K1238" t="s">
        <v>861</v>
      </c>
      <c r="L1238">
        <v>1327</v>
      </c>
      <c r="N1238">
        <v>1005</v>
      </c>
      <c r="O1238" t="s">
        <v>250</v>
      </c>
      <c r="P1238" t="s">
        <v>250</v>
      </c>
      <c r="Q1238">
        <v>1</v>
      </c>
      <c r="W1238">
        <v>0</v>
      </c>
      <c r="X1238">
        <v>845400045</v>
      </c>
      <c r="Y1238">
        <v>103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6.56</v>
      </c>
      <c r="AJ1238">
        <v>1</v>
      </c>
      <c r="AK1238">
        <v>1</v>
      </c>
      <c r="AL1238">
        <v>1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 t="s">
        <v>3</v>
      </c>
      <c r="AT1238">
        <v>103</v>
      </c>
      <c r="AU1238" t="s">
        <v>3</v>
      </c>
      <c r="AV1238">
        <v>0</v>
      </c>
      <c r="AW1238">
        <v>2</v>
      </c>
      <c r="AX1238">
        <v>39574151</v>
      </c>
      <c r="AY1238">
        <v>1</v>
      </c>
      <c r="AZ1238">
        <v>0</v>
      </c>
      <c r="BA1238">
        <v>1186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CX1238">
        <f>Y1238*Source!I575</f>
        <v>92.7</v>
      </c>
      <c r="CY1238">
        <f>AA1238</f>
        <v>0</v>
      </c>
      <c r="CZ1238">
        <f>AE1238</f>
        <v>0</v>
      </c>
      <c r="DA1238">
        <f>AI1238</f>
        <v>6.56</v>
      </c>
      <c r="DB1238">
        <v>0</v>
      </c>
    </row>
    <row r="1239" spans="1:106" x14ac:dyDescent="0.2">
      <c r="A1239">
        <f>ROW(Source!A578)</f>
        <v>578</v>
      </c>
      <c r="B1239">
        <v>39570879</v>
      </c>
      <c r="C1239">
        <v>39574154</v>
      </c>
      <c r="D1239">
        <v>37070495</v>
      </c>
      <c r="E1239">
        <v>1</v>
      </c>
      <c r="F1239">
        <v>1</v>
      </c>
      <c r="G1239">
        <v>1</v>
      </c>
      <c r="H1239">
        <v>1</v>
      </c>
      <c r="I1239" t="s">
        <v>1274</v>
      </c>
      <c r="J1239" t="s">
        <v>3</v>
      </c>
      <c r="K1239" t="s">
        <v>1275</v>
      </c>
      <c r="L1239">
        <v>1191</v>
      </c>
      <c r="N1239">
        <v>1013</v>
      </c>
      <c r="O1239" t="s">
        <v>1143</v>
      </c>
      <c r="P1239" t="s">
        <v>1143</v>
      </c>
      <c r="Q1239">
        <v>1</v>
      </c>
      <c r="W1239">
        <v>0</v>
      </c>
      <c r="X1239">
        <v>-784637506</v>
      </c>
      <c r="Y1239">
        <v>9.016</v>
      </c>
      <c r="AA1239">
        <v>0</v>
      </c>
      <c r="AB1239">
        <v>0</v>
      </c>
      <c r="AC1239">
        <v>0</v>
      </c>
      <c r="AD1239">
        <v>57.33</v>
      </c>
      <c r="AE1239">
        <v>0</v>
      </c>
      <c r="AF1239">
        <v>0</v>
      </c>
      <c r="AG1239">
        <v>0</v>
      </c>
      <c r="AH1239">
        <v>8.74</v>
      </c>
      <c r="AI1239">
        <v>1</v>
      </c>
      <c r="AJ1239">
        <v>1</v>
      </c>
      <c r="AK1239">
        <v>1</v>
      </c>
      <c r="AL1239">
        <v>6.56</v>
      </c>
      <c r="AN1239">
        <v>0</v>
      </c>
      <c r="AO1239">
        <v>1</v>
      </c>
      <c r="AP1239">
        <v>1</v>
      </c>
      <c r="AQ1239">
        <v>0</v>
      </c>
      <c r="AR1239">
        <v>0</v>
      </c>
      <c r="AS1239" t="s">
        <v>3</v>
      </c>
      <c r="AT1239">
        <v>7.84</v>
      </c>
      <c r="AU1239" t="s">
        <v>20</v>
      </c>
      <c r="AV1239">
        <v>1</v>
      </c>
      <c r="AW1239">
        <v>2</v>
      </c>
      <c r="AX1239">
        <v>39574164</v>
      </c>
      <c r="AY1239">
        <v>1</v>
      </c>
      <c r="AZ1239">
        <v>0</v>
      </c>
      <c r="BA1239">
        <v>1187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CX1239">
        <f>Y1239*Source!I578</f>
        <v>8.1143999999999998</v>
      </c>
      <c r="CY1239">
        <f>AD1239</f>
        <v>57.33</v>
      </c>
      <c r="CZ1239">
        <f>AH1239</f>
        <v>8.74</v>
      </c>
      <c r="DA1239">
        <f>AL1239</f>
        <v>6.56</v>
      </c>
      <c r="DB1239">
        <v>0</v>
      </c>
    </row>
    <row r="1240" spans="1:106" x14ac:dyDescent="0.2">
      <c r="A1240">
        <f>ROW(Source!A578)</f>
        <v>578</v>
      </c>
      <c r="B1240">
        <v>39570879</v>
      </c>
      <c r="C1240">
        <v>39574154</v>
      </c>
      <c r="D1240">
        <v>37064876</v>
      </c>
      <c r="E1240">
        <v>1</v>
      </c>
      <c r="F1240">
        <v>1</v>
      </c>
      <c r="G1240">
        <v>1</v>
      </c>
      <c r="H1240">
        <v>1</v>
      </c>
      <c r="I1240" t="s">
        <v>1146</v>
      </c>
      <c r="J1240" t="s">
        <v>3</v>
      </c>
      <c r="K1240" t="s">
        <v>1147</v>
      </c>
      <c r="L1240">
        <v>1191</v>
      </c>
      <c r="N1240">
        <v>1013</v>
      </c>
      <c r="O1240" t="s">
        <v>1143</v>
      </c>
      <c r="P1240" t="s">
        <v>1143</v>
      </c>
      <c r="Q1240">
        <v>1</v>
      </c>
      <c r="W1240">
        <v>0</v>
      </c>
      <c r="X1240">
        <v>-1417349443</v>
      </c>
      <c r="Y1240">
        <v>0.21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1</v>
      </c>
      <c r="AJ1240">
        <v>1</v>
      </c>
      <c r="AK1240">
        <v>6.56</v>
      </c>
      <c r="AL1240">
        <v>1</v>
      </c>
      <c r="AN1240">
        <v>0</v>
      </c>
      <c r="AO1240">
        <v>1</v>
      </c>
      <c r="AP1240">
        <v>0</v>
      </c>
      <c r="AQ1240">
        <v>0</v>
      </c>
      <c r="AR1240">
        <v>0</v>
      </c>
      <c r="AS1240" t="s">
        <v>3</v>
      </c>
      <c r="AT1240">
        <v>0.21</v>
      </c>
      <c r="AU1240" t="s">
        <v>3</v>
      </c>
      <c r="AV1240">
        <v>2</v>
      </c>
      <c r="AW1240">
        <v>2</v>
      </c>
      <c r="AX1240">
        <v>39574165</v>
      </c>
      <c r="AY1240">
        <v>1</v>
      </c>
      <c r="AZ1240">
        <v>2048</v>
      </c>
      <c r="BA1240">
        <v>1188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CX1240">
        <f>Y1240*Source!I578</f>
        <v>0.189</v>
      </c>
      <c r="CY1240">
        <f>AD1240</f>
        <v>0</v>
      </c>
      <c r="CZ1240">
        <f>AH1240</f>
        <v>0</v>
      </c>
      <c r="DA1240">
        <f>AL1240</f>
        <v>1</v>
      </c>
      <c r="DB1240">
        <v>0</v>
      </c>
    </row>
    <row r="1241" spans="1:106" x14ac:dyDescent="0.2">
      <c r="A1241">
        <f>ROW(Source!A578)</f>
        <v>578</v>
      </c>
      <c r="B1241">
        <v>39570879</v>
      </c>
      <c r="C1241">
        <v>39574154</v>
      </c>
      <c r="D1241">
        <v>36882057</v>
      </c>
      <c r="E1241">
        <v>1</v>
      </c>
      <c r="F1241">
        <v>1</v>
      </c>
      <c r="G1241">
        <v>1</v>
      </c>
      <c r="H1241">
        <v>2</v>
      </c>
      <c r="I1241" t="s">
        <v>1194</v>
      </c>
      <c r="J1241" t="s">
        <v>1195</v>
      </c>
      <c r="K1241" t="s">
        <v>1196</v>
      </c>
      <c r="L1241">
        <v>1368</v>
      </c>
      <c r="N1241">
        <v>1011</v>
      </c>
      <c r="O1241" t="s">
        <v>1151</v>
      </c>
      <c r="P1241" t="s">
        <v>1151</v>
      </c>
      <c r="Q1241">
        <v>1</v>
      </c>
      <c r="W1241">
        <v>0</v>
      </c>
      <c r="X1241">
        <v>-1460065968</v>
      </c>
      <c r="Y1241">
        <v>0.1</v>
      </c>
      <c r="AA1241">
        <v>0</v>
      </c>
      <c r="AB1241">
        <v>566.78</v>
      </c>
      <c r="AC1241">
        <v>13.5</v>
      </c>
      <c r="AD1241">
        <v>0</v>
      </c>
      <c r="AE1241">
        <v>0</v>
      </c>
      <c r="AF1241">
        <v>86.4</v>
      </c>
      <c r="AG1241">
        <v>13.5</v>
      </c>
      <c r="AH1241">
        <v>0</v>
      </c>
      <c r="AI1241">
        <v>1</v>
      </c>
      <c r="AJ1241">
        <v>6.56</v>
      </c>
      <c r="AK1241">
        <v>1</v>
      </c>
      <c r="AL1241">
        <v>1</v>
      </c>
      <c r="AN1241">
        <v>0</v>
      </c>
      <c r="AO1241">
        <v>1</v>
      </c>
      <c r="AP1241">
        <v>1</v>
      </c>
      <c r="AQ1241">
        <v>0</v>
      </c>
      <c r="AR1241">
        <v>0</v>
      </c>
      <c r="AS1241" t="s">
        <v>3</v>
      </c>
      <c r="AT1241">
        <v>0.08</v>
      </c>
      <c r="AU1241" t="s">
        <v>19</v>
      </c>
      <c r="AV1241">
        <v>0</v>
      </c>
      <c r="AW1241">
        <v>2</v>
      </c>
      <c r="AX1241">
        <v>39574166</v>
      </c>
      <c r="AY1241">
        <v>1</v>
      </c>
      <c r="AZ1241">
        <v>0</v>
      </c>
      <c r="BA1241">
        <v>1189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CX1241">
        <f>Y1241*Source!I578</f>
        <v>9.0000000000000011E-2</v>
      </c>
      <c r="CY1241">
        <f>AB1241</f>
        <v>566.78</v>
      </c>
      <c r="CZ1241">
        <f>AF1241</f>
        <v>86.4</v>
      </c>
      <c r="DA1241">
        <f>AJ1241</f>
        <v>6.56</v>
      </c>
      <c r="DB1241">
        <v>0</v>
      </c>
    </row>
    <row r="1242" spans="1:106" x14ac:dyDescent="0.2">
      <c r="A1242">
        <f>ROW(Source!A578)</f>
        <v>578</v>
      </c>
      <c r="B1242">
        <v>39570879</v>
      </c>
      <c r="C1242">
        <v>39574154</v>
      </c>
      <c r="D1242">
        <v>36882159</v>
      </c>
      <c r="E1242">
        <v>1</v>
      </c>
      <c r="F1242">
        <v>1</v>
      </c>
      <c r="G1242">
        <v>1</v>
      </c>
      <c r="H1242">
        <v>2</v>
      </c>
      <c r="I1242" t="s">
        <v>1155</v>
      </c>
      <c r="J1242" t="s">
        <v>1156</v>
      </c>
      <c r="K1242" t="s">
        <v>1157</v>
      </c>
      <c r="L1242">
        <v>1368</v>
      </c>
      <c r="N1242">
        <v>1011</v>
      </c>
      <c r="O1242" t="s">
        <v>1151</v>
      </c>
      <c r="P1242" t="s">
        <v>1151</v>
      </c>
      <c r="Q1242">
        <v>1</v>
      </c>
      <c r="W1242">
        <v>0</v>
      </c>
      <c r="X1242">
        <v>-1718674368</v>
      </c>
      <c r="Y1242">
        <v>6.25E-2</v>
      </c>
      <c r="AA1242">
        <v>0</v>
      </c>
      <c r="AB1242">
        <v>734.65</v>
      </c>
      <c r="AC1242">
        <v>13.5</v>
      </c>
      <c r="AD1242">
        <v>0</v>
      </c>
      <c r="AE1242">
        <v>0</v>
      </c>
      <c r="AF1242">
        <v>111.99</v>
      </c>
      <c r="AG1242">
        <v>13.5</v>
      </c>
      <c r="AH1242">
        <v>0</v>
      </c>
      <c r="AI1242">
        <v>1</v>
      </c>
      <c r="AJ1242">
        <v>6.56</v>
      </c>
      <c r="AK1242">
        <v>1</v>
      </c>
      <c r="AL1242">
        <v>1</v>
      </c>
      <c r="AN1242">
        <v>0</v>
      </c>
      <c r="AO1242">
        <v>1</v>
      </c>
      <c r="AP1242">
        <v>1</v>
      </c>
      <c r="AQ1242">
        <v>0</v>
      </c>
      <c r="AR1242">
        <v>0</v>
      </c>
      <c r="AS1242" t="s">
        <v>3</v>
      </c>
      <c r="AT1242">
        <v>0.05</v>
      </c>
      <c r="AU1242" t="s">
        <v>19</v>
      </c>
      <c r="AV1242">
        <v>0</v>
      </c>
      <c r="AW1242">
        <v>2</v>
      </c>
      <c r="AX1242">
        <v>39574167</v>
      </c>
      <c r="AY1242">
        <v>1</v>
      </c>
      <c r="AZ1242">
        <v>0</v>
      </c>
      <c r="BA1242">
        <v>1190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CX1242">
        <f>Y1242*Source!I578</f>
        <v>5.6250000000000001E-2</v>
      </c>
      <c r="CY1242">
        <f>AB1242</f>
        <v>734.65</v>
      </c>
      <c r="CZ1242">
        <f>AF1242</f>
        <v>111.99</v>
      </c>
      <c r="DA1242">
        <f>AJ1242</f>
        <v>6.56</v>
      </c>
      <c r="DB1242">
        <v>0</v>
      </c>
    </row>
    <row r="1243" spans="1:106" x14ac:dyDescent="0.2">
      <c r="A1243">
        <f>ROW(Source!A578)</f>
        <v>578</v>
      </c>
      <c r="B1243">
        <v>39570879</v>
      </c>
      <c r="C1243">
        <v>39574154</v>
      </c>
      <c r="D1243">
        <v>36882787</v>
      </c>
      <c r="E1243">
        <v>1</v>
      </c>
      <c r="F1243">
        <v>1</v>
      </c>
      <c r="G1243">
        <v>1</v>
      </c>
      <c r="H1243">
        <v>2</v>
      </c>
      <c r="I1243" t="s">
        <v>1296</v>
      </c>
      <c r="J1243" t="s">
        <v>1297</v>
      </c>
      <c r="K1243" t="s">
        <v>1298</v>
      </c>
      <c r="L1243">
        <v>1368</v>
      </c>
      <c r="N1243">
        <v>1011</v>
      </c>
      <c r="O1243" t="s">
        <v>1151</v>
      </c>
      <c r="P1243" t="s">
        <v>1151</v>
      </c>
      <c r="Q1243">
        <v>1</v>
      </c>
      <c r="W1243">
        <v>0</v>
      </c>
      <c r="X1243">
        <v>520357435</v>
      </c>
      <c r="Y1243">
        <v>0.51249999999999996</v>
      </c>
      <c r="AA1243">
        <v>0</v>
      </c>
      <c r="AB1243">
        <v>196.8</v>
      </c>
      <c r="AC1243">
        <v>0</v>
      </c>
      <c r="AD1243">
        <v>0</v>
      </c>
      <c r="AE1243">
        <v>0</v>
      </c>
      <c r="AF1243">
        <v>30</v>
      </c>
      <c r="AG1243">
        <v>0</v>
      </c>
      <c r="AH1243">
        <v>0</v>
      </c>
      <c r="AI1243">
        <v>1</v>
      </c>
      <c r="AJ1243">
        <v>6.56</v>
      </c>
      <c r="AK1243">
        <v>1</v>
      </c>
      <c r="AL1243">
        <v>1</v>
      </c>
      <c r="AN1243">
        <v>0</v>
      </c>
      <c r="AO1243">
        <v>1</v>
      </c>
      <c r="AP1243">
        <v>1</v>
      </c>
      <c r="AQ1243">
        <v>0</v>
      </c>
      <c r="AR1243">
        <v>0</v>
      </c>
      <c r="AS1243" t="s">
        <v>3</v>
      </c>
      <c r="AT1243">
        <v>0.41</v>
      </c>
      <c r="AU1243" t="s">
        <v>19</v>
      </c>
      <c r="AV1243">
        <v>0</v>
      </c>
      <c r="AW1243">
        <v>2</v>
      </c>
      <c r="AX1243">
        <v>39574168</v>
      </c>
      <c r="AY1243">
        <v>1</v>
      </c>
      <c r="AZ1243">
        <v>0</v>
      </c>
      <c r="BA1243">
        <v>1191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CX1243">
        <f>Y1243*Source!I578</f>
        <v>0.46124999999999999</v>
      </c>
      <c r="CY1243">
        <f>AB1243</f>
        <v>196.8</v>
      </c>
      <c r="CZ1243">
        <f>AF1243</f>
        <v>30</v>
      </c>
      <c r="DA1243">
        <f>AJ1243</f>
        <v>6.56</v>
      </c>
      <c r="DB1243">
        <v>0</v>
      </c>
    </row>
    <row r="1244" spans="1:106" x14ac:dyDescent="0.2">
      <c r="A1244">
        <f>ROW(Source!A578)</f>
        <v>578</v>
      </c>
      <c r="B1244">
        <v>39570879</v>
      </c>
      <c r="C1244">
        <v>39574154</v>
      </c>
      <c r="D1244">
        <v>36883554</v>
      </c>
      <c r="E1244">
        <v>1</v>
      </c>
      <c r="F1244">
        <v>1</v>
      </c>
      <c r="G1244">
        <v>1</v>
      </c>
      <c r="H1244">
        <v>2</v>
      </c>
      <c r="I1244" t="s">
        <v>1158</v>
      </c>
      <c r="J1244" t="s">
        <v>1159</v>
      </c>
      <c r="K1244" t="s">
        <v>1160</v>
      </c>
      <c r="L1244">
        <v>1368</v>
      </c>
      <c r="N1244">
        <v>1011</v>
      </c>
      <c r="O1244" t="s">
        <v>1151</v>
      </c>
      <c r="P1244" t="s">
        <v>1151</v>
      </c>
      <c r="Q1244">
        <v>1</v>
      </c>
      <c r="W1244">
        <v>0</v>
      </c>
      <c r="X1244">
        <v>1372534845</v>
      </c>
      <c r="Y1244">
        <v>0.1</v>
      </c>
      <c r="AA1244">
        <v>0</v>
      </c>
      <c r="AB1244">
        <v>431.06</v>
      </c>
      <c r="AC1244">
        <v>11.6</v>
      </c>
      <c r="AD1244">
        <v>0</v>
      </c>
      <c r="AE1244">
        <v>0</v>
      </c>
      <c r="AF1244">
        <v>65.709999999999994</v>
      </c>
      <c r="AG1244">
        <v>11.6</v>
      </c>
      <c r="AH1244">
        <v>0</v>
      </c>
      <c r="AI1244">
        <v>1</v>
      </c>
      <c r="AJ1244">
        <v>6.56</v>
      </c>
      <c r="AK1244">
        <v>1</v>
      </c>
      <c r="AL1244">
        <v>1</v>
      </c>
      <c r="AN1244">
        <v>0</v>
      </c>
      <c r="AO1244">
        <v>1</v>
      </c>
      <c r="AP1244">
        <v>1</v>
      </c>
      <c r="AQ1244">
        <v>0</v>
      </c>
      <c r="AR1244">
        <v>0</v>
      </c>
      <c r="AS1244" t="s">
        <v>3</v>
      </c>
      <c r="AT1244">
        <v>0.08</v>
      </c>
      <c r="AU1244" t="s">
        <v>19</v>
      </c>
      <c r="AV1244">
        <v>0</v>
      </c>
      <c r="AW1244">
        <v>2</v>
      </c>
      <c r="AX1244">
        <v>39574169</v>
      </c>
      <c r="AY1244">
        <v>1</v>
      </c>
      <c r="AZ1244">
        <v>0</v>
      </c>
      <c r="BA1244">
        <v>1192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CX1244">
        <f>Y1244*Source!I578</f>
        <v>9.0000000000000011E-2</v>
      </c>
      <c r="CY1244">
        <f>AB1244</f>
        <v>431.06</v>
      </c>
      <c r="CZ1244">
        <f>AF1244</f>
        <v>65.709999999999994</v>
      </c>
      <c r="DA1244">
        <f>AJ1244</f>
        <v>6.56</v>
      </c>
      <c r="DB1244">
        <v>0</v>
      </c>
    </row>
    <row r="1245" spans="1:106" x14ac:dyDescent="0.2">
      <c r="A1245">
        <f>ROW(Source!A578)</f>
        <v>578</v>
      </c>
      <c r="B1245">
        <v>39570879</v>
      </c>
      <c r="C1245">
        <v>39574154</v>
      </c>
      <c r="D1245">
        <v>36799896</v>
      </c>
      <c r="E1245">
        <v>1</v>
      </c>
      <c r="F1245">
        <v>1</v>
      </c>
      <c r="G1245">
        <v>1</v>
      </c>
      <c r="H1245">
        <v>3</v>
      </c>
      <c r="I1245" t="s">
        <v>1497</v>
      </c>
      <c r="J1245" t="s">
        <v>1498</v>
      </c>
      <c r="K1245" t="s">
        <v>1499</v>
      </c>
      <c r="L1245">
        <v>1348</v>
      </c>
      <c r="N1245">
        <v>1009</v>
      </c>
      <c r="O1245" t="s">
        <v>64</v>
      </c>
      <c r="P1245" t="s">
        <v>64</v>
      </c>
      <c r="Q1245">
        <v>1000</v>
      </c>
      <c r="W1245">
        <v>0</v>
      </c>
      <c r="X1245">
        <v>-967072784</v>
      </c>
      <c r="Y1245">
        <v>0.05</v>
      </c>
      <c r="AA1245">
        <v>22238.400000000001</v>
      </c>
      <c r="AB1245">
        <v>0</v>
      </c>
      <c r="AC1245">
        <v>0</v>
      </c>
      <c r="AD1245">
        <v>0</v>
      </c>
      <c r="AE1245">
        <v>3390</v>
      </c>
      <c r="AF1245">
        <v>0</v>
      </c>
      <c r="AG1245">
        <v>0</v>
      </c>
      <c r="AH1245">
        <v>0</v>
      </c>
      <c r="AI1245">
        <v>6.56</v>
      </c>
      <c r="AJ1245">
        <v>1</v>
      </c>
      <c r="AK1245">
        <v>1</v>
      </c>
      <c r="AL1245">
        <v>1</v>
      </c>
      <c r="AN1245">
        <v>0</v>
      </c>
      <c r="AO1245">
        <v>1</v>
      </c>
      <c r="AP1245">
        <v>0</v>
      </c>
      <c r="AQ1245">
        <v>0</v>
      </c>
      <c r="AR1245">
        <v>0</v>
      </c>
      <c r="AS1245" t="s">
        <v>3</v>
      </c>
      <c r="AT1245">
        <v>0.05</v>
      </c>
      <c r="AU1245" t="s">
        <v>3</v>
      </c>
      <c r="AV1245">
        <v>0</v>
      </c>
      <c r="AW1245">
        <v>2</v>
      </c>
      <c r="AX1245">
        <v>39574170</v>
      </c>
      <c r="AY1245">
        <v>1</v>
      </c>
      <c r="AZ1245">
        <v>0</v>
      </c>
      <c r="BA1245">
        <v>1193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CX1245">
        <f>Y1245*Source!I578</f>
        <v>4.5000000000000005E-2</v>
      </c>
      <c r="CY1245">
        <f>AA1245</f>
        <v>22238.400000000001</v>
      </c>
      <c r="CZ1245">
        <f>AE1245</f>
        <v>3390</v>
      </c>
      <c r="DA1245">
        <f>AI1245</f>
        <v>6.56</v>
      </c>
      <c r="DB1245">
        <v>0</v>
      </c>
    </row>
    <row r="1246" spans="1:106" x14ac:dyDescent="0.2">
      <c r="A1246">
        <f>ROW(Source!A578)</f>
        <v>578</v>
      </c>
      <c r="B1246">
        <v>39570879</v>
      </c>
      <c r="C1246">
        <v>39574154</v>
      </c>
      <c r="D1246">
        <v>36832714</v>
      </c>
      <c r="E1246">
        <v>1</v>
      </c>
      <c r="F1246">
        <v>1</v>
      </c>
      <c r="G1246">
        <v>1</v>
      </c>
      <c r="H1246">
        <v>3</v>
      </c>
      <c r="I1246" t="s">
        <v>868</v>
      </c>
      <c r="J1246" t="s">
        <v>870</v>
      </c>
      <c r="K1246" t="s">
        <v>869</v>
      </c>
      <c r="L1246">
        <v>1327</v>
      </c>
      <c r="N1246">
        <v>1005</v>
      </c>
      <c r="O1246" t="s">
        <v>250</v>
      </c>
      <c r="P1246" t="s">
        <v>250</v>
      </c>
      <c r="Q1246">
        <v>1</v>
      </c>
      <c r="W1246">
        <v>1</v>
      </c>
      <c r="X1246">
        <v>1865700532</v>
      </c>
      <c r="Y1246">
        <v>-110</v>
      </c>
      <c r="AA1246">
        <v>40.67</v>
      </c>
      <c r="AB1246">
        <v>0</v>
      </c>
      <c r="AC1246">
        <v>0</v>
      </c>
      <c r="AD1246">
        <v>0</v>
      </c>
      <c r="AE1246">
        <v>6.2</v>
      </c>
      <c r="AF1246">
        <v>0</v>
      </c>
      <c r="AG1246">
        <v>0</v>
      </c>
      <c r="AH1246">
        <v>0</v>
      </c>
      <c r="AI1246">
        <v>6.56</v>
      </c>
      <c r="AJ1246">
        <v>1</v>
      </c>
      <c r="AK1246">
        <v>1</v>
      </c>
      <c r="AL1246">
        <v>1</v>
      </c>
      <c r="AN1246">
        <v>0</v>
      </c>
      <c r="AO1246">
        <v>1</v>
      </c>
      <c r="AP1246">
        <v>0</v>
      </c>
      <c r="AQ1246">
        <v>0</v>
      </c>
      <c r="AR1246">
        <v>0</v>
      </c>
      <c r="AS1246" t="s">
        <v>3</v>
      </c>
      <c r="AT1246">
        <v>-110</v>
      </c>
      <c r="AU1246" t="s">
        <v>3</v>
      </c>
      <c r="AV1246">
        <v>0</v>
      </c>
      <c r="AW1246">
        <v>2</v>
      </c>
      <c r="AX1246">
        <v>39574171</v>
      </c>
      <c r="AY1246">
        <v>1</v>
      </c>
      <c r="AZ1246">
        <v>6144</v>
      </c>
      <c r="BA1246">
        <v>1194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CX1246">
        <f>Y1246*Source!I578</f>
        <v>-99</v>
      </c>
      <c r="CY1246">
        <f>AA1246</f>
        <v>40.67</v>
      </c>
      <c r="CZ1246">
        <f>AE1246</f>
        <v>6.2</v>
      </c>
      <c r="DA1246">
        <f>AI1246</f>
        <v>6.56</v>
      </c>
      <c r="DB1246">
        <v>0</v>
      </c>
    </row>
    <row r="1247" spans="1:106" x14ac:dyDescent="0.2">
      <c r="A1247">
        <f>ROW(Source!A578)</f>
        <v>578</v>
      </c>
      <c r="B1247">
        <v>39570879</v>
      </c>
      <c r="C1247">
        <v>39574154</v>
      </c>
      <c r="D1247">
        <v>36832889</v>
      </c>
      <c r="E1247">
        <v>1</v>
      </c>
      <c r="F1247">
        <v>1</v>
      </c>
      <c r="G1247">
        <v>1</v>
      </c>
      <c r="H1247">
        <v>3</v>
      </c>
      <c r="I1247" t="s">
        <v>872</v>
      </c>
      <c r="J1247" t="s">
        <v>874</v>
      </c>
      <c r="K1247" t="s">
        <v>873</v>
      </c>
      <c r="L1247">
        <v>1327</v>
      </c>
      <c r="N1247">
        <v>1005</v>
      </c>
      <c r="O1247" t="s">
        <v>250</v>
      </c>
      <c r="P1247" t="s">
        <v>250</v>
      </c>
      <c r="Q1247">
        <v>1</v>
      </c>
      <c r="W1247">
        <v>0</v>
      </c>
      <c r="X1247">
        <v>1007202671</v>
      </c>
      <c r="Y1247">
        <v>110</v>
      </c>
      <c r="AA1247">
        <v>2319.16</v>
      </c>
      <c r="AB1247">
        <v>0</v>
      </c>
      <c r="AC1247">
        <v>0</v>
      </c>
      <c r="AD1247">
        <v>0</v>
      </c>
      <c r="AE1247">
        <v>353.53</v>
      </c>
      <c r="AF1247">
        <v>0</v>
      </c>
      <c r="AG1247">
        <v>0</v>
      </c>
      <c r="AH1247">
        <v>0</v>
      </c>
      <c r="AI1247">
        <v>6.56</v>
      </c>
      <c r="AJ1247">
        <v>1</v>
      </c>
      <c r="AK1247">
        <v>1</v>
      </c>
      <c r="AL1247">
        <v>1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 t="s">
        <v>3</v>
      </c>
      <c r="AT1247">
        <v>110</v>
      </c>
      <c r="AU1247" t="s">
        <v>3</v>
      </c>
      <c r="AV1247">
        <v>0</v>
      </c>
      <c r="AW1247">
        <v>1</v>
      </c>
      <c r="AX1247">
        <v>-1</v>
      </c>
      <c r="AY1247">
        <v>0</v>
      </c>
      <c r="AZ1247">
        <v>0</v>
      </c>
      <c r="BA1247" t="s">
        <v>3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CX1247">
        <f>Y1247*Source!I578</f>
        <v>99</v>
      </c>
      <c r="CY1247">
        <f>AA1247</f>
        <v>2319.16</v>
      </c>
      <c r="CZ1247">
        <f>AE1247</f>
        <v>353.53</v>
      </c>
      <c r="DA1247">
        <f>AI1247</f>
        <v>6.56</v>
      </c>
      <c r="DB1247">
        <v>0</v>
      </c>
    </row>
    <row r="1248" spans="1:106" x14ac:dyDescent="0.2">
      <c r="A1248">
        <f>ROW(Source!A581)</f>
        <v>581</v>
      </c>
      <c r="B1248">
        <v>39570879</v>
      </c>
      <c r="C1248">
        <v>39574174</v>
      </c>
      <c r="D1248">
        <v>37064878</v>
      </c>
      <c r="E1248">
        <v>1</v>
      </c>
      <c r="F1248">
        <v>1</v>
      </c>
      <c r="G1248">
        <v>1</v>
      </c>
      <c r="H1248">
        <v>1</v>
      </c>
      <c r="I1248" t="s">
        <v>1173</v>
      </c>
      <c r="J1248" t="s">
        <v>3</v>
      </c>
      <c r="K1248" t="s">
        <v>1174</v>
      </c>
      <c r="L1248">
        <v>1191</v>
      </c>
      <c r="N1248">
        <v>1013</v>
      </c>
      <c r="O1248" t="s">
        <v>1143</v>
      </c>
      <c r="P1248" t="s">
        <v>1143</v>
      </c>
      <c r="Q1248">
        <v>1</v>
      </c>
      <c r="W1248">
        <v>0</v>
      </c>
      <c r="X1248">
        <v>-1081351934</v>
      </c>
      <c r="Y1248">
        <v>85.364499999999992</v>
      </c>
      <c r="AA1248">
        <v>0</v>
      </c>
      <c r="AB1248">
        <v>0</v>
      </c>
      <c r="AC1248">
        <v>0</v>
      </c>
      <c r="AD1248">
        <v>61.66</v>
      </c>
      <c r="AE1248">
        <v>0</v>
      </c>
      <c r="AF1248">
        <v>0</v>
      </c>
      <c r="AG1248">
        <v>0</v>
      </c>
      <c r="AH1248">
        <v>9.4</v>
      </c>
      <c r="AI1248">
        <v>1</v>
      </c>
      <c r="AJ1248">
        <v>1</v>
      </c>
      <c r="AK1248">
        <v>1</v>
      </c>
      <c r="AL1248">
        <v>6.56</v>
      </c>
      <c r="AN1248">
        <v>0</v>
      </c>
      <c r="AO1248">
        <v>1</v>
      </c>
      <c r="AP1248">
        <v>1</v>
      </c>
      <c r="AQ1248">
        <v>0</v>
      </c>
      <c r="AR1248">
        <v>0</v>
      </c>
      <c r="AS1248" t="s">
        <v>3</v>
      </c>
      <c r="AT1248">
        <v>74.23</v>
      </c>
      <c r="AU1248" t="s">
        <v>20</v>
      </c>
      <c r="AV1248">
        <v>1</v>
      </c>
      <c r="AW1248">
        <v>2</v>
      </c>
      <c r="AX1248">
        <v>39574185</v>
      </c>
      <c r="AY1248">
        <v>1</v>
      </c>
      <c r="AZ1248">
        <v>0</v>
      </c>
      <c r="BA1248">
        <v>1195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CX1248">
        <f>Y1248*Source!I581</f>
        <v>76.82804999999999</v>
      </c>
      <c r="CY1248">
        <f>AD1248</f>
        <v>61.66</v>
      </c>
      <c r="CZ1248">
        <f>AH1248</f>
        <v>9.4</v>
      </c>
      <c r="DA1248">
        <f>AL1248</f>
        <v>6.56</v>
      </c>
      <c r="DB1248">
        <v>0</v>
      </c>
    </row>
    <row r="1249" spans="1:106" x14ac:dyDescent="0.2">
      <c r="A1249">
        <f>ROW(Source!A581)</f>
        <v>581</v>
      </c>
      <c r="B1249">
        <v>39570879</v>
      </c>
      <c r="C1249">
        <v>39574174</v>
      </c>
      <c r="D1249">
        <v>37064876</v>
      </c>
      <c r="E1249">
        <v>1</v>
      </c>
      <c r="F1249">
        <v>1</v>
      </c>
      <c r="G1249">
        <v>1</v>
      </c>
      <c r="H1249">
        <v>1</v>
      </c>
      <c r="I1249" t="s">
        <v>1146</v>
      </c>
      <c r="J1249" t="s">
        <v>3</v>
      </c>
      <c r="K1249" t="s">
        <v>1147</v>
      </c>
      <c r="L1249">
        <v>1191</v>
      </c>
      <c r="N1249">
        <v>1013</v>
      </c>
      <c r="O1249" t="s">
        <v>1143</v>
      </c>
      <c r="P1249" t="s">
        <v>1143</v>
      </c>
      <c r="Q1249">
        <v>1</v>
      </c>
      <c r="W1249">
        <v>0</v>
      </c>
      <c r="X1249">
        <v>-1417349443</v>
      </c>
      <c r="Y1249">
        <v>0.69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1</v>
      </c>
      <c r="AJ1249">
        <v>1</v>
      </c>
      <c r="AK1249">
        <v>6.56</v>
      </c>
      <c r="AL1249">
        <v>1</v>
      </c>
      <c r="AN1249">
        <v>0</v>
      </c>
      <c r="AO1249">
        <v>1</v>
      </c>
      <c r="AP1249">
        <v>0</v>
      </c>
      <c r="AQ1249">
        <v>0</v>
      </c>
      <c r="AR1249">
        <v>0</v>
      </c>
      <c r="AS1249" t="s">
        <v>3</v>
      </c>
      <c r="AT1249">
        <v>0.69</v>
      </c>
      <c r="AU1249" t="s">
        <v>3</v>
      </c>
      <c r="AV1249">
        <v>2</v>
      </c>
      <c r="AW1249">
        <v>2</v>
      </c>
      <c r="AX1249">
        <v>39574186</v>
      </c>
      <c r="AY1249">
        <v>1</v>
      </c>
      <c r="AZ1249">
        <v>2048</v>
      </c>
      <c r="BA1249">
        <v>1196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CX1249">
        <f>Y1249*Source!I581</f>
        <v>0.621</v>
      </c>
      <c r="CY1249">
        <f>AD1249</f>
        <v>0</v>
      </c>
      <c r="CZ1249">
        <f>AH1249</f>
        <v>0</v>
      </c>
      <c r="DA1249">
        <f>AL1249</f>
        <v>1</v>
      </c>
      <c r="DB1249">
        <v>0</v>
      </c>
    </row>
    <row r="1250" spans="1:106" x14ac:dyDescent="0.2">
      <c r="A1250">
        <f>ROW(Source!A581)</f>
        <v>581</v>
      </c>
      <c r="B1250">
        <v>39570879</v>
      </c>
      <c r="C1250">
        <v>39574174</v>
      </c>
      <c r="D1250">
        <v>36882159</v>
      </c>
      <c r="E1250">
        <v>1</v>
      </c>
      <c r="F1250">
        <v>1</v>
      </c>
      <c r="G1250">
        <v>1</v>
      </c>
      <c r="H1250">
        <v>2</v>
      </c>
      <c r="I1250" t="s">
        <v>1155</v>
      </c>
      <c r="J1250" t="s">
        <v>1156</v>
      </c>
      <c r="K1250" t="s">
        <v>1157</v>
      </c>
      <c r="L1250">
        <v>1368</v>
      </c>
      <c r="N1250">
        <v>1011</v>
      </c>
      <c r="O1250" t="s">
        <v>1151</v>
      </c>
      <c r="P1250" t="s">
        <v>1151</v>
      </c>
      <c r="Q1250">
        <v>1</v>
      </c>
      <c r="W1250">
        <v>0</v>
      </c>
      <c r="X1250">
        <v>-1718674368</v>
      </c>
      <c r="Y1250">
        <v>0.36249999999999999</v>
      </c>
      <c r="AA1250">
        <v>0</v>
      </c>
      <c r="AB1250">
        <v>734.65</v>
      </c>
      <c r="AC1250">
        <v>13.5</v>
      </c>
      <c r="AD1250">
        <v>0</v>
      </c>
      <c r="AE1250">
        <v>0</v>
      </c>
      <c r="AF1250">
        <v>111.99</v>
      </c>
      <c r="AG1250">
        <v>13.5</v>
      </c>
      <c r="AH1250">
        <v>0</v>
      </c>
      <c r="AI1250">
        <v>1</v>
      </c>
      <c r="AJ1250">
        <v>6.56</v>
      </c>
      <c r="AK1250">
        <v>1</v>
      </c>
      <c r="AL1250">
        <v>1</v>
      </c>
      <c r="AN1250">
        <v>0</v>
      </c>
      <c r="AO1250">
        <v>1</v>
      </c>
      <c r="AP1250">
        <v>1</v>
      </c>
      <c r="AQ1250">
        <v>0</v>
      </c>
      <c r="AR1250">
        <v>0</v>
      </c>
      <c r="AS1250" t="s">
        <v>3</v>
      </c>
      <c r="AT1250">
        <v>0.28999999999999998</v>
      </c>
      <c r="AU1250" t="s">
        <v>19</v>
      </c>
      <c r="AV1250">
        <v>0</v>
      </c>
      <c r="AW1250">
        <v>2</v>
      </c>
      <c r="AX1250">
        <v>39574187</v>
      </c>
      <c r="AY1250">
        <v>1</v>
      </c>
      <c r="AZ1250">
        <v>0</v>
      </c>
      <c r="BA1250">
        <v>1197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CX1250">
        <f>Y1250*Source!I581</f>
        <v>0.32624999999999998</v>
      </c>
      <c r="CY1250">
        <f>AB1250</f>
        <v>734.65</v>
      </c>
      <c r="CZ1250">
        <f>AF1250</f>
        <v>111.99</v>
      </c>
      <c r="DA1250">
        <f>AJ1250</f>
        <v>6.56</v>
      </c>
      <c r="DB1250">
        <v>0</v>
      </c>
    </row>
    <row r="1251" spans="1:106" x14ac:dyDescent="0.2">
      <c r="A1251">
        <f>ROW(Source!A581)</f>
        <v>581</v>
      </c>
      <c r="B1251">
        <v>39570879</v>
      </c>
      <c r="C1251">
        <v>39574174</v>
      </c>
      <c r="D1251">
        <v>36883554</v>
      </c>
      <c r="E1251">
        <v>1</v>
      </c>
      <c r="F1251">
        <v>1</v>
      </c>
      <c r="G1251">
        <v>1</v>
      </c>
      <c r="H1251">
        <v>2</v>
      </c>
      <c r="I1251" t="s">
        <v>1158</v>
      </c>
      <c r="J1251" t="s">
        <v>1159</v>
      </c>
      <c r="K1251" t="s">
        <v>1160</v>
      </c>
      <c r="L1251">
        <v>1368</v>
      </c>
      <c r="N1251">
        <v>1011</v>
      </c>
      <c r="O1251" t="s">
        <v>1151</v>
      </c>
      <c r="P1251" t="s">
        <v>1151</v>
      </c>
      <c r="Q1251">
        <v>1</v>
      </c>
      <c r="W1251">
        <v>0</v>
      </c>
      <c r="X1251">
        <v>1372534845</v>
      </c>
      <c r="Y1251">
        <v>0.5</v>
      </c>
      <c r="AA1251">
        <v>0</v>
      </c>
      <c r="AB1251">
        <v>431.06</v>
      </c>
      <c r="AC1251">
        <v>11.6</v>
      </c>
      <c r="AD1251">
        <v>0</v>
      </c>
      <c r="AE1251">
        <v>0</v>
      </c>
      <c r="AF1251">
        <v>65.709999999999994</v>
      </c>
      <c r="AG1251">
        <v>11.6</v>
      </c>
      <c r="AH1251">
        <v>0</v>
      </c>
      <c r="AI1251">
        <v>1</v>
      </c>
      <c r="AJ1251">
        <v>6.56</v>
      </c>
      <c r="AK1251">
        <v>1</v>
      </c>
      <c r="AL1251">
        <v>1</v>
      </c>
      <c r="AN1251">
        <v>0</v>
      </c>
      <c r="AO1251">
        <v>1</v>
      </c>
      <c r="AP1251">
        <v>1</v>
      </c>
      <c r="AQ1251">
        <v>0</v>
      </c>
      <c r="AR1251">
        <v>0</v>
      </c>
      <c r="AS1251" t="s">
        <v>3</v>
      </c>
      <c r="AT1251">
        <v>0.4</v>
      </c>
      <c r="AU1251" t="s">
        <v>19</v>
      </c>
      <c r="AV1251">
        <v>0</v>
      </c>
      <c r="AW1251">
        <v>2</v>
      </c>
      <c r="AX1251">
        <v>39574188</v>
      </c>
      <c r="AY1251">
        <v>1</v>
      </c>
      <c r="AZ1251">
        <v>0</v>
      </c>
      <c r="BA1251">
        <v>1198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CX1251">
        <f>Y1251*Source!I581</f>
        <v>0.45</v>
      </c>
      <c r="CY1251">
        <f>AB1251</f>
        <v>431.06</v>
      </c>
      <c r="CZ1251">
        <f>AF1251</f>
        <v>65.709999999999994</v>
      </c>
      <c r="DA1251">
        <f>AJ1251</f>
        <v>6.56</v>
      </c>
      <c r="DB1251">
        <v>0</v>
      </c>
    </row>
    <row r="1252" spans="1:106" x14ac:dyDescent="0.2">
      <c r="A1252">
        <f>ROW(Source!A581)</f>
        <v>581</v>
      </c>
      <c r="B1252">
        <v>39570879</v>
      </c>
      <c r="C1252">
        <v>39574174</v>
      </c>
      <c r="D1252">
        <v>36804897</v>
      </c>
      <c r="E1252">
        <v>1</v>
      </c>
      <c r="F1252">
        <v>1</v>
      </c>
      <c r="G1252">
        <v>1</v>
      </c>
      <c r="H1252">
        <v>3</v>
      </c>
      <c r="I1252" t="s">
        <v>1500</v>
      </c>
      <c r="J1252" t="s">
        <v>1501</v>
      </c>
      <c r="K1252" t="s">
        <v>1502</v>
      </c>
      <c r="L1252">
        <v>1355</v>
      </c>
      <c r="N1252">
        <v>1010</v>
      </c>
      <c r="O1252" t="s">
        <v>1503</v>
      </c>
      <c r="P1252" t="s">
        <v>1503</v>
      </c>
      <c r="Q1252">
        <v>100</v>
      </c>
      <c r="W1252">
        <v>0</v>
      </c>
      <c r="X1252">
        <v>1519831808</v>
      </c>
      <c r="Y1252">
        <v>18</v>
      </c>
      <c r="AA1252">
        <v>65.599999999999994</v>
      </c>
      <c r="AB1252">
        <v>0</v>
      </c>
      <c r="AC1252">
        <v>0</v>
      </c>
      <c r="AD1252">
        <v>0</v>
      </c>
      <c r="AE1252">
        <v>10</v>
      </c>
      <c r="AF1252">
        <v>0</v>
      </c>
      <c r="AG1252">
        <v>0</v>
      </c>
      <c r="AH1252">
        <v>0</v>
      </c>
      <c r="AI1252">
        <v>6.56</v>
      </c>
      <c r="AJ1252">
        <v>1</v>
      </c>
      <c r="AK1252">
        <v>1</v>
      </c>
      <c r="AL1252">
        <v>1</v>
      </c>
      <c r="AN1252">
        <v>0</v>
      </c>
      <c r="AO1252">
        <v>1</v>
      </c>
      <c r="AP1252">
        <v>0</v>
      </c>
      <c r="AQ1252">
        <v>0</v>
      </c>
      <c r="AR1252">
        <v>0</v>
      </c>
      <c r="AS1252" t="s">
        <v>3</v>
      </c>
      <c r="AT1252">
        <v>18</v>
      </c>
      <c r="AU1252" t="s">
        <v>3</v>
      </c>
      <c r="AV1252">
        <v>0</v>
      </c>
      <c r="AW1252">
        <v>2</v>
      </c>
      <c r="AX1252">
        <v>39574189</v>
      </c>
      <c r="AY1252">
        <v>1</v>
      </c>
      <c r="AZ1252">
        <v>0</v>
      </c>
      <c r="BA1252">
        <v>1199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CX1252">
        <f>Y1252*Source!I581</f>
        <v>16.2</v>
      </c>
      <c r="CY1252">
        <f t="shared" ref="CY1252:CY1257" si="225">AA1252</f>
        <v>65.599999999999994</v>
      </c>
      <c r="CZ1252">
        <f t="shared" ref="CZ1252:CZ1257" si="226">AE1252</f>
        <v>10</v>
      </c>
      <c r="DA1252">
        <f t="shared" ref="DA1252:DA1257" si="227">AI1252</f>
        <v>6.56</v>
      </c>
      <c r="DB1252">
        <v>0</v>
      </c>
    </row>
    <row r="1253" spans="1:106" x14ac:dyDescent="0.2">
      <c r="A1253">
        <f>ROW(Source!A581)</f>
        <v>581</v>
      </c>
      <c r="B1253">
        <v>39570879</v>
      </c>
      <c r="C1253">
        <v>39574174</v>
      </c>
      <c r="D1253">
        <v>36826358</v>
      </c>
      <c r="E1253">
        <v>1</v>
      </c>
      <c r="F1253">
        <v>1</v>
      </c>
      <c r="G1253">
        <v>1</v>
      </c>
      <c r="H1253">
        <v>3</v>
      </c>
      <c r="I1253" t="s">
        <v>880</v>
      </c>
      <c r="J1253" t="s">
        <v>883</v>
      </c>
      <c r="K1253" t="s">
        <v>881</v>
      </c>
      <c r="L1253">
        <v>2233</v>
      </c>
      <c r="N1253">
        <v>1013</v>
      </c>
      <c r="O1253" t="s">
        <v>882</v>
      </c>
      <c r="P1253" t="s">
        <v>882</v>
      </c>
      <c r="Q1253">
        <v>1</v>
      </c>
      <c r="W1253">
        <v>1</v>
      </c>
      <c r="X1253">
        <v>1606528818</v>
      </c>
      <c r="Y1253">
        <v>-270</v>
      </c>
      <c r="AA1253">
        <v>186.83</v>
      </c>
      <c r="AB1253">
        <v>0</v>
      </c>
      <c r="AC1253">
        <v>0</v>
      </c>
      <c r="AD1253">
        <v>0</v>
      </c>
      <c r="AE1253">
        <v>28.48</v>
      </c>
      <c r="AF1253">
        <v>0</v>
      </c>
      <c r="AG1253">
        <v>0</v>
      </c>
      <c r="AH1253">
        <v>0</v>
      </c>
      <c r="AI1253">
        <v>6.56</v>
      </c>
      <c r="AJ1253">
        <v>1</v>
      </c>
      <c r="AK1253">
        <v>1</v>
      </c>
      <c r="AL1253">
        <v>1</v>
      </c>
      <c r="AN1253">
        <v>0</v>
      </c>
      <c r="AO1253">
        <v>1</v>
      </c>
      <c r="AP1253">
        <v>0</v>
      </c>
      <c r="AQ1253">
        <v>0</v>
      </c>
      <c r="AR1253">
        <v>0</v>
      </c>
      <c r="AS1253" t="s">
        <v>3</v>
      </c>
      <c r="AT1253">
        <v>-270</v>
      </c>
      <c r="AU1253" t="s">
        <v>3</v>
      </c>
      <c r="AV1253">
        <v>0</v>
      </c>
      <c r="AW1253">
        <v>2</v>
      </c>
      <c r="AX1253">
        <v>39574190</v>
      </c>
      <c r="AY1253">
        <v>1</v>
      </c>
      <c r="AZ1253">
        <v>6144</v>
      </c>
      <c r="BA1253">
        <v>1200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CX1253">
        <f>Y1253*Source!I581</f>
        <v>-243</v>
      </c>
      <c r="CY1253">
        <f t="shared" si="225"/>
        <v>186.83</v>
      </c>
      <c r="CZ1253">
        <f t="shared" si="226"/>
        <v>28.48</v>
      </c>
      <c r="DA1253">
        <f t="shared" si="227"/>
        <v>6.56</v>
      </c>
      <c r="DB1253">
        <v>0</v>
      </c>
    </row>
    <row r="1254" spans="1:106" x14ac:dyDescent="0.2">
      <c r="A1254">
        <f>ROW(Source!A581)</f>
        <v>581</v>
      </c>
      <c r="B1254">
        <v>39570879</v>
      </c>
      <c r="C1254">
        <v>39574174</v>
      </c>
      <c r="D1254">
        <v>36832521</v>
      </c>
      <c r="E1254">
        <v>1</v>
      </c>
      <c r="F1254">
        <v>1</v>
      </c>
      <c r="G1254">
        <v>1</v>
      </c>
      <c r="H1254">
        <v>3</v>
      </c>
      <c r="I1254" t="s">
        <v>885</v>
      </c>
      <c r="J1254" t="s">
        <v>887</v>
      </c>
      <c r="K1254" t="s">
        <v>886</v>
      </c>
      <c r="L1254">
        <v>1327</v>
      </c>
      <c r="N1254">
        <v>1005</v>
      </c>
      <c r="O1254" t="s">
        <v>250</v>
      </c>
      <c r="P1254" t="s">
        <v>250</v>
      </c>
      <c r="Q1254">
        <v>1</v>
      </c>
      <c r="W1254">
        <v>1</v>
      </c>
      <c r="X1254">
        <v>213052973</v>
      </c>
      <c r="Y1254">
        <v>-116</v>
      </c>
      <c r="AA1254">
        <v>81.150000000000006</v>
      </c>
      <c r="AB1254">
        <v>0</v>
      </c>
      <c r="AC1254">
        <v>0</v>
      </c>
      <c r="AD1254">
        <v>0</v>
      </c>
      <c r="AE1254">
        <v>12.37</v>
      </c>
      <c r="AF1254">
        <v>0</v>
      </c>
      <c r="AG1254">
        <v>0</v>
      </c>
      <c r="AH1254">
        <v>0</v>
      </c>
      <c r="AI1254">
        <v>6.56</v>
      </c>
      <c r="AJ1254">
        <v>1</v>
      </c>
      <c r="AK1254">
        <v>1</v>
      </c>
      <c r="AL1254">
        <v>1</v>
      </c>
      <c r="AN1254">
        <v>0</v>
      </c>
      <c r="AO1254">
        <v>1</v>
      </c>
      <c r="AP1254">
        <v>0</v>
      </c>
      <c r="AQ1254">
        <v>0</v>
      </c>
      <c r="AR1254">
        <v>0</v>
      </c>
      <c r="AS1254" t="s">
        <v>3</v>
      </c>
      <c r="AT1254">
        <v>-116</v>
      </c>
      <c r="AU1254" t="s">
        <v>3</v>
      </c>
      <c r="AV1254">
        <v>0</v>
      </c>
      <c r="AW1254">
        <v>2</v>
      </c>
      <c r="AX1254">
        <v>39574191</v>
      </c>
      <c r="AY1254">
        <v>1</v>
      </c>
      <c r="AZ1254">
        <v>6144</v>
      </c>
      <c r="BA1254">
        <v>1201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CX1254">
        <f>Y1254*Source!I581</f>
        <v>-104.4</v>
      </c>
      <c r="CY1254">
        <f t="shared" si="225"/>
        <v>81.150000000000006</v>
      </c>
      <c r="CZ1254">
        <f t="shared" si="226"/>
        <v>12.37</v>
      </c>
      <c r="DA1254">
        <f t="shared" si="227"/>
        <v>6.56</v>
      </c>
      <c r="DB1254">
        <v>0</v>
      </c>
    </row>
    <row r="1255" spans="1:106" x14ac:dyDescent="0.2">
      <c r="A1255">
        <f>ROW(Source!A581)</f>
        <v>581</v>
      </c>
      <c r="B1255">
        <v>39570879</v>
      </c>
      <c r="C1255">
        <v>39574174</v>
      </c>
      <c r="D1255">
        <v>0</v>
      </c>
      <c r="E1255">
        <v>1</v>
      </c>
      <c r="F1255">
        <v>1</v>
      </c>
      <c r="G1255">
        <v>1</v>
      </c>
      <c r="H1255">
        <v>3</v>
      </c>
      <c r="I1255" t="s">
        <v>815</v>
      </c>
      <c r="J1255" t="s">
        <v>3</v>
      </c>
      <c r="K1255" t="s">
        <v>889</v>
      </c>
      <c r="L1255">
        <v>1371</v>
      </c>
      <c r="N1255">
        <v>1013</v>
      </c>
      <c r="O1255" t="s">
        <v>57</v>
      </c>
      <c r="P1255" t="s">
        <v>57</v>
      </c>
      <c r="Q1255">
        <v>1</v>
      </c>
      <c r="W1255">
        <v>0</v>
      </c>
      <c r="X1255">
        <v>2035077033</v>
      </c>
      <c r="Y1255">
        <v>12.222222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6.56</v>
      </c>
      <c r="AJ1255">
        <v>1</v>
      </c>
      <c r="AK1255">
        <v>1</v>
      </c>
      <c r="AL1255">
        <v>1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 t="s">
        <v>3</v>
      </c>
      <c r="AT1255">
        <v>12.222222</v>
      </c>
      <c r="AU1255" t="s">
        <v>3</v>
      </c>
      <c r="AV1255">
        <v>0</v>
      </c>
      <c r="AW1255">
        <v>1</v>
      </c>
      <c r="AX1255">
        <v>-1</v>
      </c>
      <c r="AY1255">
        <v>0</v>
      </c>
      <c r="AZ1255">
        <v>0</v>
      </c>
      <c r="BA1255" t="s">
        <v>3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CX1255">
        <f>Y1255*Source!I581</f>
        <v>10.999999800000001</v>
      </c>
      <c r="CY1255">
        <f t="shared" si="225"/>
        <v>0</v>
      </c>
      <c r="CZ1255">
        <f t="shared" si="226"/>
        <v>0</v>
      </c>
      <c r="DA1255">
        <f t="shared" si="227"/>
        <v>6.56</v>
      </c>
      <c r="DB1255">
        <v>0</v>
      </c>
    </row>
    <row r="1256" spans="1:106" x14ac:dyDescent="0.2">
      <c r="A1256">
        <f>ROW(Source!A581)</f>
        <v>581</v>
      </c>
      <c r="B1256">
        <v>39570879</v>
      </c>
      <c r="C1256">
        <v>39574174</v>
      </c>
      <c r="D1256">
        <v>0</v>
      </c>
      <c r="E1256">
        <v>1</v>
      </c>
      <c r="F1256">
        <v>1</v>
      </c>
      <c r="G1256">
        <v>1</v>
      </c>
      <c r="H1256">
        <v>3</v>
      </c>
      <c r="I1256" t="s">
        <v>815</v>
      </c>
      <c r="J1256" t="s">
        <v>3</v>
      </c>
      <c r="K1256" t="s">
        <v>894</v>
      </c>
      <c r="L1256">
        <v>1371</v>
      </c>
      <c r="N1256">
        <v>1013</v>
      </c>
      <c r="O1256" t="s">
        <v>57</v>
      </c>
      <c r="P1256" t="s">
        <v>57</v>
      </c>
      <c r="Q1256">
        <v>1</v>
      </c>
      <c r="W1256">
        <v>0</v>
      </c>
      <c r="X1256">
        <v>162418712</v>
      </c>
      <c r="Y1256">
        <v>12.222222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6.56</v>
      </c>
      <c r="AJ1256">
        <v>1</v>
      </c>
      <c r="AK1256">
        <v>1</v>
      </c>
      <c r="AL1256">
        <v>1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 t="s">
        <v>3</v>
      </c>
      <c r="AT1256">
        <v>12.222222</v>
      </c>
      <c r="AU1256" t="s">
        <v>3</v>
      </c>
      <c r="AV1256">
        <v>0</v>
      </c>
      <c r="AW1256">
        <v>1</v>
      </c>
      <c r="AX1256">
        <v>-1</v>
      </c>
      <c r="AY1256">
        <v>0</v>
      </c>
      <c r="AZ1256">
        <v>0</v>
      </c>
      <c r="BA1256" t="s">
        <v>3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CX1256">
        <f>Y1256*Source!I581</f>
        <v>10.999999800000001</v>
      </c>
      <c r="CY1256">
        <f t="shared" si="225"/>
        <v>0</v>
      </c>
      <c r="CZ1256">
        <f t="shared" si="226"/>
        <v>0</v>
      </c>
      <c r="DA1256">
        <f t="shared" si="227"/>
        <v>6.56</v>
      </c>
      <c r="DB1256">
        <v>0</v>
      </c>
    </row>
    <row r="1257" spans="1:106" x14ac:dyDescent="0.2">
      <c r="A1257">
        <f>ROW(Source!A581)</f>
        <v>581</v>
      </c>
      <c r="B1257">
        <v>39570879</v>
      </c>
      <c r="C1257">
        <v>39574174</v>
      </c>
      <c r="D1257">
        <v>0</v>
      </c>
      <c r="E1257">
        <v>1</v>
      </c>
      <c r="F1257">
        <v>1</v>
      </c>
      <c r="G1257">
        <v>1</v>
      </c>
      <c r="H1257">
        <v>3</v>
      </c>
      <c r="I1257" t="s">
        <v>891</v>
      </c>
      <c r="J1257" t="s">
        <v>3</v>
      </c>
      <c r="K1257" t="s">
        <v>892</v>
      </c>
      <c r="L1257">
        <v>1371</v>
      </c>
      <c r="N1257">
        <v>1013</v>
      </c>
      <c r="O1257" t="s">
        <v>57</v>
      </c>
      <c r="P1257" t="s">
        <v>57</v>
      </c>
      <c r="Q1257">
        <v>1</v>
      </c>
      <c r="W1257">
        <v>0</v>
      </c>
      <c r="X1257">
        <v>2077190772</v>
      </c>
      <c r="Y1257">
        <v>46.666666999999997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6.56</v>
      </c>
      <c r="AJ1257">
        <v>1</v>
      </c>
      <c r="AK1257">
        <v>1</v>
      </c>
      <c r="AL1257">
        <v>1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 t="s">
        <v>3</v>
      </c>
      <c r="AT1257">
        <v>46.666666999999997</v>
      </c>
      <c r="AU1257" t="s">
        <v>3</v>
      </c>
      <c r="AV1257">
        <v>0</v>
      </c>
      <c r="AW1257">
        <v>1</v>
      </c>
      <c r="AX1257">
        <v>-1</v>
      </c>
      <c r="AY1257">
        <v>0</v>
      </c>
      <c r="AZ1257">
        <v>0</v>
      </c>
      <c r="BA1257" t="s">
        <v>3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CX1257">
        <f>Y1257*Source!I581</f>
        <v>42.000000299999996</v>
      </c>
      <c r="CY1257">
        <f t="shared" si="225"/>
        <v>0</v>
      </c>
      <c r="CZ1257">
        <f t="shared" si="226"/>
        <v>0</v>
      </c>
      <c r="DA1257">
        <f t="shared" si="227"/>
        <v>6.56</v>
      </c>
      <c r="DB1257">
        <v>0</v>
      </c>
    </row>
    <row r="1258" spans="1:106" x14ac:dyDescent="0.2">
      <c r="A1258">
        <f>ROW(Source!A587)</f>
        <v>587</v>
      </c>
      <c r="B1258">
        <v>39570879</v>
      </c>
      <c r="C1258">
        <v>39574197</v>
      </c>
      <c r="D1258">
        <v>37070495</v>
      </c>
      <c r="E1258">
        <v>1</v>
      </c>
      <c r="F1258">
        <v>1</v>
      </c>
      <c r="G1258">
        <v>1</v>
      </c>
      <c r="H1258">
        <v>1</v>
      </c>
      <c r="I1258" t="s">
        <v>1274</v>
      </c>
      <c r="J1258" t="s">
        <v>3</v>
      </c>
      <c r="K1258" t="s">
        <v>1275</v>
      </c>
      <c r="L1258">
        <v>1191</v>
      </c>
      <c r="N1258">
        <v>1013</v>
      </c>
      <c r="O1258" t="s">
        <v>1143</v>
      </c>
      <c r="P1258" t="s">
        <v>1143</v>
      </c>
      <c r="Q1258">
        <v>1</v>
      </c>
      <c r="W1258">
        <v>0</v>
      </c>
      <c r="X1258">
        <v>-784637506</v>
      </c>
      <c r="Y1258">
        <v>44.436</v>
      </c>
      <c r="AA1258">
        <v>0</v>
      </c>
      <c r="AB1258">
        <v>0</v>
      </c>
      <c r="AC1258">
        <v>0</v>
      </c>
      <c r="AD1258">
        <v>57.33</v>
      </c>
      <c r="AE1258">
        <v>0</v>
      </c>
      <c r="AF1258">
        <v>0</v>
      </c>
      <c r="AG1258">
        <v>0</v>
      </c>
      <c r="AH1258">
        <v>8.74</v>
      </c>
      <c r="AI1258">
        <v>1</v>
      </c>
      <c r="AJ1258">
        <v>1</v>
      </c>
      <c r="AK1258">
        <v>1</v>
      </c>
      <c r="AL1258">
        <v>6.56</v>
      </c>
      <c r="AN1258">
        <v>0</v>
      </c>
      <c r="AO1258">
        <v>1</v>
      </c>
      <c r="AP1258">
        <v>1</v>
      </c>
      <c r="AQ1258">
        <v>0</v>
      </c>
      <c r="AR1258">
        <v>0</v>
      </c>
      <c r="AS1258" t="s">
        <v>3</v>
      </c>
      <c r="AT1258">
        <v>38.64</v>
      </c>
      <c r="AU1258" t="s">
        <v>20</v>
      </c>
      <c r="AV1258">
        <v>1</v>
      </c>
      <c r="AW1258">
        <v>2</v>
      </c>
      <c r="AX1258">
        <v>39574220</v>
      </c>
      <c r="AY1258">
        <v>1</v>
      </c>
      <c r="AZ1258">
        <v>0</v>
      </c>
      <c r="BA1258">
        <v>1202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CX1258">
        <f>Y1258*Source!I587</f>
        <v>42.836303999999998</v>
      </c>
      <c r="CY1258">
        <f>AD1258</f>
        <v>57.33</v>
      </c>
      <c r="CZ1258">
        <f>AH1258</f>
        <v>8.74</v>
      </c>
      <c r="DA1258">
        <f>AL1258</f>
        <v>6.56</v>
      </c>
      <c r="DB1258">
        <v>0</v>
      </c>
    </row>
    <row r="1259" spans="1:106" x14ac:dyDescent="0.2">
      <c r="A1259">
        <f>ROW(Source!A587)</f>
        <v>587</v>
      </c>
      <c r="B1259">
        <v>39570879</v>
      </c>
      <c r="C1259">
        <v>39574197</v>
      </c>
      <c r="D1259">
        <v>37064876</v>
      </c>
      <c r="E1259">
        <v>1</v>
      </c>
      <c r="F1259">
        <v>1</v>
      </c>
      <c r="G1259">
        <v>1</v>
      </c>
      <c r="H1259">
        <v>1</v>
      </c>
      <c r="I1259" t="s">
        <v>1146</v>
      </c>
      <c r="J1259" t="s">
        <v>3</v>
      </c>
      <c r="K1259" t="s">
        <v>1147</v>
      </c>
      <c r="L1259">
        <v>1191</v>
      </c>
      <c r="N1259">
        <v>1013</v>
      </c>
      <c r="O1259" t="s">
        <v>1143</v>
      </c>
      <c r="P1259" t="s">
        <v>1143</v>
      </c>
      <c r="Q1259">
        <v>1</v>
      </c>
      <c r="W1259">
        <v>0</v>
      </c>
      <c r="X1259">
        <v>-1417349443</v>
      </c>
      <c r="Y1259">
        <v>3.72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1</v>
      </c>
      <c r="AJ1259">
        <v>1</v>
      </c>
      <c r="AK1259">
        <v>6.56</v>
      </c>
      <c r="AL1259">
        <v>1</v>
      </c>
      <c r="AN1259">
        <v>0</v>
      </c>
      <c r="AO1259">
        <v>1</v>
      </c>
      <c r="AP1259">
        <v>0</v>
      </c>
      <c r="AQ1259">
        <v>0</v>
      </c>
      <c r="AR1259">
        <v>0</v>
      </c>
      <c r="AS1259" t="s">
        <v>3</v>
      </c>
      <c r="AT1259">
        <v>3.72</v>
      </c>
      <c r="AU1259" t="s">
        <v>3</v>
      </c>
      <c r="AV1259">
        <v>2</v>
      </c>
      <c r="AW1259">
        <v>2</v>
      </c>
      <c r="AX1259">
        <v>39574221</v>
      </c>
      <c r="AY1259">
        <v>1</v>
      </c>
      <c r="AZ1259">
        <v>2048</v>
      </c>
      <c r="BA1259">
        <v>1203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CX1259">
        <f>Y1259*Source!I587</f>
        <v>3.5860799999999999</v>
      </c>
      <c r="CY1259">
        <f>AD1259</f>
        <v>0</v>
      </c>
      <c r="CZ1259">
        <f>AH1259</f>
        <v>0</v>
      </c>
      <c r="DA1259">
        <f>AL1259</f>
        <v>1</v>
      </c>
      <c r="DB1259">
        <v>0</v>
      </c>
    </row>
    <row r="1260" spans="1:106" x14ac:dyDescent="0.2">
      <c r="A1260">
        <f>ROW(Source!A587)</f>
        <v>587</v>
      </c>
      <c r="B1260">
        <v>39570879</v>
      </c>
      <c r="C1260">
        <v>39574197</v>
      </c>
      <c r="D1260">
        <v>36882079</v>
      </c>
      <c r="E1260">
        <v>1</v>
      </c>
      <c r="F1260">
        <v>1</v>
      </c>
      <c r="G1260">
        <v>1</v>
      </c>
      <c r="H1260">
        <v>2</v>
      </c>
      <c r="I1260" t="s">
        <v>1401</v>
      </c>
      <c r="J1260" t="s">
        <v>1402</v>
      </c>
      <c r="K1260" t="s">
        <v>1403</v>
      </c>
      <c r="L1260">
        <v>1368</v>
      </c>
      <c r="N1260">
        <v>1011</v>
      </c>
      <c r="O1260" t="s">
        <v>1151</v>
      </c>
      <c r="P1260" t="s">
        <v>1151</v>
      </c>
      <c r="Q1260">
        <v>1</v>
      </c>
      <c r="W1260">
        <v>0</v>
      </c>
      <c r="X1260">
        <v>641541266</v>
      </c>
      <c r="Y1260">
        <v>0.05</v>
      </c>
      <c r="AA1260">
        <v>0</v>
      </c>
      <c r="AB1260">
        <v>788.77</v>
      </c>
      <c r="AC1260">
        <v>15.42</v>
      </c>
      <c r="AD1260">
        <v>0</v>
      </c>
      <c r="AE1260">
        <v>0</v>
      </c>
      <c r="AF1260">
        <v>120.24</v>
      </c>
      <c r="AG1260">
        <v>15.42</v>
      </c>
      <c r="AH1260">
        <v>0</v>
      </c>
      <c r="AI1260">
        <v>1</v>
      </c>
      <c r="AJ1260">
        <v>6.56</v>
      </c>
      <c r="AK1260">
        <v>1</v>
      </c>
      <c r="AL1260">
        <v>1</v>
      </c>
      <c r="AN1260">
        <v>0</v>
      </c>
      <c r="AO1260">
        <v>1</v>
      </c>
      <c r="AP1260">
        <v>1</v>
      </c>
      <c r="AQ1260">
        <v>0</v>
      </c>
      <c r="AR1260">
        <v>0</v>
      </c>
      <c r="AS1260" t="s">
        <v>3</v>
      </c>
      <c r="AT1260">
        <v>0.04</v>
      </c>
      <c r="AU1260" t="s">
        <v>19</v>
      </c>
      <c r="AV1260">
        <v>0</v>
      </c>
      <c r="AW1260">
        <v>2</v>
      </c>
      <c r="AX1260">
        <v>39574222</v>
      </c>
      <c r="AY1260">
        <v>1</v>
      </c>
      <c r="AZ1260">
        <v>0</v>
      </c>
      <c r="BA1260">
        <v>1204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CX1260">
        <f>Y1260*Source!I587</f>
        <v>4.82E-2</v>
      </c>
      <c r="CY1260">
        <f t="shared" ref="CY1260:CY1266" si="228">AB1260</f>
        <v>788.77</v>
      </c>
      <c r="CZ1260">
        <f t="shared" ref="CZ1260:CZ1266" si="229">AF1260</f>
        <v>120.24</v>
      </c>
      <c r="DA1260">
        <f t="shared" ref="DA1260:DA1266" si="230">AJ1260</f>
        <v>6.56</v>
      </c>
      <c r="DB1260">
        <v>0</v>
      </c>
    </row>
    <row r="1261" spans="1:106" x14ac:dyDescent="0.2">
      <c r="A1261">
        <f>ROW(Source!A587)</f>
        <v>587</v>
      </c>
      <c r="B1261">
        <v>39570879</v>
      </c>
      <c r="C1261">
        <v>39574197</v>
      </c>
      <c r="D1261">
        <v>36882159</v>
      </c>
      <c r="E1261">
        <v>1</v>
      </c>
      <c r="F1261">
        <v>1</v>
      </c>
      <c r="G1261">
        <v>1</v>
      </c>
      <c r="H1261">
        <v>2</v>
      </c>
      <c r="I1261" t="s">
        <v>1155</v>
      </c>
      <c r="J1261" t="s">
        <v>1156</v>
      </c>
      <c r="K1261" t="s">
        <v>1157</v>
      </c>
      <c r="L1261">
        <v>1368</v>
      </c>
      <c r="N1261">
        <v>1011</v>
      </c>
      <c r="O1261" t="s">
        <v>1151</v>
      </c>
      <c r="P1261" t="s">
        <v>1151</v>
      </c>
      <c r="Q1261">
        <v>1</v>
      </c>
      <c r="W1261">
        <v>0</v>
      </c>
      <c r="X1261">
        <v>-1718674368</v>
      </c>
      <c r="Y1261">
        <v>0.28750000000000003</v>
      </c>
      <c r="AA1261">
        <v>0</v>
      </c>
      <c r="AB1261">
        <v>734.65</v>
      </c>
      <c r="AC1261">
        <v>13.5</v>
      </c>
      <c r="AD1261">
        <v>0</v>
      </c>
      <c r="AE1261">
        <v>0</v>
      </c>
      <c r="AF1261">
        <v>111.99</v>
      </c>
      <c r="AG1261">
        <v>13.5</v>
      </c>
      <c r="AH1261">
        <v>0</v>
      </c>
      <c r="AI1261">
        <v>1</v>
      </c>
      <c r="AJ1261">
        <v>6.56</v>
      </c>
      <c r="AK1261">
        <v>1</v>
      </c>
      <c r="AL1261">
        <v>1</v>
      </c>
      <c r="AN1261">
        <v>0</v>
      </c>
      <c r="AO1261">
        <v>1</v>
      </c>
      <c r="AP1261">
        <v>1</v>
      </c>
      <c r="AQ1261">
        <v>0</v>
      </c>
      <c r="AR1261">
        <v>0</v>
      </c>
      <c r="AS1261" t="s">
        <v>3</v>
      </c>
      <c r="AT1261">
        <v>0.23</v>
      </c>
      <c r="AU1261" t="s">
        <v>19</v>
      </c>
      <c r="AV1261">
        <v>0</v>
      </c>
      <c r="AW1261">
        <v>2</v>
      </c>
      <c r="AX1261">
        <v>39574223</v>
      </c>
      <c r="AY1261">
        <v>1</v>
      </c>
      <c r="AZ1261">
        <v>0</v>
      </c>
      <c r="BA1261">
        <v>1205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CX1261">
        <f>Y1261*Source!I587</f>
        <v>0.27715000000000001</v>
      </c>
      <c r="CY1261">
        <f t="shared" si="228"/>
        <v>734.65</v>
      </c>
      <c r="CZ1261">
        <f t="shared" si="229"/>
        <v>111.99</v>
      </c>
      <c r="DA1261">
        <f t="shared" si="230"/>
        <v>6.56</v>
      </c>
      <c r="DB1261">
        <v>0</v>
      </c>
    </row>
    <row r="1262" spans="1:106" x14ac:dyDescent="0.2">
      <c r="A1262">
        <f>ROW(Source!A587)</f>
        <v>587</v>
      </c>
      <c r="B1262">
        <v>39570879</v>
      </c>
      <c r="C1262">
        <v>39574197</v>
      </c>
      <c r="D1262">
        <v>36882173</v>
      </c>
      <c r="E1262">
        <v>1</v>
      </c>
      <c r="F1262">
        <v>1</v>
      </c>
      <c r="G1262">
        <v>1</v>
      </c>
      <c r="H1262">
        <v>2</v>
      </c>
      <c r="I1262" t="s">
        <v>1457</v>
      </c>
      <c r="J1262" t="s">
        <v>1458</v>
      </c>
      <c r="K1262" t="s">
        <v>1459</v>
      </c>
      <c r="L1262">
        <v>1368</v>
      </c>
      <c r="N1262">
        <v>1011</v>
      </c>
      <c r="O1262" t="s">
        <v>1151</v>
      </c>
      <c r="P1262" t="s">
        <v>1151</v>
      </c>
      <c r="Q1262">
        <v>1</v>
      </c>
      <c r="W1262">
        <v>0</v>
      </c>
      <c r="X1262">
        <v>1293516068</v>
      </c>
      <c r="Y1262">
        <v>3.875</v>
      </c>
      <c r="AA1262">
        <v>0</v>
      </c>
      <c r="AB1262">
        <v>1151.67</v>
      </c>
      <c r="AC1262">
        <v>14.4</v>
      </c>
      <c r="AD1262">
        <v>0</v>
      </c>
      <c r="AE1262">
        <v>0</v>
      </c>
      <c r="AF1262">
        <v>175.56</v>
      </c>
      <c r="AG1262">
        <v>14.4</v>
      </c>
      <c r="AH1262">
        <v>0</v>
      </c>
      <c r="AI1262">
        <v>1</v>
      </c>
      <c r="AJ1262">
        <v>6.56</v>
      </c>
      <c r="AK1262">
        <v>1</v>
      </c>
      <c r="AL1262">
        <v>1</v>
      </c>
      <c r="AN1262">
        <v>0</v>
      </c>
      <c r="AO1262">
        <v>1</v>
      </c>
      <c r="AP1262">
        <v>1</v>
      </c>
      <c r="AQ1262">
        <v>0</v>
      </c>
      <c r="AR1262">
        <v>0</v>
      </c>
      <c r="AS1262" t="s">
        <v>3</v>
      </c>
      <c r="AT1262">
        <v>3.1</v>
      </c>
      <c r="AU1262" t="s">
        <v>19</v>
      </c>
      <c r="AV1262">
        <v>0</v>
      </c>
      <c r="AW1262">
        <v>2</v>
      </c>
      <c r="AX1262">
        <v>39574224</v>
      </c>
      <c r="AY1262">
        <v>1</v>
      </c>
      <c r="AZ1262">
        <v>0</v>
      </c>
      <c r="BA1262">
        <v>1206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CX1262">
        <f>Y1262*Source!I587</f>
        <v>3.7355</v>
      </c>
      <c r="CY1262">
        <f t="shared" si="228"/>
        <v>1151.67</v>
      </c>
      <c r="CZ1262">
        <f t="shared" si="229"/>
        <v>175.56</v>
      </c>
      <c r="DA1262">
        <f t="shared" si="230"/>
        <v>6.56</v>
      </c>
      <c r="DB1262">
        <v>0</v>
      </c>
    </row>
    <row r="1263" spans="1:106" x14ac:dyDescent="0.2">
      <c r="A1263">
        <f>ROW(Source!A587)</f>
        <v>587</v>
      </c>
      <c r="B1263">
        <v>39570879</v>
      </c>
      <c r="C1263">
        <v>39574197</v>
      </c>
      <c r="D1263">
        <v>36882292</v>
      </c>
      <c r="E1263">
        <v>1</v>
      </c>
      <c r="F1263">
        <v>1</v>
      </c>
      <c r="G1263">
        <v>1</v>
      </c>
      <c r="H1263">
        <v>2</v>
      </c>
      <c r="I1263" t="s">
        <v>1445</v>
      </c>
      <c r="J1263" t="s">
        <v>1446</v>
      </c>
      <c r="K1263" t="s">
        <v>1447</v>
      </c>
      <c r="L1263">
        <v>1368</v>
      </c>
      <c r="N1263">
        <v>1011</v>
      </c>
      <c r="O1263" t="s">
        <v>1151</v>
      </c>
      <c r="P1263" t="s">
        <v>1151</v>
      </c>
      <c r="Q1263">
        <v>1</v>
      </c>
      <c r="W1263">
        <v>0</v>
      </c>
      <c r="X1263">
        <v>-1692889495</v>
      </c>
      <c r="Y1263">
        <v>1.2375</v>
      </c>
      <c r="AA1263">
        <v>0</v>
      </c>
      <c r="AB1263">
        <v>5.9</v>
      </c>
      <c r="AC1263">
        <v>0</v>
      </c>
      <c r="AD1263">
        <v>0</v>
      </c>
      <c r="AE1263">
        <v>0</v>
      </c>
      <c r="AF1263">
        <v>0.9</v>
      </c>
      <c r="AG1263">
        <v>0</v>
      </c>
      <c r="AH1263">
        <v>0</v>
      </c>
      <c r="AI1263">
        <v>1</v>
      </c>
      <c r="AJ1263">
        <v>6.56</v>
      </c>
      <c r="AK1263">
        <v>1</v>
      </c>
      <c r="AL1263">
        <v>1</v>
      </c>
      <c r="AN1263">
        <v>0</v>
      </c>
      <c r="AO1263">
        <v>1</v>
      </c>
      <c r="AP1263">
        <v>1</v>
      </c>
      <c r="AQ1263">
        <v>0</v>
      </c>
      <c r="AR1263">
        <v>0</v>
      </c>
      <c r="AS1263" t="s">
        <v>3</v>
      </c>
      <c r="AT1263">
        <v>0.99</v>
      </c>
      <c r="AU1263" t="s">
        <v>19</v>
      </c>
      <c r="AV1263">
        <v>0</v>
      </c>
      <c r="AW1263">
        <v>2</v>
      </c>
      <c r="AX1263">
        <v>39574225</v>
      </c>
      <c r="AY1263">
        <v>1</v>
      </c>
      <c r="AZ1263">
        <v>0</v>
      </c>
      <c r="BA1263">
        <v>1207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CX1263">
        <f>Y1263*Source!I587</f>
        <v>1.19295</v>
      </c>
      <c r="CY1263">
        <f t="shared" si="228"/>
        <v>5.9</v>
      </c>
      <c r="CZ1263">
        <f t="shared" si="229"/>
        <v>0.9</v>
      </c>
      <c r="DA1263">
        <f t="shared" si="230"/>
        <v>6.56</v>
      </c>
      <c r="DB1263">
        <v>0</v>
      </c>
    </row>
    <row r="1264" spans="1:106" x14ac:dyDescent="0.2">
      <c r="A1264">
        <f>ROW(Source!A587)</f>
        <v>587</v>
      </c>
      <c r="B1264">
        <v>39570879</v>
      </c>
      <c r="C1264">
        <v>39574197</v>
      </c>
      <c r="D1264">
        <v>36883554</v>
      </c>
      <c r="E1264">
        <v>1</v>
      </c>
      <c r="F1264">
        <v>1</v>
      </c>
      <c r="G1264">
        <v>1</v>
      </c>
      <c r="H1264">
        <v>2</v>
      </c>
      <c r="I1264" t="s">
        <v>1158</v>
      </c>
      <c r="J1264" t="s">
        <v>1159</v>
      </c>
      <c r="K1264" t="s">
        <v>1160</v>
      </c>
      <c r="L1264">
        <v>1368</v>
      </c>
      <c r="N1264">
        <v>1011</v>
      </c>
      <c r="O1264" t="s">
        <v>1151</v>
      </c>
      <c r="P1264" t="s">
        <v>1151</v>
      </c>
      <c r="Q1264">
        <v>1</v>
      </c>
      <c r="W1264">
        <v>0</v>
      </c>
      <c r="X1264">
        <v>1372534845</v>
      </c>
      <c r="Y1264">
        <v>0.4375</v>
      </c>
      <c r="AA1264">
        <v>0</v>
      </c>
      <c r="AB1264">
        <v>431.06</v>
      </c>
      <c r="AC1264">
        <v>11.6</v>
      </c>
      <c r="AD1264">
        <v>0</v>
      </c>
      <c r="AE1264">
        <v>0</v>
      </c>
      <c r="AF1264">
        <v>65.709999999999994</v>
      </c>
      <c r="AG1264">
        <v>11.6</v>
      </c>
      <c r="AH1264">
        <v>0</v>
      </c>
      <c r="AI1264">
        <v>1</v>
      </c>
      <c r="AJ1264">
        <v>6.56</v>
      </c>
      <c r="AK1264">
        <v>1</v>
      </c>
      <c r="AL1264">
        <v>1</v>
      </c>
      <c r="AN1264">
        <v>0</v>
      </c>
      <c r="AO1264">
        <v>1</v>
      </c>
      <c r="AP1264">
        <v>1</v>
      </c>
      <c r="AQ1264">
        <v>0</v>
      </c>
      <c r="AR1264">
        <v>0</v>
      </c>
      <c r="AS1264" t="s">
        <v>3</v>
      </c>
      <c r="AT1264">
        <v>0.35</v>
      </c>
      <c r="AU1264" t="s">
        <v>19</v>
      </c>
      <c r="AV1264">
        <v>0</v>
      </c>
      <c r="AW1264">
        <v>2</v>
      </c>
      <c r="AX1264">
        <v>39574226</v>
      </c>
      <c r="AY1264">
        <v>1</v>
      </c>
      <c r="AZ1264">
        <v>0</v>
      </c>
      <c r="BA1264">
        <v>1208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CX1264">
        <f>Y1264*Source!I587</f>
        <v>0.42174999999999996</v>
      </c>
      <c r="CY1264">
        <f t="shared" si="228"/>
        <v>431.06</v>
      </c>
      <c r="CZ1264">
        <f t="shared" si="229"/>
        <v>65.709999999999994</v>
      </c>
      <c r="DA1264">
        <f t="shared" si="230"/>
        <v>6.56</v>
      </c>
      <c r="DB1264">
        <v>0</v>
      </c>
    </row>
    <row r="1265" spans="1:106" x14ac:dyDescent="0.2">
      <c r="A1265">
        <f>ROW(Source!A587)</f>
        <v>587</v>
      </c>
      <c r="B1265">
        <v>39570879</v>
      </c>
      <c r="C1265">
        <v>39574197</v>
      </c>
      <c r="D1265">
        <v>36883789</v>
      </c>
      <c r="E1265">
        <v>1</v>
      </c>
      <c r="F1265">
        <v>1</v>
      </c>
      <c r="G1265">
        <v>1</v>
      </c>
      <c r="H1265">
        <v>2</v>
      </c>
      <c r="I1265" t="s">
        <v>1378</v>
      </c>
      <c r="J1265" t="s">
        <v>1379</v>
      </c>
      <c r="K1265" t="s">
        <v>1380</v>
      </c>
      <c r="L1265">
        <v>1368</v>
      </c>
      <c r="N1265">
        <v>1011</v>
      </c>
      <c r="O1265" t="s">
        <v>1151</v>
      </c>
      <c r="P1265" t="s">
        <v>1151</v>
      </c>
      <c r="Q1265">
        <v>1</v>
      </c>
      <c r="W1265">
        <v>0</v>
      </c>
      <c r="X1265">
        <v>-624296059</v>
      </c>
      <c r="Y1265">
        <v>2.2374999999999998</v>
      </c>
      <c r="AA1265">
        <v>0</v>
      </c>
      <c r="AB1265">
        <v>7.87</v>
      </c>
      <c r="AC1265">
        <v>0</v>
      </c>
      <c r="AD1265">
        <v>0</v>
      </c>
      <c r="AE1265">
        <v>0</v>
      </c>
      <c r="AF1265">
        <v>1.2</v>
      </c>
      <c r="AG1265">
        <v>0</v>
      </c>
      <c r="AH1265">
        <v>0</v>
      </c>
      <c r="AI1265">
        <v>1</v>
      </c>
      <c r="AJ1265">
        <v>6.56</v>
      </c>
      <c r="AK1265">
        <v>1</v>
      </c>
      <c r="AL1265">
        <v>1</v>
      </c>
      <c r="AN1265">
        <v>0</v>
      </c>
      <c r="AO1265">
        <v>1</v>
      </c>
      <c r="AP1265">
        <v>1</v>
      </c>
      <c r="AQ1265">
        <v>0</v>
      </c>
      <c r="AR1265">
        <v>0</v>
      </c>
      <c r="AS1265" t="s">
        <v>3</v>
      </c>
      <c r="AT1265">
        <v>1.79</v>
      </c>
      <c r="AU1265" t="s">
        <v>19</v>
      </c>
      <c r="AV1265">
        <v>0</v>
      </c>
      <c r="AW1265">
        <v>2</v>
      </c>
      <c r="AX1265">
        <v>39574227</v>
      </c>
      <c r="AY1265">
        <v>1</v>
      </c>
      <c r="AZ1265">
        <v>0</v>
      </c>
      <c r="BA1265">
        <v>1209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CX1265">
        <f>Y1265*Source!I587</f>
        <v>2.1569499999999997</v>
      </c>
      <c r="CY1265">
        <f t="shared" si="228"/>
        <v>7.87</v>
      </c>
      <c r="CZ1265">
        <f t="shared" si="229"/>
        <v>1.2</v>
      </c>
      <c r="DA1265">
        <f t="shared" si="230"/>
        <v>6.56</v>
      </c>
      <c r="DB1265">
        <v>0</v>
      </c>
    </row>
    <row r="1266" spans="1:106" x14ac:dyDescent="0.2">
      <c r="A1266">
        <f>ROW(Source!A587)</f>
        <v>587</v>
      </c>
      <c r="B1266">
        <v>39570879</v>
      </c>
      <c r="C1266">
        <v>39574197</v>
      </c>
      <c r="D1266">
        <v>36883836</v>
      </c>
      <c r="E1266">
        <v>1</v>
      </c>
      <c r="F1266">
        <v>1</v>
      </c>
      <c r="G1266">
        <v>1</v>
      </c>
      <c r="H1266">
        <v>2</v>
      </c>
      <c r="I1266" t="s">
        <v>1407</v>
      </c>
      <c r="J1266" t="s">
        <v>1408</v>
      </c>
      <c r="K1266" t="s">
        <v>1409</v>
      </c>
      <c r="L1266">
        <v>1368</v>
      </c>
      <c r="N1266">
        <v>1011</v>
      </c>
      <c r="O1266" t="s">
        <v>1151</v>
      </c>
      <c r="P1266" t="s">
        <v>1151</v>
      </c>
      <c r="Q1266">
        <v>1</v>
      </c>
      <c r="W1266">
        <v>0</v>
      </c>
      <c r="X1266">
        <v>1061502546</v>
      </c>
      <c r="Y1266">
        <v>0.58749999999999991</v>
      </c>
      <c r="AA1266">
        <v>0</v>
      </c>
      <c r="AB1266">
        <v>80.75</v>
      </c>
      <c r="AC1266">
        <v>0</v>
      </c>
      <c r="AD1266">
        <v>0</v>
      </c>
      <c r="AE1266">
        <v>0</v>
      </c>
      <c r="AF1266">
        <v>12.31</v>
      </c>
      <c r="AG1266">
        <v>0</v>
      </c>
      <c r="AH1266">
        <v>0</v>
      </c>
      <c r="AI1266">
        <v>1</v>
      </c>
      <c r="AJ1266">
        <v>6.56</v>
      </c>
      <c r="AK1266">
        <v>1</v>
      </c>
      <c r="AL1266">
        <v>1</v>
      </c>
      <c r="AN1266">
        <v>0</v>
      </c>
      <c r="AO1266">
        <v>1</v>
      </c>
      <c r="AP1266">
        <v>1</v>
      </c>
      <c r="AQ1266">
        <v>0</v>
      </c>
      <c r="AR1266">
        <v>0</v>
      </c>
      <c r="AS1266" t="s">
        <v>3</v>
      </c>
      <c r="AT1266">
        <v>0.47</v>
      </c>
      <c r="AU1266" t="s">
        <v>19</v>
      </c>
      <c r="AV1266">
        <v>0</v>
      </c>
      <c r="AW1266">
        <v>2</v>
      </c>
      <c r="AX1266">
        <v>39574228</v>
      </c>
      <c r="AY1266">
        <v>1</v>
      </c>
      <c r="AZ1266">
        <v>0</v>
      </c>
      <c r="BA1266">
        <v>1210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CX1266">
        <f>Y1266*Source!I587</f>
        <v>0.56634999999999991</v>
      </c>
      <c r="CY1266">
        <f t="shared" si="228"/>
        <v>80.75</v>
      </c>
      <c r="CZ1266">
        <f t="shared" si="229"/>
        <v>12.31</v>
      </c>
      <c r="DA1266">
        <f t="shared" si="230"/>
        <v>6.56</v>
      </c>
      <c r="DB1266">
        <v>0</v>
      </c>
    </row>
    <row r="1267" spans="1:106" x14ac:dyDescent="0.2">
      <c r="A1267">
        <f>ROW(Source!A587)</f>
        <v>587</v>
      </c>
      <c r="B1267">
        <v>39570879</v>
      </c>
      <c r="C1267">
        <v>39574197</v>
      </c>
      <c r="D1267">
        <v>36800159</v>
      </c>
      <c r="E1267">
        <v>1</v>
      </c>
      <c r="F1267">
        <v>1</v>
      </c>
      <c r="G1267">
        <v>1</v>
      </c>
      <c r="H1267">
        <v>3</v>
      </c>
      <c r="I1267" t="s">
        <v>1387</v>
      </c>
      <c r="J1267" t="s">
        <v>1388</v>
      </c>
      <c r="K1267" t="s">
        <v>1389</v>
      </c>
      <c r="L1267">
        <v>1339</v>
      </c>
      <c r="N1267">
        <v>1007</v>
      </c>
      <c r="O1267" t="s">
        <v>73</v>
      </c>
      <c r="P1267" t="s">
        <v>73</v>
      </c>
      <c r="Q1267">
        <v>1</v>
      </c>
      <c r="W1267">
        <v>0</v>
      </c>
      <c r="X1267">
        <v>1262771840</v>
      </c>
      <c r="Y1267">
        <v>1.5</v>
      </c>
      <c r="AA1267">
        <v>40.799999999999997</v>
      </c>
      <c r="AB1267">
        <v>0</v>
      </c>
      <c r="AC1267">
        <v>0</v>
      </c>
      <c r="AD1267">
        <v>0</v>
      </c>
      <c r="AE1267">
        <v>6.22</v>
      </c>
      <c r="AF1267">
        <v>0</v>
      </c>
      <c r="AG1267">
        <v>0</v>
      </c>
      <c r="AH1267">
        <v>0</v>
      </c>
      <c r="AI1267">
        <v>6.56</v>
      </c>
      <c r="AJ1267">
        <v>1</v>
      </c>
      <c r="AK1267">
        <v>1</v>
      </c>
      <c r="AL1267">
        <v>1</v>
      </c>
      <c r="AN1267">
        <v>0</v>
      </c>
      <c r="AO1267">
        <v>1</v>
      </c>
      <c r="AP1267">
        <v>0</v>
      </c>
      <c r="AQ1267">
        <v>0</v>
      </c>
      <c r="AR1267">
        <v>0</v>
      </c>
      <c r="AS1267" t="s">
        <v>3</v>
      </c>
      <c r="AT1267">
        <v>1.5</v>
      </c>
      <c r="AU1267" t="s">
        <v>3</v>
      </c>
      <c r="AV1267">
        <v>0</v>
      </c>
      <c r="AW1267">
        <v>2</v>
      </c>
      <c r="AX1267">
        <v>39574229</v>
      </c>
      <c r="AY1267">
        <v>1</v>
      </c>
      <c r="AZ1267">
        <v>0</v>
      </c>
      <c r="BA1267">
        <v>1211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CX1267">
        <f>Y1267*Source!I587</f>
        <v>1.446</v>
      </c>
      <c r="CY1267">
        <f t="shared" ref="CY1267:CY1279" si="231">AA1267</f>
        <v>40.799999999999997</v>
      </c>
      <c r="CZ1267">
        <f t="shared" ref="CZ1267:CZ1279" si="232">AE1267</f>
        <v>6.22</v>
      </c>
      <c r="DA1267">
        <f t="shared" ref="DA1267:DA1279" si="233">AI1267</f>
        <v>6.56</v>
      </c>
      <c r="DB1267">
        <v>0</v>
      </c>
    </row>
    <row r="1268" spans="1:106" x14ac:dyDescent="0.2">
      <c r="A1268">
        <f>ROW(Source!A587)</f>
        <v>587</v>
      </c>
      <c r="B1268">
        <v>39570879</v>
      </c>
      <c r="C1268">
        <v>39574197</v>
      </c>
      <c r="D1268">
        <v>36800166</v>
      </c>
      <c r="E1268">
        <v>1</v>
      </c>
      <c r="F1268">
        <v>1</v>
      </c>
      <c r="G1268">
        <v>1</v>
      </c>
      <c r="H1268">
        <v>3</v>
      </c>
      <c r="I1268" t="s">
        <v>1410</v>
      </c>
      <c r="J1268" t="s">
        <v>1411</v>
      </c>
      <c r="K1268" t="s">
        <v>1412</v>
      </c>
      <c r="L1268">
        <v>1346</v>
      </c>
      <c r="N1268">
        <v>1009</v>
      </c>
      <c r="O1268" t="s">
        <v>307</v>
      </c>
      <c r="P1268" t="s">
        <v>307</v>
      </c>
      <c r="Q1268">
        <v>1</v>
      </c>
      <c r="W1268">
        <v>0</v>
      </c>
      <c r="X1268">
        <v>1721895514</v>
      </c>
      <c r="Y1268">
        <v>0.45</v>
      </c>
      <c r="AA1268">
        <v>39.950000000000003</v>
      </c>
      <c r="AB1268">
        <v>0</v>
      </c>
      <c r="AC1268">
        <v>0</v>
      </c>
      <c r="AD1268">
        <v>0</v>
      </c>
      <c r="AE1268">
        <v>6.09</v>
      </c>
      <c r="AF1268">
        <v>0</v>
      </c>
      <c r="AG1268">
        <v>0</v>
      </c>
      <c r="AH1268">
        <v>0</v>
      </c>
      <c r="AI1268">
        <v>6.56</v>
      </c>
      <c r="AJ1268">
        <v>1</v>
      </c>
      <c r="AK1268">
        <v>1</v>
      </c>
      <c r="AL1268">
        <v>1</v>
      </c>
      <c r="AN1268">
        <v>0</v>
      </c>
      <c r="AO1268">
        <v>1</v>
      </c>
      <c r="AP1268">
        <v>0</v>
      </c>
      <c r="AQ1268">
        <v>0</v>
      </c>
      <c r="AR1268">
        <v>0</v>
      </c>
      <c r="AS1268" t="s">
        <v>3</v>
      </c>
      <c r="AT1268">
        <v>0.45</v>
      </c>
      <c r="AU1268" t="s">
        <v>3</v>
      </c>
      <c r="AV1268">
        <v>0</v>
      </c>
      <c r="AW1268">
        <v>2</v>
      </c>
      <c r="AX1268">
        <v>39574230</v>
      </c>
      <c r="AY1268">
        <v>1</v>
      </c>
      <c r="AZ1268">
        <v>0</v>
      </c>
      <c r="BA1268">
        <v>1212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CX1268">
        <f>Y1268*Source!I587</f>
        <v>0.43380000000000002</v>
      </c>
      <c r="CY1268">
        <f t="shared" si="231"/>
        <v>39.950000000000003</v>
      </c>
      <c r="CZ1268">
        <f t="shared" si="232"/>
        <v>6.09</v>
      </c>
      <c r="DA1268">
        <f t="shared" si="233"/>
        <v>6.56</v>
      </c>
      <c r="DB1268">
        <v>0</v>
      </c>
    </row>
    <row r="1269" spans="1:106" x14ac:dyDescent="0.2">
      <c r="A1269">
        <f>ROW(Source!A587)</f>
        <v>587</v>
      </c>
      <c r="B1269">
        <v>39570879</v>
      </c>
      <c r="C1269">
        <v>39574197</v>
      </c>
      <c r="D1269">
        <v>36803256</v>
      </c>
      <c r="E1269">
        <v>1</v>
      </c>
      <c r="F1269">
        <v>1</v>
      </c>
      <c r="G1269">
        <v>1</v>
      </c>
      <c r="H1269">
        <v>3</v>
      </c>
      <c r="I1269" t="s">
        <v>1178</v>
      </c>
      <c r="J1269" t="s">
        <v>1179</v>
      </c>
      <c r="K1269" t="s">
        <v>1180</v>
      </c>
      <c r="L1269">
        <v>1348</v>
      </c>
      <c r="N1269">
        <v>1009</v>
      </c>
      <c r="O1269" t="s">
        <v>64</v>
      </c>
      <c r="P1269" t="s">
        <v>64</v>
      </c>
      <c r="Q1269">
        <v>1000</v>
      </c>
      <c r="W1269">
        <v>0</v>
      </c>
      <c r="X1269">
        <v>-714836380</v>
      </c>
      <c r="Y1269">
        <v>6.0999999999999997E-4</v>
      </c>
      <c r="AA1269">
        <v>67666.47</v>
      </c>
      <c r="AB1269">
        <v>0</v>
      </c>
      <c r="AC1269">
        <v>0</v>
      </c>
      <c r="AD1269">
        <v>0</v>
      </c>
      <c r="AE1269">
        <v>10315.01</v>
      </c>
      <c r="AF1269">
        <v>0</v>
      </c>
      <c r="AG1269">
        <v>0</v>
      </c>
      <c r="AH1269">
        <v>0</v>
      </c>
      <c r="AI1269">
        <v>6.56</v>
      </c>
      <c r="AJ1269">
        <v>1</v>
      </c>
      <c r="AK1269">
        <v>1</v>
      </c>
      <c r="AL1269">
        <v>1</v>
      </c>
      <c r="AN1269">
        <v>0</v>
      </c>
      <c r="AO1269">
        <v>1</v>
      </c>
      <c r="AP1269">
        <v>0</v>
      </c>
      <c r="AQ1269">
        <v>0</v>
      </c>
      <c r="AR1269">
        <v>0</v>
      </c>
      <c r="AS1269" t="s">
        <v>3</v>
      </c>
      <c r="AT1269">
        <v>6.0999999999999997E-4</v>
      </c>
      <c r="AU1269" t="s">
        <v>3</v>
      </c>
      <c r="AV1269">
        <v>0</v>
      </c>
      <c r="AW1269">
        <v>2</v>
      </c>
      <c r="AX1269">
        <v>39574231</v>
      </c>
      <c r="AY1269">
        <v>1</v>
      </c>
      <c r="AZ1269">
        <v>0</v>
      </c>
      <c r="BA1269">
        <v>1213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CX1269">
        <f>Y1269*Source!I587</f>
        <v>5.8803999999999996E-4</v>
      </c>
      <c r="CY1269">
        <f t="shared" si="231"/>
        <v>67666.47</v>
      </c>
      <c r="CZ1269">
        <f t="shared" si="232"/>
        <v>10315.01</v>
      </c>
      <c r="DA1269">
        <f t="shared" si="233"/>
        <v>6.56</v>
      </c>
      <c r="DB1269">
        <v>0</v>
      </c>
    </row>
    <row r="1270" spans="1:106" x14ac:dyDescent="0.2">
      <c r="A1270">
        <f>ROW(Source!A587)</f>
        <v>587</v>
      </c>
      <c r="B1270">
        <v>39570879</v>
      </c>
      <c r="C1270">
        <v>39574197</v>
      </c>
      <c r="D1270">
        <v>36804447</v>
      </c>
      <c r="E1270">
        <v>1</v>
      </c>
      <c r="F1270">
        <v>1</v>
      </c>
      <c r="G1270">
        <v>1</v>
      </c>
      <c r="H1270">
        <v>3</v>
      </c>
      <c r="I1270" t="s">
        <v>1276</v>
      </c>
      <c r="J1270" t="s">
        <v>1277</v>
      </c>
      <c r="K1270" t="s">
        <v>1278</v>
      </c>
      <c r="L1270">
        <v>1348</v>
      </c>
      <c r="N1270">
        <v>1009</v>
      </c>
      <c r="O1270" t="s">
        <v>64</v>
      </c>
      <c r="P1270" t="s">
        <v>64</v>
      </c>
      <c r="Q1270">
        <v>1000</v>
      </c>
      <c r="W1270">
        <v>0</v>
      </c>
      <c r="X1270">
        <v>-437906794</v>
      </c>
      <c r="Y1270">
        <v>2.3E-3</v>
      </c>
      <c r="AA1270">
        <v>59302.47</v>
      </c>
      <c r="AB1270">
        <v>0</v>
      </c>
      <c r="AC1270">
        <v>0</v>
      </c>
      <c r="AD1270">
        <v>0</v>
      </c>
      <c r="AE1270">
        <v>9040.01</v>
      </c>
      <c r="AF1270">
        <v>0</v>
      </c>
      <c r="AG1270">
        <v>0</v>
      </c>
      <c r="AH1270">
        <v>0</v>
      </c>
      <c r="AI1270">
        <v>6.56</v>
      </c>
      <c r="AJ1270">
        <v>1</v>
      </c>
      <c r="AK1270">
        <v>1</v>
      </c>
      <c r="AL1270">
        <v>1</v>
      </c>
      <c r="AN1270">
        <v>0</v>
      </c>
      <c r="AO1270">
        <v>1</v>
      </c>
      <c r="AP1270">
        <v>0</v>
      </c>
      <c r="AQ1270">
        <v>0</v>
      </c>
      <c r="AR1270">
        <v>0</v>
      </c>
      <c r="AS1270" t="s">
        <v>3</v>
      </c>
      <c r="AT1270">
        <v>2.3E-3</v>
      </c>
      <c r="AU1270" t="s">
        <v>3</v>
      </c>
      <c r="AV1270">
        <v>0</v>
      </c>
      <c r="AW1270">
        <v>2</v>
      </c>
      <c r="AX1270">
        <v>39574232</v>
      </c>
      <c r="AY1270">
        <v>1</v>
      </c>
      <c r="AZ1270">
        <v>0</v>
      </c>
      <c r="BA1270">
        <v>1214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CX1270">
        <f>Y1270*Source!I587</f>
        <v>2.2171999999999999E-3</v>
      </c>
      <c r="CY1270">
        <f t="shared" si="231"/>
        <v>59302.47</v>
      </c>
      <c r="CZ1270">
        <f t="shared" si="232"/>
        <v>9040.01</v>
      </c>
      <c r="DA1270">
        <f t="shared" si="233"/>
        <v>6.56</v>
      </c>
      <c r="DB1270">
        <v>0</v>
      </c>
    </row>
    <row r="1271" spans="1:106" x14ac:dyDescent="0.2">
      <c r="A1271">
        <f>ROW(Source!A587)</f>
        <v>587</v>
      </c>
      <c r="B1271">
        <v>39570879</v>
      </c>
      <c r="C1271">
        <v>39574197</v>
      </c>
      <c r="D1271">
        <v>36805527</v>
      </c>
      <c r="E1271">
        <v>1</v>
      </c>
      <c r="F1271">
        <v>1</v>
      </c>
      <c r="G1271">
        <v>1</v>
      </c>
      <c r="H1271">
        <v>3</v>
      </c>
      <c r="I1271" t="s">
        <v>1413</v>
      </c>
      <c r="J1271" t="s">
        <v>1414</v>
      </c>
      <c r="K1271" t="s">
        <v>1415</v>
      </c>
      <c r="L1271">
        <v>1348</v>
      </c>
      <c r="N1271">
        <v>1009</v>
      </c>
      <c r="O1271" t="s">
        <v>64</v>
      </c>
      <c r="P1271" t="s">
        <v>64</v>
      </c>
      <c r="Q1271">
        <v>1000</v>
      </c>
      <c r="W1271">
        <v>0</v>
      </c>
      <c r="X1271">
        <v>-2116243625</v>
      </c>
      <c r="Y1271">
        <v>1.4999999999999999E-4</v>
      </c>
      <c r="AA1271">
        <v>248624</v>
      </c>
      <c r="AB1271">
        <v>0</v>
      </c>
      <c r="AC1271">
        <v>0</v>
      </c>
      <c r="AD1271">
        <v>0</v>
      </c>
      <c r="AE1271">
        <v>37900</v>
      </c>
      <c r="AF1271">
        <v>0</v>
      </c>
      <c r="AG1271">
        <v>0</v>
      </c>
      <c r="AH1271">
        <v>0</v>
      </c>
      <c r="AI1271">
        <v>6.56</v>
      </c>
      <c r="AJ1271">
        <v>1</v>
      </c>
      <c r="AK1271">
        <v>1</v>
      </c>
      <c r="AL1271">
        <v>1</v>
      </c>
      <c r="AN1271">
        <v>0</v>
      </c>
      <c r="AO1271">
        <v>1</v>
      </c>
      <c r="AP1271">
        <v>0</v>
      </c>
      <c r="AQ1271">
        <v>0</v>
      </c>
      <c r="AR1271">
        <v>0</v>
      </c>
      <c r="AS1271" t="s">
        <v>3</v>
      </c>
      <c r="AT1271">
        <v>1.4999999999999999E-4</v>
      </c>
      <c r="AU1271" t="s">
        <v>3</v>
      </c>
      <c r="AV1271">
        <v>0</v>
      </c>
      <c r="AW1271">
        <v>2</v>
      </c>
      <c r="AX1271">
        <v>39574233</v>
      </c>
      <c r="AY1271">
        <v>1</v>
      </c>
      <c r="AZ1271">
        <v>0</v>
      </c>
      <c r="BA1271">
        <v>1215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CX1271">
        <f>Y1271*Source!I587</f>
        <v>1.4459999999999999E-4</v>
      </c>
      <c r="CY1271">
        <f t="shared" si="231"/>
        <v>248624</v>
      </c>
      <c r="CZ1271">
        <f t="shared" si="232"/>
        <v>37900</v>
      </c>
      <c r="DA1271">
        <f t="shared" si="233"/>
        <v>6.56</v>
      </c>
      <c r="DB1271">
        <v>0</v>
      </c>
    </row>
    <row r="1272" spans="1:106" x14ac:dyDescent="0.2">
      <c r="A1272">
        <f>ROW(Source!A587)</f>
        <v>587</v>
      </c>
      <c r="B1272">
        <v>39570879</v>
      </c>
      <c r="C1272">
        <v>39574197</v>
      </c>
      <c r="D1272">
        <v>36823258</v>
      </c>
      <c r="E1272">
        <v>1</v>
      </c>
      <c r="F1272">
        <v>1</v>
      </c>
      <c r="G1272">
        <v>1</v>
      </c>
      <c r="H1272">
        <v>3</v>
      </c>
      <c r="I1272" t="s">
        <v>579</v>
      </c>
      <c r="J1272" t="s">
        <v>581</v>
      </c>
      <c r="K1272" t="s">
        <v>580</v>
      </c>
      <c r="L1272">
        <v>1348</v>
      </c>
      <c r="N1272">
        <v>1009</v>
      </c>
      <c r="O1272" t="s">
        <v>64</v>
      </c>
      <c r="P1272" t="s">
        <v>64</v>
      </c>
      <c r="Q1272">
        <v>1000</v>
      </c>
      <c r="W1272">
        <v>0</v>
      </c>
      <c r="X1272">
        <v>299819930</v>
      </c>
      <c r="Y1272">
        <v>1.0999999999999999E-2</v>
      </c>
      <c r="AA1272">
        <v>50590.720000000001</v>
      </c>
      <c r="AB1272">
        <v>0</v>
      </c>
      <c r="AC1272">
        <v>0</v>
      </c>
      <c r="AD1272">
        <v>0</v>
      </c>
      <c r="AE1272">
        <v>7712</v>
      </c>
      <c r="AF1272">
        <v>0</v>
      </c>
      <c r="AG1272">
        <v>0</v>
      </c>
      <c r="AH1272">
        <v>0</v>
      </c>
      <c r="AI1272">
        <v>6.56</v>
      </c>
      <c r="AJ1272">
        <v>1</v>
      </c>
      <c r="AK1272">
        <v>1</v>
      </c>
      <c r="AL1272">
        <v>1</v>
      </c>
      <c r="AN1272">
        <v>0</v>
      </c>
      <c r="AO1272">
        <v>1</v>
      </c>
      <c r="AP1272">
        <v>0</v>
      </c>
      <c r="AQ1272">
        <v>0</v>
      </c>
      <c r="AR1272">
        <v>0</v>
      </c>
      <c r="AS1272" t="s">
        <v>3</v>
      </c>
      <c r="AT1272">
        <v>1.0999999999999999E-2</v>
      </c>
      <c r="AU1272" t="s">
        <v>3</v>
      </c>
      <c r="AV1272">
        <v>0</v>
      </c>
      <c r="AW1272">
        <v>2</v>
      </c>
      <c r="AX1272">
        <v>39574234</v>
      </c>
      <c r="AY1272">
        <v>1</v>
      </c>
      <c r="AZ1272">
        <v>0</v>
      </c>
      <c r="BA1272">
        <v>1216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CX1272">
        <f>Y1272*Source!I587</f>
        <v>1.0603999999999999E-2</v>
      </c>
      <c r="CY1272">
        <f t="shared" si="231"/>
        <v>50590.720000000001</v>
      </c>
      <c r="CZ1272">
        <f t="shared" si="232"/>
        <v>7712</v>
      </c>
      <c r="DA1272">
        <f t="shared" si="233"/>
        <v>6.56</v>
      </c>
      <c r="DB1272">
        <v>0</v>
      </c>
    </row>
    <row r="1273" spans="1:106" x14ac:dyDescent="0.2">
      <c r="A1273">
        <f>ROW(Source!A587)</f>
        <v>587</v>
      </c>
      <c r="B1273">
        <v>39570879</v>
      </c>
      <c r="C1273">
        <v>39574197</v>
      </c>
      <c r="D1273">
        <v>36825287</v>
      </c>
      <c r="E1273">
        <v>1</v>
      </c>
      <c r="F1273">
        <v>1</v>
      </c>
      <c r="G1273">
        <v>1</v>
      </c>
      <c r="H1273">
        <v>3</v>
      </c>
      <c r="I1273" t="s">
        <v>1416</v>
      </c>
      <c r="J1273" t="s">
        <v>1417</v>
      </c>
      <c r="K1273" t="s">
        <v>1418</v>
      </c>
      <c r="L1273">
        <v>1302</v>
      </c>
      <c r="N1273">
        <v>1003</v>
      </c>
      <c r="O1273" t="s">
        <v>47</v>
      </c>
      <c r="P1273" t="s">
        <v>47</v>
      </c>
      <c r="Q1273">
        <v>10</v>
      </c>
      <c r="W1273">
        <v>0</v>
      </c>
      <c r="X1273">
        <v>-1640127157</v>
      </c>
      <c r="Y1273">
        <v>1.4999999999999999E-2</v>
      </c>
      <c r="AA1273">
        <v>329.57</v>
      </c>
      <c r="AB1273">
        <v>0</v>
      </c>
      <c r="AC1273">
        <v>0</v>
      </c>
      <c r="AD1273">
        <v>0</v>
      </c>
      <c r="AE1273">
        <v>50.24</v>
      </c>
      <c r="AF1273">
        <v>0</v>
      </c>
      <c r="AG1273">
        <v>0</v>
      </c>
      <c r="AH1273">
        <v>0</v>
      </c>
      <c r="AI1273">
        <v>6.56</v>
      </c>
      <c r="AJ1273">
        <v>1</v>
      </c>
      <c r="AK1273">
        <v>1</v>
      </c>
      <c r="AL1273">
        <v>1</v>
      </c>
      <c r="AN1273">
        <v>0</v>
      </c>
      <c r="AO1273">
        <v>1</v>
      </c>
      <c r="AP1273">
        <v>0</v>
      </c>
      <c r="AQ1273">
        <v>0</v>
      </c>
      <c r="AR1273">
        <v>0</v>
      </c>
      <c r="AS1273" t="s">
        <v>3</v>
      </c>
      <c r="AT1273">
        <v>1.4999999999999999E-2</v>
      </c>
      <c r="AU1273" t="s">
        <v>3</v>
      </c>
      <c r="AV1273">
        <v>0</v>
      </c>
      <c r="AW1273">
        <v>2</v>
      </c>
      <c r="AX1273">
        <v>39574236</v>
      </c>
      <c r="AY1273">
        <v>1</v>
      </c>
      <c r="AZ1273">
        <v>0</v>
      </c>
      <c r="BA1273">
        <v>1218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CX1273">
        <f>Y1273*Source!I587</f>
        <v>1.4459999999999999E-2</v>
      </c>
      <c r="CY1273">
        <f t="shared" si="231"/>
        <v>329.57</v>
      </c>
      <c r="CZ1273">
        <f t="shared" si="232"/>
        <v>50.24</v>
      </c>
      <c r="DA1273">
        <f t="shared" si="233"/>
        <v>6.56</v>
      </c>
      <c r="DB1273">
        <v>0</v>
      </c>
    </row>
    <row r="1274" spans="1:106" x14ac:dyDescent="0.2">
      <c r="A1274">
        <f>ROW(Source!A587)</f>
        <v>587</v>
      </c>
      <c r="B1274">
        <v>39570879</v>
      </c>
      <c r="C1274">
        <v>39574197</v>
      </c>
      <c r="D1274">
        <v>36825646</v>
      </c>
      <c r="E1274">
        <v>1</v>
      </c>
      <c r="F1274">
        <v>1</v>
      </c>
      <c r="G1274">
        <v>1</v>
      </c>
      <c r="H1274">
        <v>3</v>
      </c>
      <c r="I1274" t="s">
        <v>1220</v>
      </c>
      <c r="J1274" t="s">
        <v>1221</v>
      </c>
      <c r="K1274" t="s">
        <v>1222</v>
      </c>
      <c r="L1274">
        <v>1348</v>
      </c>
      <c r="N1274">
        <v>1009</v>
      </c>
      <c r="O1274" t="s">
        <v>64</v>
      </c>
      <c r="P1274" t="s">
        <v>64</v>
      </c>
      <c r="Q1274">
        <v>1000</v>
      </c>
      <c r="W1274">
        <v>0</v>
      </c>
      <c r="X1274">
        <v>-1396314973</v>
      </c>
      <c r="Y1274">
        <v>4.0000000000000003E-5</v>
      </c>
      <c r="AA1274">
        <v>29226.11</v>
      </c>
      <c r="AB1274">
        <v>0</v>
      </c>
      <c r="AC1274">
        <v>0</v>
      </c>
      <c r="AD1274">
        <v>0</v>
      </c>
      <c r="AE1274">
        <v>4455.2</v>
      </c>
      <c r="AF1274">
        <v>0</v>
      </c>
      <c r="AG1274">
        <v>0</v>
      </c>
      <c r="AH1274">
        <v>0</v>
      </c>
      <c r="AI1274">
        <v>6.56</v>
      </c>
      <c r="AJ1274">
        <v>1</v>
      </c>
      <c r="AK1274">
        <v>1</v>
      </c>
      <c r="AL1274">
        <v>1</v>
      </c>
      <c r="AN1274">
        <v>0</v>
      </c>
      <c r="AO1274">
        <v>1</v>
      </c>
      <c r="AP1274">
        <v>0</v>
      </c>
      <c r="AQ1274">
        <v>0</v>
      </c>
      <c r="AR1274">
        <v>0</v>
      </c>
      <c r="AS1274" t="s">
        <v>3</v>
      </c>
      <c r="AT1274">
        <v>4.0000000000000003E-5</v>
      </c>
      <c r="AU1274" t="s">
        <v>3</v>
      </c>
      <c r="AV1274">
        <v>0</v>
      </c>
      <c r="AW1274">
        <v>2</v>
      </c>
      <c r="AX1274">
        <v>39574237</v>
      </c>
      <c r="AY1274">
        <v>1</v>
      </c>
      <c r="AZ1274">
        <v>0</v>
      </c>
      <c r="BA1274">
        <v>1219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CX1274">
        <f>Y1274*Source!I587</f>
        <v>3.8560000000000004E-5</v>
      </c>
      <c r="CY1274">
        <f t="shared" si="231"/>
        <v>29226.11</v>
      </c>
      <c r="CZ1274">
        <f t="shared" si="232"/>
        <v>4455.2</v>
      </c>
      <c r="DA1274">
        <f t="shared" si="233"/>
        <v>6.56</v>
      </c>
      <c r="DB1274">
        <v>0</v>
      </c>
    </row>
    <row r="1275" spans="1:106" x14ac:dyDescent="0.2">
      <c r="A1275">
        <f>ROW(Source!A587)</f>
        <v>587</v>
      </c>
      <c r="B1275">
        <v>39570879</v>
      </c>
      <c r="C1275">
        <v>39574197</v>
      </c>
      <c r="D1275">
        <v>36826123</v>
      </c>
      <c r="E1275">
        <v>1</v>
      </c>
      <c r="F1275">
        <v>1</v>
      </c>
      <c r="G1275">
        <v>1</v>
      </c>
      <c r="H1275">
        <v>3</v>
      </c>
      <c r="I1275" t="s">
        <v>900</v>
      </c>
      <c r="J1275" t="s">
        <v>902</v>
      </c>
      <c r="K1275" t="s">
        <v>901</v>
      </c>
      <c r="L1275">
        <v>1348</v>
      </c>
      <c r="N1275">
        <v>1009</v>
      </c>
      <c r="O1275" t="s">
        <v>64</v>
      </c>
      <c r="P1275" t="s">
        <v>64</v>
      </c>
      <c r="Q1275">
        <v>1000</v>
      </c>
      <c r="W1275">
        <v>0</v>
      </c>
      <c r="X1275">
        <v>1384204306</v>
      </c>
      <c r="Y1275">
        <v>0.54</v>
      </c>
      <c r="AA1275">
        <v>77523.460000000006</v>
      </c>
      <c r="AB1275">
        <v>0</v>
      </c>
      <c r="AC1275">
        <v>0</v>
      </c>
      <c r="AD1275">
        <v>0</v>
      </c>
      <c r="AE1275">
        <v>11817.6</v>
      </c>
      <c r="AF1275">
        <v>0</v>
      </c>
      <c r="AG1275">
        <v>0</v>
      </c>
      <c r="AH1275">
        <v>0</v>
      </c>
      <c r="AI1275">
        <v>6.56</v>
      </c>
      <c r="AJ1275">
        <v>1</v>
      </c>
      <c r="AK1275">
        <v>1</v>
      </c>
      <c r="AL1275">
        <v>1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 t="s">
        <v>3</v>
      </c>
      <c r="AT1275">
        <v>0.54</v>
      </c>
      <c r="AU1275" t="s">
        <v>3</v>
      </c>
      <c r="AV1275">
        <v>0</v>
      </c>
      <c r="AW1275">
        <v>1</v>
      </c>
      <c r="AX1275">
        <v>-1</v>
      </c>
      <c r="AY1275">
        <v>0</v>
      </c>
      <c r="AZ1275">
        <v>0</v>
      </c>
      <c r="BA1275" t="s">
        <v>3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CX1275">
        <f>Y1275*Source!I587</f>
        <v>0.52056000000000002</v>
      </c>
      <c r="CY1275">
        <f t="shared" si="231"/>
        <v>77523.460000000006</v>
      </c>
      <c r="CZ1275">
        <f t="shared" si="232"/>
        <v>11817.6</v>
      </c>
      <c r="DA1275">
        <f t="shared" si="233"/>
        <v>6.56</v>
      </c>
      <c r="DB1275">
        <v>0</v>
      </c>
    </row>
    <row r="1276" spans="1:106" x14ac:dyDescent="0.2">
      <c r="A1276">
        <f>ROW(Source!A587)</f>
        <v>587</v>
      </c>
      <c r="B1276">
        <v>39570879</v>
      </c>
      <c r="C1276">
        <v>39574197</v>
      </c>
      <c r="D1276">
        <v>36826406</v>
      </c>
      <c r="E1276">
        <v>1</v>
      </c>
      <c r="F1276">
        <v>1</v>
      </c>
      <c r="G1276">
        <v>1</v>
      </c>
      <c r="H1276">
        <v>3</v>
      </c>
      <c r="I1276" t="s">
        <v>1419</v>
      </c>
      <c r="J1276" t="s">
        <v>1420</v>
      </c>
      <c r="K1276" t="s">
        <v>1421</v>
      </c>
      <c r="L1276">
        <v>1348</v>
      </c>
      <c r="N1276">
        <v>1009</v>
      </c>
      <c r="O1276" t="s">
        <v>64</v>
      </c>
      <c r="P1276" t="s">
        <v>64</v>
      </c>
      <c r="Q1276">
        <v>1000</v>
      </c>
      <c r="W1276">
        <v>0</v>
      </c>
      <c r="X1276">
        <v>900832145</v>
      </c>
      <c r="Y1276">
        <v>2.97E-3</v>
      </c>
      <c r="AA1276">
        <v>32275.200000000001</v>
      </c>
      <c r="AB1276">
        <v>0</v>
      </c>
      <c r="AC1276">
        <v>0</v>
      </c>
      <c r="AD1276">
        <v>0</v>
      </c>
      <c r="AE1276">
        <v>4920</v>
      </c>
      <c r="AF1276">
        <v>0</v>
      </c>
      <c r="AG1276">
        <v>0</v>
      </c>
      <c r="AH1276">
        <v>0</v>
      </c>
      <c r="AI1276">
        <v>6.56</v>
      </c>
      <c r="AJ1276">
        <v>1</v>
      </c>
      <c r="AK1276">
        <v>1</v>
      </c>
      <c r="AL1276">
        <v>1</v>
      </c>
      <c r="AN1276">
        <v>0</v>
      </c>
      <c r="AO1276">
        <v>1</v>
      </c>
      <c r="AP1276">
        <v>0</v>
      </c>
      <c r="AQ1276">
        <v>0</v>
      </c>
      <c r="AR1276">
        <v>0</v>
      </c>
      <c r="AS1276" t="s">
        <v>3</v>
      </c>
      <c r="AT1276">
        <v>2.97E-3</v>
      </c>
      <c r="AU1276" t="s">
        <v>3</v>
      </c>
      <c r="AV1276">
        <v>0</v>
      </c>
      <c r="AW1276">
        <v>2</v>
      </c>
      <c r="AX1276">
        <v>39574239</v>
      </c>
      <c r="AY1276">
        <v>1</v>
      </c>
      <c r="AZ1276">
        <v>0</v>
      </c>
      <c r="BA1276">
        <v>1221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CX1276">
        <f>Y1276*Source!I587</f>
        <v>2.8630800000000001E-3</v>
      </c>
      <c r="CY1276">
        <f t="shared" si="231"/>
        <v>32275.200000000001</v>
      </c>
      <c r="CZ1276">
        <f t="shared" si="232"/>
        <v>4920</v>
      </c>
      <c r="DA1276">
        <f t="shared" si="233"/>
        <v>6.56</v>
      </c>
      <c r="DB1276">
        <v>0</v>
      </c>
    </row>
    <row r="1277" spans="1:106" x14ac:dyDescent="0.2">
      <c r="A1277">
        <f>ROW(Source!A587)</f>
        <v>587</v>
      </c>
      <c r="B1277">
        <v>39570879</v>
      </c>
      <c r="C1277">
        <v>39574197</v>
      </c>
      <c r="D1277">
        <v>36830313</v>
      </c>
      <c r="E1277">
        <v>1</v>
      </c>
      <c r="F1277">
        <v>1</v>
      </c>
      <c r="G1277">
        <v>1</v>
      </c>
      <c r="H1277">
        <v>3</v>
      </c>
      <c r="I1277" t="s">
        <v>1422</v>
      </c>
      <c r="J1277" t="s">
        <v>1423</v>
      </c>
      <c r="K1277" t="s">
        <v>1424</v>
      </c>
      <c r="L1277">
        <v>1339</v>
      </c>
      <c r="N1277">
        <v>1007</v>
      </c>
      <c r="O1277" t="s">
        <v>73</v>
      </c>
      <c r="P1277" t="s">
        <v>73</v>
      </c>
      <c r="Q1277">
        <v>1</v>
      </c>
      <c r="W1277">
        <v>0</v>
      </c>
      <c r="X1277">
        <v>1283004816</v>
      </c>
      <c r="Y1277">
        <v>1.2999999999999999E-3</v>
      </c>
      <c r="AA1277">
        <v>11152</v>
      </c>
      <c r="AB1277">
        <v>0</v>
      </c>
      <c r="AC1277">
        <v>0</v>
      </c>
      <c r="AD1277">
        <v>0</v>
      </c>
      <c r="AE1277">
        <v>1700</v>
      </c>
      <c r="AF1277">
        <v>0</v>
      </c>
      <c r="AG1277">
        <v>0</v>
      </c>
      <c r="AH1277">
        <v>0</v>
      </c>
      <c r="AI1277">
        <v>6.56</v>
      </c>
      <c r="AJ1277">
        <v>1</v>
      </c>
      <c r="AK1277">
        <v>1</v>
      </c>
      <c r="AL1277">
        <v>1</v>
      </c>
      <c r="AN1277">
        <v>0</v>
      </c>
      <c r="AO1277">
        <v>1</v>
      </c>
      <c r="AP1277">
        <v>0</v>
      </c>
      <c r="AQ1277">
        <v>0</v>
      </c>
      <c r="AR1277">
        <v>0</v>
      </c>
      <c r="AS1277" t="s">
        <v>3</v>
      </c>
      <c r="AT1277">
        <v>1.2999999999999999E-3</v>
      </c>
      <c r="AU1277" t="s">
        <v>3</v>
      </c>
      <c r="AV1277">
        <v>0</v>
      </c>
      <c r="AW1277">
        <v>2</v>
      </c>
      <c r="AX1277">
        <v>39574240</v>
      </c>
      <c r="AY1277">
        <v>1</v>
      </c>
      <c r="AZ1277">
        <v>0</v>
      </c>
      <c r="BA1277">
        <v>1222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CX1277">
        <f>Y1277*Source!I587</f>
        <v>1.2531999999999999E-3</v>
      </c>
      <c r="CY1277">
        <f t="shared" si="231"/>
        <v>11152</v>
      </c>
      <c r="CZ1277">
        <f t="shared" si="232"/>
        <v>1700</v>
      </c>
      <c r="DA1277">
        <f t="shared" si="233"/>
        <v>6.56</v>
      </c>
      <c r="DB1277">
        <v>0</v>
      </c>
    </row>
    <row r="1278" spans="1:106" x14ac:dyDescent="0.2">
      <c r="A1278">
        <f>ROW(Source!A587)</f>
        <v>587</v>
      </c>
      <c r="B1278">
        <v>39570879</v>
      </c>
      <c r="C1278">
        <v>39574197</v>
      </c>
      <c r="D1278">
        <v>36837948</v>
      </c>
      <c r="E1278">
        <v>1</v>
      </c>
      <c r="F1278">
        <v>1</v>
      </c>
      <c r="G1278">
        <v>1</v>
      </c>
      <c r="H1278">
        <v>3</v>
      </c>
      <c r="I1278" t="s">
        <v>1425</v>
      </c>
      <c r="J1278" t="s">
        <v>1426</v>
      </c>
      <c r="K1278" t="s">
        <v>1427</v>
      </c>
      <c r="L1278">
        <v>1348</v>
      </c>
      <c r="N1278">
        <v>1009</v>
      </c>
      <c r="O1278" t="s">
        <v>64</v>
      </c>
      <c r="P1278" t="s">
        <v>64</v>
      </c>
      <c r="Q1278">
        <v>1000</v>
      </c>
      <c r="W1278">
        <v>0</v>
      </c>
      <c r="X1278">
        <v>-1655298345</v>
      </c>
      <c r="Y1278">
        <v>4.6999999999999999E-4</v>
      </c>
      <c r="AA1278">
        <v>102467.2</v>
      </c>
      <c r="AB1278">
        <v>0</v>
      </c>
      <c r="AC1278">
        <v>0</v>
      </c>
      <c r="AD1278">
        <v>0</v>
      </c>
      <c r="AE1278">
        <v>15620</v>
      </c>
      <c r="AF1278">
        <v>0</v>
      </c>
      <c r="AG1278">
        <v>0</v>
      </c>
      <c r="AH1278">
        <v>0</v>
      </c>
      <c r="AI1278">
        <v>6.56</v>
      </c>
      <c r="AJ1278">
        <v>1</v>
      </c>
      <c r="AK1278">
        <v>1</v>
      </c>
      <c r="AL1278">
        <v>1</v>
      </c>
      <c r="AN1278">
        <v>0</v>
      </c>
      <c r="AO1278">
        <v>1</v>
      </c>
      <c r="AP1278">
        <v>0</v>
      </c>
      <c r="AQ1278">
        <v>0</v>
      </c>
      <c r="AR1278">
        <v>0</v>
      </c>
      <c r="AS1278" t="s">
        <v>3</v>
      </c>
      <c r="AT1278">
        <v>4.6999999999999999E-4</v>
      </c>
      <c r="AU1278" t="s">
        <v>3</v>
      </c>
      <c r="AV1278">
        <v>0</v>
      </c>
      <c r="AW1278">
        <v>2</v>
      </c>
      <c r="AX1278">
        <v>39574241</v>
      </c>
      <c r="AY1278">
        <v>1</v>
      </c>
      <c r="AZ1278">
        <v>0</v>
      </c>
      <c r="BA1278">
        <v>1223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CX1278">
        <f>Y1278*Source!I587</f>
        <v>4.5307999999999996E-4</v>
      </c>
      <c r="CY1278">
        <f t="shared" si="231"/>
        <v>102467.2</v>
      </c>
      <c r="CZ1278">
        <f t="shared" si="232"/>
        <v>15620</v>
      </c>
      <c r="DA1278">
        <f t="shared" si="233"/>
        <v>6.56</v>
      </c>
      <c r="DB1278">
        <v>0</v>
      </c>
    </row>
    <row r="1279" spans="1:106" x14ac:dyDescent="0.2">
      <c r="A1279">
        <f>ROW(Source!A587)</f>
        <v>587</v>
      </c>
      <c r="B1279">
        <v>39570879</v>
      </c>
      <c r="C1279">
        <v>39574197</v>
      </c>
      <c r="D1279">
        <v>36839146</v>
      </c>
      <c r="E1279">
        <v>1</v>
      </c>
      <c r="F1279">
        <v>1</v>
      </c>
      <c r="G1279">
        <v>1</v>
      </c>
      <c r="H1279">
        <v>3</v>
      </c>
      <c r="I1279" t="s">
        <v>1393</v>
      </c>
      <c r="J1279" t="s">
        <v>1394</v>
      </c>
      <c r="K1279" t="s">
        <v>1395</v>
      </c>
      <c r="L1279">
        <v>1348</v>
      </c>
      <c r="N1279">
        <v>1009</v>
      </c>
      <c r="O1279" t="s">
        <v>64</v>
      </c>
      <c r="P1279" t="s">
        <v>64</v>
      </c>
      <c r="Q1279">
        <v>1000</v>
      </c>
      <c r="W1279">
        <v>0</v>
      </c>
      <c r="X1279">
        <v>-639604785</v>
      </c>
      <c r="Y1279">
        <v>9.0000000000000006E-5</v>
      </c>
      <c r="AA1279">
        <v>61795.199999999997</v>
      </c>
      <c r="AB1279">
        <v>0</v>
      </c>
      <c r="AC1279">
        <v>0</v>
      </c>
      <c r="AD1279">
        <v>0</v>
      </c>
      <c r="AE1279">
        <v>9420</v>
      </c>
      <c r="AF1279">
        <v>0</v>
      </c>
      <c r="AG1279">
        <v>0</v>
      </c>
      <c r="AH1279">
        <v>0</v>
      </c>
      <c r="AI1279">
        <v>6.56</v>
      </c>
      <c r="AJ1279">
        <v>1</v>
      </c>
      <c r="AK1279">
        <v>1</v>
      </c>
      <c r="AL1279">
        <v>1</v>
      </c>
      <c r="AN1279">
        <v>0</v>
      </c>
      <c r="AO1279">
        <v>1</v>
      </c>
      <c r="AP1279">
        <v>0</v>
      </c>
      <c r="AQ1279">
        <v>0</v>
      </c>
      <c r="AR1279">
        <v>0</v>
      </c>
      <c r="AS1279" t="s">
        <v>3</v>
      </c>
      <c r="AT1279">
        <v>9.0000000000000006E-5</v>
      </c>
      <c r="AU1279" t="s">
        <v>3</v>
      </c>
      <c r="AV1279">
        <v>0</v>
      </c>
      <c r="AW1279">
        <v>2</v>
      </c>
      <c r="AX1279">
        <v>39574242</v>
      </c>
      <c r="AY1279">
        <v>1</v>
      </c>
      <c r="AZ1279">
        <v>0</v>
      </c>
      <c r="BA1279">
        <v>1224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CX1279">
        <f>Y1279*Source!I587</f>
        <v>8.6760000000000003E-5</v>
      </c>
      <c r="CY1279">
        <f t="shared" si="231"/>
        <v>61795.199999999997</v>
      </c>
      <c r="CZ1279">
        <f t="shared" si="232"/>
        <v>9420</v>
      </c>
      <c r="DA1279">
        <f t="shared" si="233"/>
        <v>6.56</v>
      </c>
      <c r="DB1279">
        <v>0</v>
      </c>
    </row>
    <row r="1280" spans="1:106" x14ac:dyDescent="0.2">
      <c r="A1280">
        <f>ROW(Source!A623)</f>
        <v>623</v>
      </c>
      <c r="B1280">
        <v>39570879</v>
      </c>
      <c r="C1280">
        <v>39574244</v>
      </c>
      <c r="D1280">
        <v>37065248</v>
      </c>
      <c r="E1280">
        <v>1</v>
      </c>
      <c r="F1280">
        <v>1</v>
      </c>
      <c r="G1280">
        <v>1</v>
      </c>
      <c r="H1280">
        <v>1</v>
      </c>
      <c r="I1280" t="s">
        <v>1203</v>
      </c>
      <c r="J1280" t="s">
        <v>3</v>
      </c>
      <c r="K1280" t="s">
        <v>1204</v>
      </c>
      <c r="L1280">
        <v>1191</v>
      </c>
      <c r="N1280">
        <v>1013</v>
      </c>
      <c r="O1280" t="s">
        <v>1143</v>
      </c>
      <c r="P1280" t="s">
        <v>1143</v>
      </c>
      <c r="Q1280">
        <v>1</v>
      </c>
      <c r="W1280">
        <v>0</v>
      </c>
      <c r="X1280">
        <v>-400197608</v>
      </c>
      <c r="Y1280">
        <v>36.121499999999997</v>
      </c>
      <c r="AA1280">
        <v>0</v>
      </c>
      <c r="AB1280">
        <v>0</v>
      </c>
      <c r="AC1280">
        <v>0</v>
      </c>
      <c r="AD1280">
        <v>55.96</v>
      </c>
      <c r="AE1280">
        <v>0</v>
      </c>
      <c r="AF1280">
        <v>0</v>
      </c>
      <c r="AG1280">
        <v>0</v>
      </c>
      <c r="AH1280">
        <v>8.5299999999999994</v>
      </c>
      <c r="AI1280">
        <v>1</v>
      </c>
      <c r="AJ1280">
        <v>1</v>
      </c>
      <c r="AK1280">
        <v>1</v>
      </c>
      <c r="AL1280">
        <v>6.56</v>
      </c>
      <c r="AN1280">
        <v>0</v>
      </c>
      <c r="AO1280">
        <v>1</v>
      </c>
      <c r="AP1280">
        <v>1</v>
      </c>
      <c r="AQ1280">
        <v>0</v>
      </c>
      <c r="AR1280">
        <v>0</v>
      </c>
      <c r="AS1280" t="s">
        <v>3</v>
      </c>
      <c r="AT1280">
        <v>31.41</v>
      </c>
      <c r="AU1280" t="s">
        <v>20</v>
      </c>
      <c r="AV1280">
        <v>1</v>
      </c>
      <c r="AW1280">
        <v>2</v>
      </c>
      <c r="AX1280">
        <v>39574256</v>
      </c>
      <c r="AY1280">
        <v>1</v>
      </c>
      <c r="AZ1280">
        <v>0</v>
      </c>
      <c r="BA1280">
        <v>1225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CX1280">
        <f>Y1280*Source!I623</f>
        <v>11.55888</v>
      </c>
      <c r="CY1280">
        <f>AD1280</f>
        <v>55.96</v>
      </c>
      <c r="CZ1280">
        <f>AH1280</f>
        <v>8.5299999999999994</v>
      </c>
      <c r="DA1280">
        <f>AL1280</f>
        <v>6.56</v>
      </c>
      <c r="DB1280">
        <v>0</v>
      </c>
    </row>
    <row r="1281" spans="1:106" x14ac:dyDescent="0.2">
      <c r="A1281">
        <f>ROW(Source!A623)</f>
        <v>623</v>
      </c>
      <c r="B1281">
        <v>39570879</v>
      </c>
      <c r="C1281">
        <v>39574244</v>
      </c>
      <c r="D1281">
        <v>37064876</v>
      </c>
      <c r="E1281">
        <v>1</v>
      </c>
      <c r="F1281">
        <v>1</v>
      </c>
      <c r="G1281">
        <v>1</v>
      </c>
      <c r="H1281">
        <v>1</v>
      </c>
      <c r="I1281" t="s">
        <v>1146</v>
      </c>
      <c r="J1281" t="s">
        <v>3</v>
      </c>
      <c r="K1281" t="s">
        <v>1147</v>
      </c>
      <c r="L1281">
        <v>1191</v>
      </c>
      <c r="N1281">
        <v>1013</v>
      </c>
      <c r="O1281" t="s">
        <v>1143</v>
      </c>
      <c r="P1281" t="s">
        <v>1143</v>
      </c>
      <c r="Q1281">
        <v>1</v>
      </c>
      <c r="W1281">
        <v>0</v>
      </c>
      <c r="X1281">
        <v>-1417349443</v>
      </c>
      <c r="Y1281">
        <v>0.25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1</v>
      </c>
      <c r="AJ1281">
        <v>1</v>
      </c>
      <c r="AK1281">
        <v>6.56</v>
      </c>
      <c r="AL1281">
        <v>1</v>
      </c>
      <c r="AN1281">
        <v>0</v>
      </c>
      <c r="AO1281">
        <v>1</v>
      </c>
      <c r="AP1281">
        <v>0</v>
      </c>
      <c r="AQ1281">
        <v>0</v>
      </c>
      <c r="AR1281">
        <v>0</v>
      </c>
      <c r="AS1281" t="s">
        <v>3</v>
      </c>
      <c r="AT1281">
        <v>0.25</v>
      </c>
      <c r="AU1281" t="s">
        <v>3</v>
      </c>
      <c r="AV1281">
        <v>2</v>
      </c>
      <c r="AW1281">
        <v>2</v>
      </c>
      <c r="AX1281">
        <v>39574257</v>
      </c>
      <c r="AY1281">
        <v>1</v>
      </c>
      <c r="AZ1281">
        <v>2048</v>
      </c>
      <c r="BA1281">
        <v>1226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CX1281">
        <f>Y1281*Source!I623</f>
        <v>0.08</v>
      </c>
      <c r="CY1281">
        <f>AD1281</f>
        <v>0</v>
      </c>
      <c r="CZ1281">
        <f>AH1281</f>
        <v>0</v>
      </c>
      <c r="DA1281">
        <f>AL1281</f>
        <v>1</v>
      </c>
      <c r="DB1281">
        <v>0</v>
      </c>
    </row>
    <row r="1282" spans="1:106" x14ac:dyDescent="0.2">
      <c r="A1282">
        <f>ROW(Source!A623)</f>
        <v>623</v>
      </c>
      <c r="B1282">
        <v>39570879</v>
      </c>
      <c r="C1282">
        <v>39574244</v>
      </c>
      <c r="D1282">
        <v>36882057</v>
      </c>
      <c r="E1282">
        <v>1</v>
      </c>
      <c r="F1282">
        <v>1</v>
      </c>
      <c r="G1282">
        <v>1</v>
      </c>
      <c r="H1282">
        <v>2</v>
      </c>
      <c r="I1282" t="s">
        <v>1194</v>
      </c>
      <c r="J1282" t="s">
        <v>1195</v>
      </c>
      <c r="K1282" t="s">
        <v>1196</v>
      </c>
      <c r="L1282">
        <v>1368</v>
      </c>
      <c r="N1282">
        <v>1011</v>
      </c>
      <c r="O1282" t="s">
        <v>1151</v>
      </c>
      <c r="P1282" t="s">
        <v>1151</v>
      </c>
      <c r="Q1282">
        <v>1</v>
      </c>
      <c r="W1282">
        <v>0</v>
      </c>
      <c r="X1282">
        <v>-1460065968</v>
      </c>
      <c r="Y1282">
        <v>0.13750000000000001</v>
      </c>
      <c r="AA1282">
        <v>0</v>
      </c>
      <c r="AB1282">
        <v>566.78</v>
      </c>
      <c r="AC1282">
        <v>13.5</v>
      </c>
      <c r="AD1282">
        <v>0</v>
      </c>
      <c r="AE1282">
        <v>0</v>
      </c>
      <c r="AF1282">
        <v>86.4</v>
      </c>
      <c r="AG1282">
        <v>13.5</v>
      </c>
      <c r="AH1282">
        <v>0</v>
      </c>
      <c r="AI1282">
        <v>1</v>
      </c>
      <c r="AJ1282">
        <v>6.56</v>
      </c>
      <c r="AK1282">
        <v>1</v>
      </c>
      <c r="AL1282">
        <v>1</v>
      </c>
      <c r="AN1282">
        <v>0</v>
      </c>
      <c r="AO1282">
        <v>1</v>
      </c>
      <c r="AP1282">
        <v>1</v>
      </c>
      <c r="AQ1282">
        <v>0</v>
      </c>
      <c r="AR1282">
        <v>0</v>
      </c>
      <c r="AS1282" t="s">
        <v>3</v>
      </c>
      <c r="AT1282">
        <v>0.11</v>
      </c>
      <c r="AU1282" t="s">
        <v>19</v>
      </c>
      <c r="AV1282">
        <v>0</v>
      </c>
      <c r="AW1282">
        <v>2</v>
      </c>
      <c r="AX1282">
        <v>39574258</v>
      </c>
      <c r="AY1282">
        <v>1</v>
      </c>
      <c r="AZ1282">
        <v>0</v>
      </c>
      <c r="BA1282">
        <v>1227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CX1282">
        <f>Y1282*Source!I623</f>
        <v>4.4000000000000004E-2</v>
      </c>
      <c r="CY1282">
        <f>AB1282</f>
        <v>566.78</v>
      </c>
      <c r="CZ1282">
        <f>AF1282</f>
        <v>86.4</v>
      </c>
      <c r="DA1282">
        <f>AJ1282</f>
        <v>6.56</v>
      </c>
      <c r="DB1282">
        <v>0</v>
      </c>
    </row>
    <row r="1283" spans="1:106" x14ac:dyDescent="0.2">
      <c r="A1283">
        <f>ROW(Source!A623)</f>
        <v>623</v>
      </c>
      <c r="B1283">
        <v>39570879</v>
      </c>
      <c r="C1283">
        <v>39574244</v>
      </c>
      <c r="D1283">
        <v>36882159</v>
      </c>
      <c r="E1283">
        <v>1</v>
      </c>
      <c r="F1283">
        <v>1</v>
      </c>
      <c r="G1283">
        <v>1</v>
      </c>
      <c r="H1283">
        <v>2</v>
      </c>
      <c r="I1283" t="s">
        <v>1155</v>
      </c>
      <c r="J1283" t="s">
        <v>1156</v>
      </c>
      <c r="K1283" t="s">
        <v>1157</v>
      </c>
      <c r="L1283">
        <v>1368</v>
      </c>
      <c r="N1283">
        <v>1011</v>
      </c>
      <c r="O1283" t="s">
        <v>1151</v>
      </c>
      <c r="P1283" t="s">
        <v>1151</v>
      </c>
      <c r="Q1283">
        <v>1</v>
      </c>
      <c r="W1283">
        <v>0</v>
      </c>
      <c r="X1283">
        <v>-1718674368</v>
      </c>
      <c r="Y1283">
        <v>6.25E-2</v>
      </c>
      <c r="AA1283">
        <v>0</v>
      </c>
      <c r="AB1283">
        <v>734.65</v>
      </c>
      <c r="AC1283">
        <v>13.5</v>
      </c>
      <c r="AD1283">
        <v>0</v>
      </c>
      <c r="AE1283">
        <v>0</v>
      </c>
      <c r="AF1283">
        <v>111.99</v>
      </c>
      <c r="AG1283">
        <v>13.5</v>
      </c>
      <c r="AH1283">
        <v>0</v>
      </c>
      <c r="AI1283">
        <v>1</v>
      </c>
      <c r="AJ1283">
        <v>6.56</v>
      </c>
      <c r="AK1283">
        <v>1</v>
      </c>
      <c r="AL1283">
        <v>1</v>
      </c>
      <c r="AN1283">
        <v>0</v>
      </c>
      <c r="AO1283">
        <v>1</v>
      </c>
      <c r="AP1283">
        <v>1</v>
      </c>
      <c r="AQ1283">
        <v>0</v>
      </c>
      <c r="AR1283">
        <v>0</v>
      </c>
      <c r="AS1283" t="s">
        <v>3</v>
      </c>
      <c r="AT1283">
        <v>0.05</v>
      </c>
      <c r="AU1283" t="s">
        <v>19</v>
      </c>
      <c r="AV1283">
        <v>0</v>
      </c>
      <c r="AW1283">
        <v>2</v>
      </c>
      <c r="AX1283">
        <v>39574259</v>
      </c>
      <c r="AY1283">
        <v>1</v>
      </c>
      <c r="AZ1283">
        <v>0</v>
      </c>
      <c r="BA1283">
        <v>1228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CX1283">
        <f>Y1283*Source!I623</f>
        <v>0.02</v>
      </c>
      <c r="CY1283">
        <f>AB1283</f>
        <v>734.65</v>
      </c>
      <c r="CZ1283">
        <f>AF1283</f>
        <v>111.99</v>
      </c>
      <c r="DA1283">
        <f>AJ1283</f>
        <v>6.56</v>
      </c>
      <c r="DB1283">
        <v>0</v>
      </c>
    </row>
    <row r="1284" spans="1:106" x14ac:dyDescent="0.2">
      <c r="A1284">
        <f>ROW(Source!A623)</f>
        <v>623</v>
      </c>
      <c r="B1284">
        <v>39570879</v>
      </c>
      <c r="C1284">
        <v>39574244</v>
      </c>
      <c r="D1284">
        <v>36883554</v>
      </c>
      <c r="E1284">
        <v>1</v>
      </c>
      <c r="F1284">
        <v>1</v>
      </c>
      <c r="G1284">
        <v>1</v>
      </c>
      <c r="H1284">
        <v>2</v>
      </c>
      <c r="I1284" t="s">
        <v>1158</v>
      </c>
      <c r="J1284" t="s">
        <v>1159</v>
      </c>
      <c r="K1284" t="s">
        <v>1160</v>
      </c>
      <c r="L1284">
        <v>1368</v>
      </c>
      <c r="N1284">
        <v>1011</v>
      </c>
      <c r="O1284" t="s">
        <v>1151</v>
      </c>
      <c r="P1284" t="s">
        <v>1151</v>
      </c>
      <c r="Q1284">
        <v>1</v>
      </c>
      <c r="W1284">
        <v>0</v>
      </c>
      <c r="X1284">
        <v>1372534845</v>
      </c>
      <c r="Y1284">
        <v>0.11249999999999999</v>
      </c>
      <c r="AA1284">
        <v>0</v>
      </c>
      <c r="AB1284">
        <v>431.06</v>
      </c>
      <c r="AC1284">
        <v>11.6</v>
      </c>
      <c r="AD1284">
        <v>0</v>
      </c>
      <c r="AE1284">
        <v>0</v>
      </c>
      <c r="AF1284">
        <v>65.709999999999994</v>
      </c>
      <c r="AG1284">
        <v>11.6</v>
      </c>
      <c r="AH1284">
        <v>0</v>
      </c>
      <c r="AI1284">
        <v>1</v>
      </c>
      <c r="AJ1284">
        <v>6.56</v>
      </c>
      <c r="AK1284">
        <v>1</v>
      </c>
      <c r="AL1284">
        <v>1</v>
      </c>
      <c r="AN1284">
        <v>0</v>
      </c>
      <c r="AO1284">
        <v>1</v>
      </c>
      <c r="AP1284">
        <v>1</v>
      </c>
      <c r="AQ1284">
        <v>0</v>
      </c>
      <c r="AR1284">
        <v>0</v>
      </c>
      <c r="AS1284" t="s">
        <v>3</v>
      </c>
      <c r="AT1284">
        <v>0.09</v>
      </c>
      <c r="AU1284" t="s">
        <v>19</v>
      </c>
      <c r="AV1284">
        <v>0</v>
      </c>
      <c r="AW1284">
        <v>2</v>
      </c>
      <c r="AX1284">
        <v>39574260</v>
      </c>
      <c r="AY1284">
        <v>1</v>
      </c>
      <c r="AZ1284">
        <v>0</v>
      </c>
      <c r="BA1284">
        <v>1229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CX1284">
        <f>Y1284*Source!I623</f>
        <v>3.5999999999999997E-2</v>
      </c>
      <c r="CY1284">
        <f>AB1284</f>
        <v>431.06</v>
      </c>
      <c r="CZ1284">
        <f>AF1284</f>
        <v>65.709999999999994</v>
      </c>
      <c r="DA1284">
        <f>AJ1284</f>
        <v>6.56</v>
      </c>
      <c r="DB1284">
        <v>0</v>
      </c>
    </row>
    <row r="1285" spans="1:106" x14ac:dyDescent="0.2">
      <c r="A1285">
        <f>ROW(Source!A623)</f>
        <v>623</v>
      </c>
      <c r="B1285">
        <v>39570879</v>
      </c>
      <c r="C1285">
        <v>39574244</v>
      </c>
      <c r="D1285">
        <v>36804539</v>
      </c>
      <c r="E1285">
        <v>1</v>
      </c>
      <c r="F1285">
        <v>1</v>
      </c>
      <c r="G1285">
        <v>1</v>
      </c>
      <c r="H1285">
        <v>3</v>
      </c>
      <c r="I1285" t="s">
        <v>1504</v>
      </c>
      <c r="J1285" t="s">
        <v>1505</v>
      </c>
      <c r="K1285" t="s">
        <v>1506</v>
      </c>
      <c r="L1285">
        <v>1348</v>
      </c>
      <c r="N1285">
        <v>1009</v>
      </c>
      <c r="O1285" t="s">
        <v>64</v>
      </c>
      <c r="P1285" t="s">
        <v>64</v>
      </c>
      <c r="Q1285">
        <v>1000</v>
      </c>
      <c r="W1285">
        <v>0</v>
      </c>
      <c r="X1285">
        <v>34773134</v>
      </c>
      <c r="Y1285">
        <v>3.8E-3</v>
      </c>
      <c r="AA1285">
        <v>78575.679999999993</v>
      </c>
      <c r="AB1285">
        <v>0</v>
      </c>
      <c r="AC1285">
        <v>0</v>
      </c>
      <c r="AD1285">
        <v>0</v>
      </c>
      <c r="AE1285">
        <v>11978</v>
      </c>
      <c r="AF1285">
        <v>0</v>
      </c>
      <c r="AG1285">
        <v>0</v>
      </c>
      <c r="AH1285">
        <v>0</v>
      </c>
      <c r="AI1285">
        <v>6.56</v>
      </c>
      <c r="AJ1285">
        <v>1</v>
      </c>
      <c r="AK1285">
        <v>1</v>
      </c>
      <c r="AL1285">
        <v>1</v>
      </c>
      <c r="AN1285">
        <v>0</v>
      </c>
      <c r="AO1285">
        <v>1</v>
      </c>
      <c r="AP1285">
        <v>0</v>
      </c>
      <c r="AQ1285">
        <v>0</v>
      </c>
      <c r="AR1285">
        <v>0</v>
      </c>
      <c r="AS1285" t="s">
        <v>3</v>
      </c>
      <c r="AT1285">
        <v>3.8E-3</v>
      </c>
      <c r="AU1285" t="s">
        <v>3</v>
      </c>
      <c r="AV1285">
        <v>0</v>
      </c>
      <c r="AW1285">
        <v>2</v>
      </c>
      <c r="AX1285">
        <v>39574261</v>
      </c>
      <c r="AY1285">
        <v>1</v>
      </c>
      <c r="AZ1285">
        <v>0</v>
      </c>
      <c r="BA1285">
        <v>1230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CX1285">
        <f>Y1285*Source!I623</f>
        <v>1.2160000000000001E-3</v>
      </c>
      <c r="CY1285">
        <f t="shared" ref="CY1285:CY1290" si="234">AA1285</f>
        <v>78575.679999999993</v>
      </c>
      <c r="CZ1285">
        <f t="shared" ref="CZ1285:CZ1290" si="235">AE1285</f>
        <v>11978</v>
      </c>
      <c r="DA1285">
        <f t="shared" ref="DA1285:DA1290" si="236">AI1285</f>
        <v>6.56</v>
      </c>
      <c r="DB1285">
        <v>0</v>
      </c>
    </row>
    <row r="1286" spans="1:106" x14ac:dyDescent="0.2">
      <c r="A1286">
        <f>ROW(Source!A623)</f>
        <v>623</v>
      </c>
      <c r="B1286">
        <v>39570879</v>
      </c>
      <c r="C1286">
        <v>39574244</v>
      </c>
      <c r="D1286">
        <v>36824297</v>
      </c>
      <c r="E1286">
        <v>1</v>
      </c>
      <c r="F1286">
        <v>1</v>
      </c>
      <c r="G1286">
        <v>1</v>
      </c>
      <c r="H1286">
        <v>3</v>
      </c>
      <c r="I1286" t="s">
        <v>1507</v>
      </c>
      <c r="J1286" t="s">
        <v>1508</v>
      </c>
      <c r="K1286" t="s">
        <v>1509</v>
      </c>
      <c r="L1286">
        <v>1348</v>
      </c>
      <c r="N1286">
        <v>1009</v>
      </c>
      <c r="O1286" t="s">
        <v>64</v>
      </c>
      <c r="P1286" t="s">
        <v>64</v>
      </c>
      <c r="Q1286">
        <v>1000</v>
      </c>
      <c r="W1286">
        <v>0</v>
      </c>
      <c r="X1286">
        <v>-1519930531</v>
      </c>
      <c r="Y1286">
        <v>0.16900000000000001</v>
      </c>
      <c r="AA1286">
        <v>52329.120000000003</v>
      </c>
      <c r="AB1286">
        <v>0</v>
      </c>
      <c r="AC1286">
        <v>0</v>
      </c>
      <c r="AD1286">
        <v>0</v>
      </c>
      <c r="AE1286">
        <v>7977</v>
      </c>
      <c r="AF1286">
        <v>0</v>
      </c>
      <c r="AG1286">
        <v>0</v>
      </c>
      <c r="AH1286">
        <v>0</v>
      </c>
      <c r="AI1286">
        <v>6.56</v>
      </c>
      <c r="AJ1286">
        <v>1</v>
      </c>
      <c r="AK1286">
        <v>1</v>
      </c>
      <c r="AL1286">
        <v>1</v>
      </c>
      <c r="AN1286">
        <v>0</v>
      </c>
      <c r="AO1286">
        <v>1</v>
      </c>
      <c r="AP1286">
        <v>0</v>
      </c>
      <c r="AQ1286">
        <v>0</v>
      </c>
      <c r="AR1286">
        <v>0</v>
      </c>
      <c r="AS1286" t="s">
        <v>3</v>
      </c>
      <c r="AT1286">
        <v>0.16900000000000001</v>
      </c>
      <c r="AU1286" t="s">
        <v>3</v>
      </c>
      <c r="AV1286">
        <v>0</v>
      </c>
      <c r="AW1286">
        <v>2</v>
      </c>
      <c r="AX1286">
        <v>39574262</v>
      </c>
      <c r="AY1286">
        <v>1</v>
      </c>
      <c r="AZ1286">
        <v>0</v>
      </c>
      <c r="BA1286">
        <v>1231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CX1286">
        <f>Y1286*Source!I623</f>
        <v>5.4080000000000003E-2</v>
      </c>
      <c r="CY1286">
        <f t="shared" si="234"/>
        <v>52329.120000000003</v>
      </c>
      <c r="CZ1286">
        <f t="shared" si="235"/>
        <v>7977</v>
      </c>
      <c r="DA1286">
        <f t="shared" si="236"/>
        <v>6.56</v>
      </c>
      <c r="DB1286">
        <v>0</v>
      </c>
    </row>
    <row r="1287" spans="1:106" x14ac:dyDescent="0.2">
      <c r="A1287">
        <f>ROW(Source!A623)</f>
        <v>623</v>
      </c>
      <c r="B1287">
        <v>39570879</v>
      </c>
      <c r="C1287">
        <v>39574244</v>
      </c>
      <c r="D1287">
        <v>36825880</v>
      </c>
      <c r="E1287">
        <v>1</v>
      </c>
      <c r="F1287">
        <v>1</v>
      </c>
      <c r="G1287">
        <v>1</v>
      </c>
      <c r="H1287">
        <v>3</v>
      </c>
      <c r="I1287" t="s">
        <v>918</v>
      </c>
      <c r="J1287" t="s">
        <v>920</v>
      </c>
      <c r="K1287" t="s">
        <v>919</v>
      </c>
      <c r="L1287">
        <v>1348</v>
      </c>
      <c r="N1287">
        <v>1009</v>
      </c>
      <c r="O1287" t="s">
        <v>64</v>
      </c>
      <c r="P1287" t="s">
        <v>64</v>
      </c>
      <c r="Q1287">
        <v>1000</v>
      </c>
      <c r="W1287">
        <v>1</v>
      </c>
      <c r="X1287">
        <v>-272931147</v>
      </c>
      <c r="Y1287">
        <v>-0.45200000000000001</v>
      </c>
      <c r="AA1287">
        <v>73472</v>
      </c>
      <c r="AB1287">
        <v>0</v>
      </c>
      <c r="AC1287">
        <v>0</v>
      </c>
      <c r="AD1287">
        <v>0</v>
      </c>
      <c r="AE1287">
        <v>11200</v>
      </c>
      <c r="AF1287">
        <v>0</v>
      </c>
      <c r="AG1287">
        <v>0</v>
      </c>
      <c r="AH1287">
        <v>0</v>
      </c>
      <c r="AI1287">
        <v>6.56</v>
      </c>
      <c r="AJ1287">
        <v>1</v>
      </c>
      <c r="AK1287">
        <v>1</v>
      </c>
      <c r="AL1287">
        <v>1</v>
      </c>
      <c r="AN1287">
        <v>0</v>
      </c>
      <c r="AO1287">
        <v>1</v>
      </c>
      <c r="AP1287">
        <v>0</v>
      </c>
      <c r="AQ1287">
        <v>0</v>
      </c>
      <c r="AR1287">
        <v>0</v>
      </c>
      <c r="AS1287" t="s">
        <v>3</v>
      </c>
      <c r="AT1287">
        <v>-0.45200000000000001</v>
      </c>
      <c r="AU1287" t="s">
        <v>3</v>
      </c>
      <c r="AV1287">
        <v>0</v>
      </c>
      <c r="AW1287">
        <v>2</v>
      </c>
      <c r="AX1287">
        <v>39574263</v>
      </c>
      <c r="AY1287">
        <v>1</v>
      </c>
      <c r="AZ1287">
        <v>6144</v>
      </c>
      <c r="BA1287">
        <v>1232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CX1287">
        <f>Y1287*Source!I623</f>
        <v>-0.14464000000000002</v>
      </c>
      <c r="CY1287">
        <f t="shared" si="234"/>
        <v>73472</v>
      </c>
      <c r="CZ1287">
        <f t="shared" si="235"/>
        <v>11200</v>
      </c>
      <c r="DA1287">
        <f t="shared" si="236"/>
        <v>6.56</v>
      </c>
      <c r="DB1287">
        <v>0</v>
      </c>
    </row>
    <row r="1288" spans="1:106" x14ac:dyDescent="0.2">
      <c r="A1288">
        <f>ROW(Source!A623)</f>
        <v>623</v>
      </c>
      <c r="B1288">
        <v>39570879</v>
      </c>
      <c r="C1288">
        <v>39574244</v>
      </c>
      <c r="D1288">
        <v>0</v>
      </c>
      <c r="E1288">
        <v>1</v>
      </c>
      <c r="F1288">
        <v>1</v>
      </c>
      <c r="G1288">
        <v>1</v>
      </c>
      <c r="H1288">
        <v>3</v>
      </c>
      <c r="I1288" t="s">
        <v>815</v>
      </c>
      <c r="J1288" t="s">
        <v>3</v>
      </c>
      <c r="K1288" t="s">
        <v>909</v>
      </c>
      <c r="L1288">
        <v>1301</v>
      </c>
      <c r="N1288">
        <v>1003</v>
      </c>
      <c r="O1288" t="s">
        <v>52</v>
      </c>
      <c r="P1288" t="s">
        <v>52</v>
      </c>
      <c r="Q1288">
        <v>1</v>
      </c>
      <c r="W1288">
        <v>0</v>
      </c>
      <c r="X1288">
        <v>649722663</v>
      </c>
      <c r="Y1288">
        <v>101</v>
      </c>
      <c r="AA1288">
        <v>259.91000000000003</v>
      </c>
      <c r="AB1288">
        <v>0</v>
      </c>
      <c r="AC1288">
        <v>0</v>
      </c>
      <c r="AD1288">
        <v>0</v>
      </c>
      <c r="AE1288">
        <v>39.619999999999997</v>
      </c>
      <c r="AF1288">
        <v>0</v>
      </c>
      <c r="AG1288">
        <v>0</v>
      </c>
      <c r="AH1288">
        <v>0</v>
      </c>
      <c r="AI1288">
        <v>6.56</v>
      </c>
      <c r="AJ1288">
        <v>1</v>
      </c>
      <c r="AK1288">
        <v>1</v>
      </c>
      <c r="AL1288">
        <v>1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 t="s">
        <v>3</v>
      </c>
      <c r="AT1288">
        <v>101</v>
      </c>
      <c r="AU1288" t="s">
        <v>3</v>
      </c>
      <c r="AV1288">
        <v>0</v>
      </c>
      <c r="AW1288">
        <v>1</v>
      </c>
      <c r="AX1288">
        <v>-1</v>
      </c>
      <c r="AY1288">
        <v>0</v>
      </c>
      <c r="AZ1288">
        <v>0</v>
      </c>
      <c r="BA1288" t="s">
        <v>3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CX1288">
        <f>Y1288*Source!I623</f>
        <v>32.32</v>
      </c>
      <c r="CY1288">
        <f t="shared" si="234"/>
        <v>259.91000000000003</v>
      </c>
      <c r="CZ1288">
        <f t="shared" si="235"/>
        <v>39.619999999999997</v>
      </c>
      <c r="DA1288">
        <f t="shared" si="236"/>
        <v>6.56</v>
      </c>
      <c r="DB1288">
        <v>0</v>
      </c>
    </row>
    <row r="1289" spans="1:106" x14ac:dyDescent="0.2">
      <c r="A1289">
        <f>ROW(Source!A623)</f>
        <v>623</v>
      </c>
      <c r="B1289">
        <v>39570879</v>
      </c>
      <c r="C1289">
        <v>39574244</v>
      </c>
      <c r="D1289">
        <v>0</v>
      </c>
      <c r="E1289">
        <v>1</v>
      </c>
      <c r="F1289">
        <v>1</v>
      </c>
      <c r="G1289">
        <v>1</v>
      </c>
      <c r="H1289">
        <v>3</v>
      </c>
      <c r="I1289" t="s">
        <v>815</v>
      </c>
      <c r="J1289" t="s">
        <v>3</v>
      </c>
      <c r="K1289" t="s">
        <v>915</v>
      </c>
      <c r="L1289">
        <v>1371</v>
      </c>
      <c r="N1289">
        <v>1013</v>
      </c>
      <c r="O1289" t="s">
        <v>57</v>
      </c>
      <c r="P1289" t="s">
        <v>57</v>
      </c>
      <c r="Q1289">
        <v>1</v>
      </c>
      <c r="W1289">
        <v>0</v>
      </c>
      <c r="X1289">
        <v>1378238269</v>
      </c>
      <c r="Y1289">
        <v>250</v>
      </c>
      <c r="AA1289">
        <v>118.67</v>
      </c>
      <c r="AB1289">
        <v>0</v>
      </c>
      <c r="AC1289">
        <v>0</v>
      </c>
      <c r="AD1289">
        <v>0</v>
      </c>
      <c r="AE1289">
        <v>18.09</v>
      </c>
      <c r="AF1289">
        <v>0</v>
      </c>
      <c r="AG1289">
        <v>0</v>
      </c>
      <c r="AH1289">
        <v>0</v>
      </c>
      <c r="AI1289">
        <v>6.56</v>
      </c>
      <c r="AJ1289">
        <v>1</v>
      </c>
      <c r="AK1289">
        <v>1</v>
      </c>
      <c r="AL1289">
        <v>1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 t="s">
        <v>3</v>
      </c>
      <c r="AT1289">
        <v>250</v>
      </c>
      <c r="AU1289" t="s">
        <v>3</v>
      </c>
      <c r="AV1289">
        <v>0</v>
      </c>
      <c r="AW1289">
        <v>1</v>
      </c>
      <c r="AX1289">
        <v>-1</v>
      </c>
      <c r="AY1289">
        <v>0</v>
      </c>
      <c r="AZ1289">
        <v>0</v>
      </c>
      <c r="BA1289" t="s">
        <v>3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CX1289">
        <f>Y1289*Source!I623</f>
        <v>80</v>
      </c>
      <c r="CY1289">
        <f t="shared" si="234"/>
        <v>118.67</v>
      </c>
      <c r="CZ1289">
        <f t="shared" si="235"/>
        <v>18.09</v>
      </c>
      <c r="DA1289">
        <f t="shared" si="236"/>
        <v>6.56</v>
      </c>
      <c r="DB1289">
        <v>0</v>
      </c>
    </row>
    <row r="1290" spans="1:106" x14ac:dyDescent="0.2">
      <c r="A1290">
        <f>ROW(Source!A623)</f>
        <v>623</v>
      </c>
      <c r="B1290">
        <v>39570879</v>
      </c>
      <c r="C1290">
        <v>39574244</v>
      </c>
      <c r="D1290">
        <v>0</v>
      </c>
      <c r="E1290">
        <v>1</v>
      </c>
      <c r="F1290">
        <v>1</v>
      </c>
      <c r="G1290">
        <v>1</v>
      </c>
      <c r="H1290">
        <v>3</v>
      </c>
      <c r="I1290" t="s">
        <v>815</v>
      </c>
      <c r="J1290" t="s">
        <v>3</v>
      </c>
      <c r="K1290" t="s">
        <v>912</v>
      </c>
      <c r="L1290">
        <v>1371</v>
      </c>
      <c r="N1290">
        <v>1013</v>
      </c>
      <c r="O1290" t="s">
        <v>57</v>
      </c>
      <c r="P1290" t="s">
        <v>57</v>
      </c>
      <c r="Q1290">
        <v>1</v>
      </c>
      <c r="W1290">
        <v>0</v>
      </c>
      <c r="X1290">
        <v>673115014</v>
      </c>
      <c r="Y1290">
        <v>6.25</v>
      </c>
      <c r="AA1290">
        <v>707.63</v>
      </c>
      <c r="AB1290">
        <v>0</v>
      </c>
      <c r="AC1290">
        <v>0</v>
      </c>
      <c r="AD1290">
        <v>0</v>
      </c>
      <c r="AE1290">
        <v>107.87</v>
      </c>
      <c r="AF1290">
        <v>0</v>
      </c>
      <c r="AG1290">
        <v>0</v>
      </c>
      <c r="AH1290">
        <v>0</v>
      </c>
      <c r="AI1290">
        <v>6.56</v>
      </c>
      <c r="AJ1290">
        <v>1</v>
      </c>
      <c r="AK1290">
        <v>1</v>
      </c>
      <c r="AL1290">
        <v>1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 t="s">
        <v>3</v>
      </c>
      <c r="AT1290">
        <v>6.25</v>
      </c>
      <c r="AU1290" t="s">
        <v>3</v>
      </c>
      <c r="AV1290">
        <v>0</v>
      </c>
      <c r="AW1290">
        <v>1</v>
      </c>
      <c r="AX1290">
        <v>-1</v>
      </c>
      <c r="AY1290">
        <v>0</v>
      </c>
      <c r="AZ1290">
        <v>0</v>
      </c>
      <c r="BA1290" t="s">
        <v>3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CX1290">
        <f>Y1290*Source!I623</f>
        <v>2</v>
      </c>
      <c r="CY1290">
        <f t="shared" si="234"/>
        <v>707.63</v>
      </c>
      <c r="CZ1290">
        <f t="shared" si="235"/>
        <v>107.87</v>
      </c>
      <c r="DA1290">
        <f t="shared" si="236"/>
        <v>6.56</v>
      </c>
      <c r="DB1290">
        <v>0</v>
      </c>
    </row>
    <row r="1291" spans="1:106" x14ac:dyDescent="0.2">
      <c r="A1291">
        <f>ROW(Source!A628)</f>
        <v>628</v>
      </c>
      <c r="B1291">
        <v>39570879</v>
      </c>
      <c r="C1291">
        <v>39574268</v>
      </c>
      <c r="D1291">
        <v>37065248</v>
      </c>
      <c r="E1291">
        <v>1</v>
      </c>
      <c r="F1291">
        <v>1</v>
      </c>
      <c r="G1291">
        <v>1</v>
      </c>
      <c r="H1291">
        <v>1</v>
      </c>
      <c r="I1291" t="s">
        <v>1203</v>
      </c>
      <c r="J1291" t="s">
        <v>3</v>
      </c>
      <c r="K1291" t="s">
        <v>1204</v>
      </c>
      <c r="L1291">
        <v>1191</v>
      </c>
      <c r="N1291">
        <v>1013</v>
      </c>
      <c r="O1291" t="s">
        <v>1143</v>
      </c>
      <c r="P1291" t="s">
        <v>1143</v>
      </c>
      <c r="Q1291">
        <v>1</v>
      </c>
      <c r="W1291">
        <v>0</v>
      </c>
      <c r="X1291">
        <v>-400197608</v>
      </c>
      <c r="Y1291">
        <v>97.462499999999991</v>
      </c>
      <c r="AA1291">
        <v>0</v>
      </c>
      <c r="AB1291">
        <v>0</v>
      </c>
      <c r="AC1291">
        <v>0</v>
      </c>
      <c r="AD1291">
        <v>55.96</v>
      </c>
      <c r="AE1291">
        <v>0</v>
      </c>
      <c r="AF1291">
        <v>0</v>
      </c>
      <c r="AG1291">
        <v>0</v>
      </c>
      <c r="AH1291">
        <v>8.5299999999999994</v>
      </c>
      <c r="AI1291">
        <v>1</v>
      </c>
      <c r="AJ1291">
        <v>1</v>
      </c>
      <c r="AK1291">
        <v>1</v>
      </c>
      <c r="AL1291">
        <v>6.56</v>
      </c>
      <c r="AN1291">
        <v>0</v>
      </c>
      <c r="AO1291">
        <v>1</v>
      </c>
      <c r="AP1291">
        <v>1</v>
      </c>
      <c r="AQ1291">
        <v>0</v>
      </c>
      <c r="AR1291">
        <v>0</v>
      </c>
      <c r="AS1291" t="s">
        <v>3</v>
      </c>
      <c r="AT1291">
        <v>84.75</v>
      </c>
      <c r="AU1291" t="s">
        <v>20</v>
      </c>
      <c r="AV1291">
        <v>1</v>
      </c>
      <c r="AW1291">
        <v>2</v>
      </c>
      <c r="AX1291">
        <v>39574284</v>
      </c>
      <c r="AY1291">
        <v>1</v>
      </c>
      <c r="AZ1291">
        <v>0</v>
      </c>
      <c r="BA1291">
        <v>1233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CX1291">
        <f>Y1291*Source!I628</f>
        <v>31.246477499999997</v>
      </c>
      <c r="CY1291">
        <f>AD1291</f>
        <v>55.96</v>
      </c>
      <c r="CZ1291">
        <f>AH1291</f>
        <v>8.5299999999999994</v>
      </c>
      <c r="DA1291">
        <f>AL1291</f>
        <v>6.56</v>
      </c>
      <c r="DB1291">
        <v>0</v>
      </c>
    </row>
    <row r="1292" spans="1:106" x14ac:dyDescent="0.2">
      <c r="A1292">
        <f>ROW(Source!A628)</f>
        <v>628</v>
      </c>
      <c r="B1292">
        <v>39570879</v>
      </c>
      <c r="C1292">
        <v>39574268</v>
      </c>
      <c r="D1292">
        <v>37064876</v>
      </c>
      <c r="E1292">
        <v>1</v>
      </c>
      <c r="F1292">
        <v>1</v>
      </c>
      <c r="G1292">
        <v>1</v>
      </c>
      <c r="H1292">
        <v>1</v>
      </c>
      <c r="I1292" t="s">
        <v>1146</v>
      </c>
      <c r="J1292" t="s">
        <v>3</v>
      </c>
      <c r="K1292" t="s">
        <v>1147</v>
      </c>
      <c r="L1292">
        <v>1191</v>
      </c>
      <c r="N1292">
        <v>1013</v>
      </c>
      <c r="O1292" t="s">
        <v>1143</v>
      </c>
      <c r="P1292" t="s">
        <v>1143</v>
      </c>
      <c r="Q1292">
        <v>1</v>
      </c>
      <c r="W1292">
        <v>0</v>
      </c>
      <c r="X1292">
        <v>-1417349443</v>
      </c>
      <c r="Y1292">
        <v>3.19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1</v>
      </c>
      <c r="AJ1292">
        <v>1</v>
      </c>
      <c r="AK1292">
        <v>6.56</v>
      </c>
      <c r="AL1292">
        <v>1</v>
      </c>
      <c r="AN1292">
        <v>0</v>
      </c>
      <c r="AO1292">
        <v>1</v>
      </c>
      <c r="AP1292">
        <v>0</v>
      </c>
      <c r="AQ1292">
        <v>0</v>
      </c>
      <c r="AR1292">
        <v>0</v>
      </c>
      <c r="AS1292" t="s">
        <v>3</v>
      </c>
      <c r="AT1292">
        <v>3.19</v>
      </c>
      <c r="AU1292" t="s">
        <v>3</v>
      </c>
      <c r="AV1292">
        <v>2</v>
      </c>
      <c r="AW1292">
        <v>2</v>
      </c>
      <c r="AX1292">
        <v>39574285</v>
      </c>
      <c r="AY1292">
        <v>1</v>
      </c>
      <c r="AZ1292">
        <v>2048</v>
      </c>
      <c r="BA1292">
        <v>1234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CX1292">
        <f>Y1292*Source!I628</f>
        <v>1.0227139999999999</v>
      </c>
      <c r="CY1292">
        <f>AD1292</f>
        <v>0</v>
      </c>
      <c r="CZ1292">
        <f>AH1292</f>
        <v>0</v>
      </c>
      <c r="DA1292">
        <f>AL1292</f>
        <v>1</v>
      </c>
      <c r="DB1292">
        <v>0</v>
      </c>
    </row>
    <row r="1293" spans="1:106" x14ac:dyDescent="0.2">
      <c r="A1293">
        <f>ROW(Source!A628)</f>
        <v>628</v>
      </c>
      <c r="B1293">
        <v>39570879</v>
      </c>
      <c r="C1293">
        <v>39574268</v>
      </c>
      <c r="D1293">
        <v>36882057</v>
      </c>
      <c r="E1293">
        <v>1</v>
      </c>
      <c r="F1293">
        <v>1</v>
      </c>
      <c r="G1293">
        <v>1</v>
      </c>
      <c r="H1293">
        <v>2</v>
      </c>
      <c r="I1293" t="s">
        <v>1194</v>
      </c>
      <c r="J1293" t="s">
        <v>1195</v>
      </c>
      <c r="K1293" t="s">
        <v>1196</v>
      </c>
      <c r="L1293">
        <v>1368</v>
      </c>
      <c r="N1293">
        <v>1011</v>
      </c>
      <c r="O1293" t="s">
        <v>1151</v>
      </c>
      <c r="P1293" t="s">
        <v>1151</v>
      </c>
      <c r="Q1293">
        <v>1</v>
      </c>
      <c r="W1293">
        <v>0</v>
      </c>
      <c r="X1293">
        <v>-1460065968</v>
      </c>
      <c r="Y1293">
        <v>1.675</v>
      </c>
      <c r="AA1293">
        <v>0</v>
      </c>
      <c r="AB1293">
        <v>566.78</v>
      </c>
      <c r="AC1293">
        <v>13.5</v>
      </c>
      <c r="AD1293">
        <v>0</v>
      </c>
      <c r="AE1293">
        <v>0</v>
      </c>
      <c r="AF1293">
        <v>86.4</v>
      </c>
      <c r="AG1293">
        <v>13.5</v>
      </c>
      <c r="AH1293">
        <v>0</v>
      </c>
      <c r="AI1293">
        <v>1</v>
      </c>
      <c r="AJ1293">
        <v>6.56</v>
      </c>
      <c r="AK1293">
        <v>1</v>
      </c>
      <c r="AL1293">
        <v>1</v>
      </c>
      <c r="AN1293">
        <v>0</v>
      </c>
      <c r="AO1293">
        <v>1</v>
      </c>
      <c r="AP1293">
        <v>1</v>
      </c>
      <c r="AQ1293">
        <v>0</v>
      </c>
      <c r="AR1293">
        <v>0</v>
      </c>
      <c r="AS1293" t="s">
        <v>3</v>
      </c>
      <c r="AT1293">
        <v>1.34</v>
      </c>
      <c r="AU1293" t="s">
        <v>19</v>
      </c>
      <c r="AV1293">
        <v>0</v>
      </c>
      <c r="AW1293">
        <v>2</v>
      </c>
      <c r="AX1293">
        <v>39574286</v>
      </c>
      <c r="AY1293">
        <v>1</v>
      </c>
      <c r="AZ1293">
        <v>0</v>
      </c>
      <c r="BA1293">
        <v>1235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CX1293">
        <f>Y1293*Source!I628</f>
        <v>0.53700499999999995</v>
      </c>
      <c r="CY1293">
        <f>AB1293</f>
        <v>566.78</v>
      </c>
      <c r="CZ1293">
        <f>AF1293</f>
        <v>86.4</v>
      </c>
      <c r="DA1293">
        <f>AJ1293</f>
        <v>6.56</v>
      </c>
      <c r="DB1293">
        <v>0</v>
      </c>
    </row>
    <row r="1294" spans="1:106" x14ac:dyDescent="0.2">
      <c r="A1294">
        <f>ROW(Source!A628)</f>
        <v>628</v>
      </c>
      <c r="B1294">
        <v>39570879</v>
      </c>
      <c r="C1294">
        <v>39574268</v>
      </c>
      <c r="D1294">
        <v>36882159</v>
      </c>
      <c r="E1294">
        <v>1</v>
      </c>
      <c r="F1294">
        <v>1</v>
      </c>
      <c r="G1294">
        <v>1</v>
      </c>
      <c r="H1294">
        <v>2</v>
      </c>
      <c r="I1294" t="s">
        <v>1155</v>
      </c>
      <c r="J1294" t="s">
        <v>1156</v>
      </c>
      <c r="K1294" t="s">
        <v>1157</v>
      </c>
      <c r="L1294">
        <v>1368</v>
      </c>
      <c r="N1294">
        <v>1011</v>
      </c>
      <c r="O1294" t="s">
        <v>1151</v>
      </c>
      <c r="P1294" t="s">
        <v>1151</v>
      </c>
      <c r="Q1294">
        <v>1</v>
      </c>
      <c r="W1294">
        <v>0</v>
      </c>
      <c r="X1294">
        <v>-1718674368</v>
      </c>
      <c r="Y1294">
        <v>0.96250000000000002</v>
      </c>
      <c r="AA1294">
        <v>0</v>
      </c>
      <c r="AB1294">
        <v>734.65</v>
      </c>
      <c r="AC1294">
        <v>13.5</v>
      </c>
      <c r="AD1294">
        <v>0</v>
      </c>
      <c r="AE1294">
        <v>0</v>
      </c>
      <c r="AF1294">
        <v>111.99</v>
      </c>
      <c r="AG1294">
        <v>13.5</v>
      </c>
      <c r="AH1294">
        <v>0</v>
      </c>
      <c r="AI1294">
        <v>1</v>
      </c>
      <c r="AJ1294">
        <v>6.56</v>
      </c>
      <c r="AK1294">
        <v>1</v>
      </c>
      <c r="AL1294">
        <v>1</v>
      </c>
      <c r="AN1294">
        <v>0</v>
      </c>
      <c r="AO1294">
        <v>1</v>
      </c>
      <c r="AP1294">
        <v>1</v>
      </c>
      <c r="AQ1294">
        <v>0</v>
      </c>
      <c r="AR1294">
        <v>0</v>
      </c>
      <c r="AS1294" t="s">
        <v>3</v>
      </c>
      <c r="AT1294">
        <v>0.77</v>
      </c>
      <c r="AU1294" t="s">
        <v>19</v>
      </c>
      <c r="AV1294">
        <v>0</v>
      </c>
      <c r="AW1294">
        <v>2</v>
      </c>
      <c r="AX1294">
        <v>39574287</v>
      </c>
      <c r="AY1294">
        <v>1</v>
      </c>
      <c r="AZ1294">
        <v>0</v>
      </c>
      <c r="BA1294">
        <v>1236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CX1294">
        <f>Y1294*Source!I628</f>
        <v>0.3085775</v>
      </c>
      <c r="CY1294">
        <f>AB1294</f>
        <v>734.65</v>
      </c>
      <c r="CZ1294">
        <f>AF1294</f>
        <v>111.99</v>
      </c>
      <c r="DA1294">
        <f>AJ1294</f>
        <v>6.56</v>
      </c>
      <c r="DB1294">
        <v>0</v>
      </c>
    </row>
    <row r="1295" spans="1:106" x14ac:dyDescent="0.2">
      <c r="A1295">
        <f>ROW(Source!A628)</f>
        <v>628</v>
      </c>
      <c r="B1295">
        <v>39570879</v>
      </c>
      <c r="C1295">
        <v>39574268</v>
      </c>
      <c r="D1295">
        <v>36883554</v>
      </c>
      <c r="E1295">
        <v>1</v>
      </c>
      <c r="F1295">
        <v>1</v>
      </c>
      <c r="G1295">
        <v>1</v>
      </c>
      <c r="H1295">
        <v>2</v>
      </c>
      <c r="I1295" t="s">
        <v>1158</v>
      </c>
      <c r="J1295" t="s">
        <v>1159</v>
      </c>
      <c r="K1295" t="s">
        <v>1160</v>
      </c>
      <c r="L1295">
        <v>1368</v>
      </c>
      <c r="N1295">
        <v>1011</v>
      </c>
      <c r="O1295" t="s">
        <v>1151</v>
      </c>
      <c r="P1295" t="s">
        <v>1151</v>
      </c>
      <c r="Q1295">
        <v>1</v>
      </c>
      <c r="W1295">
        <v>0</v>
      </c>
      <c r="X1295">
        <v>1372534845</v>
      </c>
      <c r="Y1295">
        <v>1.35</v>
      </c>
      <c r="AA1295">
        <v>0</v>
      </c>
      <c r="AB1295">
        <v>431.06</v>
      </c>
      <c r="AC1295">
        <v>11.6</v>
      </c>
      <c r="AD1295">
        <v>0</v>
      </c>
      <c r="AE1295">
        <v>0</v>
      </c>
      <c r="AF1295">
        <v>65.709999999999994</v>
      </c>
      <c r="AG1295">
        <v>11.6</v>
      </c>
      <c r="AH1295">
        <v>0</v>
      </c>
      <c r="AI1295">
        <v>1</v>
      </c>
      <c r="AJ1295">
        <v>6.56</v>
      </c>
      <c r="AK1295">
        <v>1</v>
      </c>
      <c r="AL1295">
        <v>1</v>
      </c>
      <c r="AN1295">
        <v>0</v>
      </c>
      <c r="AO1295">
        <v>1</v>
      </c>
      <c r="AP1295">
        <v>1</v>
      </c>
      <c r="AQ1295">
        <v>0</v>
      </c>
      <c r="AR1295">
        <v>0</v>
      </c>
      <c r="AS1295" t="s">
        <v>3</v>
      </c>
      <c r="AT1295">
        <v>1.08</v>
      </c>
      <c r="AU1295" t="s">
        <v>19</v>
      </c>
      <c r="AV1295">
        <v>0</v>
      </c>
      <c r="AW1295">
        <v>2</v>
      </c>
      <c r="AX1295">
        <v>39574288</v>
      </c>
      <c r="AY1295">
        <v>1</v>
      </c>
      <c r="AZ1295">
        <v>0</v>
      </c>
      <c r="BA1295">
        <v>1237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CX1295">
        <f>Y1295*Source!I628</f>
        <v>0.43281000000000003</v>
      </c>
      <c r="CY1295">
        <f>AB1295</f>
        <v>431.06</v>
      </c>
      <c r="CZ1295">
        <f>AF1295</f>
        <v>65.709999999999994</v>
      </c>
      <c r="DA1295">
        <f>AJ1295</f>
        <v>6.56</v>
      </c>
      <c r="DB1295">
        <v>0</v>
      </c>
    </row>
    <row r="1296" spans="1:106" x14ac:dyDescent="0.2">
      <c r="A1296">
        <f>ROW(Source!A628)</f>
        <v>628</v>
      </c>
      <c r="B1296">
        <v>39570879</v>
      </c>
      <c r="C1296">
        <v>39574268</v>
      </c>
      <c r="D1296">
        <v>36804539</v>
      </c>
      <c r="E1296">
        <v>1</v>
      </c>
      <c r="F1296">
        <v>1</v>
      </c>
      <c r="G1296">
        <v>1</v>
      </c>
      <c r="H1296">
        <v>3</v>
      </c>
      <c r="I1296" t="s">
        <v>1504</v>
      </c>
      <c r="J1296" t="s">
        <v>1505</v>
      </c>
      <c r="K1296" t="s">
        <v>1506</v>
      </c>
      <c r="L1296">
        <v>1348</v>
      </c>
      <c r="N1296">
        <v>1009</v>
      </c>
      <c r="O1296" t="s">
        <v>64</v>
      </c>
      <c r="P1296" t="s">
        <v>64</v>
      </c>
      <c r="Q1296">
        <v>1000</v>
      </c>
      <c r="W1296">
        <v>0</v>
      </c>
      <c r="X1296">
        <v>34773134</v>
      </c>
      <c r="Y1296">
        <v>1.14E-2</v>
      </c>
      <c r="AA1296">
        <v>78575.679999999993</v>
      </c>
      <c r="AB1296">
        <v>0</v>
      </c>
      <c r="AC1296">
        <v>0</v>
      </c>
      <c r="AD1296">
        <v>0</v>
      </c>
      <c r="AE1296">
        <v>11978</v>
      </c>
      <c r="AF1296">
        <v>0</v>
      </c>
      <c r="AG1296">
        <v>0</v>
      </c>
      <c r="AH1296">
        <v>0</v>
      </c>
      <c r="AI1296">
        <v>6.56</v>
      </c>
      <c r="AJ1296">
        <v>1</v>
      </c>
      <c r="AK1296">
        <v>1</v>
      </c>
      <c r="AL1296">
        <v>1</v>
      </c>
      <c r="AN1296">
        <v>0</v>
      </c>
      <c r="AO1296">
        <v>1</v>
      </c>
      <c r="AP1296">
        <v>0</v>
      </c>
      <c r="AQ1296">
        <v>0</v>
      </c>
      <c r="AR1296">
        <v>0</v>
      </c>
      <c r="AS1296" t="s">
        <v>3</v>
      </c>
      <c r="AT1296">
        <v>1.14E-2</v>
      </c>
      <c r="AU1296" t="s">
        <v>3</v>
      </c>
      <c r="AV1296">
        <v>0</v>
      </c>
      <c r="AW1296">
        <v>2</v>
      </c>
      <c r="AX1296">
        <v>39574289</v>
      </c>
      <c r="AY1296">
        <v>1</v>
      </c>
      <c r="AZ1296">
        <v>0</v>
      </c>
      <c r="BA1296">
        <v>1238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CX1296">
        <f>Y1296*Source!I628</f>
        <v>3.6548399999999999E-3</v>
      </c>
      <c r="CY1296">
        <f t="shared" ref="CY1296:CY1305" si="237">AA1296</f>
        <v>78575.679999999993</v>
      </c>
      <c r="CZ1296">
        <f t="shared" ref="CZ1296:CZ1305" si="238">AE1296</f>
        <v>11978</v>
      </c>
      <c r="DA1296">
        <f t="shared" ref="DA1296:DA1305" si="239">AI1296</f>
        <v>6.56</v>
      </c>
      <c r="DB1296">
        <v>0</v>
      </c>
    </row>
    <row r="1297" spans="1:106" x14ac:dyDescent="0.2">
      <c r="A1297">
        <f>ROW(Source!A628)</f>
        <v>628</v>
      </c>
      <c r="B1297">
        <v>39570879</v>
      </c>
      <c r="C1297">
        <v>39574268</v>
      </c>
      <c r="D1297">
        <v>36804565</v>
      </c>
      <c r="E1297">
        <v>1</v>
      </c>
      <c r="F1297">
        <v>1</v>
      </c>
      <c r="G1297">
        <v>1</v>
      </c>
      <c r="H1297">
        <v>3</v>
      </c>
      <c r="I1297" t="s">
        <v>1491</v>
      </c>
      <c r="J1297" t="s">
        <v>1492</v>
      </c>
      <c r="K1297" t="s">
        <v>1493</v>
      </c>
      <c r="L1297">
        <v>1348</v>
      </c>
      <c r="N1297">
        <v>1009</v>
      </c>
      <c r="O1297" t="s">
        <v>64</v>
      </c>
      <c r="P1297" t="s">
        <v>64</v>
      </c>
      <c r="Q1297">
        <v>1000</v>
      </c>
      <c r="W1297">
        <v>0</v>
      </c>
      <c r="X1297">
        <v>-1818623805</v>
      </c>
      <c r="Y1297">
        <v>2.5000000000000001E-3</v>
      </c>
      <c r="AA1297">
        <v>55596</v>
      </c>
      <c r="AB1297">
        <v>0</v>
      </c>
      <c r="AC1297">
        <v>0</v>
      </c>
      <c r="AD1297">
        <v>0</v>
      </c>
      <c r="AE1297">
        <v>8475</v>
      </c>
      <c r="AF1297">
        <v>0</v>
      </c>
      <c r="AG1297">
        <v>0</v>
      </c>
      <c r="AH1297">
        <v>0</v>
      </c>
      <c r="AI1297">
        <v>6.56</v>
      </c>
      <c r="AJ1297">
        <v>1</v>
      </c>
      <c r="AK1297">
        <v>1</v>
      </c>
      <c r="AL1297">
        <v>1</v>
      </c>
      <c r="AN1297">
        <v>0</v>
      </c>
      <c r="AO1297">
        <v>1</v>
      </c>
      <c r="AP1297">
        <v>0</v>
      </c>
      <c r="AQ1297">
        <v>0</v>
      </c>
      <c r="AR1297">
        <v>0</v>
      </c>
      <c r="AS1297" t="s">
        <v>3</v>
      </c>
      <c r="AT1297">
        <v>2.5000000000000001E-3</v>
      </c>
      <c r="AU1297" t="s">
        <v>3</v>
      </c>
      <c r="AV1297">
        <v>0</v>
      </c>
      <c r="AW1297">
        <v>2</v>
      </c>
      <c r="AX1297">
        <v>39574290</v>
      </c>
      <c r="AY1297">
        <v>1</v>
      </c>
      <c r="AZ1297">
        <v>0</v>
      </c>
      <c r="BA1297">
        <v>1239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CX1297">
        <f>Y1297*Source!I628</f>
        <v>8.0150000000000002E-4</v>
      </c>
      <c r="CY1297">
        <f t="shared" si="237"/>
        <v>55596</v>
      </c>
      <c r="CZ1297">
        <f t="shared" si="238"/>
        <v>8475</v>
      </c>
      <c r="DA1297">
        <f t="shared" si="239"/>
        <v>6.56</v>
      </c>
      <c r="DB1297">
        <v>0</v>
      </c>
    </row>
    <row r="1298" spans="1:106" x14ac:dyDescent="0.2">
      <c r="A1298">
        <f>ROW(Source!A628)</f>
        <v>628</v>
      </c>
      <c r="B1298">
        <v>39570879</v>
      </c>
      <c r="C1298">
        <v>39574268</v>
      </c>
      <c r="D1298">
        <v>36824297</v>
      </c>
      <c r="E1298">
        <v>1</v>
      </c>
      <c r="F1298">
        <v>1</v>
      </c>
      <c r="G1298">
        <v>1</v>
      </c>
      <c r="H1298">
        <v>3</v>
      </c>
      <c r="I1298" t="s">
        <v>1507</v>
      </c>
      <c r="J1298" t="s">
        <v>1508</v>
      </c>
      <c r="K1298" t="s">
        <v>1509</v>
      </c>
      <c r="L1298">
        <v>1348</v>
      </c>
      <c r="N1298">
        <v>1009</v>
      </c>
      <c r="O1298" t="s">
        <v>64</v>
      </c>
      <c r="P1298" t="s">
        <v>64</v>
      </c>
      <c r="Q1298">
        <v>1000</v>
      </c>
      <c r="W1298">
        <v>0</v>
      </c>
      <c r="X1298">
        <v>-1519930531</v>
      </c>
      <c r="Y1298">
        <v>0.1</v>
      </c>
      <c r="AA1298">
        <v>52329.120000000003</v>
      </c>
      <c r="AB1298">
        <v>0</v>
      </c>
      <c r="AC1298">
        <v>0</v>
      </c>
      <c r="AD1298">
        <v>0</v>
      </c>
      <c r="AE1298">
        <v>7977</v>
      </c>
      <c r="AF1298">
        <v>0</v>
      </c>
      <c r="AG1298">
        <v>0</v>
      </c>
      <c r="AH1298">
        <v>0</v>
      </c>
      <c r="AI1298">
        <v>6.56</v>
      </c>
      <c r="AJ1298">
        <v>1</v>
      </c>
      <c r="AK1298">
        <v>1</v>
      </c>
      <c r="AL1298">
        <v>1</v>
      </c>
      <c r="AN1298">
        <v>0</v>
      </c>
      <c r="AO1298">
        <v>1</v>
      </c>
      <c r="AP1298">
        <v>0</v>
      </c>
      <c r="AQ1298">
        <v>0</v>
      </c>
      <c r="AR1298">
        <v>0</v>
      </c>
      <c r="AS1298" t="s">
        <v>3</v>
      </c>
      <c r="AT1298">
        <v>0.1</v>
      </c>
      <c r="AU1298" t="s">
        <v>3</v>
      </c>
      <c r="AV1298">
        <v>0</v>
      </c>
      <c r="AW1298">
        <v>2</v>
      </c>
      <c r="AX1298">
        <v>39574291</v>
      </c>
      <c r="AY1298">
        <v>1</v>
      </c>
      <c r="AZ1298">
        <v>0</v>
      </c>
      <c r="BA1298">
        <v>1240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CX1298">
        <f>Y1298*Source!I628</f>
        <v>3.2059999999999998E-2</v>
      </c>
      <c r="CY1298">
        <f t="shared" si="237"/>
        <v>52329.120000000003</v>
      </c>
      <c r="CZ1298">
        <f t="shared" si="238"/>
        <v>7977</v>
      </c>
      <c r="DA1298">
        <f t="shared" si="239"/>
        <v>6.56</v>
      </c>
      <c r="DB1298">
        <v>0</v>
      </c>
    </row>
    <row r="1299" spans="1:106" x14ac:dyDescent="0.2">
      <c r="A1299">
        <f>ROW(Source!A628)</f>
        <v>628</v>
      </c>
      <c r="B1299">
        <v>39570879</v>
      </c>
      <c r="C1299">
        <v>39574268</v>
      </c>
      <c r="D1299">
        <v>36825880</v>
      </c>
      <c r="E1299">
        <v>1</v>
      </c>
      <c r="F1299">
        <v>1</v>
      </c>
      <c r="G1299">
        <v>1</v>
      </c>
      <c r="H1299">
        <v>3</v>
      </c>
      <c r="I1299" t="s">
        <v>918</v>
      </c>
      <c r="J1299" t="s">
        <v>920</v>
      </c>
      <c r="K1299" t="s">
        <v>919</v>
      </c>
      <c r="L1299">
        <v>1348</v>
      </c>
      <c r="N1299">
        <v>1009</v>
      </c>
      <c r="O1299" t="s">
        <v>64</v>
      </c>
      <c r="P1299" t="s">
        <v>64</v>
      </c>
      <c r="Q1299">
        <v>1000</v>
      </c>
      <c r="W1299">
        <v>1</v>
      </c>
      <c r="X1299">
        <v>-272931147</v>
      </c>
      <c r="Y1299">
        <v>-1.1100000000000001</v>
      </c>
      <c r="AA1299">
        <v>73472</v>
      </c>
      <c r="AB1299">
        <v>0</v>
      </c>
      <c r="AC1299">
        <v>0</v>
      </c>
      <c r="AD1299">
        <v>0</v>
      </c>
      <c r="AE1299">
        <v>11200</v>
      </c>
      <c r="AF1299">
        <v>0</v>
      </c>
      <c r="AG1299">
        <v>0</v>
      </c>
      <c r="AH1299">
        <v>0</v>
      </c>
      <c r="AI1299">
        <v>6.56</v>
      </c>
      <c r="AJ1299">
        <v>1</v>
      </c>
      <c r="AK1299">
        <v>1</v>
      </c>
      <c r="AL1299">
        <v>1</v>
      </c>
      <c r="AN1299">
        <v>0</v>
      </c>
      <c r="AO1299">
        <v>1</v>
      </c>
      <c r="AP1299">
        <v>0</v>
      </c>
      <c r="AQ1299">
        <v>0</v>
      </c>
      <c r="AR1299">
        <v>0</v>
      </c>
      <c r="AS1299" t="s">
        <v>3</v>
      </c>
      <c r="AT1299">
        <v>-1.1100000000000001</v>
      </c>
      <c r="AU1299" t="s">
        <v>3</v>
      </c>
      <c r="AV1299">
        <v>0</v>
      </c>
      <c r="AW1299">
        <v>2</v>
      </c>
      <c r="AX1299">
        <v>39574292</v>
      </c>
      <c r="AY1299">
        <v>1</v>
      </c>
      <c r="AZ1299">
        <v>6144</v>
      </c>
      <c r="BA1299">
        <v>1241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CX1299">
        <f>Y1299*Source!I628</f>
        <v>-0.35586600000000002</v>
      </c>
      <c r="CY1299">
        <f t="shared" si="237"/>
        <v>73472</v>
      </c>
      <c r="CZ1299">
        <f t="shared" si="238"/>
        <v>11200</v>
      </c>
      <c r="DA1299">
        <f t="shared" si="239"/>
        <v>6.56</v>
      </c>
      <c r="DB1299">
        <v>0</v>
      </c>
    </row>
    <row r="1300" spans="1:106" x14ac:dyDescent="0.2">
      <c r="A1300">
        <f>ROW(Source!A628)</f>
        <v>628</v>
      </c>
      <c r="B1300">
        <v>39570879</v>
      </c>
      <c r="C1300">
        <v>39574268</v>
      </c>
      <c r="D1300">
        <v>36830493</v>
      </c>
      <c r="E1300">
        <v>1</v>
      </c>
      <c r="F1300">
        <v>1</v>
      </c>
      <c r="G1300">
        <v>1</v>
      </c>
      <c r="H1300">
        <v>3</v>
      </c>
      <c r="I1300" t="s">
        <v>1510</v>
      </c>
      <c r="J1300" t="s">
        <v>1511</v>
      </c>
      <c r="K1300" t="s">
        <v>1512</v>
      </c>
      <c r="L1300">
        <v>1339</v>
      </c>
      <c r="N1300">
        <v>1007</v>
      </c>
      <c r="O1300" t="s">
        <v>73</v>
      </c>
      <c r="P1300" t="s">
        <v>73</v>
      </c>
      <c r="Q1300">
        <v>1</v>
      </c>
      <c r="W1300">
        <v>0</v>
      </c>
      <c r="X1300">
        <v>-2038575302</v>
      </c>
      <c r="Y1300">
        <v>4.45</v>
      </c>
      <c r="AA1300">
        <v>6350.08</v>
      </c>
      <c r="AB1300">
        <v>0</v>
      </c>
      <c r="AC1300">
        <v>0</v>
      </c>
      <c r="AD1300">
        <v>0</v>
      </c>
      <c r="AE1300">
        <v>968</v>
      </c>
      <c r="AF1300">
        <v>0</v>
      </c>
      <c r="AG1300">
        <v>0</v>
      </c>
      <c r="AH1300">
        <v>0</v>
      </c>
      <c r="AI1300">
        <v>6.56</v>
      </c>
      <c r="AJ1300">
        <v>1</v>
      </c>
      <c r="AK1300">
        <v>1</v>
      </c>
      <c r="AL1300">
        <v>1</v>
      </c>
      <c r="AN1300">
        <v>0</v>
      </c>
      <c r="AO1300">
        <v>1</v>
      </c>
      <c r="AP1300">
        <v>0</v>
      </c>
      <c r="AQ1300">
        <v>0</v>
      </c>
      <c r="AR1300">
        <v>0</v>
      </c>
      <c r="AS1300" t="s">
        <v>3</v>
      </c>
      <c r="AT1300">
        <v>4.45</v>
      </c>
      <c r="AU1300" t="s">
        <v>3</v>
      </c>
      <c r="AV1300">
        <v>0</v>
      </c>
      <c r="AW1300">
        <v>2</v>
      </c>
      <c r="AX1300">
        <v>39574293</v>
      </c>
      <c r="AY1300">
        <v>1</v>
      </c>
      <c r="AZ1300">
        <v>0</v>
      </c>
      <c r="BA1300">
        <v>1242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CX1300">
        <f>Y1300*Source!I628</f>
        <v>1.4266700000000001</v>
      </c>
      <c r="CY1300">
        <f t="shared" si="237"/>
        <v>6350.08</v>
      </c>
      <c r="CZ1300">
        <f t="shared" si="238"/>
        <v>968</v>
      </c>
      <c r="DA1300">
        <f t="shared" si="239"/>
        <v>6.56</v>
      </c>
      <c r="DB1300">
        <v>0</v>
      </c>
    </row>
    <row r="1301" spans="1:106" x14ac:dyDescent="0.2">
      <c r="A1301">
        <f>ROW(Source!A628)</f>
        <v>628</v>
      </c>
      <c r="B1301">
        <v>39570879</v>
      </c>
      <c r="C1301">
        <v>39574268</v>
      </c>
      <c r="D1301">
        <v>36832949</v>
      </c>
      <c r="E1301">
        <v>1</v>
      </c>
      <c r="F1301">
        <v>1</v>
      </c>
      <c r="G1301">
        <v>1</v>
      </c>
      <c r="H1301">
        <v>3</v>
      </c>
      <c r="I1301" t="s">
        <v>1513</v>
      </c>
      <c r="J1301" t="s">
        <v>1514</v>
      </c>
      <c r="K1301" t="s">
        <v>1515</v>
      </c>
      <c r="L1301">
        <v>1327</v>
      </c>
      <c r="N1301">
        <v>1005</v>
      </c>
      <c r="O1301" t="s">
        <v>250</v>
      </c>
      <c r="P1301" t="s">
        <v>250</v>
      </c>
      <c r="Q1301">
        <v>1</v>
      </c>
      <c r="W1301">
        <v>0</v>
      </c>
      <c r="X1301">
        <v>1398680772</v>
      </c>
      <c r="Y1301">
        <v>20.100000000000001</v>
      </c>
      <c r="AA1301">
        <v>40.799999999999997</v>
      </c>
      <c r="AB1301">
        <v>0</v>
      </c>
      <c r="AC1301">
        <v>0</v>
      </c>
      <c r="AD1301">
        <v>0</v>
      </c>
      <c r="AE1301">
        <v>6.22</v>
      </c>
      <c r="AF1301">
        <v>0</v>
      </c>
      <c r="AG1301">
        <v>0</v>
      </c>
      <c r="AH1301">
        <v>0</v>
      </c>
      <c r="AI1301">
        <v>6.56</v>
      </c>
      <c r="AJ1301">
        <v>1</v>
      </c>
      <c r="AK1301">
        <v>1</v>
      </c>
      <c r="AL1301">
        <v>1</v>
      </c>
      <c r="AN1301">
        <v>0</v>
      </c>
      <c r="AO1301">
        <v>1</v>
      </c>
      <c r="AP1301">
        <v>0</v>
      </c>
      <c r="AQ1301">
        <v>0</v>
      </c>
      <c r="AR1301">
        <v>0</v>
      </c>
      <c r="AS1301" t="s">
        <v>3</v>
      </c>
      <c r="AT1301">
        <v>20.100000000000001</v>
      </c>
      <c r="AU1301" t="s">
        <v>3</v>
      </c>
      <c r="AV1301">
        <v>0</v>
      </c>
      <c r="AW1301">
        <v>2</v>
      </c>
      <c r="AX1301">
        <v>39574294</v>
      </c>
      <c r="AY1301">
        <v>1</v>
      </c>
      <c r="AZ1301">
        <v>0</v>
      </c>
      <c r="BA1301">
        <v>1243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CX1301">
        <f>Y1301*Source!I628</f>
        <v>6.4440600000000003</v>
      </c>
      <c r="CY1301">
        <f t="shared" si="237"/>
        <v>40.799999999999997</v>
      </c>
      <c r="CZ1301">
        <f t="shared" si="238"/>
        <v>6.22</v>
      </c>
      <c r="DA1301">
        <f t="shared" si="239"/>
        <v>6.56</v>
      </c>
      <c r="DB1301">
        <v>0</v>
      </c>
    </row>
    <row r="1302" spans="1:106" x14ac:dyDescent="0.2">
      <c r="A1302">
        <f>ROW(Source!A628)</f>
        <v>628</v>
      </c>
      <c r="B1302">
        <v>39570879</v>
      </c>
      <c r="C1302">
        <v>39574268</v>
      </c>
      <c r="D1302">
        <v>36837441</v>
      </c>
      <c r="E1302">
        <v>1</v>
      </c>
      <c r="F1302">
        <v>1</v>
      </c>
      <c r="G1302">
        <v>1</v>
      </c>
      <c r="H1302">
        <v>3</v>
      </c>
      <c r="I1302" t="s">
        <v>1516</v>
      </c>
      <c r="J1302" t="s">
        <v>1517</v>
      </c>
      <c r="K1302" t="s">
        <v>1518</v>
      </c>
      <c r="L1302">
        <v>1348</v>
      </c>
      <c r="N1302">
        <v>1009</v>
      </c>
      <c r="O1302" t="s">
        <v>64</v>
      </c>
      <c r="P1302" t="s">
        <v>64</v>
      </c>
      <c r="Q1302">
        <v>1000</v>
      </c>
      <c r="W1302">
        <v>0</v>
      </c>
      <c r="X1302">
        <v>-1133395207</v>
      </c>
      <c r="Y1302">
        <v>6.7000000000000004E-2</v>
      </c>
      <c r="AA1302">
        <v>11119.2</v>
      </c>
      <c r="AB1302">
        <v>0</v>
      </c>
      <c r="AC1302">
        <v>0</v>
      </c>
      <c r="AD1302">
        <v>0</v>
      </c>
      <c r="AE1302">
        <v>1695</v>
      </c>
      <c r="AF1302">
        <v>0</v>
      </c>
      <c r="AG1302">
        <v>0</v>
      </c>
      <c r="AH1302">
        <v>0</v>
      </c>
      <c r="AI1302">
        <v>6.56</v>
      </c>
      <c r="AJ1302">
        <v>1</v>
      </c>
      <c r="AK1302">
        <v>1</v>
      </c>
      <c r="AL1302">
        <v>1</v>
      </c>
      <c r="AN1302">
        <v>0</v>
      </c>
      <c r="AO1302">
        <v>1</v>
      </c>
      <c r="AP1302">
        <v>0</v>
      </c>
      <c r="AQ1302">
        <v>0</v>
      </c>
      <c r="AR1302">
        <v>0</v>
      </c>
      <c r="AS1302" t="s">
        <v>3</v>
      </c>
      <c r="AT1302">
        <v>6.7000000000000004E-2</v>
      </c>
      <c r="AU1302" t="s">
        <v>3</v>
      </c>
      <c r="AV1302">
        <v>0</v>
      </c>
      <c r="AW1302">
        <v>2</v>
      </c>
      <c r="AX1302">
        <v>39574295</v>
      </c>
      <c r="AY1302">
        <v>1</v>
      </c>
      <c r="AZ1302">
        <v>0</v>
      </c>
      <c r="BA1302">
        <v>1244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CX1302">
        <f>Y1302*Source!I628</f>
        <v>2.1480200000000001E-2</v>
      </c>
      <c r="CY1302">
        <f t="shared" si="237"/>
        <v>11119.2</v>
      </c>
      <c r="CZ1302">
        <f t="shared" si="238"/>
        <v>1695</v>
      </c>
      <c r="DA1302">
        <f t="shared" si="239"/>
        <v>6.56</v>
      </c>
      <c r="DB1302">
        <v>0</v>
      </c>
    </row>
    <row r="1303" spans="1:106" x14ac:dyDescent="0.2">
      <c r="A1303">
        <f>ROW(Source!A628)</f>
        <v>628</v>
      </c>
      <c r="B1303">
        <v>39570879</v>
      </c>
      <c r="C1303">
        <v>39574268</v>
      </c>
      <c r="D1303">
        <v>0</v>
      </c>
      <c r="E1303">
        <v>1</v>
      </c>
      <c r="F1303">
        <v>1</v>
      </c>
      <c r="G1303">
        <v>1</v>
      </c>
      <c r="H1303">
        <v>3</v>
      </c>
      <c r="I1303" t="s">
        <v>927</v>
      </c>
      <c r="J1303" t="s">
        <v>3</v>
      </c>
      <c r="K1303" t="s">
        <v>928</v>
      </c>
      <c r="L1303">
        <v>1301</v>
      </c>
      <c r="N1303">
        <v>1003</v>
      </c>
      <c r="O1303" t="s">
        <v>52</v>
      </c>
      <c r="P1303" t="s">
        <v>52</v>
      </c>
      <c r="Q1303">
        <v>1</v>
      </c>
      <c r="W1303">
        <v>0</v>
      </c>
      <c r="X1303">
        <v>-611116472</v>
      </c>
      <c r="Y1303">
        <v>100.9</v>
      </c>
      <c r="AA1303">
        <v>372.87</v>
      </c>
      <c r="AB1303">
        <v>0</v>
      </c>
      <c r="AC1303">
        <v>0</v>
      </c>
      <c r="AD1303">
        <v>0</v>
      </c>
      <c r="AE1303">
        <v>56.84</v>
      </c>
      <c r="AF1303">
        <v>0</v>
      </c>
      <c r="AG1303">
        <v>0</v>
      </c>
      <c r="AH1303">
        <v>0</v>
      </c>
      <c r="AI1303">
        <v>6.56</v>
      </c>
      <c r="AJ1303">
        <v>1</v>
      </c>
      <c r="AK1303">
        <v>1</v>
      </c>
      <c r="AL1303">
        <v>1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 t="s">
        <v>3</v>
      </c>
      <c r="AT1303">
        <v>100.9</v>
      </c>
      <c r="AU1303" t="s">
        <v>3</v>
      </c>
      <c r="AV1303">
        <v>0</v>
      </c>
      <c r="AW1303">
        <v>1</v>
      </c>
      <c r="AX1303">
        <v>-1</v>
      </c>
      <c r="AY1303">
        <v>0</v>
      </c>
      <c r="AZ1303">
        <v>0</v>
      </c>
      <c r="BA1303" t="s">
        <v>3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CX1303">
        <f>Y1303*Source!I628</f>
        <v>32.34854</v>
      </c>
      <c r="CY1303">
        <f t="shared" si="237"/>
        <v>372.87</v>
      </c>
      <c r="CZ1303">
        <f t="shared" si="238"/>
        <v>56.84</v>
      </c>
      <c r="DA1303">
        <f t="shared" si="239"/>
        <v>6.56</v>
      </c>
      <c r="DB1303">
        <v>0</v>
      </c>
    </row>
    <row r="1304" spans="1:106" x14ac:dyDescent="0.2">
      <c r="A1304">
        <f>ROW(Source!A628)</f>
        <v>628</v>
      </c>
      <c r="B1304">
        <v>39570879</v>
      </c>
      <c r="C1304">
        <v>39574268</v>
      </c>
      <c r="D1304">
        <v>0</v>
      </c>
      <c r="E1304">
        <v>1</v>
      </c>
      <c r="F1304">
        <v>1</v>
      </c>
      <c r="G1304">
        <v>1</v>
      </c>
      <c r="H1304">
        <v>3</v>
      </c>
      <c r="I1304" t="s">
        <v>815</v>
      </c>
      <c r="J1304" t="s">
        <v>3</v>
      </c>
      <c r="K1304" t="s">
        <v>931</v>
      </c>
      <c r="L1304">
        <v>1371</v>
      </c>
      <c r="N1304">
        <v>1013</v>
      </c>
      <c r="O1304" t="s">
        <v>57</v>
      </c>
      <c r="P1304" t="s">
        <v>57</v>
      </c>
      <c r="Q1304">
        <v>1</v>
      </c>
      <c r="W1304">
        <v>0</v>
      </c>
      <c r="X1304">
        <v>1213006398</v>
      </c>
      <c r="Y1304">
        <v>6.2383030000000002</v>
      </c>
      <c r="AA1304">
        <v>330.49</v>
      </c>
      <c r="AB1304">
        <v>0</v>
      </c>
      <c r="AC1304">
        <v>0</v>
      </c>
      <c r="AD1304">
        <v>0</v>
      </c>
      <c r="AE1304">
        <v>50.38</v>
      </c>
      <c r="AF1304">
        <v>0</v>
      </c>
      <c r="AG1304">
        <v>0</v>
      </c>
      <c r="AH1304">
        <v>0</v>
      </c>
      <c r="AI1304">
        <v>6.56</v>
      </c>
      <c r="AJ1304">
        <v>1</v>
      </c>
      <c r="AK1304">
        <v>1</v>
      </c>
      <c r="AL1304">
        <v>1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 t="s">
        <v>3</v>
      </c>
      <c r="AT1304">
        <v>6.2383030000000002</v>
      </c>
      <c r="AU1304" t="s">
        <v>3</v>
      </c>
      <c r="AV1304">
        <v>0</v>
      </c>
      <c r="AW1304">
        <v>1</v>
      </c>
      <c r="AX1304">
        <v>-1</v>
      </c>
      <c r="AY1304">
        <v>0</v>
      </c>
      <c r="AZ1304">
        <v>0</v>
      </c>
      <c r="BA1304" t="s">
        <v>3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CX1304">
        <f>Y1304*Source!I628</f>
        <v>1.9999999418000001</v>
      </c>
      <c r="CY1304">
        <f t="shared" si="237"/>
        <v>330.49</v>
      </c>
      <c r="CZ1304">
        <f t="shared" si="238"/>
        <v>50.38</v>
      </c>
      <c r="DA1304">
        <f t="shared" si="239"/>
        <v>6.56</v>
      </c>
      <c r="DB1304">
        <v>0</v>
      </c>
    </row>
    <row r="1305" spans="1:106" x14ac:dyDescent="0.2">
      <c r="A1305">
        <f>ROW(Source!A628)</f>
        <v>628</v>
      </c>
      <c r="B1305">
        <v>39570879</v>
      </c>
      <c r="C1305">
        <v>39574268</v>
      </c>
      <c r="D1305">
        <v>0</v>
      </c>
      <c r="E1305">
        <v>1</v>
      </c>
      <c r="F1305">
        <v>1</v>
      </c>
      <c r="G1305">
        <v>1</v>
      </c>
      <c r="H1305">
        <v>3</v>
      </c>
      <c r="I1305" t="s">
        <v>815</v>
      </c>
      <c r="J1305" t="s">
        <v>3</v>
      </c>
      <c r="K1305" t="s">
        <v>934</v>
      </c>
      <c r="L1305">
        <v>1371</v>
      </c>
      <c r="N1305">
        <v>1013</v>
      </c>
      <c r="O1305" t="s">
        <v>57</v>
      </c>
      <c r="P1305" t="s">
        <v>57</v>
      </c>
      <c r="Q1305">
        <v>1</v>
      </c>
      <c r="W1305">
        <v>0</v>
      </c>
      <c r="X1305">
        <v>333258356</v>
      </c>
      <c r="Y1305">
        <v>74.859638000000004</v>
      </c>
      <c r="AA1305">
        <v>211.89</v>
      </c>
      <c r="AB1305">
        <v>0</v>
      </c>
      <c r="AC1305">
        <v>0</v>
      </c>
      <c r="AD1305">
        <v>0</v>
      </c>
      <c r="AE1305">
        <v>32.299999999999997</v>
      </c>
      <c r="AF1305">
        <v>0</v>
      </c>
      <c r="AG1305">
        <v>0</v>
      </c>
      <c r="AH1305">
        <v>0</v>
      </c>
      <c r="AI1305">
        <v>6.56</v>
      </c>
      <c r="AJ1305">
        <v>1</v>
      </c>
      <c r="AK1305">
        <v>1</v>
      </c>
      <c r="AL1305">
        <v>1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 t="s">
        <v>3</v>
      </c>
      <c r="AT1305">
        <v>74.859638000000004</v>
      </c>
      <c r="AU1305" t="s">
        <v>3</v>
      </c>
      <c r="AV1305">
        <v>0</v>
      </c>
      <c r="AW1305">
        <v>1</v>
      </c>
      <c r="AX1305">
        <v>-1</v>
      </c>
      <c r="AY1305">
        <v>0</v>
      </c>
      <c r="AZ1305">
        <v>0</v>
      </c>
      <c r="BA1305" t="s">
        <v>3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CX1305">
        <f>Y1305*Source!I628</f>
        <v>23.999999942800002</v>
      </c>
      <c r="CY1305">
        <f t="shared" si="237"/>
        <v>211.89</v>
      </c>
      <c r="CZ1305">
        <f t="shared" si="238"/>
        <v>32.299999999999997</v>
      </c>
      <c r="DA1305">
        <f t="shared" si="239"/>
        <v>6.56</v>
      </c>
      <c r="DB1305">
        <v>0</v>
      </c>
    </row>
    <row r="1306" spans="1:106" x14ac:dyDescent="0.2">
      <c r="A1306">
        <f>ROW(Source!A633)</f>
        <v>633</v>
      </c>
      <c r="B1306">
        <v>39570879</v>
      </c>
      <c r="C1306">
        <v>39574300</v>
      </c>
      <c r="D1306">
        <v>37071037</v>
      </c>
      <c r="E1306">
        <v>1</v>
      </c>
      <c r="F1306">
        <v>1</v>
      </c>
      <c r="G1306">
        <v>1</v>
      </c>
      <c r="H1306">
        <v>1</v>
      </c>
      <c r="I1306" t="s">
        <v>1144</v>
      </c>
      <c r="J1306" t="s">
        <v>3</v>
      </c>
      <c r="K1306" t="s">
        <v>1145</v>
      </c>
      <c r="L1306">
        <v>1191</v>
      </c>
      <c r="N1306">
        <v>1013</v>
      </c>
      <c r="O1306" t="s">
        <v>1143</v>
      </c>
      <c r="P1306" t="s">
        <v>1143</v>
      </c>
      <c r="Q1306">
        <v>1</v>
      </c>
      <c r="W1306">
        <v>0</v>
      </c>
      <c r="X1306">
        <v>1069510174</v>
      </c>
      <c r="Y1306">
        <v>0.18</v>
      </c>
      <c r="AA1306">
        <v>0</v>
      </c>
      <c r="AB1306">
        <v>0</v>
      </c>
      <c r="AC1306">
        <v>0</v>
      </c>
      <c r="AD1306">
        <v>63.11</v>
      </c>
      <c r="AE1306">
        <v>0</v>
      </c>
      <c r="AF1306">
        <v>0</v>
      </c>
      <c r="AG1306">
        <v>0</v>
      </c>
      <c r="AH1306">
        <v>9.6199999999999992</v>
      </c>
      <c r="AI1306">
        <v>1</v>
      </c>
      <c r="AJ1306">
        <v>1</v>
      </c>
      <c r="AK1306">
        <v>1</v>
      </c>
      <c r="AL1306">
        <v>6.56</v>
      </c>
      <c r="AN1306">
        <v>0</v>
      </c>
      <c r="AO1306">
        <v>1</v>
      </c>
      <c r="AP1306">
        <v>0</v>
      </c>
      <c r="AQ1306">
        <v>0</v>
      </c>
      <c r="AR1306">
        <v>0</v>
      </c>
      <c r="AS1306" t="s">
        <v>3</v>
      </c>
      <c r="AT1306">
        <v>0.18</v>
      </c>
      <c r="AU1306" t="s">
        <v>3</v>
      </c>
      <c r="AV1306">
        <v>1</v>
      </c>
      <c r="AW1306">
        <v>2</v>
      </c>
      <c r="AX1306">
        <v>39574304</v>
      </c>
      <c r="AY1306">
        <v>1</v>
      </c>
      <c r="AZ1306">
        <v>0</v>
      </c>
      <c r="BA1306">
        <v>1245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CX1306">
        <f>Y1306*Source!I633</f>
        <v>0.36</v>
      </c>
      <c r="CY1306">
        <f>AD1306</f>
        <v>63.11</v>
      </c>
      <c r="CZ1306">
        <f>AH1306</f>
        <v>9.6199999999999992</v>
      </c>
      <c r="DA1306">
        <f>AL1306</f>
        <v>6.56</v>
      </c>
      <c r="DB1306">
        <v>0</v>
      </c>
    </row>
    <row r="1307" spans="1:106" x14ac:dyDescent="0.2">
      <c r="A1307">
        <f>ROW(Source!A633)</f>
        <v>633</v>
      </c>
      <c r="B1307">
        <v>39570879</v>
      </c>
      <c r="C1307">
        <v>39574300</v>
      </c>
      <c r="D1307">
        <v>36824119</v>
      </c>
      <c r="E1307">
        <v>1</v>
      </c>
      <c r="F1307">
        <v>1</v>
      </c>
      <c r="G1307">
        <v>1</v>
      </c>
      <c r="H1307">
        <v>3</v>
      </c>
      <c r="I1307" t="s">
        <v>941</v>
      </c>
      <c r="J1307" t="s">
        <v>943</v>
      </c>
      <c r="K1307" t="s">
        <v>942</v>
      </c>
      <c r="L1307">
        <v>1354</v>
      </c>
      <c r="N1307">
        <v>1010</v>
      </c>
      <c r="O1307" t="s">
        <v>35</v>
      </c>
      <c r="P1307" t="s">
        <v>35</v>
      </c>
      <c r="Q1307">
        <v>1</v>
      </c>
      <c r="W1307">
        <v>0</v>
      </c>
      <c r="X1307">
        <v>-1304267144</v>
      </c>
      <c r="Y1307">
        <v>1</v>
      </c>
      <c r="AA1307">
        <v>444.77</v>
      </c>
      <c r="AB1307">
        <v>0</v>
      </c>
      <c r="AC1307">
        <v>0</v>
      </c>
      <c r="AD1307">
        <v>0</v>
      </c>
      <c r="AE1307">
        <v>67.8</v>
      </c>
      <c r="AF1307">
        <v>0</v>
      </c>
      <c r="AG1307">
        <v>0</v>
      </c>
      <c r="AH1307">
        <v>0</v>
      </c>
      <c r="AI1307">
        <v>6.56</v>
      </c>
      <c r="AJ1307">
        <v>1</v>
      </c>
      <c r="AK1307">
        <v>1</v>
      </c>
      <c r="AL1307">
        <v>1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 t="s">
        <v>3</v>
      </c>
      <c r="AT1307">
        <v>1</v>
      </c>
      <c r="AU1307" t="s">
        <v>3</v>
      </c>
      <c r="AV1307">
        <v>0</v>
      </c>
      <c r="AW1307">
        <v>1</v>
      </c>
      <c r="AX1307">
        <v>-1</v>
      </c>
      <c r="AY1307">
        <v>0</v>
      </c>
      <c r="AZ1307">
        <v>0</v>
      </c>
      <c r="BA1307" t="s">
        <v>3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CX1307">
        <f>Y1307*Source!I633</f>
        <v>2</v>
      </c>
      <c r="CY1307">
        <f>AA1307</f>
        <v>444.77</v>
      </c>
      <c r="CZ1307">
        <f>AE1307</f>
        <v>67.8</v>
      </c>
      <c r="DA1307">
        <f>AI1307</f>
        <v>6.56</v>
      </c>
      <c r="DB1307">
        <v>0</v>
      </c>
    </row>
    <row r="1308" spans="1:106" x14ac:dyDescent="0.2">
      <c r="A1308">
        <f>ROW(Source!A633)</f>
        <v>633</v>
      </c>
      <c r="B1308">
        <v>39570879</v>
      </c>
      <c r="C1308">
        <v>39574300</v>
      </c>
      <c r="D1308">
        <v>36799095</v>
      </c>
      <c r="E1308">
        <v>17</v>
      </c>
      <c r="F1308">
        <v>1</v>
      </c>
      <c r="G1308">
        <v>1</v>
      </c>
      <c r="H1308">
        <v>3</v>
      </c>
      <c r="I1308" t="s">
        <v>945</v>
      </c>
      <c r="J1308" t="s">
        <v>3</v>
      </c>
      <c r="K1308" t="s">
        <v>946</v>
      </c>
      <c r="L1308">
        <v>1354</v>
      </c>
      <c r="N1308">
        <v>1010</v>
      </c>
      <c r="O1308" t="s">
        <v>35</v>
      </c>
      <c r="P1308" t="s">
        <v>35</v>
      </c>
      <c r="Q1308">
        <v>1</v>
      </c>
      <c r="W1308">
        <v>0</v>
      </c>
      <c r="X1308">
        <v>-805785858</v>
      </c>
      <c r="Y1308">
        <v>1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6.56</v>
      </c>
      <c r="AJ1308">
        <v>1</v>
      </c>
      <c r="AK1308">
        <v>1</v>
      </c>
      <c r="AL1308">
        <v>1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 t="s">
        <v>3</v>
      </c>
      <c r="AT1308">
        <v>1</v>
      </c>
      <c r="AU1308" t="s">
        <v>3</v>
      </c>
      <c r="AV1308">
        <v>0</v>
      </c>
      <c r="AW1308">
        <v>2</v>
      </c>
      <c r="AX1308">
        <v>39574305</v>
      </c>
      <c r="AY1308">
        <v>1</v>
      </c>
      <c r="AZ1308">
        <v>0</v>
      </c>
      <c r="BA1308">
        <v>1246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CX1308">
        <f>Y1308*Source!I633</f>
        <v>2</v>
      </c>
      <c r="CY1308">
        <f>AA1308</f>
        <v>0</v>
      </c>
      <c r="CZ1308">
        <f>AE1308</f>
        <v>0</v>
      </c>
      <c r="DA1308">
        <f>AI1308</f>
        <v>6.56</v>
      </c>
      <c r="DB1308">
        <v>0</v>
      </c>
    </row>
    <row r="1309" spans="1:106" x14ac:dyDescent="0.2">
      <c r="A1309">
        <f>ROW(Source!A636)</f>
        <v>636</v>
      </c>
      <c r="B1309">
        <v>39570879</v>
      </c>
      <c r="C1309">
        <v>39574308</v>
      </c>
      <c r="D1309">
        <v>37064978</v>
      </c>
      <c r="E1309">
        <v>1</v>
      </c>
      <c r="F1309">
        <v>1</v>
      </c>
      <c r="G1309">
        <v>1</v>
      </c>
      <c r="H1309">
        <v>1</v>
      </c>
      <c r="I1309" t="s">
        <v>1181</v>
      </c>
      <c r="J1309" t="s">
        <v>3</v>
      </c>
      <c r="K1309" t="s">
        <v>1182</v>
      </c>
      <c r="L1309">
        <v>1191</v>
      </c>
      <c r="N1309">
        <v>1013</v>
      </c>
      <c r="O1309" t="s">
        <v>1143</v>
      </c>
      <c r="P1309" t="s">
        <v>1143</v>
      </c>
      <c r="Q1309">
        <v>1</v>
      </c>
      <c r="W1309">
        <v>0</v>
      </c>
      <c r="X1309">
        <v>-719309759</v>
      </c>
      <c r="Y1309">
        <v>7.6704999999999997</v>
      </c>
      <c r="AA1309">
        <v>0</v>
      </c>
      <c r="AB1309">
        <v>0</v>
      </c>
      <c r="AC1309">
        <v>0</v>
      </c>
      <c r="AD1309">
        <v>58.12</v>
      </c>
      <c r="AE1309">
        <v>0</v>
      </c>
      <c r="AF1309">
        <v>0</v>
      </c>
      <c r="AG1309">
        <v>0</v>
      </c>
      <c r="AH1309">
        <v>8.86</v>
      </c>
      <c r="AI1309">
        <v>1</v>
      </c>
      <c r="AJ1309">
        <v>1</v>
      </c>
      <c r="AK1309">
        <v>1</v>
      </c>
      <c r="AL1309">
        <v>6.56</v>
      </c>
      <c r="AN1309">
        <v>0</v>
      </c>
      <c r="AO1309">
        <v>1</v>
      </c>
      <c r="AP1309">
        <v>1</v>
      </c>
      <c r="AQ1309">
        <v>0</v>
      </c>
      <c r="AR1309">
        <v>0</v>
      </c>
      <c r="AS1309" t="s">
        <v>3</v>
      </c>
      <c r="AT1309">
        <v>6.67</v>
      </c>
      <c r="AU1309" t="s">
        <v>20</v>
      </c>
      <c r="AV1309">
        <v>1</v>
      </c>
      <c r="AW1309">
        <v>2</v>
      </c>
      <c r="AX1309">
        <v>39574319</v>
      </c>
      <c r="AY1309">
        <v>1</v>
      </c>
      <c r="AZ1309">
        <v>0</v>
      </c>
      <c r="BA1309">
        <v>1247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CX1309">
        <f>Y1309*Source!I636</f>
        <v>2.3011499999999998</v>
      </c>
      <c r="CY1309">
        <f>AD1309</f>
        <v>58.12</v>
      </c>
      <c r="CZ1309">
        <f>AH1309</f>
        <v>8.86</v>
      </c>
      <c r="DA1309">
        <f>AL1309</f>
        <v>6.56</v>
      </c>
      <c r="DB1309">
        <v>0</v>
      </c>
    </row>
    <row r="1310" spans="1:106" x14ac:dyDescent="0.2">
      <c r="A1310">
        <f>ROW(Source!A636)</f>
        <v>636</v>
      </c>
      <c r="B1310">
        <v>39570879</v>
      </c>
      <c r="C1310">
        <v>39574308</v>
      </c>
      <c r="D1310">
        <v>37064876</v>
      </c>
      <c r="E1310">
        <v>1</v>
      </c>
      <c r="F1310">
        <v>1</v>
      </c>
      <c r="G1310">
        <v>1</v>
      </c>
      <c r="H1310">
        <v>1</v>
      </c>
      <c r="I1310" t="s">
        <v>1146</v>
      </c>
      <c r="J1310" t="s">
        <v>3</v>
      </c>
      <c r="K1310" t="s">
        <v>1147</v>
      </c>
      <c r="L1310">
        <v>1191</v>
      </c>
      <c r="N1310">
        <v>1013</v>
      </c>
      <c r="O1310" t="s">
        <v>1143</v>
      </c>
      <c r="P1310" t="s">
        <v>1143</v>
      </c>
      <c r="Q1310">
        <v>1</v>
      </c>
      <c r="W1310">
        <v>0</v>
      </c>
      <c r="X1310">
        <v>-1417349443</v>
      </c>
      <c r="Y1310">
        <v>0.43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1</v>
      </c>
      <c r="AJ1310">
        <v>1</v>
      </c>
      <c r="AK1310">
        <v>6.56</v>
      </c>
      <c r="AL1310">
        <v>1</v>
      </c>
      <c r="AN1310">
        <v>0</v>
      </c>
      <c r="AO1310">
        <v>1</v>
      </c>
      <c r="AP1310">
        <v>0</v>
      </c>
      <c r="AQ1310">
        <v>0</v>
      </c>
      <c r="AR1310">
        <v>0</v>
      </c>
      <c r="AS1310" t="s">
        <v>3</v>
      </c>
      <c r="AT1310">
        <v>0.43</v>
      </c>
      <c r="AU1310" t="s">
        <v>3</v>
      </c>
      <c r="AV1310">
        <v>2</v>
      </c>
      <c r="AW1310">
        <v>2</v>
      </c>
      <c r="AX1310">
        <v>39574320</v>
      </c>
      <c r="AY1310">
        <v>1</v>
      </c>
      <c r="AZ1310">
        <v>2048</v>
      </c>
      <c r="BA1310">
        <v>1248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CX1310">
        <f>Y1310*Source!I636</f>
        <v>0.129</v>
      </c>
      <c r="CY1310">
        <f>AD1310</f>
        <v>0</v>
      </c>
      <c r="CZ1310">
        <f>AH1310</f>
        <v>0</v>
      </c>
      <c r="DA1310">
        <f>AL1310</f>
        <v>1</v>
      </c>
      <c r="DB1310">
        <v>0</v>
      </c>
    </row>
    <row r="1311" spans="1:106" x14ac:dyDescent="0.2">
      <c r="A1311">
        <f>ROW(Source!A636)</f>
        <v>636</v>
      </c>
      <c r="B1311">
        <v>39570879</v>
      </c>
      <c r="C1311">
        <v>39574308</v>
      </c>
      <c r="D1311">
        <v>36882057</v>
      </c>
      <c r="E1311">
        <v>1</v>
      </c>
      <c r="F1311">
        <v>1</v>
      </c>
      <c r="G1311">
        <v>1</v>
      </c>
      <c r="H1311">
        <v>2</v>
      </c>
      <c r="I1311" t="s">
        <v>1194</v>
      </c>
      <c r="J1311" t="s">
        <v>1195</v>
      </c>
      <c r="K1311" t="s">
        <v>1196</v>
      </c>
      <c r="L1311">
        <v>1368</v>
      </c>
      <c r="N1311">
        <v>1011</v>
      </c>
      <c r="O1311" t="s">
        <v>1151</v>
      </c>
      <c r="P1311" t="s">
        <v>1151</v>
      </c>
      <c r="Q1311">
        <v>1</v>
      </c>
      <c r="W1311">
        <v>0</v>
      </c>
      <c r="X1311">
        <v>-1460065968</v>
      </c>
      <c r="Y1311">
        <v>0.22499999999999998</v>
      </c>
      <c r="AA1311">
        <v>0</v>
      </c>
      <c r="AB1311">
        <v>566.78</v>
      </c>
      <c r="AC1311">
        <v>13.5</v>
      </c>
      <c r="AD1311">
        <v>0</v>
      </c>
      <c r="AE1311">
        <v>0</v>
      </c>
      <c r="AF1311">
        <v>86.4</v>
      </c>
      <c r="AG1311">
        <v>13.5</v>
      </c>
      <c r="AH1311">
        <v>0</v>
      </c>
      <c r="AI1311">
        <v>1</v>
      </c>
      <c r="AJ1311">
        <v>6.56</v>
      </c>
      <c r="AK1311">
        <v>1</v>
      </c>
      <c r="AL1311">
        <v>1</v>
      </c>
      <c r="AN1311">
        <v>0</v>
      </c>
      <c r="AO1311">
        <v>1</v>
      </c>
      <c r="AP1311">
        <v>1</v>
      </c>
      <c r="AQ1311">
        <v>0</v>
      </c>
      <c r="AR1311">
        <v>0</v>
      </c>
      <c r="AS1311" t="s">
        <v>3</v>
      </c>
      <c r="AT1311">
        <v>0.18</v>
      </c>
      <c r="AU1311" t="s">
        <v>19</v>
      </c>
      <c r="AV1311">
        <v>0</v>
      </c>
      <c r="AW1311">
        <v>2</v>
      </c>
      <c r="AX1311">
        <v>39574321</v>
      </c>
      <c r="AY1311">
        <v>1</v>
      </c>
      <c r="AZ1311">
        <v>0</v>
      </c>
      <c r="BA1311">
        <v>1249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CX1311">
        <f>Y1311*Source!I636</f>
        <v>6.7499999999999991E-2</v>
      </c>
      <c r="CY1311">
        <f>AB1311</f>
        <v>566.78</v>
      </c>
      <c r="CZ1311">
        <f>AF1311</f>
        <v>86.4</v>
      </c>
      <c r="DA1311">
        <f>AJ1311</f>
        <v>6.56</v>
      </c>
      <c r="DB1311">
        <v>0</v>
      </c>
    </row>
    <row r="1312" spans="1:106" x14ac:dyDescent="0.2">
      <c r="A1312">
        <f>ROW(Source!A636)</f>
        <v>636</v>
      </c>
      <c r="B1312">
        <v>39570879</v>
      </c>
      <c r="C1312">
        <v>39574308</v>
      </c>
      <c r="D1312">
        <v>36882159</v>
      </c>
      <c r="E1312">
        <v>1</v>
      </c>
      <c r="F1312">
        <v>1</v>
      </c>
      <c r="G1312">
        <v>1</v>
      </c>
      <c r="H1312">
        <v>2</v>
      </c>
      <c r="I1312" t="s">
        <v>1155</v>
      </c>
      <c r="J1312" t="s">
        <v>1156</v>
      </c>
      <c r="K1312" t="s">
        <v>1157</v>
      </c>
      <c r="L1312">
        <v>1368</v>
      </c>
      <c r="N1312">
        <v>1011</v>
      </c>
      <c r="O1312" t="s">
        <v>1151</v>
      </c>
      <c r="P1312" t="s">
        <v>1151</v>
      </c>
      <c r="Q1312">
        <v>1</v>
      </c>
      <c r="W1312">
        <v>0</v>
      </c>
      <c r="X1312">
        <v>-1718674368</v>
      </c>
      <c r="Y1312">
        <v>0.13750000000000001</v>
      </c>
      <c r="AA1312">
        <v>0</v>
      </c>
      <c r="AB1312">
        <v>734.65</v>
      </c>
      <c r="AC1312">
        <v>13.5</v>
      </c>
      <c r="AD1312">
        <v>0</v>
      </c>
      <c r="AE1312">
        <v>0</v>
      </c>
      <c r="AF1312">
        <v>111.99</v>
      </c>
      <c r="AG1312">
        <v>13.5</v>
      </c>
      <c r="AH1312">
        <v>0</v>
      </c>
      <c r="AI1312">
        <v>1</v>
      </c>
      <c r="AJ1312">
        <v>6.56</v>
      </c>
      <c r="AK1312">
        <v>1</v>
      </c>
      <c r="AL1312">
        <v>1</v>
      </c>
      <c r="AN1312">
        <v>0</v>
      </c>
      <c r="AO1312">
        <v>1</v>
      </c>
      <c r="AP1312">
        <v>1</v>
      </c>
      <c r="AQ1312">
        <v>0</v>
      </c>
      <c r="AR1312">
        <v>0</v>
      </c>
      <c r="AS1312" t="s">
        <v>3</v>
      </c>
      <c r="AT1312">
        <v>0.11</v>
      </c>
      <c r="AU1312" t="s">
        <v>19</v>
      </c>
      <c r="AV1312">
        <v>0</v>
      </c>
      <c r="AW1312">
        <v>2</v>
      </c>
      <c r="AX1312">
        <v>39574322</v>
      </c>
      <c r="AY1312">
        <v>1</v>
      </c>
      <c r="AZ1312">
        <v>0</v>
      </c>
      <c r="BA1312">
        <v>1250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CX1312">
        <f>Y1312*Source!I636</f>
        <v>4.1250000000000002E-2</v>
      </c>
      <c r="CY1312">
        <f>AB1312</f>
        <v>734.65</v>
      </c>
      <c r="CZ1312">
        <f>AF1312</f>
        <v>111.99</v>
      </c>
      <c r="DA1312">
        <f>AJ1312</f>
        <v>6.56</v>
      </c>
      <c r="DB1312">
        <v>0</v>
      </c>
    </row>
    <row r="1313" spans="1:106" x14ac:dyDescent="0.2">
      <c r="A1313">
        <f>ROW(Source!A636)</f>
        <v>636</v>
      </c>
      <c r="B1313">
        <v>39570879</v>
      </c>
      <c r="C1313">
        <v>39574308</v>
      </c>
      <c r="D1313">
        <v>36883554</v>
      </c>
      <c r="E1313">
        <v>1</v>
      </c>
      <c r="F1313">
        <v>1</v>
      </c>
      <c r="G1313">
        <v>1</v>
      </c>
      <c r="H1313">
        <v>2</v>
      </c>
      <c r="I1313" t="s">
        <v>1158</v>
      </c>
      <c r="J1313" t="s">
        <v>1159</v>
      </c>
      <c r="K1313" t="s">
        <v>1160</v>
      </c>
      <c r="L1313">
        <v>1368</v>
      </c>
      <c r="N1313">
        <v>1011</v>
      </c>
      <c r="O1313" t="s">
        <v>1151</v>
      </c>
      <c r="P1313" t="s">
        <v>1151</v>
      </c>
      <c r="Q1313">
        <v>1</v>
      </c>
      <c r="W1313">
        <v>0</v>
      </c>
      <c r="X1313">
        <v>1372534845</v>
      </c>
      <c r="Y1313">
        <v>0.17500000000000002</v>
      </c>
      <c r="AA1313">
        <v>0</v>
      </c>
      <c r="AB1313">
        <v>431.06</v>
      </c>
      <c r="AC1313">
        <v>11.6</v>
      </c>
      <c r="AD1313">
        <v>0</v>
      </c>
      <c r="AE1313">
        <v>0</v>
      </c>
      <c r="AF1313">
        <v>65.709999999999994</v>
      </c>
      <c r="AG1313">
        <v>11.6</v>
      </c>
      <c r="AH1313">
        <v>0</v>
      </c>
      <c r="AI1313">
        <v>1</v>
      </c>
      <c r="AJ1313">
        <v>6.56</v>
      </c>
      <c r="AK1313">
        <v>1</v>
      </c>
      <c r="AL1313">
        <v>1</v>
      </c>
      <c r="AN1313">
        <v>0</v>
      </c>
      <c r="AO1313">
        <v>1</v>
      </c>
      <c r="AP1313">
        <v>1</v>
      </c>
      <c r="AQ1313">
        <v>0</v>
      </c>
      <c r="AR1313">
        <v>0</v>
      </c>
      <c r="AS1313" t="s">
        <v>3</v>
      </c>
      <c r="AT1313">
        <v>0.14000000000000001</v>
      </c>
      <c r="AU1313" t="s">
        <v>19</v>
      </c>
      <c r="AV1313">
        <v>0</v>
      </c>
      <c r="AW1313">
        <v>2</v>
      </c>
      <c r="AX1313">
        <v>39574323</v>
      </c>
      <c r="AY1313">
        <v>1</v>
      </c>
      <c r="AZ1313">
        <v>0</v>
      </c>
      <c r="BA1313">
        <v>1251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CX1313">
        <f>Y1313*Source!I636</f>
        <v>5.2500000000000005E-2</v>
      </c>
      <c r="CY1313">
        <f>AB1313</f>
        <v>431.06</v>
      </c>
      <c r="CZ1313">
        <f>AF1313</f>
        <v>65.709999999999994</v>
      </c>
      <c r="DA1313">
        <f>AJ1313</f>
        <v>6.56</v>
      </c>
      <c r="DB1313">
        <v>0</v>
      </c>
    </row>
    <row r="1314" spans="1:106" x14ac:dyDescent="0.2">
      <c r="A1314">
        <f>ROW(Source!A636)</f>
        <v>636</v>
      </c>
      <c r="B1314">
        <v>39570879</v>
      </c>
      <c r="C1314">
        <v>39574308</v>
      </c>
      <c r="D1314">
        <v>36883858</v>
      </c>
      <c r="E1314">
        <v>1</v>
      </c>
      <c r="F1314">
        <v>1</v>
      </c>
      <c r="G1314">
        <v>1</v>
      </c>
      <c r="H1314">
        <v>2</v>
      </c>
      <c r="I1314" t="s">
        <v>1231</v>
      </c>
      <c r="J1314" t="s">
        <v>1232</v>
      </c>
      <c r="K1314" t="s">
        <v>1233</v>
      </c>
      <c r="L1314">
        <v>1368</v>
      </c>
      <c r="N1314">
        <v>1011</v>
      </c>
      <c r="O1314" t="s">
        <v>1151</v>
      </c>
      <c r="P1314" t="s">
        <v>1151</v>
      </c>
      <c r="Q1314">
        <v>1</v>
      </c>
      <c r="W1314">
        <v>0</v>
      </c>
      <c r="X1314">
        <v>-353815937</v>
      </c>
      <c r="Y1314">
        <v>2.3624999999999998</v>
      </c>
      <c r="AA1314">
        <v>0</v>
      </c>
      <c r="AB1314">
        <v>53.14</v>
      </c>
      <c r="AC1314">
        <v>0</v>
      </c>
      <c r="AD1314">
        <v>0</v>
      </c>
      <c r="AE1314">
        <v>0</v>
      </c>
      <c r="AF1314">
        <v>8.1</v>
      </c>
      <c r="AG1314">
        <v>0</v>
      </c>
      <c r="AH1314">
        <v>0</v>
      </c>
      <c r="AI1314">
        <v>1</v>
      </c>
      <c r="AJ1314">
        <v>6.56</v>
      </c>
      <c r="AK1314">
        <v>1</v>
      </c>
      <c r="AL1314">
        <v>1</v>
      </c>
      <c r="AN1314">
        <v>0</v>
      </c>
      <c r="AO1314">
        <v>1</v>
      </c>
      <c r="AP1314">
        <v>1</v>
      </c>
      <c r="AQ1314">
        <v>0</v>
      </c>
      <c r="AR1314">
        <v>0</v>
      </c>
      <c r="AS1314" t="s">
        <v>3</v>
      </c>
      <c r="AT1314">
        <v>1.89</v>
      </c>
      <c r="AU1314" t="s">
        <v>19</v>
      </c>
      <c r="AV1314">
        <v>0</v>
      </c>
      <c r="AW1314">
        <v>2</v>
      </c>
      <c r="AX1314">
        <v>39574324</v>
      </c>
      <c r="AY1314">
        <v>1</v>
      </c>
      <c r="AZ1314">
        <v>0</v>
      </c>
      <c r="BA1314">
        <v>1252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CX1314">
        <f>Y1314*Source!I636</f>
        <v>0.70874999999999988</v>
      </c>
      <c r="CY1314">
        <f>AB1314</f>
        <v>53.14</v>
      </c>
      <c r="CZ1314">
        <f>AF1314</f>
        <v>8.1</v>
      </c>
      <c r="DA1314">
        <f>AJ1314</f>
        <v>6.56</v>
      </c>
      <c r="DB1314">
        <v>0</v>
      </c>
    </row>
    <row r="1315" spans="1:106" x14ac:dyDescent="0.2">
      <c r="A1315">
        <f>ROW(Source!A636)</f>
        <v>636</v>
      </c>
      <c r="B1315">
        <v>39570879</v>
      </c>
      <c r="C1315">
        <v>39574308</v>
      </c>
      <c r="D1315">
        <v>36803278</v>
      </c>
      <c r="E1315">
        <v>1</v>
      </c>
      <c r="F1315">
        <v>1</v>
      </c>
      <c r="G1315">
        <v>1</v>
      </c>
      <c r="H1315">
        <v>3</v>
      </c>
      <c r="I1315" t="s">
        <v>1519</v>
      </c>
      <c r="J1315" t="s">
        <v>1520</v>
      </c>
      <c r="K1315" t="s">
        <v>1521</v>
      </c>
      <c r="L1315">
        <v>1348</v>
      </c>
      <c r="N1315">
        <v>1009</v>
      </c>
      <c r="O1315" t="s">
        <v>64</v>
      </c>
      <c r="P1315" t="s">
        <v>64</v>
      </c>
      <c r="Q1315">
        <v>1000</v>
      </c>
      <c r="W1315">
        <v>0</v>
      </c>
      <c r="X1315">
        <v>-1506867946</v>
      </c>
      <c r="Y1315">
        <v>5.0000000000000001E-4</v>
      </c>
      <c r="AA1315">
        <v>61821.440000000002</v>
      </c>
      <c r="AB1315">
        <v>0</v>
      </c>
      <c r="AC1315">
        <v>0</v>
      </c>
      <c r="AD1315">
        <v>0</v>
      </c>
      <c r="AE1315">
        <v>9424</v>
      </c>
      <c r="AF1315">
        <v>0</v>
      </c>
      <c r="AG1315">
        <v>0</v>
      </c>
      <c r="AH1315">
        <v>0</v>
      </c>
      <c r="AI1315">
        <v>6.56</v>
      </c>
      <c r="AJ1315">
        <v>1</v>
      </c>
      <c r="AK1315">
        <v>1</v>
      </c>
      <c r="AL1315">
        <v>1</v>
      </c>
      <c r="AN1315">
        <v>0</v>
      </c>
      <c r="AO1315">
        <v>1</v>
      </c>
      <c r="AP1315">
        <v>0</v>
      </c>
      <c r="AQ1315">
        <v>0</v>
      </c>
      <c r="AR1315">
        <v>0</v>
      </c>
      <c r="AS1315" t="s">
        <v>3</v>
      </c>
      <c r="AT1315">
        <v>5.0000000000000001E-4</v>
      </c>
      <c r="AU1315" t="s">
        <v>3</v>
      </c>
      <c r="AV1315">
        <v>0</v>
      </c>
      <c r="AW1315">
        <v>2</v>
      </c>
      <c r="AX1315">
        <v>39574325</v>
      </c>
      <c r="AY1315">
        <v>1</v>
      </c>
      <c r="AZ1315">
        <v>0</v>
      </c>
      <c r="BA1315">
        <v>1253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CX1315">
        <f>Y1315*Source!I636</f>
        <v>1.4999999999999999E-4</v>
      </c>
      <c r="CY1315">
        <f>AA1315</f>
        <v>61821.440000000002</v>
      </c>
      <c r="CZ1315">
        <f>AE1315</f>
        <v>9424</v>
      </c>
      <c r="DA1315">
        <f>AI1315</f>
        <v>6.56</v>
      </c>
      <c r="DB1315">
        <v>0</v>
      </c>
    </row>
    <row r="1316" spans="1:106" x14ac:dyDescent="0.2">
      <c r="A1316">
        <f>ROW(Source!A636)</f>
        <v>636</v>
      </c>
      <c r="B1316">
        <v>39570879</v>
      </c>
      <c r="C1316">
        <v>39574308</v>
      </c>
      <c r="D1316">
        <v>36805352</v>
      </c>
      <c r="E1316">
        <v>1</v>
      </c>
      <c r="F1316">
        <v>1</v>
      </c>
      <c r="G1316">
        <v>1</v>
      </c>
      <c r="H1316">
        <v>3</v>
      </c>
      <c r="I1316" t="s">
        <v>1522</v>
      </c>
      <c r="J1316" t="s">
        <v>1523</v>
      </c>
      <c r="K1316" t="s">
        <v>1524</v>
      </c>
      <c r="L1316">
        <v>1346</v>
      </c>
      <c r="N1316">
        <v>1009</v>
      </c>
      <c r="O1316" t="s">
        <v>307</v>
      </c>
      <c r="P1316" t="s">
        <v>307</v>
      </c>
      <c r="Q1316">
        <v>1</v>
      </c>
      <c r="W1316">
        <v>0</v>
      </c>
      <c r="X1316">
        <v>-1725235741</v>
      </c>
      <c r="Y1316">
        <v>0.52</v>
      </c>
      <c r="AA1316">
        <v>185.39</v>
      </c>
      <c r="AB1316">
        <v>0</v>
      </c>
      <c r="AC1316">
        <v>0</v>
      </c>
      <c r="AD1316">
        <v>0</v>
      </c>
      <c r="AE1316">
        <v>28.26</v>
      </c>
      <c r="AF1316">
        <v>0</v>
      </c>
      <c r="AG1316">
        <v>0</v>
      </c>
      <c r="AH1316">
        <v>0</v>
      </c>
      <c r="AI1316">
        <v>6.56</v>
      </c>
      <c r="AJ1316">
        <v>1</v>
      </c>
      <c r="AK1316">
        <v>1</v>
      </c>
      <c r="AL1316">
        <v>1</v>
      </c>
      <c r="AN1316">
        <v>0</v>
      </c>
      <c r="AO1316">
        <v>1</v>
      </c>
      <c r="AP1316">
        <v>0</v>
      </c>
      <c r="AQ1316">
        <v>0</v>
      </c>
      <c r="AR1316">
        <v>0</v>
      </c>
      <c r="AS1316" t="s">
        <v>3</v>
      </c>
      <c r="AT1316">
        <v>0.52</v>
      </c>
      <c r="AU1316" t="s">
        <v>3</v>
      </c>
      <c r="AV1316">
        <v>0</v>
      </c>
      <c r="AW1316">
        <v>2</v>
      </c>
      <c r="AX1316">
        <v>39574326</v>
      </c>
      <c r="AY1316">
        <v>1</v>
      </c>
      <c r="AZ1316">
        <v>0</v>
      </c>
      <c r="BA1316">
        <v>1254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CX1316">
        <f>Y1316*Source!I636</f>
        <v>0.156</v>
      </c>
      <c r="CY1316">
        <f>AA1316</f>
        <v>185.39</v>
      </c>
      <c r="CZ1316">
        <f>AE1316</f>
        <v>28.26</v>
      </c>
      <c r="DA1316">
        <f>AI1316</f>
        <v>6.56</v>
      </c>
      <c r="DB1316">
        <v>0</v>
      </c>
    </row>
    <row r="1317" spans="1:106" x14ac:dyDescent="0.2">
      <c r="A1317">
        <f>ROW(Source!A636)</f>
        <v>636</v>
      </c>
      <c r="B1317">
        <v>39570879</v>
      </c>
      <c r="C1317">
        <v>39574308</v>
      </c>
      <c r="D1317">
        <v>39169913</v>
      </c>
      <c r="E1317">
        <v>17</v>
      </c>
      <c r="F1317">
        <v>1</v>
      </c>
      <c r="G1317">
        <v>1</v>
      </c>
      <c r="H1317">
        <v>3</v>
      </c>
      <c r="I1317" t="s">
        <v>124</v>
      </c>
      <c r="J1317" t="s">
        <v>3</v>
      </c>
      <c r="K1317" t="s">
        <v>952</v>
      </c>
      <c r="L1317">
        <v>1348</v>
      </c>
      <c r="N1317">
        <v>1009</v>
      </c>
      <c r="O1317" t="s">
        <v>64</v>
      </c>
      <c r="P1317" t="s">
        <v>64</v>
      </c>
      <c r="Q1317">
        <v>1000</v>
      </c>
      <c r="W1317">
        <v>0</v>
      </c>
      <c r="X1317">
        <v>-1967731624</v>
      </c>
      <c r="Y1317">
        <v>0.3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6.56</v>
      </c>
      <c r="AJ1317">
        <v>1</v>
      </c>
      <c r="AK1317">
        <v>1</v>
      </c>
      <c r="AL1317">
        <v>1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 t="s">
        <v>3</v>
      </c>
      <c r="AT1317">
        <v>0.3</v>
      </c>
      <c r="AU1317" t="s">
        <v>3</v>
      </c>
      <c r="AV1317">
        <v>0</v>
      </c>
      <c r="AW1317">
        <v>2</v>
      </c>
      <c r="AX1317">
        <v>39574327</v>
      </c>
      <c r="AY1317">
        <v>1</v>
      </c>
      <c r="AZ1317">
        <v>0</v>
      </c>
      <c r="BA1317">
        <v>1255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CX1317">
        <f>Y1317*Source!I636</f>
        <v>0.09</v>
      </c>
      <c r="CY1317">
        <f>AA1317</f>
        <v>0</v>
      </c>
      <c r="CZ1317">
        <f>AE1317</f>
        <v>0</v>
      </c>
      <c r="DA1317">
        <f>AI1317</f>
        <v>6.56</v>
      </c>
      <c r="DB1317">
        <v>0</v>
      </c>
    </row>
    <row r="1318" spans="1:106" x14ac:dyDescent="0.2">
      <c r="A1318">
        <f>ROW(Source!A636)</f>
        <v>636</v>
      </c>
      <c r="B1318">
        <v>39570879</v>
      </c>
      <c r="C1318">
        <v>39574308</v>
      </c>
      <c r="D1318">
        <v>0</v>
      </c>
      <c r="E1318">
        <v>1</v>
      </c>
      <c r="F1318">
        <v>1</v>
      </c>
      <c r="G1318">
        <v>1</v>
      </c>
      <c r="H1318">
        <v>3</v>
      </c>
      <c r="I1318" t="s">
        <v>815</v>
      </c>
      <c r="J1318" t="s">
        <v>3</v>
      </c>
      <c r="K1318" t="s">
        <v>954</v>
      </c>
      <c r="L1318">
        <v>1371</v>
      </c>
      <c r="N1318">
        <v>1013</v>
      </c>
      <c r="O1318" t="s">
        <v>57</v>
      </c>
      <c r="P1318" t="s">
        <v>57</v>
      </c>
      <c r="Q1318">
        <v>1</v>
      </c>
      <c r="W1318">
        <v>0</v>
      </c>
      <c r="X1318">
        <v>925740205</v>
      </c>
      <c r="Y1318">
        <v>33.333333000000003</v>
      </c>
      <c r="AA1318">
        <v>2372.88</v>
      </c>
      <c r="AB1318">
        <v>0</v>
      </c>
      <c r="AC1318">
        <v>0</v>
      </c>
      <c r="AD1318">
        <v>0</v>
      </c>
      <c r="AE1318">
        <v>361.72</v>
      </c>
      <c r="AF1318">
        <v>0</v>
      </c>
      <c r="AG1318">
        <v>0</v>
      </c>
      <c r="AH1318">
        <v>0</v>
      </c>
      <c r="AI1318">
        <v>6.56</v>
      </c>
      <c r="AJ1318">
        <v>1</v>
      </c>
      <c r="AK1318">
        <v>1</v>
      </c>
      <c r="AL1318">
        <v>1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 t="s">
        <v>3</v>
      </c>
      <c r="AT1318">
        <v>33.333333000000003</v>
      </c>
      <c r="AU1318" t="s">
        <v>3</v>
      </c>
      <c r="AV1318">
        <v>0</v>
      </c>
      <c r="AW1318">
        <v>1</v>
      </c>
      <c r="AX1318">
        <v>-1</v>
      </c>
      <c r="AY1318">
        <v>0</v>
      </c>
      <c r="AZ1318">
        <v>0</v>
      </c>
      <c r="BA1318" t="s">
        <v>3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CX1318">
        <f>Y1318*Source!I636</f>
        <v>9.9999999000000006</v>
      </c>
      <c r="CY1318">
        <f>AA1318</f>
        <v>2372.88</v>
      </c>
      <c r="CZ1318">
        <f>AE1318</f>
        <v>361.72</v>
      </c>
      <c r="DA1318">
        <f>AI1318</f>
        <v>6.56</v>
      </c>
      <c r="DB1318">
        <v>0</v>
      </c>
    </row>
    <row r="1319" spans="1:106" x14ac:dyDescent="0.2">
      <c r="A1319">
        <f>ROW(Source!A673)</f>
        <v>673</v>
      </c>
      <c r="B1319">
        <v>39570879</v>
      </c>
      <c r="C1319">
        <v>39574424</v>
      </c>
      <c r="D1319">
        <v>37070495</v>
      </c>
      <c r="E1319">
        <v>1</v>
      </c>
      <c r="F1319">
        <v>1</v>
      </c>
      <c r="G1319">
        <v>1</v>
      </c>
      <c r="H1319">
        <v>1</v>
      </c>
      <c r="I1319" t="s">
        <v>1274</v>
      </c>
      <c r="J1319" t="s">
        <v>3</v>
      </c>
      <c r="K1319" t="s">
        <v>1275</v>
      </c>
      <c r="L1319">
        <v>1191</v>
      </c>
      <c r="N1319">
        <v>1013</v>
      </c>
      <c r="O1319" t="s">
        <v>1143</v>
      </c>
      <c r="P1319" t="s">
        <v>1143</v>
      </c>
      <c r="Q1319">
        <v>1</v>
      </c>
      <c r="W1319">
        <v>0</v>
      </c>
      <c r="X1319">
        <v>-784637506</v>
      </c>
      <c r="Y1319">
        <v>72.771999999999991</v>
      </c>
      <c r="AA1319">
        <v>0</v>
      </c>
      <c r="AB1319">
        <v>0</v>
      </c>
      <c r="AC1319">
        <v>0</v>
      </c>
      <c r="AD1319">
        <v>57.33</v>
      </c>
      <c r="AE1319">
        <v>0</v>
      </c>
      <c r="AF1319">
        <v>0</v>
      </c>
      <c r="AG1319">
        <v>0</v>
      </c>
      <c r="AH1319">
        <v>8.74</v>
      </c>
      <c r="AI1319">
        <v>1</v>
      </c>
      <c r="AJ1319">
        <v>1</v>
      </c>
      <c r="AK1319">
        <v>1</v>
      </c>
      <c r="AL1319">
        <v>6.56</v>
      </c>
      <c r="AN1319">
        <v>0</v>
      </c>
      <c r="AO1319">
        <v>1</v>
      </c>
      <c r="AP1319">
        <v>1</v>
      </c>
      <c r="AQ1319">
        <v>0</v>
      </c>
      <c r="AR1319">
        <v>0</v>
      </c>
      <c r="AS1319" t="s">
        <v>3</v>
      </c>
      <c r="AT1319">
        <v>63.28</v>
      </c>
      <c r="AU1319" t="s">
        <v>20</v>
      </c>
      <c r="AV1319">
        <v>1</v>
      </c>
      <c r="AW1319">
        <v>2</v>
      </c>
      <c r="AX1319">
        <v>39574448</v>
      </c>
      <c r="AY1319">
        <v>1</v>
      </c>
      <c r="AZ1319">
        <v>0</v>
      </c>
      <c r="BA1319">
        <v>1256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CX1319">
        <f>Y1319*Source!I673</f>
        <v>3.5701943199999997</v>
      </c>
      <c r="CY1319">
        <f>AD1319</f>
        <v>57.33</v>
      </c>
      <c r="CZ1319">
        <f>AH1319</f>
        <v>8.74</v>
      </c>
      <c r="DA1319">
        <f>AL1319</f>
        <v>6.56</v>
      </c>
      <c r="DB1319">
        <v>0</v>
      </c>
    </row>
    <row r="1320" spans="1:106" x14ac:dyDescent="0.2">
      <c r="A1320">
        <f>ROW(Source!A673)</f>
        <v>673</v>
      </c>
      <c r="B1320">
        <v>39570879</v>
      </c>
      <c r="C1320">
        <v>39574424</v>
      </c>
      <c r="D1320">
        <v>37064876</v>
      </c>
      <c r="E1320">
        <v>1</v>
      </c>
      <c r="F1320">
        <v>1</v>
      </c>
      <c r="G1320">
        <v>1</v>
      </c>
      <c r="H1320">
        <v>1</v>
      </c>
      <c r="I1320" t="s">
        <v>1146</v>
      </c>
      <c r="J1320" t="s">
        <v>3</v>
      </c>
      <c r="K1320" t="s">
        <v>1147</v>
      </c>
      <c r="L1320">
        <v>1191</v>
      </c>
      <c r="N1320">
        <v>1013</v>
      </c>
      <c r="O1320" t="s">
        <v>1143</v>
      </c>
      <c r="P1320" t="s">
        <v>1143</v>
      </c>
      <c r="Q1320">
        <v>1</v>
      </c>
      <c r="W1320">
        <v>0</v>
      </c>
      <c r="X1320">
        <v>-1417349443</v>
      </c>
      <c r="Y1320">
        <v>4.01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1</v>
      </c>
      <c r="AJ1320">
        <v>1</v>
      </c>
      <c r="AK1320">
        <v>6.56</v>
      </c>
      <c r="AL1320">
        <v>1</v>
      </c>
      <c r="AN1320">
        <v>0</v>
      </c>
      <c r="AO1320">
        <v>1</v>
      </c>
      <c r="AP1320">
        <v>0</v>
      </c>
      <c r="AQ1320">
        <v>0</v>
      </c>
      <c r="AR1320">
        <v>0</v>
      </c>
      <c r="AS1320" t="s">
        <v>3</v>
      </c>
      <c r="AT1320">
        <v>4.01</v>
      </c>
      <c r="AU1320" t="s">
        <v>3</v>
      </c>
      <c r="AV1320">
        <v>2</v>
      </c>
      <c r="AW1320">
        <v>2</v>
      </c>
      <c r="AX1320">
        <v>39574449</v>
      </c>
      <c r="AY1320">
        <v>1</v>
      </c>
      <c r="AZ1320">
        <v>2048</v>
      </c>
      <c r="BA1320">
        <v>1257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CX1320">
        <f>Y1320*Source!I673</f>
        <v>0.19673059999999998</v>
      </c>
      <c r="CY1320">
        <f>AD1320</f>
        <v>0</v>
      </c>
      <c r="CZ1320">
        <f>AH1320</f>
        <v>0</v>
      </c>
      <c r="DA1320">
        <f>AL1320</f>
        <v>1</v>
      </c>
      <c r="DB1320">
        <v>0</v>
      </c>
    </row>
    <row r="1321" spans="1:106" x14ac:dyDescent="0.2">
      <c r="A1321">
        <f>ROW(Source!A673)</f>
        <v>673</v>
      </c>
      <c r="B1321">
        <v>39570879</v>
      </c>
      <c r="C1321">
        <v>39574424</v>
      </c>
      <c r="D1321">
        <v>36882079</v>
      </c>
      <c r="E1321">
        <v>1</v>
      </c>
      <c r="F1321">
        <v>1</v>
      </c>
      <c r="G1321">
        <v>1</v>
      </c>
      <c r="H1321">
        <v>2</v>
      </c>
      <c r="I1321" t="s">
        <v>1401</v>
      </c>
      <c r="J1321" t="s">
        <v>1402</v>
      </c>
      <c r="K1321" t="s">
        <v>1403</v>
      </c>
      <c r="L1321">
        <v>1368</v>
      </c>
      <c r="N1321">
        <v>1011</v>
      </c>
      <c r="O1321" t="s">
        <v>1151</v>
      </c>
      <c r="P1321" t="s">
        <v>1151</v>
      </c>
      <c r="Q1321">
        <v>1</v>
      </c>
      <c r="W1321">
        <v>0</v>
      </c>
      <c r="X1321">
        <v>641541266</v>
      </c>
      <c r="Y1321">
        <v>0.125</v>
      </c>
      <c r="AA1321">
        <v>0</v>
      </c>
      <c r="AB1321">
        <v>788.77</v>
      </c>
      <c r="AC1321">
        <v>15.42</v>
      </c>
      <c r="AD1321">
        <v>0</v>
      </c>
      <c r="AE1321">
        <v>0</v>
      </c>
      <c r="AF1321">
        <v>120.24</v>
      </c>
      <c r="AG1321">
        <v>15.42</v>
      </c>
      <c r="AH1321">
        <v>0</v>
      </c>
      <c r="AI1321">
        <v>1</v>
      </c>
      <c r="AJ1321">
        <v>6.56</v>
      </c>
      <c r="AK1321">
        <v>1</v>
      </c>
      <c r="AL1321">
        <v>1</v>
      </c>
      <c r="AN1321">
        <v>0</v>
      </c>
      <c r="AO1321">
        <v>1</v>
      </c>
      <c r="AP1321">
        <v>1</v>
      </c>
      <c r="AQ1321">
        <v>0</v>
      </c>
      <c r="AR1321">
        <v>0</v>
      </c>
      <c r="AS1321" t="s">
        <v>3</v>
      </c>
      <c r="AT1321">
        <v>0.1</v>
      </c>
      <c r="AU1321" t="s">
        <v>19</v>
      </c>
      <c r="AV1321">
        <v>0</v>
      </c>
      <c r="AW1321">
        <v>2</v>
      </c>
      <c r="AX1321">
        <v>39574450</v>
      </c>
      <c r="AY1321">
        <v>1</v>
      </c>
      <c r="AZ1321">
        <v>0</v>
      </c>
      <c r="BA1321">
        <v>1258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CX1321">
        <f>Y1321*Source!I673</f>
        <v>6.1324999999999999E-3</v>
      </c>
      <c r="CY1321">
        <f t="shared" ref="CY1321:CY1326" si="240">AB1321</f>
        <v>788.77</v>
      </c>
      <c r="CZ1321">
        <f t="shared" ref="CZ1321:CZ1326" si="241">AF1321</f>
        <v>120.24</v>
      </c>
      <c r="DA1321">
        <f t="shared" ref="DA1321:DA1326" si="242">AJ1321</f>
        <v>6.56</v>
      </c>
      <c r="DB1321">
        <v>0</v>
      </c>
    </row>
    <row r="1322" spans="1:106" x14ac:dyDescent="0.2">
      <c r="A1322">
        <f>ROW(Source!A673)</f>
        <v>673</v>
      </c>
      <c r="B1322">
        <v>39570879</v>
      </c>
      <c r="C1322">
        <v>39574424</v>
      </c>
      <c r="D1322">
        <v>36882159</v>
      </c>
      <c r="E1322">
        <v>1</v>
      </c>
      <c r="F1322">
        <v>1</v>
      </c>
      <c r="G1322">
        <v>1</v>
      </c>
      <c r="H1322">
        <v>2</v>
      </c>
      <c r="I1322" t="s">
        <v>1155</v>
      </c>
      <c r="J1322" t="s">
        <v>1156</v>
      </c>
      <c r="K1322" t="s">
        <v>1157</v>
      </c>
      <c r="L1322">
        <v>1368</v>
      </c>
      <c r="N1322">
        <v>1011</v>
      </c>
      <c r="O1322" t="s">
        <v>1151</v>
      </c>
      <c r="P1322" t="s">
        <v>1151</v>
      </c>
      <c r="Q1322">
        <v>1</v>
      </c>
      <c r="W1322">
        <v>0</v>
      </c>
      <c r="X1322">
        <v>-1718674368</v>
      </c>
      <c r="Y1322">
        <v>0.15</v>
      </c>
      <c r="AA1322">
        <v>0</v>
      </c>
      <c r="AB1322">
        <v>734.65</v>
      </c>
      <c r="AC1322">
        <v>13.5</v>
      </c>
      <c r="AD1322">
        <v>0</v>
      </c>
      <c r="AE1322">
        <v>0</v>
      </c>
      <c r="AF1322">
        <v>111.99</v>
      </c>
      <c r="AG1322">
        <v>13.5</v>
      </c>
      <c r="AH1322">
        <v>0</v>
      </c>
      <c r="AI1322">
        <v>1</v>
      </c>
      <c r="AJ1322">
        <v>6.56</v>
      </c>
      <c r="AK1322">
        <v>1</v>
      </c>
      <c r="AL1322">
        <v>1</v>
      </c>
      <c r="AN1322">
        <v>0</v>
      </c>
      <c r="AO1322">
        <v>1</v>
      </c>
      <c r="AP1322">
        <v>1</v>
      </c>
      <c r="AQ1322">
        <v>0</v>
      </c>
      <c r="AR1322">
        <v>0</v>
      </c>
      <c r="AS1322" t="s">
        <v>3</v>
      </c>
      <c r="AT1322">
        <v>0.12</v>
      </c>
      <c r="AU1322" t="s">
        <v>19</v>
      </c>
      <c r="AV1322">
        <v>0</v>
      </c>
      <c r="AW1322">
        <v>2</v>
      </c>
      <c r="AX1322">
        <v>39574451</v>
      </c>
      <c r="AY1322">
        <v>1</v>
      </c>
      <c r="AZ1322">
        <v>0</v>
      </c>
      <c r="BA1322">
        <v>1259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CX1322">
        <f>Y1322*Source!I673</f>
        <v>7.3589999999999992E-3</v>
      </c>
      <c r="CY1322">
        <f t="shared" si="240"/>
        <v>734.65</v>
      </c>
      <c r="CZ1322">
        <f t="shared" si="241"/>
        <v>111.99</v>
      </c>
      <c r="DA1322">
        <f t="shared" si="242"/>
        <v>6.56</v>
      </c>
      <c r="DB1322">
        <v>0</v>
      </c>
    </row>
    <row r="1323" spans="1:106" x14ac:dyDescent="0.2">
      <c r="A1323">
        <f>ROW(Source!A673)</f>
        <v>673</v>
      </c>
      <c r="B1323">
        <v>39570879</v>
      </c>
      <c r="C1323">
        <v>39574424</v>
      </c>
      <c r="D1323">
        <v>36882171</v>
      </c>
      <c r="E1323">
        <v>1</v>
      </c>
      <c r="F1323">
        <v>1</v>
      </c>
      <c r="G1323">
        <v>1</v>
      </c>
      <c r="H1323">
        <v>2</v>
      </c>
      <c r="I1323" t="s">
        <v>1404</v>
      </c>
      <c r="J1323" t="s">
        <v>1405</v>
      </c>
      <c r="K1323" t="s">
        <v>1406</v>
      </c>
      <c r="L1323">
        <v>1368</v>
      </c>
      <c r="N1323">
        <v>1011</v>
      </c>
      <c r="O1323" t="s">
        <v>1151</v>
      </c>
      <c r="P1323" t="s">
        <v>1151</v>
      </c>
      <c r="Q1323">
        <v>1</v>
      </c>
      <c r="W1323">
        <v>0</v>
      </c>
      <c r="X1323">
        <v>1604609147</v>
      </c>
      <c r="Y1323">
        <v>4.5</v>
      </c>
      <c r="AA1323">
        <v>0</v>
      </c>
      <c r="AB1323">
        <v>787.46</v>
      </c>
      <c r="AC1323">
        <v>13.5</v>
      </c>
      <c r="AD1323">
        <v>0</v>
      </c>
      <c r="AE1323">
        <v>0</v>
      </c>
      <c r="AF1323">
        <v>120.04</v>
      </c>
      <c r="AG1323">
        <v>13.5</v>
      </c>
      <c r="AH1323">
        <v>0</v>
      </c>
      <c r="AI1323">
        <v>1</v>
      </c>
      <c r="AJ1323">
        <v>6.56</v>
      </c>
      <c r="AK1323">
        <v>1</v>
      </c>
      <c r="AL1323">
        <v>1</v>
      </c>
      <c r="AN1323">
        <v>0</v>
      </c>
      <c r="AO1323">
        <v>1</v>
      </c>
      <c r="AP1323">
        <v>1</v>
      </c>
      <c r="AQ1323">
        <v>0</v>
      </c>
      <c r="AR1323">
        <v>0</v>
      </c>
      <c r="AS1323" t="s">
        <v>3</v>
      </c>
      <c r="AT1323">
        <v>3.6</v>
      </c>
      <c r="AU1323" t="s">
        <v>19</v>
      </c>
      <c r="AV1323">
        <v>0</v>
      </c>
      <c r="AW1323">
        <v>2</v>
      </c>
      <c r="AX1323">
        <v>39574452</v>
      </c>
      <c r="AY1323">
        <v>1</v>
      </c>
      <c r="AZ1323">
        <v>0</v>
      </c>
      <c r="BA1323">
        <v>1260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CX1323">
        <f>Y1323*Source!I673</f>
        <v>0.22076999999999999</v>
      </c>
      <c r="CY1323">
        <f t="shared" si="240"/>
        <v>787.46</v>
      </c>
      <c r="CZ1323">
        <f t="shared" si="241"/>
        <v>120.04</v>
      </c>
      <c r="DA1323">
        <f t="shared" si="242"/>
        <v>6.56</v>
      </c>
      <c r="DB1323">
        <v>0</v>
      </c>
    </row>
    <row r="1324" spans="1:106" x14ac:dyDescent="0.2">
      <c r="A1324">
        <f>ROW(Source!A673)</f>
        <v>673</v>
      </c>
      <c r="B1324">
        <v>39570879</v>
      </c>
      <c r="C1324">
        <v>39574424</v>
      </c>
      <c r="D1324">
        <v>36883554</v>
      </c>
      <c r="E1324">
        <v>1</v>
      </c>
      <c r="F1324">
        <v>1</v>
      </c>
      <c r="G1324">
        <v>1</v>
      </c>
      <c r="H1324">
        <v>2</v>
      </c>
      <c r="I1324" t="s">
        <v>1158</v>
      </c>
      <c r="J1324" t="s">
        <v>1159</v>
      </c>
      <c r="K1324" t="s">
        <v>1160</v>
      </c>
      <c r="L1324">
        <v>1368</v>
      </c>
      <c r="N1324">
        <v>1011</v>
      </c>
      <c r="O1324" t="s">
        <v>1151</v>
      </c>
      <c r="P1324" t="s">
        <v>1151</v>
      </c>
      <c r="Q1324">
        <v>1</v>
      </c>
      <c r="W1324">
        <v>0</v>
      </c>
      <c r="X1324">
        <v>1372534845</v>
      </c>
      <c r="Y1324">
        <v>0.23749999999999999</v>
      </c>
      <c r="AA1324">
        <v>0</v>
      </c>
      <c r="AB1324">
        <v>431.06</v>
      </c>
      <c r="AC1324">
        <v>11.6</v>
      </c>
      <c r="AD1324">
        <v>0</v>
      </c>
      <c r="AE1324">
        <v>0</v>
      </c>
      <c r="AF1324">
        <v>65.709999999999994</v>
      </c>
      <c r="AG1324">
        <v>11.6</v>
      </c>
      <c r="AH1324">
        <v>0</v>
      </c>
      <c r="AI1324">
        <v>1</v>
      </c>
      <c r="AJ1324">
        <v>6.56</v>
      </c>
      <c r="AK1324">
        <v>1</v>
      </c>
      <c r="AL1324">
        <v>1</v>
      </c>
      <c r="AN1324">
        <v>0</v>
      </c>
      <c r="AO1324">
        <v>1</v>
      </c>
      <c r="AP1324">
        <v>1</v>
      </c>
      <c r="AQ1324">
        <v>0</v>
      </c>
      <c r="AR1324">
        <v>0</v>
      </c>
      <c r="AS1324" t="s">
        <v>3</v>
      </c>
      <c r="AT1324">
        <v>0.19</v>
      </c>
      <c r="AU1324" t="s">
        <v>19</v>
      </c>
      <c r="AV1324">
        <v>0</v>
      </c>
      <c r="AW1324">
        <v>2</v>
      </c>
      <c r="AX1324">
        <v>39574453</v>
      </c>
      <c r="AY1324">
        <v>1</v>
      </c>
      <c r="AZ1324">
        <v>0</v>
      </c>
      <c r="BA1324">
        <v>1261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CX1324">
        <f>Y1324*Source!I673</f>
        <v>1.1651749999999999E-2</v>
      </c>
      <c r="CY1324">
        <f t="shared" si="240"/>
        <v>431.06</v>
      </c>
      <c r="CZ1324">
        <f t="shared" si="241"/>
        <v>65.709999999999994</v>
      </c>
      <c r="DA1324">
        <f t="shared" si="242"/>
        <v>6.56</v>
      </c>
      <c r="DB1324">
        <v>0</v>
      </c>
    </row>
    <row r="1325" spans="1:106" x14ac:dyDescent="0.2">
      <c r="A1325">
        <f>ROW(Source!A673)</f>
        <v>673</v>
      </c>
      <c r="B1325">
        <v>39570879</v>
      </c>
      <c r="C1325">
        <v>39574424</v>
      </c>
      <c r="D1325">
        <v>36883789</v>
      </c>
      <c r="E1325">
        <v>1</v>
      </c>
      <c r="F1325">
        <v>1</v>
      </c>
      <c r="G1325">
        <v>1</v>
      </c>
      <c r="H1325">
        <v>2</v>
      </c>
      <c r="I1325" t="s">
        <v>1378</v>
      </c>
      <c r="J1325" t="s">
        <v>1379</v>
      </c>
      <c r="K1325" t="s">
        <v>1380</v>
      </c>
      <c r="L1325">
        <v>1368</v>
      </c>
      <c r="N1325">
        <v>1011</v>
      </c>
      <c r="O1325" t="s">
        <v>1151</v>
      </c>
      <c r="P1325" t="s">
        <v>1151</v>
      </c>
      <c r="Q1325">
        <v>1</v>
      </c>
      <c r="W1325">
        <v>0</v>
      </c>
      <c r="X1325">
        <v>-624296059</v>
      </c>
      <c r="Y1325">
        <v>1.825</v>
      </c>
      <c r="AA1325">
        <v>0</v>
      </c>
      <c r="AB1325">
        <v>7.87</v>
      </c>
      <c r="AC1325">
        <v>0</v>
      </c>
      <c r="AD1325">
        <v>0</v>
      </c>
      <c r="AE1325">
        <v>0</v>
      </c>
      <c r="AF1325">
        <v>1.2</v>
      </c>
      <c r="AG1325">
        <v>0</v>
      </c>
      <c r="AH1325">
        <v>0</v>
      </c>
      <c r="AI1325">
        <v>1</v>
      </c>
      <c r="AJ1325">
        <v>6.56</v>
      </c>
      <c r="AK1325">
        <v>1</v>
      </c>
      <c r="AL1325">
        <v>1</v>
      </c>
      <c r="AN1325">
        <v>0</v>
      </c>
      <c r="AO1325">
        <v>1</v>
      </c>
      <c r="AP1325">
        <v>1</v>
      </c>
      <c r="AQ1325">
        <v>0</v>
      </c>
      <c r="AR1325">
        <v>0</v>
      </c>
      <c r="AS1325" t="s">
        <v>3</v>
      </c>
      <c r="AT1325">
        <v>1.46</v>
      </c>
      <c r="AU1325" t="s">
        <v>19</v>
      </c>
      <c r="AV1325">
        <v>0</v>
      </c>
      <c r="AW1325">
        <v>2</v>
      </c>
      <c r="AX1325">
        <v>39574454</v>
      </c>
      <c r="AY1325">
        <v>1</v>
      </c>
      <c r="AZ1325">
        <v>0</v>
      </c>
      <c r="BA1325">
        <v>1262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CX1325">
        <f>Y1325*Source!I673</f>
        <v>8.9534500000000003E-2</v>
      </c>
      <c r="CY1325">
        <f t="shared" si="240"/>
        <v>7.87</v>
      </c>
      <c r="CZ1325">
        <f t="shared" si="241"/>
        <v>1.2</v>
      </c>
      <c r="DA1325">
        <f t="shared" si="242"/>
        <v>6.56</v>
      </c>
      <c r="DB1325">
        <v>0</v>
      </c>
    </row>
    <row r="1326" spans="1:106" x14ac:dyDescent="0.2">
      <c r="A1326">
        <f>ROW(Source!A673)</f>
        <v>673</v>
      </c>
      <c r="B1326">
        <v>39570879</v>
      </c>
      <c r="C1326">
        <v>39574424</v>
      </c>
      <c r="D1326">
        <v>36883836</v>
      </c>
      <c r="E1326">
        <v>1</v>
      </c>
      <c r="F1326">
        <v>1</v>
      </c>
      <c r="G1326">
        <v>1</v>
      </c>
      <c r="H1326">
        <v>2</v>
      </c>
      <c r="I1326" t="s">
        <v>1407</v>
      </c>
      <c r="J1326" t="s">
        <v>1408</v>
      </c>
      <c r="K1326" t="s">
        <v>1409</v>
      </c>
      <c r="L1326">
        <v>1368</v>
      </c>
      <c r="N1326">
        <v>1011</v>
      </c>
      <c r="O1326" t="s">
        <v>1151</v>
      </c>
      <c r="P1326" t="s">
        <v>1151</v>
      </c>
      <c r="Q1326">
        <v>1</v>
      </c>
      <c r="W1326">
        <v>0</v>
      </c>
      <c r="X1326">
        <v>1061502546</v>
      </c>
      <c r="Y1326">
        <v>0.125</v>
      </c>
      <c r="AA1326">
        <v>0</v>
      </c>
      <c r="AB1326">
        <v>80.75</v>
      </c>
      <c r="AC1326">
        <v>0</v>
      </c>
      <c r="AD1326">
        <v>0</v>
      </c>
      <c r="AE1326">
        <v>0</v>
      </c>
      <c r="AF1326">
        <v>12.31</v>
      </c>
      <c r="AG1326">
        <v>0</v>
      </c>
      <c r="AH1326">
        <v>0</v>
      </c>
      <c r="AI1326">
        <v>1</v>
      </c>
      <c r="AJ1326">
        <v>6.56</v>
      </c>
      <c r="AK1326">
        <v>1</v>
      </c>
      <c r="AL1326">
        <v>1</v>
      </c>
      <c r="AN1326">
        <v>0</v>
      </c>
      <c r="AO1326">
        <v>1</v>
      </c>
      <c r="AP1326">
        <v>1</v>
      </c>
      <c r="AQ1326">
        <v>0</v>
      </c>
      <c r="AR1326">
        <v>0</v>
      </c>
      <c r="AS1326" t="s">
        <v>3</v>
      </c>
      <c r="AT1326">
        <v>0.1</v>
      </c>
      <c r="AU1326" t="s">
        <v>19</v>
      </c>
      <c r="AV1326">
        <v>0</v>
      </c>
      <c r="AW1326">
        <v>2</v>
      </c>
      <c r="AX1326">
        <v>39574455</v>
      </c>
      <c r="AY1326">
        <v>1</v>
      </c>
      <c r="AZ1326">
        <v>0</v>
      </c>
      <c r="BA1326">
        <v>1263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CX1326">
        <f>Y1326*Source!I673</f>
        <v>6.1324999999999999E-3</v>
      </c>
      <c r="CY1326">
        <f t="shared" si="240"/>
        <v>80.75</v>
      </c>
      <c r="CZ1326">
        <f t="shared" si="241"/>
        <v>12.31</v>
      </c>
      <c r="DA1326">
        <f t="shared" si="242"/>
        <v>6.56</v>
      </c>
      <c r="DB1326">
        <v>0</v>
      </c>
    </row>
    <row r="1327" spans="1:106" x14ac:dyDescent="0.2">
      <c r="A1327">
        <f>ROW(Source!A673)</f>
        <v>673</v>
      </c>
      <c r="B1327">
        <v>39570879</v>
      </c>
      <c r="C1327">
        <v>39574424</v>
      </c>
      <c r="D1327">
        <v>36800159</v>
      </c>
      <c r="E1327">
        <v>1</v>
      </c>
      <c r="F1327">
        <v>1</v>
      </c>
      <c r="G1327">
        <v>1</v>
      </c>
      <c r="H1327">
        <v>3</v>
      </c>
      <c r="I1327" t="s">
        <v>1387</v>
      </c>
      <c r="J1327" t="s">
        <v>1388</v>
      </c>
      <c r="K1327" t="s">
        <v>1389</v>
      </c>
      <c r="L1327">
        <v>1339</v>
      </c>
      <c r="N1327">
        <v>1007</v>
      </c>
      <c r="O1327" t="s">
        <v>73</v>
      </c>
      <c r="P1327" t="s">
        <v>73</v>
      </c>
      <c r="Q1327">
        <v>1</v>
      </c>
      <c r="W1327">
        <v>0</v>
      </c>
      <c r="X1327">
        <v>1262771840</v>
      </c>
      <c r="Y1327">
        <v>1.2</v>
      </c>
      <c r="AA1327">
        <v>40.799999999999997</v>
      </c>
      <c r="AB1327">
        <v>0</v>
      </c>
      <c r="AC1327">
        <v>0</v>
      </c>
      <c r="AD1327">
        <v>0</v>
      </c>
      <c r="AE1327">
        <v>6.22</v>
      </c>
      <c r="AF1327">
        <v>0</v>
      </c>
      <c r="AG1327">
        <v>0</v>
      </c>
      <c r="AH1327">
        <v>0</v>
      </c>
      <c r="AI1327">
        <v>6.56</v>
      </c>
      <c r="AJ1327">
        <v>1</v>
      </c>
      <c r="AK1327">
        <v>1</v>
      </c>
      <c r="AL1327">
        <v>1</v>
      </c>
      <c r="AN1327">
        <v>0</v>
      </c>
      <c r="AO1327">
        <v>1</v>
      </c>
      <c r="AP1327">
        <v>0</v>
      </c>
      <c r="AQ1327">
        <v>0</v>
      </c>
      <c r="AR1327">
        <v>0</v>
      </c>
      <c r="AS1327" t="s">
        <v>3</v>
      </c>
      <c r="AT1327">
        <v>1.2</v>
      </c>
      <c r="AU1327" t="s">
        <v>3</v>
      </c>
      <c r="AV1327">
        <v>0</v>
      </c>
      <c r="AW1327">
        <v>2</v>
      </c>
      <c r="AX1327">
        <v>39574456</v>
      </c>
      <c r="AY1327">
        <v>1</v>
      </c>
      <c r="AZ1327">
        <v>0</v>
      </c>
      <c r="BA1327">
        <v>1264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CX1327">
        <f>Y1327*Source!I673</f>
        <v>5.8871999999999994E-2</v>
      </c>
      <c r="CY1327">
        <f t="shared" ref="CY1327:CY1341" si="243">AA1327</f>
        <v>40.799999999999997</v>
      </c>
      <c r="CZ1327">
        <f t="shared" ref="CZ1327:CZ1341" si="244">AE1327</f>
        <v>6.22</v>
      </c>
      <c r="DA1327">
        <f t="shared" ref="DA1327:DA1341" si="245">AI1327</f>
        <v>6.56</v>
      </c>
      <c r="DB1327">
        <v>0</v>
      </c>
    </row>
    <row r="1328" spans="1:106" x14ac:dyDescent="0.2">
      <c r="A1328">
        <f>ROW(Source!A673)</f>
        <v>673</v>
      </c>
      <c r="B1328">
        <v>39570879</v>
      </c>
      <c r="C1328">
        <v>39574424</v>
      </c>
      <c r="D1328">
        <v>36800166</v>
      </c>
      <c r="E1328">
        <v>1</v>
      </c>
      <c r="F1328">
        <v>1</v>
      </c>
      <c r="G1328">
        <v>1</v>
      </c>
      <c r="H1328">
        <v>3</v>
      </c>
      <c r="I1328" t="s">
        <v>1410</v>
      </c>
      <c r="J1328" t="s">
        <v>1411</v>
      </c>
      <c r="K1328" t="s">
        <v>1412</v>
      </c>
      <c r="L1328">
        <v>1346</v>
      </c>
      <c r="N1328">
        <v>1009</v>
      </c>
      <c r="O1328" t="s">
        <v>307</v>
      </c>
      <c r="P1328" t="s">
        <v>307</v>
      </c>
      <c r="Q1328">
        <v>1</v>
      </c>
      <c r="W1328">
        <v>0</v>
      </c>
      <c r="X1328">
        <v>1721895514</v>
      </c>
      <c r="Y1328">
        <v>0.36</v>
      </c>
      <c r="AA1328">
        <v>39.950000000000003</v>
      </c>
      <c r="AB1328">
        <v>0</v>
      </c>
      <c r="AC1328">
        <v>0</v>
      </c>
      <c r="AD1328">
        <v>0</v>
      </c>
      <c r="AE1328">
        <v>6.09</v>
      </c>
      <c r="AF1328">
        <v>0</v>
      </c>
      <c r="AG1328">
        <v>0</v>
      </c>
      <c r="AH1328">
        <v>0</v>
      </c>
      <c r="AI1328">
        <v>6.56</v>
      </c>
      <c r="AJ1328">
        <v>1</v>
      </c>
      <c r="AK1328">
        <v>1</v>
      </c>
      <c r="AL1328">
        <v>1</v>
      </c>
      <c r="AN1328">
        <v>0</v>
      </c>
      <c r="AO1328">
        <v>1</v>
      </c>
      <c r="AP1328">
        <v>0</v>
      </c>
      <c r="AQ1328">
        <v>0</v>
      </c>
      <c r="AR1328">
        <v>0</v>
      </c>
      <c r="AS1328" t="s">
        <v>3</v>
      </c>
      <c r="AT1328">
        <v>0.36</v>
      </c>
      <c r="AU1328" t="s">
        <v>3</v>
      </c>
      <c r="AV1328">
        <v>0</v>
      </c>
      <c r="AW1328">
        <v>2</v>
      </c>
      <c r="AX1328">
        <v>39574457</v>
      </c>
      <c r="AY1328">
        <v>1</v>
      </c>
      <c r="AZ1328">
        <v>0</v>
      </c>
      <c r="BA1328">
        <v>1265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CX1328">
        <f>Y1328*Source!I673</f>
        <v>1.76616E-2</v>
      </c>
      <c r="CY1328">
        <f t="shared" si="243"/>
        <v>39.950000000000003</v>
      </c>
      <c r="CZ1328">
        <f t="shared" si="244"/>
        <v>6.09</v>
      </c>
      <c r="DA1328">
        <f t="shared" si="245"/>
        <v>6.56</v>
      </c>
      <c r="DB1328">
        <v>0</v>
      </c>
    </row>
    <row r="1329" spans="1:106" x14ac:dyDescent="0.2">
      <c r="A1329">
        <f>ROW(Source!A673)</f>
        <v>673</v>
      </c>
      <c r="B1329">
        <v>39570879</v>
      </c>
      <c r="C1329">
        <v>39574424</v>
      </c>
      <c r="D1329">
        <v>36803256</v>
      </c>
      <c r="E1329">
        <v>1</v>
      </c>
      <c r="F1329">
        <v>1</v>
      </c>
      <c r="G1329">
        <v>1</v>
      </c>
      <c r="H1329">
        <v>3</v>
      </c>
      <c r="I1329" t="s">
        <v>1178</v>
      </c>
      <c r="J1329" t="s">
        <v>1179</v>
      </c>
      <c r="K1329" t="s">
        <v>1180</v>
      </c>
      <c r="L1329">
        <v>1348</v>
      </c>
      <c r="N1329">
        <v>1009</v>
      </c>
      <c r="O1329" t="s">
        <v>64</v>
      </c>
      <c r="P1329" t="s">
        <v>64</v>
      </c>
      <c r="Q1329">
        <v>1000</v>
      </c>
      <c r="W1329">
        <v>0</v>
      </c>
      <c r="X1329">
        <v>-714836380</v>
      </c>
      <c r="Y1329">
        <v>4.4000000000000002E-4</v>
      </c>
      <c r="AA1329">
        <v>67666.47</v>
      </c>
      <c r="AB1329">
        <v>0</v>
      </c>
      <c r="AC1329">
        <v>0</v>
      </c>
      <c r="AD1329">
        <v>0</v>
      </c>
      <c r="AE1329">
        <v>10315.01</v>
      </c>
      <c r="AF1329">
        <v>0</v>
      </c>
      <c r="AG1329">
        <v>0</v>
      </c>
      <c r="AH1329">
        <v>0</v>
      </c>
      <c r="AI1329">
        <v>6.56</v>
      </c>
      <c r="AJ1329">
        <v>1</v>
      </c>
      <c r="AK1329">
        <v>1</v>
      </c>
      <c r="AL1329">
        <v>1</v>
      </c>
      <c r="AN1329">
        <v>0</v>
      </c>
      <c r="AO1329">
        <v>1</v>
      </c>
      <c r="AP1329">
        <v>0</v>
      </c>
      <c r="AQ1329">
        <v>0</v>
      </c>
      <c r="AR1329">
        <v>0</v>
      </c>
      <c r="AS1329" t="s">
        <v>3</v>
      </c>
      <c r="AT1329">
        <v>4.4000000000000002E-4</v>
      </c>
      <c r="AU1329" t="s">
        <v>3</v>
      </c>
      <c r="AV1329">
        <v>0</v>
      </c>
      <c r="AW1329">
        <v>2</v>
      </c>
      <c r="AX1329">
        <v>39574458</v>
      </c>
      <c r="AY1329">
        <v>1</v>
      </c>
      <c r="AZ1329">
        <v>0</v>
      </c>
      <c r="BA1329">
        <v>1266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CX1329">
        <f>Y1329*Source!I673</f>
        <v>2.1586400000000001E-5</v>
      </c>
      <c r="CY1329">
        <f t="shared" si="243"/>
        <v>67666.47</v>
      </c>
      <c r="CZ1329">
        <f t="shared" si="244"/>
        <v>10315.01</v>
      </c>
      <c r="DA1329">
        <f t="shared" si="245"/>
        <v>6.56</v>
      </c>
      <c r="DB1329">
        <v>0</v>
      </c>
    </row>
    <row r="1330" spans="1:106" x14ac:dyDescent="0.2">
      <c r="A1330">
        <f>ROW(Source!A673)</f>
        <v>673</v>
      </c>
      <c r="B1330">
        <v>39570879</v>
      </c>
      <c r="C1330">
        <v>39574424</v>
      </c>
      <c r="D1330">
        <v>36804447</v>
      </c>
      <c r="E1330">
        <v>1</v>
      </c>
      <c r="F1330">
        <v>1</v>
      </c>
      <c r="G1330">
        <v>1</v>
      </c>
      <c r="H1330">
        <v>3</v>
      </c>
      <c r="I1330" t="s">
        <v>1276</v>
      </c>
      <c r="J1330" t="s">
        <v>1277</v>
      </c>
      <c r="K1330" t="s">
        <v>1278</v>
      </c>
      <c r="L1330">
        <v>1348</v>
      </c>
      <c r="N1330">
        <v>1009</v>
      </c>
      <c r="O1330" t="s">
        <v>64</v>
      </c>
      <c r="P1330" t="s">
        <v>64</v>
      </c>
      <c r="Q1330">
        <v>1000</v>
      </c>
      <c r="W1330">
        <v>0</v>
      </c>
      <c r="X1330">
        <v>-437906794</v>
      </c>
      <c r="Y1330">
        <v>2.1000000000000001E-2</v>
      </c>
      <c r="AA1330">
        <v>59302.47</v>
      </c>
      <c r="AB1330">
        <v>0</v>
      </c>
      <c r="AC1330">
        <v>0</v>
      </c>
      <c r="AD1330">
        <v>0</v>
      </c>
      <c r="AE1330">
        <v>9040.01</v>
      </c>
      <c r="AF1330">
        <v>0</v>
      </c>
      <c r="AG1330">
        <v>0</v>
      </c>
      <c r="AH1330">
        <v>0</v>
      </c>
      <c r="AI1330">
        <v>6.56</v>
      </c>
      <c r="AJ1330">
        <v>1</v>
      </c>
      <c r="AK1330">
        <v>1</v>
      </c>
      <c r="AL1330">
        <v>1</v>
      </c>
      <c r="AN1330">
        <v>0</v>
      </c>
      <c r="AO1330">
        <v>1</v>
      </c>
      <c r="AP1330">
        <v>0</v>
      </c>
      <c r="AQ1330">
        <v>0</v>
      </c>
      <c r="AR1330">
        <v>0</v>
      </c>
      <c r="AS1330" t="s">
        <v>3</v>
      </c>
      <c r="AT1330">
        <v>2.1000000000000001E-2</v>
      </c>
      <c r="AU1330" t="s">
        <v>3</v>
      </c>
      <c r="AV1330">
        <v>0</v>
      </c>
      <c r="AW1330">
        <v>2</v>
      </c>
      <c r="AX1330">
        <v>39574459</v>
      </c>
      <c r="AY1330">
        <v>1</v>
      </c>
      <c r="AZ1330">
        <v>0</v>
      </c>
      <c r="BA1330">
        <v>1267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CX1330">
        <f>Y1330*Source!I673</f>
        <v>1.0302600000000001E-3</v>
      </c>
      <c r="CY1330">
        <f t="shared" si="243"/>
        <v>59302.47</v>
      </c>
      <c r="CZ1330">
        <f t="shared" si="244"/>
        <v>9040.01</v>
      </c>
      <c r="DA1330">
        <f t="shared" si="245"/>
        <v>6.56</v>
      </c>
      <c r="DB1330">
        <v>0</v>
      </c>
    </row>
    <row r="1331" spans="1:106" x14ac:dyDescent="0.2">
      <c r="A1331">
        <f>ROW(Source!A673)</f>
        <v>673</v>
      </c>
      <c r="B1331">
        <v>39570879</v>
      </c>
      <c r="C1331">
        <v>39574424</v>
      </c>
      <c r="D1331">
        <v>36804545</v>
      </c>
      <c r="E1331">
        <v>1</v>
      </c>
      <c r="F1331">
        <v>1</v>
      </c>
      <c r="G1331">
        <v>1</v>
      </c>
      <c r="H1331">
        <v>3</v>
      </c>
      <c r="I1331" t="s">
        <v>1211</v>
      </c>
      <c r="J1331" t="s">
        <v>1212</v>
      </c>
      <c r="K1331" t="s">
        <v>1213</v>
      </c>
      <c r="L1331">
        <v>1348</v>
      </c>
      <c r="N1331">
        <v>1009</v>
      </c>
      <c r="O1331" t="s">
        <v>64</v>
      </c>
      <c r="P1331" t="s">
        <v>64</v>
      </c>
      <c r="Q1331">
        <v>1000</v>
      </c>
      <c r="W1331">
        <v>0</v>
      </c>
      <c r="X1331">
        <v>1174701286</v>
      </c>
      <c r="Y1331">
        <v>1.0000000000000001E-5</v>
      </c>
      <c r="AA1331">
        <v>78575.679999999993</v>
      </c>
      <c r="AB1331">
        <v>0</v>
      </c>
      <c r="AC1331">
        <v>0</v>
      </c>
      <c r="AD1331">
        <v>0</v>
      </c>
      <c r="AE1331">
        <v>11978</v>
      </c>
      <c r="AF1331">
        <v>0</v>
      </c>
      <c r="AG1331">
        <v>0</v>
      </c>
      <c r="AH1331">
        <v>0</v>
      </c>
      <c r="AI1331">
        <v>6.56</v>
      </c>
      <c r="AJ1331">
        <v>1</v>
      </c>
      <c r="AK1331">
        <v>1</v>
      </c>
      <c r="AL1331">
        <v>1</v>
      </c>
      <c r="AN1331">
        <v>0</v>
      </c>
      <c r="AO1331">
        <v>1</v>
      </c>
      <c r="AP1331">
        <v>0</v>
      </c>
      <c r="AQ1331">
        <v>0</v>
      </c>
      <c r="AR1331">
        <v>0</v>
      </c>
      <c r="AS1331" t="s">
        <v>3</v>
      </c>
      <c r="AT1331">
        <v>1.0000000000000001E-5</v>
      </c>
      <c r="AU1331" t="s">
        <v>3</v>
      </c>
      <c r="AV1331">
        <v>0</v>
      </c>
      <c r="AW1331">
        <v>2</v>
      </c>
      <c r="AX1331">
        <v>39574460</v>
      </c>
      <c r="AY1331">
        <v>1</v>
      </c>
      <c r="AZ1331">
        <v>0</v>
      </c>
      <c r="BA1331">
        <v>1268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CX1331">
        <f>Y1331*Source!I673</f>
        <v>4.9060000000000001E-7</v>
      </c>
      <c r="CY1331">
        <f t="shared" si="243"/>
        <v>78575.679999999993</v>
      </c>
      <c r="CZ1331">
        <f t="shared" si="244"/>
        <v>11978</v>
      </c>
      <c r="DA1331">
        <f t="shared" si="245"/>
        <v>6.56</v>
      </c>
      <c r="DB1331">
        <v>0</v>
      </c>
    </row>
    <row r="1332" spans="1:106" x14ac:dyDescent="0.2">
      <c r="A1332">
        <f>ROW(Source!A673)</f>
        <v>673</v>
      </c>
      <c r="B1332">
        <v>39570879</v>
      </c>
      <c r="C1332">
        <v>39574424</v>
      </c>
      <c r="D1332">
        <v>36805527</v>
      </c>
      <c r="E1332">
        <v>1</v>
      </c>
      <c r="F1332">
        <v>1</v>
      </c>
      <c r="G1332">
        <v>1</v>
      </c>
      <c r="H1332">
        <v>3</v>
      </c>
      <c r="I1332" t="s">
        <v>1413</v>
      </c>
      <c r="J1332" t="s">
        <v>1414</v>
      </c>
      <c r="K1332" t="s">
        <v>1415</v>
      </c>
      <c r="L1332">
        <v>1348</v>
      </c>
      <c r="N1332">
        <v>1009</v>
      </c>
      <c r="O1332" t="s">
        <v>64</v>
      </c>
      <c r="P1332" t="s">
        <v>64</v>
      </c>
      <c r="Q1332">
        <v>1000</v>
      </c>
      <c r="W1332">
        <v>0</v>
      </c>
      <c r="X1332">
        <v>-2116243625</v>
      </c>
      <c r="Y1332">
        <v>1E-4</v>
      </c>
      <c r="AA1332">
        <v>248624</v>
      </c>
      <c r="AB1332">
        <v>0</v>
      </c>
      <c r="AC1332">
        <v>0</v>
      </c>
      <c r="AD1332">
        <v>0</v>
      </c>
      <c r="AE1332">
        <v>37900</v>
      </c>
      <c r="AF1332">
        <v>0</v>
      </c>
      <c r="AG1332">
        <v>0</v>
      </c>
      <c r="AH1332">
        <v>0</v>
      </c>
      <c r="AI1332">
        <v>6.56</v>
      </c>
      <c r="AJ1332">
        <v>1</v>
      </c>
      <c r="AK1332">
        <v>1</v>
      </c>
      <c r="AL1332">
        <v>1</v>
      </c>
      <c r="AN1332">
        <v>0</v>
      </c>
      <c r="AO1332">
        <v>1</v>
      </c>
      <c r="AP1332">
        <v>0</v>
      </c>
      <c r="AQ1332">
        <v>0</v>
      </c>
      <c r="AR1332">
        <v>0</v>
      </c>
      <c r="AS1332" t="s">
        <v>3</v>
      </c>
      <c r="AT1332">
        <v>1E-4</v>
      </c>
      <c r="AU1332" t="s">
        <v>3</v>
      </c>
      <c r="AV1332">
        <v>0</v>
      </c>
      <c r="AW1332">
        <v>2</v>
      </c>
      <c r="AX1332">
        <v>39574461</v>
      </c>
      <c r="AY1332">
        <v>1</v>
      </c>
      <c r="AZ1332">
        <v>0</v>
      </c>
      <c r="BA1332">
        <v>1269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CX1332">
        <f>Y1332*Source!I673</f>
        <v>4.9060000000000001E-6</v>
      </c>
      <c r="CY1332">
        <f t="shared" si="243"/>
        <v>248624</v>
      </c>
      <c r="CZ1332">
        <f t="shared" si="244"/>
        <v>37900</v>
      </c>
      <c r="DA1332">
        <f t="shared" si="245"/>
        <v>6.56</v>
      </c>
      <c r="DB1332">
        <v>0</v>
      </c>
    </row>
    <row r="1333" spans="1:106" x14ac:dyDescent="0.2">
      <c r="A1333">
        <f>ROW(Source!A673)</f>
        <v>673</v>
      </c>
      <c r="B1333">
        <v>39570879</v>
      </c>
      <c r="C1333">
        <v>39574424</v>
      </c>
      <c r="D1333">
        <v>36823258</v>
      </c>
      <c r="E1333">
        <v>1</v>
      </c>
      <c r="F1333">
        <v>1</v>
      </c>
      <c r="G1333">
        <v>1</v>
      </c>
      <c r="H1333">
        <v>3</v>
      </c>
      <c r="I1333" t="s">
        <v>579</v>
      </c>
      <c r="J1333" t="s">
        <v>581</v>
      </c>
      <c r="K1333" t="s">
        <v>580</v>
      </c>
      <c r="L1333">
        <v>1348</v>
      </c>
      <c r="N1333">
        <v>1009</v>
      </c>
      <c r="O1333" t="s">
        <v>64</v>
      </c>
      <c r="P1333" t="s">
        <v>64</v>
      </c>
      <c r="Q1333">
        <v>1000</v>
      </c>
      <c r="W1333">
        <v>0</v>
      </c>
      <c r="X1333">
        <v>299819930</v>
      </c>
      <c r="Y1333">
        <v>2.0000000000000001E-4</v>
      </c>
      <c r="AA1333">
        <v>50590.720000000001</v>
      </c>
      <c r="AB1333">
        <v>0</v>
      </c>
      <c r="AC1333">
        <v>0</v>
      </c>
      <c r="AD1333">
        <v>0</v>
      </c>
      <c r="AE1333">
        <v>7712</v>
      </c>
      <c r="AF1333">
        <v>0</v>
      </c>
      <c r="AG1333">
        <v>0</v>
      </c>
      <c r="AH1333">
        <v>0</v>
      </c>
      <c r="AI1333">
        <v>6.56</v>
      </c>
      <c r="AJ1333">
        <v>1</v>
      </c>
      <c r="AK1333">
        <v>1</v>
      </c>
      <c r="AL1333">
        <v>1</v>
      </c>
      <c r="AN1333">
        <v>0</v>
      </c>
      <c r="AO1333">
        <v>1</v>
      </c>
      <c r="AP1333">
        <v>0</v>
      </c>
      <c r="AQ1333">
        <v>0</v>
      </c>
      <c r="AR1333">
        <v>0</v>
      </c>
      <c r="AS1333" t="s">
        <v>3</v>
      </c>
      <c r="AT1333">
        <v>2.0000000000000001E-4</v>
      </c>
      <c r="AU1333" t="s">
        <v>3</v>
      </c>
      <c r="AV1333">
        <v>0</v>
      </c>
      <c r="AW1333">
        <v>2</v>
      </c>
      <c r="AX1333">
        <v>39574462</v>
      </c>
      <c r="AY1333">
        <v>1</v>
      </c>
      <c r="AZ1333">
        <v>0</v>
      </c>
      <c r="BA1333">
        <v>1270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CX1333">
        <f>Y1333*Source!I673</f>
        <v>9.8120000000000002E-6</v>
      </c>
      <c r="CY1333">
        <f t="shared" si="243"/>
        <v>50590.720000000001</v>
      </c>
      <c r="CZ1333">
        <f t="shared" si="244"/>
        <v>7712</v>
      </c>
      <c r="DA1333">
        <f t="shared" si="245"/>
        <v>6.56</v>
      </c>
      <c r="DB1333">
        <v>0</v>
      </c>
    </row>
    <row r="1334" spans="1:106" x14ac:dyDescent="0.2">
      <c r="A1334">
        <f>ROW(Source!A673)</f>
        <v>673</v>
      </c>
      <c r="B1334">
        <v>39570879</v>
      </c>
      <c r="C1334">
        <v>39574424</v>
      </c>
      <c r="D1334">
        <v>39169913</v>
      </c>
      <c r="E1334">
        <v>17</v>
      </c>
      <c r="F1334">
        <v>1</v>
      </c>
      <c r="G1334">
        <v>1</v>
      </c>
      <c r="H1334">
        <v>3</v>
      </c>
      <c r="I1334" t="s">
        <v>124</v>
      </c>
      <c r="J1334" t="s">
        <v>3</v>
      </c>
      <c r="K1334" t="s">
        <v>125</v>
      </c>
      <c r="L1334">
        <v>1348</v>
      </c>
      <c r="N1334">
        <v>1009</v>
      </c>
      <c r="O1334" t="s">
        <v>64</v>
      </c>
      <c r="P1334" t="s">
        <v>64</v>
      </c>
      <c r="Q1334">
        <v>1000</v>
      </c>
      <c r="W1334">
        <v>0</v>
      </c>
      <c r="X1334">
        <v>748648226</v>
      </c>
      <c r="Y1334">
        <v>1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6.56</v>
      </c>
      <c r="AJ1334">
        <v>1</v>
      </c>
      <c r="AK1334">
        <v>1</v>
      </c>
      <c r="AL1334">
        <v>1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 t="s">
        <v>3</v>
      </c>
      <c r="AT1334">
        <v>1</v>
      </c>
      <c r="AU1334" t="s">
        <v>3</v>
      </c>
      <c r="AV1334">
        <v>0</v>
      </c>
      <c r="AW1334">
        <v>2</v>
      </c>
      <c r="AX1334">
        <v>39574463</v>
      </c>
      <c r="AY1334">
        <v>1</v>
      </c>
      <c r="AZ1334">
        <v>0</v>
      </c>
      <c r="BA1334">
        <v>1271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CX1334">
        <f>Y1334*Source!I673</f>
        <v>4.9059999999999999E-2</v>
      </c>
      <c r="CY1334">
        <f t="shared" si="243"/>
        <v>0</v>
      </c>
      <c r="CZ1334">
        <f t="shared" si="244"/>
        <v>0</v>
      </c>
      <c r="DA1334">
        <f t="shared" si="245"/>
        <v>6.56</v>
      </c>
      <c r="DB1334">
        <v>0</v>
      </c>
    </row>
    <row r="1335" spans="1:106" x14ac:dyDescent="0.2">
      <c r="A1335">
        <f>ROW(Source!A673)</f>
        <v>673</v>
      </c>
      <c r="B1335">
        <v>39570879</v>
      </c>
      <c r="C1335">
        <v>39574424</v>
      </c>
      <c r="D1335">
        <v>36823286</v>
      </c>
      <c r="E1335">
        <v>1</v>
      </c>
      <c r="F1335">
        <v>1</v>
      </c>
      <c r="G1335">
        <v>1</v>
      </c>
      <c r="H1335">
        <v>3</v>
      </c>
      <c r="I1335" t="s">
        <v>960</v>
      </c>
      <c r="J1335" t="s">
        <v>962</v>
      </c>
      <c r="K1335" t="s">
        <v>961</v>
      </c>
      <c r="L1335">
        <v>1348</v>
      </c>
      <c r="N1335">
        <v>1009</v>
      </c>
      <c r="O1335" t="s">
        <v>64</v>
      </c>
      <c r="P1335" t="s">
        <v>64</v>
      </c>
      <c r="Q1335">
        <v>1000</v>
      </c>
      <c r="W1335">
        <v>0</v>
      </c>
      <c r="X1335">
        <v>1998806464</v>
      </c>
      <c r="Y1335">
        <v>1</v>
      </c>
      <c r="AA1335">
        <v>71495.14</v>
      </c>
      <c r="AB1335">
        <v>0</v>
      </c>
      <c r="AC1335">
        <v>0</v>
      </c>
      <c r="AD1335">
        <v>0</v>
      </c>
      <c r="AE1335">
        <v>10898.65</v>
      </c>
      <c r="AF1335">
        <v>0</v>
      </c>
      <c r="AG1335">
        <v>0</v>
      </c>
      <c r="AH1335">
        <v>0</v>
      </c>
      <c r="AI1335">
        <v>6.56</v>
      </c>
      <c r="AJ1335">
        <v>1</v>
      </c>
      <c r="AK1335">
        <v>1</v>
      </c>
      <c r="AL1335">
        <v>1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 t="s">
        <v>3</v>
      </c>
      <c r="AT1335">
        <v>1</v>
      </c>
      <c r="AU1335" t="s">
        <v>3</v>
      </c>
      <c r="AV1335">
        <v>0</v>
      </c>
      <c r="AW1335">
        <v>1</v>
      </c>
      <c r="AX1335">
        <v>-1</v>
      </c>
      <c r="AY1335">
        <v>0</v>
      </c>
      <c r="AZ1335">
        <v>0</v>
      </c>
      <c r="BA1335" t="s">
        <v>3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CX1335">
        <f>Y1335*Source!I673</f>
        <v>4.9059999999999999E-2</v>
      </c>
      <c r="CY1335">
        <f t="shared" si="243"/>
        <v>71495.14</v>
      </c>
      <c r="CZ1335">
        <f t="shared" si="244"/>
        <v>10898.65</v>
      </c>
      <c r="DA1335">
        <f t="shared" si="245"/>
        <v>6.56</v>
      </c>
      <c r="DB1335">
        <v>0</v>
      </c>
    </row>
    <row r="1336" spans="1:106" x14ac:dyDescent="0.2">
      <c r="A1336">
        <f>ROW(Source!A673)</f>
        <v>673</v>
      </c>
      <c r="B1336">
        <v>39570879</v>
      </c>
      <c r="C1336">
        <v>39574424</v>
      </c>
      <c r="D1336">
        <v>36825287</v>
      </c>
      <c r="E1336">
        <v>1</v>
      </c>
      <c r="F1336">
        <v>1</v>
      </c>
      <c r="G1336">
        <v>1</v>
      </c>
      <c r="H1336">
        <v>3</v>
      </c>
      <c r="I1336" t="s">
        <v>1416</v>
      </c>
      <c r="J1336" t="s">
        <v>1417</v>
      </c>
      <c r="K1336" t="s">
        <v>1418</v>
      </c>
      <c r="L1336">
        <v>1302</v>
      </c>
      <c r="N1336">
        <v>1003</v>
      </c>
      <c r="O1336" t="s">
        <v>47</v>
      </c>
      <c r="P1336" t="s">
        <v>47</v>
      </c>
      <c r="Q1336">
        <v>10</v>
      </c>
      <c r="W1336">
        <v>0</v>
      </c>
      <c r="X1336">
        <v>-1640127157</v>
      </c>
      <c r="Y1336">
        <v>1.8700000000000001E-2</v>
      </c>
      <c r="AA1336">
        <v>329.57</v>
      </c>
      <c r="AB1336">
        <v>0</v>
      </c>
      <c r="AC1336">
        <v>0</v>
      </c>
      <c r="AD1336">
        <v>0</v>
      </c>
      <c r="AE1336">
        <v>50.24</v>
      </c>
      <c r="AF1336">
        <v>0</v>
      </c>
      <c r="AG1336">
        <v>0</v>
      </c>
      <c r="AH1336">
        <v>0</v>
      </c>
      <c r="AI1336">
        <v>6.56</v>
      </c>
      <c r="AJ1336">
        <v>1</v>
      </c>
      <c r="AK1336">
        <v>1</v>
      </c>
      <c r="AL1336">
        <v>1</v>
      </c>
      <c r="AN1336">
        <v>0</v>
      </c>
      <c r="AO1336">
        <v>1</v>
      </c>
      <c r="AP1336">
        <v>0</v>
      </c>
      <c r="AQ1336">
        <v>0</v>
      </c>
      <c r="AR1336">
        <v>0</v>
      </c>
      <c r="AS1336" t="s">
        <v>3</v>
      </c>
      <c r="AT1336">
        <v>1.8700000000000001E-2</v>
      </c>
      <c r="AU1336" t="s">
        <v>3</v>
      </c>
      <c r="AV1336">
        <v>0</v>
      </c>
      <c r="AW1336">
        <v>2</v>
      </c>
      <c r="AX1336">
        <v>39574464</v>
      </c>
      <c r="AY1336">
        <v>1</v>
      </c>
      <c r="AZ1336">
        <v>0</v>
      </c>
      <c r="BA1336">
        <v>1272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CX1336">
        <f>Y1336*Source!I673</f>
        <v>9.1742200000000009E-4</v>
      </c>
      <c r="CY1336">
        <f t="shared" si="243"/>
        <v>329.57</v>
      </c>
      <c r="CZ1336">
        <f t="shared" si="244"/>
        <v>50.24</v>
      </c>
      <c r="DA1336">
        <f t="shared" si="245"/>
        <v>6.56</v>
      </c>
      <c r="DB1336">
        <v>0</v>
      </c>
    </row>
    <row r="1337" spans="1:106" x14ac:dyDescent="0.2">
      <c r="A1337">
        <f>ROW(Source!A673)</f>
        <v>673</v>
      </c>
      <c r="B1337">
        <v>39570879</v>
      </c>
      <c r="C1337">
        <v>39574424</v>
      </c>
      <c r="D1337">
        <v>36825646</v>
      </c>
      <c r="E1337">
        <v>1</v>
      </c>
      <c r="F1337">
        <v>1</v>
      </c>
      <c r="G1337">
        <v>1</v>
      </c>
      <c r="H1337">
        <v>3</v>
      </c>
      <c r="I1337" t="s">
        <v>1220</v>
      </c>
      <c r="J1337" t="s">
        <v>1221</v>
      </c>
      <c r="K1337" t="s">
        <v>1222</v>
      </c>
      <c r="L1337">
        <v>1348</v>
      </c>
      <c r="N1337">
        <v>1009</v>
      </c>
      <c r="O1337" t="s">
        <v>64</v>
      </c>
      <c r="P1337" t="s">
        <v>64</v>
      </c>
      <c r="Q1337">
        <v>1000</v>
      </c>
      <c r="W1337">
        <v>0</v>
      </c>
      <c r="X1337">
        <v>-1396314973</v>
      </c>
      <c r="Y1337">
        <v>3.0000000000000001E-5</v>
      </c>
      <c r="AA1337">
        <v>29226.11</v>
      </c>
      <c r="AB1337">
        <v>0</v>
      </c>
      <c r="AC1337">
        <v>0</v>
      </c>
      <c r="AD1337">
        <v>0</v>
      </c>
      <c r="AE1337">
        <v>4455.2</v>
      </c>
      <c r="AF1337">
        <v>0</v>
      </c>
      <c r="AG1337">
        <v>0</v>
      </c>
      <c r="AH1337">
        <v>0</v>
      </c>
      <c r="AI1337">
        <v>6.56</v>
      </c>
      <c r="AJ1337">
        <v>1</v>
      </c>
      <c r="AK1337">
        <v>1</v>
      </c>
      <c r="AL1337">
        <v>1</v>
      </c>
      <c r="AN1337">
        <v>0</v>
      </c>
      <c r="AO1337">
        <v>1</v>
      </c>
      <c r="AP1337">
        <v>0</v>
      </c>
      <c r="AQ1337">
        <v>0</v>
      </c>
      <c r="AR1337">
        <v>0</v>
      </c>
      <c r="AS1337" t="s">
        <v>3</v>
      </c>
      <c r="AT1337">
        <v>3.0000000000000001E-5</v>
      </c>
      <c r="AU1337" t="s">
        <v>3</v>
      </c>
      <c r="AV1337">
        <v>0</v>
      </c>
      <c r="AW1337">
        <v>2</v>
      </c>
      <c r="AX1337">
        <v>39574465</v>
      </c>
      <c r="AY1337">
        <v>1</v>
      </c>
      <c r="AZ1337">
        <v>0</v>
      </c>
      <c r="BA1337">
        <v>1273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CX1337">
        <f>Y1337*Source!I673</f>
        <v>1.4718E-6</v>
      </c>
      <c r="CY1337">
        <f t="shared" si="243"/>
        <v>29226.11</v>
      </c>
      <c r="CZ1337">
        <f t="shared" si="244"/>
        <v>4455.2</v>
      </c>
      <c r="DA1337">
        <f t="shared" si="245"/>
        <v>6.56</v>
      </c>
      <c r="DB1337">
        <v>0</v>
      </c>
    </row>
    <row r="1338" spans="1:106" x14ac:dyDescent="0.2">
      <c r="A1338">
        <f>ROW(Source!A673)</f>
        <v>673</v>
      </c>
      <c r="B1338">
        <v>39570879</v>
      </c>
      <c r="C1338">
        <v>39574424</v>
      </c>
      <c r="D1338">
        <v>36826406</v>
      </c>
      <c r="E1338">
        <v>1</v>
      </c>
      <c r="F1338">
        <v>1</v>
      </c>
      <c r="G1338">
        <v>1</v>
      </c>
      <c r="H1338">
        <v>3</v>
      </c>
      <c r="I1338" t="s">
        <v>1419</v>
      </c>
      <c r="J1338" t="s">
        <v>1420</v>
      </c>
      <c r="K1338" t="s">
        <v>1421</v>
      </c>
      <c r="L1338">
        <v>1348</v>
      </c>
      <c r="N1338">
        <v>1009</v>
      </c>
      <c r="O1338" t="s">
        <v>64</v>
      </c>
      <c r="P1338" t="s">
        <v>64</v>
      </c>
      <c r="Q1338">
        <v>1000</v>
      </c>
      <c r="W1338">
        <v>0</v>
      </c>
      <c r="X1338">
        <v>900832145</v>
      </c>
      <c r="Y1338">
        <v>1.9400000000000001E-3</v>
      </c>
      <c r="AA1338">
        <v>32275.200000000001</v>
      </c>
      <c r="AB1338">
        <v>0</v>
      </c>
      <c r="AC1338">
        <v>0</v>
      </c>
      <c r="AD1338">
        <v>0</v>
      </c>
      <c r="AE1338">
        <v>4920</v>
      </c>
      <c r="AF1338">
        <v>0</v>
      </c>
      <c r="AG1338">
        <v>0</v>
      </c>
      <c r="AH1338">
        <v>0</v>
      </c>
      <c r="AI1338">
        <v>6.56</v>
      </c>
      <c r="AJ1338">
        <v>1</v>
      </c>
      <c r="AK1338">
        <v>1</v>
      </c>
      <c r="AL1338">
        <v>1</v>
      </c>
      <c r="AN1338">
        <v>0</v>
      </c>
      <c r="AO1338">
        <v>1</v>
      </c>
      <c r="AP1338">
        <v>0</v>
      </c>
      <c r="AQ1338">
        <v>0</v>
      </c>
      <c r="AR1338">
        <v>0</v>
      </c>
      <c r="AS1338" t="s">
        <v>3</v>
      </c>
      <c r="AT1338">
        <v>1.9400000000000001E-3</v>
      </c>
      <c r="AU1338" t="s">
        <v>3</v>
      </c>
      <c r="AV1338">
        <v>0</v>
      </c>
      <c r="AW1338">
        <v>2</v>
      </c>
      <c r="AX1338">
        <v>39574466</v>
      </c>
      <c r="AY1338">
        <v>1</v>
      </c>
      <c r="AZ1338">
        <v>0</v>
      </c>
      <c r="BA1338">
        <v>1274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CX1338">
        <f>Y1338*Source!I673</f>
        <v>9.5176399999999999E-5</v>
      </c>
      <c r="CY1338">
        <f t="shared" si="243"/>
        <v>32275.200000000001</v>
      </c>
      <c r="CZ1338">
        <f t="shared" si="244"/>
        <v>4920</v>
      </c>
      <c r="DA1338">
        <f t="shared" si="245"/>
        <v>6.56</v>
      </c>
      <c r="DB1338">
        <v>0</v>
      </c>
    </row>
    <row r="1339" spans="1:106" x14ac:dyDescent="0.2">
      <c r="A1339">
        <f>ROW(Source!A673)</f>
        <v>673</v>
      </c>
      <c r="B1339">
        <v>39570879</v>
      </c>
      <c r="C1339">
        <v>39574424</v>
      </c>
      <c r="D1339">
        <v>36830313</v>
      </c>
      <c r="E1339">
        <v>1</v>
      </c>
      <c r="F1339">
        <v>1</v>
      </c>
      <c r="G1339">
        <v>1</v>
      </c>
      <c r="H1339">
        <v>3</v>
      </c>
      <c r="I1339" t="s">
        <v>1422</v>
      </c>
      <c r="J1339" t="s">
        <v>1423</v>
      </c>
      <c r="K1339" t="s">
        <v>1424</v>
      </c>
      <c r="L1339">
        <v>1339</v>
      </c>
      <c r="N1339">
        <v>1007</v>
      </c>
      <c r="O1339" t="s">
        <v>73</v>
      </c>
      <c r="P1339" t="s">
        <v>73</v>
      </c>
      <c r="Q1339">
        <v>1</v>
      </c>
      <c r="W1339">
        <v>0</v>
      </c>
      <c r="X1339">
        <v>1283004816</v>
      </c>
      <c r="Y1339">
        <v>1.0300000000000001E-3</v>
      </c>
      <c r="AA1339">
        <v>11152</v>
      </c>
      <c r="AB1339">
        <v>0</v>
      </c>
      <c r="AC1339">
        <v>0</v>
      </c>
      <c r="AD1339">
        <v>0</v>
      </c>
      <c r="AE1339">
        <v>1700</v>
      </c>
      <c r="AF1339">
        <v>0</v>
      </c>
      <c r="AG1339">
        <v>0</v>
      </c>
      <c r="AH1339">
        <v>0</v>
      </c>
      <c r="AI1339">
        <v>6.56</v>
      </c>
      <c r="AJ1339">
        <v>1</v>
      </c>
      <c r="AK1339">
        <v>1</v>
      </c>
      <c r="AL1339">
        <v>1</v>
      </c>
      <c r="AN1339">
        <v>0</v>
      </c>
      <c r="AO1339">
        <v>1</v>
      </c>
      <c r="AP1339">
        <v>0</v>
      </c>
      <c r="AQ1339">
        <v>0</v>
      </c>
      <c r="AR1339">
        <v>0</v>
      </c>
      <c r="AS1339" t="s">
        <v>3</v>
      </c>
      <c r="AT1339">
        <v>1.0300000000000001E-3</v>
      </c>
      <c r="AU1339" t="s">
        <v>3</v>
      </c>
      <c r="AV1339">
        <v>0</v>
      </c>
      <c r="AW1339">
        <v>2</v>
      </c>
      <c r="AX1339">
        <v>39574467</v>
      </c>
      <c r="AY1339">
        <v>1</v>
      </c>
      <c r="AZ1339">
        <v>0</v>
      </c>
      <c r="BA1339">
        <v>1275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CX1339">
        <f>Y1339*Source!I673</f>
        <v>5.0531800000000003E-5</v>
      </c>
      <c r="CY1339">
        <f t="shared" si="243"/>
        <v>11152</v>
      </c>
      <c r="CZ1339">
        <f t="shared" si="244"/>
        <v>1700</v>
      </c>
      <c r="DA1339">
        <f t="shared" si="245"/>
        <v>6.56</v>
      </c>
      <c r="DB1339">
        <v>0</v>
      </c>
    </row>
    <row r="1340" spans="1:106" x14ac:dyDescent="0.2">
      <c r="A1340">
        <f>ROW(Source!A673)</f>
        <v>673</v>
      </c>
      <c r="B1340">
        <v>39570879</v>
      </c>
      <c r="C1340">
        <v>39574424</v>
      </c>
      <c r="D1340">
        <v>36837948</v>
      </c>
      <c r="E1340">
        <v>1</v>
      </c>
      <c r="F1340">
        <v>1</v>
      </c>
      <c r="G1340">
        <v>1</v>
      </c>
      <c r="H1340">
        <v>3</v>
      </c>
      <c r="I1340" t="s">
        <v>1425</v>
      </c>
      <c r="J1340" t="s">
        <v>1426</v>
      </c>
      <c r="K1340" t="s">
        <v>1427</v>
      </c>
      <c r="L1340">
        <v>1348</v>
      </c>
      <c r="N1340">
        <v>1009</v>
      </c>
      <c r="O1340" t="s">
        <v>64</v>
      </c>
      <c r="P1340" t="s">
        <v>64</v>
      </c>
      <c r="Q1340">
        <v>1000</v>
      </c>
      <c r="W1340">
        <v>0</v>
      </c>
      <c r="X1340">
        <v>-1655298345</v>
      </c>
      <c r="Y1340">
        <v>3.1E-4</v>
      </c>
      <c r="AA1340">
        <v>102467.2</v>
      </c>
      <c r="AB1340">
        <v>0</v>
      </c>
      <c r="AC1340">
        <v>0</v>
      </c>
      <c r="AD1340">
        <v>0</v>
      </c>
      <c r="AE1340">
        <v>15620</v>
      </c>
      <c r="AF1340">
        <v>0</v>
      </c>
      <c r="AG1340">
        <v>0</v>
      </c>
      <c r="AH1340">
        <v>0</v>
      </c>
      <c r="AI1340">
        <v>6.56</v>
      </c>
      <c r="AJ1340">
        <v>1</v>
      </c>
      <c r="AK1340">
        <v>1</v>
      </c>
      <c r="AL1340">
        <v>1</v>
      </c>
      <c r="AN1340">
        <v>0</v>
      </c>
      <c r="AO1340">
        <v>1</v>
      </c>
      <c r="AP1340">
        <v>0</v>
      </c>
      <c r="AQ1340">
        <v>0</v>
      </c>
      <c r="AR1340">
        <v>0</v>
      </c>
      <c r="AS1340" t="s">
        <v>3</v>
      </c>
      <c r="AT1340">
        <v>3.1E-4</v>
      </c>
      <c r="AU1340" t="s">
        <v>3</v>
      </c>
      <c r="AV1340">
        <v>0</v>
      </c>
      <c r="AW1340">
        <v>2</v>
      </c>
      <c r="AX1340">
        <v>39574468</v>
      </c>
      <c r="AY1340">
        <v>1</v>
      </c>
      <c r="AZ1340">
        <v>0</v>
      </c>
      <c r="BA1340">
        <v>1276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CX1340">
        <f>Y1340*Source!I673</f>
        <v>1.52086E-5</v>
      </c>
      <c r="CY1340">
        <f t="shared" si="243"/>
        <v>102467.2</v>
      </c>
      <c r="CZ1340">
        <f t="shared" si="244"/>
        <v>15620</v>
      </c>
      <c r="DA1340">
        <f t="shared" si="245"/>
        <v>6.56</v>
      </c>
      <c r="DB1340">
        <v>0</v>
      </c>
    </row>
    <row r="1341" spans="1:106" x14ac:dyDescent="0.2">
      <c r="A1341">
        <f>ROW(Source!A673)</f>
        <v>673</v>
      </c>
      <c r="B1341">
        <v>39570879</v>
      </c>
      <c r="C1341">
        <v>39574424</v>
      </c>
      <c r="D1341">
        <v>36839146</v>
      </c>
      <c r="E1341">
        <v>1</v>
      </c>
      <c r="F1341">
        <v>1</v>
      </c>
      <c r="G1341">
        <v>1</v>
      </c>
      <c r="H1341">
        <v>3</v>
      </c>
      <c r="I1341" t="s">
        <v>1393</v>
      </c>
      <c r="J1341" t="s">
        <v>1394</v>
      </c>
      <c r="K1341" t="s">
        <v>1395</v>
      </c>
      <c r="L1341">
        <v>1348</v>
      </c>
      <c r="N1341">
        <v>1009</v>
      </c>
      <c r="O1341" t="s">
        <v>64</v>
      </c>
      <c r="P1341" t="s">
        <v>64</v>
      </c>
      <c r="Q1341">
        <v>1000</v>
      </c>
      <c r="W1341">
        <v>0</v>
      </c>
      <c r="X1341">
        <v>-639604785</v>
      </c>
      <c r="Y1341">
        <v>5.9999999999999995E-4</v>
      </c>
      <c r="AA1341">
        <v>61795.199999999997</v>
      </c>
      <c r="AB1341">
        <v>0</v>
      </c>
      <c r="AC1341">
        <v>0</v>
      </c>
      <c r="AD1341">
        <v>0</v>
      </c>
      <c r="AE1341">
        <v>9420</v>
      </c>
      <c r="AF1341">
        <v>0</v>
      </c>
      <c r="AG1341">
        <v>0</v>
      </c>
      <c r="AH1341">
        <v>0</v>
      </c>
      <c r="AI1341">
        <v>6.56</v>
      </c>
      <c r="AJ1341">
        <v>1</v>
      </c>
      <c r="AK1341">
        <v>1</v>
      </c>
      <c r="AL1341">
        <v>1</v>
      </c>
      <c r="AN1341">
        <v>0</v>
      </c>
      <c r="AO1341">
        <v>1</v>
      </c>
      <c r="AP1341">
        <v>0</v>
      </c>
      <c r="AQ1341">
        <v>0</v>
      </c>
      <c r="AR1341">
        <v>0</v>
      </c>
      <c r="AS1341" t="s">
        <v>3</v>
      </c>
      <c r="AT1341">
        <v>5.9999999999999995E-4</v>
      </c>
      <c r="AU1341" t="s">
        <v>3</v>
      </c>
      <c r="AV1341">
        <v>0</v>
      </c>
      <c r="AW1341">
        <v>2</v>
      </c>
      <c r="AX1341">
        <v>39574469</v>
      </c>
      <c r="AY1341">
        <v>1</v>
      </c>
      <c r="AZ1341">
        <v>0</v>
      </c>
      <c r="BA1341">
        <v>1277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CX1341">
        <f>Y1341*Source!I673</f>
        <v>2.9435999999999997E-5</v>
      </c>
      <c r="CY1341">
        <f t="shared" si="243"/>
        <v>61795.199999999997</v>
      </c>
      <c r="CZ1341">
        <f t="shared" si="244"/>
        <v>9420</v>
      </c>
      <c r="DA1341">
        <f t="shared" si="245"/>
        <v>6.56</v>
      </c>
      <c r="DB1341">
        <v>0</v>
      </c>
    </row>
    <row r="1342" spans="1:106" x14ac:dyDescent="0.2">
      <c r="A1342">
        <f>ROW(Source!A676)</f>
        <v>676</v>
      </c>
      <c r="B1342">
        <v>39570879</v>
      </c>
      <c r="C1342">
        <v>39574472</v>
      </c>
      <c r="D1342">
        <v>37065248</v>
      </c>
      <c r="E1342">
        <v>1</v>
      </c>
      <c r="F1342">
        <v>1</v>
      </c>
      <c r="G1342">
        <v>1</v>
      </c>
      <c r="H1342">
        <v>1</v>
      </c>
      <c r="I1342" t="s">
        <v>1203</v>
      </c>
      <c r="J1342" t="s">
        <v>3</v>
      </c>
      <c r="K1342" t="s">
        <v>1204</v>
      </c>
      <c r="L1342">
        <v>1191</v>
      </c>
      <c r="N1342">
        <v>1013</v>
      </c>
      <c r="O1342" t="s">
        <v>1143</v>
      </c>
      <c r="P1342" t="s">
        <v>1143</v>
      </c>
      <c r="Q1342">
        <v>1</v>
      </c>
      <c r="W1342">
        <v>0</v>
      </c>
      <c r="X1342">
        <v>-400197608</v>
      </c>
      <c r="Y1342">
        <v>58.408499999999997</v>
      </c>
      <c r="AA1342">
        <v>0</v>
      </c>
      <c r="AB1342">
        <v>0</v>
      </c>
      <c r="AC1342">
        <v>0</v>
      </c>
      <c r="AD1342">
        <v>55.96</v>
      </c>
      <c r="AE1342">
        <v>0</v>
      </c>
      <c r="AF1342">
        <v>0</v>
      </c>
      <c r="AG1342">
        <v>0</v>
      </c>
      <c r="AH1342">
        <v>8.5299999999999994</v>
      </c>
      <c r="AI1342">
        <v>1</v>
      </c>
      <c r="AJ1342">
        <v>1</v>
      </c>
      <c r="AK1342">
        <v>1</v>
      </c>
      <c r="AL1342">
        <v>6.56</v>
      </c>
      <c r="AN1342">
        <v>0</v>
      </c>
      <c r="AO1342">
        <v>1</v>
      </c>
      <c r="AP1342">
        <v>1</v>
      </c>
      <c r="AQ1342">
        <v>0</v>
      </c>
      <c r="AR1342">
        <v>0</v>
      </c>
      <c r="AS1342" t="s">
        <v>3</v>
      </c>
      <c r="AT1342">
        <v>50.79</v>
      </c>
      <c r="AU1342" t="s">
        <v>20</v>
      </c>
      <c r="AV1342">
        <v>1</v>
      </c>
      <c r="AW1342">
        <v>2</v>
      </c>
      <c r="AX1342">
        <v>39574493</v>
      </c>
      <c r="AY1342">
        <v>1</v>
      </c>
      <c r="AZ1342">
        <v>0</v>
      </c>
      <c r="BA1342">
        <v>1278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CX1342">
        <f>Y1342*Source!I676</f>
        <v>7.3594709999999994E-2</v>
      </c>
      <c r="CY1342">
        <f>AD1342</f>
        <v>55.96</v>
      </c>
      <c r="CZ1342">
        <f>AH1342</f>
        <v>8.5299999999999994</v>
      </c>
      <c r="DA1342">
        <f>AL1342</f>
        <v>6.56</v>
      </c>
      <c r="DB1342">
        <v>0</v>
      </c>
    </row>
    <row r="1343" spans="1:106" x14ac:dyDescent="0.2">
      <c r="A1343">
        <f>ROW(Source!A676)</f>
        <v>676</v>
      </c>
      <c r="B1343">
        <v>39570879</v>
      </c>
      <c r="C1343">
        <v>39574472</v>
      </c>
      <c r="D1343">
        <v>37064876</v>
      </c>
      <c r="E1343">
        <v>1</v>
      </c>
      <c r="F1343">
        <v>1</v>
      </c>
      <c r="G1343">
        <v>1</v>
      </c>
      <c r="H1343">
        <v>1</v>
      </c>
      <c r="I1343" t="s">
        <v>1146</v>
      </c>
      <c r="J1343" t="s">
        <v>3</v>
      </c>
      <c r="K1343" t="s">
        <v>1147</v>
      </c>
      <c r="L1343">
        <v>1191</v>
      </c>
      <c r="N1343">
        <v>1013</v>
      </c>
      <c r="O1343" t="s">
        <v>1143</v>
      </c>
      <c r="P1343" t="s">
        <v>1143</v>
      </c>
      <c r="Q1343">
        <v>1</v>
      </c>
      <c r="W1343">
        <v>0</v>
      </c>
      <c r="X1343">
        <v>-1417349443</v>
      </c>
      <c r="Y1343">
        <v>0.31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1</v>
      </c>
      <c r="AJ1343">
        <v>1</v>
      </c>
      <c r="AK1343">
        <v>6.56</v>
      </c>
      <c r="AL1343">
        <v>1</v>
      </c>
      <c r="AN1343">
        <v>0</v>
      </c>
      <c r="AO1343">
        <v>1</v>
      </c>
      <c r="AP1343">
        <v>0</v>
      </c>
      <c r="AQ1343">
        <v>0</v>
      </c>
      <c r="AR1343">
        <v>0</v>
      </c>
      <c r="AS1343" t="s">
        <v>3</v>
      </c>
      <c r="AT1343">
        <v>0.31</v>
      </c>
      <c r="AU1343" t="s">
        <v>3</v>
      </c>
      <c r="AV1343">
        <v>2</v>
      </c>
      <c r="AW1343">
        <v>2</v>
      </c>
      <c r="AX1343">
        <v>39574494</v>
      </c>
      <c r="AY1343">
        <v>1</v>
      </c>
      <c r="AZ1343">
        <v>2048</v>
      </c>
      <c r="BA1343">
        <v>1279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CX1343">
        <f>Y1343*Source!I676</f>
        <v>3.9060000000000001E-4</v>
      </c>
      <c r="CY1343">
        <f>AD1343</f>
        <v>0</v>
      </c>
      <c r="CZ1343">
        <f>AH1343</f>
        <v>0</v>
      </c>
      <c r="DA1343">
        <f>AL1343</f>
        <v>1</v>
      </c>
      <c r="DB1343">
        <v>0</v>
      </c>
    </row>
    <row r="1344" spans="1:106" x14ac:dyDescent="0.2">
      <c r="A1344">
        <f>ROW(Source!A676)</f>
        <v>676</v>
      </c>
      <c r="B1344">
        <v>39570879</v>
      </c>
      <c r="C1344">
        <v>39574472</v>
      </c>
      <c r="D1344">
        <v>36882159</v>
      </c>
      <c r="E1344">
        <v>1</v>
      </c>
      <c r="F1344">
        <v>1</v>
      </c>
      <c r="G1344">
        <v>1</v>
      </c>
      <c r="H1344">
        <v>2</v>
      </c>
      <c r="I1344" t="s">
        <v>1155</v>
      </c>
      <c r="J1344" t="s">
        <v>1156</v>
      </c>
      <c r="K1344" t="s">
        <v>1157</v>
      </c>
      <c r="L1344">
        <v>1368</v>
      </c>
      <c r="N1344">
        <v>1011</v>
      </c>
      <c r="O1344" t="s">
        <v>1151</v>
      </c>
      <c r="P1344" t="s">
        <v>1151</v>
      </c>
      <c r="Q1344">
        <v>1</v>
      </c>
      <c r="W1344">
        <v>0</v>
      </c>
      <c r="X1344">
        <v>-1718674368</v>
      </c>
      <c r="Y1344">
        <v>0.15</v>
      </c>
      <c r="AA1344">
        <v>0</v>
      </c>
      <c r="AB1344">
        <v>734.65</v>
      </c>
      <c r="AC1344">
        <v>13.5</v>
      </c>
      <c r="AD1344">
        <v>0</v>
      </c>
      <c r="AE1344">
        <v>0</v>
      </c>
      <c r="AF1344">
        <v>111.99</v>
      </c>
      <c r="AG1344">
        <v>13.5</v>
      </c>
      <c r="AH1344">
        <v>0</v>
      </c>
      <c r="AI1344">
        <v>1</v>
      </c>
      <c r="AJ1344">
        <v>6.56</v>
      </c>
      <c r="AK1344">
        <v>1</v>
      </c>
      <c r="AL1344">
        <v>1</v>
      </c>
      <c r="AN1344">
        <v>0</v>
      </c>
      <c r="AO1344">
        <v>1</v>
      </c>
      <c r="AP1344">
        <v>1</v>
      </c>
      <c r="AQ1344">
        <v>0</v>
      </c>
      <c r="AR1344">
        <v>0</v>
      </c>
      <c r="AS1344" t="s">
        <v>3</v>
      </c>
      <c r="AT1344">
        <v>0.12</v>
      </c>
      <c r="AU1344" t="s">
        <v>19</v>
      </c>
      <c r="AV1344">
        <v>0</v>
      </c>
      <c r="AW1344">
        <v>2</v>
      </c>
      <c r="AX1344">
        <v>39574495</v>
      </c>
      <c r="AY1344">
        <v>1</v>
      </c>
      <c r="AZ1344">
        <v>0</v>
      </c>
      <c r="BA1344">
        <v>1280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CX1344">
        <f>Y1344*Source!I676</f>
        <v>1.8900000000000001E-4</v>
      </c>
      <c r="CY1344">
        <f>AB1344</f>
        <v>734.65</v>
      </c>
      <c r="CZ1344">
        <f>AF1344</f>
        <v>111.99</v>
      </c>
      <c r="DA1344">
        <f>AJ1344</f>
        <v>6.56</v>
      </c>
      <c r="DB1344">
        <v>0</v>
      </c>
    </row>
    <row r="1345" spans="1:106" x14ac:dyDescent="0.2">
      <c r="A1345">
        <f>ROW(Source!A676)</f>
        <v>676</v>
      </c>
      <c r="B1345">
        <v>39570879</v>
      </c>
      <c r="C1345">
        <v>39574472</v>
      </c>
      <c r="D1345">
        <v>36882358</v>
      </c>
      <c r="E1345">
        <v>1</v>
      </c>
      <c r="F1345">
        <v>1</v>
      </c>
      <c r="G1345">
        <v>1</v>
      </c>
      <c r="H1345">
        <v>2</v>
      </c>
      <c r="I1345" t="s">
        <v>1525</v>
      </c>
      <c r="J1345" t="s">
        <v>1526</v>
      </c>
      <c r="K1345" t="s">
        <v>1527</v>
      </c>
      <c r="L1345">
        <v>1368</v>
      </c>
      <c r="N1345">
        <v>1011</v>
      </c>
      <c r="O1345" t="s">
        <v>1151</v>
      </c>
      <c r="P1345" t="s">
        <v>1151</v>
      </c>
      <c r="Q1345">
        <v>1</v>
      </c>
      <c r="W1345">
        <v>0</v>
      </c>
      <c r="X1345">
        <v>1544661785</v>
      </c>
      <c r="Y1345">
        <v>13.1625</v>
      </c>
      <c r="AA1345">
        <v>0</v>
      </c>
      <c r="AB1345">
        <v>45.26</v>
      </c>
      <c r="AC1345">
        <v>0</v>
      </c>
      <c r="AD1345">
        <v>0</v>
      </c>
      <c r="AE1345">
        <v>0</v>
      </c>
      <c r="AF1345">
        <v>6.9</v>
      </c>
      <c r="AG1345">
        <v>0</v>
      </c>
      <c r="AH1345">
        <v>0</v>
      </c>
      <c r="AI1345">
        <v>1</v>
      </c>
      <c r="AJ1345">
        <v>6.56</v>
      </c>
      <c r="AK1345">
        <v>1</v>
      </c>
      <c r="AL1345">
        <v>1</v>
      </c>
      <c r="AN1345">
        <v>0</v>
      </c>
      <c r="AO1345">
        <v>1</v>
      </c>
      <c r="AP1345">
        <v>1</v>
      </c>
      <c r="AQ1345">
        <v>0</v>
      </c>
      <c r="AR1345">
        <v>0</v>
      </c>
      <c r="AS1345" t="s">
        <v>3</v>
      </c>
      <c r="AT1345">
        <v>10.53</v>
      </c>
      <c r="AU1345" t="s">
        <v>19</v>
      </c>
      <c r="AV1345">
        <v>0</v>
      </c>
      <c r="AW1345">
        <v>2</v>
      </c>
      <c r="AX1345">
        <v>39574496</v>
      </c>
      <c r="AY1345">
        <v>1</v>
      </c>
      <c r="AZ1345">
        <v>0</v>
      </c>
      <c r="BA1345">
        <v>1281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CX1345">
        <f>Y1345*Source!I676</f>
        <v>1.6584749999999999E-2</v>
      </c>
      <c r="CY1345">
        <f>AB1345</f>
        <v>45.26</v>
      </c>
      <c r="CZ1345">
        <f>AF1345</f>
        <v>6.9</v>
      </c>
      <c r="DA1345">
        <f>AJ1345</f>
        <v>6.56</v>
      </c>
      <c r="DB1345">
        <v>0</v>
      </c>
    </row>
    <row r="1346" spans="1:106" x14ac:dyDescent="0.2">
      <c r="A1346">
        <f>ROW(Source!A676)</f>
        <v>676</v>
      </c>
      <c r="B1346">
        <v>39570879</v>
      </c>
      <c r="C1346">
        <v>39574472</v>
      </c>
      <c r="D1346">
        <v>36883554</v>
      </c>
      <c r="E1346">
        <v>1</v>
      </c>
      <c r="F1346">
        <v>1</v>
      </c>
      <c r="G1346">
        <v>1</v>
      </c>
      <c r="H1346">
        <v>2</v>
      </c>
      <c r="I1346" t="s">
        <v>1158</v>
      </c>
      <c r="J1346" t="s">
        <v>1159</v>
      </c>
      <c r="K1346" t="s">
        <v>1160</v>
      </c>
      <c r="L1346">
        <v>1368</v>
      </c>
      <c r="N1346">
        <v>1011</v>
      </c>
      <c r="O1346" t="s">
        <v>1151</v>
      </c>
      <c r="P1346" t="s">
        <v>1151</v>
      </c>
      <c r="Q1346">
        <v>1</v>
      </c>
      <c r="W1346">
        <v>0</v>
      </c>
      <c r="X1346">
        <v>1372534845</v>
      </c>
      <c r="Y1346">
        <v>0.23749999999999999</v>
      </c>
      <c r="AA1346">
        <v>0</v>
      </c>
      <c r="AB1346">
        <v>431.06</v>
      </c>
      <c r="AC1346">
        <v>11.6</v>
      </c>
      <c r="AD1346">
        <v>0</v>
      </c>
      <c r="AE1346">
        <v>0</v>
      </c>
      <c r="AF1346">
        <v>65.709999999999994</v>
      </c>
      <c r="AG1346">
        <v>11.6</v>
      </c>
      <c r="AH1346">
        <v>0</v>
      </c>
      <c r="AI1346">
        <v>1</v>
      </c>
      <c r="AJ1346">
        <v>6.56</v>
      </c>
      <c r="AK1346">
        <v>1</v>
      </c>
      <c r="AL1346">
        <v>1</v>
      </c>
      <c r="AN1346">
        <v>0</v>
      </c>
      <c r="AO1346">
        <v>1</v>
      </c>
      <c r="AP1346">
        <v>1</v>
      </c>
      <c r="AQ1346">
        <v>0</v>
      </c>
      <c r="AR1346">
        <v>0</v>
      </c>
      <c r="AS1346" t="s">
        <v>3</v>
      </c>
      <c r="AT1346">
        <v>0.19</v>
      </c>
      <c r="AU1346" t="s">
        <v>19</v>
      </c>
      <c r="AV1346">
        <v>0</v>
      </c>
      <c r="AW1346">
        <v>2</v>
      </c>
      <c r="AX1346">
        <v>39574497</v>
      </c>
      <c r="AY1346">
        <v>1</v>
      </c>
      <c r="AZ1346">
        <v>0</v>
      </c>
      <c r="BA1346">
        <v>1282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CX1346">
        <f>Y1346*Source!I676</f>
        <v>2.9924999999999998E-4</v>
      </c>
      <c r="CY1346">
        <f>AB1346</f>
        <v>431.06</v>
      </c>
      <c r="CZ1346">
        <f>AF1346</f>
        <v>65.709999999999994</v>
      </c>
      <c r="DA1346">
        <f>AJ1346</f>
        <v>6.56</v>
      </c>
      <c r="DB1346">
        <v>0</v>
      </c>
    </row>
    <row r="1347" spans="1:106" x14ac:dyDescent="0.2">
      <c r="A1347">
        <f>ROW(Source!A676)</f>
        <v>676</v>
      </c>
      <c r="B1347">
        <v>39570879</v>
      </c>
      <c r="C1347">
        <v>39574472</v>
      </c>
      <c r="D1347">
        <v>36883789</v>
      </c>
      <c r="E1347">
        <v>1</v>
      </c>
      <c r="F1347">
        <v>1</v>
      </c>
      <c r="G1347">
        <v>1</v>
      </c>
      <c r="H1347">
        <v>2</v>
      </c>
      <c r="I1347" t="s">
        <v>1378</v>
      </c>
      <c r="J1347" t="s">
        <v>1379</v>
      </c>
      <c r="K1347" t="s">
        <v>1380</v>
      </c>
      <c r="L1347">
        <v>1368</v>
      </c>
      <c r="N1347">
        <v>1011</v>
      </c>
      <c r="O1347" t="s">
        <v>1151</v>
      </c>
      <c r="P1347" t="s">
        <v>1151</v>
      </c>
      <c r="Q1347">
        <v>1</v>
      </c>
      <c r="W1347">
        <v>0</v>
      </c>
      <c r="X1347">
        <v>-624296059</v>
      </c>
      <c r="Y1347">
        <v>2.3250000000000002</v>
      </c>
      <c r="AA1347">
        <v>0</v>
      </c>
      <c r="AB1347">
        <v>7.87</v>
      </c>
      <c r="AC1347">
        <v>0</v>
      </c>
      <c r="AD1347">
        <v>0</v>
      </c>
      <c r="AE1347">
        <v>0</v>
      </c>
      <c r="AF1347">
        <v>1.2</v>
      </c>
      <c r="AG1347">
        <v>0</v>
      </c>
      <c r="AH1347">
        <v>0</v>
      </c>
      <c r="AI1347">
        <v>1</v>
      </c>
      <c r="AJ1347">
        <v>6.56</v>
      </c>
      <c r="AK1347">
        <v>1</v>
      </c>
      <c r="AL1347">
        <v>1</v>
      </c>
      <c r="AN1347">
        <v>0</v>
      </c>
      <c r="AO1347">
        <v>1</v>
      </c>
      <c r="AP1347">
        <v>1</v>
      </c>
      <c r="AQ1347">
        <v>0</v>
      </c>
      <c r="AR1347">
        <v>0</v>
      </c>
      <c r="AS1347" t="s">
        <v>3</v>
      </c>
      <c r="AT1347">
        <v>1.86</v>
      </c>
      <c r="AU1347" t="s">
        <v>19</v>
      </c>
      <c r="AV1347">
        <v>0</v>
      </c>
      <c r="AW1347">
        <v>2</v>
      </c>
      <c r="AX1347">
        <v>39574498</v>
      </c>
      <c r="AY1347">
        <v>1</v>
      </c>
      <c r="AZ1347">
        <v>0</v>
      </c>
      <c r="BA1347">
        <v>1283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CX1347">
        <f>Y1347*Source!I676</f>
        <v>2.9295000000000002E-3</v>
      </c>
      <c r="CY1347">
        <f>AB1347</f>
        <v>7.87</v>
      </c>
      <c r="CZ1347">
        <f>AF1347</f>
        <v>1.2</v>
      </c>
      <c r="DA1347">
        <f>AJ1347</f>
        <v>6.56</v>
      </c>
      <c r="DB1347">
        <v>0</v>
      </c>
    </row>
    <row r="1348" spans="1:106" x14ac:dyDescent="0.2">
      <c r="A1348">
        <f>ROW(Source!A676)</f>
        <v>676</v>
      </c>
      <c r="B1348">
        <v>39570879</v>
      </c>
      <c r="C1348">
        <v>39574472</v>
      </c>
      <c r="D1348">
        <v>36883836</v>
      </c>
      <c r="E1348">
        <v>1</v>
      </c>
      <c r="F1348">
        <v>1</v>
      </c>
      <c r="G1348">
        <v>1</v>
      </c>
      <c r="H1348">
        <v>2</v>
      </c>
      <c r="I1348" t="s">
        <v>1407</v>
      </c>
      <c r="J1348" t="s">
        <v>1408</v>
      </c>
      <c r="K1348" t="s">
        <v>1409</v>
      </c>
      <c r="L1348">
        <v>1368</v>
      </c>
      <c r="N1348">
        <v>1011</v>
      </c>
      <c r="O1348" t="s">
        <v>1151</v>
      </c>
      <c r="P1348" t="s">
        <v>1151</v>
      </c>
      <c r="Q1348">
        <v>1</v>
      </c>
      <c r="W1348">
        <v>0</v>
      </c>
      <c r="X1348">
        <v>1061502546</v>
      </c>
      <c r="Y1348">
        <v>2.5374999999999996</v>
      </c>
      <c r="AA1348">
        <v>0</v>
      </c>
      <c r="AB1348">
        <v>80.75</v>
      </c>
      <c r="AC1348">
        <v>0</v>
      </c>
      <c r="AD1348">
        <v>0</v>
      </c>
      <c r="AE1348">
        <v>0</v>
      </c>
      <c r="AF1348">
        <v>12.31</v>
      </c>
      <c r="AG1348">
        <v>0</v>
      </c>
      <c r="AH1348">
        <v>0</v>
      </c>
      <c r="AI1348">
        <v>1</v>
      </c>
      <c r="AJ1348">
        <v>6.56</v>
      </c>
      <c r="AK1348">
        <v>1</v>
      </c>
      <c r="AL1348">
        <v>1</v>
      </c>
      <c r="AN1348">
        <v>0</v>
      </c>
      <c r="AO1348">
        <v>1</v>
      </c>
      <c r="AP1348">
        <v>1</v>
      </c>
      <c r="AQ1348">
        <v>0</v>
      </c>
      <c r="AR1348">
        <v>0</v>
      </c>
      <c r="AS1348" t="s">
        <v>3</v>
      </c>
      <c r="AT1348">
        <v>2.0299999999999998</v>
      </c>
      <c r="AU1348" t="s">
        <v>19</v>
      </c>
      <c r="AV1348">
        <v>0</v>
      </c>
      <c r="AW1348">
        <v>2</v>
      </c>
      <c r="AX1348">
        <v>39574499</v>
      </c>
      <c r="AY1348">
        <v>1</v>
      </c>
      <c r="AZ1348">
        <v>0</v>
      </c>
      <c r="BA1348">
        <v>1284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CX1348">
        <f>Y1348*Source!I676</f>
        <v>3.1972499999999996E-3</v>
      </c>
      <c r="CY1348">
        <f>AB1348</f>
        <v>80.75</v>
      </c>
      <c r="CZ1348">
        <f>AF1348</f>
        <v>12.31</v>
      </c>
      <c r="DA1348">
        <f>AJ1348</f>
        <v>6.56</v>
      </c>
      <c r="DB1348">
        <v>0</v>
      </c>
    </row>
    <row r="1349" spans="1:106" x14ac:dyDescent="0.2">
      <c r="A1349">
        <f>ROW(Source!A676)</f>
        <v>676</v>
      </c>
      <c r="B1349">
        <v>39570879</v>
      </c>
      <c r="C1349">
        <v>39574472</v>
      </c>
      <c r="D1349">
        <v>36800159</v>
      </c>
      <c r="E1349">
        <v>1</v>
      </c>
      <c r="F1349">
        <v>1</v>
      </c>
      <c r="G1349">
        <v>1</v>
      </c>
      <c r="H1349">
        <v>3</v>
      </c>
      <c r="I1349" t="s">
        <v>1387</v>
      </c>
      <c r="J1349" t="s">
        <v>1388</v>
      </c>
      <c r="K1349" t="s">
        <v>1389</v>
      </c>
      <c r="L1349">
        <v>1339</v>
      </c>
      <c r="N1349">
        <v>1007</v>
      </c>
      <c r="O1349" t="s">
        <v>73</v>
      </c>
      <c r="P1349" t="s">
        <v>73</v>
      </c>
      <c r="Q1349">
        <v>1</v>
      </c>
      <c r="W1349">
        <v>0</v>
      </c>
      <c r="X1349">
        <v>1262771840</v>
      </c>
      <c r="Y1349">
        <v>1.5</v>
      </c>
      <c r="AA1349">
        <v>40.799999999999997</v>
      </c>
      <c r="AB1349">
        <v>0</v>
      </c>
      <c r="AC1349">
        <v>0</v>
      </c>
      <c r="AD1349">
        <v>0</v>
      </c>
      <c r="AE1349">
        <v>6.22</v>
      </c>
      <c r="AF1349">
        <v>0</v>
      </c>
      <c r="AG1349">
        <v>0</v>
      </c>
      <c r="AH1349">
        <v>0</v>
      </c>
      <c r="AI1349">
        <v>6.56</v>
      </c>
      <c r="AJ1349">
        <v>1</v>
      </c>
      <c r="AK1349">
        <v>1</v>
      </c>
      <c r="AL1349">
        <v>1</v>
      </c>
      <c r="AN1349">
        <v>0</v>
      </c>
      <c r="AO1349">
        <v>1</v>
      </c>
      <c r="AP1349">
        <v>0</v>
      </c>
      <c r="AQ1349">
        <v>0</v>
      </c>
      <c r="AR1349">
        <v>0</v>
      </c>
      <c r="AS1349" t="s">
        <v>3</v>
      </c>
      <c r="AT1349">
        <v>1.5</v>
      </c>
      <c r="AU1349" t="s">
        <v>3</v>
      </c>
      <c r="AV1349">
        <v>0</v>
      </c>
      <c r="AW1349">
        <v>2</v>
      </c>
      <c r="AX1349">
        <v>39574500</v>
      </c>
      <c r="AY1349">
        <v>1</v>
      </c>
      <c r="AZ1349">
        <v>0</v>
      </c>
      <c r="BA1349">
        <v>1285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CX1349">
        <f>Y1349*Source!I676</f>
        <v>1.8900000000000002E-3</v>
      </c>
      <c r="CY1349">
        <f t="shared" ref="CY1349:CY1361" si="246">AA1349</f>
        <v>40.799999999999997</v>
      </c>
      <c r="CZ1349">
        <f t="shared" ref="CZ1349:CZ1361" si="247">AE1349</f>
        <v>6.22</v>
      </c>
      <c r="DA1349">
        <f t="shared" ref="DA1349:DA1361" si="248">AI1349</f>
        <v>6.56</v>
      </c>
      <c r="DB1349">
        <v>0</v>
      </c>
    </row>
    <row r="1350" spans="1:106" x14ac:dyDescent="0.2">
      <c r="A1350">
        <f>ROW(Source!A676)</f>
        <v>676</v>
      </c>
      <c r="B1350">
        <v>39570879</v>
      </c>
      <c r="C1350">
        <v>39574472</v>
      </c>
      <c r="D1350">
        <v>36800166</v>
      </c>
      <c r="E1350">
        <v>1</v>
      </c>
      <c r="F1350">
        <v>1</v>
      </c>
      <c r="G1350">
        <v>1</v>
      </c>
      <c r="H1350">
        <v>3</v>
      </c>
      <c r="I1350" t="s">
        <v>1410</v>
      </c>
      <c r="J1350" t="s">
        <v>1411</v>
      </c>
      <c r="K1350" t="s">
        <v>1412</v>
      </c>
      <c r="L1350">
        <v>1346</v>
      </c>
      <c r="N1350">
        <v>1009</v>
      </c>
      <c r="O1350" t="s">
        <v>307</v>
      </c>
      <c r="P1350" t="s">
        <v>307</v>
      </c>
      <c r="Q1350">
        <v>1</v>
      </c>
      <c r="W1350">
        <v>0</v>
      </c>
      <c r="X1350">
        <v>1721895514</v>
      </c>
      <c r="Y1350">
        <v>0.45</v>
      </c>
      <c r="AA1350">
        <v>39.950000000000003</v>
      </c>
      <c r="AB1350">
        <v>0</v>
      </c>
      <c r="AC1350">
        <v>0</v>
      </c>
      <c r="AD1350">
        <v>0</v>
      </c>
      <c r="AE1350">
        <v>6.09</v>
      </c>
      <c r="AF1350">
        <v>0</v>
      </c>
      <c r="AG1350">
        <v>0</v>
      </c>
      <c r="AH1350">
        <v>0</v>
      </c>
      <c r="AI1350">
        <v>6.56</v>
      </c>
      <c r="AJ1350">
        <v>1</v>
      </c>
      <c r="AK1350">
        <v>1</v>
      </c>
      <c r="AL1350">
        <v>1</v>
      </c>
      <c r="AN1350">
        <v>0</v>
      </c>
      <c r="AO1350">
        <v>1</v>
      </c>
      <c r="AP1350">
        <v>0</v>
      </c>
      <c r="AQ1350">
        <v>0</v>
      </c>
      <c r="AR1350">
        <v>0</v>
      </c>
      <c r="AS1350" t="s">
        <v>3</v>
      </c>
      <c r="AT1350">
        <v>0.45</v>
      </c>
      <c r="AU1350" t="s">
        <v>3</v>
      </c>
      <c r="AV1350">
        <v>0</v>
      </c>
      <c r="AW1350">
        <v>2</v>
      </c>
      <c r="AX1350">
        <v>39574501</v>
      </c>
      <c r="AY1350">
        <v>1</v>
      </c>
      <c r="AZ1350">
        <v>0</v>
      </c>
      <c r="BA1350">
        <v>1286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CX1350">
        <f>Y1350*Source!I676</f>
        <v>5.6700000000000001E-4</v>
      </c>
      <c r="CY1350">
        <f t="shared" si="246"/>
        <v>39.950000000000003</v>
      </c>
      <c r="CZ1350">
        <f t="shared" si="247"/>
        <v>6.09</v>
      </c>
      <c r="DA1350">
        <f t="shared" si="248"/>
        <v>6.56</v>
      </c>
      <c r="DB1350">
        <v>0</v>
      </c>
    </row>
    <row r="1351" spans="1:106" x14ac:dyDescent="0.2">
      <c r="A1351">
        <f>ROW(Source!A676)</f>
        <v>676</v>
      </c>
      <c r="B1351">
        <v>39570879</v>
      </c>
      <c r="C1351">
        <v>39574472</v>
      </c>
      <c r="D1351">
        <v>36803259</v>
      </c>
      <c r="E1351">
        <v>1</v>
      </c>
      <c r="F1351">
        <v>1</v>
      </c>
      <c r="G1351">
        <v>1</v>
      </c>
      <c r="H1351">
        <v>3</v>
      </c>
      <c r="I1351" t="s">
        <v>1448</v>
      </c>
      <c r="J1351" t="s">
        <v>1449</v>
      </c>
      <c r="K1351" t="s">
        <v>1450</v>
      </c>
      <c r="L1351">
        <v>1348</v>
      </c>
      <c r="N1351">
        <v>1009</v>
      </c>
      <c r="O1351" t="s">
        <v>64</v>
      </c>
      <c r="P1351" t="s">
        <v>64</v>
      </c>
      <c r="Q1351">
        <v>1000</v>
      </c>
      <c r="W1351">
        <v>0</v>
      </c>
      <c r="X1351">
        <v>1225357214</v>
      </c>
      <c r="Y1351">
        <v>1.4E-3</v>
      </c>
      <c r="AA1351">
        <v>70513.440000000002</v>
      </c>
      <c r="AB1351">
        <v>0</v>
      </c>
      <c r="AC1351">
        <v>0</v>
      </c>
      <c r="AD1351">
        <v>0</v>
      </c>
      <c r="AE1351">
        <v>10749</v>
      </c>
      <c r="AF1351">
        <v>0</v>
      </c>
      <c r="AG1351">
        <v>0</v>
      </c>
      <c r="AH1351">
        <v>0</v>
      </c>
      <c r="AI1351">
        <v>6.56</v>
      </c>
      <c r="AJ1351">
        <v>1</v>
      </c>
      <c r="AK1351">
        <v>1</v>
      </c>
      <c r="AL1351">
        <v>1</v>
      </c>
      <c r="AN1351">
        <v>0</v>
      </c>
      <c r="AO1351">
        <v>1</v>
      </c>
      <c r="AP1351">
        <v>0</v>
      </c>
      <c r="AQ1351">
        <v>0</v>
      </c>
      <c r="AR1351">
        <v>0</v>
      </c>
      <c r="AS1351" t="s">
        <v>3</v>
      </c>
      <c r="AT1351">
        <v>1.4E-3</v>
      </c>
      <c r="AU1351" t="s">
        <v>3</v>
      </c>
      <c r="AV1351">
        <v>0</v>
      </c>
      <c r="AW1351">
        <v>2</v>
      </c>
      <c r="AX1351">
        <v>39574502</v>
      </c>
      <c r="AY1351">
        <v>1</v>
      </c>
      <c r="AZ1351">
        <v>0</v>
      </c>
      <c r="BA1351">
        <v>1287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CX1351">
        <f>Y1351*Source!I676</f>
        <v>1.764E-6</v>
      </c>
      <c r="CY1351">
        <f t="shared" si="246"/>
        <v>70513.440000000002</v>
      </c>
      <c r="CZ1351">
        <f t="shared" si="247"/>
        <v>10749</v>
      </c>
      <c r="DA1351">
        <f t="shared" si="248"/>
        <v>6.56</v>
      </c>
      <c r="DB1351">
        <v>0</v>
      </c>
    </row>
    <row r="1352" spans="1:106" x14ac:dyDescent="0.2">
      <c r="A1352">
        <f>ROW(Source!A676)</f>
        <v>676</v>
      </c>
      <c r="B1352">
        <v>39570879</v>
      </c>
      <c r="C1352">
        <v>39574472</v>
      </c>
      <c r="D1352">
        <v>36804447</v>
      </c>
      <c r="E1352">
        <v>1</v>
      </c>
      <c r="F1352">
        <v>1</v>
      </c>
      <c r="G1352">
        <v>1</v>
      </c>
      <c r="H1352">
        <v>3</v>
      </c>
      <c r="I1352" t="s">
        <v>1276</v>
      </c>
      <c r="J1352" t="s">
        <v>1277</v>
      </c>
      <c r="K1352" t="s">
        <v>1278</v>
      </c>
      <c r="L1352">
        <v>1348</v>
      </c>
      <c r="N1352">
        <v>1009</v>
      </c>
      <c r="O1352" t="s">
        <v>64</v>
      </c>
      <c r="P1352" t="s">
        <v>64</v>
      </c>
      <c r="Q1352">
        <v>1000</v>
      </c>
      <c r="W1352">
        <v>0</v>
      </c>
      <c r="X1352">
        <v>-437906794</v>
      </c>
      <c r="Y1352">
        <v>3.3E-3</v>
      </c>
      <c r="AA1352">
        <v>59302.47</v>
      </c>
      <c r="AB1352">
        <v>0</v>
      </c>
      <c r="AC1352">
        <v>0</v>
      </c>
      <c r="AD1352">
        <v>0</v>
      </c>
      <c r="AE1352">
        <v>9040.01</v>
      </c>
      <c r="AF1352">
        <v>0</v>
      </c>
      <c r="AG1352">
        <v>0</v>
      </c>
      <c r="AH1352">
        <v>0</v>
      </c>
      <c r="AI1352">
        <v>6.56</v>
      </c>
      <c r="AJ1352">
        <v>1</v>
      </c>
      <c r="AK1352">
        <v>1</v>
      </c>
      <c r="AL1352">
        <v>1</v>
      </c>
      <c r="AN1352">
        <v>0</v>
      </c>
      <c r="AO1352">
        <v>1</v>
      </c>
      <c r="AP1352">
        <v>0</v>
      </c>
      <c r="AQ1352">
        <v>0</v>
      </c>
      <c r="AR1352">
        <v>0</v>
      </c>
      <c r="AS1352" t="s">
        <v>3</v>
      </c>
      <c r="AT1352">
        <v>3.3E-3</v>
      </c>
      <c r="AU1352" t="s">
        <v>3</v>
      </c>
      <c r="AV1352">
        <v>0</v>
      </c>
      <c r="AW1352">
        <v>2</v>
      </c>
      <c r="AX1352">
        <v>39574503</v>
      </c>
      <c r="AY1352">
        <v>1</v>
      </c>
      <c r="AZ1352">
        <v>0</v>
      </c>
      <c r="BA1352">
        <v>1288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CX1352">
        <f>Y1352*Source!I676</f>
        <v>4.1579999999999998E-6</v>
      </c>
      <c r="CY1352">
        <f t="shared" si="246"/>
        <v>59302.47</v>
      </c>
      <c r="CZ1352">
        <f t="shared" si="247"/>
        <v>9040.01</v>
      </c>
      <c r="DA1352">
        <f t="shared" si="248"/>
        <v>6.56</v>
      </c>
      <c r="DB1352">
        <v>0</v>
      </c>
    </row>
    <row r="1353" spans="1:106" x14ac:dyDescent="0.2">
      <c r="A1353">
        <f>ROW(Source!A676)</f>
        <v>676</v>
      </c>
      <c r="B1353">
        <v>39570879</v>
      </c>
      <c r="C1353">
        <v>39574472</v>
      </c>
      <c r="D1353">
        <v>36804545</v>
      </c>
      <c r="E1353">
        <v>1</v>
      </c>
      <c r="F1353">
        <v>1</v>
      </c>
      <c r="G1353">
        <v>1</v>
      </c>
      <c r="H1353">
        <v>3</v>
      </c>
      <c r="I1353" t="s">
        <v>1211</v>
      </c>
      <c r="J1353" t="s">
        <v>1212</v>
      </c>
      <c r="K1353" t="s">
        <v>1213</v>
      </c>
      <c r="L1353">
        <v>1348</v>
      </c>
      <c r="N1353">
        <v>1009</v>
      </c>
      <c r="O1353" t="s">
        <v>64</v>
      </c>
      <c r="P1353" t="s">
        <v>64</v>
      </c>
      <c r="Q1353">
        <v>1000</v>
      </c>
      <c r="W1353">
        <v>0</v>
      </c>
      <c r="X1353">
        <v>1174701286</v>
      </c>
      <c r="Y1353">
        <v>1.0000000000000001E-5</v>
      </c>
      <c r="AA1353">
        <v>78575.679999999993</v>
      </c>
      <c r="AB1353">
        <v>0</v>
      </c>
      <c r="AC1353">
        <v>0</v>
      </c>
      <c r="AD1353">
        <v>0</v>
      </c>
      <c r="AE1353">
        <v>11978</v>
      </c>
      <c r="AF1353">
        <v>0</v>
      </c>
      <c r="AG1353">
        <v>0</v>
      </c>
      <c r="AH1353">
        <v>0</v>
      </c>
      <c r="AI1353">
        <v>6.56</v>
      </c>
      <c r="AJ1353">
        <v>1</v>
      </c>
      <c r="AK1353">
        <v>1</v>
      </c>
      <c r="AL1353">
        <v>1</v>
      </c>
      <c r="AN1353">
        <v>0</v>
      </c>
      <c r="AO1353">
        <v>1</v>
      </c>
      <c r="AP1353">
        <v>0</v>
      </c>
      <c r="AQ1353">
        <v>0</v>
      </c>
      <c r="AR1353">
        <v>0</v>
      </c>
      <c r="AS1353" t="s">
        <v>3</v>
      </c>
      <c r="AT1353">
        <v>1.0000000000000001E-5</v>
      </c>
      <c r="AU1353" t="s">
        <v>3</v>
      </c>
      <c r="AV1353">
        <v>0</v>
      </c>
      <c r="AW1353">
        <v>2</v>
      </c>
      <c r="AX1353">
        <v>39574504</v>
      </c>
      <c r="AY1353">
        <v>1</v>
      </c>
      <c r="AZ1353">
        <v>0</v>
      </c>
      <c r="BA1353">
        <v>1289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CX1353">
        <f>Y1353*Source!I676</f>
        <v>1.2600000000000002E-8</v>
      </c>
      <c r="CY1353">
        <f t="shared" si="246"/>
        <v>78575.679999999993</v>
      </c>
      <c r="CZ1353">
        <f t="shared" si="247"/>
        <v>11978</v>
      </c>
      <c r="DA1353">
        <f t="shared" si="248"/>
        <v>6.56</v>
      </c>
      <c r="DB1353">
        <v>0</v>
      </c>
    </row>
    <row r="1354" spans="1:106" x14ac:dyDescent="0.2">
      <c r="A1354">
        <f>ROW(Source!A676)</f>
        <v>676</v>
      </c>
      <c r="B1354">
        <v>39570879</v>
      </c>
      <c r="C1354">
        <v>39574472</v>
      </c>
      <c r="D1354">
        <v>36805527</v>
      </c>
      <c r="E1354">
        <v>1</v>
      </c>
      <c r="F1354">
        <v>1</v>
      </c>
      <c r="G1354">
        <v>1</v>
      </c>
      <c r="H1354">
        <v>3</v>
      </c>
      <c r="I1354" t="s">
        <v>1413</v>
      </c>
      <c r="J1354" t="s">
        <v>1414</v>
      </c>
      <c r="K1354" t="s">
        <v>1415</v>
      </c>
      <c r="L1354">
        <v>1348</v>
      </c>
      <c r="N1354">
        <v>1009</v>
      </c>
      <c r="O1354" t="s">
        <v>64</v>
      </c>
      <c r="P1354" t="s">
        <v>64</v>
      </c>
      <c r="Q1354">
        <v>1000</v>
      </c>
      <c r="W1354">
        <v>0</v>
      </c>
      <c r="X1354">
        <v>-2116243625</v>
      </c>
      <c r="Y1354">
        <v>1E-4</v>
      </c>
      <c r="AA1354">
        <v>248624</v>
      </c>
      <c r="AB1354">
        <v>0</v>
      </c>
      <c r="AC1354">
        <v>0</v>
      </c>
      <c r="AD1354">
        <v>0</v>
      </c>
      <c r="AE1354">
        <v>37900</v>
      </c>
      <c r="AF1354">
        <v>0</v>
      </c>
      <c r="AG1354">
        <v>0</v>
      </c>
      <c r="AH1354">
        <v>0</v>
      </c>
      <c r="AI1354">
        <v>6.56</v>
      </c>
      <c r="AJ1354">
        <v>1</v>
      </c>
      <c r="AK1354">
        <v>1</v>
      </c>
      <c r="AL1354">
        <v>1</v>
      </c>
      <c r="AN1354">
        <v>0</v>
      </c>
      <c r="AO1354">
        <v>1</v>
      </c>
      <c r="AP1354">
        <v>0</v>
      </c>
      <c r="AQ1354">
        <v>0</v>
      </c>
      <c r="AR1354">
        <v>0</v>
      </c>
      <c r="AS1354" t="s">
        <v>3</v>
      </c>
      <c r="AT1354">
        <v>1E-4</v>
      </c>
      <c r="AU1354" t="s">
        <v>3</v>
      </c>
      <c r="AV1354">
        <v>0</v>
      </c>
      <c r="AW1354">
        <v>2</v>
      </c>
      <c r="AX1354">
        <v>39574505</v>
      </c>
      <c r="AY1354">
        <v>1</v>
      </c>
      <c r="AZ1354">
        <v>0</v>
      </c>
      <c r="BA1354">
        <v>1290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CX1354">
        <f>Y1354*Source!I676</f>
        <v>1.2600000000000002E-7</v>
      </c>
      <c r="CY1354">
        <f t="shared" si="246"/>
        <v>248624</v>
      </c>
      <c r="CZ1354">
        <f t="shared" si="247"/>
        <v>37900</v>
      </c>
      <c r="DA1354">
        <f t="shared" si="248"/>
        <v>6.56</v>
      </c>
      <c r="DB1354">
        <v>0</v>
      </c>
    </row>
    <row r="1355" spans="1:106" x14ac:dyDescent="0.2">
      <c r="A1355">
        <f>ROW(Source!A676)</f>
        <v>676</v>
      </c>
      <c r="B1355">
        <v>39570879</v>
      </c>
      <c r="C1355">
        <v>39574472</v>
      </c>
      <c r="D1355">
        <v>36823023</v>
      </c>
      <c r="E1355">
        <v>1</v>
      </c>
      <c r="F1355">
        <v>1</v>
      </c>
      <c r="G1355">
        <v>1</v>
      </c>
      <c r="H1355">
        <v>3</v>
      </c>
      <c r="I1355" t="s">
        <v>969</v>
      </c>
      <c r="J1355" t="s">
        <v>971</v>
      </c>
      <c r="K1355" t="s">
        <v>970</v>
      </c>
      <c r="L1355">
        <v>1348</v>
      </c>
      <c r="N1355">
        <v>1009</v>
      </c>
      <c r="O1355" t="s">
        <v>64</v>
      </c>
      <c r="P1355" t="s">
        <v>64</v>
      </c>
      <c r="Q1355">
        <v>1000</v>
      </c>
      <c r="W1355">
        <v>0</v>
      </c>
      <c r="X1355">
        <v>587505496</v>
      </c>
      <c r="Y1355">
        <v>1</v>
      </c>
      <c r="AA1355">
        <v>123710.19</v>
      </c>
      <c r="AB1355">
        <v>0</v>
      </c>
      <c r="AC1355">
        <v>0</v>
      </c>
      <c r="AD1355">
        <v>0</v>
      </c>
      <c r="AE1355">
        <v>18858.259999999998</v>
      </c>
      <c r="AF1355">
        <v>0</v>
      </c>
      <c r="AG1355">
        <v>0</v>
      </c>
      <c r="AH1355">
        <v>0</v>
      </c>
      <c r="AI1355">
        <v>6.56</v>
      </c>
      <c r="AJ1355">
        <v>1</v>
      </c>
      <c r="AK1355">
        <v>1</v>
      </c>
      <c r="AL1355">
        <v>1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 t="s">
        <v>3</v>
      </c>
      <c r="AT1355">
        <v>1</v>
      </c>
      <c r="AU1355" t="s">
        <v>3</v>
      </c>
      <c r="AV1355">
        <v>0</v>
      </c>
      <c r="AW1355">
        <v>1</v>
      </c>
      <c r="AX1355">
        <v>-1</v>
      </c>
      <c r="AY1355">
        <v>0</v>
      </c>
      <c r="AZ1355">
        <v>0</v>
      </c>
      <c r="BA1355" t="s">
        <v>3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CX1355">
        <f>Y1355*Source!I676</f>
        <v>1.2600000000000001E-3</v>
      </c>
      <c r="CY1355">
        <f t="shared" si="246"/>
        <v>123710.19</v>
      </c>
      <c r="CZ1355">
        <f t="shared" si="247"/>
        <v>18858.259999999998</v>
      </c>
      <c r="DA1355">
        <f t="shared" si="248"/>
        <v>6.56</v>
      </c>
      <c r="DB1355">
        <v>0</v>
      </c>
    </row>
    <row r="1356" spans="1:106" x14ac:dyDescent="0.2">
      <c r="A1356">
        <f>ROW(Source!A676)</f>
        <v>676</v>
      </c>
      <c r="B1356">
        <v>39570879</v>
      </c>
      <c r="C1356">
        <v>39574472</v>
      </c>
      <c r="D1356">
        <v>39169913</v>
      </c>
      <c r="E1356">
        <v>17</v>
      </c>
      <c r="F1356">
        <v>1</v>
      </c>
      <c r="G1356">
        <v>1</v>
      </c>
      <c r="H1356">
        <v>3</v>
      </c>
      <c r="I1356" t="s">
        <v>124</v>
      </c>
      <c r="J1356" t="s">
        <v>3</v>
      </c>
      <c r="K1356" t="s">
        <v>125</v>
      </c>
      <c r="L1356">
        <v>1348</v>
      </c>
      <c r="N1356">
        <v>1009</v>
      </c>
      <c r="O1356" t="s">
        <v>64</v>
      </c>
      <c r="P1356" t="s">
        <v>64</v>
      </c>
      <c r="Q1356">
        <v>1000</v>
      </c>
      <c r="W1356">
        <v>0</v>
      </c>
      <c r="X1356">
        <v>748648226</v>
      </c>
      <c r="Y1356">
        <v>1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6.56</v>
      </c>
      <c r="AJ1356">
        <v>1</v>
      </c>
      <c r="AK1356">
        <v>1</v>
      </c>
      <c r="AL1356">
        <v>1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 t="s">
        <v>3</v>
      </c>
      <c r="AT1356">
        <v>1</v>
      </c>
      <c r="AU1356" t="s">
        <v>3</v>
      </c>
      <c r="AV1356">
        <v>0</v>
      </c>
      <c r="AW1356">
        <v>2</v>
      </c>
      <c r="AX1356">
        <v>39574506</v>
      </c>
      <c r="AY1356">
        <v>1</v>
      </c>
      <c r="AZ1356">
        <v>0</v>
      </c>
      <c r="BA1356">
        <v>1291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CX1356">
        <f>Y1356*Source!I676</f>
        <v>1.2600000000000001E-3</v>
      </c>
      <c r="CY1356">
        <f t="shared" si="246"/>
        <v>0</v>
      </c>
      <c r="CZ1356">
        <f t="shared" si="247"/>
        <v>0</v>
      </c>
      <c r="DA1356">
        <f t="shared" si="248"/>
        <v>6.56</v>
      </c>
      <c r="DB1356">
        <v>0</v>
      </c>
    </row>
    <row r="1357" spans="1:106" x14ac:dyDescent="0.2">
      <c r="A1357">
        <f>ROW(Source!A676)</f>
        <v>676</v>
      </c>
      <c r="B1357">
        <v>39570879</v>
      </c>
      <c r="C1357">
        <v>39574472</v>
      </c>
      <c r="D1357">
        <v>36825287</v>
      </c>
      <c r="E1357">
        <v>1</v>
      </c>
      <c r="F1357">
        <v>1</v>
      </c>
      <c r="G1357">
        <v>1</v>
      </c>
      <c r="H1357">
        <v>3</v>
      </c>
      <c r="I1357" t="s">
        <v>1416</v>
      </c>
      <c r="J1357" t="s">
        <v>1417</v>
      </c>
      <c r="K1357" t="s">
        <v>1418</v>
      </c>
      <c r="L1357">
        <v>1302</v>
      </c>
      <c r="N1357">
        <v>1003</v>
      </c>
      <c r="O1357" t="s">
        <v>47</v>
      </c>
      <c r="P1357" t="s">
        <v>47</v>
      </c>
      <c r="Q1357">
        <v>10</v>
      </c>
      <c r="W1357">
        <v>0</v>
      </c>
      <c r="X1357">
        <v>-1640127157</v>
      </c>
      <c r="Y1357">
        <v>1.8700000000000001E-2</v>
      </c>
      <c r="AA1357">
        <v>329.57</v>
      </c>
      <c r="AB1357">
        <v>0</v>
      </c>
      <c r="AC1357">
        <v>0</v>
      </c>
      <c r="AD1357">
        <v>0</v>
      </c>
      <c r="AE1357">
        <v>50.24</v>
      </c>
      <c r="AF1357">
        <v>0</v>
      </c>
      <c r="AG1357">
        <v>0</v>
      </c>
      <c r="AH1357">
        <v>0</v>
      </c>
      <c r="AI1357">
        <v>6.56</v>
      </c>
      <c r="AJ1357">
        <v>1</v>
      </c>
      <c r="AK1357">
        <v>1</v>
      </c>
      <c r="AL1357">
        <v>1</v>
      </c>
      <c r="AN1357">
        <v>0</v>
      </c>
      <c r="AO1357">
        <v>1</v>
      </c>
      <c r="AP1357">
        <v>0</v>
      </c>
      <c r="AQ1357">
        <v>0</v>
      </c>
      <c r="AR1357">
        <v>0</v>
      </c>
      <c r="AS1357" t="s">
        <v>3</v>
      </c>
      <c r="AT1357">
        <v>1.8700000000000001E-2</v>
      </c>
      <c r="AU1357" t="s">
        <v>3</v>
      </c>
      <c r="AV1357">
        <v>0</v>
      </c>
      <c r="AW1357">
        <v>2</v>
      </c>
      <c r="AX1357">
        <v>39574507</v>
      </c>
      <c r="AY1357">
        <v>1</v>
      </c>
      <c r="AZ1357">
        <v>0</v>
      </c>
      <c r="BA1357">
        <v>1292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CX1357">
        <f>Y1357*Source!I676</f>
        <v>2.3562000000000002E-5</v>
      </c>
      <c r="CY1357">
        <f t="shared" si="246"/>
        <v>329.57</v>
      </c>
      <c r="CZ1357">
        <f t="shared" si="247"/>
        <v>50.24</v>
      </c>
      <c r="DA1357">
        <f t="shared" si="248"/>
        <v>6.56</v>
      </c>
      <c r="DB1357">
        <v>0</v>
      </c>
    </row>
    <row r="1358" spans="1:106" x14ac:dyDescent="0.2">
      <c r="A1358">
        <f>ROW(Source!A676)</f>
        <v>676</v>
      </c>
      <c r="B1358">
        <v>39570879</v>
      </c>
      <c r="C1358">
        <v>39574472</v>
      </c>
      <c r="D1358">
        <v>36825646</v>
      </c>
      <c r="E1358">
        <v>1</v>
      </c>
      <c r="F1358">
        <v>1</v>
      </c>
      <c r="G1358">
        <v>1</v>
      </c>
      <c r="H1358">
        <v>3</v>
      </c>
      <c r="I1358" t="s">
        <v>1220</v>
      </c>
      <c r="J1358" t="s">
        <v>1221</v>
      </c>
      <c r="K1358" t="s">
        <v>1222</v>
      </c>
      <c r="L1358">
        <v>1348</v>
      </c>
      <c r="N1358">
        <v>1009</v>
      </c>
      <c r="O1358" t="s">
        <v>64</v>
      </c>
      <c r="P1358" t="s">
        <v>64</v>
      </c>
      <c r="Q1358">
        <v>1000</v>
      </c>
      <c r="W1358">
        <v>0</v>
      </c>
      <c r="X1358">
        <v>-1396314973</v>
      </c>
      <c r="Y1358">
        <v>3.0000000000000001E-5</v>
      </c>
      <c r="AA1358">
        <v>29226.11</v>
      </c>
      <c r="AB1358">
        <v>0</v>
      </c>
      <c r="AC1358">
        <v>0</v>
      </c>
      <c r="AD1358">
        <v>0</v>
      </c>
      <c r="AE1358">
        <v>4455.2</v>
      </c>
      <c r="AF1358">
        <v>0</v>
      </c>
      <c r="AG1358">
        <v>0</v>
      </c>
      <c r="AH1358">
        <v>0</v>
      </c>
      <c r="AI1358">
        <v>6.56</v>
      </c>
      <c r="AJ1358">
        <v>1</v>
      </c>
      <c r="AK1358">
        <v>1</v>
      </c>
      <c r="AL1358">
        <v>1</v>
      </c>
      <c r="AN1358">
        <v>0</v>
      </c>
      <c r="AO1358">
        <v>1</v>
      </c>
      <c r="AP1358">
        <v>0</v>
      </c>
      <c r="AQ1358">
        <v>0</v>
      </c>
      <c r="AR1358">
        <v>0</v>
      </c>
      <c r="AS1358" t="s">
        <v>3</v>
      </c>
      <c r="AT1358">
        <v>3.0000000000000001E-5</v>
      </c>
      <c r="AU1358" t="s">
        <v>3</v>
      </c>
      <c r="AV1358">
        <v>0</v>
      </c>
      <c r="AW1358">
        <v>2</v>
      </c>
      <c r="AX1358">
        <v>39574508</v>
      </c>
      <c r="AY1358">
        <v>1</v>
      </c>
      <c r="AZ1358">
        <v>0</v>
      </c>
      <c r="BA1358">
        <v>1293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CX1358">
        <f>Y1358*Source!I676</f>
        <v>3.7800000000000001E-8</v>
      </c>
      <c r="CY1358">
        <f t="shared" si="246"/>
        <v>29226.11</v>
      </c>
      <c r="CZ1358">
        <f t="shared" si="247"/>
        <v>4455.2</v>
      </c>
      <c r="DA1358">
        <f t="shared" si="248"/>
        <v>6.56</v>
      </c>
      <c r="DB1358">
        <v>0</v>
      </c>
    </row>
    <row r="1359" spans="1:106" x14ac:dyDescent="0.2">
      <c r="A1359">
        <f>ROW(Source!A676)</f>
        <v>676</v>
      </c>
      <c r="B1359">
        <v>39570879</v>
      </c>
      <c r="C1359">
        <v>39574472</v>
      </c>
      <c r="D1359">
        <v>36826406</v>
      </c>
      <c r="E1359">
        <v>1</v>
      </c>
      <c r="F1359">
        <v>1</v>
      </c>
      <c r="G1359">
        <v>1</v>
      </c>
      <c r="H1359">
        <v>3</v>
      </c>
      <c r="I1359" t="s">
        <v>1419</v>
      </c>
      <c r="J1359" t="s">
        <v>1420</v>
      </c>
      <c r="K1359" t="s">
        <v>1421</v>
      </c>
      <c r="L1359">
        <v>1348</v>
      </c>
      <c r="N1359">
        <v>1009</v>
      </c>
      <c r="O1359" t="s">
        <v>64</v>
      </c>
      <c r="P1359" t="s">
        <v>64</v>
      </c>
      <c r="Q1359">
        <v>1000</v>
      </c>
      <c r="W1359">
        <v>0</v>
      </c>
      <c r="X1359">
        <v>900832145</v>
      </c>
      <c r="Y1359">
        <v>1.9400000000000001E-3</v>
      </c>
      <c r="AA1359">
        <v>32275.200000000001</v>
      </c>
      <c r="AB1359">
        <v>0</v>
      </c>
      <c r="AC1359">
        <v>0</v>
      </c>
      <c r="AD1359">
        <v>0</v>
      </c>
      <c r="AE1359">
        <v>4920</v>
      </c>
      <c r="AF1359">
        <v>0</v>
      </c>
      <c r="AG1359">
        <v>0</v>
      </c>
      <c r="AH1359">
        <v>0</v>
      </c>
      <c r="AI1359">
        <v>6.56</v>
      </c>
      <c r="AJ1359">
        <v>1</v>
      </c>
      <c r="AK1359">
        <v>1</v>
      </c>
      <c r="AL1359">
        <v>1</v>
      </c>
      <c r="AN1359">
        <v>0</v>
      </c>
      <c r="AO1359">
        <v>1</v>
      </c>
      <c r="AP1359">
        <v>0</v>
      </c>
      <c r="AQ1359">
        <v>0</v>
      </c>
      <c r="AR1359">
        <v>0</v>
      </c>
      <c r="AS1359" t="s">
        <v>3</v>
      </c>
      <c r="AT1359">
        <v>1.9400000000000001E-3</v>
      </c>
      <c r="AU1359" t="s">
        <v>3</v>
      </c>
      <c r="AV1359">
        <v>0</v>
      </c>
      <c r="AW1359">
        <v>2</v>
      </c>
      <c r="AX1359">
        <v>39574509</v>
      </c>
      <c r="AY1359">
        <v>1</v>
      </c>
      <c r="AZ1359">
        <v>0</v>
      </c>
      <c r="BA1359">
        <v>1294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CX1359">
        <f>Y1359*Source!I676</f>
        <v>2.4444000000000003E-6</v>
      </c>
      <c r="CY1359">
        <f t="shared" si="246"/>
        <v>32275.200000000001</v>
      </c>
      <c r="CZ1359">
        <f t="shared" si="247"/>
        <v>4920</v>
      </c>
      <c r="DA1359">
        <f t="shared" si="248"/>
        <v>6.56</v>
      </c>
      <c r="DB1359">
        <v>0</v>
      </c>
    </row>
    <row r="1360" spans="1:106" x14ac:dyDescent="0.2">
      <c r="A1360">
        <f>ROW(Source!A676)</f>
        <v>676</v>
      </c>
      <c r="B1360">
        <v>39570879</v>
      </c>
      <c r="C1360">
        <v>39574472</v>
      </c>
      <c r="D1360">
        <v>36837948</v>
      </c>
      <c r="E1360">
        <v>1</v>
      </c>
      <c r="F1360">
        <v>1</v>
      </c>
      <c r="G1360">
        <v>1</v>
      </c>
      <c r="H1360">
        <v>3</v>
      </c>
      <c r="I1360" t="s">
        <v>1425</v>
      </c>
      <c r="J1360" t="s">
        <v>1426</v>
      </c>
      <c r="K1360" t="s">
        <v>1427</v>
      </c>
      <c r="L1360">
        <v>1348</v>
      </c>
      <c r="N1360">
        <v>1009</v>
      </c>
      <c r="O1360" t="s">
        <v>64</v>
      </c>
      <c r="P1360" t="s">
        <v>64</v>
      </c>
      <c r="Q1360">
        <v>1000</v>
      </c>
      <c r="W1360">
        <v>0</v>
      </c>
      <c r="X1360">
        <v>-1655298345</v>
      </c>
      <c r="Y1360">
        <v>3.1E-4</v>
      </c>
      <c r="AA1360">
        <v>102467.2</v>
      </c>
      <c r="AB1360">
        <v>0</v>
      </c>
      <c r="AC1360">
        <v>0</v>
      </c>
      <c r="AD1360">
        <v>0</v>
      </c>
      <c r="AE1360">
        <v>15620</v>
      </c>
      <c r="AF1360">
        <v>0</v>
      </c>
      <c r="AG1360">
        <v>0</v>
      </c>
      <c r="AH1360">
        <v>0</v>
      </c>
      <c r="AI1360">
        <v>6.56</v>
      </c>
      <c r="AJ1360">
        <v>1</v>
      </c>
      <c r="AK1360">
        <v>1</v>
      </c>
      <c r="AL1360">
        <v>1</v>
      </c>
      <c r="AN1360">
        <v>0</v>
      </c>
      <c r="AO1360">
        <v>1</v>
      </c>
      <c r="AP1360">
        <v>0</v>
      </c>
      <c r="AQ1360">
        <v>0</v>
      </c>
      <c r="AR1360">
        <v>0</v>
      </c>
      <c r="AS1360" t="s">
        <v>3</v>
      </c>
      <c r="AT1360">
        <v>3.1E-4</v>
      </c>
      <c r="AU1360" t="s">
        <v>3</v>
      </c>
      <c r="AV1360">
        <v>0</v>
      </c>
      <c r="AW1360">
        <v>2</v>
      </c>
      <c r="AX1360">
        <v>39574510</v>
      </c>
      <c r="AY1360">
        <v>1</v>
      </c>
      <c r="AZ1360">
        <v>0</v>
      </c>
      <c r="BA1360">
        <v>1295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CX1360">
        <f>Y1360*Source!I676</f>
        <v>3.9060000000000002E-7</v>
      </c>
      <c r="CY1360">
        <f t="shared" si="246"/>
        <v>102467.2</v>
      </c>
      <c r="CZ1360">
        <f t="shared" si="247"/>
        <v>15620</v>
      </c>
      <c r="DA1360">
        <f t="shared" si="248"/>
        <v>6.56</v>
      </c>
      <c r="DB1360">
        <v>0</v>
      </c>
    </row>
    <row r="1361" spans="1:106" x14ac:dyDescent="0.2">
      <c r="A1361">
        <f>ROW(Source!A676)</f>
        <v>676</v>
      </c>
      <c r="B1361">
        <v>39570879</v>
      </c>
      <c r="C1361">
        <v>39574472</v>
      </c>
      <c r="D1361">
        <v>36839146</v>
      </c>
      <c r="E1361">
        <v>1</v>
      </c>
      <c r="F1361">
        <v>1</v>
      </c>
      <c r="G1361">
        <v>1</v>
      </c>
      <c r="H1361">
        <v>3</v>
      </c>
      <c r="I1361" t="s">
        <v>1393</v>
      </c>
      <c r="J1361" t="s">
        <v>1394</v>
      </c>
      <c r="K1361" t="s">
        <v>1395</v>
      </c>
      <c r="L1361">
        <v>1348</v>
      </c>
      <c r="N1361">
        <v>1009</v>
      </c>
      <c r="O1361" t="s">
        <v>64</v>
      </c>
      <c r="P1361" t="s">
        <v>64</v>
      </c>
      <c r="Q1361">
        <v>1000</v>
      </c>
      <c r="W1361">
        <v>0</v>
      </c>
      <c r="X1361">
        <v>-639604785</v>
      </c>
      <c r="Y1361">
        <v>5.9999999999999995E-4</v>
      </c>
      <c r="AA1361">
        <v>61795.199999999997</v>
      </c>
      <c r="AB1361">
        <v>0</v>
      </c>
      <c r="AC1361">
        <v>0</v>
      </c>
      <c r="AD1361">
        <v>0</v>
      </c>
      <c r="AE1361">
        <v>9420</v>
      </c>
      <c r="AF1361">
        <v>0</v>
      </c>
      <c r="AG1361">
        <v>0</v>
      </c>
      <c r="AH1361">
        <v>0</v>
      </c>
      <c r="AI1361">
        <v>6.56</v>
      </c>
      <c r="AJ1361">
        <v>1</v>
      </c>
      <c r="AK1361">
        <v>1</v>
      </c>
      <c r="AL1361">
        <v>1</v>
      </c>
      <c r="AN1361">
        <v>0</v>
      </c>
      <c r="AO1361">
        <v>1</v>
      </c>
      <c r="AP1361">
        <v>0</v>
      </c>
      <c r="AQ1361">
        <v>0</v>
      </c>
      <c r="AR1361">
        <v>0</v>
      </c>
      <c r="AS1361" t="s">
        <v>3</v>
      </c>
      <c r="AT1361">
        <v>5.9999999999999995E-4</v>
      </c>
      <c r="AU1361" t="s">
        <v>3</v>
      </c>
      <c r="AV1361">
        <v>0</v>
      </c>
      <c r="AW1361">
        <v>2</v>
      </c>
      <c r="AX1361">
        <v>39574511</v>
      </c>
      <c r="AY1361">
        <v>1</v>
      </c>
      <c r="AZ1361">
        <v>0</v>
      </c>
      <c r="BA1361">
        <v>1296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CX1361">
        <f>Y1361*Source!I676</f>
        <v>7.5599999999999994E-7</v>
      </c>
      <c r="CY1361">
        <f t="shared" si="246"/>
        <v>61795.199999999997</v>
      </c>
      <c r="CZ1361">
        <f t="shared" si="247"/>
        <v>9420</v>
      </c>
      <c r="DA1361">
        <f t="shared" si="248"/>
        <v>6.56</v>
      </c>
      <c r="DB1361">
        <v>0</v>
      </c>
    </row>
    <row r="1362" spans="1:106" x14ac:dyDescent="0.2">
      <c r="A1362">
        <f>ROW(Source!A742)</f>
        <v>742</v>
      </c>
      <c r="B1362">
        <v>39570879</v>
      </c>
      <c r="C1362">
        <v>39574516</v>
      </c>
      <c r="D1362">
        <v>37065248</v>
      </c>
      <c r="E1362">
        <v>1</v>
      </c>
      <c r="F1362">
        <v>1</v>
      </c>
      <c r="G1362">
        <v>1</v>
      </c>
      <c r="H1362">
        <v>1</v>
      </c>
      <c r="I1362" t="s">
        <v>1203</v>
      </c>
      <c r="J1362" t="s">
        <v>3</v>
      </c>
      <c r="K1362" t="s">
        <v>1204</v>
      </c>
      <c r="L1362">
        <v>1191</v>
      </c>
      <c r="N1362">
        <v>1013</v>
      </c>
      <c r="O1362" t="s">
        <v>1143</v>
      </c>
      <c r="P1362" t="s">
        <v>1143</v>
      </c>
      <c r="Q1362">
        <v>1</v>
      </c>
      <c r="W1362">
        <v>0</v>
      </c>
      <c r="X1362">
        <v>-400197608</v>
      </c>
      <c r="Y1362">
        <v>35.552999999999997</v>
      </c>
      <c r="AA1362">
        <v>0</v>
      </c>
      <c r="AB1362">
        <v>0</v>
      </c>
      <c r="AC1362">
        <v>0</v>
      </c>
      <c r="AD1362">
        <v>55.96</v>
      </c>
      <c r="AE1362">
        <v>0</v>
      </c>
      <c r="AF1362">
        <v>0</v>
      </c>
      <c r="AG1362">
        <v>0</v>
      </c>
      <c r="AH1362">
        <v>8.5299999999999994</v>
      </c>
      <c r="AI1362">
        <v>1</v>
      </c>
      <c r="AJ1362">
        <v>1</v>
      </c>
      <c r="AK1362">
        <v>1</v>
      </c>
      <c r="AL1362">
        <v>6.56</v>
      </c>
      <c r="AN1362">
        <v>0</v>
      </c>
      <c r="AO1362">
        <v>1</v>
      </c>
      <c r="AP1362">
        <v>1</v>
      </c>
      <c r="AQ1362">
        <v>0</v>
      </c>
      <c r="AR1362">
        <v>0</v>
      </c>
      <c r="AS1362" t="s">
        <v>3</v>
      </c>
      <c r="AT1362">
        <v>50.79</v>
      </c>
      <c r="AU1362" t="s">
        <v>976</v>
      </c>
      <c r="AV1362">
        <v>1</v>
      </c>
      <c r="AW1362">
        <v>2</v>
      </c>
      <c r="AX1362">
        <v>39574535</v>
      </c>
      <c r="AY1362">
        <v>1</v>
      </c>
      <c r="AZ1362">
        <v>0</v>
      </c>
      <c r="BA1362">
        <v>1297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CX1362">
        <f>Y1362*Source!I742</f>
        <v>10.025945999999998</v>
      </c>
      <c r="CY1362">
        <f>AD1362</f>
        <v>55.96</v>
      </c>
      <c r="CZ1362">
        <f>AH1362</f>
        <v>8.5299999999999994</v>
      </c>
      <c r="DA1362">
        <f>AL1362</f>
        <v>6.56</v>
      </c>
      <c r="DB1362">
        <v>0</v>
      </c>
    </row>
    <row r="1363" spans="1:106" x14ac:dyDescent="0.2">
      <c r="A1363">
        <f>ROW(Source!A742)</f>
        <v>742</v>
      </c>
      <c r="B1363">
        <v>39570879</v>
      </c>
      <c r="C1363">
        <v>39574516</v>
      </c>
      <c r="D1363">
        <v>37064876</v>
      </c>
      <c r="E1363">
        <v>1</v>
      </c>
      <c r="F1363">
        <v>1</v>
      </c>
      <c r="G1363">
        <v>1</v>
      </c>
      <c r="H1363">
        <v>1</v>
      </c>
      <c r="I1363" t="s">
        <v>1146</v>
      </c>
      <c r="J1363" t="s">
        <v>3</v>
      </c>
      <c r="K1363" t="s">
        <v>1147</v>
      </c>
      <c r="L1363">
        <v>1191</v>
      </c>
      <c r="N1363">
        <v>1013</v>
      </c>
      <c r="O1363" t="s">
        <v>1143</v>
      </c>
      <c r="P1363" t="s">
        <v>1143</v>
      </c>
      <c r="Q1363">
        <v>1</v>
      </c>
      <c r="W1363">
        <v>0</v>
      </c>
      <c r="X1363">
        <v>-1417349443</v>
      </c>
      <c r="Y1363">
        <v>0.31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1</v>
      </c>
      <c r="AJ1363">
        <v>1</v>
      </c>
      <c r="AK1363">
        <v>6.56</v>
      </c>
      <c r="AL1363">
        <v>1</v>
      </c>
      <c r="AN1363">
        <v>0</v>
      </c>
      <c r="AO1363">
        <v>1</v>
      </c>
      <c r="AP1363">
        <v>0</v>
      </c>
      <c r="AQ1363">
        <v>0</v>
      </c>
      <c r="AR1363">
        <v>0</v>
      </c>
      <c r="AS1363" t="s">
        <v>3</v>
      </c>
      <c r="AT1363">
        <v>0.31</v>
      </c>
      <c r="AU1363" t="s">
        <v>3</v>
      </c>
      <c r="AV1363">
        <v>2</v>
      </c>
      <c r="AW1363">
        <v>2</v>
      </c>
      <c r="AX1363">
        <v>39574536</v>
      </c>
      <c r="AY1363">
        <v>1</v>
      </c>
      <c r="AZ1363">
        <v>2048</v>
      </c>
      <c r="BA1363">
        <v>1298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CX1363">
        <f>Y1363*Source!I742</f>
        <v>8.7419999999999998E-2</v>
      </c>
      <c r="CY1363">
        <f>AD1363</f>
        <v>0</v>
      </c>
      <c r="CZ1363">
        <f>AH1363</f>
        <v>0</v>
      </c>
      <c r="DA1363">
        <f>AL1363</f>
        <v>1</v>
      </c>
      <c r="DB1363">
        <v>0</v>
      </c>
    </row>
    <row r="1364" spans="1:106" x14ac:dyDescent="0.2">
      <c r="A1364">
        <f>ROW(Source!A742)</f>
        <v>742</v>
      </c>
      <c r="B1364">
        <v>39570879</v>
      </c>
      <c r="C1364">
        <v>39574516</v>
      </c>
      <c r="D1364">
        <v>36882159</v>
      </c>
      <c r="E1364">
        <v>1</v>
      </c>
      <c r="F1364">
        <v>1</v>
      </c>
      <c r="G1364">
        <v>1</v>
      </c>
      <c r="H1364">
        <v>2</v>
      </c>
      <c r="I1364" t="s">
        <v>1155</v>
      </c>
      <c r="J1364" t="s">
        <v>1156</v>
      </c>
      <c r="K1364" t="s">
        <v>1157</v>
      </c>
      <c r="L1364">
        <v>1368</v>
      </c>
      <c r="N1364">
        <v>1011</v>
      </c>
      <c r="O1364" t="s">
        <v>1151</v>
      </c>
      <c r="P1364" t="s">
        <v>1151</v>
      </c>
      <c r="Q1364">
        <v>1</v>
      </c>
      <c r="W1364">
        <v>0</v>
      </c>
      <c r="X1364">
        <v>-1718674368</v>
      </c>
      <c r="Y1364">
        <v>8.3999999999999991E-2</v>
      </c>
      <c r="AA1364">
        <v>0</v>
      </c>
      <c r="AB1364">
        <v>734.65</v>
      </c>
      <c r="AC1364">
        <v>13.5</v>
      </c>
      <c r="AD1364">
        <v>0</v>
      </c>
      <c r="AE1364">
        <v>0</v>
      </c>
      <c r="AF1364">
        <v>111.99</v>
      </c>
      <c r="AG1364">
        <v>13.5</v>
      </c>
      <c r="AH1364">
        <v>0</v>
      </c>
      <c r="AI1364">
        <v>1</v>
      </c>
      <c r="AJ1364">
        <v>6.56</v>
      </c>
      <c r="AK1364">
        <v>1</v>
      </c>
      <c r="AL1364">
        <v>1</v>
      </c>
      <c r="AN1364">
        <v>0</v>
      </c>
      <c r="AO1364">
        <v>1</v>
      </c>
      <c r="AP1364">
        <v>1</v>
      </c>
      <c r="AQ1364">
        <v>0</v>
      </c>
      <c r="AR1364">
        <v>0</v>
      </c>
      <c r="AS1364" t="s">
        <v>3</v>
      </c>
      <c r="AT1364">
        <v>0.12</v>
      </c>
      <c r="AU1364" t="s">
        <v>976</v>
      </c>
      <c r="AV1364">
        <v>0</v>
      </c>
      <c r="AW1364">
        <v>2</v>
      </c>
      <c r="AX1364">
        <v>39574537</v>
      </c>
      <c r="AY1364">
        <v>1</v>
      </c>
      <c r="AZ1364">
        <v>0</v>
      </c>
      <c r="BA1364">
        <v>1299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CX1364">
        <f>Y1364*Source!I742</f>
        <v>2.3687999999999994E-2</v>
      </c>
      <c r="CY1364">
        <f>AB1364</f>
        <v>734.65</v>
      </c>
      <c r="CZ1364">
        <f>AF1364</f>
        <v>111.99</v>
      </c>
      <c r="DA1364">
        <f>AJ1364</f>
        <v>6.56</v>
      </c>
      <c r="DB1364">
        <v>0</v>
      </c>
    </row>
    <row r="1365" spans="1:106" x14ac:dyDescent="0.2">
      <c r="A1365">
        <f>ROW(Source!A742)</f>
        <v>742</v>
      </c>
      <c r="B1365">
        <v>39570879</v>
      </c>
      <c r="C1365">
        <v>39574516</v>
      </c>
      <c r="D1365">
        <v>36882358</v>
      </c>
      <c r="E1365">
        <v>1</v>
      </c>
      <c r="F1365">
        <v>1</v>
      </c>
      <c r="G1365">
        <v>1</v>
      </c>
      <c r="H1365">
        <v>2</v>
      </c>
      <c r="I1365" t="s">
        <v>1525</v>
      </c>
      <c r="J1365" t="s">
        <v>1526</v>
      </c>
      <c r="K1365" t="s">
        <v>1527</v>
      </c>
      <c r="L1365">
        <v>1368</v>
      </c>
      <c r="N1365">
        <v>1011</v>
      </c>
      <c r="O1365" t="s">
        <v>1151</v>
      </c>
      <c r="P1365" t="s">
        <v>1151</v>
      </c>
      <c r="Q1365">
        <v>1</v>
      </c>
      <c r="W1365">
        <v>0</v>
      </c>
      <c r="X1365">
        <v>1544661785</v>
      </c>
      <c r="Y1365">
        <v>7.3709999999999987</v>
      </c>
      <c r="AA1365">
        <v>0</v>
      </c>
      <c r="AB1365">
        <v>45.26</v>
      </c>
      <c r="AC1365">
        <v>0</v>
      </c>
      <c r="AD1365">
        <v>0</v>
      </c>
      <c r="AE1365">
        <v>0</v>
      </c>
      <c r="AF1365">
        <v>6.9</v>
      </c>
      <c r="AG1365">
        <v>0</v>
      </c>
      <c r="AH1365">
        <v>0</v>
      </c>
      <c r="AI1365">
        <v>1</v>
      </c>
      <c r="AJ1365">
        <v>6.56</v>
      </c>
      <c r="AK1365">
        <v>1</v>
      </c>
      <c r="AL1365">
        <v>1</v>
      </c>
      <c r="AN1365">
        <v>0</v>
      </c>
      <c r="AO1365">
        <v>1</v>
      </c>
      <c r="AP1365">
        <v>1</v>
      </c>
      <c r="AQ1365">
        <v>0</v>
      </c>
      <c r="AR1365">
        <v>0</v>
      </c>
      <c r="AS1365" t="s">
        <v>3</v>
      </c>
      <c r="AT1365">
        <v>10.53</v>
      </c>
      <c r="AU1365" t="s">
        <v>976</v>
      </c>
      <c r="AV1365">
        <v>0</v>
      </c>
      <c r="AW1365">
        <v>2</v>
      </c>
      <c r="AX1365">
        <v>39574538</v>
      </c>
      <c r="AY1365">
        <v>1</v>
      </c>
      <c r="AZ1365">
        <v>0</v>
      </c>
      <c r="BA1365">
        <v>1300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CX1365">
        <f>Y1365*Source!I742</f>
        <v>2.0786219999999993</v>
      </c>
      <c r="CY1365">
        <f>AB1365</f>
        <v>45.26</v>
      </c>
      <c r="CZ1365">
        <f>AF1365</f>
        <v>6.9</v>
      </c>
      <c r="DA1365">
        <f>AJ1365</f>
        <v>6.56</v>
      </c>
      <c r="DB1365">
        <v>0</v>
      </c>
    </row>
    <row r="1366" spans="1:106" x14ac:dyDescent="0.2">
      <c r="A1366">
        <f>ROW(Source!A742)</f>
        <v>742</v>
      </c>
      <c r="B1366">
        <v>39570879</v>
      </c>
      <c r="C1366">
        <v>39574516</v>
      </c>
      <c r="D1366">
        <v>36883554</v>
      </c>
      <c r="E1366">
        <v>1</v>
      </c>
      <c r="F1366">
        <v>1</v>
      </c>
      <c r="G1366">
        <v>1</v>
      </c>
      <c r="H1366">
        <v>2</v>
      </c>
      <c r="I1366" t="s">
        <v>1158</v>
      </c>
      <c r="J1366" t="s">
        <v>1159</v>
      </c>
      <c r="K1366" t="s">
        <v>1160</v>
      </c>
      <c r="L1366">
        <v>1368</v>
      </c>
      <c r="N1366">
        <v>1011</v>
      </c>
      <c r="O1366" t="s">
        <v>1151</v>
      </c>
      <c r="P1366" t="s">
        <v>1151</v>
      </c>
      <c r="Q1366">
        <v>1</v>
      </c>
      <c r="W1366">
        <v>0</v>
      </c>
      <c r="X1366">
        <v>1372534845</v>
      </c>
      <c r="Y1366">
        <v>0.13299999999999998</v>
      </c>
      <c r="AA1366">
        <v>0</v>
      </c>
      <c r="AB1366">
        <v>431.06</v>
      </c>
      <c r="AC1366">
        <v>11.6</v>
      </c>
      <c r="AD1366">
        <v>0</v>
      </c>
      <c r="AE1366">
        <v>0</v>
      </c>
      <c r="AF1366">
        <v>65.709999999999994</v>
      </c>
      <c r="AG1366">
        <v>11.6</v>
      </c>
      <c r="AH1366">
        <v>0</v>
      </c>
      <c r="AI1366">
        <v>1</v>
      </c>
      <c r="AJ1366">
        <v>6.56</v>
      </c>
      <c r="AK1366">
        <v>1</v>
      </c>
      <c r="AL1366">
        <v>1</v>
      </c>
      <c r="AN1366">
        <v>0</v>
      </c>
      <c r="AO1366">
        <v>1</v>
      </c>
      <c r="AP1366">
        <v>1</v>
      </c>
      <c r="AQ1366">
        <v>0</v>
      </c>
      <c r="AR1366">
        <v>0</v>
      </c>
      <c r="AS1366" t="s">
        <v>3</v>
      </c>
      <c r="AT1366">
        <v>0.19</v>
      </c>
      <c r="AU1366" t="s">
        <v>976</v>
      </c>
      <c r="AV1366">
        <v>0</v>
      </c>
      <c r="AW1366">
        <v>2</v>
      </c>
      <c r="AX1366">
        <v>39574539</v>
      </c>
      <c r="AY1366">
        <v>1</v>
      </c>
      <c r="AZ1366">
        <v>0</v>
      </c>
      <c r="BA1366">
        <v>1301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CX1366">
        <f>Y1366*Source!I742</f>
        <v>3.7505999999999991E-2</v>
      </c>
      <c r="CY1366">
        <f>AB1366</f>
        <v>431.06</v>
      </c>
      <c r="CZ1366">
        <f>AF1366</f>
        <v>65.709999999999994</v>
      </c>
      <c r="DA1366">
        <f>AJ1366</f>
        <v>6.56</v>
      </c>
      <c r="DB1366">
        <v>0</v>
      </c>
    </row>
    <row r="1367" spans="1:106" x14ac:dyDescent="0.2">
      <c r="A1367">
        <f>ROW(Source!A742)</f>
        <v>742</v>
      </c>
      <c r="B1367">
        <v>39570879</v>
      </c>
      <c r="C1367">
        <v>39574516</v>
      </c>
      <c r="D1367">
        <v>36883789</v>
      </c>
      <c r="E1367">
        <v>1</v>
      </c>
      <c r="F1367">
        <v>1</v>
      </c>
      <c r="G1367">
        <v>1</v>
      </c>
      <c r="H1367">
        <v>2</v>
      </c>
      <c r="I1367" t="s">
        <v>1378</v>
      </c>
      <c r="J1367" t="s">
        <v>1379</v>
      </c>
      <c r="K1367" t="s">
        <v>1380</v>
      </c>
      <c r="L1367">
        <v>1368</v>
      </c>
      <c r="N1367">
        <v>1011</v>
      </c>
      <c r="O1367" t="s">
        <v>1151</v>
      </c>
      <c r="P1367" t="s">
        <v>1151</v>
      </c>
      <c r="Q1367">
        <v>1</v>
      </c>
      <c r="W1367">
        <v>0</v>
      </c>
      <c r="X1367">
        <v>-624296059</v>
      </c>
      <c r="Y1367">
        <v>1.302</v>
      </c>
      <c r="AA1367">
        <v>0</v>
      </c>
      <c r="AB1367">
        <v>7.87</v>
      </c>
      <c r="AC1367">
        <v>0</v>
      </c>
      <c r="AD1367">
        <v>0</v>
      </c>
      <c r="AE1367">
        <v>0</v>
      </c>
      <c r="AF1367">
        <v>1.2</v>
      </c>
      <c r="AG1367">
        <v>0</v>
      </c>
      <c r="AH1367">
        <v>0</v>
      </c>
      <c r="AI1367">
        <v>1</v>
      </c>
      <c r="AJ1367">
        <v>6.56</v>
      </c>
      <c r="AK1367">
        <v>1</v>
      </c>
      <c r="AL1367">
        <v>1</v>
      </c>
      <c r="AN1367">
        <v>0</v>
      </c>
      <c r="AO1367">
        <v>1</v>
      </c>
      <c r="AP1367">
        <v>1</v>
      </c>
      <c r="AQ1367">
        <v>0</v>
      </c>
      <c r="AR1367">
        <v>0</v>
      </c>
      <c r="AS1367" t="s">
        <v>3</v>
      </c>
      <c r="AT1367">
        <v>1.86</v>
      </c>
      <c r="AU1367" t="s">
        <v>976</v>
      </c>
      <c r="AV1367">
        <v>0</v>
      </c>
      <c r="AW1367">
        <v>2</v>
      </c>
      <c r="AX1367">
        <v>39574540</v>
      </c>
      <c r="AY1367">
        <v>1</v>
      </c>
      <c r="AZ1367">
        <v>0</v>
      </c>
      <c r="BA1367">
        <v>1302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CX1367">
        <f>Y1367*Source!I742</f>
        <v>0.36716399999999999</v>
      </c>
      <c r="CY1367">
        <f>AB1367</f>
        <v>7.87</v>
      </c>
      <c r="CZ1367">
        <f>AF1367</f>
        <v>1.2</v>
      </c>
      <c r="DA1367">
        <f>AJ1367</f>
        <v>6.56</v>
      </c>
      <c r="DB1367">
        <v>0</v>
      </c>
    </row>
    <row r="1368" spans="1:106" x14ac:dyDescent="0.2">
      <c r="A1368">
        <f>ROW(Source!A742)</f>
        <v>742</v>
      </c>
      <c r="B1368">
        <v>39570879</v>
      </c>
      <c r="C1368">
        <v>39574516</v>
      </c>
      <c r="D1368">
        <v>36883836</v>
      </c>
      <c r="E1368">
        <v>1</v>
      </c>
      <c r="F1368">
        <v>1</v>
      </c>
      <c r="G1368">
        <v>1</v>
      </c>
      <c r="H1368">
        <v>2</v>
      </c>
      <c r="I1368" t="s">
        <v>1407</v>
      </c>
      <c r="J1368" t="s">
        <v>1408</v>
      </c>
      <c r="K1368" t="s">
        <v>1409</v>
      </c>
      <c r="L1368">
        <v>1368</v>
      </c>
      <c r="N1368">
        <v>1011</v>
      </c>
      <c r="O1368" t="s">
        <v>1151</v>
      </c>
      <c r="P1368" t="s">
        <v>1151</v>
      </c>
      <c r="Q1368">
        <v>1</v>
      </c>
      <c r="W1368">
        <v>0</v>
      </c>
      <c r="X1368">
        <v>1061502546</v>
      </c>
      <c r="Y1368">
        <v>1.4209999999999998</v>
      </c>
      <c r="AA1368">
        <v>0</v>
      </c>
      <c r="AB1368">
        <v>80.75</v>
      </c>
      <c r="AC1368">
        <v>0</v>
      </c>
      <c r="AD1368">
        <v>0</v>
      </c>
      <c r="AE1368">
        <v>0</v>
      </c>
      <c r="AF1368">
        <v>12.31</v>
      </c>
      <c r="AG1368">
        <v>0</v>
      </c>
      <c r="AH1368">
        <v>0</v>
      </c>
      <c r="AI1368">
        <v>1</v>
      </c>
      <c r="AJ1368">
        <v>6.56</v>
      </c>
      <c r="AK1368">
        <v>1</v>
      </c>
      <c r="AL1368">
        <v>1</v>
      </c>
      <c r="AN1368">
        <v>0</v>
      </c>
      <c r="AO1368">
        <v>1</v>
      </c>
      <c r="AP1368">
        <v>1</v>
      </c>
      <c r="AQ1368">
        <v>0</v>
      </c>
      <c r="AR1368">
        <v>0</v>
      </c>
      <c r="AS1368" t="s">
        <v>3</v>
      </c>
      <c r="AT1368">
        <v>2.0299999999999998</v>
      </c>
      <c r="AU1368" t="s">
        <v>976</v>
      </c>
      <c r="AV1368">
        <v>0</v>
      </c>
      <c r="AW1368">
        <v>2</v>
      </c>
      <c r="AX1368">
        <v>39574541</v>
      </c>
      <c r="AY1368">
        <v>1</v>
      </c>
      <c r="AZ1368">
        <v>0</v>
      </c>
      <c r="BA1368">
        <v>1303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CX1368">
        <f>Y1368*Source!I742</f>
        <v>0.40072199999999991</v>
      </c>
      <c r="CY1368">
        <f>AB1368</f>
        <v>80.75</v>
      </c>
      <c r="CZ1368">
        <f>AF1368</f>
        <v>12.31</v>
      </c>
      <c r="DA1368">
        <f>AJ1368</f>
        <v>6.56</v>
      </c>
      <c r="DB1368">
        <v>0</v>
      </c>
    </row>
    <row r="1369" spans="1:106" x14ac:dyDescent="0.2">
      <c r="A1369">
        <f>ROW(Source!A742)</f>
        <v>742</v>
      </c>
      <c r="B1369">
        <v>39570879</v>
      </c>
      <c r="C1369">
        <v>39574516</v>
      </c>
      <c r="D1369">
        <v>36800159</v>
      </c>
      <c r="E1369">
        <v>1</v>
      </c>
      <c r="F1369">
        <v>1</v>
      </c>
      <c r="G1369">
        <v>1</v>
      </c>
      <c r="H1369">
        <v>3</v>
      </c>
      <c r="I1369" t="s">
        <v>1387</v>
      </c>
      <c r="J1369" t="s">
        <v>1388</v>
      </c>
      <c r="K1369" t="s">
        <v>1389</v>
      </c>
      <c r="L1369">
        <v>1339</v>
      </c>
      <c r="N1369">
        <v>1007</v>
      </c>
      <c r="O1369" t="s">
        <v>73</v>
      </c>
      <c r="P1369" t="s">
        <v>73</v>
      </c>
      <c r="Q1369">
        <v>1</v>
      </c>
      <c r="W1369">
        <v>0</v>
      </c>
      <c r="X1369">
        <v>1262771840</v>
      </c>
      <c r="Y1369">
        <v>0</v>
      </c>
      <c r="AA1369">
        <v>40.799999999999997</v>
      </c>
      <c r="AB1369">
        <v>0</v>
      </c>
      <c r="AC1369">
        <v>0</v>
      </c>
      <c r="AD1369">
        <v>0</v>
      </c>
      <c r="AE1369">
        <v>6.22</v>
      </c>
      <c r="AF1369">
        <v>0</v>
      </c>
      <c r="AG1369">
        <v>0</v>
      </c>
      <c r="AH1369">
        <v>0</v>
      </c>
      <c r="AI1369">
        <v>6.56</v>
      </c>
      <c r="AJ1369">
        <v>1</v>
      </c>
      <c r="AK1369">
        <v>1</v>
      </c>
      <c r="AL1369">
        <v>1</v>
      </c>
      <c r="AN1369">
        <v>0</v>
      </c>
      <c r="AO1369">
        <v>1</v>
      </c>
      <c r="AP1369">
        <v>1</v>
      </c>
      <c r="AQ1369">
        <v>0</v>
      </c>
      <c r="AR1369">
        <v>0</v>
      </c>
      <c r="AS1369" t="s">
        <v>3</v>
      </c>
      <c r="AT1369">
        <v>1.5</v>
      </c>
      <c r="AU1369" t="s">
        <v>826</v>
      </c>
      <c r="AV1369">
        <v>0</v>
      </c>
      <c r="AW1369">
        <v>2</v>
      </c>
      <c r="AX1369">
        <v>39574542</v>
      </c>
      <c r="AY1369">
        <v>1</v>
      </c>
      <c r="AZ1369">
        <v>0</v>
      </c>
      <c r="BA1369">
        <v>1304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CX1369">
        <f>Y1369*Source!I742</f>
        <v>0</v>
      </c>
      <c r="CY1369">
        <f t="shared" ref="CY1369:CY1379" si="249">AA1369</f>
        <v>40.799999999999997</v>
      </c>
      <c r="CZ1369">
        <f t="shared" ref="CZ1369:CZ1379" si="250">AE1369</f>
        <v>6.22</v>
      </c>
      <c r="DA1369">
        <f t="shared" ref="DA1369:DA1379" si="251">AI1369</f>
        <v>6.56</v>
      </c>
      <c r="DB1369">
        <v>0</v>
      </c>
    </row>
    <row r="1370" spans="1:106" x14ac:dyDescent="0.2">
      <c r="A1370">
        <f>ROW(Source!A742)</f>
        <v>742</v>
      </c>
      <c r="B1370">
        <v>39570879</v>
      </c>
      <c r="C1370">
        <v>39574516</v>
      </c>
      <c r="D1370">
        <v>36800166</v>
      </c>
      <c r="E1370">
        <v>1</v>
      </c>
      <c r="F1370">
        <v>1</v>
      </c>
      <c r="G1370">
        <v>1</v>
      </c>
      <c r="H1370">
        <v>3</v>
      </c>
      <c r="I1370" t="s">
        <v>1410</v>
      </c>
      <c r="J1370" t="s">
        <v>1411</v>
      </c>
      <c r="K1370" t="s">
        <v>1412</v>
      </c>
      <c r="L1370">
        <v>1346</v>
      </c>
      <c r="N1370">
        <v>1009</v>
      </c>
      <c r="O1370" t="s">
        <v>307</v>
      </c>
      <c r="P1370" t="s">
        <v>307</v>
      </c>
      <c r="Q1370">
        <v>1</v>
      </c>
      <c r="W1370">
        <v>0</v>
      </c>
      <c r="X1370">
        <v>1721895514</v>
      </c>
      <c r="Y1370">
        <v>0</v>
      </c>
      <c r="AA1370">
        <v>39.950000000000003</v>
      </c>
      <c r="AB1370">
        <v>0</v>
      </c>
      <c r="AC1370">
        <v>0</v>
      </c>
      <c r="AD1370">
        <v>0</v>
      </c>
      <c r="AE1370">
        <v>6.09</v>
      </c>
      <c r="AF1370">
        <v>0</v>
      </c>
      <c r="AG1370">
        <v>0</v>
      </c>
      <c r="AH1370">
        <v>0</v>
      </c>
      <c r="AI1370">
        <v>6.56</v>
      </c>
      <c r="AJ1370">
        <v>1</v>
      </c>
      <c r="AK1370">
        <v>1</v>
      </c>
      <c r="AL1370">
        <v>1</v>
      </c>
      <c r="AN1370">
        <v>0</v>
      </c>
      <c r="AO1370">
        <v>1</v>
      </c>
      <c r="AP1370">
        <v>1</v>
      </c>
      <c r="AQ1370">
        <v>0</v>
      </c>
      <c r="AR1370">
        <v>0</v>
      </c>
      <c r="AS1370" t="s">
        <v>3</v>
      </c>
      <c r="AT1370">
        <v>0.45</v>
      </c>
      <c r="AU1370" t="s">
        <v>826</v>
      </c>
      <c r="AV1370">
        <v>0</v>
      </c>
      <c r="AW1370">
        <v>2</v>
      </c>
      <c r="AX1370">
        <v>39574543</v>
      </c>
      <c r="AY1370">
        <v>1</v>
      </c>
      <c r="AZ1370">
        <v>0</v>
      </c>
      <c r="BA1370">
        <v>1305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CX1370">
        <f>Y1370*Source!I742</f>
        <v>0</v>
      </c>
      <c r="CY1370">
        <f t="shared" si="249"/>
        <v>39.950000000000003</v>
      </c>
      <c r="CZ1370">
        <f t="shared" si="250"/>
        <v>6.09</v>
      </c>
      <c r="DA1370">
        <f t="shared" si="251"/>
        <v>6.56</v>
      </c>
      <c r="DB1370">
        <v>0</v>
      </c>
    </row>
    <row r="1371" spans="1:106" x14ac:dyDescent="0.2">
      <c r="A1371">
        <f>ROW(Source!A742)</f>
        <v>742</v>
      </c>
      <c r="B1371">
        <v>39570879</v>
      </c>
      <c r="C1371">
        <v>39574516</v>
      </c>
      <c r="D1371">
        <v>36803259</v>
      </c>
      <c r="E1371">
        <v>1</v>
      </c>
      <c r="F1371">
        <v>1</v>
      </c>
      <c r="G1371">
        <v>1</v>
      </c>
      <c r="H1371">
        <v>3</v>
      </c>
      <c r="I1371" t="s">
        <v>1448</v>
      </c>
      <c r="J1371" t="s">
        <v>1449</v>
      </c>
      <c r="K1371" t="s">
        <v>1450</v>
      </c>
      <c r="L1371">
        <v>1348</v>
      </c>
      <c r="N1371">
        <v>1009</v>
      </c>
      <c r="O1371" t="s">
        <v>64</v>
      </c>
      <c r="P1371" t="s">
        <v>64</v>
      </c>
      <c r="Q1371">
        <v>1000</v>
      </c>
      <c r="W1371">
        <v>0</v>
      </c>
      <c r="X1371">
        <v>1225357214</v>
      </c>
      <c r="Y1371">
        <v>0</v>
      </c>
      <c r="AA1371">
        <v>70513.440000000002</v>
      </c>
      <c r="AB1371">
        <v>0</v>
      </c>
      <c r="AC1371">
        <v>0</v>
      </c>
      <c r="AD1371">
        <v>0</v>
      </c>
      <c r="AE1371">
        <v>10749</v>
      </c>
      <c r="AF1371">
        <v>0</v>
      </c>
      <c r="AG1371">
        <v>0</v>
      </c>
      <c r="AH1371">
        <v>0</v>
      </c>
      <c r="AI1371">
        <v>6.56</v>
      </c>
      <c r="AJ1371">
        <v>1</v>
      </c>
      <c r="AK1371">
        <v>1</v>
      </c>
      <c r="AL1371">
        <v>1</v>
      </c>
      <c r="AN1371">
        <v>0</v>
      </c>
      <c r="AO1371">
        <v>1</v>
      </c>
      <c r="AP1371">
        <v>1</v>
      </c>
      <c r="AQ1371">
        <v>0</v>
      </c>
      <c r="AR1371">
        <v>0</v>
      </c>
      <c r="AS1371" t="s">
        <v>3</v>
      </c>
      <c r="AT1371">
        <v>1.4E-3</v>
      </c>
      <c r="AU1371" t="s">
        <v>826</v>
      </c>
      <c r="AV1371">
        <v>0</v>
      </c>
      <c r="AW1371">
        <v>2</v>
      </c>
      <c r="AX1371">
        <v>39574544</v>
      </c>
      <c r="AY1371">
        <v>1</v>
      </c>
      <c r="AZ1371">
        <v>0</v>
      </c>
      <c r="BA1371">
        <v>1306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CX1371">
        <f>Y1371*Source!I742</f>
        <v>0</v>
      </c>
      <c r="CY1371">
        <f t="shared" si="249"/>
        <v>70513.440000000002</v>
      </c>
      <c r="CZ1371">
        <f t="shared" si="250"/>
        <v>10749</v>
      </c>
      <c r="DA1371">
        <f t="shared" si="251"/>
        <v>6.56</v>
      </c>
      <c r="DB1371">
        <v>0</v>
      </c>
    </row>
    <row r="1372" spans="1:106" x14ac:dyDescent="0.2">
      <c r="A1372">
        <f>ROW(Source!A742)</f>
        <v>742</v>
      </c>
      <c r="B1372">
        <v>39570879</v>
      </c>
      <c r="C1372">
        <v>39574516</v>
      </c>
      <c r="D1372">
        <v>36804447</v>
      </c>
      <c r="E1372">
        <v>1</v>
      </c>
      <c r="F1372">
        <v>1</v>
      </c>
      <c r="G1372">
        <v>1</v>
      </c>
      <c r="H1372">
        <v>3</v>
      </c>
      <c r="I1372" t="s">
        <v>1276</v>
      </c>
      <c r="J1372" t="s">
        <v>1277</v>
      </c>
      <c r="K1372" t="s">
        <v>1278</v>
      </c>
      <c r="L1372">
        <v>1348</v>
      </c>
      <c r="N1372">
        <v>1009</v>
      </c>
      <c r="O1372" t="s">
        <v>64</v>
      </c>
      <c r="P1372" t="s">
        <v>64</v>
      </c>
      <c r="Q1372">
        <v>1000</v>
      </c>
      <c r="W1372">
        <v>0</v>
      </c>
      <c r="X1372">
        <v>-437906794</v>
      </c>
      <c r="Y1372">
        <v>0</v>
      </c>
      <c r="AA1372">
        <v>59302.47</v>
      </c>
      <c r="AB1372">
        <v>0</v>
      </c>
      <c r="AC1372">
        <v>0</v>
      </c>
      <c r="AD1372">
        <v>0</v>
      </c>
      <c r="AE1372">
        <v>9040.01</v>
      </c>
      <c r="AF1372">
        <v>0</v>
      </c>
      <c r="AG1372">
        <v>0</v>
      </c>
      <c r="AH1372">
        <v>0</v>
      </c>
      <c r="AI1372">
        <v>6.56</v>
      </c>
      <c r="AJ1372">
        <v>1</v>
      </c>
      <c r="AK1372">
        <v>1</v>
      </c>
      <c r="AL1372">
        <v>1</v>
      </c>
      <c r="AN1372">
        <v>0</v>
      </c>
      <c r="AO1372">
        <v>1</v>
      </c>
      <c r="AP1372">
        <v>1</v>
      </c>
      <c r="AQ1372">
        <v>0</v>
      </c>
      <c r="AR1372">
        <v>0</v>
      </c>
      <c r="AS1372" t="s">
        <v>3</v>
      </c>
      <c r="AT1372">
        <v>3.3E-3</v>
      </c>
      <c r="AU1372" t="s">
        <v>826</v>
      </c>
      <c r="AV1372">
        <v>0</v>
      </c>
      <c r="AW1372">
        <v>2</v>
      </c>
      <c r="AX1372">
        <v>39574545</v>
      </c>
      <c r="AY1372">
        <v>1</v>
      </c>
      <c r="AZ1372">
        <v>0</v>
      </c>
      <c r="BA1372">
        <v>1307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CX1372">
        <f>Y1372*Source!I742</f>
        <v>0</v>
      </c>
      <c r="CY1372">
        <f t="shared" si="249"/>
        <v>59302.47</v>
      </c>
      <c r="CZ1372">
        <f t="shared" si="250"/>
        <v>9040.01</v>
      </c>
      <c r="DA1372">
        <f t="shared" si="251"/>
        <v>6.56</v>
      </c>
      <c r="DB1372">
        <v>0</v>
      </c>
    </row>
    <row r="1373" spans="1:106" x14ac:dyDescent="0.2">
      <c r="A1373">
        <f>ROW(Source!A742)</f>
        <v>742</v>
      </c>
      <c r="B1373">
        <v>39570879</v>
      </c>
      <c r="C1373">
        <v>39574516</v>
      </c>
      <c r="D1373">
        <v>36804545</v>
      </c>
      <c r="E1373">
        <v>1</v>
      </c>
      <c r="F1373">
        <v>1</v>
      </c>
      <c r="G1373">
        <v>1</v>
      </c>
      <c r="H1373">
        <v>3</v>
      </c>
      <c r="I1373" t="s">
        <v>1211</v>
      </c>
      <c r="J1373" t="s">
        <v>1212</v>
      </c>
      <c r="K1373" t="s">
        <v>1213</v>
      </c>
      <c r="L1373">
        <v>1348</v>
      </c>
      <c r="N1373">
        <v>1009</v>
      </c>
      <c r="O1373" t="s">
        <v>64</v>
      </c>
      <c r="P1373" t="s">
        <v>64</v>
      </c>
      <c r="Q1373">
        <v>1000</v>
      </c>
      <c r="W1373">
        <v>0</v>
      </c>
      <c r="X1373">
        <v>1174701286</v>
      </c>
      <c r="Y1373">
        <v>0</v>
      </c>
      <c r="AA1373">
        <v>78575.679999999993</v>
      </c>
      <c r="AB1373">
        <v>0</v>
      </c>
      <c r="AC1373">
        <v>0</v>
      </c>
      <c r="AD1373">
        <v>0</v>
      </c>
      <c r="AE1373">
        <v>11978</v>
      </c>
      <c r="AF1373">
        <v>0</v>
      </c>
      <c r="AG1373">
        <v>0</v>
      </c>
      <c r="AH1373">
        <v>0</v>
      </c>
      <c r="AI1373">
        <v>6.56</v>
      </c>
      <c r="AJ1373">
        <v>1</v>
      </c>
      <c r="AK1373">
        <v>1</v>
      </c>
      <c r="AL1373">
        <v>1</v>
      </c>
      <c r="AN1373">
        <v>0</v>
      </c>
      <c r="AO1373">
        <v>1</v>
      </c>
      <c r="AP1373">
        <v>1</v>
      </c>
      <c r="AQ1373">
        <v>0</v>
      </c>
      <c r="AR1373">
        <v>0</v>
      </c>
      <c r="AS1373" t="s">
        <v>3</v>
      </c>
      <c r="AT1373">
        <v>1.0000000000000001E-5</v>
      </c>
      <c r="AU1373" t="s">
        <v>826</v>
      </c>
      <c r="AV1373">
        <v>0</v>
      </c>
      <c r="AW1373">
        <v>2</v>
      </c>
      <c r="AX1373">
        <v>39574546</v>
      </c>
      <c r="AY1373">
        <v>1</v>
      </c>
      <c r="AZ1373">
        <v>0</v>
      </c>
      <c r="BA1373">
        <v>1308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CX1373">
        <f>Y1373*Source!I742</f>
        <v>0</v>
      </c>
      <c r="CY1373">
        <f t="shared" si="249"/>
        <v>78575.679999999993</v>
      </c>
      <c r="CZ1373">
        <f t="shared" si="250"/>
        <v>11978</v>
      </c>
      <c r="DA1373">
        <f t="shared" si="251"/>
        <v>6.56</v>
      </c>
      <c r="DB1373">
        <v>0</v>
      </c>
    </row>
    <row r="1374" spans="1:106" x14ac:dyDescent="0.2">
      <c r="A1374">
        <f>ROW(Source!A742)</f>
        <v>742</v>
      </c>
      <c r="B1374">
        <v>39570879</v>
      </c>
      <c r="C1374">
        <v>39574516</v>
      </c>
      <c r="D1374">
        <v>36805527</v>
      </c>
      <c r="E1374">
        <v>1</v>
      </c>
      <c r="F1374">
        <v>1</v>
      </c>
      <c r="G1374">
        <v>1</v>
      </c>
      <c r="H1374">
        <v>3</v>
      </c>
      <c r="I1374" t="s">
        <v>1413</v>
      </c>
      <c r="J1374" t="s">
        <v>1414</v>
      </c>
      <c r="K1374" t="s">
        <v>1415</v>
      </c>
      <c r="L1374">
        <v>1348</v>
      </c>
      <c r="N1374">
        <v>1009</v>
      </c>
      <c r="O1374" t="s">
        <v>64</v>
      </c>
      <c r="P1374" t="s">
        <v>64</v>
      </c>
      <c r="Q1374">
        <v>1000</v>
      </c>
      <c r="W1374">
        <v>0</v>
      </c>
      <c r="X1374">
        <v>-2116243625</v>
      </c>
      <c r="Y1374">
        <v>0</v>
      </c>
      <c r="AA1374">
        <v>248624</v>
      </c>
      <c r="AB1374">
        <v>0</v>
      </c>
      <c r="AC1374">
        <v>0</v>
      </c>
      <c r="AD1374">
        <v>0</v>
      </c>
      <c r="AE1374">
        <v>37900</v>
      </c>
      <c r="AF1374">
        <v>0</v>
      </c>
      <c r="AG1374">
        <v>0</v>
      </c>
      <c r="AH1374">
        <v>0</v>
      </c>
      <c r="AI1374">
        <v>6.56</v>
      </c>
      <c r="AJ1374">
        <v>1</v>
      </c>
      <c r="AK1374">
        <v>1</v>
      </c>
      <c r="AL1374">
        <v>1</v>
      </c>
      <c r="AN1374">
        <v>0</v>
      </c>
      <c r="AO1374">
        <v>1</v>
      </c>
      <c r="AP1374">
        <v>1</v>
      </c>
      <c r="AQ1374">
        <v>0</v>
      </c>
      <c r="AR1374">
        <v>0</v>
      </c>
      <c r="AS1374" t="s">
        <v>3</v>
      </c>
      <c r="AT1374">
        <v>1E-4</v>
      </c>
      <c r="AU1374" t="s">
        <v>826</v>
      </c>
      <c r="AV1374">
        <v>0</v>
      </c>
      <c r="AW1374">
        <v>2</v>
      </c>
      <c r="AX1374">
        <v>39574547</v>
      </c>
      <c r="AY1374">
        <v>1</v>
      </c>
      <c r="AZ1374">
        <v>0</v>
      </c>
      <c r="BA1374">
        <v>1309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CX1374">
        <f>Y1374*Source!I742</f>
        <v>0</v>
      </c>
      <c r="CY1374">
        <f t="shared" si="249"/>
        <v>248624</v>
      </c>
      <c r="CZ1374">
        <f t="shared" si="250"/>
        <v>37900</v>
      </c>
      <c r="DA1374">
        <f t="shared" si="251"/>
        <v>6.56</v>
      </c>
      <c r="DB1374">
        <v>0</v>
      </c>
    </row>
    <row r="1375" spans="1:106" x14ac:dyDescent="0.2">
      <c r="A1375">
        <f>ROW(Source!A742)</f>
        <v>742</v>
      </c>
      <c r="B1375">
        <v>39570879</v>
      </c>
      <c r="C1375">
        <v>39574516</v>
      </c>
      <c r="D1375">
        <v>36825287</v>
      </c>
      <c r="E1375">
        <v>1</v>
      </c>
      <c r="F1375">
        <v>1</v>
      </c>
      <c r="G1375">
        <v>1</v>
      </c>
      <c r="H1375">
        <v>3</v>
      </c>
      <c r="I1375" t="s">
        <v>1416</v>
      </c>
      <c r="J1375" t="s">
        <v>1417</v>
      </c>
      <c r="K1375" t="s">
        <v>1418</v>
      </c>
      <c r="L1375">
        <v>1302</v>
      </c>
      <c r="N1375">
        <v>1003</v>
      </c>
      <c r="O1375" t="s">
        <v>47</v>
      </c>
      <c r="P1375" t="s">
        <v>47</v>
      </c>
      <c r="Q1375">
        <v>10</v>
      </c>
      <c r="W1375">
        <v>0</v>
      </c>
      <c r="X1375">
        <v>-1640127157</v>
      </c>
      <c r="Y1375">
        <v>0</v>
      </c>
      <c r="AA1375">
        <v>329.57</v>
      </c>
      <c r="AB1375">
        <v>0</v>
      </c>
      <c r="AC1375">
        <v>0</v>
      </c>
      <c r="AD1375">
        <v>0</v>
      </c>
      <c r="AE1375">
        <v>50.24</v>
      </c>
      <c r="AF1375">
        <v>0</v>
      </c>
      <c r="AG1375">
        <v>0</v>
      </c>
      <c r="AH1375">
        <v>0</v>
      </c>
      <c r="AI1375">
        <v>6.56</v>
      </c>
      <c r="AJ1375">
        <v>1</v>
      </c>
      <c r="AK1375">
        <v>1</v>
      </c>
      <c r="AL1375">
        <v>1</v>
      </c>
      <c r="AN1375">
        <v>0</v>
      </c>
      <c r="AO1375">
        <v>1</v>
      </c>
      <c r="AP1375">
        <v>1</v>
      </c>
      <c r="AQ1375">
        <v>0</v>
      </c>
      <c r="AR1375">
        <v>0</v>
      </c>
      <c r="AS1375" t="s">
        <v>3</v>
      </c>
      <c r="AT1375">
        <v>1.8700000000000001E-2</v>
      </c>
      <c r="AU1375" t="s">
        <v>826</v>
      </c>
      <c r="AV1375">
        <v>0</v>
      </c>
      <c r="AW1375">
        <v>2</v>
      </c>
      <c r="AX1375">
        <v>39574549</v>
      </c>
      <c r="AY1375">
        <v>1</v>
      </c>
      <c r="AZ1375">
        <v>0</v>
      </c>
      <c r="BA1375">
        <v>1311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CX1375">
        <f>Y1375*Source!I742</f>
        <v>0</v>
      </c>
      <c r="CY1375">
        <f t="shared" si="249"/>
        <v>329.57</v>
      </c>
      <c r="CZ1375">
        <f t="shared" si="250"/>
        <v>50.24</v>
      </c>
      <c r="DA1375">
        <f t="shared" si="251"/>
        <v>6.56</v>
      </c>
      <c r="DB1375">
        <v>0</v>
      </c>
    </row>
    <row r="1376" spans="1:106" x14ac:dyDescent="0.2">
      <c r="A1376">
        <f>ROW(Source!A742)</f>
        <v>742</v>
      </c>
      <c r="B1376">
        <v>39570879</v>
      </c>
      <c r="C1376">
        <v>39574516</v>
      </c>
      <c r="D1376">
        <v>36825646</v>
      </c>
      <c r="E1376">
        <v>1</v>
      </c>
      <c r="F1376">
        <v>1</v>
      </c>
      <c r="G1376">
        <v>1</v>
      </c>
      <c r="H1376">
        <v>3</v>
      </c>
      <c r="I1376" t="s">
        <v>1220</v>
      </c>
      <c r="J1376" t="s">
        <v>1221</v>
      </c>
      <c r="K1376" t="s">
        <v>1222</v>
      </c>
      <c r="L1376">
        <v>1348</v>
      </c>
      <c r="N1376">
        <v>1009</v>
      </c>
      <c r="O1376" t="s">
        <v>64</v>
      </c>
      <c r="P1376" t="s">
        <v>64</v>
      </c>
      <c r="Q1376">
        <v>1000</v>
      </c>
      <c r="W1376">
        <v>0</v>
      </c>
      <c r="X1376">
        <v>-1396314973</v>
      </c>
      <c r="Y1376">
        <v>0</v>
      </c>
      <c r="AA1376">
        <v>29226.11</v>
      </c>
      <c r="AB1376">
        <v>0</v>
      </c>
      <c r="AC1376">
        <v>0</v>
      </c>
      <c r="AD1376">
        <v>0</v>
      </c>
      <c r="AE1376">
        <v>4455.2</v>
      </c>
      <c r="AF1376">
        <v>0</v>
      </c>
      <c r="AG1376">
        <v>0</v>
      </c>
      <c r="AH1376">
        <v>0</v>
      </c>
      <c r="AI1376">
        <v>6.56</v>
      </c>
      <c r="AJ1376">
        <v>1</v>
      </c>
      <c r="AK1376">
        <v>1</v>
      </c>
      <c r="AL1376">
        <v>1</v>
      </c>
      <c r="AN1376">
        <v>0</v>
      </c>
      <c r="AO1376">
        <v>1</v>
      </c>
      <c r="AP1376">
        <v>1</v>
      </c>
      <c r="AQ1376">
        <v>0</v>
      </c>
      <c r="AR1376">
        <v>0</v>
      </c>
      <c r="AS1376" t="s">
        <v>3</v>
      </c>
      <c r="AT1376">
        <v>3.0000000000000001E-5</v>
      </c>
      <c r="AU1376" t="s">
        <v>826</v>
      </c>
      <c r="AV1376">
        <v>0</v>
      </c>
      <c r="AW1376">
        <v>2</v>
      </c>
      <c r="AX1376">
        <v>39574550</v>
      </c>
      <c r="AY1376">
        <v>1</v>
      </c>
      <c r="AZ1376">
        <v>0</v>
      </c>
      <c r="BA1376">
        <v>1312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CX1376">
        <f>Y1376*Source!I742</f>
        <v>0</v>
      </c>
      <c r="CY1376">
        <f t="shared" si="249"/>
        <v>29226.11</v>
      </c>
      <c r="CZ1376">
        <f t="shared" si="250"/>
        <v>4455.2</v>
      </c>
      <c r="DA1376">
        <f t="shared" si="251"/>
        <v>6.56</v>
      </c>
      <c r="DB1376">
        <v>0</v>
      </c>
    </row>
    <row r="1377" spans="1:106" x14ac:dyDescent="0.2">
      <c r="A1377">
        <f>ROW(Source!A742)</f>
        <v>742</v>
      </c>
      <c r="B1377">
        <v>39570879</v>
      </c>
      <c r="C1377">
        <v>39574516</v>
      </c>
      <c r="D1377">
        <v>36826406</v>
      </c>
      <c r="E1377">
        <v>1</v>
      </c>
      <c r="F1377">
        <v>1</v>
      </c>
      <c r="G1377">
        <v>1</v>
      </c>
      <c r="H1377">
        <v>3</v>
      </c>
      <c r="I1377" t="s">
        <v>1419</v>
      </c>
      <c r="J1377" t="s">
        <v>1420</v>
      </c>
      <c r="K1377" t="s">
        <v>1421</v>
      </c>
      <c r="L1377">
        <v>1348</v>
      </c>
      <c r="N1377">
        <v>1009</v>
      </c>
      <c r="O1377" t="s">
        <v>64</v>
      </c>
      <c r="P1377" t="s">
        <v>64</v>
      </c>
      <c r="Q1377">
        <v>1000</v>
      </c>
      <c r="W1377">
        <v>0</v>
      </c>
      <c r="X1377">
        <v>900832145</v>
      </c>
      <c r="Y1377">
        <v>0</v>
      </c>
      <c r="AA1377">
        <v>32275.200000000001</v>
      </c>
      <c r="AB1377">
        <v>0</v>
      </c>
      <c r="AC1377">
        <v>0</v>
      </c>
      <c r="AD1377">
        <v>0</v>
      </c>
      <c r="AE1377">
        <v>4920</v>
      </c>
      <c r="AF1377">
        <v>0</v>
      </c>
      <c r="AG1377">
        <v>0</v>
      </c>
      <c r="AH1377">
        <v>0</v>
      </c>
      <c r="AI1377">
        <v>6.56</v>
      </c>
      <c r="AJ1377">
        <v>1</v>
      </c>
      <c r="AK1377">
        <v>1</v>
      </c>
      <c r="AL1377">
        <v>1</v>
      </c>
      <c r="AN1377">
        <v>0</v>
      </c>
      <c r="AO1377">
        <v>1</v>
      </c>
      <c r="AP1377">
        <v>1</v>
      </c>
      <c r="AQ1377">
        <v>0</v>
      </c>
      <c r="AR1377">
        <v>0</v>
      </c>
      <c r="AS1377" t="s">
        <v>3</v>
      </c>
      <c r="AT1377">
        <v>1.9400000000000001E-3</v>
      </c>
      <c r="AU1377" t="s">
        <v>826</v>
      </c>
      <c r="AV1377">
        <v>0</v>
      </c>
      <c r="AW1377">
        <v>2</v>
      </c>
      <c r="AX1377">
        <v>39574551</v>
      </c>
      <c r="AY1377">
        <v>1</v>
      </c>
      <c r="AZ1377">
        <v>0</v>
      </c>
      <c r="BA1377">
        <v>1313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CX1377">
        <f>Y1377*Source!I742</f>
        <v>0</v>
      </c>
      <c r="CY1377">
        <f t="shared" si="249"/>
        <v>32275.200000000001</v>
      </c>
      <c r="CZ1377">
        <f t="shared" si="250"/>
        <v>4920</v>
      </c>
      <c r="DA1377">
        <f t="shared" si="251"/>
        <v>6.56</v>
      </c>
      <c r="DB1377">
        <v>0</v>
      </c>
    </row>
    <row r="1378" spans="1:106" x14ac:dyDescent="0.2">
      <c r="A1378">
        <f>ROW(Source!A742)</f>
        <v>742</v>
      </c>
      <c r="B1378">
        <v>39570879</v>
      </c>
      <c r="C1378">
        <v>39574516</v>
      </c>
      <c r="D1378">
        <v>36837948</v>
      </c>
      <c r="E1378">
        <v>1</v>
      </c>
      <c r="F1378">
        <v>1</v>
      </c>
      <c r="G1378">
        <v>1</v>
      </c>
      <c r="H1378">
        <v>3</v>
      </c>
      <c r="I1378" t="s">
        <v>1425</v>
      </c>
      <c r="J1378" t="s">
        <v>1426</v>
      </c>
      <c r="K1378" t="s">
        <v>1427</v>
      </c>
      <c r="L1378">
        <v>1348</v>
      </c>
      <c r="N1378">
        <v>1009</v>
      </c>
      <c r="O1378" t="s">
        <v>64</v>
      </c>
      <c r="P1378" t="s">
        <v>64</v>
      </c>
      <c r="Q1378">
        <v>1000</v>
      </c>
      <c r="W1378">
        <v>0</v>
      </c>
      <c r="X1378">
        <v>-1655298345</v>
      </c>
      <c r="Y1378">
        <v>0</v>
      </c>
      <c r="AA1378">
        <v>102467.2</v>
      </c>
      <c r="AB1378">
        <v>0</v>
      </c>
      <c r="AC1378">
        <v>0</v>
      </c>
      <c r="AD1378">
        <v>0</v>
      </c>
      <c r="AE1378">
        <v>15620</v>
      </c>
      <c r="AF1378">
        <v>0</v>
      </c>
      <c r="AG1378">
        <v>0</v>
      </c>
      <c r="AH1378">
        <v>0</v>
      </c>
      <c r="AI1378">
        <v>6.56</v>
      </c>
      <c r="AJ1378">
        <v>1</v>
      </c>
      <c r="AK1378">
        <v>1</v>
      </c>
      <c r="AL1378">
        <v>1</v>
      </c>
      <c r="AN1378">
        <v>0</v>
      </c>
      <c r="AO1378">
        <v>1</v>
      </c>
      <c r="AP1378">
        <v>1</v>
      </c>
      <c r="AQ1378">
        <v>0</v>
      </c>
      <c r="AR1378">
        <v>0</v>
      </c>
      <c r="AS1378" t="s">
        <v>3</v>
      </c>
      <c r="AT1378">
        <v>3.1E-4</v>
      </c>
      <c r="AU1378" t="s">
        <v>826</v>
      </c>
      <c r="AV1378">
        <v>0</v>
      </c>
      <c r="AW1378">
        <v>2</v>
      </c>
      <c r="AX1378">
        <v>39574552</v>
      </c>
      <c r="AY1378">
        <v>1</v>
      </c>
      <c r="AZ1378">
        <v>0</v>
      </c>
      <c r="BA1378">
        <v>1314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CX1378">
        <f>Y1378*Source!I742</f>
        <v>0</v>
      </c>
      <c r="CY1378">
        <f t="shared" si="249"/>
        <v>102467.2</v>
      </c>
      <c r="CZ1378">
        <f t="shared" si="250"/>
        <v>15620</v>
      </c>
      <c r="DA1378">
        <f t="shared" si="251"/>
        <v>6.56</v>
      </c>
      <c r="DB1378">
        <v>0</v>
      </c>
    </row>
    <row r="1379" spans="1:106" x14ac:dyDescent="0.2">
      <c r="A1379">
        <f>ROW(Source!A742)</f>
        <v>742</v>
      </c>
      <c r="B1379">
        <v>39570879</v>
      </c>
      <c r="C1379">
        <v>39574516</v>
      </c>
      <c r="D1379">
        <v>36839146</v>
      </c>
      <c r="E1379">
        <v>1</v>
      </c>
      <c r="F1379">
        <v>1</v>
      </c>
      <c r="G1379">
        <v>1</v>
      </c>
      <c r="H1379">
        <v>3</v>
      </c>
      <c r="I1379" t="s">
        <v>1393</v>
      </c>
      <c r="J1379" t="s">
        <v>1394</v>
      </c>
      <c r="K1379" t="s">
        <v>1395</v>
      </c>
      <c r="L1379">
        <v>1348</v>
      </c>
      <c r="N1379">
        <v>1009</v>
      </c>
      <c r="O1379" t="s">
        <v>64</v>
      </c>
      <c r="P1379" t="s">
        <v>64</v>
      </c>
      <c r="Q1379">
        <v>1000</v>
      </c>
      <c r="W1379">
        <v>0</v>
      </c>
      <c r="X1379">
        <v>-639604785</v>
      </c>
      <c r="Y1379">
        <v>0</v>
      </c>
      <c r="AA1379">
        <v>61795.199999999997</v>
      </c>
      <c r="AB1379">
        <v>0</v>
      </c>
      <c r="AC1379">
        <v>0</v>
      </c>
      <c r="AD1379">
        <v>0</v>
      </c>
      <c r="AE1379">
        <v>9420</v>
      </c>
      <c r="AF1379">
        <v>0</v>
      </c>
      <c r="AG1379">
        <v>0</v>
      </c>
      <c r="AH1379">
        <v>0</v>
      </c>
      <c r="AI1379">
        <v>6.56</v>
      </c>
      <c r="AJ1379">
        <v>1</v>
      </c>
      <c r="AK1379">
        <v>1</v>
      </c>
      <c r="AL1379">
        <v>1</v>
      </c>
      <c r="AN1379">
        <v>0</v>
      </c>
      <c r="AO1379">
        <v>1</v>
      </c>
      <c r="AP1379">
        <v>1</v>
      </c>
      <c r="AQ1379">
        <v>0</v>
      </c>
      <c r="AR1379">
        <v>0</v>
      </c>
      <c r="AS1379" t="s">
        <v>3</v>
      </c>
      <c r="AT1379">
        <v>5.9999999999999995E-4</v>
      </c>
      <c r="AU1379" t="s">
        <v>826</v>
      </c>
      <c r="AV1379">
        <v>0</v>
      </c>
      <c r="AW1379">
        <v>2</v>
      </c>
      <c r="AX1379">
        <v>39574553</v>
      </c>
      <c r="AY1379">
        <v>1</v>
      </c>
      <c r="AZ1379">
        <v>0</v>
      </c>
      <c r="BA1379">
        <v>1315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CX1379">
        <f>Y1379*Source!I742</f>
        <v>0</v>
      </c>
      <c r="CY1379">
        <f t="shared" si="249"/>
        <v>61795.199999999997</v>
      </c>
      <c r="CZ1379">
        <f t="shared" si="250"/>
        <v>9420</v>
      </c>
      <c r="DA1379">
        <f t="shared" si="251"/>
        <v>6.56</v>
      </c>
      <c r="DB1379">
        <v>0</v>
      </c>
    </row>
    <row r="1380" spans="1:106" x14ac:dyDescent="0.2">
      <c r="A1380">
        <f>ROW(Source!A743)</f>
        <v>743</v>
      </c>
      <c r="B1380">
        <v>39570879</v>
      </c>
      <c r="C1380">
        <v>39574554</v>
      </c>
      <c r="D1380">
        <v>37064978</v>
      </c>
      <c r="E1380">
        <v>1</v>
      </c>
      <c r="F1380">
        <v>1</v>
      </c>
      <c r="G1380">
        <v>1</v>
      </c>
      <c r="H1380">
        <v>1</v>
      </c>
      <c r="I1380" t="s">
        <v>1181</v>
      </c>
      <c r="J1380" t="s">
        <v>3</v>
      </c>
      <c r="K1380" t="s">
        <v>1182</v>
      </c>
      <c r="L1380">
        <v>1191</v>
      </c>
      <c r="N1380">
        <v>1013</v>
      </c>
      <c r="O1380" t="s">
        <v>1143</v>
      </c>
      <c r="P1380" t="s">
        <v>1143</v>
      </c>
      <c r="Q1380">
        <v>1</v>
      </c>
      <c r="W1380">
        <v>0</v>
      </c>
      <c r="X1380">
        <v>-719309759</v>
      </c>
      <c r="Y1380">
        <v>8.24</v>
      </c>
      <c r="AA1380">
        <v>0</v>
      </c>
      <c r="AB1380">
        <v>0</v>
      </c>
      <c r="AC1380">
        <v>0</v>
      </c>
      <c r="AD1380">
        <v>58.12</v>
      </c>
      <c r="AE1380">
        <v>0</v>
      </c>
      <c r="AF1380">
        <v>0</v>
      </c>
      <c r="AG1380">
        <v>0</v>
      </c>
      <c r="AH1380">
        <v>8.86</v>
      </c>
      <c r="AI1380">
        <v>1</v>
      </c>
      <c r="AJ1380">
        <v>1</v>
      </c>
      <c r="AK1380">
        <v>1</v>
      </c>
      <c r="AL1380">
        <v>6.56</v>
      </c>
      <c r="AN1380">
        <v>0</v>
      </c>
      <c r="AO1380">
        <v>1</v>
      </c>
      <c r="AP1380">
        <v>0</v>
      </c>
      <c r="AQ1380">
        <v>0</v>
      </c>
      <c r="AR1380">
        <v>0</v>
      </c>
      <c r="AS1380" t="s">
        <v>3</v>
      </c>
      <c r="AT1380">
        <v>8.24</v>
      </c>
      <c r="AU1380" t="s">
        <v>3</v>
      </c>
      <c r="AV1380">
        <v>1</v>
      </c>
      <c r="AW1380">
        <v>2</v>
      </c>
      <c r="AX1380">
        <v>39574558</v>
      </c>
      <c r="AY1380">
        <v>1</v>
      </c>
      <c r="AZ1380">
        <v>0</v>
      </c>
      <c r="BA1380">
        <v>1316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CX1380">
        <f>Y1380*Source!I743</f>
        <v>9.8879999999999999</v>
      </c>
      <c r="CY1380">
        <f>AD1380</f>
        <v>58.12</v>
      </c>
      <c r="CZ1380">
        <f>AH1380</f>
        <v>8.86</v>
      </c>
      <c r="DA1380">
        <f>AL1380</f>
        <v>6.56</v>
      </c>
      <c r="DB1380">
        <v>0</v>
      </c>
    </row>
    <row r="1381" spans="1:106" x14ac:dyDescent="0.2">
      <c r="A1381">
        <f>ROW(Source!A743)</f>
        <v>743</v>
      </c>
      <c r="B1381">
        <v>39570879</v>
      </c>
      <c r="C1381">
        <v>39574554</v>
      </c>
      <c r="D1381">
        <v>36883883</v>
      </c>
      <c r="E1381">
        <v>1</v>
      </c>
      <c r="F1381">
        <v>1</v>
      </c>
      <c r="G1381">
        <v>1</v>
      </c>
      <c r="H1381">
        <v>2</v>
      </c>
      <c r="I1381" t="s">
        <v>1451</v>
      </c>
      <c r="J1381" t="s">
        <v>1452</v>
      </c>
      <c r="K1381" t="s">
        <v>1453</v>
      </c>
      <c r="L1381">
        <v>1368</v>
      </c>
      <c r="N1381">
        <v>1011</v>
      </c>
      <c r="O1381" t="s">
        <v>1151</v>
      </c>
      <c r="P1381" t="s">
        <v>1151</v>
      </c>
      <c r="Q1381">
        <v>1</v>
      </c>
      <c r="W1381">
        <v>0</v>
      </c>
      <c r="X1381">
        <v>-2111251057</v>
      </c>
      <c r="Y1381">
        <v>1.1499999999999999</v>
      </c>
      <c r="AA1381">
        <v>0</v>
      </c>
      <c r="AB1381">
        <v>213.2</v>
      </c>
      <c r="AC1381">
        <v>0</v>
      </c>
      <c r="AD1381">
        <v>0</v>
      </c>
      <c r="AE1381">
        <v>0</v>
      </c>
      <c r="AF1381">
        <v>32.5</v>
      </c>
      <c r="AG1381">
        <v>0</v>
      </c>
      <c r="AH1381">
        <v>0</v>
      </c>
      <c r="AI1381">
        <v>1</v>
      </c>
      <c r="AJ1381">
        <v>6.56</v>
      </c>
      <c r="AK1381">
        <v>1</v>
      </c>
      <c r="AL1381">
        <v>1</v>
      </c>
      <c r="AN1381">
        <v>0</v>
      </c>
      <c r="AO1381">
        <v>1</v>
      </c>
      <c r="AP1381">
        <v>0</v>
      </c>
      <c r="AQ1381">
        <v>0</v>
      </c>
      <c r="AR1381">
        <v>0</v>
      </c>
      <c r="AS1381" t="s">
        <v>3</v>
      </c>
      <c r="AT1381">
        <v>1.1499999999999999</v>
      </c>
      <c r="AU1381" t="s">
        <v>3</v>
      </c>
      <c r="AV1381">
        <v>0</v>
      </c>
      <c r="AW1381">
        <v>2</v>
      </c>
      <c r="AX1381">
        <v>39574559</v>
      </c>
      <c r="AY1381">
        <v>1</v>
      </c>
      <c r="AZ1381">
        <v>0</v>
      </c>
      <c r="BA1381">
        <v>1317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CX1381">
        <f>Y1381*Source!I743</f>
        <v>1.38</v>
      </c>
      <c r="CY1381">
        <f>AB1381</f>
        <v>213.2</v>
      </c>
      <c r="CZ1381">
        <f>AF1381</f>
        <v>32.5</v>
      </c>
      <c r="DA1381">
        <f>AJ1381</f>
        <v>6.56</v>
      </c>
      <c r="DB1381">
        <v>0</v>
      </c>
    </row>
    <row r="1382" spans="1:106" x14ac:dyDescent="0.2">
      <c r="A1382">
        <f>ROW(Source!A743)</f>
        <v>743</v>
      </c>
      <c r="B1382">
        <v>39570879</v>
      </c>
      <c r="C1382">
        <v>39574554</v>
      </c>
      <c r="D1382">
        <v>36884481</v>
      </c>
      <c r="E1382">
        <v>1</v>
      </c>
      <c r="F1382">
        <v>1</v>
      </c>
      <c r="G1382">
        <v>1</v>
      </c>
      <c r="H1382">
        <v>2</v>
      </c>
      <c r="I1382" t="s">
        <v>1347</v>
      </c>
      <c r="J1382" t="s">
        <v>1348</v>
      </c>
      <c r="K1382" t="s">
        <v>1349</v>
      </c>
      <c r="L1382">
        <v>1368</v>
      </c>
      <c r="N1382">
        <v>1011</v>
      </c>
      <c r="O1382" t="s">
        <v>1151</v>
      </c>
      <c r="P1382" t="s">
        <v>1151</v>
      </c>
      <c r="Q1382">
        <v>1</v>
      </c>
      <c r="W1382">
        <v>0</v>
      </c>
      <c r="X1382">
        <v>1518765163</v>
      </c>
      <c r="Y1382">
        <v>2.2999999999999998</v>
      </c>
      <c r="AA1382">
        <v>0</v>
      </c>
      <c r="AB1382">
        <v>10.039999999999999</v>
      </c>
      <c r="AC1382">
        <v>0</v>
      </c>
      <c r="AD1382">
        <v>0</v>
      </c>
      <c r="AE1382">
        <v>0</v>
      </c>
      <c r="AF1382">
        <v>1.53</v>
      </c>
      <c r="AG1382">
        <v>0</v>
      </c>
      <c r="AH1382">
        <v>0</v>
      </c>
      <c r="AI1382">
        <v>1</v>
      </c>
      <c r="AJ1382">
        <v>6.56</v>
      </c>
      <c r="AK1382">
        <v>1</v>
      </c>
      <c r="AL1382">
        <v>1</v>
      </c>
      <c r="AN1382">
        <v>0</v>
      </c>
      <c r="AO1382">
        <v>1</v>
      </c>
      <c r="AP1382">
        <v>0</v>
      </c>
      <c r="AQ1382">
        <v>0</v>
      </c>
      <c r="AR1382">
        <v>0</v>
      </c>
      <c r="AS1382" t="s">
        <v>3</v>
      </c>
      <c r="AT1382">
        <v>2.2999999999999998</v>
      </c>
      <c r="AU1382" t="s">
        <v>3</v>
      </c>
      <c r="AV1382">
        <v>0</v>
      </c>
      <c r="AW1382">
        <v>2</v>
      </c>
      <c r="AX1382">
        <v>39574560</v>
      </c>
      <c r="AY1382">
        <v>1</v>
      </c>
      <c r="AZ1382">
        <v>0</v>
      </c>
      <c r="BA1382">
        <v>1318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CX1382">
        <f>Y1382*Source!I743</f>
        <v>2.76</v>
      </c>
      <c r="CY1382">
        <f>AB1382</f>
        <v>10.039999999999999</v>
      </c>
      <c r="CZ1382">
        <f>AF1382</f>
        <v>1.53</v>
      </c>
      <c r="DA1382">
        <f>AJ1382</f>
        <v>6.56</v>
      </c>
      <c r="DB1382">
        <v>0</v>
      </c>
    </row>
    <row r="1383" spans="1:106" x14ac:dyDescent="0.2">
      <c r="A1383">
        <f>ROW(Source!A744)</f>
        <v>744</v>
      </c>
      <c r="B1383">
        <v>39570879</v>
      </c>
      <c r="C1383">
        <v>39574561</v>
      </c>
      <c r="D1383">
        <v>37066717</v>
      </c>
      <c r="E1383">
        <v>1</v>
      </c>
      <c r="F1383">
        <v>1</v>
      </c>
      <c r="G1383">
        <v>1</v>
      </c>
      <c r="H1383">
        <v>1</v>
      </c>
      <c r="I1383" t="s">
        <v>1528</v>
      </c>
      <c r="J1383" t="s">
        <v>3</v>
      </c>
      <c r="K1383" t="s">
        <v>1529</v>
      </c>
      <c r="L1383">
        <v>1191</v>
      </c>
      <c r="N1383">
        <v>1013</v>
      </c>
      <c r="O1383" t="s">
        <v>1143</v>
      </c>
      <c r="P1383" t="s">
        <v>1143</v>
      </c>
      <c r="Q1383">
        <v>1</v>
      </c>
      <c r="W1383">
        <v>0</v>
      </c>
      <c r="X1383">
        <v>-509590494</v>
      </c>
      <c r="Y1383">
        <v>14.63</v>
      </c>
      <c r="AA1383">
        <v>0</v>
      </c>
      <c r="AB1383">
        <v>0</v>
      </c>
      <c r="AC1383">
        <v>0</v>
      </c>
      <c r="AD1383">
        <v>53.6</v>
      </c>
      <c r="AE1383">
        <v>0</v>
      </c>
      <c r="AF1383">
        <v>0</v>
      </c>
      <c r="AG1383">
        <v>0</v>
      </c>
      <c r="AH1383">
        <v>8.17</v>
      </c>
      <c r="AI1383">
        <v>1</v>
      </c>
      <c r="AJ1383">
        <v>1</v>
      </c>
      <c r="AK1383">
        <v>1</v>
      </c>
      <c r="AL1383">
        <v>6.56</v>
      </c>
      <c r="AN1383">
        <v>0</v>
      </c>
      <c r="AO1383">
        <v>1</v>
      </c>
      <c r="AP1383">
        <v>0</v>
      </c>
      <c r="AQ1383">
        <v>0</v>
      </c>
      <c r="AR1383">
        <v>0</v>
      </c>
      <c r="AS1383" t="s">
        <v>3</v>
      </c>
      <c r="AT1383">
        <v>14.63</v>
      </c>
      <c r="AU1383" t="s">
        <v>3</v>
      </c>
      <c r="AV1383">
        <v>1</v>
      </c>
      <c r="AW1383">
        <v>2</v>
      </c>
      <c r="AX1383">
        <v>39574567</v>
      </c>
      <c r="AY1383">
        <v>1</v>
      </c>
      <c r="AZ1383">
        <v>0</v>
      </c>
      <c r="BA1383">
        <v>1319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CX1383">
        <f>Y1383*Source!I744</f>
        <v>35.989800000000002</v>
      </c>
      <c r="CY1383">
        <f>AD1383</f>
        <v>53.6</v>
      </c>
      <c r="CZ1383">
        <f>AH1383</f>
        <v>8.17</v>
      </c>
      <c r="DA1383">
        <f>AL1383</f>
        <v>6.56</v>
      </c>
      <c r="DB1383">
        <v>0</v>
      </c>
    </row>
    <row r="1384" spans="1:106" x14ac:dyDescent="0.2">
      <c r="A1384">
        <f>ROW(Source!A744)</f>
        <v>744</v>
      </c>
      <c r="B1384">
        <v>39570879</v>
      </c>
      <c r="C1384">
        <v>39574561</v>
      </c>
      <c r="D1384">
        <v>36882351</v>
      </c>
      <c r="E1384">
        <v>1</v>
      </c>
      <c r="F1384">
        <v>1</v>
      </c>
      <c r="G1384">
        <v>1</v>
      </c>
      <c r="H1384">
        <v>2</v>
      </c>
      <c r="I1384" t="s">
        <v>1530</v>
      </c>
      <c r="J1384" t="s">
        <v>1531</v>
      </c>
      <c r="K1384" t="s">
        <v>1532</v>
      </c>
      <c r="L1384">
        <v>1368</v>
      </c>
      <c r="N1384">
        <v>1011</v>
      </c>
      <c r="O1384" t="s">
        <v>1151</v>
      </c>
      <c r="P1384" t="s">
        <v>1151</v>
      </c>
      <c r="Q1384">
        <v>1</v>
      </c>
      <c r="W1384">
        <v>0</v>
      </c>
      <c r="X1384">
        <v>-1985289705</v>
      </c>
      <c r="Y1384">
        <v>0.32</v>
      </c>
      <c r="AA1384">
        <v>0</v>
      </c>
      <c r="AB1384">
        <v>43.69</v>
      </c>
      <c r="AC1384">
        <v>0</v>
      </c>
      <c r="AD1384">
        <v>0</v>
      </c>
      <c r="AE1384">
        <v>0</v>
      </c>
      <c r="AF1384">
        <v>6.66</v>
      </c>
      <c r="AG1384">
        <v>0</v>
      </c>
      <c r="AH1384">
        <v>0</v>
      </c>
      <c r="AI1384">
        <v>1</v>
      </c>
      <c r="AJ1384">
        <v>6.56</v>
      </c>
      <c r="AK1384">
        <v>1</v>
      </c>
      <c r="AL1384">
        <v>1</v>
      </c>
      <c r="AN1384">
        <v>0</v>
      </c>
      <c r="AO1384">
        <v>1</v>
      </c>
      <c r="AP1384">
        <v>0</v>
      </c>
      <c r="AQ1384">
        <v>0</v>
      </c>
      <c r="AR1384">
        <v>0</v>
      </c>
      <c r="AS1384" t="s">
        <v>3</v>
      </c>
      <c r="AT1384">
        <v>0.32</v>
      </c>
      <c r="AU1384" t="s">
        <v>3</v>
      </c>
      <c r="AV1384">
        <v>0</v>
      </c>
      <c r="AW1384">
        <v>2</v>
      </c>
      <c r="AX1384">
        <v>39574568</v>
      </c>
      <c r="AY1384">
        <v>1</v>
      </c>
      <c r="AZ1384">
        <v>0</v>
      </c>
      <c r="BA1384">
        <v>1320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CX1384">
        <f>Y1384*Source!I744</f>
        <v>0.78720000000000001</v>
      </c>
      <c r="CY1384">
        <f>AB1384</f>
        <v>43.69</v>
      </c>
      <c r="CZ1384">
        <f>AF1384</f>
        <v>6.66</v>
      </c>
      <c r="DA1384">
        <f>AJ1384</f>
        <v>6.56</v>
      </c>
      <c r="DB1384">
        <v>0</v>
      </c>
    </row>
    <row r="1385" spans="1:106" x14ac:dyDescent="0.2">
      <c r="A1385">
        <f>ROW(Source!A744)</f>
        <v>744</v>
      </c>
      <c r="B1385">
        <v>39570879</v>
      </c>
      <c r="C1385">
        <v>39574561</v>
      </c>
      <c r="D1385">
        <v>36807374</v>
      </c>
      <c r="E1385">
        <v>1</v>
      </c>
      <c r="F1385">
        <v>1</v>
      </c>
      <c r="G1385">
        <v>1</v>
      </c>
      <c r="H1385">
        <v>3</v>
      </c>
      <c r="I1385" t="s">
        <v>1533</v>
      </c>
      <c r="J1385" t="s">
        <v>1534</v>
      </c>
      <c r="K1385" t="s">
        <v>1535</v>
      </c>
      <c r="L1385">
        <v>1339</v>
      </c>
      <c r="N1385">
        <v>1007</v>
      </c>
      <c r="O1385" t="s">
        <v>73</v>
      </c>
      <c r="P1385" t="s">
        <v>73</v>
      </c>
      <c r="Q1385">
        <v>1</v>
      </c>
      <c r="W1385">
        <v>0</v>
      </c>
      <c r="X1385">
        <v>-861814431</v>
      </c>
      <c r="Y1385">
        <v>0.24</v>
      </c>
      <c r="AA1385">
        <v>3409.89</v>
      </c>
      <c r="AB1385">
        <v>0</v>
      </c>
      <c r="AC1385">
        <v>0</v>
      </c>
      <c r="AD1385">
        <v>0</v>
      </c>
      <c r="AE1385">
        <v>519.79999999999995</v>
      </c>
      <c r="AF1385">
        <v>0</v>
      </c>
      <c r="AG1385">
        <v>0</v>
      </c>
      <c r="AH1385">
        <v>0</v>
      </c>
      <c r="AI1385">
        <v>6.56</v>
      </c>
      <c r="AJ1385">
        <v>1</v>
      </c>
      <c r="AK1385">
        <v>1</v>
      </c>
      <c r="AL1385">
        <v>1</v>
      </c>
      <c r="AN1385">
        <v>0</v>
      </c>
      <c r="AO1385">
        <v>1</v>
      </c>
      <c r="AP1385">
        <v>0</v>
      </c>
      <c r="AQ1385">
        <v>0</v>
      </c>
      <c r="AR1385">
        <v>0</v>
      </c>
      <c r="AS1385" t="s">
        <v>3</v>
      </c>
      <c r="AT1385">
        <v>0.24</v>
      </c>
      <c r="AU1385" t="s">
        <v>3</v>
      </c>
      <c r="AV1385">
        <v>0</v>
      </c>
      <c r="AW1385">
        <v>2</v>
      </c>
      <c r="AX1385">
        <v>39574569</v>
      </c>
      <c r="AY1385">
        <v>1</v>
      </c>
      <c r="AZ1385">
        <v>0</v>
      </c>
      <c r="BA1385">
        <v>1321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CX1385">
        <f>Y1385*Source!I744</f>
        <v>0.59039999999999992</v>
      </c>
      <c r="CY1385">
        <f>AA1385</f>
        <v>3409.89</v>
      </c>
      <c r="CZ1385">
        <f>AE1385</f>
        <v>519.79999999999995</v>
      </c>
      <c r="DA1385">
        <f>AI1385</f>
        <v>6.56</v>
      </c>
      <c r="DB1385">
        <v>0</v>
      </c>
    </row>
    <row r="1386" spans="1:106" x14ac:dyDescent="0.2">
      <c r="A1386">
        <f>ROW(Source!A744)</f>
        <v>744</v>
      </c>
      <c r="B1386">
        <v>39570879</v>
      </c>
      <c r="C1386">
        <v>39574561</v>
      </c>
      <c r="D1386">
        <v>36796619</v>
      </c>
      <c r="E1386">
        <v>17</v>
      </c>
      <c r="F1386">
        <v>1</v>
      </c>
      <c r="G1386">
        <v>1</v>
      </c>
      <c r="H1386">
        <v>3</v>
      </c>
      <c r="I1386" t="s">
        <v>994</v>
      </c>
      <c r="J1386" t="s">
        <v>3</v>
      </c>
      <c r="K1386" t="s">
        <v>995</v>
      </c>
      <c r="L1386">
        <v>1356</v>
      </c>
      <c r="N1386">
        <v>1010</v>
      </c>
      <c r="O1386" t="s">
        <v>989</v>
      </c>
      <c r="P1386" t="s">
        <v>989</v>
      </c>
      <c r="Q1386">
        <v>1000</v>
      </c>
      <c r="W1386">
        <v>0</v>
      </c>
      <c r="X1386">
        <v>1453754496</v>
      </c>
      <c r="Y1386">
        <v>0.4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6.56</v>
      </c>
      <c r="AJ1386">
        <v>1</v>
      </c>
      <c r="AK1386">
        <v>1</v>
      </c>
      <c r="AL1386">
        <v>1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 t="s">
        <v>3</v>
      </c>
      <c r="AT1386">
        <v>0.4</v>
      </c>
      <c r="AU1386" t="s">
        <v>3</v>
      </c>
      <c r="AV1386">
        <v>0</v>
      </c>
      <c r="AW1386">
        <v>2</v>
      </c>
      <c r="AX1386">
        <v>39574570</v>
      </c>
      <c r="AY1386">
        <v>1</v>
      </c>
      <c r="AZ1386">
        <v>0</v>
      </c>
      <c r="BA1386">
        <v>1322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CX1386">
        <f>Y1386*Source!I744</f>
        <v>0.98399999999999999</v>
      </c>
      <c r="CY1386">
        <f>AA1386</f>
        <v>0</v>
      </c>
      <c r="CZ1386">
        <f>AE1386</f>
        <v>0</v>
      </c>
      <c r="DA1386">
        <f>AI1386</f>
        <v>6.56</v>
      </c>
      <c r="DB1386">
        <v>0</v>
      </c>
    </row>
    <row r="1387" spans="1:106" x14ac:dyDescent="0.2">
      <c r="A1387">
        <f>ROW(Source!A744)</f>
        <v>744</v>
      </c>
      <c r="B1387">
        <v>39570879</v>
      </c>
      <c r="C1387">
        <v>39574561</v>
      </c>
      <c r="D1387">
        <v>36821327</v>
      </c>
      <c r="E1387">
        <v>1</v>
      </c>
      <c r="F1387">
        <v>1</v>
      </c>
      <c r="G1387">
        <v>1</v>
      </c>
      <c r="H1387">
        <v>3</v>
      </c>
      <c r="I1387" t="s">
        <v>987</v>
      </c>
      <c r="J1387" t="s">
        <v>990</v>
      </c>
      <c r="K1387" t="s">
        <v>988</v>
      </c>
      <c r="L1387">
        <v>1356</v>
      </c>
      <c r="N1387">
        <v>1010</v>
      </c>
      <c r="O1387" t="s">
        <v>989</v>
      </c>
      <c r="P1387" t="s">
        <v>989</v>
      </c>
      <c r="Q1387">
        <v>1000</v>
      </c>
      <c r="W1387">
        <v>0</v>
      </c>
      <c r="X1387">
        <v>-1859184156</v>
      </c>
      <c r="Y1387">
        <v>0.4</v>
      </c>
      <c r="AA1387">
        <v>13817.46</v>
      </c>
      <c r="AB1387">
        <v>0</v>
      </c>
      <c r="AC1387">
        <v>0</v>
      </c>
      <c r="AD1387">
        <v>0</v>
      </c>
      <c r="AE1387">
        <v>2106.3200000000002</v>
      </c>
      <c r="AF1387">
        <v>0</v>
      </c>
      <c r="AG1387">
        <v>0</v>
      </c>
      <c r="AH1387">
        <v>0</v>
      </c>
      <c r="AI1387">
        <v>6.56</v>
      </c>
      <c r="AJ1387">
        <v>1</v>
      </c>
      <c r="AK1387">
        <v>1</v>
      </c>
      <c r="AL1387">
        <v>1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 t="s">
        <v>3</v>
      </c>
      <c r="AT1387">
        <v>0.4</v>
      </c>
      <c r="AU1387" t="s">
        <v>3</v>
      </c>
      <c r="AV1387">
        <v>0</v>
      </c>
      <c r="AW1387">
        <v>1</v>
      </c>
      <c r="AX1387">
        <v>-1</v>
      </c>
      <c r="AY1387">
        <v>0</v>
      </c>
      <c r="AZ1387">
        <v>0</v>
      </c>
      <c r="BA1387" t="s">
        <v>3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CX1387">
        <f>Y1387*Source!I744</f>
        <v>0.98399999999999999</v>
      </c>
      <c r="CY1387">
        <f>AA1387</f>
        <v>13817.46</v>
      </c>
      <c r="CZ1387">
        <f>AE1387</f>
        <v>2106.3200000000002</v>
      </c>
      <c r="DA1387">
        <f>AI1387</f>
        <v>6.56</v>
      </c>
      <c r="DB1387">
        <v>0</v>
      </c>
    </row>
    <row r="1388" spans="1:106" x14ac:dyDescent="0.2">
      <c r="A1388">
        <f>ROW(Source!A747)</f>
        <v>747</v>
      </c>
      <c r="B1388">
        <v>39570879</v>
      </c>
      <c r="C1388">
        <v>39574573</v>
      </c>
      <c r="D1388">
        <v>37069580</v>
      </c>
      <c r="E1388">
        <v>1</v>
      </c>
      <c r="F1388">
        <v>1</v>
      </c>
      <c r="G1388">
        <v>1</v>
      </c>
      <c r="H1388">
        <v>1</v>
      </c>
      <c r="I1388" t="s">
        <v>1237</v>
      </c>
      <c r="J1388" t="s">
        <v>3</v>
      </c>
      <c r="K1388" t="s">
        <v>1238</v>
      </c>
      <c r="L1388">
        <v>1191</v>
      </c>
      <c r="N1388">
        <v>1013</v>
      </c>
      <c r="O1388" t="s">
        <v>1143</v>
      </c>
      <c r="P1388" t="s">
        <v>1143</v>
      </c>
      <c r="Q1388">
        <v>1</v>
      </c>
      <c r="W1388">
        <v>0</v>
      </c>
      <c r="X1388">
        <v>1010519658</v>
      </c>
      <c r="Y1388">
        <v>165.88</v>
      </c>
      <c r="AA1388">
        <v>0</v>
      </c>
      <c r="AB1388">
        <v>0</v>
      </c>
      <c r="AC1388">
        <v>0</v>
      </c>
      <c r="AD1388">
        <v>56.68</v>
      </c>
      <c r="AE1388">
        <v>0</v>
      </c>
      <c r="AF1388">
        <v>0</v>
      </c>
      <c r="AG1388">
        <v>0</v>
      </c>
      <c r="AH1388">
        <v>8.64</v>
      </c>
      <c r="AI1388">
        <v>1</v>
      </c>
      <c r="AJ1388">
        <v>1</v>
      </c>
      <c r="AK1388">
        <v>1</v>
      </c>
      <c r="AL1388">
        <v>6.56</v>
      </c>
      <c r="AN1388">
        <v>0</v>
      </c>
      <c r="AO1388">
        <v>1</v>
      </c>
      <c r="AP1388">
        <v>0</v>
      </c>
      <c r="AQ1388">
        <v>0</v>
      </c>
      <c r="AR1388">
        <v>0</v>
      </c>
      <c r="AS1388" t="s">
        <v>3</v>
      </c>
      <c r="AT1388">
        <v>165.88</v>
      </c>
      <c r="AU1388" t="s">
        <v>3</v>
      </c>
      <c r="AV1388">
        <v>1</v>
      </c>
      <c r="AW1388">
        <v>2</v>
      </c>
      <c r="AX1388">
        <v>39574588</v>
      </c>
      <c r="AY1388">
        <v>1</v>
      </c>
      <c r="AZ1388">
        <v>0</v>
      </c>
      <c r="BA1388">
        <v>1323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CX1388">
        <f>Y1388*Source!I747</f>
        <v>24.3644544</v>
      </c>
      <c r="CY1388">
        <f>AD1388</f>
        <v>56.68</v>
      </c>
      <c r="CZ1388">
        <f>AH1388</f>
        <v>8.64</v>
      </c>
      <c r="DA1388">
        <f>AL1388</f>
        <v>6.56</v>
      </c>
      <c r="DB1388">
        <v>0</v>
      </c>
    </row>
    <row r="1389" spans="1:106" x14ac:dyDescent="0.2">
      <c r="A1389">
        <f>ROW(Source!A747)</f>
        <v>747</v>
      </c>
      <c r="B1389">
        <v>39570879</v>
      </c>
      <c r="C1389">
        <v>39574573</v>
      </c>
      <c r="D1389">
        <v>37064876</v>
      </c>
      <c r="E1389">
        <v>1</v>
      </c>
      <c r="F1389">
        <v>1</v>
      </c>
      <c r="G1389">
        <v>1</v>
      </c>
      <c r="H1389">
        <v>1</v>
      </c>
      <c r="I1389" t="s">
        <v>1146</v>
      </c>
      <c r="J1389" t="s">
        <v>3</v>
      </c>
      <c r="K1389" t="s">
        <v>1147</v>
      </c>
      <c r="L1389">
        <v>1191</v>
      </c>
      <c r="N1389">
        <v>1013</v>
      </c>
      <c r="O1389" t="s">
        <v>1143</v>
      </c>
      <c r="P1389" t="s">
        <v>1143</v>
      </c>
      <c r="Q1389">
        <v>1</v>
      </c>
      <c r="W1389">
        <v>0</v>
      </c>
      <c r="X1389">
        <v>-1417349443</v>
      </c>
      <c r="Y1389">
        <v>0.67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1</v>
      </c>
      <c r="AJ1389">
        <v>1</v>
      </c>
      <c r="AK1389">
        <v>6.56</v>
      </c>
      <c r="AL1389">
        <v>1</v>
      </c>
      <c r="AN1389">
        <v>0</v>
      </c>
      <c r="AO1389">
        <v>1</v>
      </c>
      <c r="AP1389">
        <v>0</v>
      </c>
      <c r="AQ1389">
        <v>0</v>
      </c>
      <c r="AR1389">
        <v>0</v>
      </c>
      <c r="AS1389" t="s">
        <v>3</v>
      </c>
      <c r="AT1389">
        <v>0.67</v>
      </c>
      <c r="AU1389" t="s">
        <v>3</v>
      </c>
      <c r="AV1389">
        <v>2</v>
      </c>
      <c r="AW1389">
        <v>2</v>
      </c>
      <c r="AX1389">
        <v>39574589</v>
      </c>
      <c r="AY1389">
        <v>1</v>
      </c>
      <c r="AZ1389">
        <v>0</v>
      </c>
      <c r="BA1389">
        <v>1324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CX1389">
        <f>Y1389*Source!I747</f>
        <v>9.8409600000000014E-2</v>
      </c>
      <c r="CY1389">
        <f>AD1389</f>
        <v>0</v>
      </c>
      <c r="CZ1389">
        <f>AH1389</f>
        <v>0</v>
      </c>
      <c r="DA1389">
        <f>AL1389</f>
        <v>1</v>
      </c>
      <c r="DB1389">
        <v>0</v>
      </c>
    </row>
    <row r="1390" spans="1:106" x14ac:dyDescent="0.2">
      <c r="A1390">
        <f>ROW(Source!A747)</f>
        <v>747</v>
      </c>
      <c r="B1390">
        <v>39570879</v>
      </c>
      <c r="C1390">
        <v>39574573</v>
      </c>
      <c r="D1390">
        <v>36882356</v>
      </c>
      <c r="E1390">
        <v>1</v>
      </c>
      <c r="F1390">
        <v>1</v>
      </c>
      <c r="G1390">
        <v>1</v>
      </c>
      <c r="H1390">
        <v>2</v>
      </c>
      <c r="I1390" t="s">
        <v>1433</v>
      </c>
      <c r="J1390" t="s">
        <v>1434</v>
      </c>
      <c r="K1390" t="s">
        <v>1435</v>
      </c>
      <c r="L1390">
        <v>1368</v>
      </c>
      <c r="N1390">
        <v>1011</v>
      </c>
      <c r="O1390" t="s">
        <v>1151</v>
      </c>
      <c r="P1390" t="s">
        <v>1151</v>
      </c>
      <c r="Q1390">
        <v>1</v>
      </c>
      <c r="W1390">
        <v>0</v>
      </c>
      <c r="X1390">
        <v>1047452784</v>
      </c>
      <c r="Y1390">
        <v>0.16</v>
      </c>
      <c r="AA1390">
        <v>0</v>
      </c>
      <c r="AB1390">
        <v>11.15</v>
      </c>
      <c r="AC1390">
        <v>0</v>
      </c>
      <c r="AD1390">
        <v>0</v>
      </c>
      <c r="AE1390">
        <v>0</v>
      </c>
      <c r="AF1390">
        <v>1.7</v>
      </c>
      <c r="AG1390">
        <v>0</v>
      </c>
      <c r="AH1390">
        <v>0</v>
      </c>
      <c r="AI1390">
        <v>1</v>
      </c>
      <c r="AJ1390">
        <v>6.56</v>
      </c>
      <c r="AK1390">
        <v>1</v>
      </c>
      <c r="AL1390">
        <v>1</v>
      </c>
      <c r="AN1390">
        <v>0</v>
      </c>
      <c r="AO1390">
        <v>1</v>
      </c>
      <c r="AP1390">
        <v>0</v>
      </c>
      <c r="AQ1390">
        <v>0</v>
      </c>
      <c r="AR1390">
        <v>0</v>
      </c>
      <c r="AS1390" t="s">
        <v>3</v>
      </c>
      <c r="AT1390">
        <v>0.16</v>
      </c>
      <c r="AU1390" t="s">
        <v>3</v>
      </c>
      <c r="AV1390">
        <v>0</v>
      </c>
      <c r="AW1390">
        <v>2</v>
      </c>
      <c r="AX1390">
        <v>39574590</v>
      </c>
      <c r="AY1390">
        <v>1</v>
      </c>
      <c r="AZ1390">
        <v>0</v>
      </c>
      <c r="BA1390">
        <v>1325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CX1390">
        <f>Y1390*Source!I747</f>
        <v>2.3500800000000002E-2</v>
      </c>
      <c r="CY1390">
        <f>AB1390</f>
        <v>11.15</v>
      </c>
      <c r="CZ1390">
        <f>AF1390</f>
        <v>1.7</v>
      </c>
      <c r="DA1390">
        <f>AJ1390</f>
        <v>6.56</v>
      </c>
      <c r="DB1390">
        <v>0</v>
      </c>
    </row>
    <row r="1391" spans="1:106" x14ac:dyDescent="0.2">
      <c r="A1391">
        <f>ROW(Source!A747)</f>
        <v>747</v>
      </c>
      <c r="B1391">
        <v>39570879</v>
      </c>
      <c r="C1391">
        <v>39574573</v>
      </c>
      <c r="D1391">
        <v>36883554</v>
      </c>
      <c r="E1391">
        <v>1</v>
      </c>
      <c r="F1391">
        <v>1</v>
      </c>
      <c r="G1391">
        <v>1</v>
      </c>
      <c r="H1391">
        <v>2</v>
      </c>
      <c r="I1391" t="s">
        <v>1158</v>
      </c>
      <c r="J1391" t="s">
        <v>1159</v>
      </c>
      <c r="K1391" t="s">
        <v>1160</v>
      </c>
      <c r="L1391">
        <v>1368</v>
      </c>
      <c r="N1391">
        <v>1011</v>
      </c>
      <c r="O1391" t="s">
        <v>1151</v>
      </c>
      <c r="P1391" t="s">
        <v>1151</v>
      </c>
      <c r="Q1391">
        <v>1</v>
      </c>
      <c r="W1391">
        <v>0</v>
      </c>
      <c r="X1391">
        <v>1372534845</v>
      </c>
      <c r="Y1391">
        <v>0.2</v>
      </c>
      <c r="AA1391">
        <v>0</v>
      </c>
      <c r="AB1391">
        <v>431.06</v>
      </c>
      <c r="AC1391">
        <v>11.6</v>
      </c>
      <c r="AD1391">
        <v>0</v>
      </c>
      <c r="AE1391">
        <v>0</v>
      </c>
      <c r="AF1391">
        <v>65.709999999999994</v>
      </c>
      <c r="AG1391">
        <v>11.6</v>
      </c>
      <c r="AH1391">
        <v>0</v>
      </c>
      <c r="AI1391">
        <v>1</v>
      </c>
      <c r="AJ1391">
        <v>6.56</v>
      </c>
      <c r="AK1391">
        <v>1</v>
      </c>
      <c r="AL1391">
        <v>1</v>
      </c>
      <c r="AN1391">
        <v>0</v>
      </c>
      <c r="AO1391">
        <v>1</v>
      </c>
      <c r="AP1391">
        <v>0</v>
      </c>
      <c r="AQ1391">
        <v>0</v>
      </c>
      <c r="AR1391">
        <v>0</v>
      </c>
      <c r="AS1391" t="s">
        <v>3</v>
      </c>
      <c r="AT1391">
        <v>0.2</v>
      </c>
      <c r="AU1391" t="s">
        <v>3</v>
      </c>
      <c r="AV1391">
        <v>0</v>
      </c>
      <c r="AW1391">
        <v>2</v>
      </c>
      <c r="AX1391">
        <v>39574591</v>
      </c>
      <c r="AY1391">
        <v>1</v>
      </c>
      <c r="AZ1391">
        <v>0</v>
      </c>
      <c r="BA1391">
        <v>1326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CX1391">
        <f>Y1391*Source!I747</f>
        <v>2.9376000000000003E-2</v>
      </c>
      <c r="CY1391">
        <f>AB1391</f>
        <v>431.06</v>
      </c>
      <c r="CZ1391">
        <f>AF1391</f>
        <v>65.709999999999994</v>
      </c>
      <c r="DA1391">
        <f>AJ1391</f>
        <v>6.56</v>
      </c>
      <c r="DB1391">
        <v>0</v>
      </c>
    </row>
    <row r="1392" spans="1:106" x14ac:dyDescent="0.2">
      <c r="A1392">
        <f>ROW(Source!A747)</f>
        <v>747</v>
      </c>
      <c r="B1392">
        <v>39570879</v>
      </c>
      <c r="C1392">
        <v>39574573</v>
      </c>
      <c r="D1392">
        <v>36883858</v>
      </c>
      <c r="E1392">
        <v>1</v>
      </c>
      <c r="F1392">
        <v>1</v>
      </c>
      <c r="G1392">
        <v>1</v>
      </c>
      <c r="H1392">
        <v>2</v>
      </c>
      <c r="I1392" t="s">
        <v>1231</v>
      </c>
      <c r="J1392" t="s">
        <v>1232</v>
      </c>
      <c r="K1392" t="s">
        <v>1233</v>
      </c>
      <c r="L1392">
        <v>1368</v>
      </c>
      <c r="N1392">
        <v>1011</v>
      </c>
      <c r="O1392" t="s">
        <v>1151</v>
      </c>
      <c r="P1392" t="s">
        <v>1151</v>
      </c>
      <c r="Q1392">
        <v>1</v>
      </c>
      <c r="W1392">
        <v>0</v>
      </c>
      <c r="X1392">
        <v>-353815937</v>
      </c>
      <c r="Y1392">
        <v>0.74</v>
      </c>
      <c r="AA1392">
        <v>0</v>
      </c>
      <c r="AB1392">
        <v>53.14</v>
      </c>
      <c r="AC1392">
        <v>0</v>
      </c>
      <c r="AD1392">
        <v>0</v>
      </c>
      <c r="AE1392">
        <v>0</v>
      </c>
      <c r="AF1392">
        <v>8.1</v>
      </c>
      <c r="AG1392">
        <v>0</v>
      </c>
      <c r="AH1392">
        <v>0</v>
      </c>
      <c r="AI1392">
        <v>1</v>
      </c>
      <c r="AJ1392">
        <v>6.56</v>
      </c>
      <c r="AK1392">
        <v>1</v>
      </c>
      <c r="AL1392">
        <v>1</v>
      </c>
      <c r="AN1392">
        <v>0</v>
      </c>
      <c r="AO1392">
        <v>1</v>
      </c>
      <c r="AP1392">
        <v>0</v>
      </c>
      <c r="AQ1392">
        <v>0</v>
      </c>
      <c r="AR1392">
        <v>0</v>
      </c>
      <c r="AS1392" t="s">
        <v>3</v>
      </c>
      <c r="AT1392">
        <v>0.74</v>
      </c>
      <c r="AU1392" t="s">
        <v>3</v>
      </c>
      <c r="AV1392">
        <v>0</v>
      </c>
      <c r="AW1392">
        <v>2</v>
      </c>
      <c r="AX1392">
        <v>39574592</v>
      </c>
      <c r="AY1392">
        <v>1</v>
      </c>
      <c r="AZ1392">
        <v>0</v>
      </c>
      <c r="BA1392">
        <v>1327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CX1392">
        <f>Y1392*Source!I747</f>
        <v>0.1086912</v>
      </c>
      <c r="CY1392">
        <f>AB1392</f>
        <v>53.14</v>
      </c>
      <c r="CZ1392">
        <f>AF1392</f>
        <v>8.1</v>
      </c>
      <c r="DA1392">
        <f>AJ1392</f>
        <v>6.56</v>
      </c>
      <c r="DB1392">
        <v>0</v>
      </c>
    </row>
    <row r="1393" spans="1:106" x14ac:dyDescent="0.2">
      <c r="A1393">
        <f>ROW(Source!A747)</f>
        <v>747</v>
      </c>
      <c r="B1393">
        <v>39570879</v>
      </c>
      <c r="C1393">
        <v>39574573</v>
      </c>
      <c r="D1393">
        <v>36883878</v>
      </c>
      <c r="E1393">
        <v>1</v>
      </c>
      <c r="F1393">
        <v>1</v>
      </c>
      <c r="G1393">
        <v>1</v>
      </c>
      <c r="H1393">
        <v>2</v>
      </c>
      <c r="I1393" t="s">
        <v>1242</v>
      </c>
      <c r="J1393" t="s">
        <v>1243</v>
      </c>
      <c r="K1393" t="s">
        <v>1244</v>
      </c>
      <c r="L1393">
        <v>1368</v>
      </c>
      <c r="N1393">
        <v>1011</v>
      </c>
      <c r="O1393" t="s">
        <v>1151</v>
      </c>
      <c r="P1393" t="s">
        <v>1151</v>
      </c>
      <c r="Q1393">
        <v>1</v>
      </c>
      <c r="W1393">
        <v>0</v>
      </c>
      <c r="X1393">
        <v>-1589061407</v>
      </c>
      <c r="Y1393">
        <v>0.47</v>
      </c>
      <c r="AA1393">
        <v>0</v>
      </c>
      <c r="AB1393">
        <v>590.4</v>
      </c>
      <c r="AC1393">
        <v>10.06</v>
      </c>
      <c r="AD1393">
        <v>0</v>
      </c>
      <c r="AE1393">
        <v>0</v>
      </c>
      <c r="AF1393">
        <v>90</v>
      </c>
      <c r="AG1393">
        <v>10.06</v>
      </c>
      <c r="AH1393">
        <v>0</v>
      </c>
      <c r="AI1393">
        <v>1</v>
      </c>
      <c r="AJ1393">
        <v>6.56</v>
      </c>
      <c r="AK1393">
        <v>1</v>
      </c>
      <c r="AL1393">
        <v>1</v>
      </c>
      <c r="AN1393">
        <v>0</v>
      </c>
      <c r="AO1393">
        <v>1</v>
      </c>
      <c r="AP1393">
        <v>0</v>
      </c>
      <c r="AQ1393">
        <v>0</v>
      </c>
      <c r="AR1393">
        <v>0</v>
      </c>
      <c r="AS1393" t="s">
        <v>3</v>
      </c>
      <c r="AT1393">
        <v>0.47</v>
      </c>
      <c r="AU1393" t="s">
        <v>3</v>
      </c>
      <c r="AV1393">
        <v>0</v>
      </c>
      <c r="AW1393">
        <v>2</v>
      </c>
      <c r="AX1393">
        <v>39574593</v>
      </c>
      <c r="AY1393">
        <v>1</v>
      </c>
      <c r="AZ1393">
        <v>0</v>
      </c>
      <c r="BA1393">
        <v>1328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CX1393">
        <f>Y1393*Source!I747</f>
        <v>6.9033600000000001E-2</v>
      </c>
      <c r="CY1393">
        <f>AB1393</f>
        <v>590.4</v>
      </c>
      <c r="CZ1393">
        <f>AF1393</f>
        <v>90</v>
      </c>
      <c r="DA1393">
        <f>AJ1393</f>
        <v>6.56</v>
      </c>
      <c r="DB1393">
        <v>0</v>
      </c>
    </row>
    <row r="1394" spans="1:106" x14ac:dyDescent="0.2">
      <c r="A1394">
        <f>ROW(Source!A747)</f>
        <v>747</v>
      </c>
      <c r="B1394">
        <v>39570879</v>
      </c>
      <c r="C1394">
        <v>39574573</v>
      </c>
      <c r="D1394">
        <v>36884481</v>
      </c>
      <c r="E1394">
        <v>1</v>
      </c>
      <c r="F1394">
        <v>1</v>
      </c>
      <c r="G1394">
        <v>1</v>
      </c>
      <c r="H1394">
        <v>2</v>
      </c>
      <c r="I1394" t="s">
        <v>1347</v>
      </c>
      <c r="J1394" t="s">
        <v>1348</v>
      </c>
      <c r="K1394" t="s">
        <v>1349</v>
      </c>
      <c r="L1394">
        <v>1368</v>
      </c>
      <c r="N1394">
        <v>1011</v>
      </c>
      <c r="O1394" t="s">
        <v>1151</v>
      </c>
      <c r="P1394" t="s">
        <v>1151</v>
      </c>
      <c r="Q1394">
        <v>1</v>
      </c>
      <c r="W1394">
        <v>0</v>
      </c>
      <c r="X1394">
        <v>1518765163</v>
      </c>
      <c r="Y1394">
        <v>0.92</v>
      </c>
      <c r="AA1394">
        <v>0</v>
      </c>
      <c r="AB1394">
        <v>10.039999999999999</v>
      </c>
      <c r="AC1394">
        <v>0</v>
      </c>
      <c r="AD1394">
        <v>0</v>
      </c>
      <c r="AE1394">
        <v>0</v>
      </c>
      <c r="AF1394">
        <v>1.53</v>
      </c>
      <c r="AG1394">
        <v>0</v>
      </c>
      <c r="AH1394">
        <v>0</v>
      </c>
      <c r="AI1394">
        <v>1</v>
      </c>
      <c r="AJ1394">
        <v>6.56</v>
      </c>
      <c r="AK1394">
        <v>1</v>
      </c>
      <c r="AL1394">
        <v>1</v>
      </c>
      <c r="AN1394">
        <v>0</v>
      </c>
      <c r="AO1394">
        <v>1</v>
      </c>
      <c r="AP1394">
        <v>0</v>
      </c>
      <c r="AQ1394">
        <v>0</v>
      </c>
      <c r="AR1394">
        <v>0</v>
      </c>
      <c r="AS1394" t="s">
        <v>3</v>
      </c>
      <c r="AT1394">
        <v>0.92</v>
      </c>
      <c r="AU1394" t="s">
        <v>3</v>
      </c>
      <c r="AV1394">
        <v>0</v>
      </c>
      <c r="AW1394">
        <v>2</v>
      </c>
      <c r="AX1394">
        <v>39574594</v>
      </c>
      <c r="AY1394">
        <v>1</v>
      </c>
      <c r="AZ1394">
        <v>0</v>
      </c>
      <c r="BA1394">
        <v>1329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CX1394">
        <f>Y1394*Source!I747</f>
        <v>0.13512960000000002</v>
      </c>
      <c r="CY1394">
        <f>AB1394</f>
        <v>10.039999999999999</v>
      </c>
      <c r="CZ1394">
        <f>AF1394</f>
        <v>1.53</v>
      </c>
      <c r="DA1394">
        <f>AJ1394</f>
        <v>6.56</v>
      </c>
      <c r="DB1394">
        <v>0</v>
      </c>
    </row>
    <row r="1395" spans="1:106" x14ac:dyDescent="0.2">
      <c r="A1395">
        <f>ROW(Source!A747)</f>
        <v>747</v>
      </c>
      <c r="B1395">
        <v>39570879</v>
      </c>
      <c r="C1395">
        <v>39574573</v>
      </c>
      <c r="D1395">
        <v>36803278</v>
      </c>
      <c r="E1395">
        <v>1</v>
      </c>
      <c r="F1395">
        <v>1</v>
      </c>
      <c r="G1395">
        <v>1</v>
      </c>
      <c r="H1395">
        <v>3</v>
      </c>
      <c r="I1395" t="s">
        <v>1519</v>
      </c>
      <c r="J1395" t="s">
        <v>1520</v>
      </c>
      <c r="K1395" t="s">
        <v>1521</v>
      </c>
      <c r="L1395">
        <v>1348</v>
      </c>
      <c r="N1395">
        <v>1009</v>
      </c>
      <c r="O1395" t="s">
        <v>64</v>
      </c>
      <c r="P1395" t="s">
        <v>64</v>
      </c>
      <c r="Q1395">
        <v>1000</v>
      </c>
      <c r="W1395">
        <v>0</v>
      </c>
      <c r="X1395">
        <v>-1506867946</v>
      </c>
      <c r="Y1395">
        <v>8.9999999999999993E-3</v>
      </c>
      <c r="AA1395">
        <v>61821.440000000002</v>
      </c>
      <c r="AB1395">
        <v>0</v>
      </c>
      <c r="AC1395">
        <v>0</v>
      </c>
      <c r="AD1395">
        <v>0</v>
      </c>
      <c r="AE1395">
        <v>9424</v>
      </c>
      <c r="AF1395">
        <v>0</v>
      </c>
      <c r="AG1395">
        <v>0</v>
      </c>
      <c r="AH1395">
        <v>0</v>
      </c>
      <c r="AI1395">
        <v>6.56</v>
      </c>
      <c r="AJ1395">
        <v>1</v>
      </c>
      <c r="AK1395">
        <v>1</v>
      </c>
      <c r="AL1395">
        <v>1</v>
      </c>
      <c r="AN1395">
        <v>0</v>
      </c>
      <c r="AO1395">
        <v>1</v>
      </c>
      <c r="AP1395">
        <v>0</v>
      </c>
      <c r="AQ1395">
        <v>0</v>
      </c>
      <c r="AR1395">
        <v>0</v>
      </c>
      <c r="AS1395" t="s">
        <v>3</v>
      </c>
      <c r="AT1395">
        <v>8.9999999999999993E-3</v>
      </c>
      <c r="AU1395" t="s">
        <v>3</v>
      </c>
      <c r="AV1395">
        <v>0</v>
      </c>
      <c r="AW1395">
        <v>2</v>
      </c>
      <c r="AX1395">
        <v>39574595</v>
      </c>
      <c r="AY1395">
        <v>1</v>
      </c>
      <c r="AZ1395">
        <v>0</v>
      </c>
      <c r="BA1395">
        <v>1330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CX1395">
        <f>Y1395*Source!I747</f>
        <v>1.3219200000000001E-3</v>
      </c>
      <c r="CY1395">
        <f t="shared" ref="CY1395:CY1401" si="252">AA1395</f>
        <v>61821.440000000002</v>
      </c>
      <c r="CZ1395">
        <f t="shared" ref="CZ1395:CZ1401" si="253">AE1395</f>
        <v>9424</v>
      </c>
      <c r="DA1395">
        <f t="shared" ref="DA1395:DA1401" si="254">AI1395</f>
        <v>6.56</v>
      </c>
      <c r="DB1395">
        <v>0</v>
      </c>
    </row>
    <row r="1396" spans="1:106" x14ac:dyDescent="0.2">
      <c r="A1396">
        <f>ROW(Source!A747)</f>
        <v>747</v>
      </c>
      <c r="B1396">
        <v>39570879</v>
      </c>
      <c r="C1396">
        <v>39574573</v>
      </c>
      <c r="D1396">
        <v>36807338</v>
      </c>
      <c r="E1396">
        <v>1</v>
      </c>
      <c r="F1396">
        <v>1</v>
      </c>
      <c r="G1396">
        <v>1</v>
      </c>
      <c r="H1396">
        <v>3</v>
      </c>
      <c r="I1396" t="s">
        <v>1004</v>
      </c>
      <c r="J1396" t="s">
        <v>1006</v>
      </c>
      <c r="K1396" t="s">
        <v>1005</v>
      </c>
      <c r="L1396">
        <v>1339</v>
      </c>
      <c r="N1396">
        <v>1007</v>
      </c>
      <c r="O1396" t="s">
        <v>73</v>
      </c>
      <c r="P1396" t="s">
        <v>73</v>
      </c>
      <c r="Q1396">
        <v>1</v>
      </c>
      <c r="W1396">
        <v>0</v>
      </c>
      <c r="X1396">
        <v>-1048055182</v>
      </c>
      <c r="Y1396">
        <v>0.53999900000000001</v>
      </c>
      <c r="AA1396">
        <v>2787.21</v>
      </c>
      <c r="AB1396">
        <v>0</v>
      </c>
      <c r="AC1396">
        <v>0</v>
      </c>
      <c r="AD1396">
        <v>0</v>
      </c>
      <c r="AE1396">
        <v>424.88</v>
      </c>
      <c r="AF1396">
        <v>0</v>
      </c>
      <c r="AG1396">
        <v>0</v>
      </c>
      <c r="AH1396">
        <v>0</v>
      </c>
      <c r="AI1396">
        <v>6.56</v>
      </c>
      <c r="AJ1396">
        <v>1</v>
      </c>
      <c r="AK1396">
        <v>1</v>
      </c>
      <c r="AL1396">
        <v>1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 t="s">
        <v>3</v>
      </c>
      <c r="AT1396">
        <v>0.53999900000000001</v>
      </c>
      <c r="AU1396" t="s">
        <v>3</v>
      </c>
      <c r="AV1396">
        <v>0</v>
      </c>
      <c r="AW1396">
        <v>1</v>
      </c>
      <c r="AX1396">
        <v>-1</v>
      </c>
      <c r="AY1396">
        <v>0</v>
      </c>
      <c r="AZ1396">
        <v>0</v>
      </c>
      <c r="BA1396" t="s">
        <v>3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CX1396">
        <f>Y1396*Source!I747</f>
        <v>7.9315053120000006E-2</v>
      </c>
      <c r="CY1396">
        <f t="shared" si="252"/>
        <v>2787.21</v>
      </c>
      <c r="CZ1396">
        <f t="shared" si="253"/>
        <v>424.88</v>
      </c>
      <c r="DA1396">
        <f t="shared" si="254"/>
        <v>6.56</v>
      </c>
      <c r="DB1396">
        <v>0</v>
      </c>
    </row>
    <row r="1397" spans="1:106" x14ac:dyDescent="0.2">
      <c r="A1397">
        <f>ROW(Source!A747)</f>
        <v>747</v>
      </c>
      <c r="B1397">
        <v>39570879</v>
      </c>
      <c r="C1397">
        <v>39574573</v>
      </c>
      <c r="D1397">
        <v>36799071</v>
      </c>
      <c r="E1397">
        <v>17</v>
      </c>
      <c r="F1397">
        <v>1</v>
      </c>
      <c r="G1397">
        <v>1</v>
      </c>
      <c r="H1397">
        <v>3</v>
      </c>
      <c r="I1397" t="s">
        <v>1001</v>
      </c>
      <c r="J1397" t="s">
        <v>3</v>
      </c>
      <c r="K1397" t="s">
        <v>1002</v>
      </c>
      <c r="L1397">
        <v>1339</v>
      </c>
      <c r="N1397">
        <v>1007</v>
      </c>
      <c r="O1397" t="s">
        <v>73</v>
      </c>
      <c r="P1397" t="s">
        <v>73</v>
      </c>
      <c r="Q1397">
        <v>1</v>
      </c>
      <c r="W1397">
        <v>0</v>
      </c>
      <c r="X1397">
        <v>546204653</v>
      </c>
      <c r="Y1397">
        <v>0.54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6.56</v>
      </c>
      <c r="AJ1397">
        <v>1</v>
      </c>
      <c r="AK1397">
        <v>1</v>
      </c>
      <c r="AL1397">
        <v>1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 t="s">
        <v>3</v>
      </c>
      <c r="AT1397">
        <v>0.54</v>
      </c>
      <c r="AU1397" t="s">
        <v>3</v>
      </c>
      <c r="AV1397">
        <v>0</v>
      </c>
      <c r="AW1397">
        <v>2</v>
      </c>
      <c r="AX1397">
        <v>39574596</v>
      </c>
      <c r="AY1397">
        <v>1</v>
      </c>
      <c r="AZ1397">
        <v>0</v>
      </c>
      <c r="BA1397">
        <v>1331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CX1397">
        <f>Y1397*Source!I747</f>
        <v>7.9315200000000016E-2</v>
      </c>
      <c r="CY1397">
        <f t="shared" si="252"/>
        <v>0</v>
      </c>
      <c r="CZ1397">
        <f t="shared" si="253"/>
        <v>0</v>
      </c>
      <c r="DA1397">
        <f t="shared" si="254"/>
        <v>6.56</v>
      </c>
      <c r="DB1397">
        <v>0</v>
      </c>
    </row>
    <row r="1398" spans="1:106" x14ac:dyDescent="0.2">
      <c r="A1398">
        <f>ROW(Source!A747)</f>
        <v>747</v>
      </c>
      <c r="B1398">
        <v>39570879</v>
      </c>
      <c r="C1398">
        <v>39574573</v>
      </c>
      <c r="D1398">
        <v>36796619</v>
      </c>
      <c r="E1398">
        <v>17</v>
      </c>
      <c r="F1398">
        <v>1</v>
      </c>
      <c r="G1398">
        <v>1</v>
      </c>
      <c r="H1398">
        <v>3</v>
      </c>
      <c r="I1398" t="s">
        <v>994</v>
      </c>
      <c r="J1398" t="s">
        <v>3</v>
      </c>
      <c r="K1398" t="s">
        <v>1013</v>
      </c>
      <c r="L1398">
        <v>1356</v>
      </c>
      <c r="N1398">
        <v>1010</v>
      </c>
      <c r="O1398" t="s">
        <v>989</v>
      </c>
      <c r="P1398" t="s">
        <v>989</v>
      </c>
      <c r="Q1398">
        <v>1000</v>
      </c>
      <c r="W1398">
        <v>0</v>
      </c>
      <c r="X1398">
        <v>-637242490</v>
      </c>
      <c r="Y1398">
        <v>0.56999999999999995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6.56</v>
      </c>
      <c r="AJ1398">
        <v>1</v>
      </c>
      <c r="AK1398">
        <v>1</v>
      </c>
      <c r="AL1398">
        <v>1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 t="s">
        <v>3</v>
      </c>
      <c r="AT1398">
        <v>0.56999999999999995</v>
      </c>
      <c r="AU1398" t="s">
        <v>3</v>
      </c>
      <c r="AV1398">
        <v>0</v>
      </c>
      <c r="AW1398">
        <v>2</v>
      </c>
      <c r="AX1398">
        <v>39574597</v>
      </c>
      <c r="AY1398">
        <v>1</v>
      </c>
      <c r="AZ1398">
        <v>0</v>
      </c>
      <c r="BA1398">
        <v>1332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CX1398">
        <f>Y1398*Source!I747</f>
        <v>8.3721599999999993E-2</v>
      </c>
      <c r="CY1398">
        <f t="shared" si="252"/>
        <v>0</v>
      </c>
      <c r="CZ1398">
        <f t="shared" si="253"/>
        <v>0</v>
      </c>
      <c r="DA1398">
        <f t="shared" si="254"/>
        <v>6.56</v>
      </c>
      <c r="DB1398">
        <v>0</v>
      </c>
    </row>
    <row r="1399" spans="1:106" x14ac:dyDescent="0.2">
      <c r="A1399">
        <f>ROW(Source!A747)</f>
        <v>747</v>
      </c>
      <c r="B1399">
        <v>39570879</v>
      </c>
      <c r="C1399">
        <v>39574573</v>
      </c>
      <c r="D1399">
        <v>36821327</v>
      </c>
      <c r="E1399">
        <v>1</v>
      </c>
      <c r="F1399">
        <v>1</v>
      </c>
      <c r="G1399">
        <v>1</v>
      </c>
      <c r="H1399">
        <v>3</v>
      </c>
      <c r="I1399" t="s">
        <v>987</v>
      </c>
      <c r="J1399" t="s">
        <v>990</v>
      </c>
      <c r="K1399" t="s">
        <v>988</v>
      </c>
      <c r="L1399">
        <v>1356</v>
      </c>
      <c r="N1399">
        <v>1010</v>
      </c>
      <c r="O1399" t="s">
        <v>989</v>
      </c>
      <c r="P1399" t="s">
        <v>989</v>
      </c>
      <c r="Q1399">
        <v>1000</v>
      </c>
      <c r="W1399">
        <v>0</v>
      </c>
      <c r="X1399">
        <v>-1859184156</v>
      </c>
      <c r="Y1399">
        <v>0.57000300000000004</v>
      </c>
      <c r="AA1399">
        <v>13817.46</v>
      </c>
      <c r="AB1399">
        <v>0</v>
      </c>
      <c r="AC1399">
        <v>0</v>
      </c>
      <c r="AD1399">
        <v>0</v>
      </c>
      <c r="AE1399">
        <v>2106.3200000000002</v>
      </c>
      <c r="AF1399">
        <v>0</v>
      </c>
      <c r="AG1399">
        <v>0</v>
      </c>
      <c r="AH1399">
        <v>0</v>
      </c>
      <c r="AI1399">
        <v>6.56</v>
      </c>
      <c r="AJ1399">
        <v>1</v>
      </c>
      <c r="AK1399">
        <v>1</v>
      </c>
      <c r="AL1399">
        <v>1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 t="s">
        <v>3</v>
      </c>
      <c r="AT1399">
        <v>0.57000300000000004</v>
      </c>
      <c r="AU1399" t="s">
        <v>3</v>
      </c>
      <c r="AV1399">
        <v>0</v>
      </c>
      <c r="AW1399">
        <v>1</v>
      </c>
      <c r="AX1399">
        <v>-1</v>
      </c>
      <c r="AY1399">
        <v>0</v>
      </c>
      <c r="AZ1399">
        <v>0</v>
      </c>
      <c r="BA1399" t="s">
        <v>3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CX1399">
        <f>Y1399*Source!I747</f>
        <v>8.3722040640000009E-2</v>
      </c>
      <c r="CY1399">
        <f t="shared" si="252"/>
        <v>13817.46</v>
      </c>
      <c r="CZ1399">
        <f t="shared" si="253"/>
        <v>2106.3200000000002</v>
      </c>
      <c r="DA1399">
        <f t="shared" si="254"/>
        <v>6.56</v>
      </c>
      <c r="DB1399">
        <v>0</v>
      </c>
    </row>
    <row r="1400" spans="1:106" x14ac:dyDescent="0.2">
      <c r="A1400">
        <f>ROW(Source!A747)</f>
        <v>747</v>
      </c>
      <c r="B1400">
        <v>39570879</v>
      </c>
      <c r="C1400">
        <v>39574573</v>
      </c>
      <c r="D1400">
        <v>39169913</v>
      </c>
      <c r="E1400">
        <v>17</v>
      </c>
      <c r="F1400">
        <v>1</v>
      </c>
      <c r="G1400">
        <v>1</v>
      </c>
      <c r="H1400">
        <v>3</v>
      </c>
      <c r="I1400" t="s">
        <v>124</v>
      </c>
      <c r="J1400" t="s">
        <v>3</v>
      </c>
      <c r="K1400" t="s">
        <v>125</v>
      </c>
      <c r="L1400">
        <v>1348</v>
      </c>
      <c r="N1400">
        <v>1009</v>
      </c>
      <c r="O1400" t="s">
        <v>64</v>
      </c>
      <c r="P1400" t="s">
        <v>64</v>
      </c>
      <c r="Q1400">
        <v>1000</v>
      </c>
      <c r="W1400">
        <v>0</v>
      </c>
      <c r="X1400">
        <v>748648226</v>
      </c>
      <c r="Y1400">
        <v>1.04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6.56</v>
      </c>
      <c r="AJ1400">
        <v>1</v>
      </c>
      <c r="AK1400">
        <v>1</v>
      </c>
      <c r="AL1400">
        <v>1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 t="s">
        <v>3</v>
      </c>
      <c r="AT1400">
        <v>1.04</v>
      </c>
      <c r="AU1400" t="s">
        <v>3</v>
      </c>
      <c r="AV1400">
        <v>0</v>
      </c>
      <c r="AW1400">
        <v>2</v>
      </c>
      <c r="AX1400">
        <v>39574598</v>
      </c>
      <c r="AY1400">
        <v>1</v>
      </c>
      <c r="AZ1400">
        <v>0</v>
      </c>
      <c r="BA1400">
        <v>1333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CX1400">
        <f>Y1400*Source!I747</f>
        <v>0.15275520000000001</v>
      </c>
      <c r="CY1400">
        <f t="shared" si="252"/>
        <v>0</v>
      </c>
      <c r="CZ1400">
        <f t="shared" si="253"/>
        <v>0</v>
      </c>
      <c r="DA1400">
        <f t="shared" si="254"/>
        <v>6.56</v>
      </c>
      <c r="DB1400">
        <v>0</v>
      </c>
    </row>
    <row r="1401" spans="1:106" x14ac:dyDescent="0.2">
      <c r="A1401">
        <f>ROW(Source!A747)</f>
        <v>747</v>
      </c>
      <c r="B1401">
        <v>39570879</v>
      </c>
      <c r="C1401">
        <v>39574573</v>
      </c>
      <c r="D1401">
        <v>36826365</v>
      </c>
      <c r="E1401">
        <v>1</v>
      </c>
      <c r="F1401">
        <v>1</v>
      </c>
      <c r="G1401">
        <v>1</v>
      </c>
      <c r="H1401">
        <v>3</v>
      </c>
      <c r="I1401" t="s">
        <v>1009</v>
      </c>
      <c r="J1401" t="s">
        <v>1011</v>
      </c>
      <c r="K1401" t="s">
        <v>1010</v>
      </c>
      <c r="L1401">
        <v>1348</v>
      </c>
      <c r="N1401">
        <v>1009</v>
      </c>
      <c r="O1401" t="s">
        <v>64</v>
      </c>
      <c r="P1401" t="s">
        <v>64</v>
      </c>
      <c r="Q1401">
        <v>1000</v>
      </c>
      <c r="W1401">
        <v>0</v>
      </c>
      <c r="X1401">
        <v>-500486937</v>
      </c>
      <c r="Y1401">
        <v>1.0399989999999999</v>
      </c>
      <c r="AA1401">
        <v>39714.959999999999</v>
      </c>
      <c r="AB1401">
        <v>0</v>
      </c>
      <c r="AC1401">
        <v>0</v>
      </c>
      <c r="AD1401">
        <v>0</v>
      </c>
      <c r="AE1401">
        <v>6054.11</v>
      </c>
      <c r="AF1401">
        <v>0</v>
      </c>
      <c r="AG1401">
        <v>0</v>
      </c>
      <c r="AH1401">
        <v>0</v>
      </c>
      <c r="AI1401">
        <v>6.56</v>
      </c>
      <c r="AJ1401">
        <v>1</v>
      </c>
      <c r="AK1401">
        <v>1</v>
      </c>
      <c r="AL1401">
        <v>1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 t="s">
        <v>3</v>
      </c>
      <c r="AT1401">
        <v>1.0399989999999999</v>
      </c>
      <c r="AU1401" t="s">
        <v>3</v>
      </c>
      <c r="AV1401">
        <v>0</v>
      </c>
      <c r="AW1401">
        <v>1</v>
      </c>
      <c r="AX1401">
        <v>-1</v>
      </c>
      <c r="AY1401">
        <v>0</v>
      </c>
      <c r="AZ1401">
        <v>0</v>
      </c>
      <c r="BA1401" t="s">
        <v>3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CX1401">
        <f>Y1401*Source!I747</f>
        <v>0.15275505311999998</v>
      </c>
      <c r="CY1401">
        <f t="shared" si="252"/>
        <v>39714.959999999999</v>
      </c>
      <c r="CZ1401">
        <f t="shared" si="253"/>
        <v>6054.11</v>
      </c>
      <c r="DA1401">
        <f t="shared" si="254"/>
        <v>6.56</v>
      </c>
      <c r="DB1401">
        <v>0</v>
      </c>
    </row>
    <row r="1402" spans="1:106" x14ac:dyDescent="0.2">
      <c r="A1402">
        <f>ROW(Source!A754)</f>
        <v>754</v>
      </c>
      <c r="B1402">
        <v>39570879</v>
      </c>
      <c r="C1402">
        <v>39574605</v>
      </c>
      <c r="D1402">
        <v>37080781</v>
      </c>
      <c r="E1402">
        <v>1</v>
      </c>
      <c r="F1402">
        <v>1</v>
      </c>
      <c r="G1402">
        <v>1</v>
      </c>
      <c r="H1402">
        <v>1</v>
      </c>
      <c r="I1402" t="s">
        <v>1536</v>
      </c>
      <c r="J1402" t="s">
        <v>3</v>
      </c>
      <c r="K1402" t="s">
        <v>1537</v>
      </c>
      <c r="L1402">
        <v>1191</v>
      </c>
      <c r="N1402">
        <v>1013</v>
      </c>
      <c r="O1402" t="s">
        <v>1143</v>
      </c>
      <c r="P1402" t="s">
        <v>1143</v>
      </c>
      <c r="Q1402">
        <v>1</v>
      </c>
      <c r="W1402">
        <v>0</v>
      </c>
      <c r="X1402">
        <v>912892513</v>
      </c>
      <c r="Y1402">
        <v>503.608</v>
      </c>
      <c r="AA1402">
        <v>0</v>
      </c>
      <c r="AB1402">
        <v>0</v>
      </c>
      <c r="AC1402">
        <v>0</v>
      </c>
      <c r="AD1402">
        <v>65.08</v>
      </c>
      <c r="AE1402">
        <v>0</v>
      </c>
      <c r="AF1402">
        <v>0</v>
      </c>
      <c r="AG1402">
        <v>0</v>
      </c>
      <c r="AH1402">
        <v>9.92</v>
      </c>
      <c r="AI1402">
        <v>1</v>
      </c>
      <c r="AJ1402">
        <v>1</v>
      </c>
      <c r="AK1402">
        <v>1</v>
      </c>
      <c r="AL1402">
        <v>6.56</v>
      </c>
      <c r="AN1402">
        <v>0</v>
      </c>
      <c r="AO1402">
        <v>1</v>
      </c>
      <c r="AP1402">
        <v>1</v>
      </c>
      <c r="AQ1402">
        <v>0</v>
      </c>
      <c r="AR1402">
        <v>0</v>
      </c>
      <c r="AS1402" t="s">
        <v>3</v>
      </c>
      <c r="AT1402">
        <v>437.92</v>
      </c>
      <c r="AU1402" t="s">
        <v>20</v>
      </c>
      <c r="AV1402">
        <v>1</v>
      </c>
      <c r="AW1402">
        <v>2</v>
      </c>
      <c r="AX1402">
        <v>39574615</v>
      </c>
      <c r="AY1402">
        <v>1</v>
      </c>
      <c r="AZ1402">
        <v>0</v>
      </c>
      <c r="BA1402">
        <v>1334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CX1402">
        <f>Y1402*Source!I754</f>
        <v>68.591409599999992</v>
      </c>
      <c r="CY1402">
        <f>AD1402</f>
        <v>65.08</v>
      </c>
      <c r="CZ1402">
        <f>AH1402</f>
        <v>9.92</v>
      </c>
      <c r="DA1402">
        <f>AL1402</f>
        <v>6.56</v>
      </c>
      <c r="DB1402">
        <v>0</v>
      </c>
    </row>
    <row r="1403" spans="1:106" x14ac:dyDescent="0.2">
      <c r="A1403">
        <f>ROW(Source!A754)</f>
        <v>754</v>
      </c>
      <c r="B1403">
        <v>39570879</v>
      </c>
      <c r="C1403">
        <v>39574605</v>
      </c>
      <c r="D1403">
        <v>37064876</v>
      </c>
      <c r="E1403">
        <v>1</v>
      </c>
      <c r="F1403">
        <v>1</v>
      </c>
      <c r="G1403">
        <v>1</v>
      </c>
      <c r="H1403">
        <v>1</v>
      </c>
      <c r="I1403" t="s">
        <v>1146</v>
      </c>
      <c r="J1403" t="s">
        <v>3</v>
      </c>
      <c r="K1403" t="s">
        <v>1147</v>
      </c>
      <c r="L1403">
        <v>1191</v>
      </c>
      <c r="N1403">
        <v>1013</v>
      </c>
      <c r="O1403" t="s">
        <v>1143</v>
      </c>
      <c r="P1403" t="s">
        <v>1143</v>
      </c>
      <c r="Q1403">
        <v>1</v>
      </c>
      <c r="W1403">
        <v>0</v>
      </c>
      <c r="X1403">
        <v>-1417349443</v>
      </c>
      <c r="Y1403">
        <v>19.309999999999999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1</v>
      </c>
      <c r="AJ1403">
        <v>1</v>
      </c>
      <c r="AK1403">
        <v>6.56</v>
      </c>
      <c r="AL1403">
        <v>1</v>
      </c>
      <c r="AN1403">
        <v>0</v>
      </c>
      <c r="AO1403">
        <v>1</v>
      </c>
      <c r="AP1403">
        <v>0</v>
      </c>
      <c r="AQ1403">
        <v>0</v>
      </c>
      <c r="AR1403">
        <v>0</v>
      </c>
      <c r="AS1403" t="s">
        <v>3</v>
      </c>
      <c r="AT1403">
        <v>19.309999999999999</v>
      </c>
      <c r="AU1403" t="s">
        <v>3</v>
      </c>
      <c r="AV1403">
        <v>2</v>
      </c>
      <c r="AW1403">
        <v>2</v>
      </c>
      <c r="AX1403">
        <v>39574616</v>
      </c>
      <c r="AY1403">
        <v>1</v>
      </c>
      <c r="AZ1403">
        <v>2048</v>
      </c>
      <c r="BA1403">
        <v>1335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CX1403">
        <f>Y1403*Source!I754</f>
        <v>2.6300219999999994</v>
      </c>
      <c r="CY1403">
        <f>AD1403</f>
        <v>0</v>
      </c>
      <c r="CZ1403">
        <f>AH1403</f>
        <v>0</v>
      </c>
      <c r="DA1403">
        <f>AL1403</f>
        <v>1</v>
      </c>
      <c r="DB1403">
        <v>0</v>
      </c>
    </row>
    <row r="1404" spans="1:106" x14ac:dyDescent="0.2">
      <c r="A1404">
        <f>ROW(Source!A754)</f>
        <v>754</v>
      </c>
      <c r="B1404">
        <v>39570879</v>
      </c>
      <c r="C1404">
        <v>39574605</v>
      </c>
      <c r="D1404">
        <v>36882159</v>
      </c>
      <c r="E1404">
        <v>1</v>
      </c>
      <c r="F1404">
        <v>1</v>
      </c>
      <c r="G1404">
        <v>1</v>
      </c>
      <c r="H1404">
        <v>2</v>
      </c>
      <c r="I1404" t="s">
        <v>1155</v>
      </c>
      <c r="J1404" t="s">
        <v>1156</v>
      </c>
      <c r="K1404" t="s">
        <v>1157</v>
      </c>
      <c r="L1404">
        <v>1368</v>
      </c>
      <c r="N1404">
        <v>1011</v>
      </c>
      <c r="O1404" t="s">
        <v>1151</v>
      </c>
      <c r="P1404" t="s">
        <v>1151</v>
      </c>
      <c r="Q1404">
        <v>1</v>
      </c>
      <c r="W1404">
        <v>0</v>
      </c>
      <c r="X1404">
        <v>-1718674368</v>
      </c>
      <c r="Y1404">
        <v>0.6875</v>
      </c>
      <c r="AA1404">
        <v>0</v>
      </c>
      <c r="AB1404">
        <v>734.65</v>
      </c>
      <c r="AC1404">
        <v>13.5</v>
      </c>
      <c r="AD1404">
        <v>0</v>
      </c>
      <c r="AE1404">
        <v>0</v>
      </c>
      <c r="AF1404">
        <v>111.99</v>
      </c>
      <c r="AG1404">
        <v>13.5</v>
      </c>
      <c r="AH1404">
        <v>0</v>
      </c>
      <c r="AI1404">
        <v>1</v>
      </c>
      <c r="AJ1404">
        <v>6.56</v>
      </c>
      <c r="AK1404">
        <v>1</v>
      </c>
      <c r="AL1404">
        <v>1</v>
      </c>
      <c r="AN1404">
        <v>0</v>
      </c>
      <c r="AO1404">
        <v>1</v>
      </c>
      <c r="AP1404">
        <v>1</v>
      </c>
      <c r="AQ1404">
        <v>0</v>
      </c>
      <c r="AR1404">
        <v>0</v>
      </c>
      <c r="AS1404" t="s">
        <v>3</v>
      </c>
      <c r="AT1404">
        <v>0.55000000000000004</v>
      </c>
      <c r="AU1404" t="s">
        <v>19</v>
      </c>
      <c r="AV1404">
        <v>0</v>
      </c>
      <c r="AW1404">
        <v>2</v>
      </c>
      <c r="AX1404">
        <v>39574617</v>
      </c>
      <c r="AY1404">
        <v>1</v>
      </c>
      <c r="AZ1404">
        <v>0</v>
      </c>
      <c r="BA1404">
        <v>1336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CX1404">
        <f>Y1404*Source!I754</f>
        <v>9.3637499999999985E-2</v>
      </c>
      <c r="CY1404">
        <f>AB1404</f>
        <v>734.65</v>
      </c>
      <c r="CZ1404">
        <f>AF1404</f>
        <v>111.99</v>
      </c>
      <c r="DA1404">
        <f>AJ1404</f>
        <v>6.56</v>
      </c>
      <c r="DB1404">
        <v>0</v>
      </c>
    </row>
    <row r="1405" spans="1:106" x14ac:dyDescent="0.2">
      <c r="A1405">
        <f>ROW(Source!A754)</f>
        <v>754</v>
      </c>
      <c r="B1405">
        <v>39570879</v>
      </c>
      <c r="C1405">
        <v>39574605</v>
      </c>
      <c r="D1405">
        <v>36882206</v>
      </c>
      <c r="E1405">
        <v>1</v>
      </c>
      <c r="F1405">
        <v>1</v>
      </c>
      <c r="G1405">
        <v>1</v>
      </c>
      <c r="H1405">
        <v>2</v>
      </c>
      <c r="I1405" t="s">
        <v>1538</v>
      </c>
      <c r="J1405" t="s">
        <v>1539</v>
      </c>
      <c r="K1405" t="s">
        <v>1540</v>
      </c>
      <c r="L1405">
        <v>1368</v>
      </c>
      <c r="N1405">
        <v>1011</v>
      </c>
      <c r="O1405" t="s">
        <v>1151</v>
      </c>
      <c r="P1405" t="s">
        <v>1151</v>
      </c>
      <c r="Q1405">
        <v>1</v>
      </c>
      <c r="W1405">
        <v>0</v>
      </c>
      <c r="X1405">
        <v>2041762507</v>
      </c>
      <c r="Y1405">
        <v>22.425000000000001</v>
      </c>
      <c r="AA1405">
        <v>0</v>
      </c>
      <c r="AB1405">
        <v>672.47</v>
      </c>
      <c r="AC1405">
        <v>14.4</v>
      </c>
      <c r="AD1405">
        <v>0</v>
      </c>
      <c r="AE1405">
        <v>0</v>
      </c>
      <c r="AF1405">
        <v>102.51</v>
      </c>
      <c r="AG1405">
        <v>14.4</v>
      </c>
      <c r="AH1405">
        <v>0</v>
      </c>
      <c r="AI1405">
        <v>1</v>
      </c>
      <c r="AJ1405">
        <v>6.56</v>
      </c>
      <c r="AK1405">
        <v>1</v>
      </c>
      <c r="AL1405">
        <v>1</v>
      </c>
      <c r="AN1405">
        <v>0</v>
      </c>
      <c r="AO1405">
        <v>1</v>
      </c>
      <c r="AP1405">
        <v>1</v>
      </c>
      <c r="AQ1405">
        <v>0</v>
      </c>
      <c r="AR1405">
        <v>0</v>
      </c>
      <c r="AS1405" t="s">
        <v>3</v>
      </c>
      <c r="AT1405">
        <v>17.940000000000001</v>
      </c>
      <c r="AU1405" t="s">
        <v>19</v>
      </c>
      <c r="AV1405">
        <v>0</v>
      </c>
      <c r="AW1405">
        <v>2</v>
      </c>
      <c r="AX1405">
        <v>39574618</v>
      </c>
      <c r="AY1405">
        <v>1</v>
      </c>
      <c r="AZ1405">
        <v>0</v>
      </c>
      <c r="BA1405">
        <v>1337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CX1405">
        <f>Y1405*Source!I754</f>
        <v>3.0542849999999997</v>
      </c>
      <c r="CY1405">
        <f>AB1405</f>
        <v>672.47</v>
      </c>
      <c r="CZ1405">
        <f>AF1405</f>
        <v>102.51</v>
      </c>
      <c r="DA1405">
        <f>AJ1405</f>
        <v>6.56</v>
      </c>
      <c r="DB1405">
        <v>0</v>
      </c>
    </row>
    <row r="1406" spans="1:106" x14ac:dyDescent="0.2">
      <c r="A1406">
        <f>ROW(Source!A754)</f>
        <v>754</v>
      </c>
      <c r="B1406">
        <v>39570879</v>
      </c>
      <c r="C1406">
        <v>39574605</v>
      </c>
      <c r="D1406">
        <v>36883554</v>
      </c>
      <c r="E1406">
        <v>1</v>
      </c>
      <c r="F1406">
        <v>1</v>
      </c>
      <c r="G1406">
        <v>1</v>
      </c>
      <c r="H1406">
        <v>2</v>
      </c>
      <c r="I1406" t="s">
        <v>1158</v>
      </c>
      <c r="J1406" t="s">
        <v>1159</v>
      </c>
      <c r="K1406" t="s">
        <v>1160</v>
      </c>
      <c r="L1406">
        <v>1368</v>
      </c>
      <c r="N1406">
        <v>1011</v>
      </c>
      <c r="O1406" t="s">
        <v>1151</v>
      </c>
      <c r="P1406" t="s">
        <v>1151</v>
      </c>
      <c r="Q1406">
        <v>1</v>
      </c>
      <c r="W1406">
        <v>0</v>
      </c>
      <c r="X1406">
        <v>1372534845</v>
      </c>
      <c r="Y1406">
        <v>1.0249999999999999</v>
      </c>
      <c r="AA1406">
        <v>0</v>
      </c>
      <c r="AB1406">
        <v>431.06</v>
      </c>
      <c r="AC1406">
        <v>11.6</v>
      </c>
      <c r="AD1406">
        <v>0</v>
      </c>
      <c r="AE1406">
        <v>0</v>
      </c>
      <c r="AF1406">
        <v>65.709999999999994</v>
      </c>
      <c r="AG1406">
        <v>11.6</v>
      </c>
      <c r="AH1406">
        <v>0</v>
      </c>
      <c r="AI1406">
        <v>1</v>
      </c>
      <c r="AJ1406">
        <v>6.56</v>
      </c>
      <c r="AK1406">
        <v>1</v>
      </c>
      <c r="AL1406">
        <v>1</v>
      </c>
      <c r="AN1406">
        <v>0</v>
      </c>
      <c r="AO1406">
        <v>1</v>
      </c>
      <c r="AP1406">
        <v>1</v>
      </c>
      <c r="AQ1406">
        <v>0</v>
      </c>
      <c r="AR1406">
        <v>0</v>
      </c>
      <c r="AS1406" t="s">
        <v>3</v>
      </c>
      <c r="AT1406">
        <v>0.82</v>
      </c>
      <c r="AU1406" t="s">
        <v>19</v>
      </c>
      <c r="AV1406">
        <v>0</v>
      </c>
      <c r="AW1406">
        <v>2</v>
      </c>
      <c r="AX1406">
        <v>39574619</v>
      </c>
      <c r="AY1406">
        <v>1</v>
      </c>
      <c r="AZ1406">
        <v>0</v>
      </c>
      <c r="BA1406">
        <v>1338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CX1406">
        <f>Y1406*Source!I754</f>
        <v>0.13960499999999998</v>
      </c>
      <c r="CY1406">
        <f>AB1406</f>
        <v>431.06</v>
      </c>
      <c r="CZ1406">
        <f>AF1406</f>
        <v>65.709999999999994</v>
      </c>
      <c r="DA1406">
        <f>AJ1406</f>
        <v>6.56</v>
      </c>
      <c r="DB1406">
        <v>0</v>
      </c>
    </row>
    <row r="1407" spans="1:106" x14ac:dyDescent="0.2">
      <c r="A1407">
        <f>ROW(Source!A754)</f>
        <v>754</v>
      </c>
      <c r="B1407">
        <v>39570879</v>
      </c>
      <c r="C1407">
        <v>39574605</v>
      </c>
      <c r="D1407">
        <v>36804447</v>
      </c>
      <c r="E1407">
        <v>1</v>
      </c>
      <c r="F1407">
        <v>1</v>
      </c>
      <c r="G1407">
        <v>1</v>
      </c>
      <c r="H1407">
        <v>3</v>
      </c>
      <c r="I1407" t="s">
        <v>1276</v>
      </c>
      <c r="J1407" t="s">
        <v>1277</v>
      </c>
      <c r="K1407" t="s">
        <v>1278</v>
      </c>
      <c r="L1407">
        <v>1348</v>
      </c>
      <c r="N1407">
        <v>1009</v>
      </c>
      <c r="O1407" t="s">
        <v>64</v>
      </c>
      <c r="P1407" t="s">
        <v>64</v>
      </c>
      <c r="Q1407">
        <v>1000</v>
      </c>
      <c r="W1407">
        <v>0</v>
      </c>
      <c r="X1407">
        <v>-437906794</v>
      </c>
      <c r="Y1407">
        <v>7.0000000000000001E-3</v>
      </c>
      <c r="AA1407">
        <v>59302.47</v>
      </c>
      <c r="AB1407">
        <v>0</v>
      </c>
      <c r="AC1407">
        <v>0</v>
      </c>
      <c r="AD1407">
        <v>0</v>
      </c>
      <c r="AE1407">
        <v>9040.01</v>
      </c>
      <c r="AF1407">
        <v>0</v>
      </c>
      <c r="AG1407">
        <v>0</v>
      </c>
      <c r="AH1407">
        <v>0</v>
      </c>
      <c r="AI1407">
        <v>6.56</v>
      </c>
      <c r="AJ1407">
        <v>1</v>
      </c>
      <c r="AK1407">
        <v>1</v>
      </c>
      <c r="AL1407">
        <v>1</v>
      </c>
      <c r="AN1407">
        <v>0</v>
      </c>
      <c r="AO1407">
        <v>1</v>
      </c>
      <c r="AP1407">
        <v>0</v>
      </c>
      <c r="AQ1407">
        <v>0</v>
      </c>
      <c r="AR1407">
        <v>0</v>
      </c>
      <c r="AS1407" t="s">
        <v>3</v>
      </c>
      <c r="AT1407">
        <v>7.0000000000000001E-3</v>
      </c>
      <c r="AU1407" t="s">
        <v>3</v>
      </c>
      <c r="AV1407">
        <v>0</v>
      </c>
      <c r="AW1407">
        <v>2</v>
      </c>
      <c r="AX1407">
        <v>39574620</v>
      </c>
      <c r="AY1407">
        <v>1</v>
      </c>
      <c r="AZ1407">
        <v>0</v>
      </c>
      <c r="BA1407">
        <v>1339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CX1407">
        <f>Y1407*Source!I754</f>
        <v>9.5339999999999997E-4</v>
      </c>
      <c r="CY1407">
        <f>AA1407</f>
        <v>59302.47</v>
      </c>
      <c r="CZ1407">
        <f>AE1407</f>
        <v>9040.01</v>
      </c>
      <c r="DA1407">
        <f>AI1407</f>
        <v>6.56</v>
      </c>
      <c r="DB1407">
        <v>0</v>
      </c>
    </row>
    <row r="1408" spans="1:106" x14ac:dyDescent="0.2">
      <c r="A1408">
        <f>ROW(Source!A754)</f>
        <v>754</v>
      </c>
      <c r="B1408">
        <v>39570879</v>
      </c>
      <c r="C1408">
        <v>39574605</v>
      </c>
      <c r="D1408">
        <v>36805810</v>
      </c>
      <c r="E1408">
        <v>1</v>
      </c>
      <c r="F1408">
        <v>1</v>
      </c>
      <c r="G1408">
        <v>1</v>
      </c>
      <c r="H1408">
        <v>3</v>
      </c>
      <c r="I1408" t="s">
        <v>1541</v>
      </c>
      <c r="J1408" t="s">
        <v>1542</v>
      </c>
      <c r="K1408" t="s">
        <v>1543</v>
      </c>
      <c r="L1408">
        <v>1327</v>
      </c>
      <c r="N1408">
        <v>1005</v>
      </c>
      <c r="O1408" t="s">
        <v>250</v>
      </c>
      <c r="P1408" t="s">
        <v>250</v>
      </c>
      <c r="Q1408">
        <v>1</v>
      </c>
      <c r="W1408">
        <v>0</v>
      </c>
      <c r="X1408">
        <v>-591704405</v>
      </c>
      <c r="Y1408">
        <v>94</v>
      </c>
      <c r="AA1408">
        <v>1211.24</v>
      </c>
      <c r="AB1408">
        <v>0</v>
      </c>
      <c r="AC1408">
        <v>0</v>
      </c>
      <c r="AD1408">
        <v>0</v>
      </c>
      <c r="AE1408">
        <v>184.64</v>
      </c>
      <c r="AF1408">
        <v>0</v>
      </c>
      <c r="AG1408">
        <v>0</v>
      </c>
      <c r="AH1408">
        <v>0</v>
      </c>
      <c r="AI1408">
        <v>6.56</v>
      </c>
      <c r="AJ1408">
        <v>1</v>
      </c>
      <c r="AK1408">
        <v>1</v>
      </c>
      <c r="AL1408">
        <v>1</v>
      </c>
      <c r="AN1408">
        <v>0</v>
      </c>
      <c r="AO1408">
        <v>1</v>
      </c>
      <c r="AP1408">
        <v>0</v>
      </c>
      <c r="AQ1408">
        <v>0</v>
      </c>
      <c r="AR1408">
        <v>0</v>
      </c>
      <c r="AS1408" t="s">
        <v>3</v>
      </c>
      <c r="AT1408">
        <v>94</v>
      </c>
      <c r="AU1408" t="s">
        <v>3</v>
      </c>
      <c r="AV1408">
        <v>0</v>
      </c>
      <c r="AW1408">
        <v>2</v>
      </c>
      <c r="AX1408">
        <v>39574621</v>
      </c>
      <c r="AY1408">
        <v>1</v>
      </c>
      <c r="AZ1408">
        <v>0</v>
      </c>
      <c r="BA1408">
        <v>1340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CX1408">
        <f>Y1408*Source!I754</f>
        <v>12.8028</v>
      </c>
      <c r="CY1408">
        <f>AA1408</f>
        <v>1211.24</v>
      </c>
      <c r="CZ1408">
        <f>AE1408</f>
        <v>184.64</v>
      </c>
      <c r="DA1408">
        <f>AI1408</f>
        <v>6.56</v>
      </c>
      <c r="DB1408">
        <v>0</v>
      </c>
    </row>
    <row r="1409" spans="1:106" x14ac:dyDescent="0.2">
      <c r="A1409">
        <f>ROW(Source!A754)</f>
        <v>754</v>
      </c>
      <c r="B1409">
        <v>39570879</v>
      </c>
      <c r="C1409">
        <v>39574605</v>
      </c>
      <c r="D1409">
        <v>36826755</v>
      </c>
      <c r="E1409">
        <v>1</v>
      </c>
      <c r="F1409">
        <v>1</v>
      </c>
      <c r="G1409">
        <v>1</v>
      </c>
      <c r="H1409">
        <v>3</v>
      </c>
      <c r="I1409" t="s">
        <v>1020</v>
      </c>
      <c r="J1409" t="s">
        <v>1022</v>
      </c>
      <c r="K1409" t="s">
        <v>1021</v>
      </c>
      <c r="L1409">
        <v>1327</v>
      </c>
      <c r="N1409">
        <v>1005</v>
      </c>
      <c r="O1409" t="s">
        <v>250</v>
      </c>
      <c r="P1409" t="s">
        <v>250</v>
      </c>
      <c r="Q1409">
        <v>1</v>
      </c>
      <c r="W1409">
        <v>0</v>
      </c>
      <c r="X1409">
        <v>756057514</v>
      </c>
      <c r="Y1409">
        <v>74.008810999999994</v>
      </c>
      <c r="AA1409">
        <v>16191.98</v>
      </c>
      <c r="AB1409">
        <v>0</v>
      </c>
      <c r="AC1409">
        <v>0</v>
      </c>
      <c r="AD1409">
        <v>0</v>
      </c>
      <c r="AE1409">
        <v>2468.29</v>
      </c>
      <c r="AF1409">
        <v>0</v>
      </c>
      <c r="AG1409">
        <v>0</v>
      </c>
      <c r="AH1409">
        <v>0</v>
      </c>
      <c r="AI1409">
        <v>6.56</v>
      </c>
      <c r="AJ1409">
        <v>1</v>
      </c>
      <c r="AK1409">
        <v>1</v>
      </c>
      <c r="AL1409">
        <v>1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 t="s">
        <v>3</v>
      </c>
      <c r="AT1409">
        <v>74.008810999999994</v>
      </c>
      <c r="AU1409" t="s">
        <v>3</v>
      </c>
      <c r="AV1409">
        <v>0</v>
      </c>
      <c r="AW1409">
        <v>1</v>
      </c>
      <c r="AX1409">
        <v>-1</v>
      </c>
      <c r="AY1409">
        <v>0</v>
      </c>
      <c r="AZ1409">
        <v>0</v>
      </c>
      <c r="BA1409" t="s">
        <v>3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CX1409">
        <f>Y1409*Source!I754</f>
        <v>10.080000058199998</v>
      </c>
      <c r="CY1409">
        <f>AA1409</f>
        <v>16191.98</v>
      </c>
      <c r="CZ1409">
        <f>AE1409</f>
        <v>2468.29</v>
      </c>
      <c r="DA1409">
        <f>AI1409</f>
        <v>6.56</v>
      </c>
      <c r="DB1409">
        <v>0</v>
      </c>
    </row>
    <row r="1410" spans="1:106" x14ac:dyDescent="0.2">
      <c r="A1410">
        <f>ROW(Source!A754)</f>
        <v>754</v>
      </c>
      <c r="B1410">
        <v>39570879</v>
      </c>
      <c r="C1410">
        <v>39574605</v>
      </c>
      <c r="D1410">
        <v>36827880</v>
      </c>
      <c r="E1410">
        <v>1</v>
      </c>
      <c r="F1410">
        <v>1</v>
      </c>
      <c r="G1410">
        <v>1</v>
      </c>
      <c r="H1410">
        <v>3</v>
      </c>
      <c r="I1410" t="s">
        <v>1024</v>
      </c>
      <c r="J1410" t="s">
        <v>1026</v>
      </c>
      <c r="K1410" t="s">
        <v>1025</v>
      </c>
      <c r="L1410">
        <v>1327</v>
      </c>
      <c r="N1410">
        <v>1005</v>
      </c>
      <c r="O1410" t="s">
        <v>250</v>
      </c>
      <c r="P1410" t="s">
        <v>250</v>
      </c>
      <c r="Q1410">
        <v>1</v>
      </c>
      <c r="W1410">
        <v>0</v>
      </c>
      <c r="X1410">
        <v>-1328703516</v>
      </c>
      <c r="Y1410">
        <v>25.991188999999999</v>
      </c>
      <c r="AA1410">
        <v>7601.07</v>
      </c>
      <c r="AB1410">
        <v>0</v>
      </c>
      <c r="AC1410">
        <v>0</v>
      </c>
      <c r="AD1410">
        <v>0</v>
      </c>
      <c r="AE1410">
        <v>1158.7</v>
      </c>
      <c r="AF1410">
        <v>0</v>
      </c>
      <c r="AG1410">
        <v>0</v>
      </c>
      <c r="AH1410">
        <v>0</v>
      </c>
      <c r="AI1410">
        <v>6.56</v>
      </c>
      <c r="AJ1410">
        <v>1</v>
      </c>
      <c r="AK1410">
        <v>1</v>
      </c>
      <c r="AL1410">
        <v>1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 t="s">
        <v>3</v>
      </c>
      <c r="AT1410">
        <v>25.991188999999999</v>
      </c>
      <c r="AU1410" t="s">
        <v>3</v>
      </c>
      <c r="AV1410">
        <v>0</v>
      </c>
      <c r="AW1410">
        <v>1</v>
      </c>
      <c r="AX1410">
        <v>-1</v>
      </c>
      <c r="AY1410">
        <v>0</v>
      </c>
      <c r="AZ1410">
        <v>0</v>
      </c>
      <c r="BA1410" t="s">
        <v>3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CX1410">
        <f>Y1410*Source!I754</f>
        <v>3.5399999417999997</v>
      </c>
      <c r="CY1410">
        <f>AA1410</f>
        <v>7601.07</v>
      </c>
      <c r="CZ1410">
        <f>AE1410</f>
        <v>1158.7</v>
      </c>
      <c r="DA1410">
        <f>AI1410</f>
        <v>6.56</v>
      </c>
      <c r="DB1410">
        <v>0</v>
      </c>
    </row>
    <row r="1411" spans="1:106" x14ac:dyDescent="0.2">
      <c r="A1411">
        <f>ROW(Source!A757)</f>
        <v>757</v>
      </c>
      <c r="B1411">
        <v>39570879</v>
      </c>
      <c r="C1411">
        <v>39574627</v>
      </c>
      <c r="D1411">
        <v>37064978</v>
      </c>
      <c r="E1411">
        <v>1</v>
      </c>
      <c r="F1411">
        <v>1</v>
      </c>
      <c r="G1411">
        <v>1</v>
      </c>
      <c r="H1411">
        <v>1</v>
      </c>
      <c r="I1411" t="s">
        <v>1181</v>
      </c>
      <c r="J1411" t="s">
        <v>3</v>
      </c>
      <c r="K1411" t="s">
        <v>1182</v>
      </c>
      <c r="L1411">
        <v>1191</v>
      </c>
      <c r="N1411">
        <v>1013</v>
      </c>
      <c r="O1411" t="s">
        <v>1143</v>
      </c>
      <c r="P1411" t="s">
        <v>1143</v>
      </c>
      <c r="Q1411">
        <v>1</v>
      </c>
      <c r="W1411">
        <v>0</v>
      </c>
      <c r="X1411">
        <v>-719309759</v>
      </c>
      <c r="Y1411">
        <v>231.14999999999998</v>
      </c>
      <c r="AA1411">
        <v>0</v>
      </c>
      <c r="AB1411">
        <v>0</v>
      </c>
      <c r="AC1411">
        <v>0</v>
      </c>
      <c r="AD1411">
        <v>58.12</v>
      </c>
      <c r="AE1411">
        <v>0</v>
      </c>
      <c r="AF1411">
        <v>0</v>
      </c>
      <c r="AG1411">
        <v>0</v>
      </c>
      <c r="AH1411">
        <v>8.86</v>
      </c>
      <c r="AI1411">
        <v>1</v>
      </c>
      <c r="AJ1411">
        <v>1</v>
      </c>
      <c r="AK1411">
        <v>1</v>
      </c>
      <c r="AL1411">
        <v>6.56</v>
      </c>
      <c r="AN1411">
        <v>0</v>
      </c>
      <c r="AO1411">
        <v>1</v>
      </c>
      <c r="AP1411">
        <v>1</v>
      </c>
      <c r="AQ1411">
        <v>0</v>
      </c>
      <c r="AR1411">
        <v>0</v>
      </c>
      <c r="AS1411" t="s">
        <v>3</v>
      </c>
      <c r="AT1411">
        <v>201</v>
      </c>
      <c r="AU1411" t="s">
        <v>20</v>
      </c>
      <c r="AV1411">
        <v>1</v>
      </c>
      <c r="AW1411">
        <v>2</v>
      </c>
      <c r="AX1411">
        <v>39574640</v>
      </c>
      <c r="AY1411">
        <v>1</v>
      </c>
      <c r="AZ1411">
        <v>0</v>
      </c>
      <c r="BA1411">
        <v>1344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CX1411">
        <f>Y1411*Source!I757</f>
        <v>21.913019999999996</v>
      </c>
      <c r="CY1411">
        <f>AD1411</f>
        <v>58.12</v>
      </c>
      <c r="CZ1411">
        <f>AH1411</f>
        <v>8.86</v>
      </c>
      <c r="DA1411">
        <f>AL1411</f>
        <v>6.56</v>
      </c>
      <c r="DB1411">
        <v>0</v>
      </c>
    </row>
    <row r="1412" spans="1:106" x14ac:dyDescent="0.2">
      <c r="A1412">
        <f>ROW(Source!A757)</f>
        <v>757</v>
      </c>
      <c r="B1412">
        <v>39570879</v>
      </c>
      <c r="C1412">
        <v>39574627</v>
      </c>
      <c r="D1412">
        <v>37064876</v>
      </c>
      <c r="E1412">
        <v>1</v>
      </c>
      <c r="F1412">
        <v>1</v>
      </c>
      <c r="G1412">
        <v>1</v>
      </c>
      <c r="H1412">
        <v>1</v>
      </c>
      <c r="I1412" t="s">
        <v>1146</v>
      </c>
      <c r="J1412" t="s">
        <v>3</v>
      </c>
      <c r="K1412" t="s">
        <v>1147</v>
      </c>
      <c r="L1412">
        <v>1191</v>
      </c>
      <c r="N1412">
        <v>1013</v>
      </c>
      <c r="O1412" t="s">
        <v>1143</v>
      </c>
      <c r="P1412" t="s">
        <v>1143</v>
      </c>
      <c r="Q1412">
        <v>1</v>
      </c>
      <c r="W1412">
        <v>0</v>
      </c>
      <c r="X1412">
        <v>-1417349443</v>
      </c>
      <c r="Y1412">
        <v>4.62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1</v>
      </c>
      <c r="AJ1412">
        <v>1</v>
      </c>
      <c r="AK1412">
        <v>6.56</v>
      </c>
      <c r="AL1412">
        <v>1</v>
      </c>
      <c r="AN1412">
        <v>0</v>
      </c>
      <c r="AO1412">
        <v>1</v>
      </c>
      <c r="AP1412">
        <v>0</v>
      </c>
      <c r="AQ1412">
        <v>0</v>
      </c>
      <c r="AR1412">
        <v>0</v>
      </c>
      <c r="AS1412" t="s">
        <v>3</v>
      </c>
      <c r="AT1412">
        <v>4.62</v>
      </c>
      <c r="AU1412" t="s">
        <v>3</v>
      </c>
      <c r="AV1412">
        <v>2</v>
      </c>
      <c r="AW1412">
        <v>2</v>
      </c>
      <c r="AX1412">
        <v>39574641</v>
      </c>
      <c r="AY1412">
        <v>1</v>
      </c>
      <c r="AZ1412">
        <v>2048</v>
      </c>
      <c r="BA1412">
        <v>1345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CX1412">
        <f>Y1412*Source!I757</f>
        <v>0.43797599999999998</v>
      </c>
      <c r="CY1412">
        <f>AD1412</f>
        <v>0</v>
      </c>
      <c r="CZ1412">
        <f>AH1412</f>
        <v>0</v>
      </c>
      <c r="DA1412">
        <f>AL1412</f>
        <v>1</v>
      </c>
      <c r="DB1412">
        <v>0</v>
      </c>
    </row>
    <row r="1413" spans="1:106" x14ac:dyDescent="0.2">
      <c r="A1413">
        <f>ROW(Source!A757)</f>
        <v>757</v>
      </c>
      <c r="B1413">
        <v>39570879</v>
      </c>
      <c r="C1413">
        <v>39574627</v>
      </c>
      <c r="D1413">
        <v>36882452</v>
      </c>
      <c r="E1413">
        <v>1</v>
      </c>
      <c r="F1413">
        <v>1</v>
      </c>
      <c r="G1413">
        <v>1</v>
      </c>
      <c r="H1413">
        <v>2</v>
      </c>
      <c r="I1413" t="s">
        <v>1291</v>
      </c>
      <c r="J1413" t="s">
        <v>1292</v>
      </c>
      <c r="K1413" t="s">
        <v>1293</v>
      </c>
      <c r="L1413">
        <v>1368</v>
      </c>
      <c r="N1413">
        <v>1011</v>
      </c>
      <c r="O1413" t="s">
        <v>1151</v>
      </c>
      <c r="P1413" t="s">
        <v>1151</v>
      </c>
      <c r="Q1413">
        <v>1</v>
      </c>
      <c r="W1413">
        <v>0</v>
      </c>
      <c r="X1413">
        <v>1188625873</v>
      </c>
      <c r="Y1413">
        <v>1.3125</v>
      </c>
      <c r="AA1413">
        <v>0</v>
      </c>
      <c r="AB1413">
        <v>205.07</v>
      </c>
      <c r="AC1413">
        <v>13.5</v>
      </c>
      <c r="AD1413">
        <v>0</v>
      </c>
      <c r="AE1413">
        <v>0</v>
      </c>
      <c r="AF1413">
        <v>31.26</v>
      </c>
      <c r="AG1413">
        <v>13.5</v>
      </c>
      <c r="AH1413">
        <v>0</v>
      </c>
      <c r="AI1413">
        <v>1</v>
      </c>
      <c r="AJ1413">
        <v>6.56</v>
      </c>
      <c r="AK1413">
        <v>1</v>
      </c>
      <c r="AL1413">
        <v>1</v>
      </c>
      <c r="AN1413">
        <v>0</v>
      </c>
      <c r="AO1413">
        <v>1</v>
      </c>
      <c r="AP1413">
        <v>1</v>
      </c>
      <c r="AQ1413">
        <v>0</v>
      </c>
      <c r="AR1413">
        <v>0</v>
      </c>
      <c r="AS1413" t="s">
        <v>3</v>
      </c>
      <c r="AT1413">
        <v>1.05</v>
      </c>
      <c r="AU1413" t="s">
        <v>19</v>
      </c>
      <c r="AV1413">
        <v>0</v>
      </c>
      <c r="AW1413">
        <v>2</v>
      </c>
      <c r="AX1413">
        <v>39574642</v>
      </c>
      <c r="AY1413">
        <v>1</v>
      </c>
      <c r="AZ1413">
        <v>0</v>
      </c>
      <c r="BA1413">
        <v>1346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CX1413">
        <f>Y1413*Source!I757</f>
        <v>0.12442499999999999</v>
      </c>
      <c r="CY1413">
        <f>AB1413</f>
        <v>205.07</v>
      </c>
      <c r="CZ1413">
        <f>AF1413</f>
        <v>31.26</v>
      </c>
      <c r="DA1413">
        <f>AJ1413</f>
        <v>6.56</v>
      </c>
      <c r="DB1413">
        <v>0</v>
      </c>
    </row>
    <row r="1414" spans="1:106" x14ac:dyDescent="0.2">
      <c r="A1414">
        <f>ROW(Source!A757)</f>
        <v>757</v>
      </c>
      <c r="B1414">
        <v>39570879</v>
      </c>
      <c r="C1414">
        <v>39574627</v>
      </c>
      <c r="D1414">
        <v>36883554</v>
      </c>
      <c r="E1414">
        <v>1</v>
      </c>
      <c r="F1414">
        <v>1</v>
      </c>
      <c r="G1414">
        <v>1</v>
      </c>
      <c r="H1414">
        <v>2</v>
      </c>
      <c r="I1414" t="s">
        <v>1158</v>
      </c>
      <c r="J1414" t="s">
        <v>1159</v>
      </c>
      <c r="K1414" t="s">
        <v>1160</v>
      </c>
      <c r="L1414">
        <v>1368</v>
      </c>
      <c r="N1414">
        <v>1011</v>
      </c>
      <c r="O1414" t="s">
        <v>1151</v>
      </c>
      <c r="P1414" t="s">
        <v>1151</v>
      </c>
      <c r="Q1414">
        <v>1</v>
      </c>
      <c r="W1414">
        <v>0</v>
      </c>
      <c r="X1414">
        <v>1372534845</v>
      </c>
      <c r="Y1414">
        <v>4.4624999999999995</v>
      </c>
      <c r="AA1414">
        <v>0</v>
      </c>
      <c r="AB1414">
        <v>431.06</v>
      </c>
      <c r="AC1414">
        <v>11.6</v>
      </c>
      <c r="AD1414">
        <v>0</v>
      </c>
      <c r="AE1414">
        <v>0</v>
      </c>
      <c r="AF1414">
        <v>65.709999999999994</v>
      </c>
      <c r="AG1414">
        <v>11.6</v>
      </c>
      <c r="AH1414">
        <v>0</v>
      </c>
      <c r="AI1414">
        <v>1</v>
      </c>
      <c r="AJ1414">
        <v>6.56</v>
      </c>
      <c r="AK1414">
        <v>1</v>
      </c>
      <c r="AL1414">
        <v>1</v>
      </c>
      <c r="AN1414">
        <v>0</v>
      </c>
      <c r="AO1414">
        <v>1</v>
      </c>
      <c r="AP1414">
        <v>1</v>
      </c>
      <c r="AQ1414">
        <v>0</v>
      </c>
      <c r="AR1414">
        <v>0</v>
      </c>
      <c r="AS1414" t="s">
        <v>3</v>
      </c>
      <c r="AT1414">
        <v>3.57</v>
      </c>
      <c r="AU1414" t="s">
        <v>19</v>
      </c>
      <c r="AV1414">
        <v>0</v>
      </c>
      <c r="AW1414">
        <v>2</v>
      </c>
      <c r="AX1414">
        <v>39574643</v>
      </c>
      <c r="AY1414">
        <v>1</v>
      </c>
      <c r="AZ1414">
        <v>0</v>
      </c>
      <c r="BA1414">
        <v>1347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CX1414">
        <f>Y1414*Source!I757</f>
        <v>0.42304499999999995</v>
      </c>
      <c r="CY1414">
        <f>AB1414</f>
        <v>431.06</v>
      </c>
      <c r="CZ1414">
        <f>AF1414</f>
        <v>65.709999999999994</v>
      </c>
      <c r="DA1414">
        <f>AJ1414</f>
        <v>6.56</v>
      </c>
      <c r="DB1414">
        <v>0</v>
      </c>
    </row>
    <row r="1415" spans="1:106" x14ac:dyDescent="0.2">
      <c r="A1415">
        <f>ROW(Source!A757)</f>
        <v>757</v>
      </c>
      <c r="B1415">
        <v>39570879</v>
      </c>
      <c r="C1415">
        <v>39574627</v>
      </c>
      <c r="D1415">
        <v>36802057</v>
      </c>
      <c r="E1415">
        <v>1</v>
      </c>
      <c r="F1415">
        <v>1</v>
      </c>
      <c r="G1415">
        <v>1</v>
      </c>
      <c r="H1415">
        <v>3</v>
      </c>
      <c r="I1415" t="s">
        <v>1544</v>
      </c>
      <c r="J1415" t="s">
        <v>1545</v>
      </c>
      <c r="K1415" t="s">
        <v>1546</v>
      </c>
      <c r="L1415">
        <v>1301</v>
      </c>
      <c r="N1415">
        <v>1003</v>
      </c>
      <c r="O1415" t="s">
        <v>52</v>
      </c>
      <c r="P1415" t="s">
        <v>52</v>
      </c>
      <c r="Q1415">
        <v>1</v>
      </c>
      <c r="W1415">
        <v>0</v>
      </c>
      <c r="X1415">
        <v>751777312</v>
      </c>
      <c r="Y1415">
        <v>402</v>
      </c>
      <c r="AA1415">
        <v>41.85</v>
      </c>
      <c r="AB1415">
        <v>0</v>
      </c>
      <c r="AC1415">
        <v>0</v>
      </c>
      <c r="AD1415">
        <v>0</v>
      </c>
      <c r="AE1415">
        <v>6.38</v>
      </c>
      <c r="AF1415">
        <v>0</v>
      </c>
      <c r="AG1415">
        <v>0</v>
      </c>
      <c r="AH1415">
        <v>0</v>
      </c>
      <c r="AI1415">
        <v>6.56</v>
      </c>
      <c r="AJ1415">
        <v>1</v>
      </c>
      <c r="AK1415">
        <v>1</v>
      </c>
      <c r="AL1415">
        <v>1</v>
      </c>
      <c r="AN1415">
        <v>0</v>
      </c>
      <c r="AO1415">
        <v>1</v>
      </c>
      <c r="AP1415">
        <v>0</v>
      </c>
      <c r="AQ1415">
        <v>0</v>
      </c>
      <c r="AR1415">
        <v>0</v>
      </c>
      <c r="AS1415" t="s">
        <v>3</v>
      </c>
      <c r="AT1415">
        <v>402</v>
      </c>
      <c r="AU1415" t="s">
        <v>3</v>
      </c>
      <c r="AV1415">
        <v>0</v>
      </c>
      <c r="AW1415">
        <v>2</v>
      </c>
      <c r="AX1415">
        <v>39574644</v>
      </c>
      <c r="AY1415">
        <v>1</v>
      </c>
      <c r="AZ1415">
        <v>0</v>
      </c>
      <c r="BA1415">
        <v>1348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CX1415">
        <f>Y1415*Source!I757</f>
        <v>38.1096</v>
      </c>
      <c r="CY1415">
        <f t="shared" ref="CY1415:CY1422" si="255">AA1415</f>
        <v>41.85</v>
      </c>
      <c r="CZ1415">
        <f t="shared" ref="CZ1415:CZ1422" si="256">AE1415</f>
        <v>6.38</v>
      </c>
      <c r="DA1415">
        <f t="shared" ref="DA1415:DA1422" si="257">AI1415</f>
        <v>6.56</v>
      </c>
      <c r="DB1415">
        <v>0</v>
      </c>
    </row>
    <row r="1416" spans="1:106" x14ac:dyDescent="0.2">
      <c r="A1416">
        <f>ROW(Source!A757)</f>
        <v>757</v>
      </c>
      <c r="B1416">
        <v>39570879</v>
      </c>
      <c r="C1416">
        <v>39574627</v>
      </c>
      <c r="D1416">
        <v>36802058</v>
      </c>
      <c r="E1416">
        <v>1</v>
      </c>
      <c r="F1416">
        <v>1</v>
      </c>
      <c r="G1416">
        <v>1</v>
      </c>
      <c r="H1416">
        <v>3</v>
      </c>
      <c r="I1416" t="s">
        <v>1547</v>
      </c>
      <c r="J1416" t="s">
        <v>1548</v>
      </c>
      <c r="K1416" t="s">
        <v>1549</v>
      </c>
      <c r="L1416">
        <v>1301</v>
      </c>
      <c r="N1416">
        <v>1003</v>
      </c>
      <c r="O1416" t="s">
        <v>52</v>
      </c>
      <c r="P1416" t="s">
        <v>52</v>
      </c>
      <c r="Q1416">
        <v>1</v>
      </c>
      <c r="W1416">
        <v>0</v>
      </c>
      <c r="X1416">
        <v>1744203244</v>
      </c>
      <c r="Y1416">
        <v>43</v>
      </c>
      <c r="AA1416">
        <v>52.15</v>
      </c>
      <c r="AB1416">
        <v>0</v>
      </c>
      <c r="AC1416">
        <v>0</v>
      </c>
      <c r="AD1416">
        <v>0</v>
      </c>
      <c r="AE1416">
        <v>7.95</v>
      </c>
      <c r="AF1416">
        <v>0</v>
      </c>
      <c r="AG1416">
        <v>0</v>
      </c>
      <c r="AH1416">
        <v>0</v>
      </c>
      <c r="AI1416">
        <v>6.56</v>
      </c>
      <c r="AJ1416">
        <v>1</v>
      </c>
      <c r="AK1416">
        <v>1</v>
      </c>
      <c r="AL1416">
        <v>1</v>
      </c>
      <c r="AN1416">
        <v>0</v>
      </c>
      <c r="AO1416">
        <v>1</v>
      </c>
      <c r="AP1416">
        <v>0</v>
      </c>
      <c r="AQ1416">
        <v>0</v>
      </c>
      <c r="AR1416">
        <v>0</v>
      </c>
      <c r="AS1416" t="s">
        <v>3</v>
      </c>
      <c r="AT1416">
        <v>43</v>
      </c>
      <c r="AU1416" t="s">
        <v>3</v>
      </c>
      <c r="AV1416">
        <v>0</v>
      </c>
      <c r="AW1416">
        <v>2</v>
      </c>
      <c r="AX1416">
        <v>39574645</v>
      </c>
      <c r="AY1416">
        <v>1</v>
      </c>
      <c r="AZ1416">
        <v>0</v>
      </c>
      <c r="BA1416">
        <v>1349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CX1416">
        <f>Y1416*Source!I757</f>
        <v>4.0763999999999996</v>
      </c>
      <c r="CY1416">
        <f t="shared" si="255"/>
        <v>52.15</v>
      </c>
      <c r="CZ1416">
        <f t="shared" si="256"/>
        <v>7.95</v>
      </c>
      <c r="DA1416">
        <f t="shared" si="257"/>
        <v>6.56</v>
      </c>
      <c r="DB1416">
        <v>0</v>
      </c>
    </row>
    <row r="1417" spans="1:106" x14ac:dyDescent="0.2">
      <c r="A1417">
        <f>ROW(Source!A757)</f>
        <v>757</v>
      </c>
      <c r="B1417">
        <v>39570879</v>
      </c>
      <c r="C1417">
        <v>39574627</v>
      </c>
      <c r="D1417">
        <v>36802146</v>
      </c>
      <c r="E1417">
        <v>1</v>
      </c>
      <c r="F1417">
        <v>1</v>
      </c>
      <c r="G1417">
        <v>1</v>
      </c>
      <c r="H1417">
        <v>3</v>
      </c>
      <c r="I1417" t="s">
        <v>1550</v>
      </c>
      <c r="J1417" t="s">
        <v>1551</v>
      </c>
      <c r="K1417" t="s">
        <v>1552</v>
      </c>
      <c r="L1417">
        <v>1302</v>
      </c>
      <c r="N1417">
        <v>1003</v>
      </c>
      <c r="O1417" t="s">
        <v>47</v>
      </c>
      <c r="P1417" t="s">
        <v>47</v>
      </c>
      <c r="Q1417">
        <v>10</v>
      </c>
      <c r="W1417">
        <v>0</v>
      </c>
      <c r="X1417">
        <v>-405326455</v>
      </c>
      <c r="Y1417">
        <v>29.3</v>
      </c>
      <c r="AA1417">
        <v>420.5</v>
      </c>
      <c r="AB1417">
        <v>0</v>
      </c>
      <c r="AC1417">
        <v>0</v>
      </c>
      <c r="AD1417">
        <v>0</v>
      </c>
      <c r="AE1417">
        <v>64.099999999999994</v>
      </c>
      <c r="AF1417">
        <v>0</v>
      </c>
      <c r="AG1417">
        <v>0</v>
      </c>
      <c r="AH1417">
        <v>0</v>
      </c>
      <c r="AI1417">
        <v>6.56</v>
      </c>
      <c r="AJ1417">
        <v>1</v>
      </c>
      <c r="AK1417">
        <v>1</v>
      </c>
      <c r="AL1417">
        <v>1</v>
      </c>
      <c r="AN1417">
        <v>0</v>
      </c>
      <c r="AO1417">
        <v>1</v>
      </c>
      <c r="AP1417">
        <v>0</v>
      </c>
      <c r="AQ1417">
        <v>0</v>
      </c>
      <c r="AR1417">
        <v>0</v>
      </c>
      <c r="AS1417" t="s">
        <v>3</v>
      </c>
      <c r="AT1417">
        <v>29.3</v>
      </c>
      <c r="AU1417" t="s">
        <v>3</v>
      </c>
      <c r="AV1417">
        <v>0</v>
      </c>
      <c r="AW1417">
        <v>2</v>
      </c>
      <c r="AX1417">
        <v>39574646</v>
      </c>
      <c r="AY1417">
        <v>1</v>
      </c>
      <c r="AZ1417">
        <v>0</v>
      </c>
      <c r="BA1417">
        <v>1350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CX1417">
        <f>Y1417*Source!I757</f>
        <v>2.7776399999999999</v>
      </c>
      <c r="CY1417">
        <f t="shared" si="255"/>
        <v>420.5</v>
      </c>
      <c r="CZ1417">
        <f t="shared" si="256"/>
        <v>64.099999999999994</v>
      </c>
      <c r="DA1417">
        <f t="shared" si="257"/>
        <v>6.56</v>
      </c>
      <c r="DB1417">
        <v>0</v>
      </c>
    </row>
    <row r="1418" spans="1:106" x14ac:dyDescent="0.2">
      <c r="A1418">
        <f>ROW(Source!A757)</f>
        <v>757</v>
      </c>
      <c r="B1418">
        <v>39570879</v>
      </c>
      <c r="C1418">
        <v>39574627</v>
      </c>
      <c r="D1418">
        <v>36804571</v>
      </c>
      <c r="E1418">
        <v>1</v>
      </c>
      <c r="F1418">
        <v>1</v>
      </c>
      <c r="G1418">
        <v>1</v>
      </c>
      <c r="H1418">
        <v>3</v>
      </c>
      <c r="I1418" t="s">
        <v>1553</v>
      </c>
      <c r="J1418" t="s">
        <v>1554</v>
      </c>
      <c r="K1418" t="s">
        <v>1555</v>
      </c>
      <c r="L1418">
        <v>1358</v>
      </c>
      <c r="N1418">
        <v>1010</v>
      </c>
      <c r="O1418" t="s">
        <v>766</v>
      </c>
      <c r="P1418" t="s">
        <v>766</v>
      </c>
      <c r="Q1418">
        <v>10</v>
      </c>
      <c r="W1418">
        <v>0</v>
      </c>
      <c r="X1418">
        <v>-858120743</v>
      </c>
      <c r="Y1418">
        <v>65.2</v>
      </c>
      <c r="AA1418">
        <v>46.12</v>
      </c>
      <c r="AB1418">
        <v>0</v>
      </c>
      <c r="AC1418">
        <v>0</v>
      </c>
      <c r="AD1418">
        <v>0</v>
      </c>
      <c r="AE1418">
        <v>7.03</v>
      </c>
      <c r="AF1418">
        <v>0</v>
      </c>
      <c r="AG1418">
        <v>0</v>
      </c>
      <c r="AH1418">
        <v>0</v>
      </c>
      <c r="AI1418">
        <v>6.56</v>
      </c>
      <c r="AJ1418">
        <v>1</v>
      </c>
      <c r="AK1418">
        <v>1</v>
      </c>
      <c r="AL1418">
        <v>1</v>
      </c>
      <c r="AN1418">
        <v>0</v>
      </c>
      <c r="AO1418">
        <v>1</v>
      </c>
      <c r="AP1418">
        <v>0</v>
      </c>
      <c r="AQ1418">
        <v>0</v>
      </c>
      <c r="AR1418">
        <v>0</v>
      </c>
      <c r="AS1418" t="s">
        <v>3</v>
      </c>
      <c r="AT1418">
        <v>65.2</v>
      </c>
      <c r="AU1418" t="s">
        <v>3</v>
      </c>
      <c r="AV1418">
        <v>0</v>
      </c>
      <c r="AW1418">
        <v>2</v>
      </c>
      <c r="AX1418">
        <v>39574647</v>
      </c>
      <c r="AY1418">
        <v>1</v>
      </c>
      <c r="AZ1418">
        <v>0</v>
      </c>
      <c r="BA1418">
        <v>1351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CX1418">
        <f>Y1418*Source!I757</f>
        <v>6.1809599999999998</v>
      </c>
      <c r="CY1418">
        <f t="shared" si="255"/>
        <v>46.12</v>
      </c>
      <c r="CZ1418">
        <f t="shared" si="256"/>
        <v>7.03</v>
      </c>
      <c r="DA1418">
        <f t="shared" si="257"/>
        <v>6.56</v>
      </c>
      <c r="DB1418">
        <v>0</v>
      </c>
    </row>
    <row r="1419" spans="1:106" x14ac:dyDescent="0.2">
      <c r="A1419">
        <f>ROW(Source!A757)</f>
        <v>757</v>
      </c>
      <c r="B1419">
        <v>39570879</v>
      </c>
      <c r="C1419">
        <v>39574627</v>
      </c>
      <c r="D1419">
        <v>36831822</v>
      </c>
      <c r="E1419">
        <v>1</v>
      </c>
      <c r="F1419">
        <v>1</v>
      </c>
      <c r="G1419">
        <v>1</v>
      </c>
      <c r="H1419">
        <v>3</v>
      </c>
      <c r="I1419" t="s">
        <v>1037</v>
      </c>
      <c r="J1419" t="s">
        <v>1039</v>
      </c>
      <c r="K1419" t="s">
        <v>1038</v>
      </c>
      <c r="L1419">
        <v>1327</v>
      </c>
      <c r="N1419">
        <v>1005</v>
      </c>
      <c r="O1419" t="s">
        <v>250</v>
      </c>
      <c r="P1419" t="s">
        <v>250</v>
      </c>
      <c r="Q1419">
        <v>1</v>
      </c>
      <c r="W1419">
        <v>0</v>
      </c>
      <c r="X1419">
        <v>-225793658</v>
      </c>
      <c r="Y1419">
        <v>100</v>
      </c>
      <c r="AA1419">
        <v>10350.83</v>
      </c>
      <c r="AB1419">
        <v>0</v>
      </c>
      <c r="AC1419">
        <v>0</v>
      </c>
      <c r="AD1419">
        <v>0</v>
      </c>
      <c r="AE1419">
        <v>1577.87</v>
      </c>
      <c r="AF1419">
        <v>0</v>
      </c>
      <c r="AG1419">
        <v>0</v>
      </c>
      <c r="AH1419">
        <v>0</v>
      </c>
      <c r="AI1419">
        <v>6.56</v>
      </c>
      <c r="AJ1419">
        <v>1</v>
      </c>
      <c r="AK1419">
        <v>1</v>
      </c>
      <c r="AL1419">
        <v>1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 t="s">
        <v>3</v>
      </c>
      <c r="AT1419">
        <v>100</v>
      </c>
      <c r="AU1419" t="s">
        <v>3</v>
      </c>
      <c r="AV1419">
        <v>0</v>
      </c>
      <c r="AW1419">
        <v>1</v>
      </c>
      <c r="AX1419">
        <v>-1</v>
      </c>
      <c r="AY1419">
        <v>0</v>
      </c>
      <c r="AZ1419">
        <v>0</v>
      </c>
      <c r="BA1419" t="s">
        <v>3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CX1419">
        <f>Y1419*Source!I757</f>
        <v>9.48</v>
      </c>
      <c r="CY1419">
        <f t="shared" si="255"/>
        <v>10350.83</v>
      </c>
      <c r="CZ1419">
        <f t="shared" si="256"/>
        <v>1577.87</v>
      </c>
      <c r="DA1419">
        <f t="shared" si="257"/>
        <v>6.56</v>
      </c>
      <c r="DB1419">
        <v>0</v>
      </c>
    </row>
    <row r="1420" spans="1:106" x14ac:dyDescent="0.2">
      <c r="A1420">
        <f>ROW(Source!A757)</f>
        <v>757</v>
      </c>
      <c r="B1420">
        <v>39570879</v>
      </c>
      <c r="C1420">
        <v>39574627</v>
      </c>
      <c r="D1420">
        <v>36797011</v>
      </c>
      <c r="E1420">
        <v>17</v>
      </c>
      <c r="F1420">
        <v>1</v>
      </c>
      <c r="G1420">
        <v>1</v>
      </c>
      <c r="H1420">
        <v>3</v>
      </c>
      <c r="I1420" t="s">
        <v>1034</v>
      </c>
      <c r="J1420" t="s">
        <v>3</v>
      </c>
      <c r="K1420" t="s">
        <v>1035</v>
      </c>
      <c r="L1420">
        <v>1327</v>
      </c>
      <c r="N1420">
        <v>1005</v>
      </c>
      <c r="O1420" t="s">
        <v>250</v>
      </c>
      <c r="P1420" t="s">
        <v>250</v>
      </c>
      <c r="Q1420">
        <v>1</v>
      </c>
      <c r="W1420">
        <v>0</v>
      </c>
      <c r="X1420">
        <v>1258665497</v>
      </c>
      <c r="Y1420">
        <v>100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6.56</v>
      </c>
      <c r="AJ1420">
        <v>1</v>
      </c>
      <c r="AK1420">
        <v>1</v>
      </c>
      <c r="AL1420">
        <v>1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 t="s">
        <v>3</v>
      </c>
      <c r="AT1420">
        <v>100</v>
      </c>
      <c r="AU1420" t="s">
        <v>3</v>
      </c>
      <c r="AV1420">
        <v>0</v>
      </c>
      <c r="AW1420">
        <v>2</v>
      </c>
      <c r="AX1420">
        <v>39574648</v>
      </c>
      <c r="AY1420">
        <v>1</v>
      </c>
      <c r="AZ1420">
        <v>0</v>
      </c>
      <c r="BA1420">
        <v>1352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CX1420">
        <f>Y1420*Source!I757</f>
        <v>9.48</v>
      </c>
      <c r="CY1420">
        <f t="shared" si="255"/>
        <v>0</v>
      </c>
      <c r="CZ1420">
        <f t="shared" si="256"/>
        <v>0</v>
      </c>
      <c r="DA1420">
        <f t="shared" si="257"/>
        <v>6.56</v>
      </c>
      <c r="DB1420">
        <v>0</v>
      </c>
    </row>
    <row r="1421" spans="1:106" x14ac:dyDescent="0.2">
      <c r="A1421">
        <f>ROW(Source!A757)</f>
        <v>757</v>
      </c>
      <c r="B1421">
        <v>39570879</v>
      </c>
      <c r="C1421">
        <v>39574627</v>
      </c>
      <c r="D1421">
        <v>36832273</v>
      </c>
      <c r="E1421">
        <v>1</v>
      </c>
      <c r="F1421">
        <v>1</v>
      </c>
      <c r="G1421">
        <v>1</v>
      </c>
      <c r="H1421">
        <v>3</v>
      </c>
      <c r="I1421" t="s">
        <v>1556</v>
      </c>
      <c r="J1421" t="s">
        <v>1557</v>
      </c>
      <c r="K1421" t="s">
        <v>1558</v>
      </c>
      <c r="L1421">
        <v>1355</v>
      </c>
      <c r="N1421">
        <v>1010</v>
      </c>
      <c r="O1421" t="s">
        <v>1503</v>
      </c>
      <c r="P1421" t="s">
        <v>1503</v>
      </c>
      <c r="Q1421">
        <v>100</v>
      </c>
      <c r="W1421">
        <v>0</v>
      </c>
      <c r="X1421">
        <v>1709713925</v>
      </c>
      <c r="Y1421">
        <v>8</v>
      </c>
      <c r="AA1421">
        <v>328</v>
      </c>
      <c r="AB1421">
        <v>0</v>
      </c>
      <c r="AC1421">
        <v>0</v>
      </c>
      <c r="AD1421">
        <v>0</v>
      </c>
      <c r="AE1421">
        <v>50</v>
      </c>
      <c r="AF1421">
        <v>0</v>
      </c>
      <c r="AG1421">
        <v>0</v>
      </c>
      <c r="AH1421">
        <v>0</v>
      </c>
      <c r="AI1421">
        <v>6.56</v>
      </c>
      <c r="AJ1421">
        <v>1</v>
      </c>
      <c r="AK1421">
        <v>1</v>
      </c>
      <c r="AL1421">
        <v>1</v>
      </c>
      <c r="AN1421">
        <v>0</v>
      </c>
      <c r="AO1421">
        <v>1</v>
      </c>
      <c r="AP1421">
        <v>0</v>
      </c>
      <c r="AQ1421">
        <v>0</v>
      </c>
      <c r="AR1421">
        <v>0</v>
      </c>
      <c r="AS1421" t="s">
        <v>3</v>
      </c>
      <c r="AT1421">
        <v>8</v>
      </c>
      <c r="AU1421" t="s">
        <v>3</v>
      </c>
      <c r="AV1421">
        <v>0</v>
      </c>
      <c r="AW1421">
        <v>2</v>
      </c>
      <c r="AX1421">
        <v>39574649</v>
      </c>
      <c r="AY1421">
        <v>1</v>
      </c>
      <c r="AZ1421">
        <v>0</v>
      </c>
      <c r="BA1421">
        <v>1353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CX1421">
        <f>Y1421*Source!I757</f>
        <v>0.75839999999999996</v>
      </c>
      <c r="CY1421">
        <f t="shared" si="255"/>
        <v>328</v>
      </c>
      <c r="CZ1421">
        <f t="shared" si="256"/>
        <v>50</v>
      </c>
      <c r="DA1421">
        <f t="shared" si="257"/>
        <v>6.56</v>
      </c>
      <c r="DB1421">
        <v>0</v>
      </c>
    </row>
    <row r="1422" spans="1:106" x14ac:dyDescent="0.2">
      <c r="A1422">
        <f>ROW(Source!A757)</f>
        <v>757</v>
      </c>
      <c r="B1422">
        <v>39570879</v>
      </c>
      <c r="C1422">
        <v>39574627</v>
      </c>
      <c r="D1422">
        <v>36838722</v>
      </c>
      <c r="E1422">
        <v>1</v>
      </c>
      <c r="F1422">
        <v>1</v>
      </c>
      <c r="G1422">
        <v>1</v>
      </c>
      <c r="H1422">
        <v>3</v>
      </c>
      <c r="I1422" t="s">
        <v>1559</v>
      </c>
      <c r="J1422" t="s">
        <v>1560</v>
      </c>
      <c r="K1422" t="s">
        <v>1561</v>
      </c>
      <c r="L1422">
        <v>1354</v>
      </c>
      <c r="N1422">
        <v>1010</v>
      </c>
      <c r="O1422" t="s">
        <v>35</v>
      </c>
      <c r="P1422" t="s">
        <v>35</v>
      </c>
      <c r="Q1422">
        <v>1</v>
      </c>
      <c r="W1422">
        <v>0</v>
      </c>
      <c r="X1422">
        <v>-1018551266</v>
      </c>
      <c r="Y1422">
        <v>123.5</v>
      </c>
      <c r="AA1422">
        <v>439.52</v>
      </c>
      <c r="AB1422">
        <v>0</v>
      </c>
      <c r="AC1422">
        <v>0</v>
      </c>
      <c r="AD1422">
        <v>0</v>
      </c>
      <c r="AE1422">
        <v>67</v>
      </c>
      <c r="AF1422">
        <v>0</v>
      </c>
      <c r="AG1422">
        <v>0</v>
      </c>
      <c r="AH1422">
        <v>0</v>
      </c>
      <c r="AI1422">
        <v>6.56</v>
      </c>
      <c r="AJ1422">
        <v>1</v>
      </c>
      <c r="AK1422">
        <v>1</v>
      </c>
      <c r="AL1422">
        <v>1</v>
      </c>
      <c r="AN1422">
        <v>0</v>
      </c>
      <c r="AO1422">
        <v>1</v>
      </c>
      <c r="AP1422">
        <v>0</v>
      </c>
      <c r="AQ1422">
        <v>0</v>
      </c>
      <c r="AR1422">
        <v>0</v>
      </c>
      <c r="AS1422" t="s">
        <v>3</v>
      </c>
      <c r="AT1422">
        <v>123.5</v>
      </c>
      <c r="AU1422" t="s">
        <v>3</v>
      </c>
      <c r="AV1422">
        <v>0</v>
      </c>
      <c r="AW1422">
        <v>2</v>
      </c>
      <c r="AX1422">
        <v>39574650</v>
      </c>
      <c r="AY1422">
        <v>1</v>
      </c>
      <c r="AZ1422">
        <v>0</v>
      </c>
      <c r="BA1422">
        <v>1354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CX1422">
        <f>Y1422*Source!I757</f>
        <v>11.707799999999999</v>
      </c>
      <c r="CY1422">
        <f t="shared" si="255"/>
        <v>439.52</v>
      </c>
      <c r="CZ1422">
        <f t="shared" si="256"/>
        <v>67</v>
      </c>
      <c r="DA1422">
        <f t="shared" si="257"/>
        <v>6.56</v>
      </c>
      <c r="DB1422">
        <v>0</v>
      </c>
    </row>
    <row r="1423" spans="1:106" x14ac:dyDescent="0.2">
      <c r="A1423">
        <f>ROW(Source!A760)</f>
        <v>760</v>
      </c>
      <c r="B1423">
        <v>39570879</v>
      </c>
      <c r="C1423">
        <v>39574653</v>
      </c>
      <c r="D1423">
        <v>37072887</v>
      </c>
      <c r="E1423">
        <v>1</v>
      </c>
      <c r="F1423">
        <v>1</v>
      </c>
      <c r="G1423">
        <v>1</v>
      </c>
      <c r="H1423">
        <v>1</v>
      </c>
      <c r="I1423" t="s">
        <v>1245</v>
      </c>
      <c r="J1423" t="s">
        <v>3</v>
      </c>
      <c r="K1423" t="s">
        <v>1246</v>
      </c>
      <c r="L1423">
        <v>1191</v>
      </c>
      <c r="N1423">
        <v>1013</v>
      </c>
      <c r="O1423" t="s">
        <v>1143</v>
      </c>
      <c r="P1423" t="s">
        <v>1143</v>
      </c>
      <c r="Q1423">
        <v>1</v>
      </c>
      <c r="W1423">
        <v>0</v>
      </c>
      <c r="X1423">
        <v>1799141607</v>
      </c>
      <c r="Y1423">
        <v>2.3804999999999996</v>
      </c>
      <c r="AA1423">
        <v>0</v>
      </c>
      <c r="AB1423">
        <v>0</v>
      </c>
      <c r="AC1423">
        <v>0</v>
      </c>
      <c r="AD1423">
        <v>66.98</v>
      </c>
      <c r="AE1423">
        <v>0</v>
      </c>
      <c r="AF1423">
        <v>0</v>
      </c>
      <c r="AG1423">
        <v>0</v>
      </c>
      <c r="AH1423">
        <v>10.210000000000001</v>
      </c>
      <c r="AI1423">
        <v>1</v>
      </c>
      <c r="AJ1423">
        <v>1</v>
      </c>
      <c r="AK1423">
        <v>1</v>
      </c>
      <c r="AL1423">
        <v>6.56</v>
      </c>
      <c r="AN1423">
        <v>0</v>
      </c>
      <c r="AO1423">
        <v>1</v>
      </c>
      <c r="AP1423">
        <v>1</v>
      </c>
      <c r="AQ1423">
        <v>0</v>
      </c>
      <c r="AR1423">
        <v>0</v>
      </c>
      <c r="AS1423" t="s">
        <v>3</v>
      </c>
      <c r="AT1423">
        <v>2.0699999999999998</v>
      </c>
      <c r="AU1423" t="s">
        <v>20</v>
      </c>
      <c r="AV1423">
        <v>1</v>
      </c>
      <c r="AW1423">
        <v>2</v>
      </c>
      <c r="AX1423">
        <v>39574662</v>
      </c>
      <c r="AY1423">
        <v>1</v>
      </c>
      <c r="AZ1423">
        <v>0</v>
      </c>
      <c r="BA1423">
        <v>1355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CX1423">
        <f>Y1423*Source!I760</f>
        <v>8.9030699999999996</v>
      </c>
      <c r="CY1423">
        <f>AD1423</f>
        <v>66.98</v>
      </c>
      <c r="CZ1423">
        <f>AH1423</f>
        <v>10.210000000000001</v>
      </c>
      <c r="DA1423">
        <f>AL1423</f>
        <v>6.56</v>
      </c>
      <c r="DB1423">
        <v>0</v>
      </c>
    </row>
    <row r="1424" spans="1:106" x14ac:dyDescent="0.2">
      <c r="A1424">
        <f>ROW(Source!A760)</f>
        <v>760</v>
      </c>
      <c r="B1424">
        <v>39570879</v>
      </c>
      <c r="C1424">
        <v>39574653</v>
      </c>
      <c r="D1424">
        <v>37064876</v>
      </c>
      <c r="E1424">
        <v>1</v>
      </c>
      <c r="F1424">
        <v>1</v>
      </c>
      <c r="G1424">
        <v>1</v>
      </c>
      <c r="H1424">
        <v>1</v>
      </c>
      <c r="I1424" t="s">
        <v>1146</v>
      </c>
      <c r="J1424" t="s">
        <v>3</v>
      </c>
      <c r="K1424" t="s">
        <v>1147</v>
      </c>
      <c r="L1424">
        <v>1191</v>
      </c>
      <c r="N1424">
        <v>1013</v>
      </c>
      <c r="O1424" t="s">
        <v>1143</v>
      </c>
      <c r="P1424" t="s">
        <v>1143</v>
      </c>
      <c r="Q1424">
        <v>1</v>
      </c>
      <c r="W1424">
        <v>0</v>
      </c>
      <c r="X1424">
        <v>-1417349443</v>
      </c>
      <c r="Y1424">
        <v>0.02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1</v>
      </c>
      <c r="AJ1424">
        <v>1</v>
      </c>
      <c r="AK1424">
        <v>6.56</v>
      </c>
      <c r="AL1424">
        <v>1</v>
      </c>
      <c r="AN1424">
        <v>0</v>
      </c>
      <c r="AO1424">
        <v>1</v>
      </c>
      <c r="AP1424">
        <v>0</v>
      </c>
      <c r="AQ1424">
        <v>0</v>
      </c>
      <c r="AR1424">
        <v>0</v>
      </c>
      <c r="AS1424" t="s">
        <v>3</v>
      </c>
      <c r="AT1424">
        <v>0.02</v>
      </c>
      <c r="AU1424" t="s">
        <v>3</v>
      </c>
      <c r="AV1424">
        <v>2</v>
      </c>
      <c r="AW1424">
        <v>2</v>
      </c>
      <c r="AX1424">
        <v>39574663</v>
      </c>
      <c r="AY1424">
        <v>1</v>
      </c>
      <c r="AZ1424">
        <v>2048</v>
      </c>
      <c r="BA1424">
        <v>1356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CX1424">
        <f>Y1424*Source!I760</f>
        <v>7.4800000000000005E-2</v>
      </c>
      <c r="CY1424">
        <f>AD1424</f>
        <v>0</v>
      </c>
      <c r="CZ1424">
        <f>AH1424</f>
        <v>0</v>
      </c>
      <c r="DA1424">
        <f>AL1424</f>
        <v>1</v>
      </c>
      <c r="DB1424">
        <v>0</v>
      </c>
    </row>
    <row r="1425" spans="1:106" x14ac:dyDescent="0.2">
      <c r="A1425">
        <f>ROW(Source!A760)</f>
        <v>760</v>
      </c>
      <c r="B1425">
        <v>39570879</v>
      </c>
      <c r="C1425">
        <v>39574653</v>
      </c>
      <c r="D1425">
        <v>36883554</v>
      </c>
      <c r="E1425">
        <v>1</v>
      </c>
      <c r="F1425">
        <v>1</v>
      </c>
      <c r="G1425">
        <v>1</v>
      </c>
      <c r="H1425">
        <v>2</v>
      </c>
      <c r="I1425" t="s">
        <v>1158</v>
      </c>
      <c r="J1425" t="s">
        <v>1159</v>
      </c>
      <c r="K1425" t="s">
        <v>1160</v>
      </c>
      <c r="L1425">
        <v>1368</v>
      </c>
      <c r="N1425">
        <v>1011</v>
      </c>
      <c r="O1425" t="s">
        <v>1151</v>
      </c>
      <c r="P1425" t="s">
        <v>1151</v>
      </c>
      <c r="Q1425">
        <v>1</v>
      </c>
      <c r="W1425">
        <v>0</v>
      </c>
      <c r="X1425">
        <v>1372534845</v>
      </c>
      <c r="Y1425">
        <v>2.5000000000000001E-2</v>
      </c>
      <c r="AA1425">
        <v>0</v>
      </c>
      <c r="AB1425">
        <v>431.06</v>
      </c>
      <c r="AC1425">
        <v>11.6</v>
      </c>
      <c r="AD1425">
        <v>0</v>
      </c>
      <c r="AE1425">
        <v>0</v>
      </c>
      <c r="AF1425">
        <v>65.709999999999994</v>
      </c>
      <c r="AG1425">
        <v>11.6</v>
      </c>
      <c r="AH1425">
        <v>0</v>
      </c>
      <c r="AI1425">
        <v>1</v>
      </c>
      <c r="AJ1425">
        <v>6.56</v>
      </c>
      <c r="AK1425">
        <v>1</v>
      </c>
      <c r="AL1425">
        <v>1</v>
      </c>
      <c r="AN1425">
        <v>0</v>
      </c>
      <c r="AO1425">
        <v>1</v>
      </c>
      <c r="AP1425">
        <v>1</v>
      </c>
      <c r="AQ1425">
        <v>0</v>
      </c>
      <c r="AR1425">
        <v>0</v>
      </c>
      <c r="AS1425" t="s">
        <v>3</v>
      </c>
      <c r="AT1425">
        <v>0.02</v>
      </c>
      <c r="AU1425" t="s">
        <v>19</v>
      </c>
      <c r="AV1425">
        <v>0</v>
      </c>
      <c r="AW1425">
        <v>2</v>
      </c>
      <c r="AX1425">
        <v>39574664</v>
      </c>
      <c r="AY1425">
        <v>1</v>
      </c>
      <c r="AZ1425">
        <v>0</v>
      </c>
      <c r="BA1425">
        <v>1357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CX1425">
        <f>Y1425*Source!I760</f>
        <v>9.3500000000000014E-2</v>
      </c>
      <c r="CY1425">
        <f>AB1425</f>
        <v>431.06</v>
      </c>
      <c r="CZ1425">
        <f>AF1425</f>
        <v>65.709999999999994</v>
      </c>
      <c r="DA1425">
        <f>AJ1425</f>
        <v>6.56</v>
      </c>
      <c r="DB1425">
        <v>0</v>
      </c>
    </row>
    <row r="1426" spans="1:106" x14ac:dyDescent="0.2">
      <c r="A1426">
        <f>ROW(Source!A760)</f>
        <v>760</v>
      </c>
      <c r="B1426">
        <v>39570879</v>
      </c>
      <c r="C1426">
        <v>39574653</v>
      </c>
      <c r="D1426">
        <v>36883858</v>
      </c>
      <c r="E1426">
        <v>1</v>
      </c>
      <c r="F1426">
        <v>1</v>
      </c>
      <c r="G1426">
        <v>1</v>
      </c>
      <c r="H1426">
        <v>2</v>
      </c>
      <c r="I1426" t="s">
        <v>1231</v>
      </c>
      <c r="J1426" t="s">
        <v>1232</v>
      </c>
      <c r="K1426" t="s">
        <v>1233</v>
      </c>
      <c r="L1426">
        <v>1368</v>
      </c>
      <c r="N1426">
        <v>1011</v>
      </c>
      <c r="O1426" t="s">
        <v>1151</v>
      </c>
      <c r="P1426" t="s">
        <v>1151</v>
      </c>
      <c r="Q1426">
        <v>1</v>
      </c>
      <c r="W1426">
        <v>0</v>
      </c>
      <c r="X1426">
        <v>-353815937</v>
      </c>
      <c r="Y1426">
        <v>0.88749999999999996</v>
      </c>
      <c r="AA1426">
        <v>0</v>
      </c>
      <c r="AB1426">
        <v>53.14</v>
      </c>
      <c r="AC1426">
        <v>0</v>
      </c>
      <c r="AD1426">
        <v>0</v>
      </c>
      <c r="AE1426">
        <v>0</v>
      </c>
      <c r="AF1426">
        <v>8.1</v>
      </c>
      <c r="AG1426">
        <v>0</v>
      </c>
      <c r="AH1426">
        <v>0</v>
      </c>
      <c r="AI1426">
        <v>1</v>
      </c>
      <c r="AJ1426">
        <v>6.56</v>
      </c>
      <c r="AK1426">
        <v>1</v>
      </c>
      <c r="AL1426">
        <v>1</v>
      </c>
      <c r="AN1426">
        <v>0</v>
      </c>
      <c r="AO1426">
        <v>1</v>
      </c>
      <c r="AP1426">
        <v>1</v>
      </c>
      <c r="AQ1426">
        <v>0</v>
      </c>
      <c r="AR1426">
        <v>0</v>
      </c>
      <c r="AS1426" t="s">
        <v>3</v>
      </c>
      <c r="AT1426">
        <v>0.71</v>
      </c>
      <c r="AU1426" t="s">
        <v>19</v>
      </c>
      <c r="AV1426">
        <v>0</v>
      </c>
      <c r="AW1426">
        <v>2</v>
      </c>
      <c r="AX1426">
        <v>39574665</v>
      </c>
      <c r="AY1426">
        <v>1</v>
      </c>
      <c r="AZ1426">
        <v>0</v>
      </c>
      <c r="BA1426">
        <v>1358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CX1426">
        <f>Y1426*Source!I760</f>
        <v>3.3192499999999998</v>
      </c>
      <c r="CY1426">
        <f>AB1426</f>
        <v>53.14</v>
      </c>
      <c r="CZ1426">
        <f>AF1426</f>
        <v>8.1</v>
      </c>
      <c r="DA1426">
        <f>AJ1426</f>
        <v>6.56</v>
      </c>
      <c r="DB1426">
        <v>0</v>
      </c>
    </row>
    <row r="1427" spans="1:106" x14ac:dyDescent="0.2">
      <c r="A1427">
        <f>ROW(Source!A760)</f>
        <v>760</v>
      </c>
      <c r="B1427">
        <v>39570879</v>
      </c>
      <c r="C1427">
        <v>39574653</v>
      </c>
      <c r="D1427">
        <v>36803256</v>
      </c>
      <c r="E1427">
        <v>1</v>
      </c>
      <c r="F1427">
        <v>1</v>
      </c>
      <c r="G1427">
        <v>1</v>
      </c>
      <c r="H1427">
        <v>3</v>
      </c>
      <c r="I1427" t="s">
        <v>1178</v>
      </c>
      <c r="J1427" t="s">
        <v>1179</v>
      </c>
      <c r="K1427" t="s">
        <v>1180</v>
      </c>
      <c r="L1427">
        <v>1348</v>
      </c>
      <c r="N1427">
        <v>1009</v>
      </c>
      <c r="O1427" t="s">
        <v>64</v>
      </c>
      <c r="P1427" t="s">
        <v>64</v>
      </c>
      <c r="Q1427">
        <v>1000</v>
      </c>
      <c r="W1427">
        <v>0</v>
      </c>
      <c r="X1427">
        <v>-714836380</v>
      </c>
      <c r="Y1427">
        <v>6.9999999999999994E-5</v>
      </c>
      <c r="AA1427">
        <v>67666.47</v>
      </c>
      <c r="AB1427">
        <v>0</v>
      </c>
      <c r="AC1427">
        <v>0</v>
      </c>
      <c r="AD1427">
        <v>0</v>
      </c>
      <c r="AE1427">
        <v>10315.01</v>
      </c>
      <c r="AF1427">
        <v>0</v>
      </c>
      <c r="AG1427">
        <v>0</v>
      </c>
      <c r="AH1427">
        <v>0</v>
      </c>
      <c r="AI1427">
        <v>6.56</v>
      </c>
      <c r="AJ1427">
        <v>1</v>
      </c>
      <c r="AK1427">
        <v>1</v>
      </c>
      <c r="AL1427">
        <v>1</v>
      </c>
      <c r="AN1427">
        <v>0</v>
      </c>
      <c r="AO1427">
        <v>1</v>
      </c>
      <c r="AP1427">
        <v>0</v>
      </c>
      <c r="AQ1427">
        <v>0</v>
      </c>
      <c r="AR1427">
        <v>0</v>
      </c>
      <c r="AS1427" t="s">
        <v>3</v>
      </c>
      <c r="AT1427">
        <v>6.9999999999999994E-5</v>
      </c>
      <c r="AU1427" t="s">
        <v>3</v>
      </c>
      <c r="AV1427">
        <v>0</v>
      </c>
      <c r="AW1427">
        <v>2</v>
      </c>
      <c r="AX1427">
        <v>39574666</v>
      </c>
      <c r="AY1427">
        <v>1</v>
      </c>
      <c r="AZ1427">
        <v>0</v>
      </c>
      <c r="BA1427">
        <v>1359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CX1427">
        <f>Y1427*Source!I760</f>
        <v>2.6179999999999997E-4</v>
      </c>
      <c r="CY1427">
        <f>AA1427</f>
        <v>67666.47</v>
      </c>
      <c r="CZ1427">
        <f>AE1427</f>
        <v>10315.01</v>
      </c>
      <c r="DA1427">
        <f>AI1427</f>
        <v>6.56</v>
      </c>
      <c r="DB1427">
        <v>0</v>
      </c>
    </row>
    <row r="1428" spans="1:106" x14ac:dyDescent="0.2">
      <c r="A1428">
        <f>ROW(Source!A760)</f>
        <v>760</v>
      </c>
      <c r="B1428">
        <v>39570879</v>
      </c>
      <c r="C1428">
        <v>39574653</v>
      </c>
      <c r="D1428">
        <v>36804401</v>
      </c>
      <c r="E1428">
        <v>1</v>
      </c>
      <c r="F1428">
        <v>1</v>
      </c>
      <c r="G1428">
        <v>1</v>
      </c>
      <c r="H1428">
        <v>3</v>
      </c>
      <c r="I1428" t="s">
        <v>1562</v>
      </c>
      <c r="J1428" t="s">
        <v>1563</v>
      </c>
      <c r="K1428" t="s">
        <v>1564</v>
      </c>
      <c r="L1428">
        <v>1348</v>
      </c>
      <c r="N1428">
        <v>1009</v>
      </c>
      <c r="O1428" t="s">
        <v>64</v>
      </c>
      <c r="P1428" t="s">
        <v>64</v>
      </c>
      <c r="Q1428">
        <v>1000</v>
      </c>
      <c r="W1428">
        <v>0</v>
      </c>
      <c r="X1428">
        <v>960438781</v>
      </c>
      <c r="Y1428">
        <v>3.0000000000000001E-3</v>
      </c>
      <c r="AA1428">
        <v>66046.080000000002</v>
      </c>
      <c r="AB1428">
        <v>0</v>
      </c>
      <c r="AC1428">
        <v>0</v>
      </c>
      <c r="AD1428">
        <v>0</v>
      </c>
      <c r="AE1428">
        <v>10068</v>
      </c>
      <c r="AF1428">
        <v>0</v>
      </c>
      <c r="AG1428">
        <v>0</v>
      </c>
      <c r="AH1428">
        <v>0</v>
      </c>
      <c r="AI1428">
        <v>6.56</v>
      </c>
      <c r="AJ1428">
        <v>1</v>
      </c>
      <c r="AK1428">
        <v>1</v>
      </c>
      <c r="AL1428">
        <v>1</v>
      </c>
      <c r="AN1428">
        <v>0</v>
      </c>
      <c r="AO1428">
        <v>1</v>
      </c>
      <c r="AP1428">
        <v>0</v>
      </c>
      <c r="AQ1428">
        <v>0</v>
      </c>
      <c r="AR1428">
        <v>0</v>
      </c>
      <c r="AS1428" t="s">
        <v>3</v>
      </c>
      <c r="AT1428">
        <v>3.0000000000000001E-3</v>
      </c>
      <c r="AU1428" t="s">
        <v>3</v>
      </c>
      <c r="AV1428">
        <v>0</v>
      </c>
      <c r="AW1428">
        <v>2</v>
      </c>
      <c r="AX1428">
        <v>39574667</v>
      </c>
      <c r="AY1428">
        <v>1</v>
      </c>
      <c r="AZ1428">
        <v>0</v>
      </c>
      <c r="BA1428">
        <v>1360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CX1428">
        <f>Y1428*Source!I760</f>
        <v>1.1220000000000001E-2</v>
      </c>
      <c r="CY1428">
        <f>AA1428</f>
        <v>66046.080000000002</v>
      </c>
      <c r="CZ1428">
        <f>AE1428</f>
        <v>10068</v>
      </c>
      <c r="DA1428">
        <f>AI1428</f>
        <v>6.56</v>
      </c>
      <c r="DB1428">
        <v>0</v>
      </c>
    </row>
    <row r="1429" spans="1:106" x14ac:dyDescent="0.2">
      <c r="A1429">
        <f>ROW(Source!A760)</f>
        <v>760</v>
      </c>
      <c r="B1429">
        <v>39570879</v>
      </c>
      <c r="C1429">
        <v>39574653</v>
      </c>
      <c r="D1429">
        <v>36821815</v>
      </c>
      <c r="E1429">
        <v>1</v>
      </c>
      <c r="F1429">
        <v>1</v>
      </c>
      <c r="G1429">
        <v>1</v>
      </c>
      <c r="H1429">
        <v>3</v>
      </c>
      <c r="I1429" t="s">
        <v>1045</v>
      </c>
      <c r="J1429" t="s">
        <v>1047</v>
      </c>
      <c r="K1429" t="s">
        <v>1046</v>
      </c>
      <c r="L1429">
        <v>1354</v>
      </c>
      <c r="N1429">
        <v>1010</v>
      </c>
      <c r="O1429" t="s">
        <v>35</v>
      </c>
      <c r="P1429" t="s">
        <v>35</v>
      </c>
      <c r="Q1429">
        <v>1</v>
      </c>
      <c r="W1429">
        <v>0</v>
      </c>
      <c r="X1429">
        <v>-2010473208</v>
      </c>
      <c r="Y1429">
        <v>0.53475899999999998</v>
      </c>
      <c r="AA1429">
        <v>19547.23</v>
      </c>
      <c r="AB1429">
        <v>0</v>
      </c>
      <c r="AC1429">
        <v>0</v>
      </c>
      <c r="AD1429">
        <v>0</v>
      </c>
      <c r="AE1429">
        <v>2979.76</v>
      </c>
      <c r="AF1429">
        <v>0</v>
      </c>
      <c r="AG1429">
        <v>0</v>
      </c>
      <c r="AH1429">
        <v>0</v>
      </c>
      <c r="AI1429">
        <v>6.56</v>
      </c>
      <c r="AJ1429">
        <v>1</v>
      </c>
      <c r="AK1429">
        <v>1</v>
      </c>
      <c r="AL1429">
        <v>1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 t="s">
        <v>3</v>
      </c>
      <c r="AT1429">
        <v>0.53475899999999998</v>
      </c>
      <c r="AU1429" t="s">
        <v>3</v>
      </c>
      <c r="AV1429">
        <v>0</v>
      </c>
      <c r="AW1429">
        <v>1</v>
      </c>
      <c r="AX1429">
        <v>-1</v>
      </c>
      <c r="AY1429">
        <v>0</v>
      </c>
      <c r="AZ1429">
        <v>0</v>
      </c>
      <c r="BA1429" t="s">
        <v>3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CX1429">
        <f>Y1429*Source!I760</f>
        <v>1.9999986600000002</v>
      </c>
      <c r="CY1429">
        <f>AA1429</f>
        <v>19547.23</v>
      </c>
      <c r="CZ1429">
        <f>AE1429</f>
        <v>2979.76</v>
      </c>
      <c r="DA1429">
        <f>AI1429</f>
        <v>6.56</v>
      </c>
      <c r="DB1429">
        <v>0</v>
      </c>
    </row>
    <row r="1430" spans="1:106" x14ac:dyDescent="0.2">
      <c r="A1430">
        <f>ROW(Source!A760)</f>
        <v>760</v>
      </c>
      <c r="B1430">
        <v>39570879</v>
      </c>
      <c r="C1430">
        <v>39574653</v>
      </c>
      <c r="D1430">
        <v>36838817</v>
      </c>
      <c r="E1430">
        <v>1</v>
      </c>
      <c r="F1430">
        <v>1</v>
      </c>
      <c r="G1430">
        <v>1</v>
      </c>
      <c r="H1430">
        <v>3</v>
      </c>
      <c r="I1430" t="s">
        <v>1565</v>
      </c>
      <c r="J1430" t="s">
        <v>1566</v>
      </c>
      <c r="K1430" t="s">
        <v>1567</v>
      </c>
      <c r="L1430">
        <v>1354</v>
      </c>
      <c r="N1430">
        <v>1010</v>
      </c>
      <c r="O1430" t="s">
        <v>35</v>
      </c>
      <c r="P1430" t="s">
        <v>35</v>
      </c>
      <c r="Q1430">
        <v>1</v>
      </c>
      <c r="W1430">
        <v>0</v>
      </c>
      <c r="X1430">
        <v>-1153960265</v>
      </c>
      <c r="Y1430">
        <v>0.27</v>
      </c>
      <c r="AA1430">
        <v>722.32</v>
      </c>
      <c r="AB1430">
        <v>0</v>
      </c>
      <c r="AC1430">
        <v>0</v>
      </c>
      <c r="AD1430">
        <v>0</v>
      </c>
      <c r="AE1430">
        <v>110.11</v>
      </c>
      <c r="AF1430">
        <v>0</v>
      </c>
      <c r="AG1430">
        <v>0</v>
      </c>
      <c r="AH1430">
        <v>0</v>
      </c>
      <c r="AI1430">
        <v>6.56</v>
      </c>
      <c r="AJ1430">
        <v>1</v>
      </c>
      <c r="AK1430">
        <v>1</v>
      </c>
      <c r="AL1430">
        <v>1</v>
      </c>
      <c r="AN1430">
        <v>0</v>
      </c>
      <c r="AO1430">
        <v>1</v>
      </c>
      <c r="AP1430">
        <v>0</v>
      </c>
      <c r="AQ1430">
        <v>0</v>
      </c>
      <c r="AR1430">
        <v>0</v>
      </c>
      <c r="AS1430" t="s">
        <v>3</v>
      </c>
      <c r="AT1430">
        <v>0.27</v>
      </c>
      <c r="AU1430" t="s">
        <v>3</v>
      </c>
      <c r="AV1430">
        <v>0</v>
      </c>
      <c r="AW1430">
        <v>2</v>
      </c>
      <c r="AX1430">
        <v>39574669</v>
      </c>
      <c r="AY1430">
        <v>1</v>
      </c>
      <c r="AZ1430">
        <v>0</v>
      </c>
      <c r="BA1430">
        <v>1362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CX1430">
        <f>Y1430*Source!I760</f>
        <v>1.0098</v>
      </c>
      <c r="CY1430">
        <f>AA1430</f>
        <v>722.32</v>
      </c>
      <c r="CZ1430">
        <f>AE1430</f>
        <v>110.11</v>
      </c>
      <c r="DA1430">
        <f>AI1430</f>
        <v>6.56</v>
      </c>
      <c r="DB1430">
        <v>0</v>
      </c>
    </row>
    <row r="1431" spans="1:106" x14ac:dyDescent="0.2">
      <c r="A1431">
        <f>ROW(Source!A762)</f>
        <v>762</v>
      </c>
      <c r="B1431">
        <v>39570879</v>
      </c>
      <c r="C1431">
        <v>39574671</v>
      </c>
      <c r="D1431">
        <v>37070164</v>
      </c>
      <c r="E1431">
        <v>1</v>
      </c>
      <c r="F1431">
        <v>1</v>
      </c>
      <c r="G1431">
        <v>1</v>
      </c>
      <c r="H1431">
        <v>1</v>
      </c>
      <c r="I1431" t="s">
        <v>1489</v>
      </c>
      <c r="J1431" t="s">
        <v>3</v>
      </c>
      <c r="K1431" t="s">
        <v>1490</v>
      </c>
      <c r="L1431">
        <v>1191</v>
      </c>
      <c r="N1431">
        <v>1013</v>
      </c>
      <c r="O1431" t="s">
        <v>1143</v>
      </c>
      <c r="P1431" t="s">
        <v>1143</v>
      </c>
      <c r="Q1431">
        <v>1</v>
      </c>
      <c r="W1431">
        <v>0</v>
      </c>
      <c r="X1431">
        <v>-598469600</v>
      </c>
      <c r="Y1431">
        <v>234.66899999999998</v>
      </c>
      <c r="AA1431">
        <v>0</v>
      </c>
      <c r="AB1431">
        <v>0</v>
      </c>
      <c r="AC1431">
        <v>0</v>
      </c>
      <c r="AD1431">
        <v>60.94</v>
      </c>
      <c r="AE1431">
        <v>0</v>
      </c>
      <c r="AF1431">
        <v>0</v>
      </c>
      <c r="AG1431">
        <v>0</v>
      </c>
      <c r="AH1431">
        <v>9.2899999999999991</v>
      </c>
      <c r="AI1431">
        <v>1</v>
      </c>
      <c r="AJ1431">
        <v>1</v>
      </c>
      <c r="AK1431">
        <v>1</v>
      </c>
      <c r="AL1431">
        <v>6.56</v>
      </c>
      <c r="AN1431">
        <v>0</v>
      </c>
      <c r="AO1431">
        <v>1</v>
      </c>
      <c r="AP1431">
        <v>1</v>
      </c>
      <c r="AQ1431">
        <v>0</v>
      </c>
      <c r="AR1431">
        <v>0</v>
      </c>
      <c r="AS1431" t="s">
        <v>3</v>
      </c>
      <c r="AT1431">
        <v>204.06</v>
      </c>
      <c r="AU1431" t="s">
        <v>20</v>
      </c>
      <c r="AV1431">
        <v>1</v>
      </c>
      <c r="AW1431">
        <v>2</v>
      </c>
      <c r="AX1431">
        <v>39574677</v>
      </c>
      <c r="AY1431">
        <v>1</v>
      </c>
      <c r="AZ1431">
        <v>0</v>
      </c>
      <c r="BA1431">
        <v>1363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CX1431">
        <f>Y1431*Source!I762</f>
        <v>28.864286999999997</v>
      </c>
      <c r="CY1431">
        <f>AD1431</f>
        <v>60.94</v>
      </c>
      <c r="CZ1431">
        <f>AH1431</f>
        <v>9.2899999999999991</v>
      </c>
      <c r="DA1431">
        <f>AL1431</f>
        <v>6.56</v>
      </c>
      <c r="DB1431">
        <v>0</v>
      </c>
    </row>
    <row r="1432" spans="1:106" x14ac:dyDescent="0.2">
      <c r="A1432">
        <f>ROW(Source!A762)</f>
        <v>762</v>
      </c>
      <c r="B1432">
        <v>39570879</v>
      </c>
      <c r="C1432">
        <v>39574671</v>
      </c>
      <c r="D1432">
        <v>37064876</v>
      </c>
      <c r="E1432">
        <v>1</v>
      </c>
      <c r="F1432">
        <v>1</v>
      </c>
      <c r="G1432">
        <v>1</v>
      </c>
      <c r="H1432">
        <v>1</v>
      </c>
      <c r="I1432" t="s">
        <v>1146</v>
      </c>
      <c r="J1432" t="s">
        <v>3</v>
      </c>
      <c r="K1432" t="s">
        <v>1147</v>
      </c>
      <c r="L1432">
        <v>1191</v>
      </c>
      <c r="N1432">
        <v>1013</v>
      </c>
      <c r="O1432" t="s">
        <v>1143</v>
      </c>
      <c r="P1432" t="s">
        <v>1143</v>
      </c>
      <c r="Q1432">
        <v>1</v>
      </c>
      <c r="W1432">
        <v>0</v>
      </c>
      <c r="X1432">
        <v>-1417349443</v>
      </c>
      <c r="Y1432">
        <v>2.06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1</v>
      </c>
      <c r="AJ1432">
        <v>1</v>
      </c>
      <c r="AK1432">
        <v>6.56</v>
      </c>
      <c r="AL1432">
        <v>1</v>
      </c>
      <c r="AN1432">
        <v>0</v>
      </c>
      <c r="AO1432">
        <v>1</v>
      </c>
      <c r="AP1432">
        <v>0</v>
      </c>
      <c r="AQ1432">
        <v>0</v>
      </c>
      <c r="AR1432">
        <v>0</v>
      </c>
      <c r="AS1432" t="s">
        <v>3</v>
      </c>
      <c r="AT1432">
        <v>2.06</v>
      </c>
      <c r="AU1432" t="s">
        <v>3</v>
      </c>
      <c r="AV1432">
        <v>2</v>
      </c>
      <c r="AW1432">
        <v>2</v>
      </c>
      <c r="AX1432">
        <v>39574678</v>
      </c>
      <c r="AY1432">
        <v>1</v>
      </c>
      <c r="AZ1432">
        <v>2048</v>
      </c>
      <c r="BA1432">
        <v>1364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CX1432">
        <f>Y1432*Source!I762</f>
        <v>0.25337999999999999</v>
      </c>
      <c r="CY1432">
        <f>AD1432</f>
        <v>0</v>
      </c>
      <c r="CZ1432">
        <f>AH1432</f>
        <v>0</v>
      </c>
      <c r="DA1432">
        <f>AL1432</f>
        <v>1</v>
      </c>
      <c r="DB1432">
        <v>0</v>
      </c>
    </row>
    <row r="1433" spans="1:106" x14ac:dyDescent="0.2">
      <c r="A1433">
        <f>ROW(Source!A762)</f>
        <v>762</v>
      </c>
      <c r="B1433">
        <v>39570879</v>
      </c>
      <c r="C1433">
        <v>39574671</v>
      </c>
      <c r="D1433">
        <v>36882452</v>
      </c>
      <c r="E1433">
        <v>1</v>
      </c>
      <c r="F1433">
        <v>1</v>
      </c>
      <c r="G1433">
        <v>1</v>
      </c>
      <c r="H1433">
        <v>2</v>
      </c>
      <c r="I1433" t="s">
        <v>1291</v>
      </c>
      <c r="J1433" t="s">
        <v>1292</v>
      </c>
      <c r="K1433" t="s">
        <v>1293</v>
      </c>
      <c r="L1433">
        <v>1368</v>
      </c>
      <c r="N1433">
        <v>1011</v>
      </c>
      <c r="O1433" t="s">
        <v>1151</v>
      </c>
      <c r="P1433" t="s">
        <v>1151</v>
      </c>
      <c r="Q1433">
        <v>1</v>
      </c>
      <c r="W1433">
        <v>0</v>
      </c>
      <c r="X1433">
        <v>1188625873</v>
      </c>
      <c r="Y1433">
        <v>2.5750000000000002</v>
      </c>
      <c r="AA1433">
        <v>0</v>
      </c>
      <c r="AB1433">
        <v>205.07</v>
      </c>
      <c r="AC1433">
        <v>13.5</v>
      </c>
      <c r="AD1433">
        <v>0</v>
      </c>
      <c r="AE1433">
        <v>0</v>
      </c>
      <c r="AF1433">
        <v>31.26</v>
      </c>
      <c r="AG1433">
        <v>13.5</v>
      </c>
      <c r="AH1433">
        <v>0</v>
      </c>
      <c r="AI1433">
        <v>1</v>
      </c>
      <c r="AJ1433">
        <v>6.56</v>
      </c>
      <c r="AK1433">
        <v>1</v>
      </c>
      <c r="AL1433">
        <v>1</v>
      </c>
      <c r="AN1433">
        <v>0</v>
      </c>
      <c r="AO1433">
        <v>1</v>
      </c>
      <c r="AP1433">
        <v>1</v>
      </c>
      <c r="AQ1433">
        <v>0</v>
      </c>
      <c r="AR1433">
        <v>0</v>
      </c>
      <c r="AS1433" t="s">
        <v>3</v>
      </c>
      <c r="AT1433">
        <v>2.06</v>
      </c>
      <c r="AU1433" t="s">
        <v>19</v>
      </c>
      <c r="AV1433">
        <v>0</v>
      </c>
      <c r="AW1433">
        <v>2</v>
      </c>
      <c r="AX1433">
        <v>39574679</v>
      </c>
      <c r="AY1433">
        <v>1</v>
      </c>
      <c r="AZ1433">
        <v>0</v>
      </c>
      <c r="BA1433">
        <v>1365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CX1433">
        <f>Y1433*Source!I762</f>
        <v>0.31672500000000003</v>
      </c>
      <c r="CY1433">
        <f>AB1433</f>
        <v>205.07</v>
      </c>
      <c r="CZ1433">
        <f>AF1433</f>
        <v>31.26</v>
      </c>
      <c r="DA1433">
        <f>AJ1433</f>
        <v>6.56</v>
      </c>
      <c r="DB1433">
        <v>0</v>
      </c>
    </row>
    <row r="1434" spans="1:106" x14ac:dyDescent="0.2">
      <c r="A1434">
        <f>ROW(Source!A762)</f>
        <v>762</v>
      </c>
      <c r="B1434">
        <v>39570879</v>
      </c>
      <c r="C1434">
        <v>39574671</v>
      </c>
      <c r="D1434">
        <v>36807325</v>
      </c>
      <c r="E1434">
        <v>1</v>
      </c>
      <c r="F1434">
        <v>1</v>
      </c>
      <c r="G1434">
        <v>1</v>
      </c>
      <c r="H1434">
        <v>3</v>
      </c>
      <c r="I1434" t="s">
        <v>1568</v>
      </c>
      <c r="J1434" t="s">
        <v>1569</v>
      </c>
      <c r="K1434" t="s">
        <v>1570</v>
      </c>
      <c r="L1434">
        <v>1339</v>
      </c>
      <c r="N1434">
        <v>1007</v>
      </c>
      <c r="O1434" t="s">
        <v>73</v>
      </c>
      <c r="P1434" t="s">
        <v>73</v>
      </c>
      <c r="Q1434">
        <v>1</v>
      </c>
      <c r="W1434">
        <v>0</v>
      </c>
      <c r="X1434">
        <v>-1813551736</v>
      </c>
      <c r="Y1434">
        <v>4.3</v>
      </c>
      <c r="AA1434">
        <v>3348.22</v>
      </c>
      <c r="AB1434">
        <v>0</v>
      </c>
      <c r="AC1434">
        <v>0</v>
      </c>
      <c r="AD1434">
        <v>0</v>
      </c>
      <c r="AE1434">
        <v>510.4</v>
      </c>
      <c r="AF1434">
        <v>0</v>
      </c>
      <c r="AG1434">
        <v>0</v>
      </c>
      <c r="AH1434">
        <v>0</v>
      </c>
      <c r="AI1434">
        <v>6.56</v>
      </c>
      <c r="AJ1434">
        <v>1</v>
      </c>
      <c r="AK1434">
        <v>1</v>
      </c>
      <c r="AL1434">
        <v>1</v>
      </c>
      <c r="AN1434">
        <v>0</v>
      </c>
      <c r="AO1434">
        <v>1</v>
      </c>
      <c r="AP1434">
        <v>0</v>
      </c>
      <c r="AQ1434">
        <v>0</v>
      </c>
      <c r="AR1434">
        <v>0</v>
      </c>
      <c r="AS1434" t="s">
        <v>3</v>
      </c>
      <c r="AT1434">
        <v>4.3</v>
      </c>
      <c r="AU1434" t="s">
        <v>3</v>
      </c>
      <c r="AV1434">
        <v>0</v>
      </c>
      <c r="AW1434">
        <v>2</v>
      </c>
      <c r="AX1434">
        <v>39574680</v>
      </c>
      <c r="AY1434">
        <v>1</v>
      </c>
      <c r="AZ1434">
        <v>0</v>
      </c>
      <c r="BA1434">
        <v>1366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CX1434">
        <f>Y1434*Source!I762</f>
        <v>0.52889999999999993</v>
      </c>
      <c r="CY1434">
        <f>AA1434</f>
        <v>3348.22</v>
      </c>
      <c r="CZ1434">
        <f>AE1434</f>
        <v>510.4</v>
      </c>
      <c r="DA1434">
        <f>AI1434</f>
        <v>6.56</v>
      </c>
      <c r="DB1434">
        <v>0</v>
      </c>
    </row>
    <row r="1435" spans="1:106" x14ac:dyDescent="0.2">
      <c r="A1435">
        <f>ROW(Source!A762)</f>
        <v>762</v>
      </c>
      <c r="B1435">
        <v>39570879</v>
      </c>
      <c r="C1435">
        <v>39574671</v>
      </c>
      <c r="D1435">
        <v>36807381</v>
      </c>
      <c r="E1435">
        <v>1</v>
      </c>
      <c r="F1435">
        <v>1</v>
      </c>
      <c r="G1435">
        <v>1</v>
      </c>
      <c r="H1435">
        <v>3</v>
      </c>
      <c r="I1435" t="s">
        <v>1288</v>
      </c>
      <c r="J1435" t="s">
        <v>1289</v>
      </c>
      <c r="K1435" t="s">
        <v>1290</v>
      </c>
      <c r="L1435">
        <v>1339</v>
      </c>
      <c r="N1435">
        <v>1007</v>
      </c>
      <c r="O1435" t="s">
        <v>73</v>
      </c>
      <c r="P1435" t="s">
        <v>73</v>
      </c>
      <c r="Q1435">
        <v>1</v>
      </c>
      <c r="W1435">
        <v>0</v>
      </c>
      <c r="X1435">
        <v>-1001479081</v>
      </c>
      <c r="Y1435">
        <v>0.1</v>
      </c>
      <c r="AA1435">
        <v>3397.49</v>
      </c>
      <c r="AB1435">
        <v>0</v>
      </c>
      <c r="AC1435">
        <v>0</v>
      </c>
      <c r="AD1435">
        <v>0</v>
      </c>
      <c r="AE1435">
        <v>517.91</v>
      </c>
      <c r="AF1435">
        <v>0</v>
      </c>
      <c r="AG1435">
        <v>0</v>
      </c>
      <c r="AH1435">
        <v>0</v>
      </c>
      <c r="AI1435">
        <v>6.56</v>
      </c>
      <c r="AJ1435">
        <v>1</v>
      </c>
      <c r="AK1435">
        <v>1</v>
      </c>
      <c r="AL1435">
        <v>1</v>
      </c>
      <c r="AN1435">
        <v>0</v>
      </c>
      <c r="AO1435">
        <v>1</v>
      </c>
      <c r="AP1435">
        <v>0</v>
      </c>
      <c r="AQ1435">
        <v>0</v>
      </c>
      <c r="AR1435">
        <v>0</v>
      </c>
      <c r="AS1435" t="s">
        <v>3</v>
      </c>
      <c r="AT1435">
        <v>0.1</v>
      </c>
      <c r="AU1435" t="s">
        <v>3</v>
      </c>
      <c r="AV1435">
        <v>0</v>
      </c>
      <c r="AW1435">
        <v>2</v>
      </c>
      <c r="AX1435">
        <v>39574681</v>
      </c>
      <c r="AY1435">
        <v>1</v>
      </c>
      <c r="AZ1435">
        <v>0</v>
      </c>
      <c r="BA1435">
        <v>1367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CX1435">
        <f>Y1435*Source!I762</f>
        <v>1.23E-2</v>
      </c>
      <c r="CY1435">
        <f>AA1435</f>
        <v>3397.49</v>
      </c>
      <c r="CZ1435">
        <f>AE1435</f>
        <v>517.91</v>
      </c>
      <c r="DA1435">
        <f>AI1435</f>
        <v>6.56</v>
      </c>
      <c r="DB1435">
        <v>0</v>
      </c>
    </row>
    <row r="1436" spans="1:106" x14ac:dyDescent="0.2">
      <c r="A1436">
        <f>ROW(Source!A763)</f>
        <v>763</v>
      </c>
      <c r="B1436">
        <v>39570879</v>
      </c>
      <c r="C1436">
        <v>39574682</v>
      </c>
      <c r="D1436">
        <v>37064878</v>
      </c>
      <c r="E1436">
        <v>1</v>
      </c>
      <c r="F1436">
        <v>1</v>
      </c>
      <c r="G1436">
        <v>1</v>
      </c>
      <c r="H1436">
        <v>1</v>
      </c>
      <c r="I1436" t="s">
        <v>1173</v>
      </c>
      <c r="J1436" t="s">
        <v>3</v>
      </c>
      <c r="K1436" t="s">
        <v>1174</v>
      </c>
      <c r="L1436">
        <v>1191</v>
      </c>
      <c r="N1436">
        <v>1013</v>
      </c>
      <c r="O1436" t="s">
        <v>1143</v>
      </c>
      <c r="P1436" t="s">
        <v>1143</v>
      </c>
      <c r="Q1436">
        <v>1</v>
      </c>
      <c r="W1436">
        <v>0</v>
      </c>
      <c r="X1436">
        <v>-1081351934</v>
      </c>
      <c r="Y1436">
        <v>98.715999999999994</v>
      </c>
      <c r="AA1436">
        <v>0</v>
      </c>
      <c r="AB1436">
        <v>0</v>
      </c>
      <c r="AC1436">
        <v>0</v>
      </c>
      <c r="AD1436">
        <v>61.66</v>
      </c>
      <c r="AE1436">
        <v>0</v>
      </c>
      <c r="AF1436">
        <v>0</v>
      </c>
      <c r="AG1436">
        <v>0</v>
      </c>
      <c r="AH1436">
        <v>9.4</v>
      </c>
      <c r="AI1436">
        <v>1</v>
      </c>
      <c r="AJ1436">
        <v>1</v>
      </c>
      <c r="AK1436">
        <v>1</v>
      </c>
      <c r="AL1436">
        <v>6.56</v>
      </c>
      <c r="AN1436">
        <v>0</v>
      </c>
      <c r="AO1436">
        <v>1</v>
      </c>
      <c r="AP1436">
        <v>1</v>
      </c>
      <c r="AQ1436">
        <v>0</v>
      </c>
      <c r="AR1436">
        <v>0</v>
      </c>
      <c r="AS1436" t="s">
        <v>3</v>
      </c>
      <c r="AT1436">
        <v>85.84</v>
      </c>
      <c r="AU1436" t="s">
        <v>20</v>
      </c>
      <c r="AV1436">
        <v>1</v>
      </c>
      <c r="AW1436">
        <v>2</v>
      </c>
      <c r="AX1436">
        <v>39574691</v>
      </c>
      <c r="AY1436">
        <v>1</v>
      </c>
      <c r="AZ1436">
        <v>0</v>
      </c>
      <c r="BA1436">
        <v>1368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CX1436">
        <f>Y1436*Source!I763</f>
        <v>8.2921440000000004</v>
      </c>
      <c r="CY1436">
        <f>AD1436</f>
        <v>61.66</v>
      </c>
      <c r="CZ1436">
        <f>AH1436</f>
        <v>9.4</v>
      </c>
      <c r="DA1436">
        <f>AL1436</f>
        <v>6.56</v>
      </c>
      <c r="DB1436">
        <v>0</v>
      </c>
    </row>
    <row r="1437" spans="1:106" x14ac:dyDescent="0.2">
      <c r="A1437">
        <f>ROW(Source!A763)</f>
        <v>763</v>
      </c>
      <c r="B1437">
        <v>39570879</v>
      </c>
      <c r="C1437">
        <v>39574682</v>
      </c>
      <c r="D1437">
        <v>37064876</v>
      </c>
      <c r="E1437">
        <v>1</v>
      </c>
      <c r="F1437">
        <v>1</v>
      </c>
      <c r="G1437">
        <v>1</v>
      </c>
      <c r="H1437">
        <v>1</v>
      </c>
      <c r="I1437" t="s">
        <v>1146</v>
      </c>
      <c r="J1437" t="s">
        <v>3</v>
      </c>
      <c r="K1437" t="s">
        <v>1147</v>
      </c>
      <c r="L1437">
        <v>1191</v>
      </c>
      <c r="N1437">
        <v>1013</v>
      </c>
      <c r="O1437" t="s">
        <v>1143</v>
      </c>
      <c r="P1437" t="s">
        <v>1143</v>
      </c>
      <c r="Q1437">
        <v>1</v>
      </c>
      <c r="W1437">
        <v>0</v>
      </c>
      <c r="X1437">
        <v>-1417349443</v>
      </c>
      <c r="Y1437">
        <v>6.29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1</v>
      </c>
      <c r="AJ1437">
        <v>1</v>
      </c>
      <c r="AK1437">
        <v>6.56</v>
      </c>
      <c r="AL1437">
        <v>1</v>
      </c>
      <c r="AN1437">
        <v>0</v>
      </c>
      <c r="AO1437">
        <v>1</v>
      </c>
      <c r="AP1437">
        <v>0</v>
      </c>
      <c r="AQ1437">
        <v>0</v>
      </c>
      <c r="AR1437">
        <v>0</v>
      </c>
      <c r="AS1437" t="s">
        <v>3</v>
      </c>
      <c r="AT1437">
        <v>6.29</v>
      </c>
      <c r="AU1437" t="s">
        <v>3</v>
      </c>
      <c r="AV1437">
        <v>2</v>
      </c>
      <c r="AW1437">
        <v>2</v>
      </c>
      <c r="AX1437">
        <v>39574692</v>
      </c>
      <c r="AY1437">
        <v>1</v>
      </c>
      <c r="AZ1437">
        <v>2048</v>
      </c>
      <c r="BA1437">
        <v>1369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CX1437">
        <f>Y1437*Source!I763</f>
        <v>0.52836000000000005</v>
      </c>
      <c r="CY1437">
        <f>AD1437</f>
        <v>0</v>
      </c>
      <c r="CZ1437">
        <f>AH1437</f>
        <v>0</v>
      </c>
      <c r="DA1437">
        <f>AL1437</f>
        <v>1</v>
      </c>
      <c r="DB1437">
        <v>0</v>
      </c>
    </row>
    <row r="1438" spans="1:106" x14ac:dyDescent="0.2">
      <c r="A1438">
        <f>ROW(Source!A763)</f>
        <v>763</v>
      </c>
      <c r="B1438">
        <v>39570879</v>
      </c>
      <c r="C1438">
        <v>39574682</v>
      </c>
      <c r="D1438">
        <v>36882452</v>
      </c>
      <c r="E1438">
        <v>1</v>
      </c>
      <c r="F1438">
        <v>1</v>
      </c>
      <c r="G1438">
        <v>1</v>
      </c>
      <c r="H1438">
        <v>2</v>
      </c>
      <c r="I1438" t="s">
        <v>1291</v>
      </c>
      <c r="J1438" t="s">
        <v>1292</v>
      </c>
      <c r="K1438" t="s">
        <v>1293</v>
      </c>
      <c r="L1438">
        <v>1368</v>
      </c>
      <c r="N1438">
        <v>1011</v>
      </c>
      <c r="O1438" t="s">
        <v>1151</v>
      </c>
      <c r="P1438" t="s">
        <v>1151</v>
      </c>
      <c r="Q1438">
        <v>1</v>
      </c>
      <c r="W1438">
        <v>0</v>
      </c>
      <c r="X1438">
        <v>1188625873</v>
      </c>
      <c r="Y1438">
        <v>1.05</v>
      </c>
      <c r="AA1438">
        <v>0</v>
      </c>
      <c r="AB1438">
        <v>205.07</v>
      </c>
      <c r="AC1438">
        <v>13.5</v>
      </c>
      <c r="AD1438">
        <v>0</v>
      </c>
      <c r="AE1438">
        <v>0</v>
      </c>
      <c r="AF1438">
        <v>31.26</v>
      </c>
      <c r="AG1438">
        <v>13.5</v>
      </c>
      <c r="AH1438">
        <v>0</v>
      </c>
      <c r="AI1438">
        <v>1</v>
      </c>
      <c r="AJ1438">
        <v>6.56</v>
      </c>
      <c r="AK1438">
        <v>1</v>
      </c>
      <c r="AL1438">
        <v>1</v>
      </c>
      <c r="AN1438">
        <v>0</v>
      </c>
      <c r="AO1438">
        <v>1</v>
      </c>
      <c r="AP1438">
        <v>1</v>
      </c>
      <c r="AQ1438">
        <v>0</v>
      </c>
      <c r="AR1438">
        <v>0</v>
      </c>
      <c r="AS1438" t="s">
        <v>3</v>
      </c>
      <c r="AT1438">
        <v>0.84</v>
      </c>
      <c r="AU1438" t="s">
        <v>19</v>
      </c>
      <c r="AV1438">
        <v>0</v>
      </c>
      <c r="AW1438">
        <v>2</v>
      </c>
      <c r="AX1438">
        <v>39574693</v>
      </c>
      <c r="AY1438">
        <v>1</v>
      </c>
      <c r="AZ1438">
        <v>0</v>
      </c>
      <c r="BA1438">
        <v>1370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CX1438">
        <f>Y1438*Source!I763</f>
        <v>8.8200000000000014E-2</v>
      </c>
      <c r="CY1438">
        <f>AB1438</f>
        <v>205.07</v>
      </c>
      <c r="CZ1438">
        <f>AF1438</f>
        <v>31.26</v>
      </c>
      <c r="DA1438">
        <f>AJ1438</f>
        <v>6.56</v>
      </c>
      <c r="DB1438">
        <v>0</v>
      </c>
    </row>
    <row r="1439" spans="1:106" x14ac:dyDescent="0.2">
      <c r="A1439">
        <f>ROW(Source!A763)</f>
        <v>763</v>
      </c>
      <c r="B1439">
        <v>39570879</v>
      </c>
      <c r="C1439">
        <v>39574682</v>
      </c>
      <c r="D1439">
        <v>36882608</v>
      </c>
      <c r="E1439">
        <v>1</v>
      </c>
      <c r="F1439">
        <v>1</v>
      </c>
      <c r="G1439">
        <v>1</v>
      </c>
      <c r="H1439">
        <v>2</v>
      </c>
      <c r="I1439" t="s">
        <v>1571</v>
      </c>
      <c r="J1439" t="s">
        <v>1572</v>
      </c>
      <c r="K1439" t="s">
        <v>1573</v>
      </c>
      <c r="L1439">
        <v>1368</v>
      </c>
      <c r="N1439">
        <v>1011</v>
      </c>
      <c r="O1439" t="s">
        <v>1151</v>
      </c>
      <c r="P1439" t="s">
        <v>1151</v>
      </c>
      <c r="Q1439">
        <v>1</v>
      </c>
      <c r="W1439">
        <v>0</v>
      </c>
      <c r="X1439">
        <v>1573467769</v>
      </c>
      <c r="Y1439">
        <v>6.8125</v>
      </c>
      <c r="AA1439">
        <v>0</v>
      </c>
      <c r="AB1439">
        <v>92.82</v>
      </c>
      <c r="AC1439">
        <v>8.91</v>
      </c>
      <c r="AD1439">
        <v>0</v>
      </c>
      <c r="AE1439">
        <v>0</v>
      </c>
      <c r="AF1439">
        <v>14.15</v>
      </c>
      <c r="AG1439">
        <v>8.91</v>
      </c>
      <c r="AH1439">
        <v>0</v>
      </c>
      <c r="AI1439">
        <v>1</v>
      </c>
      <c r="AJ1439">
        <v>6.56</v>
      </c>
      <c r="AK1439">
        <v>1</v>
      </c>
      <c r="AL1439">
        <v>1</v>
      </c>
      <c r="AN1439">
        <v>0</v>
      </c>
      <c r="AO1439">
        <v>1</v>
      </c>
      <c r="AP1439">
        <v>1</v>
      </c>
      <c r="AQ1439">
        <v>0</v>
      </c>
      <c r="AR1439">
        <v>0</v>
      </c>
      <c r="AS1439" t="s">
        <v>3</v>
      </c>
      <c r="AT1439">
        <v>5.45</v>
      </c>
      <c r="AU1439" t="s">
        <v>19</v>
      </c>
      <c r="AV1439">
        <v>0</v>
      </c>
      <c r="AW1439">
        <v>2</v>
      </c>
      <c r="AX1439">
        <v>39574694</v>
      </c>
      <c r="AY1439">
        <v>1</v>
      </c>
      <c r="AZ1439">
        <v>0</v>
      </c>
      <c r="BA1439">
        <v>1371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CX1439">
        <f>Y1439*Source!I763</f>
        <v>0.57225000000000004</v>
      </c>
      <c r="CY1439">
        <f>AB1439</f>
        <v>92.82</v>
      </c>
      <c r="CZ1439">
        <f>AF1439</f>
        <v>14.15</v>
      </c>
      <c r="DA1439">
        <f>AJ1439</f>
        <v>6.56</v>
      </c>
      <c r="DB1439">
        <v>0</v>
      </c>
    </row>
    <row r="1440" spans="1:106" x14ac:dyDescent="0.2">
      <c r="A1440">
        <f>ROW(Source!A763)</f>
        <v>763</v>
      </c>
      <c r="B1440">
        <v>39570879</v>
      </c>
      <c r="C1440">
        <v>39574682</v>
      </c>
      <c r="D1440">
        <v>36804547</v>
      </c>
      <c r="E1440">
        <v>1</v>
      </c>
      <c r="F1440">
        <v>1</v>
      </c>
      <c r="G1440">
        <v>1</v>
      </c>
      <c r="H1440">
        <v>3</v>
      </c>
      <c r="I1440" t="s">
        <v>1574</v>
      </c>
      <c r="J1440" t="s">
        <v>1575</v>
      </c>
      <c r="K1440" t="s">
        <v>1576</v>
      </c>
      <c r="L1440">
        <v>1348</v>
      </c>
      <c r="N1440">
        <v>1009</v>
      </c>
      <c r="O1440" t="s">
        <v>64</v>
      </c>
      <c r="P1440" t="s">
        <v>64</v>
      </c>
      <c r="Q1440">
        <v>1000</v>
      </c>
      <c r="W1440">
        <v>0</v>
      </c>
      <c r="X1440">
        <v>2032238625</v>
      </c>
      <c r="Y1440">
        <v>1.2E-4</v>
      </c>
      <c r="AA1440">
        <v>55596</v>
      </c>
      <c r="AB1440">
        <v>0</v>
      </c>
      <c r="AC1440">
        <v>0</v>
      </c>
      <c r="AD1440">
        <v>0</v>
      </c>
      <c r="AE1440">
        <v>8475</v>
      </c>
      <c r="AF1440">
        <v>0</v>
      </c>
      <c r="AG1440">
        <v>0</v>
      </c>
      <c r="AH1440">
        <v>0</v>
      </c>
      <c r="AI1440">
        <v>6.56</v>
      </c>
      <c r="AJ1440">
        <v>1</v>
      </c>
      <c r="AK1440">
        <v>1</v>
      </c>
      <c r="AL1440">
        <v>1</v>
      </c>
      <c r="AN1440">
        <v>0</v>
      </c>
      <c r="AO1440">
        <v>1</v>
      </c>
      <c r="AP1440">
        <v>0</v>
      </c>
      <c r="AQ1440">
        <v>0</v>
      </c>
      <c r="AR1440">
        <v>0</v>
      </c>
      <c r="AS1440" t="s">
        <v>3</v>
      </c>
      <c r="AT1440">
        <v>1.2E-4</v>
      </c>
      <c r="AU1440" t="s">
        <v>3</v>
      </c>
      <c r="AV1440">
        <v>0</v>
      </c>
      <c r="AW1440">
        <v>2</v>
      </c>
      <c r="AX1440">
        <v>39574695</v>
      </c>
      <c r="AY1440">
        <v>1</v>
      </c>
      <c r="AZ1440">
        <v>0</v>
      </c>
      <c r="BA1440">
        <v>1372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CX1440">
        <f>Y1440*Source!I763</f>
        <v>1.008E-5</v>
      </c>
      <c r="CY1440">
        <f>AA1440</f>
        <v>55596</v>
      </c>
      <c r="CZ1440">
        <f>AE1440</f>
        <v>8475</v>
      </c>
      <c r="DA1440">
        <f>AI1440</f>
        <v>6.56</v>
      </c>
      <c r="DB1440">
        <v>0</v>
      </c>
    </row>
    <row r="1441" spans="1:106" x14ac:dyDescent="0.2">
      <c r="A1441">
        <f>ROW(Source!A763)</f>
        <v>763</v>
      </c>
      <c r="B1441">
        <v>39570879</v>
      </c>
      <c r="C1441">
        <v>39574682</v>
      </c>
      <c r="D1441">
        <v>36806488</v>
      </c>
      <c r="E1441">
        <v>1</v>
      </c>
      <c r="F1441">
        <v>1</v>
      </c>
      <c r="G1441">
        <v>1</v>
      </c>
      <c r="H1441">
        <v>3</v>
      </c>
      <c r="I1441" t="s">
        <v>1577</v>
      </c>
      <c r="J1441" t="s">
        <v>1578</v>
      </c>
      <c r="K1441" t="s">
        <v>1579</v>
      </c>
      <c r="L1441">
        <v>1348</v>
      </c>
      <c r="N1441">
        <v>1009</v>
      </c>
      <c r="O1441" t="s">
        <v>64</v>
      </c>
      <c r="P1441" t="s">
        <v>64</v>
      </c>
      <c r="Q1441">
        <v>1000</v>
      </c>
      <c r="W1441">
        <v>0</v>
      </c>
      <c r="X1441">
        <v>-1421715385</v>
      </c>
      <c r="Y1441">
        <v>6.0000000000000001E-3</v>
      </c>
      <c r="AA1441">
        <v>4788.67</v>
      </c>
      <c r="AB1441">
        <v>0</v>
      </c>
      <c r="AC1441">
        <v>0</v>
      </c>
      <c r="AD1441">
        <v>0</v>
      </c>
      <c r="AE1441">
        <v>729.98</v>
      </c>
      <c r="AF1441">
        <v>0</v>
      </c>
      <c r="AG1441">
        <v>0</v>
      </c>
      <c r="AH1441">
        <v>0</v>
      </c>
      <c r="AI1441">
        <v>6.56</v>
      </c>
      <c r="AJ1441">
        <v>1</v>
      </c>
      <c r="AK1441">
        <v>1</v>
      </c>
      <c r="AL1441">
        <v>1</v>
      </c>
      <c r="AN1441">
        <v>0</v>
      </c>
      <c r="AO1441">
        <v>1</v>
      </c>
      <c r="AP1441">
        <v>0</v>
      </c>
      <c r="AQ1441">
        <v>0</v>
      </c>
      <c r="AR1441">
        <v>0</v>
      </c>
      <c r="AS1441" t="s">
        <v>3</v>
      </c>
      <c r="AT1441">
        <v>6.0000000000000001E-3</v>
      </c>
      <c r="AU1441" t="s">
        <v>3</v>
      </c>
      <c r="AV1441">
        <v>0</v>
      </c>
      <c r="AW1441">
        <v>2</v>
      </c>
      <c r="AX1441">
        <v>39574696</v>
      </c>
      <c r="AY1441">
        <v>1</v>
      </c>
      <c r="AZ1441">
        <v>0</v>
      </c>
      <c r="BA1441">
        <v>1373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CX1441">
        <f>Y1441*Source!I763</f>
        <v>5.04E-4</v>
      </c>
      <c r="CY1441">
        <f>AA1441</f>
        <v>4788.67</v>
      </c>
      <c r="CZ1441">
        <f>AE1441</f>
        <v>729.98</v>
      </c>
      <c r="DA1441">
        <f>AI1441</f>
        <v>6.56</v>
      </c>
      <c r="DB1441">
        <v>0</v>
      </c>
    </row>
    <row r="1442" spans="1:106" x14ac:dyDescent="0.2">
      <c r="A1442">
        <f>ROW(Source!A763)</f>
        <v>763</v>
      </c>
      <c r="B1442">
        <v>39570879</v>
      </c>
      <c r="C1442">
        <v>39574682</v>
      </c>
      <c r="D1442">
        <v>36807381</v>
      </c>
      <c r="E1442">
        <v>1</v>
      </c>
      <c r="F1442">
        <v>1</v>
      </c>
      <c r="G1442">
        <v>1</v>
      </c>
      <c r="H1442">
        <v>3</v>
      </c>
      <c r="I1442" t="s">
        <v>1288</v>
      </c>
      <c r="J1442" t="s">
        <v>1289</v>
      </c>
      <c r="K1442" t="s">
        <v>1290</v>
      </c>
      <c r="L1442">
        <v>1339</v>
      </c>
      <c r="N1442">
        <v>1007</v>
      </c>
      <c r="O1442" t="s">
        <v>73</v>
      </c>
      <c r="P1442" t="s">
        <v>73</v>
      </c>
      <c r="Q1442">
        <v>1</v>
      </c>
      <c r="W1442">
        <v>0</v>
      </c>
      <c r="X1442">
        <v>-1001479081</v>
      </c>
      <c r="Y1442">
        <v>1.87</v>
      </c>
      <c r="AA1442">
        <v>3397.49</v>
      </c>
      <c r="AB1442">
        <v>0</v>
      </c>
      <c r="AC1442">
        <v>0</v>
      </c>
      <c r="AD1442">
        <v>0</v>
      </c>
      <c r="AE1442">
        <v>517.91</v>
      </c>
      <c r="AF1442">
        <v>0</v>
      </c>
      <c r="AG1442">
        <v>0</v>
      </c>
      <c r="AH1442">
        <v>0</v>
      </c>
      <c r="AI1442">
        <v>6.56</v>
      </c>
      <c r="AJ1442">
        <v>1</v>
      </c>
      <c r="AK1442">
        <v>1</v>
      </c>
      <c r="AL1442">
        <v>1</v>
      </c>
      <c r="AN1442">
        <v>0</v>
      </c>
      <c r="AO1442">
        <v>1</v>
      </c>
      <c r="AP1442">
        <v>0</v>
      </c>
      <c r="AQ1442">
        <v>0</v>
      </c>
      <c r="AR1442">
        <v>0</v>
      </c>
      <c r="AS1442" t="s">
        <v>3</v>
      </c>
      <c r="AT1442">
        <v>1.87</v>
      </c>
      <c r="AU1442" t="s">
        <v>3</v>
      </c>
      <c r="AV1442">
        <v>0</v>
      </c>
      <c r="AW1442">
        <v>2</v>
      </c>
      <c r="AX1442">
        <v>39574697</v>
      </c>
      <c r="AY1442">
        <v>1</v>
      </c>
      <c r="AZ1442">
        <v>0</v>
      </c>
      <c r="BA1442">
        <v>1374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CX1442">
        <f>Y1442*Source!I763</f>
        <v>0.15708000000000003</v>
      </c>
      <c r="CY1442">
        <f>AA1442</f>
        <v>3397.49</v>
      </c>
      <c r="CZ1442">
        <f>AE1442</f>
        <v>517.91</v>
      </c>
      <c r="DA1442">
        <f>AI1442</f>
        <v>6.56</v>
      </c>
      <c r="DB1442">
        <v>0</v>
      </c>
    </row>
    <row r="1443" spans="1:106" x14ac:dyDescent="0.2">
      <c r="A1443">
        <f>ROW(Source!A763)</f>
        <v>763</v>
      </c>
      <c r="B1443">
        <v>39570879</v>
      </c>
      <c r="C1443">
        <v>39574682</v>
      </c>
      <c r="D1443">
        <v>36824423</v>
      </c>
      <c r="E1443">
        <v>1</v>
      </c>
      <c r="F1443">
        <v>1</v>
      </c>
      <c r="G1443">
        <v>1</v>
      </c>
      <c r="H1443">
        <v>3</v>
      </c>
      <c r="I1443" t="s">
        <v>1580</v>
      </c>
      <c r="J1443" t="s">
        <v>1581</v>
      </c>
      <c r="K1443" t="s">
        <v>1582</v>
      </c>
      <c r="L1443">
        <v>1327</v>
      </c>
      <c r="N1443">
        <v>1005</v>
      </c>
      <c r="O1443" t="s">
        <v>250</v>
      </c>
      <c r="P1443" t="s">
        <v>250</v>
      </c>
      <c r="Q1443">
        <v>1</v>
      </c>
      <c r="W1443">
        <v>0</v>
      </c>
      <c r="X1443">
        <v>1704710638</v>
      </c>
      <c r="Y1443">
        <v>5.54</v>
      </c>
      <c r="AA1443">
        <v>185.32</v>
      </c>
      <c r="AB1443">
        <v>0</v>
      </c>
      <c r="AC1443">
        <v>0</v>
      </c>
      <c r="AD1443">
        <v>0</v>
      </c>
      <c r="AE1443">
        <v>28.25</v>
      </c>
      <c r="AF1443">
        <v>0</v>
      </c>
      <c r="AG1443">
        <v>0</v>
      </c>
      <c r="AH1443">
        <v>0</v>
      </c>
      <c r="AI1443">
        <v>6.56</v>
      </c>
      <c r="AJ1443">
        <v>1</v>
      </c>
      <c r="AK1443">
        <v>1</v>
      </c>
      <c r="AL1443">
        <v>1</v>
      </c>
      <c r="AN1443">
        <v>0</v>
      </c>
      <c r="AO1443">
        <v>1</v>
      </c>
      <c r="AP1443">
        <v>0</v>
      </c>
      <c r="AQ1443">
        <v>0</v>
      </c>
      <c r="AR1443">
        <v>0</v>
      </c>
      <c r="AS1443" t="s">
        <v>3</v>
      </c>
      <c r="AT1443">
        <v>5.54</v>
      </c>
      <c r="AU1443" t="s">
        <v>3</v>
      </c>
      <c r="AV1443">
        <v>0</v>
      </c>
      <c r="AW1443">
        <v>2</v>
      </c>
      <c r="AX1443">
        <v>39574698</v>
      </c>
      <c r="AY1443">
        <v>1</v>
      </c>
      <c r="AZ1443">
        <v>0</v>
      </c>
      <c r="BA1443">
        <v>1375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CX1443">
        <f>Y1443*Source!I763</f>
        <v>0.46536000000000005</v>
      </c>
      <c r="CY1443">
        <f>AA1443</f>
        <v>185.32</v>
      </c>
      <c r="CZ1443">
        <f>AE1443</f>
        <v>28.25</v>
      </c>
      <c r="DA1443">
        <f>AI1443</f>
        <v>6.56</v>
      </c>
      <c r="DB1443">
        <v>0</v>
      </c>
    </row>
    <row r="1444" spans="1:106" x14ac:dyDescent="0.2">
      <c r="A1444">
        <f>ROW(Source!A764)</f>
        <v>764</v>
      </c>
      <c r="B1444">
        <v>39570879</v>
      </c>
      <c r="C1444">
        <v>39574699</v>
      </c>
      <c r="D1444">
        <v>37071037</v>
      </c>
      <c r="E1444">
        <v>1</v>
      </c>
      <c r="F1444">
        <v>1</v>
      </c>
      <c r="G1444">
        <v>1</v>
      </c>
      <c r="H1444">
        <v>1</v>
      </c>
      <c r="I1444" t="s">
        <v>1144</v>
      </c>
      <c r="J1444" t="s">
        <v>3</v>
      </c>
      <c r="K1444" t="s">
        <v>1145</v>
      </c>
      <c r="L1444">
        <v>1191</v>
      </c>
      <c r="N1444">
        <v>1013</v>
      </c>
      <c r="O1444" t="s">
        <v>1143</v>
      </c>
      <c r="P1444" t="s">
        <v>1143</v>
      </c>
      <c r="Q1444">
        <v>1</v>
      </c>
      <c r="W1444">
        <v>0</v>
      </c>
      <c r="X1444">
        <v>1069510174</v>
      </c>
      <c r="Y1444">
        <v>18.767999999999997</v>
      </c>
      <c r="AA1444">
        <v>0</v>
      </c>
      <c r="AB1444">
        <v>0</v>
      </c>
      <c r="AC1444">
        <v>0</v>
      </c>
      <c r="AD1444">
        <v>63.11</v>
      </c>
      <c r="AE1444">
        <v>0</v>
      </c>
      <c r="AF1444">
        <v>0</v>
      </c>
      <c r="AG1444">
        <v>0</v>
      </c>
      <c r="AH1444">
        <v>9.6199999999999992</v>
      </c>
      <c r="AI1444">
        <v>1</v>
      </c>
      <c r="AJ1444">
        <v>1</v>
      </c>
      <c r="AK1444">
        <v>1</v>
      </c>
      <c r="AL1444">
        <v>6.56</v>
      </c>
      <c r="AN1444">
        <v>0</v>
      </c>
      <c r="AO1444">
        <v>1</v>
      </c>
      <c r="AP1444">
        <v>1</v>
      </c>
      <c r="AQ1444">
        <v>0</v>
      </c>
      <c r="AR1444">
        <v>0</v>
      </c>
      <c r="AS1444" t="s">
        <v>3</v>
      </c>
      <c r="AT1444">
        <v>16.32</v>
      </c>
      <c r="AU1444" t="s">
        <v>20</v>
      </c>
      <c r="AV1444">
        <v>1</v>
      </c>
      <c r="AW1444">
        <v>2</v>
      </c>
      <c r="AX1444">
        <v>39574707</v>
      </c>
      <c r="AY1444">
        <v>1</v>
      </c>
      <c r="AZ1444">
        <v>0</v>
      </c>
      <c r="BA1444">
        <v>1376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CX1444">
        <f>Y1444*Source!I764</f>
        <v>3.8849759999999991</v>
      </c>
      <c r="CY1444">
        <f>AD1444</f>
        <v>63.11</v>
      </c>
      <c r="CZ1444">
        <f>AH1444</f>
        <v>9.6199999999999992</v>
      </c>
      <c r="DA1444">
        <f>AL1444</f>
        <v>6.56</v>
      </c>
      <c r="DB1444">
        <v>0</v>
      </c>
    </row>
    <row r="1445" spans="1:106" x14ac:dyDescent="0.2">
      <c r="A1445">
        <f>ROW(Source!A764)</f>
        <v>764</v>
      </c>
      <c r="B1445">
        <v>39570879</v>
      </c>
      <c r="C1445">
        <v>39574699</v>
      </c>
      <c r="D1445">
        <v>37064876</v>
      </c>
      <c r="E1445">
        <v>1</v>
      </c>
      <c r="F1445">
        <v>1</v>
      </c>
      <c r="G1445">
        <v>1</v>
      </c>
      <c r="H1445">
        <v>1</v>
      </c>
      <c r="I1445" t="s">
        <v>1146</v>
      </c>
      <c r="J1445" t="s">
        <v>3</v>
      </c>
      <c r="K1445" t="s">
        <v>1147</v>
      </c>
      <c r="L1445">
        <v>1191</v>
      </c>
      <c r="N1445">
        <v>1013</v>
      </c>
      <c r="O1445" t="s">
        <v>1143</v>
      </c>
      <c r="P1445" t="s">
        <v>1143</v>
      </c>
      <c r="Q1445">
        <v>1</v>
      </c>
      <c r="W1445">
        <v>0</v>
      </c>
      <c r="X1445">
        <v>-1417349443</v>
      </c>
      <c r="Y1445">
        <v>0.03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1</v>
      </c>
      <c r="AJ1445">
        <v>1</v>
      </c>
      <c r="AK1445">
        <v>6.56</v>
      </c>
      <c r="AL1445">
        <v>1</v>
      </c>
      <c r="AN1445">
        <v>0</v>
      </c>
      <c r="AO1445">
        <v>1</v>
      </c>
      <c r="AP1445">
        <v>0</v>
      </c>
      <c r="AQ1445">
        <v>0</v>
      </c>
      <c r="AR1445">
        <v>0</v>
      </c>
      <c r="AS1445" t="s">
        <v>3</v>
      </c>
      <c r="AT1445">
        <v>0.03</v>
      </c>
      <c r="AU1445" t="s">
        <v>3</v>
      </c>
      <c r="AV1445">
        <v>2</v>
      </c>
      <c r="AW1445">
        <v>2</v>
      </c>
      <c r="AX1445">
        <v>39574708</v>
      </c>
      <c r="AY1445">
        <v>1</v>
      </c>
      <c r="AZ1445">
        <v>2048</v>
      </c>
      <c r="BA1445">
        <v>1377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CX1445">
        <f>Y1445*Source!I764</f>
        <v>6.2099999999999994E-3</v>
      </c>
      <c r="CY1445">
        <f>AD1445</f>
        <v>0</v>
      </c>
      <c r="CZ1445">
        <f>AH1445</f>
        <v>0</v>
      </c>
      <c r="DA1445">
        <f>AL1445</f>
        <v>1</v>
      </c>
      <c r="DB1445">
        <v>0</v>
      </c>
    </row>
    <row r="1446" spans="1:106" x14ac:dyDescent="0.2">
      <c r="A1446">
        <f>ROW(Source!A764)</f>
        <v>764</v>
      </c>
      <c r="B1446">
        <v>39570879</v>
      </c>
      <c r="C1446">
        <v>39574699</v>
      </c>
      <c r="D1446">
        <v>36882452</v>
      </c>
      <c r="E1446">
        <v>1</v>
      </c>
      <c r="F1446">
        <v>1</v>
      </c>
      <c r="G1446">
        <v>1</v>
      </c>
      <c r="H1446">
        <v>2</v>
      </c>
      <c r="I1446" t="s">
        <v>1291</v>
      </c>
      <c r="J1446" t="s">
        <v>1292</v>
      </c>
      <c r="K1446" t="s">
        <v>1293</v>
      </c>
      <c r="L1446">
        <v>1368</v>
      </c>
      <c r="N1446">
        <v>1011</v>
      </c>
      <c r="O1446" t="s">
        <v>1151</v>
      </c>
      <c r="P1446" t="s">
        <v>1151</v>
      </c>
      <c r="Q1446">
        <v>1</v>
      </c>
      <c r="W1446">
        <v>0</v>
      </c>
      <c r="X1446">
        <v>1188625873</v>
      </c>
      <c r="Y1446">
        <v>1.2500000000000001E-2</v>
      </c>
      <c r="AA1446">
        <v>0</v>
      </c>
      <c r="AB1446">
        <v>205.07</v>
      </c>
      <c r="AC1446">
        <v>13.5</v>
      </c>
      <c r="AD1446">
        <v>0</v>
      </c>
      <c r="AE1446">
        <v>0</v>
      </c>
      <c r="AF1446">
        <v>31.26</v>
      </c>
      <c r="AG1446">
        <v>13.5</v>
      </c>
      <c r="AH1446">
        <v>0</v>
      </c>
      <c r="AI1446">
        <v>1</v>
      </c>
      <c r="AJ1446">
        <v>6.56</v>
      </c>
      <c r="AK1446">
        <v>1</v>
      </c>
      <c r="AL1446">
        <v>1</v>
      </c>
      <c r="AN1446">
        <v>0</v>
      </c>
      <c r="AO1446">
        <v>1</v>
      </c>
      <c r="AP1446">
        <v>1</v>
      </c>
      <c r="AQ1446">
        <v>0</v>
      </c>
      <c r="AR1446">
        <v>0</v>
      </c>
      <c r="AS1446" t="s">
        <v>3</v>
      </c>
      <c r="AT1446">
        <v>0.01</v>
      </c>
      <c r="AU1446" t="s">
        <v>19</v>
      </c>
      <c r="AV1446">
        <v>0</v>
      </c>
      <c r="AW1446">
        <v>2</v>
      </c>
      <c r="AX1446">
        <v>39574709</v>
      </c>
      <c r="AY1446">
        <v>1</v>
      </c>
      <c r="AZ1446">
        <v>0</v>
      </c>
      <c r="BA1446">
        <v>1378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CX1446">
        <f>Y1446*Source!I764</f>
        <v>2.5875E-3</v>
      </c>
      <c r="CY1446">
        <f>AB1446</f>
        <v>205.07</v>
      </c>
      <c r="CZ1446">
        <f>AF1446</f>
        <v>31.26</v>
      </c>
      <c r="DA1446">
        <f>AJ1446</f>
        <v>6.56</v>
      </c>
      <c r="DB1446">
        <v>0</v>
      </c>
    </row>
    <row r="1447" spans="1:106" x14ac:dyDescent="0.2">
      <c r="A1447">
        <f>ROW(Source!A764)</f>
        <v>764</v>
      </c>
      <c r="B1447">
        <v>39570879</v>
      </c>
      <c r="C1447">
        <v>39574699</v>
      </c>
      <c r="D1447">
        <v>36883554</v>
      </c>
      <c r="E1447">
        <v>1</v>
      </c>
      <c r="F1447">
        <v>1</v>
      </c>
      <c r="G1447">
        <v>1</v>
      </c>
      <c r="H1447">
        <v>2</v>
      </c>
      <c r="I1447" t="s">
        <v>1158</v>
      </c>
      <c r="J1447" t="s">
        <v>1159</v>
      </c>
      <c r="K1447" t="s">
        <v>1160</v>
      </c>
      <c r="L1447">
        <v>1368</v>
      </c>
      <c r="N1447">
        <v>1011</v>
      </c>
      <c r="O1447" t="s">
        <v>1151</v>
      </c>
      <c r="P1447" t="s">
        <v>1151</v>
      </c>
      <c r="Q1447">
        <v>1</v>
      </c>
      <c r="W1447">
        <v>0</v>
      </c>
      <c r="X1447">
        <v>1372534845</v>
      </c>
      <c r="Y1447">
        <v>2.5000000000000001E-2</v>
      </c>
      <c r="AA1447">
        <v>0</v>
      </c>
      <c r="AB1447">
        <v>431.06</v>
      </c>
      <c r="AC1447">
        <v>11.6</v>
      </c>
      <c r="AD1447">
        <v>0</v>
      </c>
      <c r="AE1447">
        <v>0</v>
      </c>
      <c r="AF1447">
        <v>65.709999999999994</v>
      </c>
      <c r="AG1447">
        <v>11.6</v>
      </c>
      <c r="AH1447">
        <v>0</v>
      </c>
      <c r="AI1447">
        <v>1</v>
      </c>
      <c r="AJ1447">
        <v>6.56</v>
      </c>
      <c r="AK1447">
        <v>1</v>
      </c>
      <c r="AL1447">
        <v>1</v>
      </c>
      <c r="AN1447">
        <v>0</v>
      </c>
      <c r="AO1447">
        <v>1</v>
      </c>
      <c r="AP1447">
        <v>1</v>
      </c>
      <c r="AQ1447">
        <v>0</v>
      </c>
      <c r="AR1447">
        <v>0</v>
      </c>
      <c r="AS1447" t="s">
        <v>3</v>
      </c>
      <c r="AT1447">
        <v>0.02</v>
      </c>
      <c r="AU1447" t="s">
        <v>19</v>
      </c>
      <c r="AV1447">
        <v>0</v>
      </c>
      <c r="AW1447">
        <v>2</v>
      </c>
      <c r="AX1447">
        <v>39574710</v>
      </c>
      <c r="AY1447">
        <v>1</v>
      </c>
      <c r="AZ1447">
        <v>0</v>
      </c>
      <c r="BA1447">
        <v>1379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CX1447">
        <f>Y1447*Source!I764</f>
        <v>5.1749999999999999E-3</v>
      </c>
      <c r="CY1447">
        <f>AB1447</f>
        <v>431.06</v>
      </c>
      <c r="CZ1447">
        <f>AF1447</f>
        <v>65.709999999999994</v>
      </c>
      <c r="DA1447">
        <f>AJ1447</f>
        <v>6.56</v>
      </c>
      <c r="DB1447">
        <v>0</v>
      </c>
    </row>
    <row r="1448" spans="1:106" x14ac:dyDescent="0.2">
      <c r="A1448">
        <f>ROW(Source!A764)</f>
        <v>764</v>
      </c>
      <c r="B1448">
        <v>39570879</v>
      </c>
      <c r="C1448">
        <v>39574699</v>
      </c>
      <c r="D1448">
        <v>36805524</v>
      </c>
      <c r="E1448">
        <v>1</v>
      </c>
      <c r="F1448">
        <v>1</v>
      </c>
      <c r="G1448">
        <v>1</v>
      </c>
      <c r="H1448">
        <v>3</v>
      </c>
      <c r="I1448" t="s">
        <v>1317</v>
      </c>
      <c r="J1448" t="s">
        <v>1318</v>
      </c>
      <c r="K1448" t="s">
        <v>1319</v>
      </c>
      <c r="L1448">
        <v>1346</v>
      </c>
      <c r="N1448">
        <v>1009</v>
      </c>
      <c r="O1448" t="s">
        <v>307</v>
      </c>
      <c r="P1448" t="s">
        <v>307</v>
      </c>
      <c r="Q1448">
        <v>1</v>
      </c>
      <c r="W1448">
        <v>0</v>
      </c>
      <c r="X1448">
        <v>813963326</v>
      </c>
      <c r="Y1448">
        <v>0.2</v>
      </c>
      <c r="AA1448">
        <v>11.94</v>
      </c>
      <c r="AB1448">
        <v>0</v>
      </c>
      <c r="AC1448">
        <v>0</v>
      </c>
      <c r="AD1448">
        <v>0</v>
      </c>
      <c r="AE1448">
        <v>1.82</v>
      </c>
      <c r="AF1448">
        <v>0</v>
      </c>
      <c r="AG1448">
        <v>0</v>
      </c>
      <c r="AH1448">
        <v>0</v>
      </c>
      <c r="AI1448">
        <v>6.56</v>
      </c>
      <c r="AJ1448">
        <v>1</v>
      </c>
      <c r="AK1448">
        <v>1</v>
      </c>
      <c r="AL1448">
        <v>1</v>
      </c>
      <c r="AN1448">
        <v>0</v>
      </c>
      <c r="AO1448">
        <v>1</v>
      </c>
      <c r="AP1448">
        <v>0</v>
      </c>
      <c r="AQ1448">
        <v>0</v>
      </c>
      <c r="AR1448">
        <v>0</v>
      </c>
      <c r="AS1448" t="s">
        <v>3</v>
      </c>
      <c r="AT1448">
        <v>0.2</v>
      </c>
      <c r="AU1448" t="s">
        <v>3</v>
      </c>
      <c r="AV1448">
        <v>0</v>
      </c>
      <c r="AW1448">
        <v>2</v>
      </c>
      <c r="AX1448">
        <v>39574711</v>
      </c>
      <c r="AY1448">
        <v>1</v>
      </c>
      <c r="AZ1448">
        <v>0</v>
      </c>
      <c r="BA1448">
        <v>1380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CX1448">
        <f>Y1448*Source!I764</f>
        <v>4.1399999999999999E-2</v>
      </c>
      <c r="CY1448">
        <f>AA1448</f>
        <v>11.94</v>
      </c>
      <c r="CZ1448">
        <f>AE1448</f>
        <v>1.82</v>
      </c>
      <c r="DA1448">
        <f>AI1448</f>
        <v>6.56</v>
      </c>
      <c r="DB1448">
        <v>0</v>
      </c>
    </row>
    <row r="1449" spans="1:106" x14ac:dyDescent="0.2">
      <c r="A1449">
        <f>ROW(Source!A764)</f>
        <v>764</v>
      </c>
      <c r="B1449">
        <v>39570879</v>
      </c>
      <c r="C1449">
        <v>39574699</v>
      </c>
      <c r="D1449">
        <v>36837698</v>
      </c>
      <c r="E1449">
        <v>1</v>
      </c>
      <c r="F1449">
        <v>1</v>
      </c>
      <c r="G1449">
        <v>1</v>
      </c>
      <c r="H1449">
        <v>3</v>
      </c>
      <c r="I1449" t="s">
        <v>1061</v>
      </c>
      <c r="J1449" t="s">
        <v>1063</v>
      </c>
      <c r="K1449" t="s">
        <v>1062</v>
      </c>
      <c r="L1449">
        <v>1346</v>
      </c>
      <c r="N1449">
        <v>1009</v>
      </c>
      <c r="O1449" t="s">
        <v>307</v>
      </c>
      <c r="P1449" t="s">
        <v>307</v>
      </c>
      <c r="Q1449">
        <v>1</v>
      </c>
      <c r="W1449">
        <v>0</v>
      </c>
      <c r="X1449">
        <v>1453462043</v>
      </c>
      <c r="Y1449">
        <v>20</v>
      </c>
      <c r="AA1449">
        <v>98.99</v>
      </c>
      <c r="AB1449">
        <v>0</v>
      </c>
      <c r="AC1449">
        <v>0</v>
      </c>
      <c r="AD1449">
        <v>0</v>
      </c>
      <c r="AE1449">
        <v>15.09</v>
      </c>
      <c r="AF1449">
        <v>0</v>
      </c>
      <c r="AG1449">
        <v>0</v>
      </c>
      <c r="AH1449">
        <v>0</v>
      </c>
      <c r="AI1449">
        <v>6.56</v>
      </c>
      <c r="AJ1449">
        <v>1</v>
      </c>
      <c r="AK1449">
        <v>1</v>
      </c>
      <c r="AL1449">
        <v>1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 t="s">
        <v>3</v>
      </c>
      <c r="AT1449">
        <v>20</v>
      </c>
      <c r="AU1449" t="s">
        <v>3</v>
      </c>
      <c r="AV1449">
        <v>0</v>
      </c>
      <c r="AW1449">
        <v>1</v>
      </c>
      <c r="AX1449">
        <v>-1</v>
      </c>
      <c r="AY1449">
        <v>0</v>
      </c>
      <c r="AZ1449">
        <v>0</v>
      </c>
      <c r="BA1449" t="s">
        <v>3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CX1449">
        <f>Y1449*Source!I764</f>
        <v>4.1399999999999997</v>
      </c>
      <c r="CY1449">
        <f>AA1449</f>
        <v>98.99</v>
      </c>
      <c r="CZ1449">
        <f>AE1449</f>
        <v>15.09</v>
      </c>
      <c r="DA1449">
        <f>AI1449</f>
        <v>6.56</v>
      </c>
      <c r="DB1449">
        <v>0</v>
      </c>
    </row>
    <row r="1450" spans="1:106" x14ac:dyDescent="0.2">
      <c r="A1450">
        <f>ROW(Source!A764)</f>
        <v>764</v>
      </c>
      <c r="B1450">
        <v>39570879</v>
      </c>
      <c r="C1450">
        <v>39574699</v>
      </c>
      <c r="D1450">
        <v>36797079</v>
      </c>
      <c r="E1450">
        <v>17</v>
      </c>
      <c r="F1450">
        <v>1</v>
      </c>
      <c r="G1450">
        <v>1</v>
      </c>
      <c r="H1450">
        <v>3</v>
      </c>
      <c r="I1450" t="s">
        <v>310</v>
      </c>
      <c r="J1450" t="s">
        <v>3</v>
      </c>
      <c r="K1450" t="s">
        <v>311</v>
      </c>
      <c r="L1450">
        <v>1348</v>
      </c>
      <c r="N1450">
        <v>1009</v>
      </c>
      <c r="O1450" t="s">
        <v>64</v>
      </c>
      <c r="P1450" t="s">
        <v>64</v>
      </c>
      <c r="Q1450">
        <v>1000</v>
      </c>
      <c r="W1450">
        <v>0</v>
      </c>
      <c r="X1450">
        <v>-1212923053</v>
      </c>
      <c r="Y1450">
        <v>0.02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6.56</v>
      </c>
      <c r="AJ1450">
        <v>1</v>
      </c>
      <c r="AK1450">
        <v>1</v>
      </c>
      <c r="AL1450">
        <v>1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 t="s">
        <v>3</v>
      </c>
      <c r="AT1450">
        <v>0.02</v>
      </c>
      <c r="AU1450" t="s">
        <v>3</v>
      </c>
      <c r="AV1450">
        <v>0</v>
      </c>
      <c r="AW1450">
        <v>2</v>
      </c>
      <c r="AX1450">
        <v>39574712</v>
      </c>
      <c r="AY1450">
        <v>1</v>
      </c>
      <c r="AZ1450">
        <v>0</v>
      </c>
      <c r="BA1450">
        <v>1381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CX1450">
        <f>Y1450*Source!I764</f>
        <v>4.1399999999999996E-3</v>
      </c>
      <c r="CY1450">
        <f>AA1450</f>
        <v>0</v>
      </c>
      <c r="CZ1450">
        <f>AE1450</f>
        <v>0</v>
      </c>
      <c r="DA1450">
        <f>AI1450</f>
        <v>6.56</v>
      </c>
      <c r="DB1450">
        <v>0</v>
      </c>
    </row>
    <row r="1451" spans="1:106" x14ac:dyDescent="0.2">
      <c r="A1451">
        <f>ROW(Source!A767)</f>
        <v>767</v>
      </c>
      <c r="B1451">
        <v>39570879</v>
      </c>
      <c r="C1451">
        <v>39574715</v>
      </c>
      <c r="D1451">
        <v>37070090</v>
      </c>
      <c r="E1451">
        <v>1</v>
      </c>
      <c r="F1451">
        <v>1</v>
      </c>
      <c r="G1451">
        <v>1</v>
      </c>
      <c r="H1451">
        <v>1</v>
      </c>
      <c r="I1451" t="s">
        <v>1339</v>
      </c>
      <c r="J1451" t="s">
        <v>3</v>
      </c>
      <c r="K1451" t="s">
        <v>1340</v>
      </c>
      <c r="L1451">
        <v>1191</v>
      </c>
      <c r="N1451">
        <v>1013</v>
      </c>
      <c r="O1451" t="s">
        <v>1143</v>
      </c>
      <c r="P1451" t="s">
        <v>1143</v>
      </c>
      <c r="Q1451">
        <v>1</v>
      </c>
      <c r="W1451">
        <v>0</v>
      </c>
      <c r="X1451">
        <v>-814890593</v>
      </c>
      <c r="Y1451">
        <v>49.334999999999994</v>
      </c>
      <c r="AA1451">
        <v>0</v>
      </c>
      <c r="AB1451">
        <v>0</v>
      </c>
      <c r="AC1451">
        <v>0</v>
      </c>
      <c r="AD1451">
        <v>58.84</v>
      </c>
      <c r="AE1451">
        <v>0</v>
      </c>
      <c r="AF1451">
        <v>0</v>
      </c>
      <c r="AG1451">
        <v>0</v>
      </c>
      <c r="AH1451">
        <v>8.9700000000000006</v>
      </c>
      <c r="AI1451">
        <v>1</v>
      </c>
      <c r="AJ1451">
        <v>1</v>
      </c>
      <c r="AK1451">
        <v>1</v>
      </c>
      <c r="AL1451">
        <v>6.56</v>
      </c>
      <c r="AN1451">
        <v>0</v>
      </c>
      <c r="AO1451">
        <v>1</v>
      </c>
      <c r="AP1451">
        <v>1</v>
      </c>
      <c r="AQ1451">
        <v>0</v>
      </c>
      <c r="AR1451">
        <v>0</v>
      </c>
      <c r="AS1451" t="s">
        <v>3</v>
      </c>
      <c r="AT1451">
        <v>42.9</v>
      </c>
      <c r="AU1451" t="s">
        <v>20</v>
      </c>
      <c r="AV1451">
        <v>1</v>
      </c>
      <c r="AW1451">
        <v>2</v>
      </c>
      <c r="AX1451">
        <v>39574725</v>
      </c>
      <c r="AY1451">
        <v>1</v>
      </c>
      <c r="AZ1451">
        <v>0</v>
      </c>
      <c r="BA1451">
        <v>1382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CX1451">
        <f>Y1451*Source!I767</f>
        <v>10.212344999999997</v>
      </c>
      <c r="CY1451">
        <f>AD1451</f>
        <v>58.84</v>
      </c>
      <c r="CZ1451">
        <f>AH1451</f>
        <v>8.9700000000000006</v>
      </c>
      <c r="DA1451">
        <f>AL1451</f>
        <v>6.56</v>
      </c>
      <c r="DB1451">
        <v>0</v>
      </c>
    </row>
    <row r="1452" spans="1:106" x14ac:dyDescent="0.2">
      <c r="A1452">
        <f>ROW(Source!A767)</f>
        <v>767</v>
      </c>
      <c r="B1452">
        <v>39570879</v>
      </c>
      <c r="C1452">
        <v>39574715</v>
      </c>
      <c r="D1452">
        <v>37064876</v>
      </c>
      <c r="E1452">
        <v>1</v>
      </c>
      <c r="F1452">
        <v>1</v>
      </c>
      <c r="G1452">
        <v>1</v>
      </c>
      <c r="H1452">
        <v>1</v>
      </c>
      <c r="I1452" t="s">
        <v>1146</v>
      </c>
      <c r="J1452" t="s">
        <v>3</v>
      </c>
      <c r="K1452" t="s">
        <v>1147</v>
      </c>
      <c r="L1452">
        <v>1191</v>
      </c>
      <c r="N1452">
        <v>1013</v>
      </c>
      <c r="O1452" t="s">
        <v>1143</v>
      </c>
      <c r="P1452" t="s">
        <v>1143</v>
      </c>
      <c r="Q1452">
        <v>1</v>
      </c>
      <c r="W1452">
        <v>0</v>
      </c>
      <c r="X1452">
        <v>-1417349443</v>
      </c>
      <c r="Y1452">
        <v>0.17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1</v>
      </c>
      <c r="AJ1452">
        <v>1</v>
      </c>
      <c r="AK1452">
        <v>6.56</v>
      </c>
      <c r="AL1452">
        <v>1</v>
      </c>
      <c r="AN1452">
        <v>0</v>
      </c>
      <c r="AO1452">
        <v>1</v>
      </c>
      <c r="AP1452">
        <v>0</v>
      </c>
      <c r="AQ1452">
        <v>0</v>
      </c>
      <c r="AR1452">
        <v>0</v>
      </c>
      <c r="AS1452" t="s">
        <v>3</v>
      </c>
      <c r="AT1452">
        <v>0.17</v>
      </c>
      <c r="AU1452" t="s">
        <v>3</v>
      </c>
      <c r="AV1452">
        <v>2</v>
      </c>
      <c r="AW1452">
        <v>2</v>
      </c>
      <c r="AX1452">
        <v>39574726</v>
      </c>
      <c r="AY1452">
        <v>1</v>
      </c>
      <c r="AZ1452">
        <v>2048</v>
      </c>
      <c r="BA1452">
        <v>1383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CX1452">
        <f>Y1452*Source!I767</f>
        <v>3.5189999999999999E-2</v>
      </c>
      <c r="CY1452">
        <f>AD1452</f>
        <v>0</v>
      </c>
      <c r="CZ1452">
        <f>AH1452</f>
        <v>0</v>
      </c>
      <c r="DA1452">
        <f>AL1452</f>
        <v>1</v>
      </c>
      <c r="DB1452">
        <v>0</v>
      </c>
    </row>
    <row r="1453" spans="1:106" x14ac:dyDescent="0.2">
      <c r="A1453">
        <f>ROW(Source!A767)</f>
        <v>767</v>
      </c>
      <c r="B1453">
        <v>39570879</v>
      </c>
      <c r="C1453">
        <v>39574715</v>
      </c>
      <c r="D1453">
        <v>36882452</v>
      </c>
      <c r="E1453">
        <v>1</v>
      </c>
      <c r="F1453">
        <v>1</v>
      </c>
      <c r="G1453">
        <v>1</v>
      </c>
      <c r="H1453">
        <v>2</v>
      </c>
      <c r="I1453" t="s">
        <v>1291</v>
      </c>
      <c r="J1453" t="s">
        <v>1292</v>
      </c>
      <c r="K1453" t="s">
        <v>1293</v>
      </c>
      <c r="L1453">
        <v>1368</v>
      </c>
      <c r="N1453">
        <v>1011</v>
      </c>
      <c r="O1453" t="s">
        <v>1151</v>
      </c>
      <c r="P1453" t="s">
        <v>1151</v>
      </c>
      <c r="Q1453">
        <v>1</v>
      </c>
      <c r="W1453">
        <v>0</v>
      </c>
      <c r="X1453">
        <v>1188625873</v>
      </c>
      <c r="Y1453">
        <v>2.5000000000000001E-2</v>
      </c>
      <c r="AA1453">
        <v>0</v>
      </c>
      <c r="AB1453">
        <v>205.07</v>
      </c>
      <c r="AC1453">
        <v>13.5</v>
      </c>
      <c r="AD1453">
        <v>0</v>
      </c>
      <c r="AE1453">
        <v>0</v>
      </c>
      <c r="AF1453">
        <v>31.26</v>
      </c>
      <c r="AG1453">
        <v>13.5</v>
      </c>
      <c r="AH1453">
        <v>0</v>
      </c>
      <c r="AI1453">
        <v>1</v>
      </c>
      <c r="AJ1453">
        <v>6.56</v>
      </c>
      <c r="AK1453">
        <v>1</v>
      </c>
      <c r="AL1453">
        <v>1</v>
      </c>
      <c r="AN1453">
        <v>0</v>
      </c>
      <c r="AO1453">
        <v>1</v>
      </c>
      <c r="AP1453">
        <v>1</v>
      </c>
      <c r="AQ1453">
        <v>0</v>
      </c>
      <c r="AR1453">
        <v>0</v>
      </c>
      <c r="AS1453" t="s">
        <v>3</v>
      </c>
      <c r="AT1453">
        <v>0.02</v>
      </c>
      <c r="AU1453" t="s">
        <v>19</v>
      </c>
      <c r="AV1453">
        <v>0</v>
      </c>
      <c r="AW1453">
        <v>2</v>
      </c>
      <c r="AX1453">
        <v>39574727</v>
      </c>
      <c r="AY1453">
        <v>1</v>
      </c>
      <c r="AZ1453">
        <v>0</v>
      </c>
      <c r="BA1453">
        <v>1384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CX1453">
        <f>Y1453*Source!I767</f>
        <v>5.1749999999999999E-3</v>
      </c>
      <c r="CY1453">
        <f>AB1453</f>
        <v>205.07</v>
      </c>
      <c r="CZ1453">
        <f>AF1453</f>
        <v>31.26</v>
      </c>
      <c r="DA1453">
        <f>AJ1453</f>
        <v>6.56</v>
      </c>
      <c r="DB1453">
        <v>0</v>
      </c>
    </row>
    <row r="1454" spans="1:106" x14ac:dyDescent="0.2">
      <c r="A1454">
        <f>ROW(Source!A767)</f>
        <v>767</v>
      </c>
      <c r="B1454">
        <v>39570879</v>
      </c>
      <c r="C1454">
        <v>39574715</v>
      </c>
      <c r="D1454">
        <v>36883554</v>
      </c>
      <c r="E1454">
        <v>1</v>
      </c>
      <c r="F1454">
        <v>1</v>
      </c>
      <c r="G1454">
        <v>1</v>
      </c>
      <c r="H1454">
        <v>2</v>
      </c>
      <c r="I1454" t="s">
        <v>1158</v>
      </c>
      <c r="J1454" t="s">
        <v>1159</v>
      </c>
      <c r="K1454" t="s">
        <v>1160</v>
      </c>
      <c r="L1454">
        <v>1368</v>
      </c>
      <c r="N1454">
        <v>1011</v>
      </c>
      <c r="O1454" t="s">
        <v>1151</v>
      </c>
      <c r="P1454" t="s">
        <v>1151</v>
      </c>
      <c r="Q1454">
        <v>1</v>
      </c>
      <c r="W1454">
        <v>0</v>
      </c>
      <c r="X1454">
        <v>1372534845</v>
      </c>
      <c r="Y1454">
        <v>0.1875</v>
      </c>
      <c r="AA1454">
        <v>0</v>
      </c>
      <c r="AB1454">
        <v>431.06</v>
      </c>
      <c r="AC1454">
        <v>11.6</v>
      </c>
      <c r="AD1454">
        <v>0</v>
      </c>
      <c r="AE1454">
        <v>0</v>
      </c>
      <c r="AF1454">
        <v>65.709999999999994</v>
      </c>
      <c r="AG1454">
        <v>11.6</v>
      </c>
      <c r="AH1454">
        <v>0</v>
      </c>
      <c r="AI1454">
        <v>1</v>
      </c>
      <c r="AJ1454">
        <v>6.56</v>
      </c>
      <c r="AK1454">
        <v>1</v>
      </c>
      <c r="AL1454">
        <v>1</v>
      </c>
      <c r="AN1454">
        <v>0</v>
      </c>
      <c r="AO1454">
        <v>1</v>
      </c>
      <c r="AP1454">
        <v>1</v>
      </c>
      <c r="AQ1454">
        <v>0</v>
      </c>
      <c r="AR1454">
        <v>0</v>
      </c>
      <c r="AS1454" t="s">
        <v>3</v>
      </c>
      <c r="AT1454">
        <v>0.15</v>
      </c>
      <c r="AU1454" t="s">
        <v>19</v>
      </c>
      <c r="AV1454">
        <v>0</v>
      </c>
      <c r="AW1454">
        <v>2</v>
      </c>
      <c r="AX1454">
        <v>39574728</v>
      </c>
      <c r="AY1454">
        <v>1</v>
      </c>
      <c r="AZ1454">
        <v>0</v>
      </c>
      <c r="BA1454">
        <v>1385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CX1454">
        <f>Y1454*Source!I767</f>
        <v>3.88125E-2</v>
      </c>
      <c r="CY1454">
        <f>AB1454</f>
        <v>431.06</v>
      </c>
      <c r="CZ1454">
        <f>AF1454</f>
        <v>65.709999999999994</v>
      </c>
      <c r="DA1454">
        <f>AJ1454</f>
        <v>6.56</v>
      </c>
      <c r="DB1454">
        <v>0</v>
      </c>
    </row>
    <row r="1455" spans="1:106" x14ac:dyDescent="0.2">
      <c r="A1455">
        <f>ROW(Source!A767)</f>
        <v>767</v>
      </c>
      <c r="B1455">
        <v>39570879</v>
      </c>
      <c r="C1455">
        <v>39574715</v>
      </c>
      <c r="D1455">
        <v>36805188</v>
      </c>
      <c r="E1455">
        <v>1</v>
      </c>
      <c r="F1455">
        <v>1</v>
      </c>
      <c r="G1455">
        <v>1</v>
      </c>
      <c r="H1455">
        <v>3</v>
      </c>
      <c r="I1455" t="s">
        <v>1341</v>
      </c>
      <c r="J1455" t="s">
        <v>1342</v>
      </c>
      <c r="K1455" t="s">
        <v>1343</v>
      </c>
      <c r="L1455">
        <v>1327</v>
      </c>
      <c r="N1455">
        <v>1005</v>
      </c>
      <c r="O1455" t="s">
        <v>250</v>
      </c>
      <c r="P1455" t="s">
        <v>250</v>
      </c>
      <c r="Q1455">
        <v>1</v>
      </c>
      <c r="W1455">
        <v>0</v>
      </c>
      <c r="X1455">
        <v>-1987926685</v>
      </c>
      <c r="Y1455">
        <v>0.84</v>
      </c>
      <c r="AA1455">
        <v>474.42</v>
      </c>
      <c r="AB1455">
        <v>0</v>
      </c>
      <c r="AC1455">
        <v>0</v>
      </c>
      <c r="AD1455">
        <v>0</v>
      </c>
      <c r="AE1455">
        <v>72.319999999999993</v>
      </c>
      <c r="AF1455">
        <v>0</v>
      </c>
      <c r="AG1455">
        <v>0</v>
      </c>
      <c r="AH1455">
        <v>0</v>
      </c>
      <c r="AI1455">
        <v>6.56</v>
      </c>
      <c r="AJ1455">
        <v>1</v>
      </c>
      <c r="AK1455">
        <v>1</v>
      </c>
      <c r="AL1455">
        <v>1</v>
      </c>
      <c r="AN1455">
        <v>0</v>
      </c>
      <c r="AO1455">
        <v>1</v>
      </c>
      <c r="AP1455">
        <v>0</v>
      </c>
      <c r="AQ1455">
        <v>0</v>
      </c>
      <c r="AR1455">
        <v>0</v>
      </c>
      <c r="AS1455" t="s">
        <v>3</v>
      </c>
      <c r="AT1455">
        <v>0.84</v>
      </c>
      <c r="AU1455" t="s">
        <v>3</v>
      </c>
      <c r="AV1455">
        <v>0</v>
      </c>
      <c r="AW1455">
        <v>2</v>
      </c>
      <c r="AX1455">
        <v>39574729</v>
      </c>
      <c r="AY1455">
        <v>1</v>
      </c>
      <c r="AZ1455">
        <v>0</v>
      </c>
      <c r="BA1455">
        <v>1386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CX1455">
        <f>Y1455*Source!I767</f>
        <v>0.17387999999999998</v>
      </c>
      <c r="CY1455">
        <f>AA1455</f>
        <v>474.42</v>
      </c>
      <c r="CZ1455">
        <f>AE1455</f>
        <v>72.319999999999993</v>
      </c>
      <c r="DA1455">
        <f>AI1455</f>
        <v>6.56</v>
      </c>
      <c r="DB1455">
        <v>0</v>
      </c>
    </row>
    <row r="1456" spans="1:106" x14ac:dyDescent="0.2">
      <c r="A1456">
        <f>ROW(Source!A767)</f>
        <v>767</v>
      </c>
      <c r="B1456">
        <v>39570879</v>
      </c>
      <c r="C1456">
        <v>39574715</v>
      </c>
      <c r="D1456">
        <v>36805524</v>
      </c>
      <c r="E1456">
        <v>1</v>
      </c>
      <c r="F1456">
        <v>1</v>
      </c>
      <c r="G1456">
        <v>1</v>
      </c>
      <c r="H1456">
        <v>3</v>
      </c>
      <c r="I1456" t="s">
        <v>1317</v>
      </c>
      <c r="J1456" t="s">
        <v>1318</v>
      </c>
      <c r="K1456" t="s">
        <v>1319</v>
      </c>
      <c r="L1456">
        <v>1346</v>
      </c>
      <c r="N1456">
        <v>1009</v>
      </c>
      <c r="O1456" t="s">
        <v>307</v>
      </c>
      <c r="P1456" t="s">
        <v>307</v>
      </c>
      <c r="Q1456">
        <v>1</v>
      </c>
      <c r="W1456">
        <v>0</v>
      </c>
      <c r="X1456">
        <v>813963326</v>
      </c>
      <c r="Y1456">
        <v>0.31</v>
      </c>
      <c r="AA1456">
        <v>11.94</v>
      </c>
      <c r="AB1456">
        <v>0</v>
      </c>
      <c r="AC1456">
        <v>0</v>
      </c>
      <c r="AD1456">
        <v>0</v>
      </c>
      <c r="AE1456">
        <v>1.82</v>
      </c>
      <c r="AF1456">
        <v>0</v>
      </c>
      <c r="AG1456">
        <v>0</v>
      </c>
      <c r="AH1456">
        <v>0</v>
      </c>
      <c r="AI1456">
        <v>6.56</v>
      </c>
      <c r="AJ1456">
        <v>1</v>
      </c>
      <c r="AK1456">
        <v>1</v>
      </c>
      <c r="AL1456">
        <v>1</v>
      </c>
      <c r="AN1456">
        <v>0</v>
      </c>
      <c r="AO1456">
        <v>1</v>
      </c>
      <c r="AP1456">
        <v>0</v>
      </c>
      <c r="AQ1456">
        <v>0</v>
      </c>
      <c r="AR1456">
        <v>0</v>
      </c>
      <c r="AS1456" t="s">
        <v>3</v>
      </c>
      <c r="AT1456">
        <v>0.31</v>
      </c>
      <c r="AU1456" t="s">
        <v>3</v>
      </c>
      <c r="AV1456">
        <v>0</v>
      </c>
      <c r="AW1456">
        <v>2</v>
      </c>
      <c r="AX1456">
        <v>39574730</v>
      </c>
      <c r="AY1456">
        <v>1</v>
      </c>
      <c r="AZ1456">
        <v>0</v>
      </c>
      <c r="BA1456">
        <v>1387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CX1456">
        <f>Y1456*Source!I767</f>
        <v>6.4169999999999991E-2</v>
      </c>
      <c r="CY1456">
        <f>AA1456</f>
        <v>11.94</v>
      </c>
      <c r="CZ1456">
        <f>AE1456</f>
        <v>1.82</v>
      </c>
      <c r="DA1456">
        <f>AI1456</f>
        <v>6.56</v>
      </c>
      <c r="DB1456">
        <v>0</v>
      </c>
    </row>
    <row r="1457" spans="1:106" x14ac:dyDescent="0.2">
      <c r="A1457">
        <f>ROW(Source!A767)</f>
        <v>767</v>
      </c>
      <c r="B1457">
        <v>39570879</v>
      </c>
      <c r="C1457">
        <v>39574715</v>
      </c>
      <c r="D1457">
        <v>36797561</v>
      </c>
      <c r="E1457">
        <v>17</v>
      </c>
      <c r="F1457">
        <v>1</v>
      </c>
      <c r="G1457">
        <v>1</v>
      </c>
      <c r="H1457">
        <v>3</v>
      </c>
      <c r="I1457" t="s">
        <v>331</v>
      </c>
      <c r="J1457" t="s">
        <v>3</v>
      </c>
      <c r="K1457" t="s">
        <v>332</v>
      </c>
      <c r="L1457">
        <v>1348</v>
      </c>
      <c r="N1457">
        <v>1009</v>
      </c>
      <c r="O1457" t="s">
        <v>64</v>
      </c>
      <c r="P1457" t="s">
        <v>64</v>
      </c>
      <c r="Q1457">
        <v>1000</v>
      </c>
      <c r="W1457">
        <v>0</v>
      </c>
      <c r="X1457">
        <v>1891904026</v>
      </c>
      <c r="Y1457">
        <v>6.3E-2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6.56</v>
      </c>
      <c r="AJ1457">
        <v>1</v>
      </c>
      <c r="AK1457">
        <v>1</v>
      </c>
      <c r="AL1457">
        <v>1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 t="s">
        <v>3</v>
      </c>
      <c r="AT1457">
        <v>6.3E-2</v>
      </c>
      <c r="AU1457" t="s">
        <v>3</v>
      </c>
      <c r="AV1457">
        <v>0</v>
      </c>
      <c r="AW1457">
        <v>2</v>
      </c>
      <c r="AX1457">
        <v>39574731</v>
      </c>
      <c r="AY1457">
        <v>1</v>
      </c>
      <c r="AZ1457">
        <v>0</v>
      </c>
      <c r="BA1457">
        <v>1388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CX1457">
        <f>Y1457*Source!I767</f>
        <v>1.3040999999999999E-2</v>
      </c>
      <c r="CY1457">
        <f>AA1457</f>
        <v>0</v>
      </c>
      <c r="CZ1457">
        <f>AE1457</f>
        <v>0</v>
      </c>
      <c r="DA1457">
        <f>AI1457</f>
        <v>6.56</v>
      </c>
      <c r="DB1457">
        <v>0</v>
      </c>
    </row>
    <row r="1458" spans="1:106" x14ac:dyDescent="0.2">
      <c r="A1458">
        <f>ROW(Source!A767)</f>
        <v>767</v>
      </c>
      <c r="B1458">
        <v>39570879</v>
      </c>
      <c r="C1458">
        <v>39574715</v>
      </c>
      <c r="D1458">
        <v>36837796</v>
      </c>
      <c r="E1458">
        <v>1</v>
      </c>
      <c r="F1458">
        <v>1</v>
      </c>
      <c r="G1458">
        <v>1</v>
      </c>
      <c r="H1458">
        <v>3</v>
      </c>
      <c r="I1458" t="s">
        <v>1068</v>
      </c>
      <c r="J1458" t="s">
        <v>1070</v>
      </c>
      <c r="K1458" t="s">
        <v>1069</v>
      </c>
      <c r="L1458">
        <v>1348</v>
      </c>
      <c r="N1458">
        <v>1009</v>
      </c>
      <c r="O1458" t="s">
        <v>64</v>
      </c>
      <c r="P1458" t="s">
        <v>64</v>
      </c>
      <c r="Q1458">
        <v>1000</v>
      </c>
      <c r="W1458">
        <v>0</v>
      </c>
      <c r="X1458">
        <v>960802034</v>
      </c>
      <c r="Y1458">
        <v>6.3E-2</v>
      </c>
      <c r="AA1458">
        <v>147499.37</v>
      </c>
      <c r="AB1458">
        <v>0</v>
      </c>
      <c r="AC1458">
        <v>0</v>
      </c>
      <c r="AD1458">
        <v>0</v>
      </c>
      <c r="AE1458">
        <v>22484.66</v>
      </c>
      <c r="AF1458">
        <v>0</v>
      </c>
      <c r="AG1458">
        <v>0</v>
      </c>
      <c r="AH1458">
        <v>0</v>
      </c>
      <c r="AI1458">
        <v>6.56</v>
      </c>
      <c r="AJ1458">
        <v>1</v>
      </c>
      <c r="AK1458">
        <v>1</v>
      </c>
      <c r="AL1458">
        <v>1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 t="s">
        <v>3</v>
      </c>
      <c r="AT1458">
        <v>6.3E-2</v>
      </c>
      <c r="AU1458" t="s">
        <v>3</v>
      </c>
      <c r="AV1458">
        <v>0</v>
      </c>
      <c r="AW1458">
        <v>1</v>
      </c>
      <c r="AX1458">
        <v>-1</v>
      </c>
      <c r="AY1458">
        <v>0</v>
      </c>
      <c r="AZ1458">
        <v>0</v>
      </c>
      <c r="BA1458" t="s">
        <v>3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CX1458">
        <f>Y1458*Source!I767</f>
        <v>1.3040999999999999E-2</v>
      </c>
      <c r="CY1458">
        <f>AA1458</f>
        <v>147499.37</v>
      </c>
      <c r="CZ1458">
        <f>AE1458</f>
        <v>22484.66</v>
      </c>
      <c r="DA1458">
        <f>AI1458</f>
        <v>6.56</v>
      </c>
      <c r="DB1458">
        <v>0</v>
      </c>
    </row>
    <row r="1459" spans="1:106" x14ac:dyDescent="0.2">
      <c r="A1459">
        <f>ROW(Source!A767)</f>
        <v>767</v>
      </c>
      <c r="B1459">
        <v>39570879</v>
      </c>
      <c r="C1459">
        <v>39574715</v>
      </c>
      <c r="D1459">
        <v>36839212</v>
      </c>
      <c r="E1459">
        <v>1</v>
      </c>
      <c r="F1459">
        <v>1</v>
      </c>
      <c r="G1459">
        <v>1</v>
      </c>
      <c r="H1459">
        <v>3</v>
      </c>
      <c r="I1459" t="s">
        <v>1344</v>
      </c>
      <c r="J1459" t="s">
        <v>1345</v>
      </c>
      <c r="K1459" t="s">
        <v>1346</v>
      </c>
      <c r="L1459">
        <v>1348</v>
      </c>
      <c r="N1459">
        <v>1009</v>
      </c>
      <c r="O1459" t="s">
        <v>64</v>
      </c>
      <c r="P1459" t="s">
        <v>64</v>
      </c>
      <c r="Q1459">
        <v>1000</v>
      </c>
      <c r="W1459">
        <v>0</v>
      </c>
      <c r="X1459">
        <v>-2084827333</v>
      </c>
      <c r="Y1459">
        <v>5.0999999999999997E-2</v>
      </c>
      <c r="AA1459">
        <v>28168.639999999999</v>
      </c>
      <c r="AB1459">
        <v>0</v>
      </c>
      <c r="AC1459">
        <v>0</v>
      </c>
      <c r="AD1459">
        <v>0</v>
      </c>
      <c r="AE1459">
        <v>4294</v>
      </c>
      <c r="AF1459">
        <v>0</v>
      </c>
      <c r="AG1459">
        <v>0</v>
      </c>
      <c r="AH1459">
        <v>0</v>
      </c>
      <c r="AI1459">
        <v>6.56</v>
      </c>
      <c r="AJ1459">
        <v>1</v>
      </c>
      <c r="AK1459">
        <v>1</v>
      </c>
      <c r="AL1459">
        <v>1</v>
      </c>
      <c r="AN1459">
        <v>0</v>
      </c>
      <c r="AO1459">
        <v>1</v>
      </c>
      <c r="AP1459">
        <v>0</v>
      </c>
      <c r="AQ1459">
        <v>0</v>
      </c>
      <c r="AR1459">
        <v>0</v>
      </c>
      <c r="AS1459" t="s">
        <v>3</v>
      </c>
      <c r="AT1459">
        <v>5.0999999999999997E-2</v>
      </c>
      <c r="AU1459" t="s">
        <v>3</v>
      </c>
      <c r="AV1459">
        <v>0</v>
      </c>
      <c r="AW1459">
        <v>2</v>
      </c>
      <c r="AX1459">
        <v>39574732</v>
      </c>
      <c r="AY1459">
        <v>1</v>
      </c>
      <c r="AZ1459">
        <v>0</v>
      </c>
      <c r="BA1459">
        <v>1389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CX1459">
        <f>Y1459*Source!I767</f>
        <v>1.0556999999999999E-2</v>
      </c>
      <c r="CY1459">
        <f>AA1459</f>
        <v>28168.639999999999</v>
      </c>
      <c r="CZ1459">
        <f>AE1459</f>
        <v>4294</v>
      </c>
      <c r="DA1459">
        <f>AI1459</f>
        <v>6.56</v>
      </c>
      <c r="DB1459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89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39571313</v>
      </c>
      <c r="C1">
        <v>39571311</v>
      </c>
      <c r="D1">
        <v>37069968</v>
      </c>
      <c r="E1">
        <v>1</v>
      </c>
      <c r="F1">
        <v>1</v>
      </c>
      <c r="G1">
        <v>1</v>
      </c>
      <c r="H1">
        <v>1</v>
      </c>
      <c r="I1" t="s">
        <v>1141</v>
      </c>
      <c r="J1" t="s">
        <v>3</v>
      </c>
      <c r="K1" t="s">
        <v>1142</v>
      </c>
      <c r="L1">
        <v>1191</v>
      </c>
      <c r="N1">
        <v>1013</v>
      </c>
      <c r="O1" t="s">
        <v>1143</v>
      </c>
      <c r="P1" t="s">
        <v>1143</v>
      </c>
      <c r="Q1">
        <v>1</v>
      </c>
      <c r="X1">
        <v>233</v>
      </c>
      <c r="Y1">
        <v>0</v>
      </c>
      <c r="Z1">
        <v>0</v>
      </c>
      <c r="AA1">
        <v>0</v>
      </c>
      <c r="AB1">
        <v>8.3800000000000008</v>
      </c>
      <c r="AC1">
        <v>0</v>
      </c>
      <c r="AD1">
        <v>1</v>
      </c>
      <c r="AE1">
        <v>1</v>
      </c>
      <c r="AF1" t="s">
        <v>20</v>
      </c>
      <c r="AG1">
        <v>267.95</v>
      </c>
      <c r="AH1">
        <v>2</v>
      </c>
      <c r="AI1">
        <v>39571312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ROW(Source!A29)</f>
        <v>29</v>
      </c>
      <c r="B2">
        <v>39571325</v>
      </c>
      <c r="C2">
        <v>39571314</v>
      </c>
      <c r="D2">
        <v>37071037</v>
      </c>
      <c r="E2">
        <v>1</v>
      </c>
      <c r="F2">
        <v>1</v>
      </c>
      <c r="G2">
        <v>1</v>
      </c>
      <c r="H2">
        <v>1</v>
      </c>
      <c r="I2" t="s">
        <v>1144</v>
      </c>
      <c r="J2" t="s">
        <v>3</v>
      </c>
      <c r="K2" t="s">
        <v>1145</v>
      </c>
      <c r="L2">
        <v>1191</v>
      </c>
      <c r="N2">
        <v>1013</v>
      </c>
      <c r="O2" t="s">
        <v>1143</v>
      </c>
      <c r="P2" t="s">
        <v>1143</v>
      </c>
      <c r="Q2">
        <v>1</v>
      </c>
      <c r="X2">
        <v>25.31</v>
      </c>
      <c r="Y2">
        <v>0</v>
      </c>
      <c r="Z2">
        <v>0</v>
      </c>
      <c r="AA2">
        <v>0</v>
      </c>
      <c r="AB2">
        <v>9.6199999999999992</v>
      </c>
      <c r="AC2">
        <v>0</v>
      </c>
      <c r="AD2">
        <v>1</v>
      </c>
      <c r="AE2">
        <v>1</v>
      </c>
      <c r="AF2" t="s">
        <v>20</v>
      </c>
      <c r="AG2">
        <v>29.106499999999997</v>
      </c>
      <c r="AH2">
        <v>2</v>
      </c>
      <c r="AI2">
        <v>39571315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ROW(Source!A29)</f>
        <v>29</v>
      </c>
      <c r="B3">
        <v>39571326</v>
      </c>
      <c r="C3">
        <v>39571314</v>
      </c>
      <c r="D3">
        <v>37064876</v>
      </c>
      <c r="E3">
        <v>1</v>
      </c>
      <c r="F3">
        <v>1</v>
      </c>
      <c r="G3">
        <v>1</v>
      </c>
      <c r="H3">
        <v>1</v>
      </c>
      <c r="I3" t="s">
        <v>1146</v>
      </c>
      <c r="J3" t="s">
        <v>3</v>
      </c>
      <c r="K3" t="s">
        <v>1147</v>
      </c>
      <c r="L3">
        <v>1191</v>
      </c>
      <c r="N3">
        <v>1013</v>
      </c>
      <c r="O3" t="s">
        <v>1143</v>
      </c>
      <c r="P3" t="s">
        <v>1143</v>
      </c>
      <c r="Q3">
        <v>1</v>
      </c>
      <c r="X3">
        <v>12.65</v>
      </c>
      <c r="Y3">
        <v>0</v>
      </c>
      <c r="Z3">
        <v>0</v>
      </c>
      <c r="AA3">
        <v>0</v>
      </c>
      <c r="AB3">
        <v>0</v>
      </c>
      <c r="AC3">
        <v>0</v>
      </c>
      <c r="AD3">
        <v>1</v>
      </c>
      <c r="AE3">
        <v>2</v>
      </c>
      <c r="AF3" t="s">
        <v>19</v>
      </c>
      <c r="AG3">
        <v>15.8125</v>
      </c>
      <c r="AH3">
        <v>2</v>
      </c>
      <c r="AI3">
        <v>39571316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39571327</v>
      </c>
      <c r="C4">
        <v>39571314</v>
      </c>
      <c r="D4">
        <v>36881356</v>
      </c>
      <c r="E4">
        <v>1</v>
      </c>
      <c r="F4">
        <v>1</v>
      </c>
      <c r="G4">
        <v>1</v>
      </c>
      <c r="H4">
        <v>2</v>
      </c>
      <c r="I4" t="s">
        <v>1148</v>
      </c>
      <c r="J4" t="s">
        <v>1149</v>
      </c>
      <c r="K4" t="s">
        <v>1150</v>
      </c>
      <c r="L4">
        <v>1368</v>
      </c>
      <c r="N4">
        <v>1011</v>
      </c>
      <c r="O4" t="s">
        <v>1151</v>
      </c>
      <c r="P4" t="s">
        <v>1151</v>
      </c>
      <c r="Q4">
        <v>1</v>
      </c>
      <c r="X4">
        <v>0.53</v>
      </c>
      <c r="Y4">
        <v>0</v>
      </c>
      <c r="Z4">
        <v>79.069999999999993</v>
      </c>
      <c r="AA4">
        <v>13.5</v>
      </c>
      <c r="AB4">
        <v>0</v>
      </c>
      <c r="AC4">
        <v>0</v>
      </c>
      <c r="AD4">
        <v>1</v>
      </c>
      <c r="AE4">
        <v>0</v>
      </c>
      <c r="AF4" t="s">
        <v>19</v>
      </c>
      <c r="AG4">
        <v>0.66250000000000009</v>
      </c>
      <c r="AH4">
        <v>2</v>
      </c>
      <c r="AI4">
        <v>39571317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39571328</v>
      </c>
      <c r="C5">
        <v>39571314</v>
      </c>
      <c r="D5">
        <v>36881609</v>
      </c>
      <c r="E5">
        <v>1</v>
      </c>
      <c r="F5">
        <v>1</v>
      </c>
      <c r="G5">
        <v>1</v>
      </c>
      <c r="H5">
        <v>2</v>
      </c>
      <c r="I5" t="s">
        <v>1152</v>
      </c>
      <c r="J5" t="s">
        <v>1153</v>
      </c>
      <c r="K5" t="s">
        <v>1154</v>
      </c>
      <c r="L5">
        <v>1368</v>
      </c>
      <c r="N5">
        <v>1011</v>
      </c>
      <c r="O5" t="s">
        <v>1151</v>
      </c>
      <c r="P5" t="s">
        <v>1151</v>
      </c>
      <c r="Q5">
        <v>1</v>
      </c>
      <c r="X5">
        <v>11.12</v>
      </c>
      <c r="Y5">
        <v>0</v>
      </c>
      <c r="Z5">
        <v>218.17</v>
      </c>
      <c r="AA5">
        <v>13.5</v>
      </c>
      <c r="AB5">
        <v>0</v>
      </c>
      <c r="AC5">
        <v>0</v>
      </c>
      <c r="AD5">
        <v>1</v>
      </c>
      <c r="AE5">
        <v>0</v>
      </c>
      <c r="AF5" t="s">
        <v>19</v>
      </c>
      <c r="AG5">
        <v>13.899999999999999</v>
      </c>
      <c r="AH5">
        <v>2</v>
      </c>
      <c r="AI5">
        <v>39571318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39571329</v>
      </c>
      <c r="C6">
        <v>39571314</v>
      </c>
      <c r="D6">
        <v>36882159</v>
      </c>
      <c r="E6">
        <v>1</v>
      </c>
      <c r="F6">
        <v>1</v>
      </c>
      <c r="G6">
        <v>1</v>
      </c>
      <c r="H6">
        <v>2</v>
      </c>
      <c r="I6" t="s">
        <v>1155</v>
      </c>
      <c r="J6" t="s">
        <v>1156</v>
      </c>
      <c r="K6" t="s">
        <v>1157</v>
      </c>
      <c r="L6">
        <v>1368</v>
      </c>
      <c r="N6">
        <v>1011</v>
      </c>
      <c r="O6" t="s">
        <v>1151</v>
      </c>
      <c r="P6" t="s">
        <v>1151</v>
      </c>
      <c r="Q6">
        <v>1</v>
      </c>
      <c r="X6">
        <v>0.4</v>
      </c>
      <c r="Y6">
        <v>0</v>
      </c>
      <c r="Z6">
        <v>111.99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19</v>
      </c>
      <c r="AG6">
        <v>0.5</v>
      </c>
      <c r="AH6">
        <v>2</v>
      </c>
      <c r="AI6">
        <v>39571319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ROW(Source!A29)</f>
        <v>29</v>
      </c>
      <c r="B7">
        <v>39571330</v>
      </c>
      <c r="C7">
        <v>39571314</v>
      </c>
      <c r="D7">
        <v>36883554</v>
      </c>
      <c r="E7">
        <v>1</v>
      </c>
      <c r="F7">
        <v>1</v>
      </c>
      <c r="G7">
        <v>1</v>
      </c>
      <c r="H7">
        <v>2</v>
      </c>
      <c r="I7" t="s">
        <v>1158</v>
      </c>
      <c r="J7" t="s">
        <v>1159</v>
      </c>
      <c r="K7" t="s">
        <v>1160</v>
      </c>
      <c r="L7">
        <v>1368</v>
      </c>
      <c r="N7">
        <v>1011</v>
      </c>
      <c r="O7" t="s">
        <v>1151</v>
      </c>
      <c r="P7" t="s">
        <v>1151</v>
      </c>
      <c r="Q7">
        <v>1</v>
      </c>
      <c r="X7">
        <v>0.6</v>
      </c>
      <c r="Y7">
        <v>0</v>
      </c>
      <c r="Z7">
        <v>65.709999999999994</v>
      </c>
      <c r="AA7">
        <v>11.6</v>
      </c>
      <c r="AB7">
        <v>0</v>
      </c>
      <c r="AC7">
        <v>0</v>
      </c>
      <c r="AD7">
        <v>1</v>
      </c>
      <c r="AE7">
        <v>0</v>
      </c>
      <c r="AF7" t="s">
        <v>19</v>
      </c>
      <c r="AG7">
        <v>0.75</v>
      </c>
      <c r="AH7">
        <v>2</v>
      </c>
      <c r="AI7">
        <v>39571320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ROW(Source!A29)</f>
        <v>29</v>
      </c>
      <c r="B8">
        <v>39571331</v>
      </c>
      <c r="C8">
        <v>39571314</v>
      </c>
      <c r="D8">
        <v>36796257</v>
      </c>
      <c r="E8">
        <v>17</v>
      </c>
      <c r="F8">
        <v>1</v>
      </c>
      <c r="G8">
        <v>1</v>
      </c>
      <c r="H8">
        <v>3</v>
      </c>
      <c r="I8" t="s">
        <v>33</v>
      </c>
      <c r="J8" t="s">
        <v>3</v>
      </c>
      <c r="K8" t="s">
        <v>34</v>
      </c>
      <c r="L8">
        <v>1354</v>
      </c>
      <c r="N8">
        <v>1010</v>
      </c>
      <c r="O8" t="s">
        <v>35</v>
      </c>
      <c r="P8" t="s">
        <v>35</v>
      </c>
      <c r="Q8">
        <v>1</v>
      </c>
      <c r="X8">
        <v>4.8000000000000001E-2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3</v>
      </c>
      <c r="AG8">
        <v>4.8000000000000001E-2</v>
      </c>
      <c r="AH8">
        <v>2</v>
      </c>
      <c r="AI8">
        <v>39571321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ROW(Source!A29)</f>
        <v>29</v>
      </c>
      <c r="B9">
        <v>39571332</v>
      </c>
      <c r="C9">
        <v>39571314</v>
      </c>
      <c r="D9">
        <v>36796273</v>
      </c>
      <c r="E9">
        <v>17</v>
      </c>
      <c r="F9">
        <v>1</v>
      </c>
      <c r="G9">
        <v>1</v>
      </c>
      <c r="H9">
        <v>3</v>
      </c>
      <c r="I9" t="s">
        <v>1583</v>
      </c>
      <c r="J9" t="s">
        <v>3</v>
      </c>
      <c r="K9" t="s">
        <v>1584</v>
      </c>
      <c r="L9">
        <v>1354</v>
      </c>
      <c r="N9">
        <v>1010</v>
      </c>
      <c r="O9" t="s">
        <v>35</v>
      </c>
      <c r="P9" t="s">
        <v>35</v>
      </c>
      <c r="Q9">
        <v>1</v>
      </c>
      <c r="X9">
        <v>7.78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 t="s">
        <v>3</v>
      </c>
      <c r="AG9">
        <v>7.78</v>
      </c>
      <c r="AH9">
        <v>3</v>
      </c>
      <c r="AI9">
        <v>-1</v>
      </c>
      <c r="AJ9" t="s">
        <v>3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ROW(Source!A33)</f>
        <v>33</v>
      </c>
      <c r="B10">
        <v>39571347</v>
      </c>
      <c r="C10">
        <v>39571337</v>
      </c>
      <c r="D10">
        <v>37071037</v>
      </c>
      <c r="E10">
        <v>1</v>
      </c>
      <c r="F10">
        <v>1</v>
      </c>
      <c r="G10">
        <v>1</v>
      </c>
      <c r="H10">
        <v>1</v>
      </c>
      <c r="I10" t="s">
        <v>1144</v>
      </c>
      <c r="J10" t="s">
        <v>3</v>
      </c>
      <c r="K10" t="s">
        <v>1145</v>
      </c>
      <c r="L10">
        <v>1191</v>
      </c>
      <c r="N10">
        <v>1013</v>
      </c>
      <c r="O10" t="s">
        <v>1143</v>
      </c>
      <c r="P10" t="s">
        <v>1143</v>
      </c>
      <c r="Q10">
        <v>1</v>
      </c>
      <c r="X10">
        <v>2.6</v>
      </c>
      <c r="Y10">
        <v>0</v>
      </c>
      <c r="Z10">
        <v>0</v>
      </c>
      <c r="AA10">
        <v>0</v>
      </c>
      <c r="AB10">
        <v>9.6199999999999992</v>
      </c>
      <c r="AC10">
        <v>0</v>
      </c>
      <c r="AD10">
        <v>1</v>
      </c>
      <c r="AE10">
        <v>1</v>
      </c>
      <c r="AF10" t="s">
        <v>20</v>
      </c>
      <c r="AG10">
        <v>2.9899999999999998</v>
      </c>
      <c r="AH10">
        <v>2</v>
      </c>
      <c r="AI10">
        <v>39571338</v>
      </c>
      <c r="AJ10">
        <v>11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ROW(Source!A33)</f>
        <v>33</v>
      </c>
      <c r="B11">
        <v>39571348</v>
      </c>
      <c r="C11">
        <v>39571337</v>
      </c>
      <c r="D11">
        <v>37064876</v>
      </c>
      <c r="E11">
        <v>1</v>
      </c>
      <c r="F11">
        <v>1</v>
      </c>
      <c r="G11">
        <v>1</v>
      </c>
      <c r="H11">
        <v>1</v>
      </c>
      <c r="I11" t="s">
        <v>1146</v>
      </c>
      <c r="J11" t="s">
        <v>3</v>
      </c>
      <c r="K11" t="s">
        <v>1147</v>
      </c>
      <c r="L11">
        <v>1191</v>
      </c>
      <c r="N11">
        <v>1013</v>
      </c>
      <c r="O11" t="s">
        <v>1143</v>
      </c>
      <c r="P11" t="s">
        <v>1143</v>
      </c>
      <c r="Q11">
        <v>1</v>
      </c>
      <c r="X11">
        <v>3.03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2</v>
      </c>
      <c r="AF11" t="s">
        <v>19</v>
      </c>
      <c r="AG11">
        <v>3.7874999999999996</v>
      </c>
      <c r="AH11">
        <v>2</v>
      </c>
      <c r="AI11">
        <v>39571339</v>
      </c>
      <c r="AJ11">
        <v>12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ROW(Source!A33)</f>
        <v>33</v>
      </c>
      <c r="B12">
        <v>39571349</v>
      </c>
      <c r="C12">
        <v>39571337</v>
      </c>
      <c r="D12">
        <v>36881967</v>
      </c>
      <c r="E12">
        <v>1</v>
      </c>
      <c r="F12">
        <v>1</v>
      </c>
      <c r="G12">
        <v>1</v>
      </c>
      <c r="H12">
        <v>2</v>
      </c>
      <c r="I12" t="s">
        <v>1161</v>
      </c>
      <c r="J12" t="s">
        <v>1162</v>
      </c>
      <c r="K12" t="s">
        <v>1163</v>
      </c>
      <c r="L12">
        <v>1368</v>
      </c>
      <c r="N12">
        <v>1011</v>
      </c>
      <c r="O12" t="s">
        <v>1151</v>
      </c>
      <c r="P12" t="s">
        <v>1151</v>
      </c>
      <c r="Q12">
        <v>1</v>
      </c>
      <c r="X12">
        <v>2.68</v>
      </c>
      <c r="Y12">
        <v>0</v>
      </c>
      <c r="Z12">
        <v>87.6</v>
      </c>
      <c r="AA12">
        <v>13.5</v>
      </c>
      <c r="AB12">
        <v>0</v>
      </c>
      <c r="AC12">
        <v>0</v>
      </c>
      <c r="AD12">
        <v>1</v>
      </c>
      <c r="AE12">
        <v>0</v>
      </c>
      <c r="AF12" t="s">
        <v>19</v>
      </c>
      <c r="AG12">
        <v>3.35</v>
      </c>
      <c r="AH12">
        <v>2</v>
      </c>
      <c r="AI12">
        <v>39571340</v>
      </c>
      <c r="AJ12">
        <v>13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ROW(Source!A33)</f>
        <v>33</v>
      </c>
      <c r="B13">
        <v>39571350</v>
      </c>
      <c r="C13">
        <v>39571337</v>
      </c>
      <c r="D13">
        <v>36882159</v>
      </c>
      <c r="E13">
        <v>1</v>
      </c>
      <c r="F13">
        <v>1</v>
      </c>
      <c r="G13">
        <v>1</v>
      </c>
      <c r="H13">
        <v>2</v>
      </c>
      <c r="I13" t="s">
        <v>1155</v>
      </c>
      <c r="J13" t="s">
        <v>1156</v>
      </c>
      <c r="K13" t="s">
        <v>1157</v>
      </c>
      <c r="L13">
        <v>1368</v>
      </c>
      <c r="N13">
        <v>1011</v>
      </c>
      <c r="O13" t="s">
        <v>1151</v>
      </c>
      <c r="P13" t="s">
        <v>1151</v>
      </c>
      <c r="Q13">
        <v>1</v>
      </c>
      <c r="X13">
        <v>0.14000000000000001</v>
      </c>
      <c r="Y13">
        <v>0</v>
      </c>
      <c r="Z13">
        <v>111.99</v>
      </c>
      <c r="AA13">
        <v>13.5</v>
      </c>
      <c r="AB13">
        <v>0</v>
      </c>
      <c r="AC13">
        <v>0</v>
      </c>
      <c r="AD13">
        <v>1</v>
      </c>
      <c r="AE13">
        <v>0</v>
      </c>
      <c r="AF13" t="s">
        <v>19</v>
      </c>
      <c r="AG13">
        <v>0.17500000000000002</v>
      </c>
      <c r="AH13">
        <v>2</v>
      </c>
      <c r="AI13">
        <v>39571341</v>
      </c>
      <c r="AJ13">
        <v>14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ROW(Source!A33)</f>
        <v>33</v>
      </c>
      <c r="B14">
        <v>39571351</v>
      </c>
      <c r="C14">
        <v>39571337</v>
      </c>
      <c r="D14">
        <v>36883554</v>
      </c>
      <c r="E14">
        <v>1</v>
      </c>
      <c r="F14">
        <v>1</v>
      </c>
      <c r="G14">
        <v>1</v>
      </c>
      <c r="H14">
        <v>2</v>
      </c>
      <c r="I14" t="s">
        <v>1158</v>
      </c>
      <c r="J14" t="s">
        <v>1159</v>
      </c>
      <c r="K14" t="s">
        <v>1160</v>
      </c>
      <c r="L14">
        <v>1368</v>
      </c>
      <c r="N14">
        <v>1011</v>
      </c>
      <c r="O14" t="s">
        <v>1151</v>
      </c>
      <c r="P14" t="s">
        <v>1151</v>
      </c>
      <c r="Q14">
        <v>1</v>
      </c>
      <c r="X14">
        <v>0.21</v>
      </c>
      <c r="Y14">
        <v>0</v>
      </c>
      <c r="Z14">
        <v>65.709999999999994</v>
      </c>
      <c r="AA14">
        <v>11.6</v>
      </c>
      <c r="AB14">
        <v>0</v>
      </c>
      <c r="AC14">
        <v>0</v>
      </c>
      <c r="AD14">
        <v>1</v>
      </c>
      <c r="AE14">
        <v>0</v>
      </c>
      <c r="AF14" t="s">
        <v>19</v>
      </c>
      <c r="AG14">
        <v>0.26250000000000001</v>
      </c>
      <c r="AH14">
        <v>2</v>
      </c>
      <c r="AI14">
        <v>39571342</v>
      </c>
      <c r="AJ14">
        <v>15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ROW(Source!A33)</f>
        <v>33</v>
      </c>
      <c r="B15">
        <v>39571352</v>
      </c>
      <c r="C15">
        <v>39571337</v>
      </c>
      <c r="D15">
        <v>36883781</v>
      </c>
      <c r="E15">
        <v>1</v>
      </c>
      <c r="F15">
        <v>1</v>
      </c>
      <c r="G15">
        <v>1</v>
      </c>
      <c r="H15">
        <v>2</v>
      </c>
      <c r="I15" t="s">
        <v>1164</v>
      </c>
      <c r="J15" t="s">
        <v>1165</v>
      </c>
      <c r="K15" t="s">
        <v>1166</v>
      </c>
      <c r="L15">
        <v>1368</v>
      </c>
      <c r="N15">
        <v>1011</v>
      </c>
      <c r="O15" t="s">
        <v>1151</v>
      </c>
      <c r="P15" t="s">
        <v>1151</v>
      </c>
      <c r="Q15">
        <v>1</v>
      </c>
      <c r="X15">
        <v>0.26</v>
      </c>
      <c r="Y15">
        <v>0</v>
      </c>
      <c r="Z15">
        <v>14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19</v>
      </c>
      <c r="AG15">
        <v>0.32500000000000001</v>
      </c>
      <c r="AH15">
        <v>2</v>
      </c>
      <c r="AI15">
        <v>39571343</v>
      </c>
      <c r="AJ15">
        <v>16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ROW(Source!A33)</f>
        <v>33</v>
      </c>
      <c r="B16">
        <v>39571353</v>
      </c>
      <c r="C16">
        <v>39571337</v>
      </c>
      <c r="D16">
        <v>36796285</v>
      </c>
      <c r="E16">
        <v>17</v>
      </c>
      <c r="F16">
        <v>1</v>
      </c>
      <c r="G16">
        <v>1</v>
      </c>
      <c r="H16">
        <v>3</v>
      </c>
      <c r="I16" t="s">
        <v>1585</v>
      </c>
      <c r="J16" t="s">
        <v>3</v>
      </c>
      <c r="K16" t="s">
        <v>1586</v>
      </c>
      <c r="L16">
        <v>1354</v>
      </c>
      <c r="N16">
        <v>1010</v>
      </c>
      <c r="O16" t="s">
        <v>35</v>
      </c>
      <c r="P16" t="s">
        <v>35</v>
      </c>
      <c r="Q16">
        <v>1</v>
      </c>
      <c r="X16">
        <v>0</v>
      </c>
      <c r="Y16">
        <v>0</v>
      </c>
      <c r="Z16">
        <v>0</v>
      </c>
      <c r="AA16">
        <v>0</v>
      </c>
      <c r="AB16">
        <v>0</v>
      </c>
      <c r="AC16">
        <v>1</v>
      </c>
      <c r="AD16">
        <v>0</v>
      </c>
      <c r="AE16">
        <v>0</v>
      </c>
      <c r="AF16" t="s">
        <v>3</v>
      </c>
      <c r="AG16">
        <v>0</v>
      </c>
      <c r="AH16">
        <v>3</v>
      </c>
      <c r="AI16">
        <v>-1</v>
      </c>
      <c r="AJ16" t="s">
        <v>3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ROW(Source!A33)</f>
        <v>33</v>
      </c>
      <c r="B17">
        <v>39571354</v>
      </c>
      <c r="C17">
        <v>39571337</v>
      </c>
      <c r="D17">
        <v>39169975</v>
      </c>
      <c r="E17">
        <v>17</v>
      </c>
      <c r="F17">
        <v>1</v>
      </c>
      <c r="G17">
        <v>1</v>
      </c>
      <c r="H17">
        <v>3</v>
      </c>
      <c r="I17" t="s">
        <v>1587</v>
      </c>
      <c r="J17" t="s">
        <v>3</v>
      </c>
      <c r="K17" t="s">
        <v>1588</v>
      </c>
      <c r="L17">
        <v>1354</v>
      </c>
      <c r="N17">
        <v>1010</v>
      </c>
      <c r="O17" t="s">
        <v>35</v>
      </c>
      <c r="P17" t="s">
        <v>35</v>
      </c>
      <c r="Q17">
        <v>1</v>
      </c>
      <c r="X17">
        <v>0</v>
      </c>
      <c r="Y17">
        <v>0</v>
      </c>
      <c r="Z17">
        <v>0</v>
      </c>
      <c r="AA17">
        <v>0</v>
      </c>
      <c r="AB17">
        <v>0</v>
      </c>
      <c r="AC17">
        <v>1</v>
      </c>
      <c r="AD17">
        <v>0</v>
      </c>
      <c r="AE17">
        <v>0</v>
      </c>
      <c r="AF17" t="s">
        <v>3</v>
      </c>
      <c r="AG17">
        <v>0</v>
      </c>
      <c r="AH17">
        <v>3</v>
      </c>
      <c r="AI17">
        <v>-1</v>
      </c>
      <c r="AJ17" t="s">
        <v>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ROW(Source!A33)</f>
        <v>33</v>
      </c>
      <c r="B18">
        <v>39571355</v>
      </c>
      <c r="C18">
        <v>39571337</v>
      </c>
      <c r="D18">
        <v>36803264</v>
      </c>
      <c r="E18">
        <v>1</v>
      </c>
      <c r="F18">
        <v>1</v>
      </c>
      <c r="G18">
        <v>1</v>
      </c>
      <c r="H18">
        <v>3</v>
      </c>
      <c r="I18" t="s">
        <v>1167</v>
      </c>
      <c r="J18" t="s">
        <v>1168</v>
      </c>
      <c r="K18" t="s">
        <v>1169</v>
      </c>
      <c r="L18">
        <v>1348</v>
      </c>
      <c r="N18">
        <v>1009</v>
      </c>
      <c r="O18" t="s">
        <v>64</v>
      </c>
      <c r="P18" t="s">
        <v>64</v>
      </c>
      <c r="Q18">
        <v>1000</v>
      </c>
      <c r="X18">
        <v>2.9999999999999997E-4</v>
      </c>
      <c r="Y18">
        <v>11524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2.9999999999999997E-4</v>
      </c>
      <c r="AH18">
        <v>2</v>
      </c>
      <c r="AI18">
        <v>39571344</v>
      </c>
      <c r="AJ18">
        <v>17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ROW(Source!A33)</f>
        <v>33</v>
      </c>
      <c r="B19">
        <v>39571356</v>
      </c>
      <c r="C19">
        <v>39571337</v>
      </c>
      <c r="D19">
        <v>36824289</v>
      </c>
      <c r="E19">
        <v>1</v>
      </c>
      <c r="F19">
        <v>1</v>
      </c>
      <c r="G19">
        <v>1</v>
      </c>
      <c r="H19">
        <v>3</v>
      </c>
      <c r="I19" t="s">
        <v>1170</v>
      </c>
      <c r="J19" t="s">
        <v>1171</v>
      </c>
      <c r="K19" t="s">
        <v>1172</v>
      </c>
      <c r="L19">
        <v>1348</v>
      </c>
      <c r="N19">
        <v>1009</v>
      </c>
      <c r="O19" t="s">
        <v>64</v>
      </c>
      <c r="P19" t="s">
        <v>64</v>
      </c>
      <c r="Q19">
        <v>1000</v>
      </c>
      <c r="X19">
        <v>2.0000000000000001E-4</v>
      </c>
      <c r="Y19">
        <v>5989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 t="s">
        <v>3</v>
      </c>
      <c r="AG19">
        <v>2.0000000000000001E-4</v>
      </c>
      <c r="AH19">
        <v>2</v>
      </c>
      <c r="AI19">
        <v>39571345</v>
      </c>
      <c r="AJ19">
        <v>18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ROW(Source!A33)</f>
        <v>33</v>
      </c>
      <c r="B20">
        <v>39571357</v>
      </c>
      <c r="C20">
        <v>39571337</v>
      </c>
      <c r="D20">
        <v>36796041</v>
      </c>
      <c r="E20">
        <v>17</v>
      </c>
      <c r="F20">
        <v>1</v>
      </c>
      <c r="G20">
        <v>1</v>
      </c>
      <c r="H20">
        <v>3</v>
      </c>
      <c r="I20" t="s">
        <v>1589</v>
      </c>
      <c r="J20" t="s">
        <v>3</v>
      </c>
      <c r="K20" t="s">
        <v>1590</v>
      </c>
      <c r="L20">
        <v>1301</v>
      </c>
      <c r="N20">
        <v>1003</v>
      </c>
      <c r="O20" t="s">
        <v>52</v>
      </c>
      <c r="P20" t="s">
        <v>52</v>
      </c>
      <c r="Q20">
        <v>1</v>
      </c>
      <c r="X20">
        <v>0</v>
      </c>
      <c r="Y20">
        <v>0</v>
      </c>
      <c r="Z20">
        <v>0</v>
      </c>
      <c r="AA20">
        <v>0</v>
      </c>
      <c r="AB20">
        <v>0</v>
      </c>
      <c r="AC20">
        <v>1</v>
      </c>
      <c r="AD20">
        <v>0</v>
      </c>
      <c r="AE20">
        <v>0</v>
      </c>
      <c r="AF20" t="s">
        <v>3</v>
      </c>
      <c r="AG20">
        <v>0</v>
      </c>
      <c r="AH20">
        <v>3</v>
      </c>
      <c r="AI20">
        <v>-1</v>
      </c>
      <c r="AJ20" t="s">
        <v>3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ROW(Source!A35)</f>
        <v>35</v>
      </c>
      <c r="B21">
        <v>39571368</v>
      </c>
      <c r="C21">
        <v>39571359</v>
      </c>
      <c r="D21">
        <v>37064878</v>
      </c>
      <c r="E21">
        <v>1</v>
      </c>
      <c r="F21">
        <v>1</v>
      </c>
      <c r="G21">
        <v>1</v>
      </c>
      <c r="H21">
        <v>1</v>
      </c>
      <c r="I21" t="s">
        <v>1173</v>
      </c>
      <c r="J21" t="s">
        <v>3</v>
      </c>
      <c r="K21" t="s">
        <v>1174</v>
      </c>
      <c r="L21">
        <v>1191</v>
      </c>
      <c r="N21">
        <v>1013</v>
      </c>
      <c r="O21" t="s">
        <v>1143</v>
      </c>
      <c r="P21" t="s">
        <v>1143</v>
      </c>
      <c r="Q21">
        <v>1</v>
      </c>
      <c r="X21">
        <v>3.55</v>
      </c>
      <c r="Y21">
        <v>0</v>
      </c>
      <c r="Z21">
        <v>0</v>
      </c>
      <c r="AA21">
        <v>0</v>
      </c>
      <c r="AB21">
        <v>9.4</v>
      </c>
      <c r="AC21">
        <v>0</v>
      </c>
      <c r="AD21">
        <v>1</v>
      </c>
      <c r="AE21">
        <v>1</v>
      </c>
      <c r="AF21" t="s">
        <v>20</v>
      </c>
      <c r="AG21">
        <v>4.0824999999999996</v>
      </c>
      <c r="AH21">
        <v>2</v>
      </c>
      <c r="AI21">
        <v>39571360</v>
      </c>
      <c r="AJ21">
        <v>20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ROW(Source!A35)</f>
        <v>35</v>
      </c>
      <c r="B22">
        <v>39571369</v>
      </c>
      <c r="C22">
        <v>39571359</v>
      </c>
      <c r="D22">
        <v>37064876</v>
      </c>
      <c r="E22">
        <v>1</v>
      </c>
      <c r="F22">
        <v>1</v>
      </c>
      <c r="G22">
        <v>1</v>
      </c>
      <c r="H22">
        <v>1</v>
      </c>
      <c r="I22" t="s">
        <v>1146</v>
      </c>
      <c r="J22" t="s">
        <v>3</v>
      </c>
      <c r="K22" t="s">
        <v>1147</v>
      </c>
      <c r="L22">
        <v>1191</v>
      </c>
      <c r="N22">
        <v>1013</v>
      </c>
      <c r="O22" t="s">
        <v>1143</v>
      </c>
      <c r="P22" t="s">
        <v>1143</v>
      </c>
      <c r="Q22">
        <v>1</v>
      </c>
      <c r="X22">
        <v>3.71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2</v>
      </c>
      <c r="AF22" t="s">
        <v>19</v>
      </c>
      <c r="AG22">
        <v>4.6375000000000002</v>
      </c>
      <c r="AH22">
        <v>2</v>
      </c>
      <c r="AI22">
        <v>39571361</v>
      </c>
      <c r="AJ22">
        <v>21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ROW(Source!A35)</f>
        <v>35</v>
      </c>
      <c r="B23">
        <v>39571370</v>
      </c>
      <c r="C23">
        <v>39571359</v>
      </c>
      <c r="D23">
        <v>36882180</v>
      </c>
      <c r="E23">
        <v>1</v>
      </c>
      <c r="F23">
        <v>1</v>
      </c>
      <c r="G23">
        <v>1</v>
      </c>
      <c r="H23">
        <v>2</v>
      </c>
      <c r="I23" t="s">
        <v>1175</v>
      </c>
      <c r="J23" t="s">
        <v>1176</v>
      </c>
      <c r="K23" t="s">
        <v>1177</v>
      </c>
      <c r="L23">
        <v>1368</v>
      </c>
      <c r="N23">
        <v>1011</v>
      </c>
      <c r="O23" t="s">
        <v>1151</v>
      </c>
      <c r="P23" t="s">
        <v>1151</v>
      </c>
      <c r="Q23">
        <v>1</v>
      </c>
      <c r="X23">
        <v>3.36</v>
      </c>
      <c r="Y23">
        <v>0</v>
      </c>
      <c r="Z23">
        <v>96.89</v>
      </c>
      <c r="AA23">
        <v>13.5</v>
      </c>
      <c r="AB23">
        <v>0</v>
      </c>
      <c r="AC23">
        <v>0</v>
      </c>
      <c r="AD23">
        <v>1</v>
      </c>
      <c r="AE23">
        <v>0</v>
      </c>
      <c r="AF23" t="s">
        <v>19</v>
      </c>
      <c r="AG23">
        <v>4.2</v>
      </c>
      <c r="AH23">
        <v>2</v>
      </c>
      <c r="AI23">
        <v>39571362</v>
      </c>
      <c r="AJ23">
        <v>22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ROW(Source!A35)</f>
        <v>35</v>
      </c>
      <c r="B24">
        <v>39571371</v>
      </c>
      <c r="C24">
        <v>39571359</v>
      </c>
      <c r="D24">
        <v>36883554</v>
      </c>
      <c r="E24">
        <v>1</v>
      </c>
      <c r="F24">
        <v>1</v>
      </c>
      <c r="G24">
        <v>1</v>
      </c>
      <c r="H24">
        <v>2</v>
      </c>
      <c r="I24" t="s">
        <v>1158</v>
      </c>
      <c r="J24" t="s">
        <v>1159</v>
      </c>
      <c r="K24" t="s">
        <v>1160</v>
      </c>
      <c r="L24">
        <v>1368</v>
      </c>
      <c r="N24">
        <v>1011</v>
      </c>
      <c r="O24" t="s">
        <v>1151</v>
      </c>
      <c r="P24" t="s">
        <v>1151</v>
      </c>
      <c r="Q24">
        <v>1</v>
      </c>
      <c r="X24">
        <v>0.35</v>
      </c>
      <c r="Y24">
        <v>0</v>
      </c>
      <c r="Z24">
        <v>65.709999999999994</v>
      </c>
      <c r="AA24">
        <v>11.6</v>
      </c>
      <c r="AB24">
        <v>0</v>
      </c>
      <c r="AC24">
        <v>0</v>
      </c>
      <c r="AD24">
        <v>1</v>
      </c>
      <c r="AE24">
        <v>0</v>
      </c>
      <c r="AF24" t="s">
        <v>19</v>
      </c>
      <c r="AG24">
        <v>0.4375</v>
      </c>
      <c r="AH24">
        <v>2</v>
      </c>
      <c r="AI24">
        <v>39571363</v>
      </c>
      <c r="AJ24">
        <v>23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ROW(Source!A35)</f>
        <v>35</v>
      </c>
      <c r="B25">
        <v>39571372</v>
      </c>
      <c r="C25">
        <v>39571359</v>
      </c>
      <c r="D25">
        <v>36883781</v>
      </c>
      <c r="E25">
        <v>1</v>
      </c>
      <c r="F25">
        <v>1</v>
      </c>
      <c r="G25">
        <v>1</v>
      </c>
      <c r="H25">
        <v>2</v>
      </c>
      <c r="I25" t="s">
        <v>1164</v>
      </c>
      <c r="J25" t="s">
        <v>1165</v>
      </c>
      <c r="K25" t="s">
        <v>1166</v>
      </c>
      <c r="L25">
        <v>1368</v>
      </c>
      <c r="N25">
        <v>1011</v>
      </c>
      <c r="O25" t="s">
        <v>1151</v>
      </c>
      <c r="P25" t="s">
        <v>1151</v>
      </c>
      <c r="Q25">
        <v>1</v>
      </c>
      <c r="X25">
        <v>2.69</v>
      </c>
      <c r="Y25">
        <v>0</v>
      </c>
      <c r="Z25">
        <v>14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19</v>
      </c>
      <c r="AG25">
        <v>3.3624999999999998</v>
      </c>
      <c r="AH25">
        <v>2</v>
      </c>
      <c r="AI25">
        <v>39571364</v>
      </c>
      <c r="AJ25">
        <v>24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ROW(Source!A35)</f>
        <v>35</v>
      </c>
      <c r="B26">
        <v>39571373</v>
      </c>
      <c r="C26">
        <v>39571359</v>
      </c>
      <c r="D26">
        <v>36803256</v>
      </c>
      <c r="E26">
        <v>1</v>
      </c>
      <c r="F26">
        <v>1</v>
      </c>
      <c r="G26">
        <v>1</v>
      </c>
      <c r="H26">
        <v>3</v>
      </c>
      <c r="I26" t="s">
        <v>1178</v>
      </c>
      <c r="J26" t="s">
        <v>1179</v>
      </c>
      <c r="K26" t="s">
        <v>1180</v>
      </c>
      <c r="L26">
        <v>1348</v>
      </c>
      <c r="N26">
        <v>1009</v>
      </c>
      <c r="O26" t="s">
        <v>64</v>
      </c>
      <c r="P26" t="s">
        <v>64</v>
      </c>
      <c r="Q26">
        <v>1000</v>
      </c>
      <c r="X26">
        <v>1.1999999999999999E-3</v>
      </c>
      <c r="Y26">
        <v>10315.01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1.1999999999999999E-3</v>
      </c>
      <c r="AH26">
        <v>2</v>
      </c>
      <c r="AI26">
        <v>39571365</v>
      </c>
      <c r="AJ26">
        <v>25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ROW(Source!A35)</f>
        <v>35</v>
      </c>
      <c r="B27">
        <v>39571374</v>
      </c>
      <c r="C27">
        <v>39571359</v>
      </c>
      <c r="D27">
        <v>36796380</v>
      </c>
      <c r="E27">
        <v>17</v>
      </c>
      <c r="F27">
        <v>1</v>
      </c>
      <c r="G27">
        <v>1</v>
      </c>
      <c r="H27">
        <v>3</v>
      </c>
      <c r="I27" t="s">
        <v>1591</v>
      </c>
      <c r="J27" t="s">
        <v>3</v>
      </c>
      <c r="K27" t="s">
        <v>1592</v>
      </c>
      <c r="L27">
        <v>1348</v>
      </c>
      <c r="N27">
        <v>1009</v>
      </c>
      <c r="O27" t="s">
        <v>64</v>
      </c>
      <c r="P27" t="s">
        <v>64</v>
      </c>
      <c r="Q27">
        <v>1000</v>
      </c>
      <c r="X27">
        <v>0</v>
      </c>
      <c r="Y27">
        <v>0</v>
      </c>
      <c r="Z27">
        <v>0</v>
      </c>
      <c r="AA27">
        <v>0</v>
      </c>
      <c r="AB27">
        <v>0</v>
      </c>
      <c r="AC27">
        <v>1</v>
      </c>
      <c r="AD27">
        <v>0</v>
      </c>
      <c r="AE27">
        <v>0</v>
      </c>
      <c r="AF27" t="s">
        <v>3</v>
      </c>
      <c r="AG27">
        <v>0</v>
      </c>
      <c r="AH27">
        <v>3</v>
      </c>
      <c r="AI27">
        <v>-1</v>
      </c>
      <c r="AJ27" t="s">
        <v>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ROW(Source!A38)</f>
        <v>38</v>
      </c>
      <c r="B28">
        <v>39571386</v>
      </c>
      <c r="C28">
        <v>39571377</v>
      </c>
      <c r="D28">
        <v>37064978</v>
      </c>
      <c r="E28">
        <v>1</v>
      </c>
      <c r="F28">
        <v>1</v>
      </c>
      <c r="G28">
        <v>1</v>
      </c>
      <c r="H28">
        <v>1</v>
      </c>
      <c r="I28" t="s">
        <v>1181</v>
      </c>
      <c r="J28" t="s">
        <v>3</v>
      </c>
      <c r="K28" t="s">
        <v>1182</v>
      </c>
      <c r="L28">
        <v>1191</v>
      </c>
      <c r="N28">
        <v>1013</v>
      </c>
      <c r="O28" t="s">
        <v>1143</v>
      </c>
      <c r="P28" t="s">
        <v>1143</v>
      </c>
      <c r="Q28">
        <v>1</v>
      </c>
      <c r="X28">
        <v>5.57</v>
      </c>
      <c r="Y28">
        <v>0</v>
      </c>
      <c r="Z28">
        <v>0</v>
      </c>
      <c r="AA28">
        <v>0</v>
      </c>
      <c r="AB28">
        <v>8.86</v>
      </c>
      <c r="AC28">
        <v>0</v>
      </c>
      <c r="AD28">
        <v>1</v>
      </c>
      <c r="AE28">
        <v>1</v>
      </c>
      <c r="AF28" t="s">
        <v>3</v>
      </c>
      <c r="AG28">
        <v>5.57</v>
      </c>
      <c r="AH28">
        <v>2</v>
      </c>
      <c r="AI28">
        <v>39571378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ROW(Source!A38)</f>
        <v>38</v>
      </c>
      <c r="B29">
        <v>39571387</v>
      </c>
      <c r="C29">
        <v>39571377</v>
      </c>
      <c r="D29">
        <v>37064876</v>
      </c>
      <c r="E29">
        <v>1</v>
      </c>
      <c r="F29">
        <v>1</v>
      </c>
      <c r="G29">
        <v>1</v>
      </c>
      <c r="H29">
        <v>1</v>
      </c>
      <c r="I29" t="s">
        <v>1146</v>
      </c>
      <c r="J29" t="s">
        <v>3</v>
      </c>
      <c r="K29" t="s">
        <v>1147</v>
      </c>
      <c r="L29">
        <v>1191</v>
      </c>
      <c r="N29">
        <v>1013</v>
      </c>
      <c r="O29" t="s">
        <v>1143</v>
      </c>
      <c r="P29" t="s">
        <v>1143</v>
      </c>
      <c r="Q29">
        <v>1</v>
      </c>
      <c r="X29">
        <v>2.11</v>
      </c>
      <c r="Y29">
        <v>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2</v>
      </c>
      <c r="AF29" t="s">
        <v>3</v>
      </c>
      <c r="AG29">
        <v>2.11</v>
      </c>
      <c r="AH29">
        <v>2</v>
      </c>
      <c r="AI29">
        <v>39571379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ROW(Source!A38)</f>
        <v>38</v>
      </c>
      <c r="B30">
        <v>39571388</v>
      </c>
      <c r="C30">
        <v>39571377</v>
      </c>
      <c r="D30">
        <v>36882180</v>
      </c>
      <c r="E30">
        <v>1</v>
      </c>
      <c r="F30">
        <v>1</v>
      </c>
      <c r="G30">
        <v>1</v>
      </c>
      <c r="H30">
        <v>2</v>
      </c>
      <c r="I30" t="s">
        <v>1175</v>
      </c>
      <c r="J30" t="s">
        <v>1176</v>
      </c>
      <c r="K30" t="s">
        <v>1177</v>
      </c>
      <c r="L30">
        <v>1368</v>
      </c>
      <c r="N30">
        <v>1011</v>
      </c>
      <c r="O30" t="s">
        <v>1151</v>
      </c>
      <c r="P30" t="s">
        <v>1151</v>
      </c>
      <c r="Q30">
        <v>1</v>
      </c>
      <c r="X30">
        <v>2.11</v>
      </c>
      <c r="Y30">
        <v>0</v>
      </c>
      <c r="Z30">
        <v>96.89</v>
      </c>
      <c r="AA30">
        <v>13.5</v>
      </c>
      <c r="AB30">
        <v>0</v>
      </c>
      <c r="AC30">
        <v>0</v>
      </c>
      <c r="AD30">
        <v>1</v>
      </c>
      <c r="AE30">
        <v>0</v>
      </c>
      <c r="AF30" t="s">
        <v>3</v>
      </c>
      <c r="AG30">
        <v>2.11</v>
      </c>
      <c r="AH30">
        <v>2</v>
      </c>
      <c r="AI30">
        <v>39571380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ROW(Source!A38)</f>
        <v>38</v>
      </c>
      <c r="B31">
        <v>39571389</v>
      </c>
      <c r="C31">
        <v>39571377</v>
      </c>
      <c r="D31">
        <v>36882599</v>
      </c>
      <c r="E31">
        <v>1</v>
      </c>
      <c r="F31">
        <v>1</v>
      </c>
      <c r="G31">
        <v>1</v>
      </c>
      <c r="H31">
        <v>2</v>
      </c>
      <c r="I31" t="s">
        <v>1183</v>
      </c>
      <c r="J31" t="s">
        <v>1184</v>
      </c>
      <c r="K31" t="s">
        <v>1185</v>
      </c>
      <c r="L31">
        <v>1368</v>
      </c>
      <c r="N31">
        <v>1011</v>
      </c>
      <c r="O31" t="s">
        <v>1151</v>
      </c>
      <c r="P31" t="s">
        <v>1151</v>
      </c>
      <c r="Q31">
        <v>1</v>
      </c>
      <c r="X31">
        <v>0.06</v>
      </c>
      <c r="Y31">
        <v>0</v>
      </c>
      <c r="Z31">
        <v>11.13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3</v>
      </c>
      <c r="AG31">
        <v>0.06</v>
      </c>
      <c r="AH31">
        <v>2</v>
      </c>
      <c r="AI31">
        <v>39571381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ROW(Source!A38)</f>
        <v>38</v>
      </c>
      <c r="B32">
        <v>39571390</v>
      </c>
      <c r="C32">
        <v>39571377</v>
      </c>
      <c r="D32">
        <v>36801792</v>
      </c>
      <c r="E32">
        <v>1</v>
      </c>
      <c r="F32">
        <v>1</v>
      </c>
      <c r="G32">
        <v>1</v>
      </c>
      <c r="H32">
        <v>3</v>
      </c>
      <c r="I32" t="s">
        <v>1186</v>
      </c>
      <c r="J32" t="s">
        <v>1187</v>
      </c>
      <c r="K32" t="s">
        <v>1188</v>
      </c>
      <c r="L32">
        <v>1339</v>
      </c>
      <c r="N32">
        <v>1007</v>
      </c>
      <c r="O32" t="s">
        <v>73</v>
      </c>
      <c r="P32" t="s">
        <v>73</v>
      </c>
      <c r="Q32">
        <v>1</v>
      </c>
      <c r="X32">
        <v>0.43</v>
      </c>
      <c r="Y32">
        <v>2.44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0.43</v>
      </c>
      <c r="AH32">
        <v>2</v>
      </c>
      <c r="AI32">
        <v>39571382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ROW(Source!A38)</f>
        <v>38</v>
      </c>
      <c r="B33">
        <v>39571391</v>
      </c>
      <c r="C33">
        <v>39571377</v>
      </c>
      <c r="D33">
        <v>36807096</v>
      </c>
      <c r="E33">
        <v>1</v>
      </c>
      <c r="F33">
        <v>1</v>
      </c>
      <c r="G33">
        <v>1</v>
      </c>
      <c r="H33">
        <v>3</v>
      </c>
      <c r="I33" t="s">
        <v>76</v>
      </c>
      <c r="J33" t="s">
        <v>78</v>
      </c>
      <c r="K33" t="s">
        <v>77</v>
      </c>
      <c r="L33">
        <v>1339</v>
      </c>
      <c r="N33">
        <v>1007</v>
      </c>
      <c r="O33" t="s">
        <v>73</v>
      </c>
      <c r="P33" t="s">
        <v>73</v>
      </c>
      <c r="Q33">
        <v>1</v>
      </c>
      <c r="X33">
        <v>1.02</v>
      </c>
      <c r="Y33">
        <v>592.76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3</v>
      </c>
      <c r="AG33">
        <v>1.02</v>
      </c>
      <c r="AH33">
        <v>2</v>
      </c>
      <c r="AI33">
        <v>39571383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ROW(Source!A38)</f>
        <v>38</v>
      </c>
      <c r="B34">
        <v>39571392</v>
      </c>
      <c r="C34">
        <v>39571377</v>
      </c>
      <c r="D34">
        <v>36861579</v>
      </c>
      <c r="E34">
        <v>1</v>
      </c>
      <c r="F34">
        <v>1</v>
      </c>
      <c r="G34">
        <v>1</v>
      </c>
      <c r="H34">
        <v>3</v>
      </c>
      <c r="I34" t="s">
        <v>1189</v>
      </c>
      <c r="J34" t="s">
        <v>1190</v>
      </c>
      <c r="K34" t="s">
        <v>1191</v>
      </c>
      <c r="L34">
        <v>1301</v>
      </c>
      <c r="N34">
        <v>1003</v>
      </c>
      <c r="O34" t="s">
        <v>52</v>
      </c>
      <c r="P34" t="s">
        <v>52</v>
      </c>
      <c r="Q34">
        <v>1</v>
      </c>
      <c r="X34">
        <v>0.26</v>
      </c>
      <c r="Y34">
        <v>427.3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3</v>
      </c>
      <c r="AG34">
        <v>0.26</v>
      </c>
      <c r="AH34">
        <v>2</v>
      </c>
      <c r="AI34">
        <v>39571385</v>
      </c>
      <c r="AJ34">
        <v>35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ROW(Source!A41)</f>
        <v>41</v>
      </c>
      <c r="B35">
        <v>39571405</v>
      </c>
      <c r="C35">
        <v>39571395</v>
      </c>
      <c r="D35">
        <v>37071037</v>
      </c>
      <c r="E35">
        <v>1</v>
      </c>
      <c r="F35">
        <v>1</v>
      </c>
      <c r="G35">
        <v>1</v>
      </c>
      <c r="H35">
        <v>1</v>
      </c>
      <c r="I35" t="s">
        <v>1144</v>
      </c>
      <c r="J35" t="s">
        <v>3</v>
      </c>
      <c r="K35" t="s">
        <v>1145</v>
      </c>
      <c r="L35">
        <v>1191</v>
      </c>
      <c r="N35">
        <v>1013</v>
      </c>
      <c r="O35" t="s">
        <v>1143</v>
      </c>
      <c r="P35" t="s">
        <v>1143</v>
      </c>
      <c r="Q35">
        <v>1</v>
      </c>
      <c r="X35">
        <v>1.1399999999999999</v>
      </c>
      <c r="Y35">
        <v>0</v>
      </c>
      <c r="Z35">
        <v>0</v>
      </c>
      <c r="AA35">
        <v>0</v>
      </c>
      <c r="AB35">
        <v>9.6199999999999992</v>
      </c>
      <c r="AC35">
        <v>0</v>
      </c>
      <c r="AD35">
        <v>1</v>
      </c>
      <c r="AE35">
        <v>1</v>
      </c>
      <c r="AF35" t="s">
        <v>3</v>
      </c>
      <c r="AG35">
        <v>1.1399999999999999</v>
      </c>
      <c r="AH35">
        <v>2</v>
      </c>
      <c r="AI35">
        <v>39571396</v>
      </c>
      <c r="AJ35">
        <v>36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ROW(Source!A41)</f>
        <v>41</v>
      </c>
      <c r="B36">
        <v>39571406</v>
      </c>
      <c r="C36">
        <v>39571395</v>
      </c>
      <c r="D36">
        <v>37064876</v>
      </c>
      <c r="E36">
        <v>1</v>
      </c>
      <c r="F36">
        <v>1</v>
      </c>
      <c r="G36">
        <v>1</v>
      </c>
      <c r="H36">
        <v>1</v>
      </c>
      <c r="I36" t="s">
        <v>1146</v>
      </c>
      <c r="J36" t="s">
        <v>3</v>
      </c>
      <c r="K36" t="s">
        <v>1147</v>
      </c>
      <c r="L36">
        <v>1191</v>
      </c>
      <c r="N36">
        <v>1013</v>
      </c>
      <c r="O36" t="s">
        <v>1143</v>
      </c>
      <c r="P36" t="s">
        <v>1143</v>
      </c>
      <c r="Q36">
        <v>1</v>
      </c>
      <c r="X36">
        <v>0.28000000000000003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2</v>
      </c>
      <c r="AF36" t="s">
        <v>3</v>
      </c>
      <c r="AG36">
        <v>0.28000000000000003</v>
      </c>
      <c r="AH36">
        <v>2</v>
      </c>
      <c r="AI36">
        <v>39571397</v>
      </c>
      <c r="AJ36">
        <v>37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ROW(Source!A41)</f>
        <v>41</v>
      </c>
      <c r="B37">
        <v>39571407</v>
      </c>
      <c r="C37">
        <v>39571395</v>
      </c>
      <c r="D37">
        <v>36881967</v>
      </c>
      <c r="E37">
        <v>1</v>
      </c>
      <c r="F37">
        <v>1</v>
      </c>
      <c r="G37">
        <v>1</v>
      </c>
      <c r="H37">
        <v>2</v>
      </c>
      <c r="I37" t="s">
        <v>1161</v>
      </c>
      <c r="J37" t="s">
        <v>1162</v>
      </c>
      <c r="K37" t="s">
        <v>1163</v>
      </c>
      <c r="L37">
        <v>1368</v>
      </c>
      <c r="N37">
        <v>1011</v>
      </c>
      <c r="O37" t="s">
        <v>1151</v>
      </c>
      <c r="P37" t="s">
        <v>1151</v>
      </c>
      <c r="Q37">
        <v>1</v>
      </c>
      <c r="X37">
        <v>0.21</v>
      </c>
      <c r="Y37">
        <v>0</v>
      </c>
      <c r="Z37">
        <v>87.6</v>
      </c>
      <c r="AA37">
        <v>13.5</v>
      </c>
      <c r="AB37">
        <v>0</v>
      </c>
      <c r="AC37">
        <v>0</v>
      </c>
      <c r="AD37">
        <v>1</v>
      </c>
      <c r="AE37">
        <v>0</v>
      </c>
      <c r="AF37" t="s">
        <v>3</v>
      </c>
      <c r="AG37">
        <v>0.21</v>
      </c>
      <c r="AH37">
        <v>2</v>
      </c>
      <c r="AI37">
        <v>39571398</v>
      </c>
      <c r="AJ37">
        <v>38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ROW(Source!A41)</f>
        <v>41</v>
      </c>
      <c r="B38">
        <v>39571408</v>
      </c>
      <c r="C38">
        <v>39571395</v>
      </c>
      <c r="D38">
        <v>36882159</v>
      </c>
      <c r="E38">
        <v>1</v>
      </c>
      <c r="F38">
        <v>1</v>
      </c>
      <c r="G38">
        <v>1</v>
      </c>
      <c r="H38">
        <v>2</v>
      </c>
      <c r="I38" t="s">
        <v>1155</v>
      </c>
      <c r="J38" t="s">
        <v>1156</v>
      </c>
      <c r="K38" t="s">
        <v>1157</v>
      </c>
      <c r="L38">
        <v>1368</v>
      </c>
      <c r="N38">
        <v>1011</v>
      </c>
      <c r="O38" t="s">
        <v>1151</v>
      </c>
      <c r="P38" t="s">
        <v>1151</v>
      </c>
      <c r="Q38">
        <v>1</v>
      </c>
      <c r="X38">
        <v>0.03</v>
      </c>
      <c r="Y38">
        <v>0</v>
      </c>
      <c r="Z38">
        <v>111.99</v>
      </c>
      <c r="AA38">
        <v>13.5</v>
      </c>
      <c r="AB38">
        <v>0</v>
      </c>
      <c r="AC38">
        <v>0</v>
      </c>
      <c r="AD38">
        <v>1</v>
      </c>
      <c r="AE38">
        <v>0</v>
      </c>
      <c r="AF38" t="s">
        <v>3</v>
      </c>
      <c r="AG38">
        <v>0.03</v>
      </c>
      <c r="AH38">
        <v>2</v>
      </c>
      <c r="AI38">
        <v>39571399</v>
      </c>
      <c r="AJ38">
        <v>39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ROW(Source!A41)</f>
        <v>41</v>
      </c>
      <c r="B39">
        <v>39571409</v>
      </c>
      <c r="C39">
        <v>39571395</v>
      </c>
      <c r="D39">
        <v>36883554</v>
      </c>
      <c r="E39">
        <v>1</v>
      </c>
      <c r="F39">
        <v>1</v>
      </c>
      <c r="G39">
        <v>1</v>
      </c>
      <c r="H39">
        <v>2</v>
      </c>
      <c r="I39" t="s">
        <v>1158</v>
      </c>
      <c r="J39" t="s">
        <v>1159</v>
      </c>
      <c r="K39" t="s">
        <v>1160</v>
      </c>
      <c r="L39">
        <v>1368</v>
      </c>
      <c r="N39">
        <v>1011</v>
      </c>
      <c r="O39" t="s">
        <v>1151</v>
      </c>
      <c r="P39" t="s">
        <v>1151</v>
      </c>
      <c r="Q39">
        <v>1</v>
      </c>
      <c r="X39">
        <v>0.04</v>
      </c>
      <c r="Y39">
        <v>0</v>
      </c>
      <c r="Z39">
        <v>65.709999999999994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0.04</v>
      </c>
      <c r="AH39">
        <v>2</v>
      </c>
      <c r="AI39">
        <v>39571400</v>
      </c>
      <c r="AJ39">
        <v>40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ROW(Source!A41)</f>
        <v>41</v>
      </c>
      <c r="B40">
        <v>39571410</v>
      </c>
      <c r="C40">
        <v>39571395</v>
      </c>
      <c r="D40">
        <v>36883781</v>
      </c>
      <c r="E40">
        <v>1</v>
      </c>
      <c r="F40">
        <v>1</v>
      </c>
      <c r="G40">
        <v>1</v>
      </c>
      <c r="H40">
        <v>2</v>
      </c>
      <c r="I40" t="s">
        <v>1164</v>
      </c>
      <c r="J40" t="s">
        <v>1165</v>
      </c>
      <c r="K40" t="s">
        <v>1166</v>
      </c>
      <c r="L40">
        <v>1368</v>
      </c>
      <c r="N40">
        <v>1011</v>
      </c>
      <c r="O40" t="s">
        <v>1151</v>
      </c>
      <c r="P40" t="s">
        <v>1151</v>
      </c>
      <c r="Q40">
        <v>1</v>
      </c>
      <c r="X40">
        <v>0.35</v>
      </c>
      <c r="Y40">
        <v>0</v>
      </c>
      <c r="Z40">
        <v>14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3</v>
      </c>
      <c r="AG40">
        <v>0.35</v>
      </c>
      <c r="AH40">
        <v>2</v>
      </c>
      <c r="AI40">
        <v>39571401</v>
      </c>
      <c r="AJ40">
        <v>41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ROW(Source!A41)</f>
        <v>41</v>
      </c>
      <c r="B41">
        <v>39571411</v>
      </c>
      <c r="C41">
        <v>39571395</v>
      </c>
      <c r="D41">
        <v>39169975</v>
      </c>
      <c r="E41">
        <v>17</v>
      </c>
      <c r="F41">
        <v>1</v>
      </c>
      <c r="G41">
        <v>1</v>
      </c>
      <c r="H41">
        <v>3</v>
      </c>
      <c r="I41" t="s">
        <v>1587</v>
      </c>
      <c r="J41" t="s">
        <v>3</v>
      </c>
      <c r="K41" t="s">
        <v>1588</v>
      </c>
      <c r="L41">
        <v>1354</v>
      </c>
      <c r="N41">
        <v>1010</v>
      </c>
      <c r="O41" t="s">
        <v>35</v>
      </c>
      <c r="P41" t="s">
        <v>35</v>
      </c>
      <c r="Q41">
        <v>1</v>
      </c>
      <c r="X41">
        <v>0</v>
      </c>
      <c r="Y41">
        <v>0</v>
      </c>
      <c r="Z41">
        <v>0</v>
      </c>
      <c r="AA41">
        <v>0</v>
      </c>
      <c r="AB41">
        <v>0</v>
      </c>
      <c r="AC41">
        <v>1</v>
      </c>
      <c r="AD41">
        <v>0</v>
      </c>
      <c r="AE41">
        <v>0</v>
      </c>
      <c r="AF41" t="s">
        <v>3</v>
      </c>
      <c r="AG41">
        <v>0</v>
      </c>
      <c r="AH41">
        <v>3</v>
      </c>
      <c r="AI41">
        <v>-1</v>
      </c>
      <c r="AJ41" t="s">
        <v>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ROW(Source!A41)</f>
        <v>41</v>
      </c>
      <c r="B42">
        <v>39571412</v>
      </c>
      <c r="C42">
        <v>39571395</v>
      </c>
      <c r="D42">
        <v>36803264</v>
      </c>
      <c r="E42">
        <v>1</v>
      </c>
      <c r="F42">
        <v>1</v>
      </c>
      <c r="G42">
        <v>1</v>
      </c>
      <c r="H42">
        <v>3</v>
      </c>
      <c r="I42" t="s">
        <v>1167</v>
      </c>
      <c r="J42" t="s">
        <v>1168</v>
      </c>
      <c r="K42" t="s">
        <v>1169</v>
      </c>
      <c r="L42">
        <v>1348</v>
      </c>
      <c r="N42">
        <v>1009</v>
      </c>
      <c r="O42" t="s">
        <v>64</v>
      </c>
      <c r="P42" t="s">
        <v>64</v>
      </c>
      <c r="Q42">
        <v>1000</v>
      </c>
      <c r="X42">
        <v>4.0000000000000002E-4</v>
      </c>
      <c r="Y42">
        <v>11524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3</v>
      </c>
      <c r="AG42">
        <v>4.0000000000000002E-4</v>
      </c>
      <c r="AH42">
        <v>2</v>
      </c>
      <c r="AI42">
        <v>39571402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ROW(Source!A41)</f>
        <v>41</v>
      </c>
      <c r="B43">
        <v>39571413</v>
      </c>
      <c r="C43">
        <v>39571395</v>
      </c>
      <c r="D43">
        <v>36824289</v>
      </c>
      <c r="E43">
        <v>1</v>
      </c>
      <c r="F43">
        <v>1</v>
      </c>
      <c r="G43">
        <v>1</v>
      </c>
      <c r="H43">
        <v>3</v>
      </c>
      <c r="I43" t="s">
        <v>1170</v>
      </c>
      <c r="J43" t="s">
        <v>1171</v>
      </c>
      <c r="K43" t="s">
        <v>1172</v>
      </c>
      <c r="L43">
        <v>1348</v>
      </c>
      <c r="N43">
        <v>1009</v>
      </c>
      <c r="O43" t="s">
        <v>64</v>
      </c>
      <c r="P43" t="s">
        <v>64</v>
      </c>
      <c r="Q43">
        <v>1000</v>
      </c>
      <c r="X43">
        <v>2.9999999999999997E-4</v>
      </c>
      <c r="Y43">
        <v>5989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3</v>
      </c>
      <c r="AG43">
        <v>2.9999999999999997E-4</v>
      </c>
      <c r="AH43">
        <v>2</v>
      </c>
      <c r="AI43">
        <v>39571403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ROW(Source!A41)</f>
        <v>41</v>
      </c>
      <c r="B44">
        <v>39571414</v>
      </c>
      <c r="C44">
        <v>39571395</v>
      </c>
      <c r="D44">
        <v>36796041</v>
      </c>
      <c r="E44">
        <v>17</v>
      </c>
      <c r="F44">
        <v>1</v>
      </c>
      <c r="G44">
        <v>1</v>
      </c>
      <c r="H44">
        <v>3</v>
      </c>
      <c r="I44" t="s">
        <v>1589</v>
      </c>
      <c r="J44" t="s">
        <v>3</v>
      </c>
      <c r="K44" t="s">
        <v>1590</v>
      </c>
      <c r="L44">
        <v>1301</v>
      </c>
      <c r="N44">
        <v>1003</v>
      </c>
      <c r="O44" t="s">
        <v>52</v>
      </c>
      <c r="P44" t="s">
        <v>52</v>
      </c>
      <c r="Q44">
        <v>1</v>
      </c>
      <c r="X44">
        <v>0</v>
      </c>
      <c r="Y44">
        <v>0</v>
      </c>
      <c r="Z44">
        <v>0</v>
      </c>
      <c r="AA44">
        <v>0</v>
      </c>
      <c r="AB44">
        <v>0</v>
      </c>
      <c r="AC44">
        <v>1</v>
      </c>
      <c r="AD44">
        <v>0</v>
      </c>
      <c r="AE44">
        <v>0</v>
      </c>
      <c r="AF44" t="s">
        <v>3</v>
      </c>
      <c r="AG44">
        <v>0</v>
      </c>
      <c r="AH44">
        <v>3</v>
      </c>
      <c r="AI44">
        <v>-1</v>
      </c>
      <c r="AJ44" t="s">
        <v>3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ROW(Source!A43)</f>
        <v>43</v>
      </c>
      <c r="B45">
        <v>39571426</v>
      </c>
      <c r="C45">
        <v>39571416</v>
      </c>
      <c r="D45">
        <v>37064998</v>
      </c>
      <c r="E45">
        <v>1</v>
      </c>
      <c r="F45">
        <v>1</v>
      </c>
      <c r="G45">
        <v>1</v>
      </c>
      <c r="H45">
        <v>1</v>
      </c>
      <c r="I45" t="s">
        <v>1192</v>
      </c>
      <c r="J45" t="s">
        <v>3</v>
      </c>
      <c r="K45" t="s">
        <v>1193</v>
      </c>
      <c r="L45">
        <v>1191</v>
      </c>
      <c r="N45">
        <v>1013</v>
      </c>
      <c r="O45" t="s">
        <v>1143</v>
      </c>
      <c r="P45" t="s">
        <v>1143</v>
      </c>
      <c r="Q45">
        <v>1</v>
      </c>
      <c r="X45">
        <v>180</v>
      </c>
      <c r="Y45">
        <v>0</v>
      </c>
      <c r="Z45">
        <v>0</v>
      </c>
      <c r="AA45">
        <v>0</v>
      </c>
      <c r="AB45">
        <v>7.8</v>
      </c>
      <c r="AC45">
        <v>0</v>
      </c>
      <c r="AD45">
        <v>1</v>
      </c>
      <c r="AE45">
        <v>1</v>
      </c>
      <c r="AF45" t="s">
        <v>3</v>
      </c>
      <c r="AG45">
        <v>180</v>
      </c>
      <c r="AH45">
        <v>2</v>
      </c>
      <c r="AI45">
        <v>39571417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ROW(Source!A43)</f>
        <v>43</v>
      </c>
      <c r="B46">
        <v>39571427</v>
      </c>
      <c r="C46">
        <v>39571416</v>
      </c>
      <c r="D46">
        <v>37064876</v>
      </c>
      <c r="E46">
        <v>1</v>
      </c>
      <c r="F46">
        <v>1</v>
      </c>
      <c r="G46">
        <v>1</v>
      </c>
      <c r="H46">
        <v>1</v>
      </c>
      <c r="I46" t="s">
        <v>1146</v>
      </c>
      <c r="J46" t="s">
        <v>3</v>
      </c>
      <c r="K46" t="s">
        <v>1147</v>
      </c>
      <c r="L46">
        <v>1191</v>
      </c>
      <c r="N46">
        <v>1013</v>
      </c>
      <c r="O46" t="s">
        <v>1143</v>
      </c>
      <c r="P46" t="s">
        <v>1143</v>
      </c>
      <c r="Q46">
        <v>1</v>
      </c>
      <c r="X46">
        <v>18.13</v>
      </c>
      <c r="Y46">
        <v>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2</v>
      </c>
      <c r="AF46" t="s">
        <v>3</v>
      </c>
      <c r="AG46">
        <v>18.13</v>
      </c>
      <c r="AH46">
        <v>2</v>
      </c>
      <c r="AI46">
        <v>39571418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ROW(Source!A43)</f>
        <v>43</v>
      </c>
      <c r="B47">
        <v>39571428</v>
      </c>
      <c r="C47">
        <v>39571416</v>
      </c>
      <c r="D47">
        <v>36882057</v>
      </c>
      <c r="E47">
        <v>1</v>
      </c>
      <c r="F47">
        <v>1</v>
      </c>
      <c r="G47">
        <v>1</v>
      </c>
      <c r="H47">
        <v>2</v>
      </c>
      <c r="I47" t="s">
        <v>1194</v>
      </c>
      <c r="J47" t="s">
        <v>1195</v>
      </c>
      <c r="K47" t="s">
        <v>1196</v>
      </c>
      <c r="L47">
        <v>1368</v>
      </c>
      <c r="N47">
        <v>1011</v>
      </c>
      <c r="O47" t="s">
        <v>1151</v>
      </c>
      <c r="P47" t="s">
        <v>1151</v>
      </c>
      <c r="Q47">
        <v>1</v>
      </c>
      <c r="X47">
        <v>18</v>
      </c>
      <c r="Y47">
        <v>0</v>
      </c>
      <c r="Z47">
        <v>86.4</v>
      </c>
      <c r="AA47">
        <v>13.5</v>
      </c>
      <c r="AB47">
        <v>0</v>
      </c>
      <c r="AC47">
        <v>0</v>
      </c>
      <c r="AD47">
        <v>1</v>
      </c>
      <c r="AE47">
        <v>0</v>
      </c>
      <c r="AF47" t="s">
        <v>3</v>
      </c>
      <c r="AG47">
        <v>18</v>
      </c>
      <c r="AH47">
        <v>2</v>
      </c>
      <c r="AI47">
        <v>39571419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ROW(Source!A43)</f>
        <v>43</v>
      </c>
      <c r="B48">
        <v>39571429</v>
      </c>
      <c r="C48">
        <v>39571416</v>
      </c>
      <c r="D48">
        <v>36882569</v>
      </c>
      <c r="E48">
        <v>1</v>
      </c>
      <c r="F48">
        <v>1</v>
      </c>
      <c r="G48">
        <v>1</v>
      </c>
      <c r="H48">
        <v>2</v>
      </c>
      <c r="I48" t="s">
        <v>1197</v>
      </c>
      <c r="J48" t="s">
        <v>1198</v>
      </c>
      <c r="K48" t="s">
        <v>1199</v>
      </c>
      <c r="L48">
        <v>1368</v>
      </c>
      <c r="N48">
        <v>1011</v>
      </c>
      <c r="O48" t="s">
        <v>1151</v>
      </c>
      <c r="P48" t="s">
        <v>1151</v>
      </c>
      <c r="Q48">
        <v>1</v>
      </c>
      <c r="X48">
        <v>48</v>
      </c>
      <c r="Y48">
        <v>0</v>
      </c>
      <c r="Z48">
        <v>0.5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3</v>
      </c>
      <c r="AG48">
        <v>48</v>
      </c>
      <c r="AH48">
        <v>2</v>
      </c>
      <c r="AI48">
        <v>39571420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ROW(Source!A43)</f>
        <v>43</v>
      </c>
      <c r="B49">
        <v>39571430</v>
      </c>
      <c r="C49">
        <v>39571416</v>
      </c>
      <c r="D49">
        <v>36883554</v>
      </c>
      <c r="E49">
        <v>1</v>
      </c>
      <c r="F49">
        <v>1</v>
      </c>
      <c r="G49">
        <v>1</v>
      </c>
      <c r="H49">
        <v>2</v>
      </c>
      <c r="I49" t="s">
        <v>1158</v>
      </c>
      <c r="J49" t="s">
        <v>1159</v>
      </c>
      <c r="K49" t="s">
        <v>1160</v>
      </c>
      <c r="L49">
        <v>1368</v>
      </c>
      <c r="N49">
        <v>1011</v>
      </c>
      <c r="O49" t="s">
        <v>1151</v>
      </c>
      <c r="P49" t="s">
        <v>1151</v>
      </c>
      <c r="Q49">
        <v>1</v>
      </c>
      <c r="X49">
        <v>0.13</v>
      </c>
      <c r="Y49">
        <v>0</v>
      </c>
      <c r="Z49">
        <v>65.709999999999994</v>
      </c>
      <c r="AA49">
        <v>11.6</v>
      </c>
      <c r="AB49">
        <v>0</v>
      </c>
      <c r="AC49">
        <v>0</v>
      </c>
      <c r="AD49">
        <v>1</v>
      </c>
      <c r="AE49">
        <v>0</v>
      </c>
      <c r="AF49" t="s">
        <v>3</v>
      </c>
      <c r="AG49">
        <v>0.13</v>
      </c>
      <c r="AH49">
        <v>2</v>
      </c>
      <c r="AI49">
        <v>39571421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ROW(Source!A43)</f>
        <v>43</v>
      </c>
      <c r="B50">
        <v>39571431</v>
      </c>
      <c r="C50">
        <v>39571416</v>
      </c>
      <c r="D50">
        <v>36801792</v>
      </c>
      <c r="E50">
        <v>1</v>
      </c>
      <c r="F50">
        <v>1</v>
      </c>
      <c r="G50">
        <v>1</v>
      </c>
      <c r="H50">
        <v>3</v>
      </c>
      <c r="I50" t="s">
        <v>1186</v>
      </c>
      <c r="J50" t="s">
        <v>1187</v>
      </c>
      <c r="K50" t="s">
        <v>1188</v>
      </c>
      <c r="L50">
        <v>1339</v>
      </c>
      <c r="N50">
        <v>1007</v>
      </c>
      <c r="O50" t="s">
        <v>73</v>
      </c>
      <c r="P50" t="s">
        <v>73</v>
      </c>
      <c r="Q50">
        <v>1</v>
      </c>
      <c r="X50">
        <v>0.2</v>
      </c>
      <c r="Y50">
        <v>2.44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0.2</v>
      </c>
      <c r="AH50">
        <v>2</v>
      </c>
      <c r="AI50">
        <v>39571422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ROW(Source!A43)</f>
        <v>43</v>
      </c>
      <c r="B51">
        <v>39571432</v>
      </c>
      <c r="C51">
        <v>39571416</v>
      </c>
      <c r="D51">
        <v>36802304</v>
      </c>
      <c r="E51">
        <v>1</v>
      </c>
      <c r="F51">
        <v>1</v>
      </c>
      <c r="G51">
        <v>1</v>
      </c>
      <c r="H51">
        <v>3</v>
      </c>
      <c r="I51" t="s">
        <v>1200</v>
      </c>
      <c r="J51" t="s">
        <v>1201</v>
      </c>
      <c r="K51" t="s">
        <v>1202</v>
      </c>
      <c r="L51">
        <v>1327</v>
      </c>
      <c r="N51">
        <v>1005</v>
      </c>
      <c r="O51" t="s">
        <v>250</v>
      </c>
      <c r="P51" t="s">
        <v>250</v>
      </c>
      <c r="Q51">
        <v>1</v>
      </c>
      <c r="X51">
        <v>250</v>
      </c>
      <c r="Y51">
        <v>3.62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3</v>
      </c>
      <c r="AG51">
        <v>250</v>
      </c>
      <c r="AH51">
        <v>2</v>
      </c>
      <c r="AI51">
        <v>39571423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ROW(Source!A43)</f>
        <v>43</v>
      </c>
      <c r="B52">
        <v>39571433</v>
      </c>
      <c r="C52">
        <v>39571416</v>
      </c>
      <c r="D52">
        <v>36796108</v>
      </c>
      <c r="E52">
        <v>17</v>
      </c>
      <c r="F52">
        <v>1</v>
      </c>
      <c r="G52">
        <v>1</v>
      </c>
      <c r="H52">
        <v>3</v>
      </c>
      <c r="I52" t="s">
        <v>95</v>
      </c>
      <c r="J52" t="s">
        <v>3</v>
      </c>
      <c r="K52" t="s">
        <v>96</v>
      </c>
      <c r="L52">
        <v>1339</v>
      </c>
      <c r="N52">
        <v>1007</v>
      </c>
      <c r="O52" t="s">
        <v>73</v>
      </c>
      <c r="P52" t="s">
        <v>73</v>
      </c>
      <c r="Q52">
        <v>1</v>
      </c>
      <c r="X52">
        <v>102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 t="s">
        <v>3</v>
      </c>
      <c r="AG52">
        <v>102</v>
      </c>
      <c r="AH52">
        <v>2</v>
      </c>
      <c r="AI52">
        <v>39571424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ROW(Source!A46)</f>
        <v>46</v>
      </c>
      <c r="B53">
        <v>39571455</v>
      </c>
      <c r="C53">
        <v>39571436</v>
      </c>
      <c r="D53">
        <v>37065248</v>
      </c>
      <c r="E53">
        <v>1</v>
      </c>
      <c r="F53">
        <v>1</v>
      </c>
      <c r="G53">
        <v>1</v>
      </c>
      <c r="H53">
        <v>1</v>
      </c>
      <c r="I53" t="s">
        <v>1203</v>
      </c>
      <c r="J53" t="s">
        <v>3</v>
      </c>
      <c r="K53" t="s">
        <v>1204</v>
      </c>
      <c r="L53">
        <v>1191</v>
      </c>
      <c r="N53">
        <v>1013</v>
      </c>
      <c r="O53" t="s">
        <v>1143</v>
      </c>
      <c r="P53" t="s">
        <v>1143</v>
      </c>
      <c r="Q53">
        <v>1</v>
      </c>
      <c r="X53">
        <v>610.05999999999995</v>
      </c>
      <c r="Y53">
        <v>0</v>
      </c>
      <c r="Z53">
        <v>0</v>
      </c>
      <c r="AA53">
        <v>0</v>
      </c>
      <c r="AB53">
        <v>8.5299999999999994</v>
      </c>
      <c r="AC53">
        <v>0</v>
      </c>
      <c r="AD53">
        <v>1</v>
      </c>
      <c r="AE53">
        <v>1</v>
      </c>
      <c r="AF53" t="s">
        <v>20</v>
      </c>
      <c r="AG53">
        <v>701.56899999999985</v>
      </c>
      <c r="AH53">
        <v>2</v>
      </c>
      <c r="AI53">
        <v>39571437</v>
      </c>
      <c r="AJ53">
        <v>54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ROW(Source!A46)</f>
        <v>46</v>
      </c>
      <c r="B54">
        <v>39571456</v>
      </c>
      <c r="C54">
        <v>39571436</v>
      </c>
      <c r="D54">
        <v>37064876</v>
      </c>
      <c r="E54">
        <v>1</v>
      </c>
      <c r="F54">
        <v>1</v>
      </c>
      <c r="G54">
        <v>1</v>
      </c>
      <c r="H54">
        <v>1</v>
      </c>
      <c r="I54" t="s">
        <v>1146</v>
      </c>
      <c r="J54" t="s">
        <v>3</v>
      </c>
      <c r="K54" t="s">
        <v>1147</v>
      </c>
      <c r="L54">
        <v>1191</v>
      </c>
      <c r="N54">
        <v>1013</v>
      </c>
      <c r="O54" t="s">
        <v>1143</v>
      </c>
      <c r="P54" t="s">
        <v>1143</v>
      </c>
      <c r="Q54">
        <v>1</v>
      </c>
      <c r="X54">
        <v>26.82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2</v>
      </c>
      <c r="AF54" t="s">
        <v>19</v>
      </c>
      <c r="AG54">
        <v>33.524999999999999</v>
      </c>
      <c r="AH54">
        <v>2</v>
      </c>
      <c r="AI54">
        <v>39571438</v>
      </c>
      <c r="AJ54">
        <v>55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ROW(Source!A46)</f>
        <v>46</v>
      </c>
      <c r="B55">
        <v>39571457</v>
      </c>
      <c r="C55">
        <v>39571436</v>
      </c>
      <c r="D55">
        <v>36882057</v>
      </c>
      <c r="E55">
        <v>1</v>
      </c>
      <c r="F55">
        <v>1</v>
      </c>
      <c r="G55">
        <v>1</v>
      </c>
      <c r="H55">
        <v>2</v>
      </c>
      <c r="I55" t="s">
        <v>1194</v>
      </c>
      <c r="J55" t="s">
        <v>1195</v>
      </c>
      <c r="K55" t="s">
        <v>1196</v>
      </c>
      <c r="L55">
        <v>1368</v>
      </c>
      <c r="N55">
        <v>1011</v>
      </c>
      <c r="O55" t="s">
        <v>1151</v>
      </c>
      <c r="P55" t="s">
        <v>1151</v>
      </c>
      <c r="Q55">
        <v>1</v>
      </c>
      <c r="X55">
        <v>25.2</v>
      </c>
      <c r="Y55">
        <v>0</v>
      </c>
      <c r="Z55">
        <v>86.4</v>
      </c>
      <c r="AA55">
        <v>13.5</v>
      </c>
      <c r="AB55">
        <v>0</v>
      </c>
      <c r="AC55">
        <v>0</v>
      </c>
      <c r="AD55">
        <v>1</v>
      </c>
      <c r="AE55">
        <v>0</v>
      </c>
      <c r="AF55" t="s">
        <v>19</v>
      </c>
      <c r="AG55">
        <v>31.5</v>
      </c>
      <c r="AH55">
        <v>2</v>
      </c>
      <c r="AI55">
        <v>39571439</v>
      </c>
      <c r="AJ55">
        <v>56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ROW(Source!A46)</f>
        <v>46</v>
      </c>
      <c r="B56">
        <v>39571458</v>
      </c>
      <c r="C56">
        <v>39571436</v>
      </c>
      <c r="D56">
        <v>36882159</v>
      </c>
      <c r="E56">
        <v>1</v>
      </c>
      <c r="F56">
        <v>1</v>
      </c>
      <c r="G56">
        <v>1</v>
      </c>
      <c r="H56">
        <v>2</v>
      </c>
      <c r="I56" t="s">
        <v>1155</v>
      </c>
      <c r="J56" t="s">
        <v>1156</v>
      </c>
      <c r="K56" t="s">
        <v>1157</v>
      </c>
      <c r="L56">
        <v>1368</v>
      </c>
      <c r="N56">
        <v>1011</v>
      </c>
      <c r="O56" t="s">
        <v>1151</v>
      </c>
      <c r="P56" t="s">
        <v>1151</v>
      </c>
      <c r="Q56">
        <v>1</v>
      </c>
      <c r="X56">
        <v>0.55000000000000004</v>
      </c>
      <c r="Y56">
        <v>0</v>
      </c>
      <c r="Z56">
        <v>111.99</v>
      </c>
      <c r="AA56">
        <v>13.5</v>
      </c>
      <c r="AB56">
        <v>0</v>
      </c>
      <c r="AC56">
        <v>0</v>
      </c>
      <c r="AD56">
        <v>1</v>
      </c>
      <c r="AE56">
        <v>0</v>
      </c>
      <c r="AF56" t="s">
        <v>19</v>
      </c>
      <c r="AG56">
        <v>0.6875</v>
      </c>
      <c r="AH56">
        <v>2</v>
      </c>
      <c r="AI56">
        <v>39571440</v>
      </c>
      <c r="AJ56">
        <v>57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ROW(Source!A46)</f>
        <v>46</v>
      </c>
      <c r="B57">
        <v>39571459</v>
      </c>
      <c r="C57">
        <v>39571436</v>
      </c>
      <c r="D57">
        <v>36882383</v>
      </c>
      <c r="E57">
        <v>1</v>
      </c>
      <c r="F57">
        <v>1</v>
      </c>
      <c r="G57">
        <v>1</v>
      </c>
      <c r="H57">
        <v>2</v>
      </c>
      <c r="I57" t="s">
        <v>1205</v>
      </c>
      <c r="J57" t="s">
        <v>1206</v>
      </c>
      <c r="K57" t="s">
        <v>1207</v>
      </c>
      <c r="L57">
        <v>1368</v>
      </c>
      <c r="N57">
        <v>1011</v>
      </c>
      <c r="O57" t="s">
        <v>1151</v>
      </c>
      <c r="P57" t="s">
        <v>1151</v>
      </c>
      <c r="Q57">
        <v>1</v>
      </c>
      <c r="X57">
        <v>0.27</v>
      </c>
      <c r="Y57">
        <v>0</v>
      </c>
      <c r="Z57">
        <v>89.99</v>
      </c>
      <c r="AA57">
        <v>10.06</v>
      </c>
      <c r="AB57">
        <v>0</v>
      </c>
      <c r="AC57">
        <v>0</v>
      </c>
      <c r="AD57">
        <v>1</v>
      </c>
      <c r="AE57">
        <v>0</v>
      </c>
      <c r="AF57" t="s">
        <v>19</v>
      </c>
      <c r="AG57">
        <v>0.33750000000000002</v>
      </c>
      <c r="AH57">
        <v>2</v>
      </c>
      <c r="AI57">
        <v>39571441</v>
      </c>
      <c r="AJ57">
        <v>58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ROW(Source!A46)</f>
        <v>46</v>
      </c>
      <c r="B58">
        <v>39571460</v>
      </c>
      <c r="C58">
        <v>39571436</v>
      </c>
      <c r="D58">
        <v>36882567</v>
      </c>
      <c r="E58">
        <v>1</v>
      </c>
      <c r="F58">
        <v>1</v>
      </c>
      <c r="G58">
        <v>1</v>
      </c>
      <c r="H58">
        <v>2</v>
      </c>
      <c r="I58" t="s">
        <v>1208</v>
      </c>
      <c r="J58" t="s">
        <v>1209</v>
      </c>
      <c r="K58" t="s">
        <v>1210</v>
      </c>
      <c r="L58">
        <v>1368</v>
      </c>
      <c r="N58">
        <v>1011</v>
      </c>
      <c r="O58" t="s">
        <v>1151</v>
      </c>
      <c r="P58" t="s">
        <v>1151</v>
      </c>
      <c r="Q58">
        <v>1</v>
      </c>
      <c r="X58">
        <v>28.26</v>
      </c>
      <c r="Y58">
        <v>0</v>
      </c>
      <c r="Z58">
        <v>1.9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19</v>
      </c>
      <c r="AG58">
        <v>35.325000000000003</v>
      </c>
      <c r="AH58">
        <v>2</v>
      </c>
      <c r="AI58">
        <v>39571442</v>
      </c>
      <c r="AJ58">
        <v>59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ROW(Source!A46)</f>
        <v>46</v>
      </c>
      <c r="B59">
        <v>39571461</v>
      </c>
      <c r="C59">
        <v>39571436</v>
      </c>
      <c r="D59">
        <v>36883554</v>
      </c>
      <c r="E59">
        <v>1</v>
      </c>
      <c r="F59">
        <v>1</v>
      </c>
      <c r="G59">
        <v>1</v>
      </c>
      <c r="H59">
        <v>2</v>
      </c>
      <c r="I59" t="s">
        <v>1158</v>
      </c>
      <c r="J59" t="s">
        <v>1159</v>
      </c>
      <c r="K59" t="s">
        <v>1160</v>
      </c>
      <c r="L59">
        <v>1368</v>
      </c>
      <c r="N59">
        <v>1011</v>
      </c>
      <c r="O59" t="s">
        <v>1151</v>
      </c>
      <c r="P59" t="s">
        <v>1151</v>
      </c>
      <c r="Q59">
        <v>1</v>
      </c>
      <c r="X59">
        <v>0.8</v>
      </c>
      <c r="Y59">
        <v>0</v>
      </c>
      <c r="Z59">
        <v>65.709999999999994</v>
      </c>
      <c r="AA59">
        <v>11.6</v>
      </c>
      <c r="AB59">
        <v>0</v>
      </c>
      <c r="AC59">
        <v>0</v>
      </c>
      <c r="AD59">
        <v>1</v>
      </c>
      <c r="AE59">
        <v>0</v>
      </c>
      <c r="AF59" t="s">
        <v>19</v>
      </c>
      <c r="AG59">
        <v>1</v>
      </c>
      <c r="AH59">
        <v>2</v>
      </c>
      <c r="AI59">
        <v>39571443</v>
      </c>
      <c r="AJ59">
        <v>60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ROW(Source!A46)</f>
        <v>46</v>
      </c>
      <c r="B60">
        <v>39571462</v>
      </c>
      <c r="C60">
        <v>39571436</v>
      </c>
      <c r="D60">
        <v>36801792</v>
      </c>
      <c r="E60">
        <v>1</v>
      </c>
      <c r="F60">
        <v>1</v>
      </c>
      <c r="G60">
        <v>1</v>
      </c>
      <c r="H60">
        <v>3</v>
      </c>
      <c r="I60" t="s">
        <v>1186</v>
      </c>
      <c r="J60" t="s">
        <v>1187</v>
      </c>
      <c r="K60" t="s">
        <v>1188</v>
      </c>
      <c r="L60">
        <v>1339</v>
      </c>
      <c r="N60">
        <v>1007</v>
      </c>
      <c r="O60" t="s">
        <v>73</v>
      </c>
      <c r="P60" t="s">
        <v>73</v>
      </c>
      <c r="Q60">
        <v>1</v>
      </c>
      <c r="X60">
        <v>0.36399999999999999</v>
      </c>
      <c r="Y60">
        <v>2.44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0.36399999999999999</v>
      </c>
      <c r="AH60">
        <v>2</v>
      </c>
      <c r="AI60">
        <v>39571444</v>
      </c>
      <c r="AJ60">
        <v>61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ROW(Source!A46)</f>
        <v>46</v>
      </c>
      <c r="B61">
        <v>39571463</v>
      </c>
      <c r="C61">
        <v>39571436</v>
      </c>
      <c r="D61">
        <v>36802304</v>
      </c>
      <c r="E61">
        <v>1</v>
      </c>
      <c r="F61">
        <v>1</v>
      </c>
      <c r="G61">
        <v>1</v>
      </c>
      <c r="H61">
        <v>3</v>
      </c>
      <c r="I61" t="s">
        <v>1200</v>
      </c>
      <c r="J61" t="s">
        <v>1201</v>
      </c>
      <c r="K61" t="s">
        <v>1202</v>
      </c>
      <c r="L61">
        <v>1327</v>
      </c>
      <c r="N61">
        <v>1005</v>
      </c>
      <c r="O61" t="s">
        <v>250</v>
      </c>
      <c r="P61" t="s">
        <v>250</v>
      </c>
      <c r="Q61">
        <v>1</v>
      </c>
      <c r="X61">
        <v>123</v>
      </c>
      <c r="Y61">
        <v>3.62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123</v>
      </c>
      <c r="AH61">
        <v>2</v>
      </c>
      <c r="AI61">
        <v>39571445</v>
      </c>
      <c r="AJ61">
        <v>62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ROW(Source!A46)</f>
        <v>46</v>
      </c>
      <c r="B62">
        <v>39571464</v>
      </c>
      <c r="C62">
        <v>39571436</v>
      </c>
      <c r="D62">
        <v>36804545</v>
      </c>
      <c r="E62">
        <v>1</v>
      </c>
      <c r="F62">
        <v>1</v>
      </c>
      <c r="G62">
        <v>1</v>
      </c>
      <c r="H62">
        <v>3</v>
      </c>
      <c r="I62" t="s">
        <v>1211</v>
      </c>
      <c r="J62" t="s">
        <v>1212</v>
      </c>
      <c r="K62" t="s">
        <v>1213</v>
      </c>
      <c r="L62">
        <v>1348</v>
      </c>
      <c r="N62">
        <v>1009</v>
      </c>
      <c r="O62" t="s">
        <v>64</v>
      </c>
      <c r="P62" t="s">
        <v>64</v>
      </c>
      <c r="Q62">
        <v>1000</v>
      </c>
      <c r="X62">
        <v>1.9E-2</v>
      </c>
      <c r="Y62">
        <v>11978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3</v>
      </c>
      <c r="AG62">
        <v>1.9E-2</v>
      </c>
      <c r="AH62">
        <v>2</v>
      </c>
      <c r="AI62">
        <v>39571446</v>
      </c>
      <c r="AJ62">
        <v>63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ROW(Source!A46)</f>
        <v>46</v>
      </c>
      <c r="B63">
        <v>39571465</v>
      </c>
      <c r="C63">
        <v>39571436</v>
      </c>
      <c r="D63">
        <v>36806520</v>
      </c>
      <c r="E63">
        <v>1</v>
      </c>
      <c r="F63">
        <v>1</v>
      </c>
      <c r="G63">
        <v>1</v>
      </c>
      <c r="H63">
        <v>3</v>
      </c>
      <c r="I63" t="s">
        <v>1214</v>
      </c>
      <c r="J63" t="s">
        <v>1215</v>
      </c>
      <c r="K63" t="s">
        <v>1216</v>
      </c>
      <c r="L63">
        <v>1348</v>
      </c>
      <c r="N63">
        <v>1009</v>
      </c>
      <c r="O63" t="s">
        <v>64</v>
      </c>
      <c r="P63" t="s">
        <v>64</v>
      </c>
      <c r="Q63">
        <v>1000</v>
      </c>
      <c r="X63">
        <v>2.5000000000000001E-2</v>
      </c>
      <c r="Y63">
        <v>734.5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2.5000000000000001E-2</v>
      </c>
      <c r="AH63">
        <v>2</v>
      </c>
      <c r="AI63">
        <v>39571447</v>
      </c>
      <c r="AJ63">
        <v>64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ROW(Source!A46)</f>
        <v>46</v>
      </c>
      <c r="B64">
        <v>39571466</v>
      </c>
      <c r="C64">
        <v>39571436</v>
      </c>
      <c r="D64">
        <v>36796108</v>
      </c>
      <c r="E64">
        <v>17</v>
      </c>
      <c r="F64">
        <v>1</v>
      </c>
      <c r="G64">
        <v>1</v>
      </c>
      <c r="H64">
        <v>3</v>
      </c>
      <c r="I64" t="s">
        <v>95</v>
      </c>
      <c r="J64" t="s">
        <v>3</v>
      </c>
      <c r="K64" t="s">
        <v>96</v>
      </c>
      <c r="L64">
        <v>1339</v>
      </c>
      <c r="N64">
        <v>1007</v>
      </c>
      <c r="O64" t="s">
        <v>73</v>
      </c>
      <c r="P64" t="s">
        <v>73</v>
      </c>
      <c r="Q64">
        <v>1</v>
      </c>
      <c r="X64">
        <v>101.5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 t="s">
        <v>3</v>
      </c>
      <c r="AG64">
        <v>101.5</v>
      </c>
      <c r="AH64">
        <v>2</v>
      </c>
      <c r="AI64">
        <v>39571448</v>
      </c>
      <c r="AJ64">
        <v>65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ROW(Source!A46)</f>
        <v>46</v>
      </c>
      <c r="B65">
        <v>39571467</v>
      </c>
      <c r="C65">
        <v>39571436</v>
      </c>
      <c r="D65">
        <v>36825608</v>
      </c>
      <c r="E65">
        <v>1</v>
      </c>
      <c r="F65">
        <v>1</v>
      </c>
      <c r="G65">
        <v>1</v>
      </c>
      <c r="H65">
        <v>3</v>
      </c>
      <c r="I65" t="s">
        <v>1217</v>
      </c>
      <c r="J65" t="s">
        <v>1218</v>
      </c>
      <c r="K65" t="s">
        <v>1219</v>
      </c>
      <c r="L65">
        <v>1348</v>
      </c>
      <c r="N65">
        <v>1009</v>
      </c>
      <c r="O65" t="s">
        <v>64</v>
      </c>
      <c r="P65" t="s">
        <v>64</v>
      </c>
      <c r="Q65">
        <v>1000</v>
      </c>
      <c r="X65">
        <v>5.1999999999999998E-3</v>
      </c>
      <c r="Y65">
        <v>10200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3</v>
      </c>
      <c r="AG65">
        <v>5.1999999999999998E-3</v>
      </c>
      <c r="AH65">
        <v>2</v>
      </c>
      <c r="AI65">
        <v>39571450</v>
      </c>
      <c r="AJ65">
        <v>67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ROW(Source!A46)</f>
        <v>46</v>
      </c>
      <c r="B66">
        <v>39571468</v>
      </c>
      <c r="C66">
        <v>39571436</v>
      </c>
      <c r="D66">
        <v>36825646</v>
      </c>
      <c r="E66">
        <v>1</v>
      </c>
      <c r="F66">
        <v>1</v>
      </c>
      <c r="G66">
        <v>1</v>
      </c>
      <c r="H66">
        <v>3</v>
      </c>
      <c r="I66" t="s">
        <v>1220</v>
      </c>
      <c r="J66" t="s">
        <v>1221</v>
      </c>
      <c r="K66" t="s">
        <v>1222</v>
      </c>
      <c r="L66">
        <v>1348</v>
      </c>
      <c r="N66">
        <v>1009</v>
      </c>
      <c r="O66" t="s">
        <v>64</v>
      </c>
      <c r="P66" t="s">
        <v>64</v>
      </c>
      <c r="Q66">
        <v>1000</v>
      </c>
      <c r="X66">
        <v>2.5000000000000001E-2</v>
      </c>
      <c r="Y66">
        <v>4455.2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2.5000000000000001E-2</v>
      </c>
      <c r="AH66">
        <v>2</v>
      </c>
      <c r="AI66">
        <v>39571451</v>
      </c>
      <c r="AJ66">
        <v>68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ROW(Source!A46)</f>
        <v>46</v>
      </c>
      <c r="B67">
        <v>39571469</v>
      </c>
      <c r="C67">
        <v>39571436</v>
      </c>
      <c r="D67">
        <v>36796448</v>
      </c>
      <c r="E67">
        <v>17</v>
      </c>
      <c r="F67">
        <v>1</v>
      </c>
      <c r="G67">
        <v>1</v>
      </c>
      <c r="H67">
        <v>3</v>
      </c>
      <c r="I67" t="s">
        <v>159</v>
      </c>
      <c r="J67" t="s">
        <v>3</v>
      </c>
      <c r="K67" t="s">
        <v>160</v>
      </c>
      <c r="L67">
        <v>1348</v>
      </c>
      <c r="N67">
        <v>1009</v>
      </c>
      <c r="O67" t="s">
        <v>64</v>
      </c>
      <c r="P67" t="s">
        <v>64</v>
      </c>
      <c r="Q67">
        <v>1000</v>
      </c>
      <c r="X67">
        <v>3.3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 t="s">
        <v>3</v>
      </c>
      <c r="AG67">
        <v>3.3</v>
      </c>
      <c r="AH67">
        <v>3</v>
      </c>
      <c r="AI67">
        <v>-1</v>
      </c>
      <c r="AJ67" t="s">
        <v>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ROW(Source!A46)</f>
        <v>46</v>
      </c>
      <c r="B68">
        <v>39571470</v>
      </c>
      <c r="C68">
        <v>39571436</v>
      </c>
      <c r="D68">
        <v>36830509</v>
      </c>
      <c r="E68">
        <v>1</v>
      </c>
      <c r="F68">
        <v>1</v>
      </c>
      <c r="G68">
        <v>1</v>
      </c>
      <c r="H68">
        <v>3</v>
      </c>
      <c r="I68" t="s">
        <v>1223</v>
      </c>
      <c r="J68" t="s">
        <v>1224</v>
      </c>
      <c r="K68" t="s">
        <v>1225</v>
      </c>
      <c r="L68">
        <v>1339</v>
      </c>
      <c r="N68">
        <v>1007</v>
      </c>
      <c r="O68" t="s">
        <v>73</v>
      </c>
      <c r="P68" t="s">
        <v>73</v>
      </c>
      <c r="Q68">
        <v>1</v>
      </c>
      <c r="X68">
        <v>0.62</v>
      </c>
      <c r="Y68">
        <v>1056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0.62</v>
      </c>
      <c r="AH68">
        <v>2</v>
      </c>
      <c r="AI68">
        <v>39571453</v>
      </c>
      <c r="AJ68">
        <v>70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ROW(Source!A46)</f>
        <v>46</v>
      </c>
      <c r="B69">
        <v>39571471</v>
      </c>
      <c r="C69">
        <v>39571436</v>
      </c>
      <c r="D69">
        <v>36831733</v>
      </c>
      <c r="E69">
        <v>1</v>
      </c>
      <c r="F69">
        <v>1</v>
      </c>
      <c r="G69">
        <v>1</v>
      </c>
      <c r="H69">
        <v>3</v>
      </c>
      <c r="I69" t="s">
        <v>1226</v>
      </c>
      <c r="J69" t="s">
        <v>1227</v>
      </c>
      <c r="K69" t="s">
        <v>1228</v>
      </c>
      <c r="L69">
        <v>1327</v>
      </c>
      <c r="N69">
        <v>1005</v>
      </c>
      <c r="O69" t="s">
        <v>250</v>
      </c>
      <c r="P69" t="s">
        <v>250</v>
      </c>
      <c r="Q69">
        <v>1</v>
      </c>
      <c r="X69">
        <v>55</v>
      </c>
      <c r="Y69">
        <v>35.53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55</v>
      </c>
      <c r="AH69">
        <v>2</v>
      </c>
      <c r="AI69">
        <v>39571454</v>
      </c>
      <c r="AJ69">
        <v>71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ROW(Source!A50)</f>
        <v>50</v>
      </c>
      <c r="B70">
        <v>39571487</v>
      </c>
      <c r="C70">
        <v>39571475</v>
      </c>
      <c r="D70">
        <v>37064928</v>
      </c>
      <c r="E70">
        <v>1</v>
      </c>
      <c r="F70">
        <v>1</v>
      </c>
      <c r="G70">
        <v>1</v>
      </c>
      <c r="H70">
        <v>1</v>
      </c>
      <c r="I70" t="s">
        <v>1229</v>
      </c>
      <c r="J70" t="s">
        <v>3</v>
      </c>
      <c r="K70" t="s">
        <v>1230</v>
      </c>
      <c r="L70">
        <v>1191</v>
      </c>
      <c r="N70">
        <v>1013</v>
      </c>
      <c r="O70" t="s">
        <v>1143</v>
      </c>
      <c r="P70" t="s">
        <v>1143</v>
      </c>
      <c r="Q70">
        <v>1</v>
      </c>
      <c r="X70">
        <v>33.68</v>
      </c>
      <c r="Y70">
        <v>0</v>
      </c>
      <c r="Z70">
        <v>0</v>
      </c>
      <c r="AA70">
        <v>0</v>
      </c>
      <c r="AB70">
        <v>9.07</v>
      </c>
      <c r="AC70">
        <v>0</v>
      </c>
      <c r="AD70">
        <v>1</v>
      </c>
      <c r="AE70">
        <v>1</v>
      </c>
      <c r="AF70" t="s">
        <v>20</v>
      </c>
      <c r="AG70">
        <v>38.731999999999999</v>
      </c>
      <c r="AH70">
        <v>2</v>
      </c>
      <c r="AI70">
        <v>39571476</v>
      </c>
      <c r="AJ70">
        <v>72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ROW(Source!A50)</f>
        <v>50</v>
      </c>
      <c r="B71">
        <v>39571488</v>
      </c>
      <c r="C71">
        <v>39571475</v>
      </c>
      <c r="D71">
        <v>37064876</v>
      </c>
      <c r="E71">
        <v>1</v>
      </c>
      <c r="F71">
        <v>1</v>
      </c>
      <c r="G71">
        <v>1</v>
      </c>
      <c r="H71">
        <v>1</v>
      </c>
      <c r="I71" t="s">
        <v>1146</v>
      </c>
      <c r="J71" t="s">
        <v>3</v>
      </c>
      <c r="K71" t="s">
        <v>1147</v>
      </c>
      <c r="L71">
        <v>1191</v>
      </c>
      <c r="N71">
        <v>1013</v>
      </c>
      <c r="O71" t="s">
        <v>1143</v>
      </c>
      <c r="P71" t="s">
        <v>1143</v>
      </c>
      <c r="Q71">
        <v>1</v>
      </c>
      <c r="X71">
        <v>2.29</v>
      </c>
      <c r="Y71">
        <v>0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2</v>
      </c>
      <c r="AF71" t="s">
        <v>19</v>
      </c>
      <c r="AG71">
        <v>2.8624999999999998</v>
      </c>
      <c r="AH71">
        <v>2</v>
      </c>
      <c r="AI71">
        <v>39571477</v>
      </c>
      <c r="AJ71">
        <v>73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ROW(Source!A50)</f>
        <v>50</v>
      </c>
      <c r="B72">
        <v>39571489</v>
      </c>
      <c r="C72">
        <v>39571475</v>
      </c>
      <c r="D72">
        <v>36882159</v>
      </c>
      <c r="E72">
        <v>1</v>
      </c>
      <c r="F72">
        <v>1</v>
      </c>
      <c r="G72">
        <v>1</v>
      </c>
      <c r="H72">
        <v>2</v>
      </c>
      <c r="I72" t="s">
        <v>1155</v>
      </c>
      <c r="J72" t="s">
        <v>1156</v>
      </c>
      <c r="K72" t="s">
        <v>1157</v>
      </c>
      <c r="L72">
        <v>1368</v>
      </c>
      <c r="N72">
        <v>1011</v>
      </c>
      <c r="O72" t="s">
        <v>1151</v>
      </c>
      <c r="P72" t="s">
        <v>1151</v>
      </c>
      <c r="Q72">
        <v>1</v>
      </c>
      <c r="X72">
        <v>0.93</v>
      </c>
      <c r="Y72">
        <v>0</v>
      </c>
      <c r="Z72">
        <v>111.99</v>
      </c>
      <c r="AA72">
        <v>13.5</v>
      </c>
      <c r="AB72">
        <v>0</v>
      </c>
      <c r="AC72">
        <v>0</v>
      </c>
      <c r="AD72">
        <v>1</v>
      </c>
      <c r="AE72">
        <v>0</v>
      </c>
      <c r="AF72" t="s">
        <v>19</v>
      </c>
      <c r="AG72">
        <v>1.1625000000000001</v>
      </c>
      <c r="AH72">
        <v>2</v>
      </c>
      <c r="AI72">
        <v>39571478</v>
      </c>
      <c r="AJ72">
        <v>74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ROW(Source!A50)</f>
        <v>50</v>
      </c>
      <c r="B73">
        <v>39571490</v>
      </c>
      <c r="C73">
        <v>39571475</v>
      </c>
      <c r="D73">
        <v>36883554</v>
      </c>
      <c r="E73">
        <v>1</v>
      </c>
      <c r="F73">
        <v>1</v>
      </c>
      <c r="G73">
        <v>1</v>
      </c>
      <c r="H73">
        <v>2</v>
      </c>
      <c r="I73" t="s">
        <v>1158</v>
      </c>
      <c r="J73" t="s">
        <v>1159</v>
      </c>
      <c r="K73" t="s">
        <v>1160</v>
      </c>
      <c r="L73">
        <v>1368</v>
      </c>
      <c r="N73">
        <v>1011</v>
      </c>
      <c r="O73" t="s">
        <v>1151</v>
      </c>
      <c r="P73" t="s">
        <v>1151</v>
      </c>
      <c r="Q73">
        <v>1</v>
      </c>
      <c r="X73">
        <v>1.36</v>
      </c>
      <c r="Y73">
        <v>0</v>
      </c>
      <c r="Z73">
        <v>65.709999999999994</v>
      </c>
      <c r="AA73">
        <v>11.6</v>
      </c>
      <c r="AB73">
        <v>0</v>
      </c>
      <c r="AC73">
        <v>0</v>
      </c>
      <c r="AD73">
        <v>1</v>
      </c>
      <c r="AE73">
        <v>0</v>
      </c>
      <c r="AF73" t="s">
        <v>19</v>
      </c>
      <c r="AG73">
        <v>1.7000000000000002</v>
      </c>
      <c r="AH73">
        <v>2</v>
      </c>
      <c r="AI73">
        <v>39571479</v>
      </c>
      <c r="AJ73">
        <v>75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ROW(Source!A50)</f>
        <v>50</v>
      </c>
      <c r="B74">
        <v>39571491</v>
      </c>
      <c r="C74">
        <v>39571475</v>
      </c>
      <c r="D74">
        <v>36883858</v>
      </c>
      <c r="E74">
        <v>1</v>
      </c>
      <c r="F74">
        <v>1</v>
      </c>
      <c r="G74">
        <v>1</v>
      </c>
      <c r="H74">
        <v>2</v>
      </c>
      <c r="I74" t="s">
        <v>1231</v>
      </c>
      <c r="J74" t="s">
        <v>1232</v>
      </c>
      <c r="K74" t="s">
        <v>1233</v>
      </c>
      <c r="L74">
        <v>1368</v>
      </c>
      <c r="N74">
        <v>1011</v>
      </c>
      <c r="O74" t="s">
        <v>1151</v>
      </c>
      <c r="P74" t="s">
        <v>1151</v>
      </c>
      <c r="Q74">
        <v>1</v>
      </c>
      <c r="X74">
        <v>2.44</v>
      </c>
      <c r="Y74">
        <v>0</v>
      </c>
      <c r="Z74">
        <v>8.1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19</v>
      </c>
      <c r="AG74">
        <v>3.05</v>
      </c>
      <c r="AH74">
        <v>2</v>
      </c>
      <c r="AI74">
        <v>39571480</v>
      </c>
      <c r="AJ74">
        <v>76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ROW(Source!A50)</f>
        <v>50</v>
      </c>
      <c r="B75">
        <v>39571492</v>
      </c>
      <c r="C75">
        <v>39571475</v>
      </c>
      <c r="D75">
        <v>36803256</v>
      </c>
      <c r="E75">
        <v>1</v>
      </c>
      <c r="F75">
        <v>1</v>
      </c>
      <c r="G75">
        <v>1</v>
      </c>
      <c r="H75">
        <v>3</v>
      </c>
      <c r="I75" t="s">
        <v>1178</v>
      </c>
      <c r="J75" t="s">
        <v>1179</v>
      </c>
      <c r="K75" t="s">
        <v>1180</v>
      </c>
      <c r="L75">
        <v>1348</v>
      </c>
      <c r="N75">
        <v>1009</v>
      </c>
      <c r="O75" t="s">
        <v>64</v>
      </c>
      <c r="P75" t="s">
        <v>64</v>
      </c>
      <c r="Q75">
        <v>1000</v>
      </c>
      <c r="X75">
        <v>3.0000000000000001E-3</v>
      </c>
      <c r="Y75">
        <v>10315.01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3.0000000000000001E-3</v>
      </c>
      <c r="AH75">
        <v>2</v>
      </c>
      <c r="AI75">
        <v>39571481</v>
      </c>
      <c r="AJ75">
        <v>77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ROW(Source!A50)</f>
        <v>50</v>
      </c>
      <c r="B76">
        <v>39571493</v>
      </c>
      <c r="C76">
        <v>39571475</v>
      </c>
      <c r="D76">
        <v>36796369</v>
      </c>
      <c r="E76">
        <v>17</v>
      </c>
      <c r="F76">
        <v>1</v>
      </c>
      <c r="G76">
        <v>1</v>
      </c>
      <c r="H76">
        <v>3</v>
      </c>
      <c r="I76" t="s">
        <v>114</v>
      </c>
      <c r="J76" t="s">
        <v>3</v>
      </c>
      <c r="K76" t="s">
        <v>115</v>
      </c>
      <c r="L76">
        <v>1354</v>
      </c>
      <c r="N76">
        <v>1010</v>
      </c>
      <c r="O76" t="s">
        <v>35</v>
      </c>
      <c r="P76" t="s">
        <v>35</v>
      </c>
      <c r="Q76">
        <v>1</v>
      </c>
      <c r="X76">
        <v>0.01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 t="s">
        <v>3</v>
      </c>
      <c r="AG76">
        <v>0.01</v>
      </c>
      <c r="AH76">
        <v>2</v>
      </c>
      <c r="AI76">
        <v>39571482</v>
      </c>
      <c r="AJ76">
        <v>78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ROW(Source!A50)</f>
        <v>50</v>
      </c>
      <c r="B77">
        <v>39571494</v>
      </c>
      <c r="C77">
        <v>39571475</v>
      </c>
      <c r="D77">
        <v>39169913</v>
      </c>
      <c r="E77">
        <v>17</v>
      </c>
      <c r="F77">
        <v>1</v>
      </c>
      <c r="G77">
        <v>1</v>
      </c>
      <c r="H77">
        <v>3</v>
      </c>
      <c r="I77" t="s">
        <v>124</v>
      </c>
      <c r="J77" t="s">
        <v>3</v>
      </c>
      <c r="K77" t="s">
        <v>125</v>
      </c>
      <c r="L77">
        <v>1348</v>
      </c>
      <c r="N77">
        <v>1009</v>
      </c>
      <c r="O77" t="s">
        <v>64</v>
      </c>
      <c r="P77" t="s">
        <v>64</v>
      </c>
      <c r="Q77">
        <v>1000</v>
      </c>
      <c r="X77">
        <v>0.35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 t="s">
        <v>3</v>
      </c>
      <c r="AG77">
        <v>0.35</v>
      </c>
      <c r="AH77">
        <v>2</v>
      </c>
      <c r="AI77">
        <v>39571485</v>
      </c>
      <c r="AJ77">
        <v>81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ROW(Source!A50)</f>
        <v>50</v>
      </c>
      <c r="B78">
        <v>39571495</v>
      </c>
      <c r="C78">
        <v>39571475</v>
      </c>
      <c r="D78">
        <v>36826509</v>
      </c>
      <c r="E78">
        <v>1</v>
      </c>
      <c r="F78">
        <v>1</v>
      </c>
      <c r="G78">
        <v>1</v>
      </c>
      <c r="H78">
        <v>3</v>
      </c>
      <c r="I78" t="s">
        <v>1234</v>
      </c>
      <c r="J78" t="s">
        <v>1235</v>
      </c>
      <c r="K78" t="s">
        <v>1236</v>
      </c>
      <c r="L78">
        <v>1348</v>
      </c>
      <c r="N78">
        <v>1009</v>
      </c>
      <c r="O78" t="s">
        <v>64</v>
      </c>
      <c r="P78" t="s">
        <v>64</v>
      </c>
      <c r="Q78">
        <v>1000</v>
      </c>
      <c r="X78">
        <v>0.65</v>
      </c>
      <c r="Y78">
        <v>10100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0.65</v>
      </c>
      <c r="AH78">
        <v>2</v>
      </c>
      <c r="AI78">
        <v>39571486</v>
      </c>
      <c r="AJ78">
        <v>82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ROW(Source!A55)</f>
        <v>55</v>
      </c>
      <c r="B79">
        <v>39571509</v>
      </c>
      <c r="C79">
        <v>39571500</v>
      </c>
      <c r="D79">
        <v>37069580</v>
      </c>
      <c r="E79">
        <v>1</v>
      </c>
      <c r="F79">
        <v>1</v>
      </c>
      <c r="G79">
        <v>1</v>
      </c>
      <c r="H79">
        <v>1</v>
      </c>
      <c r="I79" t="s">
        <v>1237</v>
      </c>
      <c r="J79" t="s">
        <v>3</v>
      </c>
      <c r="K79" t="s">
        <v>1238</v>
      </c>
      <c r="L79">
        <v>1191</v>
      </c>
      <c r="N79">
        <v>1013</v>
      </c>
      <c r="O79" t="s">
        <v>1143</v>
      </c>
      <c r="P79" t="s">
        <v>1143</v>
      </c>
      <c r="Q79">
        <v>1</v>
      </c>
      <c r="X79">
        <v>3.41</v>
      </c>
      <c r="Y79">
        <v>0</v>
      </c>
      <c r="Z79">
        <v>0</v>
      </c>
      <c r="AA79">
        <v>0</v>
      </c>
      <c r="AB79">
        <v>8.64</v>
      </c>
      <c r="AC79">
        <v>0</v>
      </c>
      <c r="AD79">
        <v>1</v>
      </c>
      <c r="AE79">
        <v>1</v>
      </c>
      <c r="AF79" t="s">
        <v>20</v>
      </c>
      <c r="AG79">
        <v>3.9215</v>
      </c>
      <c r="AH79">
        <v>2</v>
      </c>
      <c r="AI79">
        <v>39571501</v>
      </c>
      <c r="AJ79">
        <v>83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ROW(Source!A55)</f>
        <v>55</v>
      </c>
      <c r="B80">
        <v>39571510</v>
      </c>
      <c r="C80">
        <v>39571500</v>
      </c>
      <c r="D80">
        <v>37064876</v>
      </c>
      <c r="E80">
        <v>1</v>
      </c>
      <c r="F80">
        <v>1</v>
      </c>
      <c r="G80">
        <v>1</v>
      </c>
      <c r="H80">
        <v>1</v>
      </c>
      <c r="I80" t="s">
        <v>1146</v>
      </c>
      <c r="J80" t="s">
        <v>3</v>
      </c>
      <c r="K80" t="s">
        <v>1147</v>
      </c>
      <c r="L80">
        <v>1191</v>
      </c>
      <c r="N80">
        <v>1013</v>
      </c>
      <c r="O80" t="s">
        <v>1143</v>
      </c>
      <c r="P80" t="s">
        <v>1143</v>
      </c>
      <c r="Q80">
        <v>1</v>
      </c>
      <c r="X80">
        <v>0.3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2</v>
      </c>
      <c r="AF80" t="s">
        <v>19</v>
      </c>
      <c r="AG80">
        <v>0.375</v>
      </c>
      <c r="AH80">
        <v>2</v>
      </c>
      <c r="AI80">
        <v>39571502</v>
      </c>
      <c r="AJ80">
        <v>84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ROW(Source!A55)</f>
        <v>55</v>
      </c>
      <c r="B81">
        <v>39571511</v>
      </c>
      <c r="C81">
        <v>39571500</v>
      </c>
      <c r="D81">
        <v>36882383</v>
      </c>
      <c r="E81">
        <v>1</v>
      </c>
      <c r="F81">
        <v>1</v>
      </c>
      <c r="G81">
        <v>1</v>
      </c>
      <c r="H81">
        <v>2</v>
      </c>
      <c r="I81" t="s">
        <v>1205</v>
      </c>
      <c r="J81" t="s">
        <v>1206</v>
      </c>
      <c r="K81" t="s">
        <v>1207</v>
      </c>
      <c r="L81">
        <v>1368</v>
      </c>
      <c r="N81">
        <v>1011</v>
      </c>
      <c r="O81" t="s">
        <v>1151</v>
      </c>
      <c r="P81" t="s">
        <v>1151</v>
      </c>
      <c r="Q81">
        <v>1</v>
      </c>
      <c r="X81">
        <v>0.08</v>
      </c>
      <c r="Y81">
        <v>0</v>
      </c>
      <c r="Z81">
        <v>89.99</v>
      </c>
      <c r="AA81">
        <v>10.06</v>
      </c>
      <c r="AB81">
        <v>0</v>
      </c>
      <c r="AC81">
        <v>0</v>
      </c>
      <c r="AD81">
        <v>1</v>
      </c>
      <c r="AE81">
        <v>0</v>
      </c>
      <c r="AF81" t="s">
        <v>19</v>
      </c>
      <c r="AG81">
        <v>0.1</v>
      </c>
      <c r="AH81">
        <v>2</v>
      </c>
      <c r="AI81">
        <v>39571503</v>
      </c>
      <c r="AJ81">
        <v>85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ROW(Source!A55)</f>
        <v>55</v>
      </c>
      <c r="B82">
        <v>39571512</v>
      </c>
      <c r="C82">
        <v>39571500</v>
      </c>
      <c r="D82">
        <v>36882890</v>
      </c>
      <c r="E82">
        <v>1</v>
      </c>
      <c r="F82">
        <v>1</v>
      </c>
      <c r="G82">
        <v>1</v>
      </c>
      <c r="H82">
        <v>2</v>
      </c>
      <c r="I82" t="s">
        <v>1239</v>
      </c>
      <c r="J82" t="s">
        <v>1240</v>
      </c>
      <c r="K82" t="s">
        <v>1241</v>
      </c>
      <c r="L82">
        <v>1368</v>
      </c>
      <c r="N82">
        <v>1011</v>
      </c>
      <c r="O82" t="s">
        <v>1151</v>
      </c>
      <c r="P82" t="s">
        <v>1151</v>
      </c>
      <c r="Q82">
        <v>1</v>
      </c>
      <c r="X82">
        <v>0.44</v>
      </c>
      <c r="Y82">
        <v>0</v>
      </c>
      <c r="Z82">
        <v>0.55000000000000004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19</v>
      </c>
      <c r="AG82">
        <v>0.55000000000000004</v>
      </c>
      <c r="AH82">
        <v>2</v>
      </c>
      <c r="AI82">
        <v>39571504</v>
      </c>
      <c r="AJ82">
        <v>86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ROW(Source!A55)</f>
        <v>55</v>
      </c>
      <c r="B83">
        <v>39571513</v>
      </c>
      <c r="C83">
        <v>39571500</v>
      </c>
      <c r="D83">
        <v>36883878</v>
      </c>
      <c r="E83">
        <v>1</v>
      </c>
      <c r="F83">
        <v>1</v>
      </c>
      <c r="G83">
        <v>1</v>
      </c>
      <c r="H83">
        <v>2</v>
      </c>
      <c r="I83" t="s">
        <v>1242</v>
      </c>
      <c r="J83" t="s">
        <v>1243</v>
      </c>
      <c r="K83" t="s">
        <v>1244</v>
      </c>
      <c r="L83">
        <v>1368</v>
      </c>
      <c r="N83">
        <v>1011</v>
      </c>
      <c r="O83" t="s">
        <v>1151</v>
      </c>
      <c r="P83" t="s">
        <v>1151</v>
      </c>
      <c r="Q83">
        <v>1</v>
      </c>
      <c r="X83">
        <v>0.22</v>
      </c>
      <c r="Y83">
        <v>0</v>
      </c>
      <c r="Z83">
        <v>90</v>
      </c>
      <c r="AA83">
        <v>10.06</v>
      </c>
      <c r="AB83">
        <v>0</v>
      </c>
      <c r="AC83">
        <v>0</v>
      </c>
      <c r="AD83">
        <v>1</v>
      </c>
      <c r="AE83">
        <v>0</v>
      </c>
      <c r="AF83" t="s">
        <v>19</v>
      </c>
      <c r="AG83">
        <v>0.27500000000000002</v>
      </c>
      <c r="AH83">
        <v>2</v>
      </c>
      <c r="AI83">
        <v>39571505</v>
      </c>
      <c r="AJ83">
        <v>87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ROW(Source!A55)</f>
        <v>55</v>
      </c>
      <c r="B84">
        <v>39571514</v>
      </c>
      <c r="C84">
        <v>39571500</v>
      </c>
      <c r="D84">
        <v>36801792</v>
      </c>
      <c r="E84">
        <v>1</v>
      </c>
      <c r="F84">
        <v>1</v>
      </c>
      <c r="G84">
        <v>1</v>
      </c>
      <c r="H84">
        <v>3</v>
      </c>
      <c r="I84" t="s">
        <v>1186</v>
      </c>
      <c r="J84" t="s">
        <v>1187</v>
      </c>
      <c r="K84" t="s">
        <v>1188</v>
      </c>
      <c r="L84">
        <v>1339</v>
      </c>
      <c r="N84">
        <v>1007</v>
      </c>
      <c r="O84" t="s">
        <v>73</v>
      </c>
      <c r="P84" t="s">
        <v>73</v>
      </c>
      <c r="Q84">
        <v>1</v>
      </c>
      <c r="X84">
        <v>0.15</v>
      </c>
      <c r="Y84">
        <v>2.44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3</v>
      </c>
      <c r="AG84">
        <v>0.15</v>
      </c>
      <c r="AH84">
        <v>2</v>
      </c>
      <c r="AI84">
        <v>39571506</v>
      </c>
      <c r="AJ84">
        <v>88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ROW(Source!A55)</f>
        <v>55</v>
      </c>
      <c r="B85">
        <v>39571515</v>
      </c>
      <c r="C85">
        <v>39571500</v>
      </c>
      <c r="D85">
        <v>36796087</v>
      </c>
      <c r="E85">
        <v>17</v>
      </c>
      <c r="F85">
        <v>1</v>
      </c>
      <c r="G85">
        <v>1</v>
      </c>
      <c r="H85">
        <v>3</v>
      </c>
      <c r="I85" t="s">
        <v>133</v>
      </c>
      <c r="J85" t="s">
        <v>3</v>
      </c>
      <c r="K85" t="s">
        <v>134</v>
      </c>
      <c r="L85">
        <v>1339</v>
      </c>
      <c r="N85">
        <v>1007</v>
      </c>
      <c r="O85" t="s">
        <v>73</v>
      </c>
      <c r="P85" t="s">
        <v>73</v>
      </c>
      <c r="Q85">
        <v>1</v>
      </c>
      <c r="X85">
        <v>1.2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 t="s">
        <v>3</v>
      </c>
      <c r="AG85">
        <v>1.2</v>
      </c>
      <c r="AH85">
        <v>2</v>
      </c>
      <c r="AI85">
        <v>39571507</v>
      </c>
      <c r="AJ85">
        <v>89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ROW(Source!A58)</f>
        <v>58</v>
      </c>
      <c r="B86">
        <v>39571527</v>
      </c>
      <c r="C86">
        <v>39571518</v>
      </c>
      <c r="D86">
        <v>37072887</v>
      </c>
      <c r="E86">
        <v>1</v>
      </c>
      <c r="F86">
        <v>1</v>
      </c>
      <c r="G86">
        <v>1</v>
      </c>
      <c r="H86">
        <v>1</v>
      </c>
      <c r="I86" t="s">
        <v>1245</v>
      </c>
      <c r="J86" t="s">
        <v>3</v>
      </c>
      <c r="K86" t="s">
        <v>1246</v>
      </c>
      <c r="L86">
        <v>1191</v>
      </c>
      <c r="N86">
        <v>1013</v>
      </c>
      <c r="O86" t="s">
        <v>1143</v>
      </c>
      <c r="P86" t="s">
        <v>1143</v>
      </c>
      <c r="Q86">
        <v>1</v>
      </c>
      <c r="X86">
        <v>81.760000000000005</v>
      </c>
      <c r="Y86">
        <v>0</v>
      </c>
      <c r="Z86">
        <v>0</v>
      </c>
      <c r="AA86">
        <v>0</v>
      </c>
      <c r="AB86">
        <v>10.210000000000001</v>
      </c>
      <c r="AC86">
        <v>0</v>
      </c>
      <c r="AD86">
        <v>1</v>
      </c>
      <c r="AE86">
        <v>1</v>
      </c>
      <c r="AF86" t="s">
        <v>20</v>
      </c>
      <c r="AG86">
        <v>94.024000000000001</v>
      </c>
      <c r="AH86">
        <v>2</v>
      </c>
      <c r="AI86">
        <v>39571519</v>
      </c>
      <c r="AJ86">
        <v>91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ROW(Source!A58)</f>
        <v>58</v>
      </c>
      <c r="B87">
        <v>39571528</v>
      </c>
      <c r="C87">
        <v>39571518</v>
      </c>
      <c r="D87">
        <v>37064876</v>
      </c>
      <c r="E87">
        <v>1</v>
      </c>
      <c r="F87">
        <v>1</v>
      </c>
      <c r="G87">
        <v>1</v>
      </c>
      <c r="H87">
        <v>1</v>
      </c>
      <c r="I87" t="s">
        <v>1146</v>
      </c>
      <c r="J87" t="s">
        <v>3</v>
      </c>
      <c r="K87" t="s">
        <v>1147</v>
      </c>
      <c r="L87">
        <v>1191</v>
      </c>
      <c r="N87">
        <v>1013</v>
      </c>
      <c r="O87" t="s">
        <v>1143</v>
      </c>
      <c r="P87" t="s">
        <v>1143</v>
      </c>
      <c r="Q87">
        <v>1</v>
      </c>
      <c r="X87">
        <v>0.39</v>
      </c>
      <c r="Y87">
        <v>0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2</v>
      </c>
      <c r="AF87" t="s">
        <v>19</v>
      </c>
      <c r="AG87">
        <v>0.48750000000000004</v>
      </c>
      <c r="AH87">
        <v>2</v>
      </c>
      <c r="AI87">
        <v>39571520</v>
      </c>
      <c r="AJ87">
        <v>92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ROW(Source!A58)</f>
        <v>58</v>
      </c>
      <c r="B88">
        <v>39571529</v>
      </c>
      <c r="C88">
        <v>39571518</v>
      </c>
      <c r="D88">
        <v>36883205</v>
      </c>
      <c r="E88">
        <v>1</v>
      </c>
      <c r="F88">
        <v>1</v>
      </c>
      <c r="G88">
        <v>1</v>
      </c>
      <c r="H88">
        <v>2</v>
      </c>
      <c r="I88" t="s">
        <v>1247</v>
      </c>
      <c r="J88" t="s">
        <v>1248</v>
      </c>
      <c r="K88" t="s">
        <v>1249</v>
      </c>
      <c r="L88">
        <v>1368</v>
      </c>
      <c r="N88">
        <v>1011</v>
      </c>
      <c r="O88" t="s">
        <v>1151</v>
      </c>
      <c r="P88" t="s">
        <v>1151</v>
      </c>
      <c r="Q88">
        <v>1</v>
      </c>
      <c r="X88">
        <v>0.34</v>
      </c>
      <c r="Y88">
        <v>0</v>
      </c>
      <c r="Z88">
        <v>189.75</v>
      </c>
      <c r="AA88">
        <v>13.5</v>
      </c>
      <c r="AB88">
        <v>0</v>
      </c>
      <c r="AC88">
        <v>0</v>
      </c>
      <c r="AD88">
        <v>1</v>
      </c>
      <c r="AE88">
        <v>0</v>
      </c>
      <c r="AF88" t="s">
        <v>19</v>
      </c>
      <c r="AG88">
        <v>0.42500000000000004</v>
      </c>
      <c r="AH88">
        <v>2</v>
      </c>
      <c r="AI88">
        <v>39571521</v>
      </c>
      <c r="AJ88">
        <v>93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ROW(Source!A58)</f>
        <v>58</v>
      </c>
      <c r="B89">
        <v>39571530</v>
      </c>
      <c r="C89">
        <v>39571518</v>
      </c>
      <c r="D89">
        <v>36883554</v>
      </c>
      <c r="E89">
        <v>1</v>
      </c>
      <c r="F89">
        <v>1</v>
      </c>
      <c r="G89">
        <v>1</v>
      </c>
      <c r="H89">
        <v>2</v>
      </c>
      <c r="I89" t="s">
        <v>1158</v>
      </c>
      <c r="J89" t="s">
        <v>1159</v>
      </c>
      <c r="K89" t="s">
        <v>1160</v>
      </c>
      <c r="L89">
        <v>1368</v>
      </c>
      <c r="N89">
        <v>1011</v>
      </c>
      <c r="O89" t="s">
        <v>1151</v>
      </c>
      <c r="P89" t="s">
        <v>1151</v>
      </c>
      <c r="Q89">
        <v>1</v>
      </c>
      <c r="X89">
        <v>0.05</v>
      </c>
      <c r="Y89">
        <v>0</v>
      </c>
      <c r="Z89">
        <v>65.709999999999994</v>
      </c>
      <c r="AA89">
        <v>11.6</v>
      </c>
      <c r="AB89">
        <v>0</v>
      </c>
      <c r="AC89">
        <v>0</v>
      </c>
      <c r="AD89">
        <v>1</v>
      </c>
      <c r="AE89">
        <v>0</v>
      </c>
      <c r="AF89" t="s">
        <v>19</v>
      </c>
      <c r="AG89">
        <v>6.25E-2</v>
      </c>
      <c r="AH89">
        <v>2</v>
      </c>
      <c r="AI89">
        <v>39571522</v>
      </c>
      <c r="AJ89">
        <v>94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ROW(Source!A58)</f>
        <v>58</v>
      </c>
      <c r="B90">
        <v>39571531</v>
      </c>
      <c r="C90">
        <v>39571518</v>
      </c>
      <c r="D90">
        <v>36799848</v>
      </c>
      <c r="E90">
        <v>1</v>
      </c>
      <c r="F90">
        <v>1</v>
      </c>
      <c r="G90">
        <v>1</v>
      </c>
      <c r="H90">
        <v>3</v>
      </c>
      <c r="I90" t="s">
        <v>1250</v>
      </c>
      <c r="J90" t="s">
        <v>1251</v>
      </c>
      <c r="K90" t="s">
        <v>1252</v>
      </c>
      <c r="L90">
        <v>1348</v>
      </c>
      <c r="N90">
        <v>1009</v>
      </c>
      <c r="O90" t="s">
        <v>64</v>
      </c>
      <c r="P90" t="s">
        <v>64</v>
      </c>
      <c r="Q90">
        <v>1000</v>
      </c>
      <c r="X90">
        <v>0.32</v>
      </c>
      <c r="Y90">
        <v>1412.5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3</v>
      </c>
      <c r="AG90">
        <v>0.32</v>
      </c>
      <c r="AH90">
        <v>2</v>
      </c>
      <c r="AI90">
        <v>39571523</v>
      </c>
      <c r="AJ90">
        <v>95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ROW(Source!A58)</f>
        <v>58</v>
      </c>
      <c r="B91">
        <v>39571532</v>
      </c>
      <c r="C91">
        <v>39571518</v>
      </c>
      <c r="D91">
        <v>36802470</v>
      </c>
      <c r="E91">
        <v>1</v>
      </c>
      <c r="F91">
        <v>1</v>
      </c>
      <c r="G91">
        <v>1</v>
      </c>
      <c r="H91">
        <v>3</v>
      </c>
      <c r="I91" t="s">
        <v>1253</v>
      </c>
      <c r="J91" t="s">
        <v>1254</v>
      </c>
      <c r="K91" t="s">
        <v>1255</v>
      </c>
      <c r="L91">
        <v>1346</v>
      </c>
      <c r="N91">
        <v>1009</v>
      </c>
      <c r="O91" t="s">
        <v>307</v>
      </c>
      <c r="P91" t="s">
        <v>307</v>
      </c>
      <c r="Q91">
        <v>1</v>
      </c>
      <c r="X91">
        <v>15</v>
      </c>
      <c r="Y91">
        <v>9.0399999999999991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15</v>
      </c>
      <c r="AH91">
        <v>2</v>
      </c>
      <c r="AI91">
        <v>39571524</v>
      </c>
      <c r="AJ91">
        <v>96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ROW(Source!A58)</f>
        <v>58</v>
      </c>
      <c r="B92">
        <v>39571533</v>
      </c>
      <c r="C92">
        <v>39571518</v>
      </c>
      <c r="D92">
        <v>36805330</v>
      </c>
      <c r="E92">
        <v>1</v>
      </c>
      <c r="F92">
        <v>1</v>
      </c>
      <c r="G92">
        <v>1</v>
      </c>
      <c r="H92">
        <v>3</v>
      </c>
      <c r="I92" t="s">
        <v>1256</v>
      </c>
      <c r="J92" t="s">
        <v>1257</v>
      </c>
      <c r="K92" t="s">
        <v>1258</v>
      </c>
      <c r="L92">
        <v>1346</v>
      </c>
      <c r="N92">
        <v>1009</v>
      </c>
      <c r="O92" t="s">
        <v>307</v>
      </c>
      <c r="P92" t="s">
        <v>307</v>
      </c>
      <c r="Q92">
        <v>1</v>
      </c>
      <c r="X92">
        <v>360</v>
      </c>
      <c r="Y92">
        <v>23.09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360</v>
      </c>
      <c r="AH92">
        <v>2</v>
      </c>
      <c r="AI92">
        <v>39571525</v>
      </c>
      <c r="AJ92">
        <v>97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ROW(Source!A58)</f>
        <v>58</v>
      </c>
      <c r="B93">
        <v>39571534</v>
      </c>
      <c r="C93">
        <v>39571518</v>
      </c>
      <c r="D93">
        <v>36830509</v>
      </c>
      <c r="E93">
        <v>1</v>
      </c>
      <c r="F93">
        <v>1</v>
      </c>
      <c r="G93">
        <v>1</v>
      </c>
      <c r="H93">
        <v>3</v>
      </c>
      <c r="I93" t="s">
        <v>1223</v>
      </c>
      <c r="J93" t="s">
        <v>1224</v>
      </c>
      <c r="K93" t="s">
        <v>1225</v>
      </c>
      <c r="L93">
        <v>1339</v>
      </c>
      <c r="N93">
        <v>1007</v>
      </c>
      <c r="O93" t="s">
        <v>73</v>
      </c>
      <c r="P93" t="s">
        <v>73</v>
      </c>
      <c r="Q93">
        <v>1</v>
      </c>
      <c r="X93">
        <v>0.41</v>
      </c>
      <c r="Y93">
        <v>1056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0.41</v>
      </c>
      <c r="AH93">
        <v>2</v>
      </c>
      <c r="AI93">
        <v>39571526</v>
      </c>
      <c r="AJ93">
        <v>98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ROW(Source!A59)</f>
        <v>59</v>
      </c>
      <c r="B94">
        <v>39571545</v>
      </c>
      <c r="C94">
        <v>39571535</v>
      </c>
      <c r="D94">
        <v>37064998</v>
      </c>
      <c r="E94">
        <v>1</v>
      </c>
      <c r="F94">
        <v>1</v>
      </c>
      <c r="G94">
        <v>1</v>
      </c>
      <c r="H94">
        <v>1</v>
      </c>
      <c r="I94" t="s">
        <v>1192</v>
      </c>
      <c r="J94" t="s">
        <v>3</v>
      </c>
      <c r="K94" t="s">
        <v>1193</v>
      </c>
      <c r="L94">
        <v>1191</v>
      </c>
      <c r="N94">
        <v>1013</v>
      </c>
      <c r="O94" t="s">
        <v>1143</v>
      </c>
      <c r="P94" t="s">
        <v>1143</v>
      </c>
      <c r="Q94">
        <v>1</v>
      </c>
      <c r="X94">
        <v>180</v>
      </c>
      <c r="Y94">
        <v>0</v>
      </c>
      <c r="Z94">
        <v>0</v>
      </c>
      <c r="AA94">
        <v>0</v>
      </c>
      <c r="AB94">
        <v>7.8</v>
      </c>
      <c r="AC94">
        <v>0</v>
      </c>
      <c r="AD94">
        <v>1</v>
      </c>
      <c r="AE94">
        <v>1</v>
      </c>
      <c r="AF94" t="s">
        <v>20</v>
      </c>
      <c r="AG94">
        <v>206.99999999999997</v>
      </c>
      <c r="AH94">
        <v>2</v>
      </c>
      <c r="AI94">
        <v>39571536</v>
      </c>
      <c r="AJ94">
        <v>99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ROW(Source!A59)</f>
        <v>59</v>
      </c>
      <c r="B95">
        <v>39571546</v>
      </c>
      <c r="C95">
        <v>39571535</v>
      </c>
      <c r="D95">
        <v>37064876</v>
      </c>
      <c r="E95">
        <v>1</v>
      </c>
      <c r="F95">
        <v>1</v>
      </c>
      <c r="G95">
        <v>1</v>
      </c>
      <c r="H95">
        <v>1</v>
      </c>
      <c r="I95" t="s">
        <v>1146</v>
      </c>
      <c r="J95" t="s">
        <v>3</v>
      </c>
      <c r="K95" t="s">
        <v>1147</v>
      </c>
      <c r="L95">
        <v>1191</v>
      </c>
      <c r="N95">
        <v>1013</v>
      </c>
      <c r="O95" t="s">
        <v>1143</v>
      </c>
      <c r="P95" t="s">
        <v>1143</v>
      </c>
      <c r="Q95">
        <v>1</v>
      </c>
      <c r="X95">
        <v>18.13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2</v>
      </c>
      <c r="AF95" t="s">
        <v>19</v>
      </c>
      <c r="AG95">
        <v>22.662499999999998</v>
      </c>
      <c r="AH95">
        <v>2</v>
      </c>
      <c r="AI95">
        <v>39571537</v>
      </c>
      <c r="AJ95">
        <v>100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ROW(Source!A59)</f>
        <v>59</v>
      </c>
      <c r="B96">
        <v>39571547</v>
      </c>
      <c r="C96">
        <v>39571535</v>
      </c>
      <c r="D96">
        <v>36882057</v>
      </c>
      <c r="E96">
        <v>1</v>
      </c>
      <c r="F96">
        <v>1</v>
      </c>
      <c r="G96">
        <v>1</v>
      </c>
      <c r="H96">
        <v>2</v>
      </c>
      <c r="I96" t="s">
        <v>1194</v>
      </c>
      <c r="J96" t="s">
        <v>1195</v>
      </c>
      <c r="K96" t="s">
        <v>1196</v>
      </c>
      <c r="L96">
        <v>1368</v>
      </c>
      <c r="N96">
        <v>1011</v>
      </c>
      <c r="O96" t="s">
        <v>1151</v>
      </c>
      <c r="P96" t="s">
        <v>1151</v>
      </c>
      <c r="Q96">
        <v>1</v>
      </c>
      <c r="X96">
        <v>18</v>
      </c>
      <c r="Y96">
        <v>0</v>
      </c>
      <c r="Z96">
        <v>86.4</v>
      </c>
      <c r="AA96">
        <v>13.5</v>
      </c>
      <c r="AB96">
        <v>0</v>
      </c>
      <c r="AC96">
        <v>0</v>
      </c>
      <c r="AD96">
        <v>1</v>
      </c>
      <c r="AE96">
        <v>0</v>
      </c>
      <c r="AF96" t="s">
        <v>19</v>
      </c>
      <c r="AG96">
        <v>22.5</v>
      </c>
      <c r="AH96">
        <v>2</v>
      </c>
      <c r="AI96">
        <v>39571538</v>
      </c>
      <c r="AJ96">
        <v>101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ROW(Source!A59)</f>
        <v>59</v>
      </c>
      <c r="B97">
        <v>39571548</v>
      </c>
      <c r="C97">
        <v>39571535</v>
      </c>
      <c r="D97">
        <v>36882569</v>
      </c>
      <c r="E97">
        <v>1</v>
      </c>
      <c r="F97">
        <v>1</v>
      </c>
      <c r="G97">
        <v>1</v>
      </c>
      <c r="H97">
        <v>2</v>
      </c>
      <c r="I97" t="s">
        <v>1197</v>
      </c>
      <c r="J97" t="s">
        <v>1198</v>
      </c>
      <c r="K97" t="s">
        <v>1199</v>
      </c>
      <c r="L97">
        <v>1368</v>
      </c>
      <c r="N97">
        <v>1011</v>
      </c>
      <c r="O97" t="s">
        <v>1151</v>
      </c>
      <c r="P97" t="s">
        <v>1151</v>
      </c>
      <c r="Q97">
        <v>1</v>
      </c>
      <c r="X97">
        <v>48</v>
      </c>
      <c r="Y97">
        <v>0</v>
      </c>
      <c r="Z97">
        <v>0.5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19</v>
      </c>
      <c r="AG97">
        <v>60</v>
      </c>
      <c r="AH97">
        <v>2</v>
      </c>
      <c r="AI97">
        <v>39571539</v>
      </c>
      <c r="AJ97">
        <v>102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ROW(Source!A59)</f>
        <v>59</v>
      </c>
      <c r="B98">
        <v>39571549</v>
      </c>
      <c r="C98">
        <v>39571535</v>
      </c>
      <c r="D98">
        <v>36883554</v>
      </c>
      <c r="E98">
        <v>1</v>
      </c>
      <c r="F98">
        <v>1</v>
      </c>
      <c r="G98">
        <v>1</v>
      </c>
      <c r="H98">
        <v>2</v>
      </c>
      <c r="I98" t="s">
        <v>1158</v>
      </c>
      <c r="J98" t="s">
        <v>1159</v>
      </c>
      <c r="K98" t="s">
        <v>1160</v>
      </c>
      <c r="L98">
        <v>1368</v>
      </c>
      <c r="N98">
        <v>1011</v>
      </c>
      <c r="O98" t="s">
        <v>1151</v>
      </c>
      <c r="P98" t="s">
        <v>1151</v>
      </c>
      <c r="Q98">
        <v>1</v>
      </c>
      <c r="X98">
        <v>0.13</v>
      </c>
      <c r="Y98">
        <v>0</v>
      </c>
      <c r="Z98">
        <v>65.709999999999994</v>
      </c>
      <c r="AA98">
        <v>11.6</v>
      </c>
      <c r="AB98">
        <v>0</v>
      </c>
      <c r="AC98">
        <v>0</v>
      </c>
      <c r="AD98">
        <v>1</v>
      </c>
      <c r="AE98">
        <v>0</v>
      </c>
      <c r="AF98" t="s">
        <v>19</v>
      </c>
      <c r="AG98">
        <v>0.16250000000000001</v>
      </c>
      <c r="AH98">
        <v>2</v>
      </c>
      <c r="AI98">
        <v>39571540</v>
      </c>
      <c r="AJ98">
        <v>103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ROW(Source!A59)</f>
        <v>59</v>
      </c>
      <c r="B99">
        <v>39571550</v>
      </c>
      <c r="C99">
        <v>39571535</v>
      </c>
      <c r="D99">
        <v>36801792</v>
      </c>
      <c r="E99">
        <v>1</v>
      </c>
      <c r="F99">
        <v>1</v>
      </c>
      <c r="G99">
        <v>1</v>
      </c>
      <c r="H99">
        <v>3</v>
      </c>
      <c r="I99" t="s">
        <v>1186</v>
      </c>
      <c r="J99" t="s">
        <v>1187</v>
      </c>
      <c r="K99" t="s">
        <v>1188</v>
      </c>
      <c r="L99">
        <v>1339</v>
      </c>
      <c r="N99">
        <v>1007</v>
      </c>
      <c r="O99" t="s">
        <v>73</v>
      </c>
      <c r="P99" t="s">
        <v>73</v>
      </c>
      <c r="Q99">
        <v>1</v>
      </c>
      <c r="X99">
        <v>0.2</v>
      </c>
      <c r="Y99">
        <v>2.44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</v>
      </c>
      <c r="AG99">
        <v>0.2</v>
      </c>
      <c r="AH99">
        <v>2</v>
      </c>
      <c r="AI99">
        <v>39571541</v>
      </c>
      <c r="AJ99">
        <v>104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ROW(Source!A59)</f>
        <v>59</v>
      </c>
      <c r="B100">
        <v>39571551</v>
      </c>
      <c r="C100">
        <v>39571535</v>
      </c>
      <c r="D100">
        <v>36802304</v>
      </c>
      <c r="E100">
        <v>1</v>
      </c>
      <c r="F100">
        <v>1</v>
      </c>
      <c r="G100">
        <v>1</v>
      </c>
      <c r="H100">
        <v>3</v>
      </c>
      <c r="I100" t="s">
        <v>1200</v>
      </c>
      <c r="J100" t="s">
        <v>1201</v>
      </c>
      <c r="K100" t="s">
        <v>1202</v>
      </c>
      <c r="L100">
        <v>1327</v>
      </c>
      <c r="N100">
        <v>1005</v>
      </c>
      <c r="O100" t="s">
        <v>250</v>
      </c>
      <c r="P100" t="s">
        <v>250</v>
      </c>
      <c r="Q100">
        <v>1</v>
      </c>
      <c r="X100">
        <v>250</v>
      </c>
      <c r="Y100">
        <v>3.62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3</v>
      </c>
      <c r="AG100">
        <v>250</v>
      </c>
      <c r="AH100">
        <v>2</v>
      </c>
      <c r="AI100">
        <v>39571542</v>
      </c>
      <c r="AJ100">
        <v>105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ROW(Source!A59)</f>
        <v>59</v>
      </c>
      <c r="B101">
        <v>39571552</v>
      </c>
      <c r="C101">
        <v>39571535</v>
      </c>
      <c r="D101">
        <v>36796108</v>
      </c>
      <c r="E101">
        <v>17</v>
      </c>
      <c r="F101">
        <v>1</v>
      </c>
      <c r="G101">
        <v>1</v>
      </c>
      <c r="H101">
        <v>3</v>
      </c>
      <c r="I101" t="s">
        <v>95</v>
      </c>
      <c r="J101" t="s">
        <v>3</v>
      </c>
      <c r="K101" t="s">
        <v>96</v>
      </c>
      <c r="L101">
        <v>1339</v>
      </c>
      <c r="N101">
        <v>1007</v>
      </c>
      <c r="O101" t="s">
        <v>73</v>
      </c>
      <c r="P101" t="s">
        <v>73</v>
      </c>
      <c r="Q101">
        <v>1</v>
      </c>
      <c r="X101">
        <v>102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 t="s">
        <v>3</v>
      </c>
      <c r="AG101">
        <v>102</v>
      </c>
      <c r="AH101">
        <v>2</v>
      </c>
      <c r="AI101">
        <v>39571543</v>
      </c>
      <c r="AJ101">
        <v>106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ROW(Source!A62)</f>
        <v>62</v>
      </c>
      <c r="B102">
        <v>39571577</v>
      </c>
      <c r="C102">
        <v>39571555</v>
      </c>
      <c r="D102">
        <v>37065248</v>
      </c>
      <c r="E102">
        <v>1</v>
      </c>
      <c r="F102">
        <v>1</v>
      </c>
      <c r="G102">
        <v>1</v>
      </c>
      <c r="H102">
        <v>1</v>
      </c>
      <c r="I102" t="s">
        <v>1203</v>
      </c>
      <c r="J102" t="s">
        <v>3</v>
      </c>
      <c r="K102" t="s">
        <v>1204</v>
      </c>
      <c r="L102">
        <v>1191</v>
      </c>
      <c r="N102">
        <v>1013</v>
      </c>
      <c r="O102" t="s">
        <v>1143</v>
      </c>
      <c r="P102" t="s">
        <v>1143</v>
      </c>
      <c r="Q102">
        <v>1</v>
      </c>
      <c r="X102">
        <v>220.66</v>
      </c>
      <c r="Y102">
        <v>0</v>
      </c>
      <c r="Z102">
        <v>0</v>
      </c>
      <c r="AA102">
        <v>0</v>
      </c>
      <c r="AB102">
        <v>8.5299999999999994</v>
      </c>
      <c r="AC102">
        <v>0</v>
      </c>
      <c r="AD102">
        <v>1</v>
      </c>
      <c r="AE102">
        <v>1</v>
      </c>
      <c r="AF102" t="s">
        <v>20</v>
      </c>
      <c r="AG102">
        <v>253.75899999999999</v>
      </c>
      <c r="AH102">
        <v>2</v>
      </c>
      <c r="AI102">
        <v>39571556</v>
      </c>
      <c r="AJ102">
        <v>108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ROW(Source!A62)</f>
        <v>62</v>
      </c>
      <c r="B103">
        <v>39571578</v>
      </c>
      <c r="C103">
        <v>39571555</v>
      </c>
      <c r="D103">
        <v>37064876</v>
      </c>
      <c r="E103">
        <v>1</v>
      </c>
      <c r="F103">
        <v>1</v>
      </c>
      <c r="G103">
        <v>1</v>
      </c>
      <c r="H103">
        <v>1</v>
      </c>
      <c r="I103" t="s">
        <v>1146</v>
      </c>
      <c r="J103" t="s">
        <v>3</v>
      </c>
      <c r="K103" t="s">
        <v>1147</v>
      </c>
      <c r="L103">
        <v>1191</v>
      </c>
      <c r="N103">
        <v>1013</v>
      </c>
      <c r="O103" t="s">
        <v>1143</v>
      </c>
      <c r="P103" t="s">
        <v>1143</v>
      </c>
      <c r="Q103">
        <v>1</v>
      </c>
      <c r="X103">
        <v>28.78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2</v>
      </c>
      <c r="AF103" t="s">
        <v>19</v>
      </c>
      <c r="AG103">
        <v>35.975000000000001</v>
      </c>
      <c r="AH103">
        <v>2</v>
      </c>
      <c r="AI103">
        <v>39571557</v>
      </c>
      <c r="AJ103">
        <v>109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ROW(Source!A62)</f>
        <v>62</v>
      </c>
      <c r="B104">
        <v>39571579</v>
      </c>
      <c r="C104">
        <v>39571555</v>
      </c>
      <c r="D104">
        <v>36882057</v>
      </c>
      <c r="E104">
        <v>1</v>
      </c>
      <c r="F104">
        <v>1</v>
      </c>
      <c r="G104">
        <v>1</v>
      </c>
      <c r="H104">
        <v>2</v>
      </c>
      <c r="I104" t="s">
        <v>1194</v>
      </c>
      <c r="J104" t="s">
        <v>1195</v>
      </c>
      <c r="K104" t="s">
        <v>1196</v>
      </c>
      <c r="L104">
        <v>1368</v>
      </c>
      <c r="N104">
        <v>1011</v>
      </c>
      <c r="O104" t="s">
        <v>1151</v>
      </c>
      <c r="P104" t="s">
        <v>1151</v>
      </c>
      <c r="Q104">
        <v>1</v>
      </c>
      <c r="X104">
        <v>26.06</v>
      </c>
      <c r="Y104">
        <v>0</v>
      </c>
      <c r="Z104">
        <v>86.4</v>
      </c>
      <c r="AA104">
        <v>13.5</v>
      </c>
      <c r="AB104">
        <v>0</v>
      </c>
      <c r="AC104">
        <v>0</v>
      </c>
      <c r="AD104">
        <v>1</v>
      </c>
      <c r="AE104">
        <v>0</v>
      </c>
      <c r="AF104" t="s">
        <v>19</v>
      </c>
      <c r="AG104">
        <v>32.574999999999996</v>
      </c>
      <c r="AH104">
        <v>2</v>
      </c>
      <c r="AI104">
        <v>39571558</v>
      </c>
      <c r="AJ104">
        <v>110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ROW(Source!A62)</f>
        <v>62</v>
      </c>
      <c r="B105">
        <v>39571580</v>
      </c>
      <c r="C105">
        <v>39571555</v>
      </c>
      <c r="D105">
        <v>36882159</v>
      </c>
      <c r="E105">
        <v>1</v>
      </c>
      <c r="F105">
        <v>1</v>
      </c>
      <c r="G105">
        <v>1</v>
      </c>
      <c r="H105">
        <v>2</v>
      </c>
      <c r="I105" t="s">
        <v>1155</v>
      </c>
      <c r="J105" t="s">
        <v>1156</v>
      </c>
      <c r="K105" t="s">
        <v>1157</v>
      </c>
      <c r="L105">
        <v>1368</v>
      </c>
      <c r="N105">
        <v>1011</v>
      </c>
      <c r="O105" t="s">
        <v>1151</v>
      </c>
      <c r="P105" t="s">
        <v>1151</v>
      </c>
      <c r="Q105">
        <v>1</v>
      </c>
      <c r="X105">
        <v>0.98</v>
      </c>
      <c r="Y105">
        <v>0</v>
      </c>
      <c r="Z105">
        <v>111.99</v>
      </c>
      <c r="AA105">
        <v>13.5</v>
      </c>
      <c r="AB105">
        <v>0</v>
      </c>
      <c r="AC105">
        <v>0</v>
      </c>
      <c r="AD105">
        <v>1</v>
      </c>
      <c r="AE105">
        <v>0</v>
      </c>
      <c r="AF105" t="s">
        <v>19</v>
      </c>
      <c r="AG105">
        <v>1.2250000000000001</v>
      </c>
      <c r="AH105">
        <v>2</v>
      </c>
      <c r="AI105">
        <v>39571559</v>
      </c>
      <c r="AJ105">
        <v>111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ROW(Source!A62)</f>
        <v>62</v>
      </c>
      <c r="B106">
        <v>39571581</v>
      </c>
      <c r="C106">
        <v>39571555</v>
      </c>
      <c r="D106">
        <v>36882383</v>
      </c>
      <c r="E106">
        <v>1</v>
      </c>
      <c r="F106">
        <v>1</v>
      </c>
      <c r="G106">
        <v>1</v>
      </c>
      <c r="H106">
        <v>2</v>
      </c>
      <c r="I106" t="s">
        <v>1205</v>
      </c>
      <c r="J106" t="s">
        <v>1206</v>
      </c>
      <c r="K106" t="s">
        <v>1207</v>
      </c>
      <c r="L106">
        <v>1368</v>
      </c>
      <c r="N106">
        <v>1011</v>
      </c>
      <c r="O106" t="s">
        <v>1151</v>
      </c>
      <c r="P106" t="s">
        <v>1151</v>
      </c>
      <c r="Q106">
        <v>1</v>
      </c>
      <c r="X106">
        <v>0.27</v>
      </c>
      <c r="Y106">
        <v>0</v>
      </c>
      <c r="Z106">
        <v>89.99</v>
      </c>
      <c r="AA106">
        <v>10.06</v>
      </c>
      <c r="AB106">
        <v>0</v>
      </c>
      <c r="AC106">
        <v>0</v>
      </c>
      <c r="AD106">
        <v>1</v>
      </c>
      <c r="AE106">
        <v>0</v>
      </c>
      <c r="AF106" t="s">
        <v>19</v>
      </c>
      <c r="AG106">
        <v>0.33750000000000002</v>
      </c>
      <c r="AH106">
        <v>2</v>
      </c>
      <c r="AI106">
        <v>39571560</v>
      </c>
      <c r="AJ106">
        <v>112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ROW(Source!A62)</f>
        <v>62</v>
      </c>
      <c r="B107">
        <v>39571582</v>
      </c>
      <c r="C107">
        <v>39571555</v>
      </c>
      <c r="D107">
        <v>36882567</v>
      </c>
      <c r="E107">
        <v>1</v>
      </c>
      <c r="F107">
        <v>1</v>
      </c>
      <c r="G107">
        <v>1</v>
      </c>
      <c r="H107">
        <v>2</v>
      </c>
      <c r="I107" t="s">
        <v>1208</v>
      </c>
      <c r="J107" t="s">
        <v>1209</v>
      </c>
      <c r="K107" t="s">
        <v>1210</v>
      </c>
      <c r="L107">
        <v>1368</v>
      </c>
      <c r="N107">
        <v>1011</v>
      </c>
      <c r="O107" t="s">
        <v>1151</v>
      </c>
      <c r="P107" t="s">
        <v>1151</v>
      </c>
      <c r="Q107">
        <v>1</v>
      </c>
      <c r="X107">
        <v>10.71</v>
      </c>
      <c r="Y107">
        <v>0</v>
      </c>
      <c r="Z107">
        <v>1.9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19</v>
      </c>
      <c r="AG107">
        <v>13.387500000000001</v>
      </c>
      <c r="AH107">
        <v>2</v>
      </c>
      <c r="AI107">
        <v>39571561</v>
      </c>
      <c r="AJ107">
        <v>113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ROW(Source!A62)</f>
        <v>62</v>
      </c>
      <c r="B108">
        <v>39571583</v>
      </c>
      <c r="C108">
        <v>39571555</v>
      </c>
      <c r="D108">
        <v>36883554</v>
      </c>
      <c r="E108">
        <v>1</v>
      </c>
      <c r="F108">
        <v>1</v>
      </c>
      <c r="G108">
        <v>1</v>
      </c>
      <c r="H108">
        <v>2</v>
      </c>
      <c r="I108" t="s">
        <v>1158</v>
      </c>
      <c r="J108" t="s">
        <v>1159</v>
      </c>
      <c r="K108" t="s">
        <v>1160</v>
      </c>
      <c r="L108">
        <v>1368</v>
      </c>
      <c r="N108">
        <v>1011</v>
      </c>
      <c r="O108" t="s">
        <v>1151</v>
      </c>
      <c r="P108" t="s">
        <v>1151</v>
      </c>
      <c r="Q108">
        <v>1</v>
      </c>
      <c r="X108">
        <v>1.47</v>
      </c>
      <c r="Y108">
        <v>0</v>
      </c>
      <c r="Z108">
        <v>65.709999999999994</v>
      </c>
      <c r="AA108">
        <v>11.6</v>
      </c>
      <c r="AB108">
        <v>0</v>
      </c>
      <c r="AC108">
        <v>0</v>
      </c>
      <c r="AD108">
        <v>1</v>
      </c>
      <c r="AE108">
        <v>0</v>
      </c>
      <c r="AF108" t="s">
        <v>19</v>
      </c>
      <c r="AG108">
        <v>1.8374999999999999</v>
      </c>
      <c r="AH108">
        <v>2</v>
      </c>
      <c r="AI108">
        <v>39571562</v>
      </c>
      <c r="AJ108">
        <v>114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ROW(Source!A62)</f>
        <v>62</v>
      </c>
      <c r="B109">
        <v>39571584</v>
      </c>
      <c r="C109">
        <v>39571555</v>
      </c>
      <c r="D109">
        <v>36883858</v>
      </c>
      <c r="E109">
        <v>1</v>
      </c>
      <c r="F109">
        <v>1</v>
      </c>
      <c r="G109">
        <v>1</v>
      </c>
      <c r="H109">
        <v>2</v>
      </c>
      <c r="I109" t="s">
        <v>1231</v>
      </c>
      <c r="J109" t="s">
        <v>1232</v>
      </c>
      <c r="K109" t="s">
        <v>1233</v>
      </c>
      <c r="L109">
        <v>1368</v>
      </c>
      <c r="N109">
        <v>1011</v>
      </c>
      <c r="O109" t="s">
        <v>1151</v>
      </c>
      <c r="P109" t="s">
        <v>1151</v>
      </c>
      <c r="Q109">
        <v>1</v>
      </c>
      <c r="X109">
        <v>4.3</v>
      </c>
      <c r="Y109">
        <v>0</v>
      </c>
      <c r="Z109">
        <v>8.1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19</v>
      </c>
      <c r="AG109">
        <v>5.375</v>
      </c>
      <c r="AH109">
        <v>2</v>
      </c>
      <c r="AI109">
        <v>39571563</v>
      </c>
      <c r="AJ109">
        <v>115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ROW(Source!A62)</f>
        <v>62</v>
      </c>
      <c r="B110">
        <v>39571585</v>
      </c>
      <c r="C110">
        <v>39571555</v>
      </c>
      <c r="D110">
        <v>36801792</v>
      </c>
      <c r="E110">
        <v>1</v>
      </c>
      <c r="F110">
        <v>1</v>
      </c>
      <c r="G110">
        <v>1</v>
      </c>
      <c r="H110">
        <v>3</v>
      </c>
      <c r="I110" t="s">
        <v>1186</v>
      </c>
      <c r="J110" t="s">
        <v>1187</v>
      </c>
      <c r="K110" t="s">
        <v>1188</v>
      </c>
      <c r="L110">
        <v>1339</v>
      </c>
      <c r="N110">
        <v>1007</v>
      </c>
      <c r="O110" t="s">
        <v>73</v>
      </c>
      <c r="P110" t="s">
        <v>73</v>
      </c>
      <c r="Q110">
        <v>1</v>
      </c>
      <c r="X110">
        <v>0.73</v>
      </c>
      <c r="Y110">
        <v>2.44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3</v>
      </c>
      <c r="AG110">
        <v>0.73</v>
      </c>
      <c r="AH110">
        <v>2</v>
      </c>
      <c r="AI110">
        <v>39571564</v>
      </c>
      <c r="AJ110">
        <v>116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ROW(Source!A62)</f>
        <v>62</v>
      </c>
      <c r="B111">
        <v>39571586</v>
      </c>
      <c r="C111">
        <v>39571555</v>
      </c>
      <c r="D111">
        <v>36802304</v>
      </c>
      <c r="E111">
        <v>1</v>
      </c>
      <c r="F111">
        <v>1</v>
      </c>
      <c r="G111">
        <v>1</v>
      </c>
      <c r="H111">
        <v>3</v>
      </c>
      <c r="I111" t="s">
        <v>1200</v>
      </c>
      <c r="J111" t="s">
        <v>1201</v>
      </c>
      <c r="K111" t="s">
        <v>1202</v>
      </c>
      <c r="L111">
        <v>1327</v>
      </c>
      <c r="N111">
        <v>1005</v>
      </c>
      <c r="O111" t="s">
        <v>250</v>
      </c>
      <c r="P111" t="s">
        <v>250</v>
      </c>
      <c r="Q111">
        <v>1</v>
      </c>
      <c r="X111">
        <v>30</v>
      </c>
      <c r="Y111">
        <v>3.62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3</v>
      </c>
      <c r="AG111">
        <v>30</v>
      </c>
      <c r="AH111">
        <v>2</v>
      </c>
      <c r="AI111">
        <v>39571565</v>
      </c>
      <c r="AJ111">
        <v>117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ROW(Source!A62)</f>
        <v>62</v>
      </c>
      <c r="B112">
        <v>39571587</v>
      </c>
      <c r="C112">
        <v>39571555</v>
      </c>
      <c r="D112">
        <v>36803256</v>
      </c>
      <c r="E112">
        <v>1</v>
      </c>
      <c r="F112">
        <v>1</v>
      </c>
      <c r="G112">
        <v>1</v>
      </c>
      <c r="H112">
        <v>3</v>
      </c>
      <c r="I112" t="s">
        <v>1178</v>
      </c>
      <c r="J112" t="s">
        <v>1179</v>
      </c>
      <c r="K112" t="s">
        <v>1180</v>
      </c>
      <c r="L112">
        <v>1348</v>
      </c>
      <c r="N112">
        <v>1009</v>
      </c>
      <c r="O112" t="s">
        <v>64</v>
      </c>
      <c r="P112" t="s">
        <v>64</v>
      </c>
      <c r="Q112">
        <v>1000</v>
      </c>
      <c r="X112">
        <v>5.0000000000000001E-3</v>
      </c>
      <c r="Y112">
        <v>10315.01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3</v>
      </c>
      <c r="AG112">
        <v>5.0000000000000001E-3</v>
      </c>
      <c r="AH112">
        <v>2</v>
      </c>
      <c r="AI112">
        <v>39571566</v>
      </c>
      <c r="AJ112">
        <v>118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ROW(Source!A62)</f>
        <v>62</v>
      </c>
      <c r="B113">
        <v>39571588</v>
      </c>
      <c r="C113">
        <v>39571555</v>
      </c>
      <c r="D113">
        <v>36804545</v>
      </c>
      <c r="E113">
        <v>1</v>
      </c>
      <c r="F113">
        <v>1</v>
      </c>
      <c r="G113">
        <v>1</v>
      </c>
      <c r="H113">
        <v>3</v>
      </c>
      <c r="I113" t="s">
        <v>1211</v>
      </c>
      <c r="J113" t="s">
        <v>1212</v>
      </c>
      <c r="K113" t="s">
        <v>1213</v>
      </c>
      <c r="L113">
        <v>1348</v>
      </c>
      <c r="N113">
        <v>1009</v>
      </c>
      <c r="O113" t="s">
        <v>64</v>
      </c>
      <c r="P113" t="s">
        <v>64</v>
      </c>
      <c r="Q113">
        <v>1000</v>
      </c>
      <c r="X113">
        <v>2E-3</v>
      </c>
      <c r="Y113">
        <v>11978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3</v>
      </c>
      <c r="AG113">
        <v>2E-3</v>
      </c>
      <c r="AH113">
        <v>2</v>
      </c>
      <c r="AI113">
        <v>39571567</v>
      </c>
      <c r="AJ113">
        <v>119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ROW(Source!A62)</f>
        <v>62</v>
      </c>
      <c r="B114">
        <v>39571589</v>
      </c>
      <c r="C114">
        <v>39571555</v>
      </c>
      <c r="D114">
        <v>36806520</v>
      </c>
      <c r="E114">
        <v>1</v>
      </c>
      <c r="F114">
        <v>1</v>
      </c>
      <c r="G114">
        <v>1</v>
      </c>
      <c r="H114">
        <v>3</v>
      </c>
      <c r="I114" t="s">
        <v>1214</v>
      </c>
      <c r="J114" t="s">
        <v>1215</v>
      </c>
      <c r="K114" t="s">
        <v>1216</v>
      </c>
      <c r="L114">
        <v>1348</v>
      </c>
      <c r="N114">
        <v>1009</v>
      </c>
      <c r="O114" t="s">
        <v>64</v>
      </c>
      <c r="P114" t="s">
        <v>64</v>
      </c>
      <c r="Q114">
        <v>1000</v>
      </c>
      <c r="X114">
        <v>0.01</v>
      </c>
      <c r="Y114">
        <v>734.5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0.01</v>
      </c>
      <c r="AH114">
        <v>2</v>
      </c>
      <c r="AI114">
        <v>39571568</v>
      </c>
      <c r="AJ114">
        <v>120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ROW(Source!A62)</f>
        <v>62</v>
      </c>
      <c r="B115">
        <v>39571590</v>
      </c>
      <c r="C115">
        <v>39571555</v>
      </c>
      <c r="D115">
        <v>36796108</v>
      </c>
      <c r="E115">
        <v>17</v>
      </c>
      <c r="F115">
        <v>1</v>
      </c>
      <c r="G115">
        <v>1</v>
      </c>
      <c r="H115">
        <v>3</v>
      </c>
      <c r="I115" t="s">
        <v>95</v>
      </c>
      <c r="J115" t="s">
        <v>3</v>
      </c>
      <c r="K115" t="s">
        <v>96</v>
      </c>
      <c r="L115">
        <v>1339</v>
      </c>
      <c r="N115">
        <v>1007</v>
      </c>
      <c r="O115" t="s">
        <v>73</v>
      </c>
      <c r="P115" t="s">
        <v>73</v>
      </c>
      <c r="Q115">
        <v>1</v>
      </c>
      <c r="X115">
        <v>101.5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 t="s">
        <v>3</v>
      </c>
      <c r="AG115">
        <v>101.5</v>
      </c>
      <c r="AH115">
        <v>2</v>
      </c>
      <c r="AI115">
        <v>39571569</v>
      </c>
      <c r="AJ115">
        <v>121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ROW(Source!A62)</f>
        <v>62</v>
      </c>
      <c r="B116">
        <v>39571591</v>
      </c>
      <c r="C116">
        <v>39571555</v>
      </c>
      <c r="D116">
        <v>36825646</v>
      </c>
      <c r="E116">
        <v>1</v>
      </c>
      <c r="F116">
        <v>1</v>
      </c>
      <c r="G116">
        <v>1</v>
      </c>
      <c r="H116">
        <v>3</v>
      </c>
      <c r="I116" t="s">
        <v>1220</v>
      </c>
      <c r="J116" t="s">
        <v>1221</v>
      </c>
      <c r="K116" t="s">
        <v>1222</v>
      </c>
      <c r="L116">
        <v>1348</v>
      </c>
      <c r="N116">
        <v>1009</v>
      </c>
      <c r="O116" t="s">
        <v>64</v>
      </c>
      <c r="P116" t="s">
        <v>64</v>
      </c>
      <c r="Q116">
        <v>1000</v>
      </c>
      <c r="X116">
        <v>1.0200000000000001E-2</v>
      </c>
      <c r="Y116">
        <v>4455.2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1.0200000000000001E-2</v>
      </c>
      <c r="AH116">
        <v>2</v>
      </c>
      <c r="AI116">
        <v>39571571</v>
      </c>
      <c r="AJ116">
        <v>123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ROW(Source!A62)</f>
        <v>62</v>
      </c>
      <c r="B117">
        <v>39571592</v>
      </c>
      <c r="C117">
        <v>39571555</v>
      </c>
      <c r="D117">
        <v>36796448</v>
      </c>
      <c r="E117">
        <v>17</v>
      </c>
      <c r="F117">
        <v>1</v>
      </c>
      <c r="G117">
        <v>1</v>
      </c>
      <c r="H117">
        <v>3</v>
      </c>
      <c r="I117" t="s">
        <v>159</v>
      </c>
      <c r="J117" t="s">
        <v>3</v>
      </c>
      <c r="K117" t="s">
        <v>160</v>
      </c>
      <c r="L117">
        <v>1348</v>
      </c>
      <c r="N117">
        <v>1009</v>
      </c>
      <c r="O117" t="s">
        <v>64</v>
      </c>
      <c r="P117" t="s">
        <v>64</v>
      </c>
      <c r="Q117">
        <v>1000</v>
      </c>
      <c r="X117">
        <v>8.1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 t="s">
        <v>3</v>
      </c>
      <c r="AG117">
        <v>8.1</v>
      </c>
      <c r="AH117">
        <v>2</v>
      </c>
      <c r="AI117">
        <v>39571574</v>
      </c>
      <c r="AJ117">
        <v>126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ROW(Source!A62)</f>
        <v>62</v>
      </c>
      <c r="B118">
        <v>39571593</v>
      </c>
      <c r="C118">
        <v>39571555</v>
      </c>
      <c r="D118">
        <v>36830509</v>
      </c>
      <c r="E118">
        <v>1</v>
      </c>
      <c r="F118">
        <v>1</v>
      </c>
      <c r="G118">
        <v>1</v>
      </c>
      <c r="H118">
        <v>3</v>
      </c>
      <c r="I118" t="s">
        <v>1223</v>
      </c>
      <c r="J118" t="s">
        <v>1224</v>
      </c>
      <c r="K118" t="s">
        <v>1225</v>
      </c>
      <c r="L118">
        <v>1339</v>
      </c>
      <c r="N118">
        <v>1007</v>
      </c>
      <c r="O118" t="s">
        <v>73</v>
      </c>
      <c r="P118" t="s">
        <v>73</v>
      </c>
      <c r="Q118">
        <v>1</v>
      </c>
      <c r="X118">
        <v>0.04</v>
      </c>
      <c r="Y118">
        <v>1056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</v>
      </c>
      <c r="AG118">
        <v>0.04</v>
      </c>
      <c r="AH118">
        <v>2</v>
      </c>
      <c r="AI118">
        <v>39571575</v>
      </c>
      <c r="AJ118">
        <v>127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ROW(Source!A62)</f>
        <v>62</v>
      </c>
      <c r="B119">
        <v>39571594</v>
      </c>
      <c r="C119">
        <v>39571555</v>
      </c>
      <c r="D119">
        <v>36831734</v>
      </c>
      <c r="E119">
        <v>1</v>
      </c>
      <c r="F119">
        <v>1</v>
      </c>
      <c r="G119">
        <v>1</v>
      </c>
      <c r="H119">
        <v>3</v>
      </c>
      <c r="I119" t="s">
        <v>1259</v>
      </c>
      <c r="J119" t="s">
        <v>1260</v>
      </c>
      <c r="K119" t="s">
        <v>1261</v>
      </c>
      <c r="L119">
        <v>1327</v>
      </c>
      <c r="N119">
        <v>1005</v>
      </c>
      <c r="O119" t="s">
        <v>250</v>
      </c>
      <c r="P119" t="s">
        <v>250</v>
      </c>
      <c r="Q119">
        <v>1</v>
      </c>
      <c r="X119">
        <v>3.6</v>
      </c>
      <c r="Y119">
        <v>57.63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</v>
      </c>
      <c r="AG119">
        <v>3.6</v>
      </c>
      <c r="AH119">
        <v>2</v>
      </c>
      <c r="AI119">
        <v>39571576</v>
      </c>
      <c r="AJ119">
        <v>128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ROW(Source!A68)</f>
        <v>68</v>
      </c>
      <c r="B120">
        <v>39571612</v>
      </c>
      <c r="C120">
        <v>39571600</v>
      </c>
      <c r="D120">
        <v>37064928</v>
      </c>
      <c r="E120">
        <v>1</v>
      </c>
      <c r="F120">
        <v>1</v>
      </c>
      <c r="G120">
        <v>1</v>
      </c>
      <c r="H120">
        <v>1</v>
      </c>
      <c r="I120" t="s">
        <v>1229</v>
      </c>
      <c r="J120" t="s">
        <v>3</v>
      </c>
      <c r="K120" t="s">
        <v>1230</v>
      </c>
      <c r="L120">
        <v>1191</v>
      </c>
      <c r="N120">
        <v>1013</v>
      </c>
      <c r="O120" t="s">
        <v>1143</v>
      </c>
      <c r="P120" t="s">
        <v>1143</v>
      </c>
      <c r="Q120">
        <v>1</v>
      </c>
      <c r="X120">
        <v>33.68</v>
      </c>
      <c r="Y120">
        <v>0</v>
      </c>
      <c r="Z120">
        <v>0</v>
      </c>
      <c r="AA120">
        <v>0</v>
      </c>
      <c r="AB120">
        <v>9.07</v>
      </c>
      <c r="AC120">
        <v>0</v>
      </c>
      <c r="AD120">
        <v>1</v>
      </c>
      <c r="AE120">
        <v>1</v>
      </c>
      <c r="AF120" t="s">
        <v>20</v>
      </c>
      <c r="AG120">
        <v>38.731999999999999</v>
      </c>
      <c r="AH120">
        <v>2</v>
      </c>
      <c r="AI120">
        <v>39571601</v>
      </c>
      <c r="AJ120">
        <v>129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ROW(Source!A68)</f>
        <v>68</v>
      </c>
      <c r="B121">
        <v>39571613</v>
      </c>
      <c r="C121">
        <v>39571600</v>
      </c>
      <c r="D121">
        <v>37064876</v>
      </c>
      <c r="E121">
        <v>1</v>
      </c>
      <c r="F121">
        <v>1</v>
      </c>
      <c r="G121">
        <v>1</v>
      </c>
      <c r="H121">
        <v>1</v>
      </c>
      <c r="I121" t="s">
        <v>1146</v>
      </c>
      <c r="J121" t="s">
        <v>3</v>
      </c>
      <c r="K121" t="s">
        <v>1147</v>
      </c>
      <c r="L121">
        <v>1191</v>
      </c>
      <c r="N121">
        <v>1013</v>
      </c>
      <c r="O121" t="s">
        <v>1143</v>
      </c>
      <c r="P121" t="s">
        <v>1143</v>
      </c>
      <c r="Q121">
        <v>1</v>
      </c>
      <c r="X121">
        <v>2.29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2</v>
      </c>
      <c r="AF121" t="s">
        <v>19</v>
      </c>
      <c r="AG121">
        <v>2.8624999999999998</v>
      </c>
      <c r="AH121">
        <v>2</v>
      </c>
      <c r="AI121">
        <v>39571602</v>
      </c>
      <c r="AJ121">
        <v>130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ROW(Source!A68)</f>
        <v>68</v>
      </c>
      <c r="B122">
        <v>39571614</v>
      </c>
      <c r="C122">
        <v>39571600</v>
      </c>
      <c r="D122">
        <v>36882159</v>
      </c>
      <c r="E122">
        <v>1</v>
      </c>
      <c r="F122">
        <v>1</v>
      </c>
      <c r="G122">
        <v>1</v>
      </c>
      <c r="H122">
        <v>2</v>
      </c>
      <c r="I122" t="s">
        <v>1155</v>
      </c>
      <c r="J122" t="s">
        <v>1156</v>
      </c>
      <c r="K122" t="s">
        <v>1157</v>
      </c>
      <c r="L122">
        <v>1368</v>
      </c>
      <c r="N122">
        <v>1011</v>
      </c>
      <c r="O122" t="s">
        <v>1151</v>
      </c>
      <c r="P122" t="s">
        <v>1151</v>
      </c>
      <c r="Q122">
        <v>1</v>
      </c>
      <c r="X122">
        <v>0.93</v>
      </c>
      <c r="Y122">
        <v>0</v>
      </c>
      <c r="Z122">
        <v>111.99</v>
      </c>
      <c r="AA122">
        <v>13.5</v>
      </c>
      <c r="AB122">
        <v>0</v>
      </c>
      <c r="AC122">
        <v>0</v>
      </c>
      <c r="AD122">
        <v>1</v>
      </c>
      <c r="AE122">
        <v>0</v>
      </c>
      <c r="AF122" t="s">
        <v>19</v>
      </c>
      <c r="AG122">
        <v>1.1625000000000001</v>
      </c>
      <c r="AH122">
        <v>2</v>
      </c>
      <c r="AI122">
        <v>39571603</v>
      </c>
      <c r="AJ122">
        <v>131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ROW(Source!A68)</f>
        <v>68</v>
      </c>
      <c r="B123">
        <v>39571615</v>
      </c>
      <c r="C123">
        <v>39571600</v>
      </c>
      <c r="D123">
        <v>36883554</v>
      </c>
      <c r="E123">
        <v>1</v>
      </c>
      <c r="F123">
        <v>1</v>
      </c>
      <c r="G123">
        <v>1</v>
      </c>
      <c r="H123">
        <v>2</v>
      </c>
      <c r="I123" t="s">
        <v>1158</v>
      </c>
      <c r="J123" t="s">
        <v>1159</v>
      </c>
      <c r="K123" t="s">
        <v>1160</v>
      </c>
      <c r="L123">
        <v>1368</v>
      </c>
      <c r="N123">
        <v>1011</v>
      </c>
      <c r="O123" t="s">
        <v>1151</v>
      </c>
      <c r="P123" t="s">
        <v>1151</v>
      </c>
      <c r="Q123">
        <v>1</v>
      </c>
      <c r="X123">
        <v>1.36</v>
      </c>
      <c r="Y123">
        <v>0</v>
      </c>
      <c r="Z123">
        <v>65.709999999999994</v>
      </c>
      <c r="AA123">
        <v>11.6</v>
      </c>
      <c r="AB123">
        <v>0</v>
      </c>
      <c r="AC123">
        <v>0</v>
      </c>
      <c r="AD123">
        <v>1</v>
      </c>
      <c r="AE123">
        <v>0</v>
      </c>
      <c r="AF123" t="s">
        <v>19</v>
      </c>
      <c r="AG123">
        <v>1.7000000000000002</v>
      </c>
      <c r="AH123">
        <v>2</v>
      </c>
      <c r="AI123">
        <v>39571604</v>
      </c>
      <c r="AJ123">
        <v>132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ROW(Source!A68)</f>
        <v>68</v>
      </c>
      <c r="B124">
        <v>39571616</v>
      </c>
      <c r="C124">
        <v>39571600</v>
      </c>
      <c r="D124">
        <v>36883858</v>
      </c>
      <c r="E124">
        <v>1</v>
      </c>
      <c r="F124">
        <v>1</v>
      </c>
      <c r="G124">
        <v>1</v>
      </c>
      <c r="H124">
        <v>2</v>
      </c>
      <c r="I124" t="s">
        <v>1231</v>
      </c>
      <c r="J124" t="s">
        <v>1232</v>
      </c>
      <c r="K124" t="s">
        <v>1233</v>
      </c>
      <c r="L124">
        <v>1368</v>
      </c>
      <c r="N124">
        <v>1011</v>
      </c>
      <c r="O124" t="s">
        <v>1151</v>
      </c>
      <c r="P124" t="s">
        <v>1151</v>
      </c>
      <c r="Q124">
        <v>1</v>
      </c>
      <c r="X124">
        <v>2.44</v>
      </c>
      <c r="Y124">
        <v>0</v>
      </c>
      <c r="Z124">
        <v>8.1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19</v>
      </c>
      <c r="AG124">
        <v>3.05</v>
      </c>
      <c r="AH124">
        <v>2</v>
      </c>
      <c r="AI124">
        <v>39571605</v>
      </c>
      <c r="AJ124">
        <v>133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ROW(Source!A68)</f>
        <v>68</v>
      </c>
      <c r="B125">
        <v>39571617</v>
      </c>
      <c r="C125">
        <v>39571600</v>
      </c>
      <c r="D125">
        <v>36803256</v>
      </c>
      <c r="E125">
        <v>1</v>
      </c>
      <c r="F125">
        <v>1</v>
      </c>
      <c r="G125">
        <v>1</v>
      </c>
      <c r="H125">
        <v>3</v>
      </c>
      <c r="I125" t="s">
        <v>1178</v>
      </c>
      <c r="J125" t="s">
        <v>1179</v>
      </c>
      <c r="K125" t="s">
        <v>1180</v>
      </c>
      <c r="L125">
        <v>1348</v>
      </c>
      <c r="N125">
        <v>1009</v>
      </c>
      <c r="O125" t="s">
        <v>64</v>
      </c>
      <c r="P125" t="s">
        <v>64</v>
      </c>
      <c r="Q125">
        <v>1000</v>
      </c>
      <c r="X125">
        <v>3.0000000000000001E-3</v>
      </c>
      <c r="Y125">
        <v>10315.01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3</v>
      </c>
      <c r="AG125">
        <v>3.0000000000000001E-3</v>
      </c>
      <c r="AH125">
        <v>2</v>
      </c>
      <c r="AI125">
        <v>39571606</v>
      </c>
      <c r="AJ125">
        <v>134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ROW(Source!A68)</f>
        <v>68</v>
      </c>
      <c r="B126">
        <v>39571618</v>
      </c>
      <c r="C126">
        <v>39571600</v>
      </c>
      <c r="D126">
        <v>36796369</v>
      </c>
      <c r="E126">
        <v>17</v>
      </c>
      <c r="F126">
        <v>1</v>
      </c>
      <c r="G126">
        <v>1</v>
      </c>
      <c r="H126">
        <v>3</v>
      </c>
      <c r="I126" t="s">
        <v>114</v>
      </c>
      <c r="J126" t="s">
        <v>3</v>
      </c>
      <c r="K126" t="s">
        <v>115</v>
      </c>
      <c r="L126">
        <v>1354</v>
      </c>
      <c r="N126">
        <v>1010</v>
      </c>
      <c r="O126" t="s">
        <v>35</v>
      </c>
      <c r="P126" t="s">
        <v>35</v>
      </c>
      <c r="Q126">
        <v>1</v>
      </c>
      <c r="X126">
        <v>0.01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 t="s">
        <v>3</v>
      </c>
      <c r="AG126">
        <v>0.01</v>
      </c>
      <c r="AH126">
        <v>2</v>
      </c>
      <c r="AI126">
        <v>39571607</v>
      </c>
      <c r="AJ126">
        <v>135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ROW(Source!A68)</f>
        <v>68</v>
      </c>
      <c r="B127">
        <v>39571619</v>
      </c>
      <c r="C127">
        <v>39571600</v>
      </c>
      <c r="D127">
        <v>39169913</v>
      </c>
      <c r="E127">
        <v>17</v>
      </c>
      <c r="F127">
        <v>1</v>
      </c>
      <c r="G127">
        <v>1</v>
      </c>
      <c r="H127">
        <v>3</v>
      </c>
      <c r="I127" t="s">
        <v>124</v>
      </c>
      <c r="J127" t="s">
        <v>3</v>
      </c>
      <c r="K127" t="s">
        <v>125</v>
      </c>
      <c r="L127">
        <v>1348</v>
      </c>
      <c r="N127">
        <v>1009</v>
      </c>
      <c r="O127" t="s">
        <v>64</v>
      </c>
      <c r="P127" t="s">
        <v>64</v>
      </c>
      <c r="Q127">
        <v>1000</v>
      </c>
      <c r="X127">
        <v>0.35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 t="s">
        <v>3</v>
      </c>
      <c r="AG127">
        <v>0.35</v>
      </c>
      <c r="AH127">
        <v>2</v>
      </c>
      <c r="AI127">
        <v>39571610</v>
      </c>
      <c r="AJ127">
        <v>138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ROW(Source!A68)</f>
        <v>68</v>
      </c>
      <c r="B128">
        <v>39571620</v>
      </c>
      <c r="C128">
        <v>39571600</v>
      </c>
      <c r="D128">
        <v>36826509</v>
      </c>
      <c r="E128">
        <v>1</v>
      </c>
      <c r="F128">
        <v>1</v>
      </c>
      <c r="G128">
        <v>1</v>
      </c>
      <c r="H128">
        <v>3</v>
      </c>
      <c r="I128" t="s">
        <v>1234</v>
      </c>
      <c r="J128" t="s">
        <v>1235</v>
      </c>
      <c r="K128" t="s">
        <v>1236</v>
      </c>
      <c r="L128">
        <v>1348</v>
      </c>
      <c r="N128">
        <v>1009</v>
      </c>
      <c r="O128" t="s">
        <v>64</v>
      </c>
      <c r="P128" t="s">
        <v>64</v>
      </c>
      <c r="Q128">
        <v>1000</v>
      </c>
      <c r="X128">
        <v>0.65</v>
      </c>
      <c r="Y128">
        <v>10100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0.65</v>
      </c>
      <c r="AH128">
        <v>2</v>
      </c>
      <c r="AI128">
        <v>39571611</v>
      </c>
      <c r="AJ128">
        <v>139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ROW(Source!A73)</f>
        <v>73</v>
      </c>
      <c r="B129">
        <v>39571635</v>
      </c>
      <c r="C129">
        <v>39571625</v>
      </c>
      <c r="D129">
        <v>37069580</v>
      </c>
      <c r="E129">
        <v>1</v>
      </c>
      <c r="F129">
        <v>1</v>
      </c>
      <c r="G129">
        <v>1</v>
      </c>
      <c r="H129">
        <v>1</v>
      </c>
      <c r="I129" t="s">
        <v>1237</v>
      </c>
      <c r="J129" t="s">
        <v>3</v>
      </c>
      <c r="K129" t="s">
        <v>1238</v>
      </c>
      <c r="L129">
        <v>1191</v>
      </c>
      <c r="N129">
        <v>1013</v>
      </c>
      <c r="O129" t="s">
        <v>1143</v>
      </c>
      <c r="P129" t="s">
        <v>1143</v>
      </c>
      <c r="Q129">
        <v>1</v>
      </c>
      <c r="X129">
        <v>22</v>
      </c>
      <c r="Y129">
        <v>0</v>
      </c>
      <c r="Z129">
        <v>0</v>
      </c>
      <c r="AA129">
        <v>0</v>
      </c>
      <c r="AB129">
        <v>8.64</v>
      </c>
      <c r="AC129">
        <v>0</v>
      </c>
      <c r="AD129">
        <v>1</v>
      </c>
      <c r="AE129">
        <v>1</v>
      </c>
      <c r="AF129" t="s">
        <v>20</v>
      </c>
      <c r="AG129">
        <v>25.299999999999997</v>
      </c>
      <c r="AH129">
        <v>2</v>
      </c>
      <c r="AI129">
        <v>39571626</v>
      </c>
      <c r="AJ129">
        <v>140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ROW(Source!A73)</f>
        <v>73</v>
      </c>
      <c r="B130">
        <v>39571636</v>
      </c>
      <c r="C130">
        <v>39571625</v>
      </c>
      <c r="D130">
        <v>37064876</v>
      </c>
      <c r="E130">
        <v>1</v>
      </c>
      <c r="F130">
        <v>1</v>
      </c>
      <c r="G130">
        <v>1</v>
      </c>
      <c r="H130">
        <v>1</v>
      </c>
      <c r="I130" t="s">
        <v>1146</v>
      </c>
      <c r="J130" t="s">
        <v>3</v>
      </c>
      <c r="K130" t="s">
        <v>1147</v>
      </c>
      <c r="L130">
        <v>1191</v>
      </c>
      <c r="N130">
        <v>1013</v>
      </c>
      <c r="O130" t="s">
        <v>1143</v>
      </c>
      <c r="P130" t="s">
        <v>1143</v>
      </c>
      <c r="Q130">
        <v>1</v>
      </c>
      <c r="X130">
        <v>0.4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2</v>
      </c>
      <c r="AF130" t="s">
        <v>19</v>
      </c>
      <c r="AG130">
        <v>0.5</v>
      </c>
      <c r="AH130">
        <v>2</v>
      </c>
      <c r="AI130">
        <v>39571627</v>
      </c>
      <c r="AJ130">
        <v>141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ROW(Source!A73)</f>
        <v>73</v>
      </c>
      <c r="B131">
        <v>39571637</v>
      </c>
      <c r="C131">
        <v>39571625</v>
      </c>
      <c r="D131">
        <v>36883554</v>
      </c>
      <c r="E131">
        <v>1</v>
      </c>
      <c r="F131">
        <v>1</v>
      </c>
      <c r="G131">
        <v>1</v>
      </c>
      <c r="H131">
        <v>2</v>
      </c>
      <c r="I131" t="s">
        <v>1158</v>
      </c>
      <c r="J131" t="s">
        <v>1159</v>
      </c>
      <c r="K131" t="s">
        <v>1160</v>
      </c>
      <c r="L131">
        <v>1368</v>
      </c>
      <c r="N131">
        <v>1011</v>
      </c>
      <c r="O131" t="s">
        <v>1151</v>
      </c>
      <c r="P131" t="s">
        <v>1151</v>
      </c>
      <c r="Q131">
        <v>1</v>
      </c>
      <c r="X131">
        <v>0.4</v>
      </c>
      <c r="Y131">
        <v>0</v>
      </c>
      <c r="Z131">
        <v>65.709999999999994</v>
      </c>
      <c r="AA131">
        <v>11.6</v>
      </c>
      <c r="AB131">
        <v>0</v>
      </c>
      <c r="AC131">
        <v>0</v>
      </c>
      <c r="AD131">
        <v>1</v>
      </c>
      <c r="AE131">
        <v>0</v>
      </c>
      <c r="AF131" t="s">
        <v>19</v>
      </c>
      <c r="AG131">
        <v>0.5</v>
      </c>
      <c r="AH131">
        <v>2</v>
      </c>
      <c r="AI131">
        <v>39571628</v>
      </c>
      <c r="AJ131">
        <v>142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ROW(Source!A73)</f>
        <v>73</v>
      </c>
      <c r="B132">
        <v>39571638</v>
      </c>
      <c r="C132">
        <v>39571625</v>
      </c>
      <c r="D132">
        <v>36884726</v>
      </c>
      <c r="E132">
        <v>1</v>
      </c>
      <c r="F132">
        <v>1</v>
      </c>
      <c r="G132">
        <v>1</v>
      </c>
      <c r="H132">
        <v>2</v>
      </c>
      <c r="I132" t="s">
        <v>1262</v>
      </c>
      <c r="J132" t="s">
        <v>1263</v>
      </c>
      <c r="K132" t="s">
        <v>1264</v>
      </c>
      <c r="L132">
        <v>1368</v>
      </c>
      <c r="N132">
        <v>1011</v>
      </c>
      <c r="O132" t="s">
        <v>1151</v>
      </c>
      <c r="P132" t="s">
        <v>1151</v>
      </c>
      <c r="Q132">
        <v>1</v>
      </c>
      <c r="X132">
        <v>0.59</v>
      </c>
      <c r="Y132">
        <v>0</v>
      </c>
      <c r="Z132">
        <v>2.16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19</v>
      </c>
      <c r="AG132">
        <v>0.73749999999999993</v>
      </c>
      <c r="AH132">
        <v>2</v>
      </c>
      <c r="AI132">
        <v>39571629</v>
      </c>
      <c r="AJ132">
        <v>143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ROW(Source!A73)</f>
        <v>73</v>
      </c>
      <c r="B133">
        <v>39571639</v>
      </c>
      <c r="C133">
        <v>39571625</v>
      </c>
      <c r="D133">
        <v>36825562</v>
      </c>
      <c r="E133">
        <v>1</v>
      </c>
      <c r="F133">
        <v>1</v>
      </c>
      <c r="G133">
        <v>1</v>
      </c>
      <c r="H133">
        <v>3</v>
      </c>
      <c r="I133" t="s">
        <v>1265</v>
      </c>
      <c r="J133" t="s">
        <v>1266</v>
      </c>
      <c r="K133" t="s">
        <v>1267</v>
      </c>
      <c r="L133">
        <v>1348</v>
      </c>
      <c r="N133">
        <v>1009</v>
      </c>
      <c r="O133" t="s">
        <v>64</v>
      </c>
      <c r="P133" t="s">
        <v>64</v>
      </c>
      <c r="Q133">
        <v>1000</v>
      </c>
      <c r="X133">
        <v>6.3E-3</v>
      </c>
      <c r="Y133">
        <v>7590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6.3E-3</v>
      </c>
      <c r="AH133">
        <v>2</v>
      </c>
      <c r="AI133">
        <v>39571630</v>
      </c>
      <c r="AJ133">
        <v>144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ROW(Source!A73)</f>
        <v>73</v>
      </c>
      <c r="B134">
        <v>39571640</v>
      </c>
      <c r="C134">
        <v>39571625</v>
      </c>
      <c r="D134">
        <v>36825635</v>
      </c>
      <c r="E134">
        <v>1</v>
      </c>
      <c r="F134">
        <v>1</v>
      </c>
      <c r="G134">
        <v>1</v>
      </c>
      <c r="H134">
        <v>3</v>
      </c>
      <c r="I134" t="s">
        <v>1268</v>
      </c>
      <c r="J134" t="s">
        <v>1269</v>
      </c>
      <c r="K134" t="s">
        <v>1270</v>
      </c>
      <c r="L134">
        <v>1348</v>
      </c>
      <c r="N134">
        <v>1009</v>
      </c>
      <c r="O134" t="s">
        <v>64</v>
      </c>
      <c r="P134" t="s">
        <v>64</v>
      </c>
      <c r="Q134">
        <v>1000</v>
      </c>
      <c r="X134">
        <v>3.9899999999999996E-3</v>
      </c>
      <c r="Y134">
        <v>14690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3.9899999999999996E-3</v>
      </c>
      <c r="AH134">
        <v>2</v>
      </c>
      <c r="AI134">
        <v>39571631</v>
      </c>
      <c r="AJ134">
        <v>145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ROW(Source!A73)</f>
        <v>73</v>
      </c>
      <c r="B135">
        <v>39571641</v>
      </c>
      <c r="C135">
        <v>39571625</v>
      </c>
      <c r="D135">
        <v>36798191</v>
      </c>
      <c r="E135">
        <v>17</v>
      </c>
      <c r="F135">
        <v>1</v>
      </c>
      <c r="G135">
        <v>1</v>
      </c>
      <c r="H135">
        <v>3</v>
      </c>
      <c r="I135" t="s">
        <v>178</v>
      </c>
      <c r="J135" t="s">
        <v>3</v>
      </c>
      <c r="K135" t="s">
        <v>179</v>
      </c>
      <c r="L135">
        <v>1339</v>
      </c>
      <c r="N135">
        <v>1007</v>
      </c>
      <c r="O135" t="s">
        <v>73</v>
      </c>
      <c r="P135" t="s">
        <v>73</v>
      </c>
      <c r="Q135">
        <v>1</v>
      </c>
      <c r="X135">
        <v>1.05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 t="s">
        <v>3</v>
      </c>
      <c r="AG135">
        <v>1.05</v>
      </c>
      <c r="AH135">
        <v>2</v>
      </c>
      <c r="AI135">
        <v>39571632</v>
      </c>
      <c r="AJ135">
        <v>146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ROW(Source!A73)</f>
        <v>73</v>
      </c>
      <c r="B136">
        <v>39571642</v>
      </c>
      <c r="C136">
        <v>39571625</v>
      </c>
      <c r="D136">
        <v>36836997</v>
      </c>
      <c r="E136">
        <v>1</v>
      </c>
      <c r="F136">
        <v>1</v>
      </c>
      <c r="G136">
        <v>1</v>
      </c>
      <c r="H136">
        <v>3</v>
      </c>
      <c r="I136" t="s">
        <v>1271</v>
      </c>
      <c r="J136" t="s">
        <v>1272</v>
      </c>
      <c r="K136" t="s">
        <v>1273</v>
      </c>
      <c r="L136">
        <v>1346</v>
      </c>
      <c r="N136">
        <v>1009</v>
      </c>
      <c r="O136" t="s">
        <v>307</v>
      </c>
      <c r="P136" t="s">
        <v>307</v>
      </c>
      <c r="Q136">
        <v>1</v>
      </c>
      <c r="X136">
        <v>12.7</v>
      </c>
      <c r="Y136">
        <v>45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12.7</v>
      </c>
      <c r="AH136">
        <v>2</v>
      </c>
      <c r="AI136">
        <v>39571634</v>
      </c>
      <c r="AJ136">
        <v>148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ROW(Source!A76)</f>
        <v>76</v>
      </c>
      <c r="B137">
        <v>39571666</v>
      </c>
      <c r="C137">
        <v>39571645</v>
      </c>
      <c r="D137">
        <v>37070495</v>
      </c>
      <c r="E137">
        <v>1</v>
      </c>
      <c r="F137">
        <v>1</v>
      </c>
      <c r="G137">
        <v>1</v>
      </c>
      <c r="H137">
        <v>1</v>
      </c>
      <c r="I137" t="s">
        <v>1274</v>
      </c>
      <c r="J137" t="s">
        <v>3</v>
      </c>
      <c r="K137" t="s">
        <v>1275</v>
      </c>
      <c r="L137">
        <v>1191</v>
      </c>
      <c r="N137">
        <v>1013</v>
      </c>
      <c r="O137" t="s">
        <v>1143</v>
      </c>
      <c r="P137" t="s">
        <v>1143</v>
      </c>
      <c r="Q137">
        <v>1</v>
      </c>
      <c r="X137">
        <v>2153.9</v>
      </c>
      <c r="Y137">
        <v>0</v>
      </c>
      <c r="Z137">
        <v>0</v>
      </c>
      <c r="AA137">
        <v>0</v>
      </c>
      <c r="AB137">
        <v>8.74</v>
      </c>
      <c r="AC137">
        <v>0</v>
      </c>
      <c r="AD137">
        <v>1</v>
      </c>
      <c r="AE137">
        <v>1</v>
      </c>
      <c r="AF137" t="s">
        <v>20</v>
      </c>
      <c r="AG137">
        <v>2476.9850000000001</v>
      </c>
      <c r="AH137">
        <v>2</v>
      </c>
      <c r="AI137">
        <v>39571646</v>
      </c>
      <c r="AJ137">
        <v>149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ROW(Source!A76)</f>
        <v>76</v>
      </c>
      <c r="B138">
        <v>39571667</v>
      </c>
      <c r="C138">
        <v>39571645</v>
      </c>
      <c r="D138">
        <v>37064876</v>
      </c>
      <c r="E138">
        <v>1</v>
      </c>
      <c r="F138">
        <v>1</v>
      </c>
      <c r="G138">
        <v>1</v>
      </c>
      <c r="H138">
        <v>1</v>
      </c>
      <c r="I138" t="s">
        <v>1146</v>
      </c>
      <c r="J138" t="s">
        <v>3</v>
      </c>
      <c r="K138" t="s">
        <v>1147</v>
      </c>
      <c r="L138">
        <v>1191</v>
      </c>
      <c r="N138">
        <v>1013</v>
      </c>
      <c r="O138" t="s">
        <v>1143</v>
      </c>
      <c r="P138" t="s">
        <v>1143</v>
      </c>
      <c r="Q138">
        <v>1</v>
      </c>
      <c r="X138">
        <v>120.84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2</v>
      </c>
      <c r="AF138" t="s">
        <v>19</v>
      </c>
      <c r="AG138">
        <v>151.05000000000001</v>
      </c>
      <c r="AH138">
        <v>2</v>
      </c>
      <c r="AI138">
        <v>39571647</v>
      </c>
      <c r="AJ138">
        <v>150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ROW(Source!A76)</f>
        <v>76</v>
      </c>
      <c r="B139">
        <v>39571668</v>
      </c>
      <c r="C139">
        <v>39571645</v>
      </c>
      <c r="D139">
        <v>36882057</v>
      </c>
      <c r="E139">
        <v>1</v>
      </c>
      <c r="F139">
        <v>1</v>
      </c>
      <c r="G139">
        <v>1</v>
      </c>
      <c r="H139">
        <v>2</v>
      </c>
      <c r="I139" t="s">
        <v>1194</v>
      </c>
      <c r="J139" t="s">
        <v>1195</v>
      </c>
      <c r="K139" t="s">
        <v>1196</v>
      </c>
      <c r="L139">
        <v>1368</v>
      </c>
      <c r="N139">
        <v>1011</v>
      </c>
      <c r="O139" t="s">
        <v>1151</v>
      </c>
      <c r="P139" t="s">
        <v>1151</v>
      </c>
      <c r="Q139">
        <v>1</v>
      </c>
      <c r="X139">
        <v>118.29</v>
      </c>
      <c r="Y139">
        <v>0</v>
      </c>
      <c r="Z139">
        <v>86.4</v>
      </c>
      <c r="AA139">
        <v>13.5</v>
      </c>
      <c r="AB139">
        <v>0</v>
      </c>
      <c r="AC139">
        <v>0</v>
      </c>
      <c r="AD139">
        <v>1</v>
      </c>
      <c r="AE139">
        <v>0</v>
      </c>
      <c r="AF139" t="s">
        <v>19</v>
      </c>
      <c r="AG139">
        <v>147.86250000000001</v>
      </c>
      <c r="AH139">
        <v>2</v>
      </c>
      <c r="AI139">
        <v>39571648</v>
      </c>
      <c r="AJ139">
        <v>151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ROW(Source!A76)</f>
        <v>76</v>
      </c>
      <c r="B140">
        <v>39571669</v>
      </c>
      <c r="C140">
        <v>39571645</v>
      </c>
      <c r="D140">
        <v>36882159</v>
      </c>
      <c r="E140">
        <v>1</v>
      </c>
      <c r="F140">
        <v>1</v>
      </c>
      <c r="G140">
        <v>1</v>
      </c>
      <c r="H140">
        <v>2</v>
      </c>
      <c r="I140" t="s">
        <v>1155</v>
      </c>
      <c r="J140" t="s">
        <v>1156</v>
      </c>
      <c r="K140" t="s">
        <v>1157</v>
      </c>
      <c r="L140">
        <v>1368</v>
      </c>
      <c r="N140">
        <v>1011</v>
      </c>
      <c r="O140" t="s">
        <v>1151</v>
      </c>
      <c r="P140" t="s">
        <v>1151</v>
      </c>
      <c r="Q140">
        <v>1</v>
      </c>
      <c r="X140">
        <v>0.92</v>
      </c>
      <c r="Y140">
        <v>0</v>
      </c>
      <c r="Z140">
        <v>111.99</v>
      </c>
      <c r="AA140">
        <v>13.5</v>
      </c>
      <c r="AB140">
        <v>0</v>
      </c>
      <c r="AC140">
        <v>0</v>
      </c>
      <c r="AD140">
        <v>1</v>
      </c>
      <c r="AE140">
        <v>0</v>
      </c>
      <c r="AF140" t="s">
        <v>19</v>
      </c>
      <c r="AG140">
        <v>1.1500000000000001</v>
      </c>
      <c r="AH140">
        <v>2</v>
      </c>
      <c r="AI140">
        <v>39571649</v>
      </c>
      <c r="AJ140">
        <v>152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ROW(Source!A76)</f>
        <v>76</v>
      </c>
      <c r="B141">
        <v>39571670</v>
      </c>
      <c r="C141">
        <v>39571645</v>
      </c>
      <c r="D141">
        <v>36882383</v>
      </c>
      <c r="E141">
        <v>1</v>
      </c>
      <c r="F141">
        <v>1</v>
      </c>
      <c r="G141">
        <v>1</v>
      </c>
      <c r="H141">
        <v>2</v>
      </c>
      <c r="I141" t="s">
        <v>1205</v>
      </c>
      <c r="J141" t="s">
        <v>1206</v>
      </c>
      <c r="K141" t="s">
        <v>1207</v>
      </c>
      <c r="L141">
        <v>1368</v>
      </c>
      <c r="N141">
        <v>1011</v>
      </c>
      <c r="O141" t="s">
        <v>1151</v>
      </c>
      <c r="P141" t="s">
        <v>1151</v>
      </c>
      <c r="Q141">
        <v>1</v>
      </c>
      <c r="X141">
        <v>0.27</v>
      </c>
      <c r="Y141">
        <v>0</v>
      </c>
      <c r="Z141">
        <v>89.99</v>
      </c>
      <c r="AA141">
        <v>10.06</v>
      </c>
      <c r="AB141">
        <v>0</v>
      </c>
      <c r="AC141">
        <v>0</v>
      </c>
      <c r="AD141">
        <v>1</v>
      </c>
      <c r="AE141">
        <v>0</v>
      </c>
      <c r="AF141" t="s">
        <v>19</v>
      </c>
      <c r="AG141">
        <v>0.33750000000000002</v>
      </c>
      <c r="AH141">
        <v>2</v>
      </c>
      <c r="AI141">
        <v>39571650</v>
      </c>
      <c r="AJ141">
        <v>153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ROW(Source!A76)</f>
        <v>76</v>
      </c>
      <c r="B142">
        <v>39571671</v>
      </c>
      <c r="C142">
        <v>39571645</v>
      </c>
      <c r="D142">
        <v>36882567</v>
      </c>
      <c r="E142">
        <v>1</v>
      </c>
      <c r="F142">
        <v>1</v>
      </c>
      <c r="G142">
        <v>1</v>
      </c>
      <c r="H142">
        <v>2</v>
      </c>
      <c r="I142" t="s">
        <v>1208</v>
      </c>
      <c r="J142" t="s">
        <v>1209</v>
      </c>
      <c r="K142" t="s">
        <v>1210</v>
      </c>
      <c r="L142">
        <v>1368</v>
      </c>
      <c r="N142">
        <v>1011</v>
      </c>
      <c r="O142" t="s">
        <v>1151</v>
      </c>
      <c r="P142" t="s">
        <v>1151</v>
      </c>
      <c r="Q142">
        <v>1</v>
      </c>
      <c r="X142">
        <v>107.7</v>
      </c>
      <c r="Y142">
        <v>0</v>
      </c>
      <c r="Z142">
        <v>1.9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19</v>
      </c>
      <c r="AG142">
        <v>134.625</v>
      </c>
      <c r="AH142">
        <v>2</v>
      </c>
      <c r="AI142">
        <v>39571651</v>
      </c>
      <c r="AJ142">
        <v>154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ROW(Source!A76)</f>
        <v>76</v>
      </c>
      <c r="B143">
        <v>39571672</v>
      </c>
      <c r="C143">
        <v>39571645</v>
      </c>
      <c r="D143">
        <v>36883554</v>
      </c>
      <c r="E143">
        <v>1</v>
      </c>
      <c r="F143">
        <v>1</v>
      </c>
      <c r="G143">
        <v>1</v>
      </c>
      <c r="H143">
        <v>2</v>
      </c>
      <c r="I143" t="s">
        <v>1158</v>
      </c>
      <c r="J143" t="s">
        <v>1159</v>
      </c>
      <c r="K143" t="s">
        <v>1160</v>
      </c>
      <c r="L143">
        <v>1368</v>
      </c>
      <c r="N143">
        <v>1011</v>
      </c>
      <c r="O143" t="s">
        <v>1151</v>
      </c>
      <c r="P143" t="s">
        <v>1151</v>
      </c>
      <c r="Q143">
        <v>1</v>
      </c>
      <c r="X143">
        <v>1.36</v>
      </c>
      <c r="Y143">
        <v>0</v>
      </c>
      <c r="Z143">
        <v>65.709999999999994</v>
      </c>
      <c r="AA143">
        <v>11.6</v>
      </c>
      <c r="AB143">
        <v>0</v>
      </c>
      <c r="AC143">
        <v>0</v>
      </c>
      <c r="AD143">
        <v>1</v>
      </c>
      <c r="AE143">
        <v>0</v>
      </c>
      <c r="AF143" t="s">
        <v>19</v>
      </c>
      <c r="AG143">
        <v>1.7000000000000002</v>
      </c>
      <c r="AH143">
        <v>2</v>
      </c>
      <c r="AI143">
        <v>39571652</v>
      </c>
      <c r="AJ143">
        <v>155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ROW(Source!A76)</f>
        <v>76</v>
      </c>
      <c r="B144">
        <v>39571673</v>
      </c>
      <c r="C144">
        <v>39571645</v>
      </c>
      <c r="D144">
        <v>36883858</v>
      </c>
      <c r="E144">
        <v>1</v>
      </c>
      <c r="F144">
        <v>1</v>
      </c>
      <c r="G144">
        <v>1</v>
      </c>
      <c r="H144">
        <v>2</v>
      </c>
      <c r="I144" t="s">
        <v>1231</v>
      </c>
      <c r="J144" t="s">
        <v>1232</v>
      </c>
      <c r="K144" t="s">
        <v>1233</v>
      </c>
      <c r="L144">
        <v>1368</v>
      </c>
      <c r="N144">
        <v>1011</v>
      </c>
      <c r="O144" t="s">
        <v>1151</v>
      </c>
      <c r="P144" t="s">
        <v>1151</v>
      </c>
      <c r="Q144">
        <v>1</v>
      </c>
      <c r="X144">
        <v>141.61000000000001</v>
      </c>
      <c r="Y144">
        <v>0</v>
      </c>
      <c r="Z144">
        <v>8.1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19</v>
      </c>
      <c r="AG144">
        <v>177.01250000000002</v>
      </c>
      <c r="AH144">
        <v>2</v>
      </c>
      <c r="AI144">
        <v>39571653</v>
      </c>
      <c r="AJ144">
        <v>156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ROW(Source!A76)</f>
        <v>76</v>
      </c>
      <c r="B145">
        <v>39571674</v>
      </c>
      <c r="C145">
        <v>39571645</v>
      </c>
      <c r="D145">
        <v>36801792</v>
      </c>
      <c r="E145">
        <v>1</v>
      </c>
      <c r="F145">
        <v>1</v>
      </c>
      <c r="G145">
        <v>1</v>
      </c>
      <c r="H145">
        <v>3</v>
      </c>
      <c r="I145" t="s">
        <v>1186</v>
      </c>
      <c r="J145" t="s">
        <v>1187</v>
      </c>
      <c r="K145" t="s">
        <v>1188</v>
      </c>
      <c r="L145">
        <v>1339</v>
      </c>
      <c r="N145">
        <v>1007</v>
      </c>
      <c r="O145" t="s">
        <v>73</v>
      </c>
      <c r="P145" t="s">
        <v>73</v>
      </c>
      <c r="Q145">
        <v>1</v>
      </c>
      <c r="X145">
        <v>0.41199999999999998</v>
      </c>
      <c r="Y145">
        <v>2.44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3</v>
      </c>
      <c r="AG145">
        <v>0.41199999999999998</v>
      </c>
      <c r="AH145">
        <v>2</v>
      </c>
      <c r="AI145">
        <v>39571654</v>
      </c>
      <c r="AJ145">
        <v>157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ROW(Source!A76)</f>
        <v>76</v>
      </c>
      <c r="B146">
        <v>39571675</v>
      </c>
      <c r="C146">
        <v>39571645</v>
      </c>
      <c r="D146">
        <v>36803256</v>
      </c>
      <c r="E146">
        <v>1</v>
      </c>
      <c r="F146">
        <v>1</v>
      </c>
      <c r="G146">
        <v>1</v>
      </c>
      <c r="H146">
        <v>3</v>
      </c>
      <c r="I146" t="s">
        <v>1178</v>
      </c>
      <c r="J146" t="s">
        <v>1179</v>
      </c>
      <c r="K146" t="s">
        <v>1180</v>
      </c>
      <c r="L146">
        <v>1348</v>
      </c>
      <c r="N146">
        <v>1009</v>
      </c>
      <c r="O146" t="s">
        <v>64</v>
      </c>
      <c r="P146" t="s">
        <v>64</v>
      </c>
      <c r="Q146">
        <v>1000</v>
      </c>
      <c r="X146">
        <v>0.17</v>
      </c>
      <c r="Y146">
        <v>10315.01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0.17</v>
      </c>
      <c r="AH146">
        <v>2</v>
      </c>
      <c r="AI146">
        <v>39571655</v>
      </c>
      <c r="AJ146">
        <v>158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ROW(Source!A76)</f>
        <v>76</v>
      </c>
      <c r="B147">
        <v>39571676</v>
      </c>
      <c r="C147">
        <v>39571645</v>
      </c>
      <c r="D147">
        <v>36804447</v>
      </c>
      <c r="E147">
        <v>1</v>
      </c>
      <c r="F147">
        <v>1</v>
      </c>
      <c r="G147">
        <v>1</v>
      </c>
      <c r="H147">
        <v>3</v>
      </c>
      <c r="I147" t="s">
        <v>1276</v>
      </c>
      <c r="J147" t="s">
        <v>1277</v>
      </c>
      <c r="K147" t="s">
        <v>1278</v>
      </c>
      <c r="L147">
        <v>1348</v>
      </c>
      <c r="N147">
        <v>1009</v>
      </c>
      <c r="O147" t="s">
        <v>64</v>
      </c>
      <c r="P147" t="s">
        <v>64</v>
      </c>
      <c r="Q147">
        <v>1000</v>
      </c>
      <c r="X147">
        <v>0.27</v>
      </c>
      <c r="Y147">
        <v>9040.01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3</v>
      </c>
      <c r="AG147">
        <v>0.27</v>
      </c>
      <c r="AH147">
        <v>2</v>
      </c>
      <c r="AI147">
        <v>39571656</v>
      </c>
      <c r="AJ147">
        <v>159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ROW(Source!A76)</f>
        <v>76</v>
      </c>
      <c r="B148">
        <v>39571677</v>
      </c>
      <c r="C148">
        <v>39571645</v>
      </c>
      <c r="D148">
        <v>36804545</v>
      </c>
      <c r="E148">
        <v>1</v>
      </c>
      <c r="F148">
        <v>1</v>
      </c>
      <c r="G148">
        <v>1</v>
      </c>
      <c r="H148">
        <v>3</v>
      </c>
      <c r="I148" t="s">
        <v>1211</v>
      </c>
      <c r="J148" t="s">
        <v>1212</v>
      </c>
      <c r="K148" t="s">
        <v>1213</v>
      </c>
      <c r="L148">
        <v>1348</v>
      </c>
      <c r="N148">
        <v>1009</v>
      </c>
      <c r="O148" t="s">
        <v>64</v>
      </c>
      <c r="P148" t="s">
        <v>64</v>
      </c>
      <c r="Q148">
        <v>1000</v>
      </c>
      <c r="X148">
        <v>0.17</v>
      </c>
      <c r="Y148">
        <v>11978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3</v>
      </c>
      <c r="AG148">
        <v>0.17</v>
      </c>
      <c r="AH148">
        <v>2</v>
      </c>
      <c r="AI148">
        <v>39571657</v>
      </c>
      <c r="AJ148">
        <v>160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ROW(Source!A76)</f>
        <v>76</v>
      </c>
      <c r="B149">
        <v>39571678</v>
      </c>
      <c r="C149">
        <v>39571645</v>
      </c>
      <c r="D149">
        <v>36806520</v>
      </c>
      <c r="E149">
        <v>1</v>
      </c>
      <c r="F149">
        <v>1</v>
      </c>
      <c r="G149">
        <v>1</v>
      </c>
      <c r="H149">
        <v>3</v>
      </c>
      <c r="I149" t="s">
        <v>1214</v>
      </c>
      <c r="J149" t="s">
        <v>1215</v>
      </c>
      <c r="K149" t="s">
        <v>1216</v>
      </c>
      <c r="L149">
        <v>1348</v>
      </c>
      <c r="N149">
        <v>1009</v>
      </c>
      <c r="O149" t="s">
        <v>64</v>
      </c>
      <c r="P149" t="s">
        <v>64</v>
      </c>
      <c r="Q149">
        <v>1000</v>
      </c>
      <c r="X149">
        <v>0.13700000000000001</v>
      </c>
      <c r="Y149">
        <v>734.5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3</v>
      </c>
      <c r="AG149">
        <v>0.13700000000000001</v>
      </c>
      <c r="AH149">
        <v>2</v>
      </c>
      <c r="AI149">
        <v>39571658</v>
      </c>
      <c r="AJ149">
        <v>161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ROW(Source!A76)</f>
        <v>76</v>
      </c>
      <c r="B150">
        <v>39571679</v>
      </c>
      <c r="C150">
        <v>39571645</v>
      </c>
      <c r="D150">
        <v>36796108</v>
      </c>
      <c r="E150">
        <v>17</v>
      </c>
      <c r="F150">
        <v>1</v>
      </c>
      <c r="G150">
        <v>1</v>
      </c>
      <c r="H150">
        <v>3</v>
      </c>
      <c r="I150" t="s">
        <v>95</v>
      </c>
      <c r="J150" t="s">
        <v>3</v>
      </c>
      <c r="K150" t="s">
        <v>96</v>
      </c>
      <c r="L150">
        <v>1339</v>
      </c>
      <c r="N150">
        <v>1007</v>
      </c>
      <c r="O150" t="s">
        <v>73</v>
      </c>
      <c r="P150" t="s">
        <v>73</v>
      </c>
      <c r="Q150">
        <v>1</v>
      </c>
      <c r="X150">
        <v>101.5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 t="s">
        <v>3</v>
      </c>
      <c r="AG150">
        <v>101.5</v>
      </c>
      <c r="AH150">
        <v>2</v>
      </c>
      <c r="AI150">
        <v>39571659</v>
      </c>
      <c r="AJ150">
        <v>162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ROW(Source!A76)</f>
        <v>76</v>
      </c>
      <c r="B151">
        <v>39571680</v>
      </c>
      <c r="C151">
        <v>39571645</v>
      </c>
      <c r="D151">
        <v>36796448</v>
      </c>
      <c r="E151">
        <v>17</v>
      </c>
      <c r="F151">
        <v>1</v>
      </c>
      <c r="G151">
        <v>1</v>
      </c>
      <c r="H151">
        <v>3</v>
      </c>
      <c r="I151" t="s">
        <v>159</v>
      </c>
      <c r="J151" t="s">
        <v>3</v>
      </c>
      <c r="K151" t="s">
        <v>160</v>
      </c>
      <c r="L151">
        <v>1348</v>
      </c>
      <c r="N151">
        <v>1009</v>
      </c>
      <c r="O151" t="s">
        <v>64</v>
      </c>
      <c r="P151" t="s">
        <v>64</v>
      </c>
      <c r="Q151">
        <v>1000</v>
      </c>
      <c r="X151">
        <v>8.5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 t="s">
        <v>3</v>
      </c>
      <c r="AG151">
        <v>8.5</v>
      </c>
      <c r="AH151">
        <v>2</v>
      </c>
      <c r="AI151">
        <v>39571662</v>
      </c>
      <c r="AJ151">
        <v>166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ROW(Source!A76)</f>
        <v>76</v>
      </c>
      <c r="B152">
        <v>39571681</v>
      </c>
      <c r="C152">
        <v>39571645</v>
      </c>
      <c r="D152">
        <v>36830315</v>
      </c>
      <c r="E152">
        <v>1</v>
      </c>
      <c r="F152">
        <v>1</v>
      </c>
      <c r="G152">
        <v>1</v>
      </c>
      <c r="H152">
        <v>3</v>
      </c>
      <c r="I152" t="s">
        <v>1279</v>
      </c>
      <c r="J152" t="s">
        <v>1280</v>
      </c>
      <c r="K152" t="s">
        <v>1281</v>
      </c>
      <c r="L152">
        <v>1339</v>
      </c>
      <c r="N152">
        <v>1007</v>
      </c>
      <c r="O152" t="s">
        <v>73</v>
      </c>
      <c r="P152" t="s">
        <v>73</v>
      </c>
      <c r="Q152">
        <v>1</v>
      </c>
      <c r="X152">
        <v>0.41</v>
      </c>
      <c r="Y152">
        <v>1287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3</v>
      </c>
      <c r="AG152">
        <v>0.41</v>
      </c>
      <c r="AH152">
        <v>2</v>
      </c>
      <c r="AI152">
        <v>39571663</v>
      </c>
      <c r="AJ152">
        <v>167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ROW(Source!A76)</f>
        <v>76</v>
      </c>
      <c r="B153">
        <v>39571682</v>
      </c>
      <c r="C153">
        <v>39571645</v>
      </c>
      <c r="D153">
        <v>36830509</v>
      </c>
      <c r="E153">
        <v>1</v>
      </c>
      <c r="F153">
        <v>1</v>
      </c>
      <c r="G153">
        <v>1</v>
      </c>
      <c r="H153">
        <v>3</v>
      </c>
      <c r="I153" t="s">
        <v>1223</v>
      </c>
      <c r="J153" t="s">
        <v>1224</v>
      </c>
      <c r="K153" t="s">
        <v>1225</v>
      </c>
      <c r="L153">
        <v>1339</v>
      </c>
      <c r="N153">
        <v>1007</v>
      </c>
      <c r="O153" t="s">
        <v>73</v>
      </c>
      <c r="P153" t="s">
        <v>73</v>
      </c>
      <c r="Q153">
        <v>1</v>
      </c>
      <c r="X153">
        <v>4.76</v>
      </c>
      <c r="Y153">
        <v>1056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3</v>
      </c>
      <c r="AG153">
        <v>4.76</v>
      </c>
      <c r="AH153">
        <v>2</v>
      </c>
      <c r="AI153">
        <v>39571664</v>
      </c>
      <c r="AJ153">
        <v>168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ROW(Source!A76)</f>
        <v>76</v>
      </c>
      <c r="B154">
        <v>39571683</v>
      </c>
      <c r="C154">
        <v>39571645</v>
      </c>
      <c r="D154">
        <v>36831733</v>
      </c>
      <c r="E154">
        <v>1</v>
      </c>
      <c r="F154">
        <v>1</v>
      </c>
      <c r="G154">
        <v>1</v>
      </c>
      <c r="H154">
        <v>3</v>
      </c>
      <c r="I154" t="s">
        <v>1226</v>
      </c>
      <c r="J154" t="s">
        <v>1227</v>
      </c>
      <c r="K154" t="s">
        <v>1228</v>
      </c>
      <c r="L154">
        <v>1327</v>
      </c>
      <c r="N154">
        <v>1005</v>
      </c>
      <c r="O154" t="s">
        <v>250</v>
      </c>
      <c r="P154" t="s">
        <v>250</v>
      </c>
      <c r="Q154">
        <v>1</v>
      </c>
      <c r="X154">
        <v>225</v>
      </c>
      <c r="Y154">
        <v>35.53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3</v>
      </c>
      <c r="AG154">
        <v>225</v>
      </c>
      <c r="AH154">
        <v>2</v>
      </c>
      <c r="AI154">
        <v>39571665</v>
      </c>
      <c r="AJ154">
        <v>169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ROW(Source!A82)</f>
        <v>82</v>
      </c>
      <c r="B155">
        <v>39571705</v>
      </c>
      <c r="C155">
        <v>39571688</v>
      </c>
      <c r="D155">
        <v>37069580</v>
      </c>
      <c r="E155">
        <v>1</v>
      </c>
      <c r="F155">
        <v>1</v>
      </c>
      <c r="G155">
        <v>1</v>
      </c>
      <c r="H155">
        <v>1</v>
      </c>
      <c r="I155" t="s">
        <v>1237</v>
      </c>
      <c r="J155" t="s">
        <v>3</v>
      </c>
      <c r="K155" t="s">
        <v>1238</v>
      </c>
      <c r="L155">
        <v>1191</v>
      </c>
      <c r="N155">
        <v>1013</v>
      </c>
      <c r="O155" t="s">
        <v>1143</v>
      </c>
      <c r="P155" t="s">
        <v>1143</v>
      </c>
      <c r="Q155">
        <v>1</v>
      </c>
      <c r="X155">
        <v>2951.2</v>
      </c>
      <c r="Y155">
        <v>0</v>
      </c>
      <c r="Z155">
        <v>0</v>
      </c>
      <c r="AA155">
        <v>0</v>
      </c>
      <c r="AB155">
        <v>8.64</v>
      </c>
      <c r="AC155">
        <v>0</v>
      </c>
      <c r="AD155">
        <v>1</v>
      </c>
      <c r="AE155">
        <v>1</v>
      </c>
      <c r="AF155" t="s">
        <v>20</v>
      </c>
      <c r="AG155">
        <v>3393.8799999999997</v>
      </c>
      <c r="AH155">
        <v>2</v>
      </c>
      <c r="AI155">
        <v>39571689</v>
      </c>
      <c r="AJ155">
        <v>170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ROW(Source!A82)</f>
        <v>82</v>
      </c>
      <c r="B156">
        <v>39571706</v>
      </c>
      <c r="C156">
        <v>39571688</v>
      </c>
      <c r="D156">
        <v>37064876</v>
      </c>
      <c r="E156">
        <v>1</v>
      </c>
      <c r="F156">
        <v>1</v>
      </c>
      <c r="G156">
        <v>1</v>
      </c>
      <c r="H156">
        <v>1</v>
      </c>
      <c r="I156" t="s">
        <v>1146</v>
      </c>
      <c r="J156" t="s">
        <v>3</v>
      </c>
      <c r="K156" t="s">
        <v>1147</v>
      </c>
      <c r="L156">
        <v>1191</v>
      </c>
      <c r="N156">
        <v>1013</v>
      </c>
      <c r="O156" t="s">
        <v>1143</v>
      </c>
      <c r="P156" t="s">
        <v>1143</v>
      </c>
      <c r="Q156">
        <v>1</v>
      </c>
      <c r="X156">
        <v>138.81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2</v>
      </c>
      <c r="AF156" t="s">
        <v>19</v>
      </c>
      <c r="AG156">
        <v>173.51249999999999</v>
      </c>
      <c r="AH156">
        <v>2</v>
      </c>
      <c r="AI156">
        <v>39571690</v>
      </c>
      <c r="AJ156">
        <v>171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ROW(Source!A82)</f>
        <v>82</v>
      </c>
      <c r="B157">
        <v>39571707</v>
      </c>
      <c r="C157">
        <v>39571688</v>
      </c>
      <c r="D157">
        <v>36882057</v>
      </c>
      <c r="E157">
        <v>1</v>
      </c>
      <c r="F157">
        <v>1</v>
      </c>
      <c r="G157">
        <v>1</v>
      </c>
      <c r="H157">
        <v>2</v>
      </c>
      <c r="I157" t="s">
        <v>1194</v>
      </c>
      <c r="J157" t="s">
        <v>1195</v>
      </c>
      <c r="K157" t="s">
        <v>1196</v>
      </c>
      <c r="L157">
        <v>1368</v>
      </c>
      <c r="N157">
        <v>1011</v>
      </c>
      <c r="O157" t="s">
        <v>1151</v>
      </c>
      <c r="P157" t="s">
        <v>1151</v>
      </c>
      <c r="Q157">
        <v>1</v>
      </c>
      <c r="X157">
        <v>136.61000000000001</v>
      </c>
      <c r="Y157">
        <v>0</v>
      </c>
      <c r="Z157">
        <v>86.4</v>
      </c>
      <c r="AA157">
        <v>13.5</v>
      </c>
      <c r="AB157">
        <v>0</v>
      </c>
      <c r="AC157">
        <v>0</v>
      </c>
      <c r="AD157">
        <v>1</v>
      </c>
      <c r="AE157">
        <v>0</v>
      </c>
      <c r="AF157" t="s">
        <v>19</v>
      </c>
      <c r="AG157">
        <v>170.76250000000002</v>
      </c>
      <c r="AH157">
        <v>2</v>
      </c>
      <c r="AI157">
        <v>39571691</v>
      </c>
      <c r="AJ157">
        <v>172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ROW(Source!A82)</f>
        <v>82</v>
      </c>
      <c r="B158">
        <v>39571708</v>
      </c>
      <c r="C158">
        <v>39571688</v>
      </c>
      <c r="D158">
        <v>36882159</v>
      </c>
      <c r="E158">
        <v>1</v>
      </c>
      <c r="F158">
        <v>1</v>
      </c>
      <c r="G158">
        <v>1</v>
      </c>
      <c r="H158">
        <v>2</v>
      </c>
      <c r="I158" t="s">
        <v>1155</v>
      </c>
      <c r="J158" t="s">
        <v>1156</v>
      </c>
      <c r="K158" t="s">
        <v>1157</v>
      </c>
      <c r="L158">
        <v>1368</v>
      </c>
      <c r="N158">
        <v>1011</v>
      </c>
      <c r="O158" t="s">
        <v>1151</v>
      </c>
      <c r="P158" t="s">
        <v>1151</v>
      </c>
      <c r="Q158">
        <v>1</v>
      </c>
      <c r="X158">
        <v>0.77</v>
      </c>
      <c r="Y158">
        <v>0</v>
      </c>
      <c r="Z158">
        <v>111.99</v>
      </c>
      <c r="AA158">
        <v>13.5</v>
      </c>
      <c r="AB158">
        <v>0</v>
      </c>
      <c r="AC158">
        <v>0</v>
      </c>
      <c r="AD158">
        <v>1</v>
      </c>
      <c r="AE158">
        <v>0</v>
      </c>
      <c r="AF158" t="s">
        <v>19</v>
      </c>
      <c r="AG158">
        <v>0.96250000000000002</v>
      </c>
      <c r="AH158">
        <v>2</v>
      </c>
      <c r="AI158">
        <v>39571692</v>
      </c>
      <c r="AJ158">
        <v>173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ROW(Source!A82)</f>
        <v>82</v>
      </c>
      <c r="B159">
        <v>39571709</v>
      </c>
      <c r="C159">
        <v>39571688</v>
      </c>
      <c r="D159">
        <v>36882383</v>
      </c>
      <c r="E159">
        <v>1</v>
      </c>
      <c r="F159">
        <v>1</v>
      </c>
      <c r="G159">
        <v>1</v>
      </c>
      <c r="H159">
        <v>2</v>
      </c>
      <c r="I159" t="s">
        <v>1205</v>
      </c>
      <c r="J159" t="s">
        <v>1206</v>
      </c>
      <c r="K159" t="s">
        <v>1207</v>
      </c>
      <c r="L159">
        <v>1368</v>
      </c>
      <c r="N159">
        <v>1011</v>
      </c>
      <c r="O159" t="s">
        <v>1151</v>
      </c>
      <c r="P159" t="s">
        <v>1151</v>
      </c>
      <c r="Q159">
        <v>1</v>
      </c>
      <c r="X159">
        <v>0.27</v>
      </c>
      <c r="Y159">
        <v>0</v>
      </c>
      <c r="Z159">
        <v>89.99</v>
      </c>
      <c r="AA159">
        <v>10.06</v>
      </c>
      <c r="AB159">
        <v>0</v>
      </c>
      <c r="AC159">
        <v>0</v>
      </c>
      <c r="AD159">
        <v>1</v>
      </c>
      <c r="AE159">
        <v>0</v>
      </c>
      <c r="AF159" t="s">
        <v>19</v>
      </c>
      <c r="AG159">
        <v>0.33750000000000002</v>
      </c>
      <c r="AH159">
        <v>2</v>
      </c>
      <c r="AI159">
        <v>39571693</v>
      </c>
      <c r="AJ159">
        <v>174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ROW(Source!A82)</f>
        <v>82</v>
      </c>
      <c r="B160">
        <v>39571710</v>
      </c>
      <c r="C160">
        <v>39571688</v>
      </c>
      <c r="D160">
        <v>36882567</v>
      </c>
      <c r="E160">
        <v>1</v>
      </c>
      <c r="F160">
        <v>1</v>
      </c>
      <c r="G160">
        <v>1</v>
      </c>
      <c r="H160">
        <v>2</v>
      </c>
      <c r="I160" t="s">
        <v>1208</v>
      </c>
      <c r="J160" t="s">
        <v>1209</v>
      </c>
      <c r="K160" t="s">
        <v>1210</v>
      </c>
      <c r="L160">
        <v>1368</v>
      </c>
      <c r="N160">
        <v>1011</v>
      </c>
      <c r="O160" t="s">
        <v>1151</v>
      </c>
      <c r="P160" t="s">
        <v>1151</v>
      </c>
      <c r="Q160">
        <v>1</v>
      </c>
      <c r="X160">
        <v>147.56</v>
      </c>
      <c r="Y160">
        <v>0</v>
      </c>
      <c r="Z160">
        <v>1.9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19</v>
      </c>
      <c r="AG160">
        <v>184.45</v>
      </c>
      <c r="AH160">
        <v>2</v>
      </c>
      <c r="AI160">
        <v>39571694</v>
      </c>
      <c r="AJ160">
        <v>175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ROW(Source!A82)</f>
        <v>82</v>
      </c>
      <c r="B161">
        <v>39571711</v>
      </c>
      <c r="C161">
        <v>39571688</v>
      </c>
      <c r="D161">
        <v>36883554</v>
      </c>
      <c r="E161">
        <v>1</v>
      </c>
      <c r="F161">
        <v>1</v>
      </c>
      <c r="G161">
        <v>1</v>
      </c>
      <c r="H161">
        <v>2</v>
      </c>
      <c r="I161" t="s">
        <v>1158</v>
      </c>
      <c r="J161" t="s">
        <v>1159</v>
      </c>
      <c r="K161" t="s">
        <v>1160</v>
      </c>
      <c r="L161">
        <v>1368</v>
      </c>
      <c r="N161">
        <v>1011</v>
      </c>
      <c r="O161" t="s">
        <v>1151</v>
      </c>
      <c r="P161" t="s">
        <v>1151</v>
      </c>
      <c r="Q161">
        <v>1</v>
      </c>
      <c r="X161">
        <v>1.1599999999999999</v>
      </c>
      <c r="Y161">
        <v>0</v>
      </c>
      <c r="Z161">
        <v>65.709999999999994</v>
      </c>
      <c r="AA161">
        <v>11.6</v>
      </c>
      <c r="AB161">
        <v>0</v>
      </c>
      <c r="AC161">
        <v>0</v>
      </c>
      <c r="AD161">
        <v>1</v>
      </c>
      <c r="AE161">
        <v>0</v>
      </c>
      <c r="AF161" t="s">
        <v>19</v>
      </c>
      <c r="AG161">
        <v>1.45</v>
      </c>
      <c r="AH161">
        <v>2</v>
      </c>
      <c r="AI161">
        <v>39571695</v>
      </c>
      <c r="AJ161">
        <v>176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ROW(Source!A82)</f>
        <v>82</v>
      </c>
      <c r="B162">
        <v>39571712</v>
      </c>
      <c r="C162">
        <v>39571688</v>
      </c>
      <c r="D162">
        <v>36801792</v>
      </c>
      <c r="E162">
        <v>1</v>
      </c>
      <c r="F162">
        <v>1</v>
      </c>
      <c r="G162">
        <v>1</v>
      </c>
      <c r="H162">
        <v>3</v>
      </c>
      <c r="I162" t="s">
        <v>1186</v>
      </c>
      <c r="J162" t="s">
        <v>1187</v>
      </c>
      <c r="K162" t="s">
        <v>1188</v>
      </c>
      <c r="L162">
        <v>1339</v>
      </c>
      <c r="N162">
        <v>1007</v>
      </c>
      <c r="O162" t="s">
        <v>73</v>
      </c>
      <c r="P162" t="s">
        <v>73</v>
      </c>
      <c r="Q162">
        <v>1</v>
      </c>
      <c r="X162">
        <v>0.61799999999999999</v>
      </c>
      <c r="Y162">
        <v>2.44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0.61799999999999999</v>
      </c>
      <c r="AH162">
        <v>2</v>
      </c>
      <c r="AI162">
        <v>39571696</v>
      </c>
      <c r="AJ162">
        <v>177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ROW(Source!A82)</f>
        <v>82</v>
      </c>
      <c r="B163">
        <v>39571713</v>
      </c>
      <c r="C163">
        <v>39571688</v>
      </c>
      <c r="D163">
        <v>36804447</v>
      </c>
      <c r="E163">
        <v>1</v>
      </c>
      <c r="F163">
        <v>1</v>
      </c>
      <c r="G163">
        <v>1</v>
      </c>
      <c r="H163">
        <v>3</v>
      </c>
      <c r="I163" t="s">
        <v>1276</v>
      </c>
      <c r="J163" t="s">
        <v>1277</v>
      </c>
      <c r="K163" t="s">
        <v>1278</v>
      </c>
      <c r="L163">
        <v>1348</v>
      </c>
      <c r="N163">
        <v>1009</v>
      </c>
      <c r="O163" t="s">
        <v>64</v>
      </c>
      <c r="P163" t="s">
        <v>64</v>
      </c>
      <c r="Q163">
        <v>1000</v>
      </c>
      <c r="X163">
        <v>0.48</v>
      </c>
      <c r="Y163">
        <v>9040.01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0.48</v>
      </c>
      <c r="AH163">
        <v>2</v>
      </c>
      <c r="AI163">
        <v>39571697</v>
      </c>
      <c r="AJ163">
        <v>178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ROW(Source!A82)</f>
        <v>82</v>
      </c>
      <c r="B164">
        <v>39571714</v>
      </c>
      <c r="C164">
        <v>39571688</v>
      </c>
      <c r="D164">
        <v>36804545</v>
      </c>
      <c r="E164">
        <v>1</v>
      </c>
      <c r="F164">
        <v>1</v>
      </c>
      <c r="G164">
        <v>1</v>
      </c>
      <c r="H164">
        <v>3</v>
      </c>
      <c r="I164" t="s">
        <v>1211</v>
      </c>
      <c r="J164" t="s">
        <v>1212</v>
      </c>
      <c r="K164" t="s">
        <v>1213</v>
      </c>
      <c r="L164">
        <v>1348</v>
      </c>
      <c r="N164">
        <v>1009</v>
      </c>
      <c r="O164" t="s">
        <v>64</v>
      </c>
      <c r="P164" t="s">
        <v>64</v>
      </c>
      <c r="Q164">
        <v>1000</v>
      </c>
      <c r="X164">
        <v>0.25600000000000001</v>
      </c>
      <c r="Y164">
        <v>11978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0.25600000000000001</v>
      </c>
      <c r="AH164">
        <v>2</v>
      </c>
      <c r="AI164">
        <v>39571698</v>
      </c>
      <c r="AJ164">
        <v>179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ROW(Source!A82)</f>
        <v>82</v>
      </c>
      <c r="B165">
        <v>39571715</v>
      </c>
      <c r="C165">
        <v>39571688</v>
      </c>
      <c r="D165">
        <v>36806520</v>
      </c>
      <c r="E165">
        <v>1</v>
      </c>
      <c r="F165">
        <v>1</v>
      </c>
      <c r="G165">
        <v>1</v>
      </c>
      <c r="H165">
        <v>3</v>
      </c>
      <c r="I165" t="s">
        <v>1214</v>
      </c>
      <c r="J165" t="s">
        <v>1215</v>
      </c>
      <c r="K165" t="s">
        <v>1216</v>
      </c>
      <c r="L165">
        <v>1348</v>
      </c>
      <c r="N165">
        <v>1009</v>
      </c>
      <c r="O165" t="s">
        <v>64</v>
      </c>
      <c r="P165" t="s">
        <v>64</v>
      </c>
      <c r="Q165">
        <v>1000</v>
      </c>
      <c r="X165">
        <v>0.20599999999999999</v>
      </c>
      <c r="Y165">
        <v>734.5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3</v>
      </c>
      <c r="AG165">
        <v>0.20599999999999999</v>
      </c>
      <c r="AH165">
        <v>2</v>
      </c>
      <c r="AI165">
        <v>39571699</v>
      </c>
      <c r="AJ165">
        <v>180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ROW(Source!A82)</f>
        <v>82</v>
      </c>
      <c r="B166">
        <v>39571716</v>
      </c>
      <c r="C166">
        <v>39571688</v>
      </c>
      <c r="D166">
        <v>36796108</v>
      </c>
      <c r="E166">
        <v>17</v>
      </c>
      <c r="F166">
        <v>1</v>
      </c>
      <c r="G166">
        <v>1</v>
      </c>
      <c r="H166">
        <v>3</v>
      </c>
      <c r="I166" t="s">
        <v>95</v>
      </c>
      <c r="J166" t="s">
        <v>3</v>
      </c>
      <c r="K166" t="s">
        <v>96</v>
      </c>
      <c r="L166">
        <v>1339</v>
      </c>
      <c r="N166">
        <v>1007</v>
      </c>
      <c r="O166" t="s">
        <v>73</v>
      </c>
      <c r="P166" t="s">
        <v>73</v>
      </c>
      <c r="Q166">
        <v>1</v>
      </c>
      <c r="X166">
        <v>102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 t="s">
        <v>3</v>
      </c>
      <c r="AG166">
        <v>102</v>
      </c>
      <c r="AH166">
        <v>3</v>
      </c>
      <c r="AI166">
        <v>-1</v>
      </c>
      <c r="AJ166" t="s">
        <v>3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ROW(Source!A82)</f>
        <v>82</v>
      </c>
      <c r="B167">
        <v>39571717</v>
      </c>
      <c r="C167">
        <v>39571688</v>
      </c>
      <c r="D167">
        <v>36830315</v>
      </c>
      <c r="E167">
        <v>1</v>
      </c>
      <c r="F167">
        <v>1</v>
      </c>
      <c r="G167">
        <v>1</v>
      </c>
      <c r="H167">
        <v>3</v>
      </c>
      <c r="I167" t="s">
        <v>1279</v>
      </c>
      <c r="J167" t="s">
        <v>1280</v>
      </c>
      <c r="K167" t="s">
        <v>1281</v>
      </c>
      <c r="L167">
        <v>1339</v>
      </c>
      <c r="N167">
        <v>1007</v>
      </c>
      <c r="O167" t="s">
        <v>73</v>
      </c>
      <c r="P167" t="s">
        <v>73</v>
      </c>
      <c r="Q167">
        <v>1</v>
      </c>
      <c r="X167">
        <v>0.73</v>
      </c>
      <c r="Y167">
        <v>1287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3</v>
      </c>
      <c r="AG167">
        <v>0.73</v>
      </c>
      <c r="AH167">
        <v>2</v>
      </c>
      <c r="AI167">
        <v>39571702</v>
      </c>
      <c r="AJ167">
        <v>183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ROW(Source!A82)</f>
        <v>82</v>
      </c>
      <c r="B168">
        <v>39571718</v>
      </c>
      <c r="C168">
        <v>39571688</v>
      </c>
      <c r="D168">
        <v>36830509</v>
      </c>
      <c r="E168">
        <v>1</v>
      </c>
      <c r="F168">
        <v>1</v>
      </c>
      <c r="G168">
        <v>1</v>
      </c>
      <c r="H168">
        <v>3</v>
      </c>
      <c r="I168" t="s">
        <v>1223</v>
      </c>
      <c r="J168" t="s">
        <v>1224</v>
      </c>
      <c r="K168" t="s">
        <v>1225</v>
      </c>
      <c r="L168">
        <v>1339</v>
      </c>
      <c r="N168">
        <v>1007</v>
      </c>
      <c r="O168" t="s">
        <v>73</v>
      </c>
      <c r="P168" t="s">
        <v>73</v>
      </c>
      <c r="Q168">
        <v>1</v>
      </c>
      <c r="X168">
        <v>8.99</v>
      </c>
      <c r="Y168">
        <v>1056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8.99</v>
      </c>
      <c r="AH168">
        <v>2</v>
      </c>
      <c r="AI168">
        <v>39571703</v>
      </c>
      <c r="AJ168">
        <v>184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ROW(Source!A82)</f>
        <v>82</v>
      </c>
      <c r="B169">
        <v>39571719</v>
      </c>
      <c r="C169">
        <v>39571688</v>
      </c>
      <c r="D169">
        <v>36831733</v>
      </c>
      <c r="E169">
        <v>1</v>
      </c>
      <c r="F169">
        <v>1</v>
      </c>
      <c r="G169">
        <v>1</v>
      </c>
      <c r="H169">
        <v>3</v>
      </c>
      <c r="I169" t="s">
        <v>1226</v>
      </c>
      <c r="J169" t="s">
        <v>1227</v>
      </c>
      <c r="K169" t="s">
        <v>1228</v>
      </c>
      <c r="L169">
        <v>1327</v>
      </c>
      <c r="N169">
        <v>1005</v>
      </c>
      <c r="O169" t="s">
        <v>250</v>
      </c>
      <c r="P169" t="s">
        <v>250</v>
      </c>
      <c r="Q169">
        <v>1</v>
      </c>
      <c r="X169">
        <v>395</v>
      </c>
      <c r="Y169">
        <v>35.53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395</v>
      </c>
      <c r="AH169">
        <v>2</v>
      </c>
      <c r="AI169">
        <v>39571704</v>
      </c>
      <c r="AJ169">
        <v>185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ROW(Source!A85)</f>
        <v>85</v>
      </c>
      <c r="B170">
        <v>39571732</v>
      </c>
      <c r="C170">
        <v>39571722</v>
      </c>
      <c r="D170">
        <v>37069580</v>
      </c>
      <c r="E170">
        <v>1</v>
      </c>
      <c r="F170">
        <v>1</v>
      </c>
      <c r="G170">
        <v>1</v>
      </c>
      <c r="H170">
        <v>1</v>
      </c>
      <c r="I170" t="s">
        <v>1237</v>
      </c>
      <c r="J170" t="s">
        <v>3</v>
      </c>
      <c r="K170" t="s">
        <v>1238</v>
      </c>
      <c r="L170">
        <v>1191</v>
      </c>
      <c r="N170">
        <v>1013</v>
      </c>
      <c r="O170" t="s">
        <v>1143</v>
      </c>
      <c r="P170" t="s">
        <v>1143</v>
      </c>
      <c r="Q170">
        <v>1</v>
      </c>
      <c r="X170">
        <v>22</v>
      </c>
      <c r="Y170">
        <v>0</v>
      </c>
      <c r="Z170">
        <v>0</v>
      </c>
      <c r="AA170">
        <v>0</v>
      </c>
      <c r="AB170">
        <v>8.64</v>
      </c>
      <c r="AC170">
        <v>0</v>
      </c>
      <c r="AD170">
        <v>1</v>
      </c>
      <c r="AE170">
        <v>1</v>
      </c>
      <c r="AF170" t="s">
        <v>20</v>
      </c>
      <c r="AG170">
        <v>25.299999999999997</v>
      </c>
      <c r="AH170">
        <v>2</v>
      </c>
      <c r="AI170">
        <v>39571723</v>
      </c>
      <c r="AJ170">
        <v>186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ROW(Source!A85)</f>
        <v>85</v>
      </c>
      <c r="B171">
        <v>39571733</v>
      </c>
      <c r="C171">
        <v>39571722</v>
      </c>
      <c r="D171">
        <v>37064876</v>
      </c>
      <c r="E171">
        <v>1</v>
      </c>
      <c r="F171">
        <v>1</v>
      </c>
      <c r="G171">
        <v>1</v>
      </c>
      <c r="H171">
        <v>1</v>
      </c>
      <c r="I171" t="s">
        <v>1146</v>
      </c>
      <c r="J171" t="s">
        <v>3</v>
      </c>
      <c r="K171" t="s">
        <v>1147</v>
      </c>
      <c r="L171">
        <v>1191</v>
      </c>
      <c r="N171">
        <v>1013</v>
      </c>
      <c r="O171" t="s">
        <v>1143</v>
      </c>
      <c r="P171" t="s">
        <v>1143</v>
      </c>
      <c r="Q171">
        <v>1</v>
      </c>
      <c r="X171">
        <v>0.4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2</v>
      </c>
      <c r="AF171" t="s">
        <v>19</v>
      </c>
      <c r="AG171">
        <v>0.5</v>
      </c>
      <c r="AH171">
        <v>2</v>
      </c>
      <c r="AI171">
        <v>39571724</v>
      </c>
      <c r="AJ171">
        <v>187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ROW(Source!A85)</f>
        <v>85</v>
      </c>
      <c r="B172">
        <v>39571734</v>
      </c>
      <c r="C172">
        <v>39571722</v>
      </c>
      <c r="D172">
        <v>36883554</v>
      </c>
      <c r="E172">
        <v>1</v>
      </c>
      <c r="F172">
        <v>1</v>
      </c>
      <c r="G172">
        <v>1</v>
      </c>
      <c r="H172">
        <v>2</v>
      </c>
      <c r="I172" t="s">
        <v>1158</v>
      </c>
      <c r="J172" t="s">
        <v>1159</v>
      </c>
      <c r="K172" t="s">
        <v>1160</v>
      </c>
      <c r="L172">
        <v>1368</v>
      </c>
      <c r="N172">
        <v>1011</v>
      </c>
      <c r="O172" t="s">
        <v>1151</v>
      </c>
      <c r="P172" t="s">
        <v>1151</v>
      </c>
      <c r="Q172">
        <v>1</v>
      </c>
      <c r="X172">
        <v>0.4</v>
      </c>
      <c r="Y172">
        <v>0</v>
      </c>
      <c r="Z172">
        <v>65.709999999999994</v>
      </c>
      <c r="AA172">
        <v>11.6</v>
      </c>
      <c r="AB172">
        <v>0</v>
      </c>
      <c r="AC172">
        <v>0</v>
      </c>
      <c r="AD172">
        <v>1</v>
      </c>
      <c r="AE172">
        <v>0</v>
      </c>
      <c r="AF172" t="s">
        <v>19</v>
      </c>
      <c r="AG172">
        <v>0.5</v>
      </c>
      <c r="AH172">
        <v>2</v>
      </c>
      <c r="AI172">
        <v>39571725</v>
      </c>
      <c r="AJ172">
        <v>188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ROW(Source!A85)</f>
        <v>85</v>
      </c>
      <c r="B173">
        <v>39571735</v>
      </c>
      <c r="C173">
        <v>39571722</v>
      </c>
      <c r="D173">
        <v>36884726</v>
      </c>
      <c r="E173">
        <v>1</v>
      </c>
      <c r="F173">
        <v>1</v>
      </c>
      <c r="G173">
        <v>1</v>
      </c>
      <c r="H173">
        <v>2</v>
      </c>
      <c r="I173" t="s">
        <v>1262</v>
      </c>
      <c r="J173" t="s">
        <v>1263</v>
      </c>
      <c r="K173" t="s">
        <v>1264</v>
      </c>
      <c r="L173">
        <v>1368</v>
      </c>
      <c r="N173">
        <v>1011</v>
      </c>
      <c r="O173" t="s">
        <v>1151</v>
      </c>
      <c r="P173" t="s">
        <v>1151</v>
      </c>
      <c r="Q173">
        <v>1</v>
      </c>
      <c r="X173">
        <v>0.59</v>
      </c>
      <c r="Y173">
        <v>0</v>
      </c>
      <c r="Z173">
        <v>2.16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19</v>
      </c>
      <c r="AG173">
        <v>0.73749999999999993</v>
      </c>
      <c r="AH173">
        <v>2</v>
      </c>
      <c r="AI173">
        <v>39571726</v>
      </c>
      <c r="AJ173">
        <v>189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ROW(Source!A85)</f>
        <v>85</v>
      </c>
      <c r="B174">
        <v>39571736</v>
      </c>
      <c r="C174">
        <v>39571722</v>
      </c>
      <c r="D174">
        <v>36825562</v>
      </c>
      <c r="E174">
        <v>1</v>
      </c>
      <c r="F174">
        <v>1</v>
      </c>
      <c r="G174">
        <v>1</v>
      </c>
      <c r="H174">
        <v>3</v>
      </c>
      <c r="I174" t="s">
        <v>1265</v>
      </c>
      <c r="J174" t="s">
        <v>1266</v>
      </c>
      <c r="K174" t="s">
        <v>1267</v>
      </c>
      <c r="L174">
        <v>1348</v>
      </c>
      <c r="N174">
        <v>1009</v>
      </c>
      <c r="O174" t="s">
        <v>64</v>
      </c>
      <c r="P174" t="s">
        <v>64</v>
      </c>
      <c r="Q174">
        <v>1000</v>
      </c>
      <c r="X174">
        <v>6.3E-3</v>
      </c>
      <c r="Y174">
        <v>7590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3</v>
      </c>
      <c r="AG174">
        <v>6.3E-3</v>
      </c>
      <c r="AH174">
        <v>2</v>
      </c>
      <c r="AI174">
        <v>39571727</v>
      </c>
      <c r="AJ174">
        <v>190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ROW(Source!A85)</f>
        <v>85</v>
      </c>
      <c r="B175">
        <v>39571737</v>
      </c>
      <c r="C175">
        <v>39571722</v>
      </c>
      <c r="D175">
        <v>36825635</v>
      </c>
      <c r="E175">
        <v>1</v>
      </c>
      <c r="F175">
        <v>1</v>
      </c>
      <c r="G175">
        <v>1</v>
      </c>
      <c r="H175">
        <v>3</v>
      </c>
      <c r="I175" t="s">
        <v>1268</v>
      </c>
      <c r="J175" t="s">
        <v>1269</v>
      </c>
      <c r="K175" t="s">
        <v>1270</v>
      </c>
      <c r="L175">
        <v>1348</v>
      </c>
      <c r="N175">
        <v>1009</v>
      </c>
      <c r="O175" t="s">
        <v>64</v>
      </c>
      <c r="P175" t="s">
        <v>64</v>
      </c>
      <c r="Q175">
        <v>1000</v>
      </c>
      <c r="X175">
        <v>3.9899999999999996E-3</v>
      </c>
      <c r="Y175">
        <v>14690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3.9899999999999996E-3</v>
      </c>
      <c r="AH175">
        <v>2</v>
      </c>
      <c r="AI175">
        <v>39571728</v>
      </c>
      <c r="AJ175">
        <v>191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ROW(Source!A85)</f>
        <v>85</v>
      </c>
      <c r="B176">
        <v>39571738</v>
      </c>
      <c r="C176">
        <v>39571722</v>
      </c>
      <c r="D176">
        <v>36798209</v>
      </c>
      <c r="E176">
        <v>17</v>
      </c>
      <c r="F176">
        <v>1</v>
      </c>
      <c r="G176">
        <v>1</v>
      </c>
      <c r="H176">
        <v>3</v>
      </c>
      <c r="I176" t="s">
        <v>178</v>
      </c>
      <c r="J176" t="s">
        <v>3</v>
      </c>
      <c r="K176" t="s">
        <v>179</v>
      </c>
      <c r="L176">
        <v>1339</v>
      </c>
      <c r="N176">
        <v>1007</v>
      </c>
      <c r="O176" t="s">
        <v>73</v>
      </c>
      <c r="P176" t="s">
        <v>73</v>
      </c>
      <c r="Q176">
        <v>1</v>
      </c>
      <c r="X176">
        <v>1.05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 t="s">
        <v>3</v>
      </c>
      <c r="AG176">
        <v>1.05</v>
      </c>
      <c r="AH176">
        <v>2</v>
      </c>
      <c r="AI176">
        <v>39571729</v>
      </c>
      <c r="AJ176">
        <v>192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ROW(Source!A85)</f>
        <v>85</v>
      </c>
      <c r="B177">
        <v>39571739</v>
      </c>
      <c r="C177">
        <v>39571722</v>
      </c>
      <c r="D177">
        <v>36836997</v>
      </c>
      <c r="E177">
        <v>1</v>
      </c>
      <c r="F177">
        <v>1</v>
      </c>
      <c r="G177">
        <v>1</v>
      </c>
      <c r="H177">
        <v>3</v>
      </c>
      <c r="I177" t="s">
        <v>1271</v>
      </c>
      <c r="J177" t="s">
        <v>1272</v>
      </c>
      <c r="K177" t="s">
        <v>1273</v>
      </c>
      <c r="L177">
        <v>1346</v>
      </c>
      <c r="N177">
        <v>1009</v>
      </c>
      <c r="O177" t="s">
        <v>307</v>
      </c>
      <c r="P177" t="s">
        <v>307</v>
      </c>
      <c r="Q177">
        <v>1</v>
      </c>
      <c r="X177">
        <v>12.7</v>
      </c>
      <c r="Y177">
        <v>45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3</v>
      </c>
      <c r="AG177">
        <v>12.7</v>
      </c>
      <c r="AH177">
        <v>2</v>
      </c>
      <c r="AI177">
        <v>39571731</v>
      </c>
      <c r="AJ177">
        <v>194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ROW(Source!A88)</f>
        <v>88</v>
      </c>
      <c r="B178">
        <v>39571749</v>
      </c>
      <c r="C178">
        <v>39571742</v>
      </c>
      <c r="D178">
        <v>37071037</v>
      </c>
      <c r="E178">
        <v>1</v>
      </c>
      <c r="F178">
        <v>1</v>
      </c>
      <c r="G178">
        <v>1</v>
      </c>
      <c r="H178">
        <v>1</v>
      </c>
      <c r="I178" t="s">
        <v>1144</v>
      </c>
      <c r="J178" t="s">
        <v>3</v>
      </c>
      <c r="K178" t="s">
        <v>1145</v>
      </c>
      <c r="L178">
        <v>1191</v>
      </c>
      <c r="N178">
        <v>1013</v>
      </c>
      <c r="O178" t="s">
        <v>1143</v>
      </c>
      <c r="P178" t="s">
        <v>1143</v>
      </c>
      <c r="Q178">
        <v>1</v>
      </c>
      <c r="X178">
        <v>70.88</v>
      </c>
      <c r="Y178">
        <v>0</v>
      </c>
      <c r="Z178">
        <v>0</v>
      </c>
      <c r="AA178">
        <v>0</v>
      </c>
      <c r="AB178">
        <v>9.6199999999999992</v>
      </c>
      <c r="AC178">
        <v>0</v>
      </c>
      <c r="AD178">
        <v>1</v>
      </c>
      <c r="AE178">
        <v>1</v>
      </c>
      <c r="AF178" t="s">
        <v>20</v>
      </c>
      <c r="AG178">
        <v>81.511999999999986</v>
      </c>
      <c r="AH178">
        <v>2</v>
      </c>
      <c r="AI178">
        <v>39571743</v>
      </c>
      <c r="AJ178">
        <v>195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ROW(Source!A88)</f>
        <v>88</v>
      </c>
      <c r="B179">
        <v>39571750</v>
      </c>
      <c r="C179">
        <v>39571742</v>
      </c>
      <c r="D179">
        <v>37064876</v>
      </c>
      <c r="E179">
        <v>1</v>
      </c>
      <c r="F179">
        <v>1</v>
      </c>
      <c r="G179">
        <v>1</v>
      </c>
      <c r="H179">
        <v>1</v>
      </c>
      <c r="I179" t="s">
        <v>1146</v>
      </c>
      <c r="J179" t="s">
        <v>3</v>
      </c>
      <c r="K179" t="s">
        <v>1147</v>
      </c>
      <c r="L179">
        <v>1191</v>
      </c>
      <c r="N179">
        <v>1013</v>
      </c>
      <c r="O179" t="s">
        <v>1143</v>
      </c>
      <c r="P179" t="s">
        <v>1143</v>
      </c>
      <c r="Q179">
        <v>1</v>
      </c>
      <c r="X179">
        <v>2.78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2</v>
      </c>
      <c r="AF179" t="s">
        <v>19</v>
      </c>
      <c r="AG179">
        <v>3.4749999999999996</v>
      </c>
      <c r="AH179">
        <v>2</v>
      </c>
      <c r="AI179">
        <v>39571744</v>
      </c>
      <c r="AJ179">
        <v>196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ROW(Source!A88)</f>
        <v>88</v>
      </c>
      <c r="B180">
        <v>39571751</v>
      </c>
      <c r="C180">
        <v>39571742</v>
      </c>
      <c r="D180">
        <v>36882357</v>
      </c>
      <c r="E180">
        <v>1</v>
      </c>
      <c r="F180">
        <v>1</v>
      </c>
      <c r="G180">
        <v>1</v>
      </c>
      <c r="H180">
        <v>2</v>
      </c>
      <c r="I180" t="s">
        <v>1282</v>
      </c>
      <c r="J180" t="s">
        <v>1283</v>
      </c>
      <c r="K180" t="s">
        <v>1284</v>
      </c>
      <c r="L180">
        <v>1368</v>
      </c>
      <c r="N180">
        <v>1011</v>
      </c>
      <c r="O180" t="s">
        <v>1151</v>
      </c>
      <c r="P180" t="s">
        <v>1151</v>
      </c>
      <c r="Q180">
        <v>1</v>
      </c>
      <c r="X180">
        <v>0.9</v>
      </c>
      <c r="Y180">
        <v>0</v>
      </c>
      <c r="Z180">
        <v>3.28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19</v>
      </c>
      <c r="AG180">
        <v>1.125</v>
      </c>
      <c r="AH180">
        <v>2</v>
      </c>
      <c r="AI180">
        <v>39571745</v>
      </c>
      <c r="AJ180">
        <v>197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ROW(Source!A88)</f>
        <v>88</v>
      </c>
      <c r="B181">
        <v>39571752</v>
      </c>
      <c r="C181">
        <v>39571742</v>
      </c>
      <c r="D181">
        <v>36882609</v>
      </c>
      <c r="E181">
        <v>1</v>
      </c>
      <c r="F181">
        <v>1</v>
      </c>
      <c r="G181">
        <v>1</v>
      </c>
      <c r="H181">
        <v>2</v>
      </c>
      <c r="I181" t="s">
        <v>1285</v>
      </c>
      <c r="J181" t="s">
        <v>1286</v>
      </c>
      <c r="K181" t="s">
        <v>1287</v>
      </c>
      <c r="L181">
        <v>1368</v>
      </c>
      <c r="N181">
        <v>1011</v>
      </c>
      <c r="O181" t="s">
        <v>1151</v>
      </c>
      <c r="P181" t="s">
        <v>1151</v>
      </c>
      <c r="Q181">
        <v>1</v>
      </c>
      <c r="X181">
        <v>2.78</v>
      </c>
      <c r="Y181">
        <v>0</v>
      </c>
      <c r="Z181">
        <v>17.559999999999999</v>
      </c>
      <c r="AA181">
        <v>8.91</v>
      </c>
      <c r="AB181">
        <v>0</v>
      </c>
      <c r="AC181">
        <v>0</v>
      </c>
      <c r="AD181">
        <v>1</v>
      </c>
      <c r="AE181">
        <v>0</v>
      </c>
      <c r="AF181" t="s">
        <v>19</v>
      </c>
      <c r="AG181">
        <v>3.4749999999999996</v>
      </c>
      <c r="AH181">
        <v>2</v>
      </c>
      <c r="AI181">
        <v>39571746</v>
      </c>
      <c r="AJ181">
        <v>198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ROW(Source!A88)</f>
        <v>88</v>
      </c>
      <c r="B182">
        <v>39571753</v>
      </c>
      <c r="C182">
        <v>39571742</v>
      </c>
      <c r="D182">
        <v>36801792</v>
      </c>
      <c r="E182">
        <v>1</v>
      </c>
      <c r="F182">
        <v>1</v>
      </c>
      <c r="G182">
        <v>1</v>
      </c>
      <c r="H182">
        <v>3</v>
      </c>
      <c r="I182" t="s">
        <v>1186</v>
      </c>
      <c r="J182" t="s">
        <v>1187</v>
      </c>
      <c r="K182" t="s">
        <v>1188</v>
      </c>
      <c r="L182">
        <v>1339</v>
      </c>
      <c r="N182">
        <v>1007</v>
      </c>
      <c r="O182" t="s">
        <v>73</v>
      </c>
      <c r="P182" t="s">
        <v>73</v>
      </c>
      <c r="Q182">
        <v>1</v>
      </c>
      <c r="X182">
        <v>0.35</v>
      </c>
      <c r="Y182">
        <v>2.44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0.35</v>
      </c>
      <c r="AH182">
        <v>2</v>
      </c>
      <c r="AI182">
        <v>39571747</v>
      </c>
      <c r="AJ182">
        <v>199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ROW(Source!A88)</f>
        <v>88</v>
      </c>
      <c r="B183">
        <v>39571754</v>
      </c>
      <c r="C183">
        <v>39571742</v>
      </c>
      <c r="D183">
        <v>36807381</v>
      </c>
      <c r="E183">
        <v>1</v>
      </c>
      <c r="F183">
        <v>1</v>
      </c>
      <c r="G183">
        <v>1</v>
      </c>
      <c r="H183">
        <v>3</v>
      </c>
      <c r="I183" t="s">
        <v>1288</v>
      </c>
      <c r="J183" t="s">
        <v>1289</v>
      </c>
      <c r="K183" t="s">
        <v>1290</v>
      </c>
      <c r="L183">
        <v>1339</v>
      </c>
      <c r="N183">
        <v>1007</v>
      </c>
      <c r="O183" t="s">
        <v>73</v>
      </c>
      <c r="P183" t="s">
        <v>73</v>
      </c>
      <c r="Q183">
        <v>1</v>
      </c>
      <c r="X183">
        <v>1.89</v>
      </c>
      <c r="Y183">
        <v>517.91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1.89</v>
      </c>
      <c r="AH183">
        <v>2</v>
      </c>
      <c r="AI183">
        <v>39571748</v>
      </c>
      <c r="AJ183">
        <v>200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ROW(Source!A89)</f>
        <v>89</v>
      </c>
      <c r="B184">
        <v>39571763</v>
      </c>
      <c r="C184">
        <v>39571755</v>
      </c>
      <c r="D184">
        <v>37064998</v>
      </c>
      <c r="E184">
        <v>1</v>
      </c>
      <c r="F184">
        <v>1</v>
      </c>
      <c r="G184">
        <v>1</v>
      </c>
      <c r="H184">
        <v>1</v>
      </c>
      <c r="I184" t="s">
        <v>1192</v>
      </c>
      <c r="J184" t="s">
        <v>3</v>
      </c>
      <c r="K184" t="s">
        <v>1193</v>
      </c>
      <c r="L184">
        <v>1191</v>
      </c>
      <c r="N184">
        <v>1013</v>
      </c>
      <c r="O184" t="s">
        <v>1143</v>
      </c>
      <c r="P184" t="s">
        <v>1143</v>
      </c>
      <c r="Q184">
        <v>1</v>
      </c>
      <c r="X184">
        <v>40.65</v>
      </c>
      <c r="Y184">
        <v>0</v>
      </c>
      <c r="Z184">
        <v>0</v>
      </c>
      <c r="AA184">
        <v>0</v>
      </c>
      <c r="AB184">
        <v>7.8</v>
      </c>
      <c r="AC184">
        <v>0</v>
      </c>
      <c r="AD184">
        <v>1</v>
      </c>
      <c r="AE184">
        <v>1</v>
      </c>
      <c r="AF184" t="s">
        <v>3</v>
      </c>
      <c r="AG184">
        <v>40.65</v>
      </c>
      <c r="AH184">
        <v>2</v>
      </c>
      <c r="AI184">
        <v>39571756</v>
      </c>
      <c r="AJ184">
        <v>201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ROW(Source!A89)</f>
        <v>89</v>
      </c>
      <c r="B185">
        <v>39571764</v>
      </c>
      <c r="C185">
        <v>39571755</v>
      </c>
      <c r="D185">
        <v>37064876</v>
      </c>
      <c r="E185">
        <v>1</v>
      </c>
      <c r="F185">
        <v>1</v>
      </c>
      <c r="G185">
        <v>1</v>
      </c>
      <c r="H185">
        <v>1</v>
      </c>
      <c r="I185" t="s">
        <v>1146</v>
      </c>
      <c r="J185" t="s">
        <v>3</v>
      </c>
      <c r="K185" t="s">
        <v>1147</v>
      </c>
      <c r="L185">
        <v>1191</v>
      </c>
      <c r="N185">
        <v>1013</v>
      </c>
      <c r="O185" t="s">
        <v>1143</v>
      </c>
      <c r="P185" t="s">
        <v>1143</v>
      </c>
      <c r="Q185">
        <v>1</v>
      </c>
      <c r="X185">
        <v>1.27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2</v>
      </c>
      <c r="AF185" t="s">
        <v>3</v>
      </c>
      <c r="AG185">
        <v>1.27</v>
      </c>
      <c r="AH185">
        <v>2</v>
      </c>
      <c r="AI185">
        <v>39571757</v>
      </c>
      <c r="AJ185">
        <v>202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ROW(Source!A89)</f>
        <v>89</v>
      </c>
      <c r="B186">
        <v>39571765</v>
      </c>
      <c r="C186">
        <v>39571755</v>
      </c>
      <c r="D186">
        <v>36882452</v>
      </c>
      <c r="E186">
        <v>1</v>
      </c>
      <c r="F186">
        <v>1</v>
      </c>
      <c r="G186">
        <v>1</v>
      </c>
      <c r="H186">
        <v>2</v>
      </c>
      <c r="I186" t="s">
        <v>1291</v>
      </c>
      <c r="J186" t="s">
        <v>1292</v>
      </c>
      <c r="K186" t="s">
        <v>1293</v>
      </c>
      <c r="L186">
        <v>1368</v>
      </c>
      <c r="N186">
        <v>1011</v>
      </c>
      <c r="O186" t="s">
        <v>1151</v>
      </c>
      <c r="P186" t="s">
        <v>1151</v>
      </c>
      <c r="Q186">
        <v>1</v>
      </c>
      <c r="X186">
        <v>1.27</v>
      </c>
      <c r="Y186">
        <v>0</v>
      </c>
      <c r="Z186">
        <v>31.26</v>
      </c>
      <c r="AA186">
        <v>13.5</v>
      </c>
      <c r="AB186">
        <v>0</v>
      </c>
      <c r="AC186">
        <v>0</v>
      </c>
      <c r="AD186">
        <v>1</v>
      </c>
      <c r="AE186">
        <v>0</v>
      </c>
      <c r="AF186" t="s">
        <v>3</v>
      </c>
      <c r="AG186">
        <v>1.27</v>
      </c>
      <c r="AH186">
        <v>2</v>
      </c>
      <c r="AI186">
        <v>39571758</v>
      </c>
      <c r="AJ186">
        <v>203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ROW(Source!A89)</f>
        <v>89</v>
      </c>
      <c r="B187">
        <v>39571766</v>
      </c>
      <c r="C187">
        <v>39571755</v>
      </c>
      <c r="D187">
        <v>36882569</v>
      </c>
      <c r="E187">
        <v>1</v>
      </c>
      <c r="F187">
        <v>1</v>
      </c>
      <c r="G187">
        <v>1</v>
      </c>
      <c r="H187">
        <v>2</v>
      </c>
      <c r="I187" t="s">
        <v>1197</v>
      </c>
      <c r="J187" t="s">
        <v>1198</v>
      </c>
      <c r="K187" t="s">
        <v>1199</v>
      </c>
      <c r="L187">
        <v>1368</v>
      </c>
      <c r="N187">
        <v>1011</v>
      </c>
      <c r="O187" t="s">
        <v>1151</v>
      </c>
      <c r="P187" t="s">
        <v>1151</v>
      </c>
      <c r="Q187">
        <v>1</v>
      </c>
      <c r="X187">
        <v>4.7</v>
      </c>
      <c r="Y187">
        <v>0</v>
      </c>
      <c r="Z187">
        <v>0.5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3</v>
      </c>
      <c r="AG187">
        <v>4.7</v>
      </c>
      <c r="AH187">
        <v>2</v>
      </c>
      <c r="AI187">
        <v>39571759</v>
      </c>
      <c r="AJ187">
        <v>204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ROW(Source!A89)</f>
        <v>89</v>
      </c>
      <c r="B188">
        <v>39571767</v>
      </c>
      <c r="C188">
        <v>39571755</v>
      </c>
      <c r="D188">
        <v>36801792</v>
      </c>
      <c r="E188">
        <v>1</v>
      </c>
      <c r="F188">
        <v>1</v>
      </c>
      <c r="G188">
        <v>1</v>
      </c>
      <c r="H188">
        <v>3</v>
      </c>
      <c r="I188" t="s">
        <v>1186</v>
      </c>
      <c r="J188" t="s">
        <v>1187</v>
      </c>
      <c r="K188" t="s">
        <v>1188</v>
      </c>
      <c r="L188">
        <v>1339</v>
      </c>
      <c r="N188">
        <v>1007</v>
      </c>
      <c r="O188" t="s">
        <v>73</v>
      </c>
      <c r="P188" t="s">
        <v>73</v>
      </c>
      <c r="Q188">
        <v>1</v>
      </c>
      <c r="X188">
        <v>3.5</v>
      </c>
      <c r="Y188">
        <v>2.44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3.5</v>
      </c>
      <c r="AH188">
        <v>2</v>
      </c>
      <c r="AI188">
        <v>39571760</v>
      </c>
      <c r="AJ188">
        <v>205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ROW(Source!A89)</f>
        <v>89</v>
      </c>
      <c r="B189">
        <v>39571768</v>
      </c>
      <c r="C189">
        <v>39571755</v>
      </c>
      <c r="D189">
        <v>36796108</v>
      </c>
      <c r="E189">
        <v>17</v>
      </c>
      <c r="F189">
        <v>1</v>
      </c>
      <c r="G189">
        <v>1</v>
      </c>
      <c r="H189">
        <v>3</v>
      </c>
      <c r="I189" t="s">
        <v>95</v>
      </c>
      <c r="J189" t="s">
        <v>3</v>
      </c>
      <c r="K189" t="s">
        <v>217</v>
      </c>
      <c r="L189">
        <v>1339</v>
      </c>
      <c r="N189">
        <v>1007</v>
      </c>
      <c r="O189" t="s">
        <v>73</v>
      </c>
      <c r="P189" t="s">
        <v>73</v>
      </c>
      <c r="Q189">
        <v>1</v>
      </c>
      <c r="X189">
        <v>2.04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 t="s">
        <v>3</v>
      </c>
      <c r="AG189">
        <v>2.04</v>
      </c>
      <c r="AH189">
        <v>2</v>
      </c>
      <c r="AI189">
        <v>39571761</v>
      </c>
      <c r="AJ189">
        <v>206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ROW(Source!A92)</f>
        <v>92</v>
      </c>
      <c r="B190">
        <v>39571778</v>
      </c>
      <c r="C190">
        <v>39571771</v>
      </c>
      <c r="D190">
        <v>37064998</v>
      </c>
      <c r="E190">
        <v>1</v>
      </c>
      <c r="F190">
        <v>1</v>
      </c>
      <c r="G190">
        <v>1</v>
      </c>
      <c r="H190">
        <v>1</v>
      </c>
      <c r="I190" t="s">
        <v>1192</v>
      </c>
      <c r="J190" t="s">
        <v>3</v>
      </c>
      <c r="K190" t="s">
        <v>1193</v>
      </c>
      <c r="L190">
        <v>1191</v>
      </c>
      <c r="N190">
        <v>1013</v>
      </c>
      <c r="O190" t="s">
        <v>1143</v>
      </c>
      <c r="P190" t="s">
        <v>1143</v>
      </c>
      <c r="Q190">
        <v>1</v>
      </c>
      <c r="X190">
        <v>0.5</v>
      </c>
      <c r="Y190">
        <v>0</v>
      </c>
      <c r="Z190">
        <v>0</v>
      </c>
      <c r="AA190">
        <v>0</v>
      </c>
      <c r="AB190">
        <v>7.8</v>
      </c>
      <c r="AC190">
        <v>0</v>
      </c>
      <c r="AD190">
        <v>1</v>
      </c>
      <c r="AE190">
        <v>1</v>
      </c>
      <c r="AF190" t="s">
        <v>225</v>
      </c>
      <c r="AG190">
        <v>4.5999999999999996</v>
      </c>
      <c r="AH190">
        <v>2</v>
      </c>
      <c r="AI190">
        <v>39571772</v>
      </c>
      <c r="AJ190">
        <v>208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ROW(Source!A92)</f>
        <v>92</v>
      </c>
      <c r="B191">
        <v>39571779</v>
      </c>
      <c r="C191">
        <v>39571771</v>
      </c>
      <c r="D191">
        <v>37064876</v>
      </c>
      <c r="E191">
        <v>1</v>
      </c>
      <c r="F191">
        <v>1</v>
      </c>
      <c r="G191">
        <v>1</v>
      </c>
      <c r="H191">
        <v>1</v>
      </c>
      <c r="I191" t="s">
        <v>1146</v>
      </c>
      <c r="J191" t="s">
        <v>3</v>
      </c>
      <c r="K191" t="s">
        <v>1147</v>
      </c>
      <c r="L191">
        <v>1191</v>
      </c>
      <c r="N191">
        <v>1013</v>
      </c>
      <c r="O191" t="s">
        <v>1143</v>
      </c>
      <c r="P191" t="s">
        <v>1143</v>
      </c>
      <c r="Q191">
        <v>1</v>
      </c>
      <c r="X191">
        <v>0.21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2</v>
      </c>
      <c r="AF191" t="s">
        <v>224</v>
      </c>
      <c r="AG191">
        <v>2.1</v>
      </c>
      <c r="AH191">
        <v>2</v>
      </c>
      <c r="AI191">
        <v>39571773</v>
      </c>
      <c r="AJ191">
        <v>209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ROW(Source!A92)</f>
        <v>92</v>
      </c>
      <c r="B192">
        <v>39571780</v>
      </c>
      <c r="C192">
        <v>39571771</v>
      </c>
      <c r="D192">
        <v>36882452</v>
      </c>
      <c r="E192">
        <v>1</v>
      </c>
      <c r="F192">
        <v>1</v>
      </c>
      <c r="G192">
        <v>1</v>
      </c>
      <c r="H192">
        <v>2</v>
      </c>
      <c r="I192" t="s">
        <v>1291</v>
      </c>
      <c r="J192" t="s">
        <v>1292</v>
      </c>
      <c r="K192" t="s">
        <v>1293</v>
      </c>
      <c r="L192">
        <v>1368</v>
      </c>
      <c r="N192">
        <v>1011</v>
      </c>
      <c r="O192" t="s">
        <v>1151</v>
      </c>
      <c r="P192" t="s">
        <v>1151</v>
      </c>
      <c r="Q192">
        <v>1</v>
      </c>
      <c r="X192">
        <v>0.21</v>
      </c>
      <c r="Y192">
        <v>0</v>
      </c>
      <c r="Z192">
        <v>31.26</v>
      </c>
      <c r="AA192">
        <v>13.5</v>
      </c>
      <c r="AB192">
        <v>0</v>
      </c>
      <c r="AC192">
        <v>0</v>
      </c>
      <c r="AD192">
        <v>1</v>
      </c>
      <c r="AE192">
        <v>0</v>
      </c>
      <c r="AF192" t="s">
        <v>224</v>
      </c>
      <c r="AG192">
        <v>2.1</v>
      </c>
      <c r="AH192">
        <v>2</v>
      </c>
      <c r="AI192">
        <v>39571774</v>
      </c>
      <c r="AJ192">
        <v>210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ROW(Source!A92)</f>
        <v>92</v>
      </c>
      <c r="B193">
        <v>39571781</v>
      </c>
      <c r="C193">
        <v>39571771</v>
      </c>
      <c r="D193">
        <v>36882569</v>
      </c>
      <c r="E193">
        <v>1</v>
      </c>
      <c r="F193">
        <v>1</v>
      </c>
      <c r="G193">
        <v>1</v>
      </c>
      <c r="H193">
        <v>2</v>
      </c>
      <c r="I193" t="s">
        <v>1197</v>
      </c>
      <c r="J193" t="s">
        <v>1198</v>
      </c>
      <c r="K193" t="s">
        <v>1199</v>
      </c>
      <c r="L193">
        <v>1368</v>
      </c>
      <c r="N193">
        <v>1011</v>
      </c>
      <c r="O193" t="s">
        <v>1151</v>
      </c>
      <c r="P193" t="s">
        <v>1151</v>
      </c>
      <c r="Q193">
        <v>1</v>
      </c>
      <c r="X193">
        <v>2.3199999999999998</v>
      </c>
      <c r="Y193">
        <v>0</v>
      </c>
      <c r="Z193">
        <v>0.5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224</v>
      </c>
      <c r="AG193">
        <v>23.2</v>
      </c>
      <c r="AH193">
        <v>2</v>
      </c>
      <c r="AI193">
        <v>39571775</v>
      </c>
      <c r="AJ193">
        <v>211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ROW(Source!A92)</f>
        <v>92</v>
      </c>
      <c r="B194">
        <v>39571782</v>
      </c>
      <c r="C194">
        <v>39571771</v>
      </c>
      <c r="D194">
        <v>36796108</v>
      </c>
      <c r="E194">
        <v>17</v>
      </c>
      <c r="F194">
        <v>1</v>
      </c>
      <c r="G194">
        <v>1</v>
      </c>
      <c r="H194">
        <v>3</v>
      </c>
      <c r="I194" t="s">
        <v>95</v>
      </c>
      <c r="J194" t="s">
        <v>3</v>
      </c>
      <c r="K194" t="s">
        <v>217</v>
      </c>
      <c r="L194">
        <v>1339</v>
      </c>
      <c r="N194">
        <v>1007</v>
      </c>
      <c r="O194" t="s">
        <v>73</v>
      </c>
      <c r="P194" t="s">
        <v>73</v>
      </c>
      <c r="Q194">
        <v>1</v>
      </c>
      <c r="X194">
        <v>0.51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 t="s">
        <v>223</v>
      </c>
      <c r="AG194">
        <v>4.08</v>
      </c>
      <c r="AH194">
        <v>2</v>
      </c>
      <c r="AI194">
        <v>39571776</v>
      </c>
      <c r="AJ194">
        <v>212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ROW(Source!A95)</f>
        <v>95</v>
      </c>
      <c r="B195">
        <v>39571793</v>
      </c>
      <c r="C195">
        <v>39571785</v>
      </c>
      <c r="D195">
        <v>37064978</v>
      </c>
      <c r="E195">
        <v>1</v>
      </c>
      <c r="F195">
        <v>1</v>
      </c>
      <c r="G195">
        <v>1</v>
      </c>
      <c r="H195">
        <v>1</v>
      </c>
      <c r="I195" t="s">
        <v>1181</v>
      </c>
      <c r="J195" t="s">
        <v>3</v>
      </c>
      <c r="K195" t="s">
        <v>1182</v>
      </c>
      <c r="L195">
        <v>1191</v>
      </c>
      <c r="N195">
        <v>1013</v>
      </c>
      <c r="O195" t="s">
        <v>1143</v>
      </c>
      <c r="P195" t="s">
        <v>1143</v>
      </c>
      <c r="Q195">
        <v>1</v>
      </c>
      <c r="X195">
        <v>12.64</v>
      </c>
      <c r="Y195">
        <v>0</v>
      </c>
      <c r="Z195">
        <v>0</v>
      </c>
      <c r="AA195">
        <v>0</v>
      </c>
      <c r="AB195">
        <v>8.86</v>
      </c>
      <c r="AC195">
        <v>0</v>
      </c>
      <c r="AD195">
        <v>1</v>
      </c>
      <c r="AE195">
        <v>1</v>
      </c>
      <c r="AF195" t="s">
        <v>20</v>
      </c>
      <c r="AG195">
        <v>14.536</v>
      </c>
      <c r="AH195">
        <v>2</v>
      </c>
      <c r="AI195">
        <v>39571786</v>
      </c>
      <c r="AJ195">
        <v>214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ROW(Source!A95)</f>
        <v>95</v>
      </c>
      <c r="B196">
        <v>39571794</v>
      </c>
      <c r="C196">
        <v>39571785</v>
      </c>
      <c r="D196">
        <v>37064876</v>
      </c>
      <c r="E196">
        <v>1</v>
      </c>
      <c r="F196">
        <v>1</v>
      </c>
      <c r="G196">
        <v>1</v>
      </c>
      <c r="H196">
        <v>1</v>
      </c>
      <c r="I196" t="s">
        <v>1146</v>
      </c>
      <c r="J196" t="s">
        <v>3</v>
      </c>
      <c r="K196" t="s">
        <v>1147</v>
      </c>
      <c r="L196">
        <v>1191</v>
      </c>
      <c r="N196">
        <v>1013</v>
      </c>
      <c r="O196" t="s">
        <v>1143</v>
      </c>
      <c r="P196" t="s">
        <v>1143</v>
      </c>
      <c r="Q196">
        <v>1</v>
      </c>
      <c r="X196">
        <v>0.38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2</v>
      </c>
      <c r="AF196" t="s">
        <v>19</v>
      </c>
      <c r="AG196">
        <v>0.47499999999999998</v>
      </c>
      <c r="AH196">
        <v>2</v>
      </c>
      <c r="AI196">
        <v>39571787</v>
      </c>
      <c r="AJ196">
        <v>215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ROW(Source!A95)</f>
        <v>95</v>
      </c>
      <c r="B197">
        <v>39571795</v>
      </c>
      <c r="C197">
        <v>39571785</v>
      </c>
      <c r="D197">
        <v>36882159</v>
      </c>
      <c r="E197">
        <v>1</v>
      </c>
      <c r="F197">
        <v>1</v>
      </c>
      <c r="G197">
        <v>1</v>
      </c>
      <c r="H197">
        <v>2</v>
      </c>
      <c r="I197" t="s">
        <v>1155</v>
      </c>
      <c r="J197" t="s">
        <v>1156</v>
      </c>
      <c r="K197" t="s">
        <v>1157</v>
      </c>
      <c r="L197">
        <v>1368</v>
      </c>
      <c r="N197">
        <v>1011</v>
      </c>
      <c r="O197" t="s">
        <v>1151</v>
      </c>
      <c r="P197" t="s">
        <v>1151</v>
      </c>
      <c r="Q197">
        <v>1</v>
      </c>
      <c r="X197">
        <v>0.16</v>
      </c>
      <c r="Y197">
        <v>0</v>
      </c>
      <c r="Z197">
        <v>111.99</v>
      </c>
      <c r="AA197">
        <v>13.5</v>
      </c>
      <c r="AB197">
        <v>0</v>
      </c>
      <c r="AC197">
        <v>0</v>
      </c>
      <c r="AD197">
        <v>1</v>
      </c>
      <c r="AE197">
        <v>0</v>
      </c>
      <c r="AF197" t="s">
        <v>19</v>
      </c>
      <c r="AG197">
        <v>0.2</v>
      </c>
      <c r="AH197">
        <v>2</v>
      </c>
      <c r="AI197">
        <v>39571788</v>
      </c>
      <c r="AJ197">
        <v>216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ROW(Source!A95)</f>
        <v>95</v>
      </c>
      <c r="B198">
        <v>39571796</v>
      </c>
      <c r="C198">
        <v>39571785</v>
      </c>
      <c r="D198">
        <v>36883554</v>
      </c>
      <c r="E198">
        <v>1</v>
      </c>
      <c r="F198">
        <v>1</v>
      </c>
      <c r="G198">
        <v>1</v>
      </c>
      <c r="H198">
        <v>2</v>
      </c>
      <c r="I198" t="s">
        <v>1158</v>
      </c>
      <c r="J198" t="s">
        <v>1159</v>
      </c>
      <c r="K198" t="s">
        <v>1160</v>
      </c>
      <c r="L198">
        <v>1368</v>
      </c>
      <c r="N198">
        <v>1011</v>
      </c>
      <c r="O198" t="s">
        <v>1151</v>
      </c>
      <c r="P198" t="s">
        <v>1151</v>
      </c>
      <c r="Q198">
        <v>1</v>
      </c>
      <c r="X198">
        <v>0.22</v>
      </c>
      <c r="Y198">
        <v>0</v>
      </c>
      <c r="Z198">
        <v>65.709999999999994</v>
      </c>
      <c r="AA198">
        <v>11.6</v>
      </c>
      <c r="AB198">
        <v>0</v>
      </c>
      <c r="AC198">
        <v>0</v>
      </c>
      <c r="AD198">
        <v>1</v>
      </c>
      <c r="AE198">
        <v>0</v>
      </c>
      <c r="AF198" t="s">
        <v>19</v>
      </c>
      <c r="AG198">
        <v>0.27500000000000002</v>
      </c>
      <c r="AH198">
        <v>2</v>
      </c>
      <c r="AI198">
        <v>39571789</v>
      </c>
      <c r="AJ198">
        <v>217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ROW(Source!A95)</f>
        <v>95</v>
      </c>
      <c r="B199">
        <v>39571797</v>
      </c>
      <c r="C199">
        <v>39571785</v>
      </c>
      <c r="D199">
        <v>36825608</v>
      </c>
      <c r="E199">
        <v>1</v>
      </c>
      <c r="F199">
        <v>1</v>
      </c>
      <c r="G199">
        <v>1</v>
      </c>
      <c r="H199">
        <v>3</v>
      </c>
      <c r="I199" t="s">
        <v>1217</v>
      </c>
      <c r="J199" t="s">
        <v>1218</v>
      </c>
      <c r="K199" t="s">
        <v>1219</v>
      </c>
      <c r="L199">
        <v>1348</v>
      </c>
      <c r="N199">
        <v>1009</v>
      </c>
      <c r="O199" t="s">
        <v>64</v>
      </c>
      <c r="P199" t="s">
        <v>64</v>
      </c>
      <c r="Q199">
        <v>1000</v>
      </c>
      <c r="X199">
        <v>2.8000000000000001E-2</v>
      </c>
      <c r="Y199">
        <v>10200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2.8000000000000001E-2</v>
      </c>
      <c r="AH199">
        <v>2</v>
      </c>
      <c r="AI199">
        <v>39571790</v>
      </c>
      <c r="AJ199">
        <v>218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ROW(Source!A95)</f>
        <v>95</v>
      </c>
      <c r="B200">
        <v>39571798</v>
      </c>
      <c r="C200">
        <v>39571785</v>
      </c>
      <c r="D200">
        <v>36796448</v>
      </c>
      <c r="E200">
        <v>17</v>
      </c>
      <c r="F200">
        <v>1</v>
      </c>
      <c r="G200">
        <v>1</v>
      </c>
      <c r="H200">
        <v>3</v>
      </c>
      <c r="I200" t="s">
        <v>159</v>
      </c>
      <c r="J200" t="s">
        <v>3</v>
      </c>
      <c r="K200" t="s">
        <v>160</v>
      </c>
      <c r="L200">
        <v>1348</v>
      </c>
      <c r="N200">
        <v>1009</v>
      </c>
      <c r="O200" t="s">
        <v>64</v>
      </c>
      <c r="P200" t="s">
        <v>64</v>
      </c>
      <c r="Q200">
        <v>1000</v>
      </c>
      <c r="X200">
        <v>1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 t="s">
        <v>3</v>
      </c>
      <c r="AG200">
        <v>1</v>
      </c>
      <c r="AH200">
        <v>2</v>
      </c>
      <c r="AI200">
        <v>39571792</v>
      </c>
      <c r="AJ200">
        <v>220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ROW(Source!A98)</f>
        <v>98</v>
      </c>
      <c r="B201">
        <v>39571809</v>
      </c>
      <c r="C201">
        <v>39571801</v>
      </c>
      <c r="D201">
        <v>37064998</v>
      </c>
      <c r="E201">
        <v>1</v>
      </c>
      <c r="F201">
        <v>1</v>
      </c>
      <c r="G201">
        <v>1</v>
      </c>
      <c r="H201">
        <v>1</v>
      </c>
      <c r="I201" t="s">
        <v>1192</v>
      </c>
      <c r="J201" t="s">
        <v>3</v>
      </c>
      <c r="K201" t="s">
        <v>1193</v>
      </c>
      <c r="L201">
        <v>1191</v>
      </c>
      <c r="N201">
        <v>1013</v>
      </c>
      <c r="O201" t="s">
        <v>1143</v>
      </c>
      <c r="P201" t="s">
        <v>1143</v>
      </c>
      <c r="Q201">
        <v>1</v>
      </c>
      <c r="X201">
        <v>40.65</v>
      </c>
      <c r="Y201">
        <v>0</v>
      </c>
      <c r="Z201">
        <v>0</v>
      </c>
      <c r="AA201">
        <v>0</v>
      </c>
      <c r="AB201">
        <v>7.8</v>
      </c>
      <c r="AC201">
        <v>0</v>
      </c>
      <c r="AD201">
        <v>1</v>
      </c>
      <c r="AE201">
        <v>1</v>
      </c>
      <c r="AF201" t="s">
        <v>20</v>
      </c>
      <c r="AG201">
        <v>46.747499999999995</v>
      </c>
      <c r="AH201">
        <v>2</v>
      </c>
      <c r="AI201">
        <v>39571802</v>
      </c>
      <c r="AJ201">
        <v>221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ROW(Source!A98)</f>
        <v>98</v>
      </c>
      <c r="B202">
        <v>39571810</v>
      </c>
      <c r="C202">
        <v>39571801</v>
      </c>
      <c r="D202">
        <v>37064876</v>
      </c>
      <c r="E202">
        <v>1</v>
      </c>
      <c r="F202">
        <v>1</v>
      </c>
      <c r="G202">
        <v>1</v>
      </c>
      <c r="H202">
        <v>1</v>
      </c>
      <c r="I202" t="s">
        <v>1146</v>
      </c>
      <c r="J202" t="s">
        <v>3</v>
      </c>
      <c r="K202" t="s">
        <v>1147</v>
      </c>
      <c r="L202">
        <v>1191</v>
      </c>
      <c r="N202">
        <v>1013</v>
      </c>
      <c r="O202" t="s">
        <v>1143</v>
      </c>
      <c r="P202" t="s">
        <v>1143</v>
      </c>
      <c r="Q202">
        <v>1</v>
      </c>
      <c r="X202">
        <v>1.27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2</v>
      </c>
      <c r="AF202" t="s">
        <v>19</v>
      </c>
      <c r="AG202">
        <v>1.5874999999999999</v>
      </c>
      <c r="AH202">
        <v>2</v>
      </c>
      <c r="AI202">
        <v>39571803</v>
      </c>
      <c r="AJ202">
        <v>222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ROW(Source!A98)</f>
        <v>98</v>
      </c>
      <c r="B203">
        <v>39571811</v>
      </c>
      <c r="C203">
        <v>39571801</v>
      </c>
      <c r="D203">
        <v>36882452</v>
      </c>
      <c r="E203">
        <v>1</v>
      </c>
      <c r="F203">
        <v>1</v>
      </c>
      <c r="G203">
        <v>1</v>
      </c>
      <c r="H203">
        <v>2</v>
      </c>
      <c r="I203" t="s">
        <v>1291</v>
      </c>
      <c r="J203" t="s">
        <v>1292</v>
      </c>
      <c r="K203" t="s">
        <v>1293</v>
      </c>
      <c r="L203">
        <v>1368</v>
      </c>
      <c r="N203">
        <v>1011</v>
      </c>
      <c r="O203" t="s">
        <v>1151</v>
      </c>
      <c r="P203" t="s">
        <v>1151</v>
      </c>
      <c r="Q203">
        <v>1</v>
      </c>
      <c r="X203">
        <v>1.27</v>
      </c>
      <c r="Y203">
        <v>0</v>
      </c>
      <c r="Z203">
        <v>31.26</v>
      </c>
      <c r="AA203">
        <v>13.5</v>
      </c>
      <c r="AB203">
        <v>0</v>
      </c>
      <c r="AC203">
        <v>0</v>
      </c>
      <c r="AD203">
        <v>1</v>
      </c>
      <c r="AE203">
        <v>0</v>
      </c>
      <c r="AF203" t="s">
        <v>19</v>
      </c>
      <c r="AG203">
        <v>1.5874999999999999</v>
      </c>
      <c r="AH203">
        <v>2</v>
      </c>
      <c r="AI203">
        <v>39571804</v>
      </c>
      <c r="AJ203">
        <v>223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ROW(Source!A98)</f>
        <v>98</v>
      </c>
      <c r="B204">
        <v>39571812</v>
      </c>
      <c r="C204">
        <v>39571801</v>
      </c>
      <c r="D204">
        <v>36882569</v>
      </c>
      <c r="E204">
        <v>1</v>
      </c>
      <c r="F204">
        <v>1</v>
      </c>
      <c r="G204">
        <v>1</v>
      </c>
      <c r="H204">
        <v>2</v>
      </c>
      <c r="I204" t="s">
        <v>1197</v>
      </c>
      <c r="J204" t="s">
        <v>1198</v>
      </c>
      <c r="K204" t="s">
        <v>1199</v>
      </c>
      <c r="L204">
        <v>1368</v>
      </c>
      <c r="N204">
        <v>1011</v>
      </c>
      <c r="O204" t="s">
        <v>1151</v>
      </c>
      <c r="P204" t="s">
        <v>1151</v>
      </c>
      <c r="Q204">
        <v>1</v>
      </c>
      <c r="X204">
        <v>4.7</v>
      </c>
      <c r="Y204">
        <v>0</v>
      </c>
      <c r="Z204">
        <v>0.5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19</v>
      </c>
      <c r="AG204">
        <v>5.875</v>
      </c>
      <c r="AH204">
        <v>2</v>
      </c>
      <c r="AI204">
        <v>39571805</v>
      </c>
      <c r="AJ204">
        <v>224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ROW(Source!A98)</f>
        <v>98</v>
      </c>
      <c r="B205">
        <v>39571813</v>
      </c>
      <c r="C205">
        <v>39571801</v>
      </c>
      <c r="D205">
        <v>36801792</v>
      </c>
      <c r="E205">
        <v>1</v>
      </c>
      <c r="F205">
        <v>1</v>
      </c>
      <c r="G205">
        <v>1</v>
      </c>
      <c r="H205">
        <v>3</v>
      </c>
      <c r="I205" t="s">
        <v>1186</v>
      </c>
      <c r="J205" t="s">
        <v>1187</v>
      </c>
      <c r="K205" t="s">
        <v>1188</v>
      </c>
      <c r="L205">
        <v>1339</v>
      </c>
      <c r="N205">
        <v>1007</v>
      </c>
      <c r="O205" t="s">
        <v>73</v>
      </c>
      <c r="P205" t="s">
        <v>73</v>
      </c>
      <c r="Q205">
        <v>1</v>
      </c>
      <c r="X205">
        <v>3.5</v>
      </c>
      <c r="Y205">
        <v>2.44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</v>
      </c>
      <c r="AG205">
        <v>3.5</v>
      </c>
      <c r="AH205">
        <v>2</v>
      </c>
      <c r="AI205">
        <v>39571806</v>
      </c>
      <c r="AJ205">
        <v>225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ROW(Source!A98)</f>
        <v>98</v>
      </c>
      <c r="B206">
        <v>39571814</v>
      </c>
      <c r="C206">
        <v>39571801</v>
      </c>
      <c r="D206">
        <v>36796108</v>
      </c>
      <c r="E206">
        <v>17</v>
      </c>
      <c r="F206">
        <v>1</v>
      </c>
      <c r="G206">
        <v>1</v>
      </c>
      <c r="H206">
        <v>3</v>
      </c>
      <c r="I206" t="s">
        <v>95</v>
      </c>
      <c r="J206" t="s">
        <v>3</v>
      </c>
      <c r="K206" t="s">
        <v>217</v>
      </c>
      <c r="L206">
        <v>1339</v>
      </c>
      <c r="N206">
        <v>1007</v>
      </c>
      <c r="O206" t="s">
        <v>73</v>
      </c>
      <c r="P206" t="s">
        <v>73</v>
      </c>
      <c r="Q206">
        <v>1</v>
      </c>
      <c r="X206">
        <v>2.04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 t="s">
        <v>3</v>
      </c>
      <c r="AG206">
        <v>2.04</v>
      </c>
      <c r="AH206">
        <v>2</v>
      </c>
      <c r="AI206">
        <v>39571807</v>
      </c>
      <c r="AJ206">
        <v>226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ROW(Source!A101)</f>
        <v>101</v>
      </c>
      <c r="B207">
        <v>39571824</v>
      </c>
      <c r="C207">
        <v>39571817</v>
      </c>
      <c r="D207">
        <v>37064998</v>
      </c>
      <c r="E207">
        <v>1</v>
      </c>
      <c r="F207">
        <v>1</v>
      </c>
      <c r="G207">
        <v>1</v>
      </c>
      <c r="H207">
        <v>1</v>
      </c>
      <c r="I207" t="s">
        <v>1192</v>
      </c>
      <c r="J207" t="s">
        <v>3</v>
      </c>
      <c r="K207" t="s">
        <v>1193</v>
      </c>
      <c r="L207">
        <v>1191</v>
      </c>
      <c r="N207">
        <v>1013</v>
      </c>
      <c r="O207" t="s">
        <v>1143</v>
      </c>
      <c r="P207" t="s">
        <v>1143</v>
      </c>
      <c r="Q207">
        <v>1</v>
      </c>
      <c r="X207">
        <v>0.5</v>
      </c>
      <c r="Y207">
        <v>0</v>
      </c>
      <c r="Z207">
        <v>0</v>
      </c>
      <c r="AA207">
        <v>0</v>
      </c>
      <c r="AB207">
        <v>7.8</v>
      </c>
      <c r="AC207">
        <v>0</v>
      </c>
      <c r="AD207">
        <v>1</v>
      </c>
      <c r="AE207">
        <v>1</v>
      </c>
      <c r="AF207" t="s">
        <v>240</v>
      </c>
      <c r="AG207">
        <v>2.2999999999999998</v>
      </c>
      <c r="AH207">
        <v>2</v>
      </c>
      <c r="AI207">
        <v>39571818</v>
      </c>
      <c r="AJ207">
        <v>228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ROW(Source!A101)</f>
        <v>101</v>
      </c>
      <c r="B208">
        <v>39571825</v>
      </c>
      <c r="C208">
        <v>39571817</v>
      </c>
      <c r="D208">
        <v>37064876</v>
      </c>
      <c r="E208">
        <v>1</v>
      </c>
      <c r="F208">
        <v>1</v>
      </c>
      <c r="G208">
        <v>1</v>
      </c>
      <c r="H208">
        <v>1</v>
      </c>
      <c r="I208" t="s">
        <v>1146</v>
      </c>
      <c r="J208" t="s">
        <v>3</v>
      </c>
      <c r="K208" t="s">
        <v>1147</v>
      </c>
      <c r="L208">
        <v>1191</v>
      </c>
      <c r="N208">
        <v>1013</v>
      </c>
      <c r="O208" t="s">
        <v>1143</v>
      </c>
      <c r="P208" t="s">
        <v>1143</v>
      </c>
      <c r="Q208">
        <v>1</v>
      </c>
      <c r="X208">
        <v>0.21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2</v>
      </c>
      <c r="AF208" t="s">
        <v>239</v>
      </c>
      <c r="AG208">
        <v>1.05</v>
      </c>
      <c r="AH208">
        <v>2</v>
      </c>
      <c r="AI208">
        <v>39571819</v>
      </c>
      <c r="AJ208">
        <v>229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ROW(Source!A101)</f>
        <v>101</v>
      </c>
      <c r="B209">
        <v>39571826</v>
      </c>
      <c r="C209">
        <v>39571817</v>
      </c>
      <c r="D209">
        <v>36882452</v>
      </c>
      <c r="E209">
        <v>1</v>
      </c>
      <c r="F209">
        <v>1</v>
      </c>
      <c r="G209">
        <v>1</v>
      </c>
      <c r="H209">
        <v>2</v>
      </c>
      <c r="I209" t="s">
        <v>1291</v>
      </c>
      <c r="J209" t="s">
        <v>1292</v>
      </c>
      <c r="K209" t="s">
        <v>1293</v>
      </c>
      <c r="L209">
        <v>1368</v>
      </c>
      <c r="N209">
        <v>1011</v>
      </c>
      <c r="O209" t="s">
        <v>1151</v>
      </c>
      <c r="P209" t="s">
        <v>1151</v>
      </c>
      <c r="Q209">
        <v>1</v>
      </c>
      <c r="X209">
        <v>0.21</v>
      </c>
      <c r="Y209">
        <v>0</v>
      </c>
      <c r="Z209">
        <v>31.26</v>
      </c>
      <c r="AA209">
        <v>13.5</v>
      </c>
      <c r="AB209">
        <v>0</v>
      </c>
      <c r="AC209">
        <v>0</v>
      </c>
      <c r="AD209">
        <v>1</v>
      </c>
      <c r="AE209">
        <v>0</v>
      </c>
      <c r="AF209" t="s">
        <v>239</v>
      </c>
      <c r="AG209">
        <v>1.05</v>
      </c>
      <c r="AH209">
        <v>2</v>
      </c>
      <c r="AI209">
        <v>39571820</v>
      </c>
      <c r="AJ209">
        <v>230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ROW(Source!A101)</f>
        <v>101</v>
      </c>
      <c r="B210">
        <v>39571827</v>
      </c>
      <c r="C210">
        <v>39571817</v>
      </c>
      <c r="D210">
        <v>36882569</v>
      </c>
      <c r="E210">
        <v>1</v>
      </c>
      <c r="F210">
        <v>1</v>
      </c>
      <c r="G210">
        <v>1</v>
      </c>
      <c r="H210">
        <v>2</v>
      </c>
      <c r="I210" t="s">
        <v>1197</v>
      </c>
      <c r="J210" t="s">
        <v>1198</v>
      </c>
      <c r="K210" t="s">
        <v>1199</v>
      </c>
      <c r="L210">
        <v>1368</v>
      </c>
      <c r="N210">
        <v>1011</v>
      </c>
      <c r="O210" t="s">
        <v>1151</v>
      </c>
      <c r="P210" t="s">
        <v>1151</v>
      </c>
      <c r="Q210">
        <v>1</v>
      </c>
      <c r="X210">
        <v>2.3199999999999998</v>
      </c>
      <c r="Y210">
        <v>0</v>
      </c>
      <c r="Z210">
        <v>0.5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239</v>
      </c>
      <c r="AG210">
        <v>11.6</v>
      </c>
      <c r="AH210">
        <v>2</v>
      </c>
      <c r="AI210">
        <v>39571821</v>
      </c>
      <c r="AJ210">
        <v>231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ROW(Source!A101)</f>
        <v>101</v>
      </c>
      <c r="B211">
        <v>39571828</v>
      </c>
      <c r="C211">
        <v>39571817</v>
      </c>
      <c r="D211">
        <v>36796108</v>
      </c>
      <c r="E211">
        <v>17</v>
      </c>
      <c r="F211">
        <v>1</v>
      </c>
      <c r="G211">
        <v>1</v>
      </c>
      <c r="H211">
        <v>3</v>
      </c>
      <c r="I211" t="s">
        <v>95</v>
      </c>
      <c r="J211" t="s">
        <v>3</v>
      </c>
      <c r="K211" t="s">
        <v>217</v>
      </c>
      <c r="L211">
        <v>1339</v>
      </c>
      <c r="N211">
        <v>1007</v>
      </c>
      <c r="O211" t="s">
        <v>73</v>
      </c>
      <c r="P211" t="s">
        <v>73</v>
      </c>
      <c r="Q211">
        <v>1</v>
      </c>
      <c r="X211">
        <v>0.51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 t="s">
        <v>238</v>
      </c>
      <c r="AG211">
        <v>2.04</v>
      </c>
      <c r="AH211">
        <v>2</v>
      </c>
      <c r="AI211">
        <v>39571822</v>
      </c>
      <c r="AJ211">
        <v>232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ROW(Source!A104)</f>
        <v>104</v>
      </c>
      <c r="B212">
        <v>39571846</v>
      </c>
      <c r="C212">
        <v>39571831</v>
      </c>
      <c r="D212">
        <v>37073008</v>
      </c>
      <c r="E212">
        <v>1</v>
      </c>
      <c r="F212">
        <v>1</v>
      </c>
      <c r="G212">
        <v>1</v>
      </c>
      <c r="H212">
        <v>1</v>
      </c>
      <c r="I212" t="s">
        <v>1294</v>
      </c>
      <c r="J212" t="s">
        <v>3</v>
      </c>
      <c r="K212" t="s">
        <v>1295</v>
      </c>
      <c r="L212">
        <v>1191</v>
      </c>
      <c r="N212">
        <v>1013</v>
      </c>
      <c r="O212" t="s">
        <v>1143</v>
      </c>
      <c r="P212" t="s">
        <v>1143</v>
      </c>
      <c r="Q212">
        <v>1</v>
      </c>
      <c r="X212">
        <v>46.18</v>
      </c>
      <c r="Y212">
        <v>0</v>
      </c>
      <c r="Z212">
        <v>0</v>
      </c>
      <c r="AA212">
        <v>0</v>
      </c>
      <c r="AB212">
        <v>11.27</v>
      </c>
      <c r="AC212">
        <v>0</v>
      </c>
      <c r="AD212">
        <v>1</v>
      </c>
      <c r="AE212">
        <v>1</v>
      </c>
      <c r="AF212" t="s">
        <v>20</v>
      </c>
      <c r="AG212">
        <v>53.106999999999992</v>
      </c>
      <c r="AH212">
        <v>2</v>
      </c>
      <c r="AI212">
        <v>39571832</v>
      </c>
      <c r="AJ212">
        <v>234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ROW(Source!A104)</f>
        <v>104</v>
      </c>
      <c r="B213">
        <v>39571847</v>
      </c>
      <c r="C213">
        <v>39571831</v>
      </c>
      <c r="D213">
        <v>37064876</v>
      </c>
      <c r="E213">
        <v>1</v>
      </c>
      <c r="F213">
        <v>1</v>
      </c>
      <c r="G213">
        <v>1</v>
      </c>
      <c r="H213">
        <v>1</v>
      </c>
      <c r="I213" t="s">
        <v>1146</v>
      </c>
      <c r="J213" t="s">
        <v>3</v>
      </c>
      <c r="K213" t="s">
        <v>1147</v>
      </c>
      <c r="L213">
        <v>1191</v>
      </c>
      <c r="N213">
        <v>1013</v>
      </c>
      <c r="O213" t="s">
        <v>1143</v>
      </c>
      <c r="P213" t="s">
        <v>1143</v>
      </c>
      <c r="Q213">
        <v>1</v>
      </c>
      <c r="X213">
        <v>0.98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2</v>
      </c>
      <c r="AF213" t="s">
        <v>19</v>
      </c>
      <c r="AG213">
        <v>1.2250000000000001</v>
      </c>
      <c r="AH213">
        <v>2</v>
      </c>
      <c r="AI213">
        <v>39571833</v>
      </c>
      <c r="AJ213">
        <v>235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ROW(Source!A104)</f>
        <v>104</v>
      </c>
      <c r="B214">
        <v>39571848</v>
      </c>
      <c r="C214">
        <v>39571831</v>
      </c>
      <c r="D214">
        <v>36882452</v>
      </c>
      <c r="E214">
        <v>1</v>
      </c>
      <c r="F214">
        <v>1</v>
      </c>
      <c r="G214">
        <v>1</v>
      </c>
      <c r="H214">
        <v>2</v>
      </c>
      <c r="I214" t="s">
        <v>1291</v>
      </c>
      <c r="J214" t="s">
        <v>1292</v>
      </c>
      <c r="K214" t="s">
        <v>1293</v>
      </c>
      <c r="L214">
        <v>1368</v>
      </c>
      <c r="N214">
        <v>1011</v>
      </c>
      <c r="O214" t="s">
        <v>1151</v>
      </c>
      <c r="P214" t="s">
        <v>1151</v>
      </c>
      <c r="Q214">
        <v>1</v>
      </c>
      <c r="X214">
        <v>0.39</v>
      </c>
      <c r="Y214">
        <v>0</v>
      </c>
      <c r="Z214">
        <v>31.26</v>
      </c>
      <c r="AA214">
        <v>13.5</v>
      </c>
      <c r="AB214">
        <v>0</v>
      </c>
      <c r="AC214">
        <v>0</v>
      </c>
      <c r="AD214">
        <v>1</v>
      </c>
      <c r="AE214">
        <v>0</v>
      </c>
      <c r="AF214" t="s">
        <v>19</v>
      </c>
      <c r="AG214">
        <v>0.48750000000000004</v>
      </c>
      <c r="AH214">
        <v>2</v>
      </c>
      <c r="AI214">
        <v>39571834</v>
      </c>
      <c r="AJ214">
        <v>236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ROW(Source!A104)</f>
        <v>104</v>
      </c>
      <c r="B215">
        <v>39571849</v>
      </c>
      <c r="C215">
        <v>39571831</v>
      </c>
      <c r="D215">
        <v>36882787</v>
      </c>
      <c r="E215">
        <v>1</v>
      </c>
      <c r="F215">
        <v>1</v>
      </c>
      <c r="G215">
        <v>1</v>
      </c>
      <c r="H215">
        <v>2</v>
      </c>
      <c r="I215" t="s">
        <v>1296</v>
      </c>
      <c r="J215" t="s">
        <v>1297</v>
      </c>
      <c r="K215" t="s">
        <v>1298</v>
      </c>
      <c r="L215">
        <v>1368</v>
      </c>
      <c r="N215">
        <v>1011</v>
      </c>
      <c r="O215" t="s">
        <v>1151</v>
      </c>
      <c r="P215" t="s">
        <v>1151</v>
      </c>
      <c r="Q215">
        <v>1</v>
      </c>
      <c r="X215">
        <v>8.0500000000000007</v>
      </c>
      <c r="Y215">
        <v>0</v>
      </c>
      <c r="Z215">
        <v>30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19</v>
      </c>
      <c r="AG215">
        <v>10.0625</v>
      </c>
      <c r="AH215">
        <v>2</v>
      </c>
      <c r="AI215">
        <v>39571835</v>
      </c>
      <c r="AJ215">
        <v>237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ROW(Source!A104)</f>
        <v>104</v>
      </c>
      <c r="B216">
        <v>39571850</v>
      </c>
      <c r="C216">
        <v>39571831</v>
      </c>
      <c r="D216">
        <v>36883554</v>
      </c>
      <c r="E216">
        <v>1</v>
      </c>
      <c r="F216">
        <v>1</v>
      </c>
      <c r="G216">
        <v>1</v>
      </c>
      <c r="H216">
        <v>2</v>
      </c>
      <c r="I216" t="s">
        <v>1158</v>
      </c>
      <c r="J216" t="s">
        <v>1159</v>
      </c>
      <c r="K216" t="s">
        <v>1160</v>
      </c>
      <c r="L216">
        <v>1368</v>
      </c>
      <c r="N216">
        <v>1011</v>
      </c>
      <c r="O216" t="s">
        <v>1151</v>
      </c>
      <c r="P216" t="s">
        <v>1151</v>
      </c>
      <c r="Q216">
        <v>1</v>
      </c>
      <c r="X216">
        <v>0.59</v>
      </c>
      <c r="Y216">
        <v>0</v>
      </c>
      <c r="Z216">
        <v>65.709999999999994</v>
      </c>
      <c r="AA216">
        <v>11.6</v>
      </c>
      <c r="AB216">
        <v>0</v>
      </c>
      <c r="AC216">
        <v>0</v>
      </c>
      <c r="AD216">
        <v>1</v>
      </c>
      <c r="AE216">
        <v>0</v>
      </c>
      <c r="AF216" t="s">
        <v>19</v>
      </c>
      <c r="AG216">
        <v>0.73749999999999993</v>
      </c>
      <c r="AH216">
        <v>2</v>
      </c>
      <c r="AI216">
        <v>39571836</v>
      </c>
      <c r="AJ216">
        <v>238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ROW(Source!A104)</f>
        <v>104</v>
      </c>
      <c r="B217">
        <v>39571851</v>
      </c>
      <c r="C217">
        <v>39571831</v>
      </c>
      <c r="D217">
        <v>36884709</v>
      </c>
      <c r="E217">
        <v>1</v>
      </c>
      <c r="F217">
        <v>1</v>
      </c>
      <c r="G217">
        <v>1</v>
      </c>
      <c r="H217">
        <v>2</v>
      </c>
      <c r="I217" t="s">
        <v>1299</v>
      </c>
      <c r="J217" t="s">
        <v>1300</v>
      </c>
      <c r="K217" t="s">
        <v>1301</v>
      </c>
      <c r="L217">
        <v>1368</v>
      </c>
      <c r="N217">
        <v>1011</v>
      </c>
      <c r="O217" t="s">
        <v>1151</v>
      </c>
      <c r="P217" t="s">
        <v>1151</v>
      </c>
      <c r="Q217">
        <v>1</v>
      </c>
      <c r="X217">
        <v>6</v>
      </c>
      <c r="Y217">
        <v>0</v>
      </c>
      <c r="Z217">
        <v>2.7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19</v>
      </c>
      <c r="AG217">
        <v>7.5</v>
      </c>
      <c r="AH217">
        <v>2</v>
      </c>
      <c r="AI217">
        <v>39571837</v>
      </c>
      <c r="AJ217">
        <v>239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ROW(Source!A104)</f>
        <v>104</v>
      </c>
      <c r="B218">
        <v>39571852</v>
      </c>
      <c r="C218">
        <v>39571831</v>
      </c>
      <c r="D218">
        <v>36799816</v>
      </c>
      <c r="E218">
        <v>1</v>
      </c>
      <c r="F218">
        <v>1</v>
      </c>
      <c r="G218">
        <v>1</v>
      </c>
      <c r="H218">
        <v>3</v>
      </c>
      <c r="I218" t="s">
        <v>1302</v>
      </c>
      <c r="J218" t="s">
        <v>1303</v>
      </c>
      <c r="K218" t="s">
        <v>1304</v>
      </c>
      <c r="L218">
        <v>1348</v>
      </c>
      <c r="N218">
        <v>1009</v>
      </c>
      <c r="O218" t="s">
        <v>64</v>
      </c>
      <c r="P218" t="s">
        <v>64</v>
      </c>
      <c r="Q218">
        <v>1000</v>
      </c>
      <c r="X218">
        <v>1.4E-2</v>
      </c>
      <c r="Y218">
        <v>1160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3</v>
      </c>
      <c r="AG218">
        <v>1.4E-2</v>
      </c>
      <c r="AH218">
        <v>2</v>
      </c>
      <c r="AI218">
        <v>39571838</v>
      </c>
      <c r="AJ218">
        <v>240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ROW(Source!A104)</f>
        <v>104</v>
      </c>
      <c r="B219">
        <v>39571853</v>
      </c>
      <c r="C219">
        <v>39571831</v>
      </c>
      <c r="D219">
        <v>36799852</v>
      </c>
      <c r="E219">
        <v>1</v>
      </c>
      <c r="F219">
        <v>1</v>
      </c>
      <c r="G219">
        <v>1</v>
      </c>
      <c r="H219">
        <v>3</v>
      </c>
      <c r="I219" t="s">
        <v>1305</v>
      </c>
      <c r="J219" t="s">
        <v>1306</v>
      </c>
      <c r="K219" t="s">
        <v>1307</v>
      </c>
      <c r="L219">
        <v>1348</v>
      </c>
      <c r="N219">
        <v>1009</v>
      </c>
      <c r="O219" t="s">
        <v>64</v>
      </c>
      <c r="P219" t="s">
        <v>64</v>
      </c>
      <c r="Q219">
        <v>1000</v>
      </c>
      <c r="X219">
        <v>5.7000000000000002E-2</v>
      </c>
      <c r="Y219">
        <v>1525.5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3</v>
      </c>
      <c r="AG219">
        <v>5.7000000000000002E-2</v>
      </c>
      <c r="AH219">
        <v>2</v>
      </c>
      <c r="AI219">
        <v>39571839</v>
      </c>
      <c r="AJ219">
        <v>241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ROW(Source!A104)</f>
        <v>104</v>
      </c>
      <c r="B220">
        <v>39571854</v>
      </c>
      <c r="C220">
        <v>39571831</v>
      </c>
      <c r="D220">
        <v>36799854</v>
      </c>
      <c r="E220">
        <v>1</v>
      </c>
      <c r="F220">
        <v>1</v>
      </c>
      <c r="G220">
        <v>1</v>
      </c>
      <c r="H220">
        <v>3</v>
      </c>
      <c r="I220" t="s">
        <v>1308</v>
      </c>
      <c r="J220" t="s">
        <v>1309</v>
      </c>
      <c r="K220" t="s">
        <v>1310</v>
      </c>
      <c r="L220">
        <v>1348</v>
      </c>
      <c r="N220">
        <v>1009</v>
      </c>
      <c r="O220" t="s">
        <v>64</v>
      </c>
      <c r="P220" t="s">
        <v>64</v>
      </c>
      <c r="Q220">
        <v>1000</v>
      </c>
      <c r="X220">
        <v>0.28899999999999998</v>
      </c>
      <c r="Y220">
        <v>1383.1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3</v>
      </c>
      <c r="AG220">
        <v>0.28899999999999998</v>
      </c>
      <c r="AH220">
        <v>2</v>
      </c>
      <c r="AI220">
        <v>39571840</v>
      </c>
      <c r="AJ220">
        <v>242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ROW(Source!A104)</f>
        <v>104</v>
      </c>
      <c r="B221">
        <v>39571855</v>
      </c>
      <c r="C221">
        <v>39571831</v>
      </c>
      <c r="D221">
        <v>36800038</v>
      </c>
      <c r="E221">
        <v>1</v>
      </c>
      <c r="F221">
        <v>1</v>
      </c>
      <c r="G221">
        <v>1</v>
      </c>
      <c r="H221">
        <v>3</v>
      </c>
      <c r="I221" t="s">
        <v>1311</v>
      </c>
      <c r="J221" t="s">
        <v>1312</v>
      </c>
      <c r="K221" t="s">
        <v>1313</v>
      </c>
      <c r="L221">
        <v>1348</v>
      </c>
      <c r="N221">
        <v>1009</v>
      </c>
      <c r="O221" t="s">
        <v>64</v>
      </c>
      <c r="P221" t="s">
        <v>64</v>
      </c>
      <c r="Q221">
        <v>1000</v>
      </c>
      <c r="X221">
        <v>9.5000000000000001E-2</v>
      </c>
      <c r="Y221">
        <v>6143.8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0</v>
      </c>
      <c r="AF221" t="s">
        <v>3</v>
      </c>
      <c r="AG221">
        <v>9.5000000000000001E-2</v>
      </c>
      <c r="AH221">
        <v>2</v>
      </c>
      <c r="AI221">
        <v>39571841</v>
      </c>
      <c r="AJ221">
        <v>243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ROW(Source!A104)</f>
        <v>104</v>
      </c>
      <c r="B222">
        <v>39571856</v>
      </c>
      <c r="C222">
        <v>39571831</v>
      </c>
      <c r="D222">
        <v>36802309</v>
      </c>
      <c r="E222">
        <v>1</v>
      </c>
      <c r="F222">
        <v>1</v>
      </c>
      <c r="G222">
        <v>1</v>
      </c>
      <c r="H222">
        <v>3</v>
      </c>
      <c r="I222" t="s">
        <v>1314</v>
      </c>
      <c r="J222" t="s">
        <v>1315</v>
      </c>
      <c r="K222" t="s">
        <v>1316</v>
      </c>
      <c r="L222">
        <v>1348</v>
      </c>
      <c r="N222">
        <v>1009</v>
      </c>
      <c r="O222" t="s">
        <v>64</v>
      </c>
      <c r="P222" t="s">
        <v>64</v>
      </c>
      <c r="Q222">
        <v>1000</v>
      </c>
      <c r="X222">
        <v>0.23100000000000001</v>
      </c>
      <c r="Y222">
        <v>688.8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3</v>
      </c>
      <c r="AG222">
        <v>0.23100000000000001</v>
      </c>
      <c r="AH222">
        <v>2</v>
      </c>
      <c r="AI222">
        <v>39571842</v>
      </c>
      <c r="AJ222">
        <v>244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ROW(Source!A104)</f>
        <v>104</v>
      </c>
      <c r="B223">
        <v>39571857</v>
      </c>
      <c r="C223">
        <v>39571831</v>
      </c>
      <c r="D223">
        <v>36805524</v>
      </c>
      <c r="E223">
        <v>1</v>
      </c>
      <c r="F223">
        <v>1</v>
      </c>
      <c r="G223">
        <v>1</v>
      </c>
      <c r="H223">
        <v>3</v>
      </c>
      <c r="I223" t="s">
        <v>1317</v>
      </c>
      <c r="J223" t="s">
        <v>1318</v>
      </c>
      <c r="K223" t="s">
        <v>1319</v>
      </c>
      <c r="L223">
        <v>1346</v>
      </c>
      <c r="N223">
        <v>1009</v>
      </c>
      <c r="O223" t="s">
        <v>307</v>
      </c>
      <c r="P223" t="s">
        <v>307</v>
      </c>
      <c r="Q223">
        <v>1</v>
      </c>
      <c r="X223">
        <v>0.5</v>
      </c>
      <c r="Y223">
        <v>1.82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3</v>
      </c>
      <c r="AG223">
        <v>0.5</v>
      </c>
      <c r="AH223">
        <v>2</v>
      </c>
      <c r="AI223">
        <v>39571843</v>
      </c>
      <c r="AJ223">
        <v>245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ROW(Source!A104)</f>
        <v>104</v>
      </c>
      <c r="B224">
        <v>39571858</v>
      </c>
      <c r="C224">
        <v>39571831</v>
      </c>
      <c r="D224">
        <v>36796732</v>
      </c>
      <c r="E224">
        <v>17</v>
      </c>
      <c r="F224">
        <v>1</v>
      </c>
      <c r="G224">
        <v>1</v>
      </c>
      <c r="H224">
        <v>3</v>
      </c>
      <c r="I224" t="s">
        <v>253</v>
      </c>
      <c r="J224" t="s">
        <v>3</v>
      </c>
      <c r="K224" t="s">
        <v>254</v>
      </c>
      <c r="L224">
        <v>1327</v>
      </c>
      <c r="N224">
        <v>1005</v>
      </c>
      <c r="O224" t="s">
        <v>250</v>
      </c>
      <c r="P224" t="s">
        <v>250</v>
      </c>
      <c r="Q224">
        <v>1</v>
      </c>
      <c r="X224">
        <v>116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 t="s">
        <v>3</v>
      </c>
      <c r="AG224">
        <v>116</v>
      </c>
      <c r="AH224">
        <v>2</v>
      </c>
      <c r="AI224">
        <v>39571845</v>
      </c>
      <c r="AJ224">
        <v>247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ROW(Source!A107)</f>
        <v>107</v>
      </c>
      <c r="B225">
        <v>39571875</v>
      </c>
      <c r="C225">
        <v>39571861</v>
      </c>
      <c r="D225">
        <v>37073008</v>
      </c>
      <c r="E225">
        <v>1</v>
      </c>
      <c r="F225">
        <v>1</v>
      </c>
      <c r="G225">
        <v>1</v>
      </c>
      <c r="H225">
        <v>1</v>
      </c>
      <c r="I225" t="s">
        <v>1294</v>
      </c>
      <c r="J225" t="s">
        <v>3</v>
      </c>
      <c r="K225" t="s">
        <v>1295</v>
      </c>
      <c r="L225">
        <v>1191</v>
      </c>
      <c r="N225">
        <v>1013</v>
      </c>
      <c r="O225" t="s">
        <v>1143</v>
      </c>
      <c r="P225" t="s">
        <v>1143</v>
      </c>
      <c r="Q225">
        <v>1</v>
      </c>
      <c r="X225">
        <v>27.86</v>
      </c>
      <c r="Y225">
        <v>0</v>
      </c>
      <c r="Z225">
        <v>0</v>
      </c>
      <c r="AA225">
        <v>0</v>
      </c>
      <c r="AB225">
        <v>11.27</v>
      </c>
      <c r="AC225">
        <v>0</v>
      </c>
      <c r="AD225">
        <v>1</v>
      </c>
      <c r="AE225">
        <v>1</v>
      </c>
      <c r="AF225" t="s">
        <v>20</v>
      </c>
      <c r="AG225">
        <v>32.038999999999994</v>
      </c>
      <c r="AH225">
        <v>2</v>
      </c>
      <c r="AI225">
        <v>39571862</v>
      </c>
      <c r="AJ225">
        <v>248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ROW(Source!A107)</f>
        <v>107</v>
      </c>
      <c r="B226">
        <v>39571876</v>
      </c>
      <c r="C226">
        <v>39571861</v>
      </c>
      <c r="D226">
        <v>37064876</v>
      </c>
      <c r="E226">
        <v>1</v>
      </c>
      <c r="F226">
        <v>1</v>
      </c>
      <c r="G226">
        <v>1</v>
      </c>
      <c r="H226">
        <v>1</v>
      </c>
      <c r="I226" t="s">
        <v>1146</v>
      </c>
      <c r="J226" t="s">
        <v>3</v>
      </c>
      <c r="K226" t="s">
        <v>1147</v>
      </c>
      <c r="L226">
        <v>1191</v>
      </c>
      <c r="N226">
        <v>1013</v>
      </c>
      <c r="O226" t="s">
        <v>1143</v>
      </c>
      <c r="P226" t="s">
        <v>1143</v>
      </c>
      <c r="Q226">
        <v>1</v>
      </c>
      <c r="X226">
        <v>0.56000000000000005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2</v>
      </c>
      <c r="AF226" t="s">
        <v>19</v>
      </c>
      <c r="AG226">
        <v>0.70000000000000007</v>
      </c>
      <c r="AH226">
        <v>2</v>
      </c>
      <c r="AI226">
        <v>39571863</v>
      </c>
      <c r="AJ226">
        <v>249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ROW(Source!A107)</f>
        <v>107</v>
      </c>
      <c r="B227">
        <v>39571877</v>
      </c>
      <c r="C227">
        <v>39571861</v>
      </c>
      <c r="D227">
        <v>36882452</v>
      </c>
      <c r="E227">
        <v>1</v>
      </c>
      <c r="F227">
        <v>1</v>
      </c>
      <c r="G227">
        <v>1</v>
      </c>
      <c r="H227">
        <v>2</v>
      </c>
      <c r="I227" t="s">
        <v>1291</v>
      </c>
      <c r="J227" t="s">
        <v>1292</v>
      </c>
      <c r="K227" t="s">
        <v>1293</v>
      </c>
      <c r="L227">
        <v>1368</v>
      </c>
      <c r="N227">
        <v>1011</v>
      </c>
      <c r="O227" t="s">
        <v>1151</v>
      </c>
      <c r="P227" t="s">
        <v>1151</v>
      </c>
      <c r="Q227">
        <v>1</v>
      </c>
      <c r="X227">
        <v>0.23</v>
      </c>
      <c r="Y227">
        <v>0</v>
      </c>
      <c r="Z227">
        <v>31.26</v>
      </c>
      <c r="AA227">
        <v>13.5</v>
      </c>
      <c r="AB227">
        <v>0</v>
      </c>
      <c r="AC227">
        <v>0</v>
      </c>
      <c r="AD227">
        <v>1</v>
      </c>
      <c r="AE227">
        <v>0</v>
      </c>
      <c r="AF227" t="s">
        <v>19</v>
      </c>
      <c r="AG227">
        <v>0.28750000000000003</v>
      </c>
      <c r="AH227">
        <v>2</v>
      </c>
      <c r="AI227">
        <v>39571864</v>
      </c>
      <c r="AJ227">
        <v>250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ROW(Source!A107)</f>
        <v>107</v>
      </c>
      <c r="B228">
        <v>39571878</v>
      </c>
      <c r="C228">
        <v>39571861</v>
      </c>
      <c r="D228">
        <v>36882787</v>
      </c>
      <c r="E228">
        <v>1</v>
      </c>
      <c r="F228">
        <v>1</v>
      </c>
      <c r="G228">
        <v>1</v>
      </c>
      <c r="H228">
        <v>2</v>
      </c>
      <c r="I228" t="s">
        <v>1296</v>
      </c>
      <c r="J228" t="s">
        <v>1297</v>
      </c>
      <c r="K228" t="s">
        <v>1298</v>
      </c>
      <c r="L228">
        <v>1368</v>
      </c>
      <c r="N228">
        <v>1011</v>
      </c>
      <c r="O228" t="s">
        <v>1151</v>
      </c>
      <c r="P228" t="s">
        <v>1151</v>
      </c>
      <c r="Q228">
        <v>1</v>
      </c>
      <c r="X228">
        <v>3.68</v>
      </c>
      <c r="Y228">
        <v>0</v>
      </c>
      <c r="Z228">
        <v>30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19</v>
      </c>
      <c r="AG228">
        <v>4.6000000000000005</v>
      </c>
      <c r="AH228">
        <v>2</v>
      </c>
      <c r="AI228">
        <v>39571865</v>
      </c>
      <c r="AJ228">
        <v>251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ROW(Source!A107)</f>
        <v>107</v>
      </c>
      <c r="B229">
        <v>39571879</v>
      </c>
      <c r="C229">
        <v>39571861</v>
      </c>
      <c r="D229">
        <v>36883554</v>
      </c>
      <c r="E229">
        <v>1</v>
      </c>
      <c r="F229">
        <v>1</v>
      </c>
      <c r="G229">
        <v>1</v>
      </c>
      <c r="H229">
        <v>2</v>
      </c>
      <c r="I229" t="s">
        <v>1158</v>
      </c>
      <c r="J229" t="s">
        <v>1159</v>
      </c>
      <c r="K229" t="s">
        <v>1160</v>
      </c>
      <c r="L229">
        <v>1368</v>
      </c>
      <c r="N229">
        <v>1011</v>
      </c>
      <c r="O229" t="s">
        <v>1151</v>
      </c>
      <c r="P229" t="s">
        <v>1151</v>
      </c>
      <c r="Q229">
        <v>1</v>
      </c>
      <c r="X229">
        <v>0.33</v>
      </c>
      <c r="Y229">
        <v>0</v>
      </c>
      <c r="Z229">
        <v>65.709999999999994</v>
      </c>
      <c r="AA229">
        <v>11.6</v>
      </c>
      <c r="AB229">
        <v>0</v>
      </c>
      <c r="AC229">
        <v>0</v>
      </c>
      <c r="AD229">
        <v>1</v>
      </c>
      <c r="AE229">
        <v>0</v>
      </c>
      <c r="AF229" t="s">
        <v>19</v>
      </c>
      <c r="AG229">
        <v>0.41250000000000003</v>
      </c>
      <c r="AH229">
        <v>2</v>
      </c>
      <c r="AI229">
        <v>39571866</v>
      </c>
      <c r="AJ229">
        <v>252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ROW(Source!A107)</f>
        <v>107</v>
      </c>
      <c r="B230">
        <v>39571880</v>
      </c>
      <c r="C230">
        <v>39571861</v>
      </c>
      <c r="D230">
        <v>36884709</v>
      </c>
      <c r="E230">
        <v>1</v>
      </c>
      <c r="F230">
        <v>1</v>
      </c>
      <c r="G230">
        <v>1</v>
      </c>
      <c r="H230">
        <v>2</v>
      </c>
      <c r="I230" t="s">
        <v>1299</v>
      </c>
      <c r="J230" t="s">
        <v>1300</v>
      </c>
      <c r="K230" t="s">
        <v>1301</v>
      </c>
      <c r="L230">
        <v>1368</v>
      </c>
      <c r="N230">
        <v>1011</v>
      </c>
      <c r="O230" t="s">
        <v>1151</v>
      </c>
      <c r="P230" t="s">
        <v>1151</v>
      </c>
      <c r="Q230">
        <v>1</v>
      </c>
      <c r="X230">
        <v>4.5</v>
      </c>
      <c r="Y230">
        <v>0</v>
      </c>
      <c r="Z230">
        <v>2.7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19</v>
      </c>
      <c r="AG230">
        <v>5.625</v>
      </c>
      <c r="AH230">
        <v>2</v>
      </c>
      <c r="AI230">
        <v>39571867</v>
      </c>
      <c r="AJ230">
        <v>253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ROW(Source!A107)</f>
        <v>107</v>
      </c>
      <c r="B231">
        <v>39571881</v>
      </c>
      <c r="C231">
        <v>39571861</v>
      </c>
      <c r="D231">
        <v>36799816</v>
      </c>
      <c r="E231">
        <v>1</v>
      </c>
      <c r="F231">
        <v>1</v>
      </c>
      <c r="G231">
        <v>1</v>
      </c>
      <c r="H231">
        <v>3</v>
      </c>
      <c r="I231" t="s">
        <v>1302</v>
      </c>
      <c r="J231" t="s">
        <v>1303</v>
      </c>
      <c r="K231" t="s">
        <v>1304</v>
      </c>
      <c r="L231">
        <v>1348</v>
      </c>
      <c r="N231">
        <v>1009</v>
      </c>
      <c r="O231" t="s">
        <v>64</v>
      </c>
      <c r="P231" t="s">
        <v>64</v>
      </c>
      <c r="Q231">
        <v>1000</v>
      </c>
      <c r="X231">
        <v>6.0000000000000001E-3</v>
      </c>
      <c r="Y231">
        <v>1160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3</v>
      </c>
      <c r="AG231">
        <v>6.0000000000000001E-3</v>
      </c>
      <c r="AH231">
        <v>2</v>
      </c>
      <c r="AI231">
        <v>39571868</v>
      </c>
      <c r="AJ231">
        <v>254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ROW(Source!A107)</f>
        <v>107</v>
      </c>
      <c r="B232">
        <v>39571882</v>
      </c>
      <c r="C232">
        <v>39571861</v>
      </c>
      <c r="D232">
        <v>36799852</v>
      </c>
      <c r="E232">
        <v>1</v>
      </c>
      <c r="F232">
        <v>1</v>
      </c>
      <c r="G232">
        <v>1</v>
      </c>
      <c r="H232">
        <v>3</v>
      </c>
      <c r="I232" t="s">
        <v>1305</v>
      </c>
      <c r="J232" t="s">
        <v>1306</v>
      </c>
      <c r="K232" t="s">
        <v>1307</v>
      </c>
      <c r="L232">
        <v>1348</v>
      </c>
      <c r="N232">
        <v>1009</v>
      </c>
      <c r="O232" t="s">
        <v>64</v>
      </c>
      <c r="P232" t="s">
        <v>64</v>
      </c>
      <c r="Q232">
        <v>1000</v>
      </c>
      <c r="X232">
        <v>1.9E-2</v>
      </c>
      <c r="Y232">
        <v>1525.5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3</v>
      </c>
      <c r="AG232">
        <v>1.9E-2</v>
      </c>
      <c r="AH232">
        <v>2</v>
      </c>
      <c r="AI232">
        <v>39571869</v>
      </c>
      <c r="AJ232">
        <v>255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ROW(Source!A107)</f>
        <v>107</v>
      </c>
      <c r="B233">
        <v>39571883</v>
      </c>
      <c r="C233">
        <v>39571861</v>
      </c>
      <c r="D233">
        <v>36799854</v>
      </c>
      <c r="E233">
        <v>1</v>
      </c>
      <c r="F233">
        <v>1</v>
      </c>
      <c r="G233">
        <v>1</v>
      </c>
      <c r="H233">
        <v>3</v>
      </c>
      <c r="I233" t="s">
        <v>1308</v>
      </c>
      <c r="J233" t="s">
        <v>1309</v>
      </c>
      <c r="K233" t="s">
        <v>1310</v>
      </c>
      <c r="L233">
        <v>1348</v>
      </c>
      <c r="N233">
        <v>1009</v>
      </c>
      <c r="O233" t="s">
        <v>64</v>
      </c>
      <c r="P233" t="s">
        <v>64</v>
      </c>
      <c r="Q233">
        <v>1000</v>
      </c>
      <c r="X233">
        <v>0.13200000000000001</v>
      </c>
      <c r="Y233">
        <v>1383.1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3</v>
      </c>
      <c r="AG233">
        <v>0.13200000000000001</v>
      </c>
      <c r="AH233">
        <v>2</v>
      </c>
      <c r="AI233">
        <v>39571870</v>
      </c>
      <c r="AJ233">
        <v>256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ROW(Source!A107)</f>
        <v>107</v>
      </c>
      <c r="B234">
        <v>39571884</v>
      </c>
      <c r="C234">
        <v>39571861</v>
      </c>
      <c r="D234">
        <v>36800038</v>
      </c>
      <c r="E234">
        <v>1</v>
      </c>
      <c r="F234">
        <v>1</v>
      </c>
      <c r="G234">
        <v>1</v>
      </c>
      <c r="H234">
        <v>3</v>
      </c>
      <c r="I234" t="s">
        <v>1311</v>
      </c>
      <c r="J234" t="s">
        <v>1312</v>
      </c>
      <c r="K234" t="s">
        <v>1313</v>
      </c>
      <c r="L234">
        <v>1348</v>
      </c>
      <c r="N234">
        <v>1009</v>
      </c>
      <c r="O234" t="s">
        <v>64</v>
      </c>
      <c r="P234" t="s">
        <v>64</v>
      </c>
      <c r="Q234">
        <v>1000</v>
      </c>
      <c r="X234">
        <v>5.7000000000000002E-2</v>
      </c>
      <c r="Y234">
        <v>6143.8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3</v>
      </c>
      <c r="AG234">
        <v>5.7000000000000002E-2</v>
      </c>
      <c r="AH234">
        <v>2</v>
      </c>
      <c r="AI234">
        <v>39571871</v>
      </c>
      <c r="AJ234">
        <v>257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ROW(Source!A107)</f>
        <v>107</v>
      </c>
      <c r="B235">
        <v>39571885</v>
      </c>
      <c r="C235">
        <v>39571861</v>
      </c>
      <c r="D235">
        <v>36802309</v>
      </c>
      <c r="E235">
        <v>1</v>
      </c>
      <c r="F235">
        <v>1</v>
      </c>
      <c r="G235">
        <v>1</v>
      </c>
      <c r="H235">
        <v>3</v>
      </c>
      <c r="I235" t="s">
        <v>1314</v>
      </c>
      <c r="J235" t="s">
        <v>1315</v>
      </c>
      <c r="K235" t="s">
        <v>1316</v>
      </c>
      <c r="L235">
        <v>1348</v>
      </c>
      <c r="N235">
        <v>1009</v>
      </c>
      <c r="O235" t="s">
        <v>64</v>
      </c>
      <c r="P235" t="s">
        <v>64</v>
      </c>
      <c r="Q235">
        <v>1000</v>
      </c>
      <c r="X235">
        <v>0.106</v>
      </c>
      <c r="Y235">
        <v>688.8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3</v>
      </c>
      <c r="AG235">
        <v>0.106</v>
      </c>
      <c r="AH235">
        <v>2</v>
      </c>
      <c r="AI235">
        <v>39571872</v>
      </c>
      <c r="AJ235">
        <v>258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ROW(Source!A107)</f>
        <v>107</v>
      </c>
      <c r="B236">
        <v>39571886</v>
      </c>
      <c r="C236">
        <v>39571861</v>
      </c>
      <c r="D236">
        <v>36796732</v>
      </c>
      <c r="E236">
        <v>17</v>
      </c>
      <c r="F236">
        <v>1</v>
      </c>
      <c r="G236">
        <v>1</v>
      </c>
      <c r="H236">
        <v>3</v>
      </c>
      <c r="I236" t="s">
        <v>253</v>
      </c>
      <c r="J236" t="s">
        <v>3</v>
      </c>
      <c r="K236" t="s">
        <v>254</v>
      </c>
      <c r="L236">
        <v>1327</v>
      </c>
      <c r="N236">
        <v>1005</v>
      </c>
      <c r="O236" t="s">
        <v>250</v>
      </c>
      <c r="P236" t="s">
        <v>250</v>
      </c>
      <c r="Q236">
        <v>1</v>
      </c>
      <c r="X236">
        <v>116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 t="s">
        <v>3</v>
      </c>
      <c r="AG236">
        <v>116</v>
      </c>
      <c r="AH236">
        <v>2</v>
      </c>
      <c r="AI236">
        <v>39571874</v>
      </c>
      <c r="AJ236">
        <v>260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ROW(Source!A110)</f>
        <v>110</v>
      </c>
      <c r="B237">
        <v>39574742</v>
      </c>
      <c r="C237">
        <v>39574741</v>
      </c>
      <c r="D237">
        <v>37070176</v>
      </c>
      <c r="E237">
        <v>1</v>
      </c>
      <c r="F237">
        <v>1</v>
      </c>
      <c r="G237">
        <v>1</v>
      </c>
      <c r="H237">
        <v>1</v>
      </c>
      <c r="I237" t="s">
        <v>1320</v>
      </c>
      <c r="J237" t="s">
        <v>3</v>
      </c>
      <c r="K237" t="s">
        <v>1321</v>
      </c>
      <c r="L237">
        <v>1191</v>
      </c>
      <c r="N237">
        <v>1013</v>
      </c>
      <c r="O237" t="s">
        <v>1143</v>
      </c>
      <c r="P237" t="s">
        <v>1143</v>
      </c>
      <c r="Q237">
        <v>1</v>
      </c>
      <c r="X237">
        <v>26.97</v>
      </c>
      <c r="Y237">
        <v>0</v>
      </c>
      <c r="Z237">
        <v>0</v>
      </c>
      <c r="AA237">
        <v>0</v>
      </c>
      <c r="AB237">
        <v>10.94</v>
      </c>
      <c r="AC237">
        <v>0</v>
      </c>
      <c r="AD237">
        <v>1</v>
      </c>
      <c r="AE237">
        <v>1</v>
      </c>
      <c r="AF237" t="s">
        <v>267</v>
      </c>
      <c r="AG237">
        <v>62.030999999999992</v>
      </c>
      <c r="AH237">
        <v>2</v>
      </c>
      <c r="AI237">
        <v>39574742</v>
      </c>
      <c r="AJ237">
        <v>261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ROW(Source!A110)</f>
        <v>110</v>
      </c>
      <c r="B238">
        <v>39574743</v>
      </c>
      <c r="C238">
        <v>39574741</v>
      </c>
      <c r="D238">
        <v>37064876</v>
      </c>
      <c r="E238">
        <v>1</v>
      </c>
      <c r="F238">
        <v>1</v>
      </c>
      <c r="G238">
        <v>1</v>
      </c>
      <c r="H238">
        <v>1</v>
      </c>
      <c r="I238" t="s">
        <v>1146</v>
      </c>
      <c r="J238" t="s">
        <v>3</v>
      </c>
      <c r="K238" t="s">
        <v>1147</v>
      </c>
      <c r="L238">
        <v>1191</v>
      </c>
      <c r="N238">
        <v>1013</v>
      </c>
      <c r="O238" t="s">
        <v>1143</v>
      </c>
      <c r="P238" t="s">
        <v>1143</v>
      </c>
      <c r="Q238">
        <v>1</v>
      </c>
      <c r="X238">
        <v>7.0000000000000007E-2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2</v>
      </c>
      <c r="AF238" t="s">
        <v>266</v>
      </c>
      <c r="AG238">
        <v>0.17500000000000002</v>
      </c>
      <c r="AH238">
        <v>2</v>
      </c>
      <c r="AI238">
        <v>39574743</v>
      </c>
      <c r="AJ238">
        <v>262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ROW(Source!A110)</f>
        <v>110</v>
      </c>
      <c r="B239">
        <v>39574744</v>
      </c>
      <c r="C239">
        <v>39574741</v>
      </c>
      <c r="D239">
        <v>36882452</v>
      </c>
      <c r="E239">
        <v>1</v>
      </c>
      <c r="F239">
        <v>1</v>
      </c>
      <c r="G239">
        <v>1</v>
      </c>
      <c r="H239">
        <v>2</v>
      </c>
      <c r="I239" t="s">
        <v>1291</v>
      </c>
      <c r="J239" t="s">
        <v>1292</v>
      </c>
      <c r="K239" t="s">
        <v>1293</v>
      </c>
      <c r="L239">
        <v>1368</v>
      </c>
      <c r="N239">
        <v>1011</v>
      </c>
      <c r="O239" t="s">
        <v>1151</v>
      </c>
      <c r="P239" t="s">
        <v>1151</v>
      </c>
      <c r="Q239">
        <v>1</v>
      </c>
      <c r="X239">
        <v>0.03</v>
      </c>
      <c r="Y239">
        <v>0</v>
      </c>
      <c r="Z239">
        <v>31.26</v>
      </c>
      <c r="AA239">
        <v>13.5</v>
      </c>
      <c r="AB239">
        <v>0</v>
      </c>
      <c r="AC239">
        <v>0</v>
      </c>
      <c r="AD239">
        <v>1</v>
      </c>
      <c r="AE239">
        <v>0</v>
      </c>
      <c r="AF239" t="s">
        <v>266</v>
      </c>
      <c r="AG239">
        <v>7.4999999999999997E-2</v>
      </c>
      <c r="AH239">
        <v>2</v>
      </c>
      <c r="AI239">
        <v>39574744</v>
      </c>
      <c r="AJ239">
        <v>263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ROW(Source!A110)</f>
        <v>110</v>
      </c>
      <c r="B240">
        <v>39574745</v>
      </c>
      <c r="C240">
        <v>39574741</v>
      </c>
      <c r="D240">
        <v>36882787</v>
      </c>
      <c r="E240">
        <v>1</v>
      </c>
      <c r="F240">
        <v>1</v>
      </c>
      <c r="G240">
        <v>1</v>
      </c>
      <c r="H240">
        <v>2</v>
      </c>
      <c r="I240" t="s">
        <v>1296</v>
      </c>
      <c r="J240" t="s">
        <v>1297</v>
      </c>
      <c r="K240" t="s">
        <v>1298</v>
      </c>
      <c r="L240">
        <v>1368</v>
      </c>
      <c r="N240">
        <v>1011</v>
      </c>
      <c r="O240" t="s">
        <v>1151</v>
      </c>
      <c r="P240" t="s">
        <v>1151</v>
      </c>
      <c r="Q240">
        <v>1</v>
      </c>
      <c r="X240">
        <v>0.72</v>
      </c>
      <c r="Y240">
        <v>0</v>
      </c>
      <c r="Z240">
        <v>30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266</v>
      </c>
      <c r="AG240">
        <v>1.7999999999999998</v>
      </c>
      <c r="AH240">
        <v>2</v>
      </c>
      <c r="AI240">
        <v>39574745</v>
      </c>
      <c r="AJ240">
        <v>264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ROW(Source!A110)</f>
        <v>110</v>
      </c>
      <c r="B241">
        <v>39574746</v>
      </c>
      <c r="C241">
        <v>39574741</v>
      </c>
      <c r="D241">
        <v>36883554</v>
      </c>
      <c r="E241">
        <v>1</v>
      </c>
      <c r="F241">
        <v>1</v>
      </c>
      <c r="G241">
        <v>1</v>
      </c>
      <c r="H241">
        <v>2</v>
      </c>
      <c r="I241" t="s">
        <v>1158</v>
      </c>
      <c r="J241" t="s">
        <v>1159</v>
      </c>
      <c r="K241" t="s">
        <v>1160</v>
      </c>
      <c r="L241">
        <v>1368</v>
      </c>
      <c r="N241">
        <v>1011</v>
      </c>
      <c r="O241" t="s">
        <v>1151</v>
      </c>
      <c r="P241" t="s">
        <v>1151</v>
      </c>
      <c r="Q241">
        <v>1</v>
      </c>
      <c r="X241">
        <v>0.04</v>
      </c>
      <c r="Y241">
        <v>0</v>
      </c>
      <c r="Z241">
        <v>65.709999999999994</v>
      </c>
      <c r="AA241">
        <v>11.6</v>
      </c>
      <c r="AB241">
        <v>0</v>
      </c>
      <c r="AC241">
        <v>0</v>
      </c>
      <c r="AD241">
        <v>1</v>
      </c>
      <c r="AE241">
        <v>0</v>
      </c>
      <c r="AF241" t="s">
        <v>266</v>
      </c>
      <c r="AG241">
        <v>0.1</v>
      </c>
      <c r="AH241">
        <v>2</v>
      </c>
      <c r="AI241">
        <v>39574746</v>
      </c>
      <c r="AJ241">
        <v>265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ROW(Source!A110)</f>
        <v>110</v>
      </c>
      <c r="B242">
        <v>39574747</v>
      </c>
      <c r="C242">
        <v>39574741</v>
      </c>
      <c r="D242">
        <v>36884709</v>
      </c>
      <c r="E242">
        <v>1</v>
      </c>
      <c r="F242">
        <v>1</v>
      </c>
      <c r="G242">
        <v>1</v>
      </c>
      <c r="H242">
        <v>2</v>
      </c>
      <c r="I242" t="s">
        <v>1299</v>
      </c>
      <c r="J242" t="s">
        <v>1300</v>
      </c>
      <c r="K242" t="s">
        <v>1301</v>
      </c>
      <c r="L242">
        <v>1368</v>
      </c>
      <c r="N242">
        <v>1011</v>
      </c>
      <c r="O242" t="s">
        <v>1151</v>
      </c>
      <c r="P242" t="s">
        <v>1151</v>
      </c>
      <c r="Q242">
        <v>1</v>
      </c>
      <c r="X242">
        <v>0.25</v>
      </c>
      <c r="Y242">
        <v>0</v>
      </c>
      <c r="Z242">
        <v>2.7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266</v>
      </c>
      <c r="AG242">
        <v>0.625</v>
      </c>
      <c r="AH242">
        <v>2</v>
      </c>
      <c r="AI242">
        <v>39574747</v>
      </c>
      <c r="AJ242">
        <v>266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ROW(Source!A110)</f>
        <v>110</v>
      </c>
      <c r="B243">
        <v>39574748</v>
      </c>
      <c r="C243">
        <v>39574741</v>
      </c>
      <c r="D243">
        <v>36799854</v>
      </c>
      <c r="E243">
        <v>1</v>
      </c>
      <c r="F243">
        <v>1</v>
      </c>
      <c r="G243">
        <v>1</v>
      </c>
      <c r="H243">
        <v>3</v>
      </c>
      <c r="I243" t="s">
        <v>1308</v>
      </c>
      <c r="J243" t="s">
        <v>1309</v>
      </c>
      <c r="K243" t="s">
        <v>1310</v>
      </c>
      <c r="L243">
        <v>1348</v>
      </c>
      <c r="N243">
        <v>1009</v>
      </c>
      <c r="O243" t="s">
        <v>64</v>
      </c>
      <c r="P243" t="s">
        <v>64</v>
      </c>
      <c r="Q243">
        <v>1000</v>
      </c>
      <c r="X243">
        <v>0.02</v>
      </c>
      <c r="Y243">
        <v>1383.1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265</v>
      </c>
      <c r="AG243">
        <v>0.04</v>
      </c>
      <c r="AH243">
        <v>2</v>
      </c>
      <c r="AI243">
        <v>39574748</v>
      </c>
      <c r="AJ243">
        <v>267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ROW(Source!A110)</f>
        <v>110</v>
      </c>
      <c r="B244">
        <v>39574749</v>
      </c>
      <c r="C244">
        <v>39574741</v>
      </c>
      <c r="D244">
        <v>36800047</v>
      </c>
      <c r="E244">
        <v>1</v>
      </c>
      <c r="F244">
        <v>1</v>
      </c>
      <c r="G244">
        <v>1</v>
      </c>
      <c r="H244">
        <v>3</v>
      </c>
      <c r="I244" t="s">
        <v>1322</v>
      </c>
      <c r="J244" t="s">
        <v>1323</v>
      </c>
      <c r="K244" t="s">
        <v>1324</v>
      </c>
      <c r="L244">
        <v>1348</v>
      </c>
      <c r="N244">
        <v>1009</v>
      </c>
      <c r="O244" t="s">
        <v>64</v>
      </c>
      <c r="P244" t="s">
        <v>64</v>
      </c>
      <c r="Q244">
        <v>1000</v>
      </c>
      <c r="X244">
        <v>0.04</v>
      </c>
      <c r="Y244">
        <v>2606.9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265</v>
      </c>
      <c r="AG244">
        <v>0.08</v>
      </c>
      <c r="AH244">
        <v>2</v>
      </c>
      <c r="AI244">
        <v>39574749</v>
      </c>
      <c r="AJ244">
        <v>268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ROW(Source!A110)</f>
        <v>110</v>
      </c>
      <c r="B245">
        <v>39574750</v>
      </c>
      <c r="C245">
        <v>39574741</v>
      </c>
      <c r="D245">
        <v>36805524</v>
      </c>
      <c r="E245">
        <v>1</v>
      </c>
      <c r="F245">
        <v>1</v>
      </c>
      <c r="G245">
        <v>1</v>
      </c>
      <c r="H245">
        <v>3</v>
      </c>
      <c r="I245" t="s">
        <v>1317</v>
      </c>
      <c r="J245" t="s">
        <v>1318</v>
      </c>
      <c r="K245" t="s">
        <v>1319</v>
      </c>
      <c r="L245">
        <v>1346</v>
      </c>
      <c r="N245">
        <v>1009</v>
      </c>
      <c r="O245" t="s">
        <v>307</v>
      </c>
      <c r="P245" t="s">
        <v>307</v>
      </c>
      <c r="Q245">
        <v>1</v>
      </c>
      <c r="X245">
        <v>0.5</v>
      </c>
      <c r="Y245">
        <v>1.82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265</v>
      </c>
      <c r="AG245">
        <v>1</v>
      </c>
      <c r="AH245">
        <v>2</v>
      </c>
      <c r="AI245">
        <v>39574750</v>
      </c>
      <c r="AJ245">
        <v>269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ROW(Source!A111)</f>
        <v>111</v>
      </c>
      <c r="B246">
        <v>39571910</v>
      </c>
      <c r="C246">
        <v>39571889</v>
      </c>
      <c r="D246">
        <v>37065248</v>
      </c>
      <c r="E246">
        <v>1</v>
      </c>
      <c r="F246">
        <v>1</v>
      </c>
      <c r="G246">
        <v>1</v>
      </c>
      <c r="H246">
        <v>1</v>
      </c>
      <c r="I246" t="s">
        <v>1203</v>
      </c>
      <c r="J246" t="s">
        <v>3</v>
      </c>
      <c r="K246" t="s">
        <v>1204</v>
      </c>
      <c r="L246">
        <v>1191</v>
      </c>
      <c r="N246">
        <v>1013</v>
      </c>
      <c r="O246" t="s">
        <v>1143</v>
      </c>
      <c r="P246" t="s">
        <v>1143</v>
      </c>
      <c r="Q246">
        <v>1</v>
      </c>
      <c r="X246">
        <v>220.66</v>
      </c>
      <c r="Y246">
        <v>0</v>
      </c>
      <c r="Z246">
        <v>0</v>
      </c>
      <c r="AA246">
        <v>0</v>
      </c>
      <c r="AB246">
        <v>8.5299999999999994</v>
      </c>
      <c r="AC246">
        <v>0</v>
      </c>
      <c r="AD246">
        <v>1</v>
      </c>
      <c r="AE246">
        <v>1</v>
      </c>
      <c r="AF246" t="s">
        <v>20</v>
      </c>
      <c r="AG246">
        <v>253.75899999999999</v>
      </c>
      <c r="AH246">
        <v>2</v>
      </c>
      <c r="AI246">
        <v>39571890</v>
      </c>
      <c r="AJ246">
        <v>270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ROW(Source!A111)</f>
        <v>111</v>
      </c>
      <c r="B247">
        <v>39571911</v>
      </c>
      <c r="C247">
        <v>39571889</v>
      </c>
      <c r="D247">
        <v>37064876</v>
      </c>
      <c r="E247">
        <v>1</v>
      </c>
      <c r="F247">
        <v>1</v>
      </c>
      <c r="G247">
        <v>1</v>
      </c>
      <c r="H247">
        <v>1</v>
      </c>
      <c r="I247" t="s">
        <v>1146</v>
      </c>
      <c r="J247" t="s">
        <v>3</v>
      </c>
      <c r="K247" t="s">
        <v>1147</v>
      </c>
      <c r="L247">
        <v>1191</v>
      </c>
      <c r="N247">
        <v>1013</v>
      </c>
      <c r="O247" t="s">
        <v>1143</v>
      </c>
      <c r="P247" t="s">
        <v>1143</v>
      </c>
      <c r="Q247">
        <v>1</v>
      </c>
      <c r="X247">
        <v>28.78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2</v>
      </c>
      <c r="AF247" t="s">
        <v>19</v>
      </c>
      <c r="AG247">
        <v>35.975000000000001</v>
      </c>
      <c r="AH247">
        <v>2</v>
      </c>
      <c r="AI247">
        <v>39571891</v>
      </c>
      <c r="AJ247">
        <v>271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ROW(Source!A111)</f>
        <v>111</v>
      </c>
      <c r="B248">
        <v>39571912</v>
      </c>
      <c r="C248">
        <v>39571889</v>
      </c>
      <c r="D248">
        <v>36882057</v>
      </c>
      <c r="E248">
        <v>1</v>
      </c>
      <c r="F248">
        <v>1</v>
      </c>
      <c r="G248">
        <v>1</v>
      </c>
      <c r="H248">
        <v>2</v>
      </c>
      <c r="I248" t="s">
        <v>1194</v>
      </c>
      <c r="J248" t="s">
        <v>1195</v>
      </c>
      <c r="K248" t="s">
        <v>1196</v>
      </c>
      <c r="L248">
        <v>1368</v>
      </c>
      <c r="N248">
        <v>1011</v>
      </c>
      <c r="O248" t="s">
        <v>1151</v>
      </c>
      <c r="P248" t="s">
        <v>1151</v>
      </c>
      <c r="Q248">
        <v>1</v>
      </c>
      <c r="X248">
        <v>26.06</v>
      </c>
      <c r="Y248">
        <v>0</v>
      </c>
      <c r="Z248">
        <v>86.4</v>
      </c>
      <c r="AA248">
        <v>13.5</v>
      </c>
      <c r="AB248">
        <v>0</v>
      </c>
      <c r="AC248">
        <v>0</v>
      </c>
      <c r="AD248">
        <v>1</v>
      </c>
      <c r="AE248">
        <v>0</v>
      </c>
      <c r="AF248" t="s">
        <v>19</v>
      </c>
      <c r="AG248">
        <v>32.574999999999996</v>
      </c>
      <c r="AH248">
        <v>2</v>
      </c>
      <c r="AI248">
        <v>39571892</v>
      </c>
      <c r="AJ248">
        <v>272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ROW(Source!A111)</f>
        <v>111</v>
      </c>
      <c r="B249">
        <v>39571913</v>
      </c>
      <c r="C249">
        <v>39571889</v>
      </c>
      <c r="D249">
        <v>36882159</v>
      </c>
      <c r="E249">
        <v>1</v>
      </c>
      <c r="F249">
        <v>1</v>
      </c>
      <c r="G249">
        <v>1</v>
      </c>
      <c r="H249">
        <v>2</v>
      </c>
      <c r="I249" t="s">
        <v>1155</v>
      </c>
      <c r="J249" t="s">
        <v>1156</v>
      </c>
      <c r="K249" t="s">
        <v>1157</v>
      </c>
      <c r="L249">
        <v>1368</v>
      </c>
      <c r="N249">
        <v>1011</v>
      </c>
      <c r="O249" t="s">
        <v>1151</v>
      </c>
      <c r="P249" t="s">
        <v>1151</v>
      </c>
      <c r="Q249">
        <v>1</v>
      </c>
      <c r="X249">
        <v>0.98</v>
      </c>
      <c r="Y249">
        <v>0</v>
      </c>
      <c r="Z249">
        <v>111.99</v>
      </c>
      <c r="AA249">
        <v>13.5</v>
      </c>
      <c r="AB249">
        <v>0</v>
      </c>
      <c r="AC249">
        <v>0</v>
      </c>
      <c r="AD249">
        <v>1</v>
      </c>
      <c r="AE249">
        <v>0</v>
      </c>
      <c r="AF249" t="s">
        <v>19</v>
      </c>
      <c r="AG249">
        <v>1.2250000000000001</v>
      </c>
      <c r="AH249">
        <v>2</v>
      </c>
      <c r="AI249">
        <v>39571893</v>
      </c>
      <c r="AJ249">
        <v>273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ROW(Source!A111)</f>
        <v>111</v>
      </c>
      <c r="B250">
        <v>39571914</v>
      </c>
      <c r="C250">
        <v>39571889</v>
      </c>
      <c r="D250">
        <v>36882383</v>
      </c>
      <c r="E250">
        <v>1</v>
      </c>
      <c r="F250">
        <v>1</v>
      </c>
      <c r="G250">
        <v>1</v>
      </c>
      <c r="H250">
        <v>2</v>
      </c>
      <c r="I250" t="s">
        <v>1205</v>
      </c>
      <c r="J250" t="s">
        <v>1206</v>
      </c>
      <c r="K250" t="s">
        <v>1207</v>
      </c>
      <c r="L250">
        <v>1368</v>
      </c>
      <c r="N250">
        <v>1011</v>
      </c>
      <c r="O250" t="s">
        <v>1151</v>
      </c>
      <c r="P250" t="s">
        <v>1151</v>
      </c>
      <c r="Q250">
        <v>1</v>
      </c>
      <c r="X250">
        <v>0.27</v>
      </c>
      <c r="Y250">
        <v>0</v>
      </c>
      <c r="Z250">
        <v>89.99</v>
      </c>
      <c r="AA250">
        <v>10.06</v>
      </c>
      <c r="AB250">
        <v>0</v>
      </c>
      <c r="AC250">
        <v>0</v>
      </c>
      <c r="AD250">
        <v>1</v>
      </c>
      <c r="AE250">
        <v>0</v>
      </c>
      <c r="AF250" t="s">
        <v>19</v>
      </c>
      <c r="AG250">
        <v>0.33750000000000002</v>
      </c>
      <c r="AH250">
        <v>2</v>
      </c>
      <c r="AI250">
        <v>39571894</v>
      </c>
      <c r="AJ250">
        <v>274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ROW(Source!A111)</f>
        <v>111</v>
      </c>
      <c r="B251">
        <v>39571915</v>
      </c>
      <c r="C251">
        <v>39571889</v>
      </c>
      <c r="D251">
        <v>36882567</v>
      </c>
      <c r="E251">
        <v>1</v>
      </c>
      <c r="F251">
        <v>1</v>
      </c>
      <c r="G251">
        <v>1</v>
      </c>
      <c r="H251">
        <v>2</v>
      </c>
      <c r="I251" t="s">
        <v>1208</v>
      </c>
      <c r="J251" t="s">
        <v>1209</v>
      </c>
      <c r="K251" t="s">
        <v>1210</v>
      </c>
      <c r="L251">
        <v>1368</v>
      </c>
      <c r="N251">
        <v>1011</v>
      </c>
      <c r="O251" t="s">
        <v>1151</v>
      </c>
      <c r="P251" t="s">
        <v>1151</v>
      </c>
      <c r="Q251">
        <v>1</v>
      </c>
      <c r="X251">
        <v>10.71</v>
      </c>
      <c r="Y251">
        <v>0</v>
      </c>
      <c r="Z251">
        <v>1.9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19</v>
      </c>
      <c r="AG251">
        <v>13.387500000000001</v>
      </c>
      <c r="AH251">
        <v>2</v>
      </c>
      <c r="AI251">
        <v>39571895</v>
      </c>
      <c r="AJ251">
        <v>275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ROW(Source!A111)</f>
        <v>111</v>
      </c>
      <c r="B252">
        <v>39571916</v>
      </c>
      <c r="C252">
        <v>39571889</v>
      </c>
      <c r="D252">
        <v>36883554</v>
      </c>
      <c r="E252">
        <v>1</v>
      </c>
      <c r="F252">
        <v>1</v>
      </c>
      <c r="G252">
        <v>1</v>
      </c>
      <c r="H252">
        <v>2</v>
      </c>
      <c r="I252" t="s">
        <v>1158</v>
      </c>
      <c r="J252" t="s">
        <v>1159</v>
      </c>
      <c r="K252" t="s">
        <v>1160</v>
      </c>
      <c r="L252">
        <v>1368</v>
      </c>
      <c r="N252">
        <v>1011</v>
      </c>
      <c r="O252" t="s">
        <v>1151</v>
      </c>
      <c r="P252" t="s">
        <v>1151</v>
      </c>
      <c r="Q252">
        <v>1</v>
      </c>
      <c r="X252">
        <v>1.47</v>
      </c>
      <c r="Y252">
        <v>0</v>
      </c>
      <c r="Z252">
        <v>65.709999999999994</v>
      </c>
      <c r="AA252">
        <v>11.6</v>
      </c>
      <c r="AB252">
        <v>0</v>
      </c>
      <c r="AC252">
        <v>0</v>
      </c>
      <c r="AD252">
        <v>1</v>
      </c>
      <c r="AE252">
        <v>0</v>
      </c>
      <c r="AF252" t="s">
        <v>19</v>
      </c>
      <c r="AG252">
        <v>1.8374999999999999</v>
      </c>
      <c r="AH252">
        <v>2</v>
      </c>
      <c r="AI252">
        <v>39571896</v>
      </c>
      <c r="AJ252">
        <v>276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ROW(Source!A111)</f>
        <v>111</v>
      </c>
      <c r="B253">
        <v>39571917</v>
      </c>
      <c r="C253">
        <v>39571889</v>
      </c>
      <c r="D253">
        <v>36883858</v>
      </c>
      <c r="E253">
        <v>1</v>
      </c>
      <c r="F253">
        <v>1</v>
      </c>
      <c r="G253">
        <v>1</v>
      </c>
      <c r="H253">
        <v>2</v>
      </c>
      <c r="I253" t="s">
        <v>1231</v>
      </c>
      <c r="J253" t="s">
        <v>1232</v>
      </c>
      <c r="K253" t="s">
        <v>1233</v>
      </c>
      <c r="L253">
        <v>1368</v>
      </c>
      <c r="N253">
        <v>1011</v>
      </c>
      <c r="O253" t="s">
        <v>1151</v>
      </c>
      <c r="P253" t="s">
        <v>1151</v>
      </c>
      <c r="Q253">
        <v>1</v>
      </c>
      <c r="X253">
        <v>4.3</v>
      </c>
      <c r="Y253">
        <v>0</v>
      </c>
      <c r="Z253">
        <v>8.1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19</v>
      </c>
      <c r="AG253">
        <v>5.375</v>
      </c>
      <c r="AH253">
        <v>2</v>
      </c>
      <c r="AI253">
        <v>39571897</v>
      </c>
      <c r="AJ253">
        <v>277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ROW(Source!A111)</f>
        <v>111</v>
      </c>
      <c r="B254">
        <v>39571918</v>
      </c>
      <c r="C254">
        <v>39571889</v>
      </c>
      <c r="D254">
        <v>36801792</v>
      </c>
      <c r="E254">
        <v>1</v>
      </c>
      <c r="F254">
        <v>1</v>
      </c>
      <c r="G254">
        <v>1</v>
      </c>
      <c r="H254">
        <v>3</v>
      </c>
      <c r="I254" t="s">
        <v>1186</v>
      </c>
      <c r="J254" t="s">
        <v>1187</v>
      </c>
      <c r="K254" t="s">
        <v>1188</v>
      </c>
      <c r="L254">
        <v>1339</v>
      </c>
      <c r="N254">
        <v>1007</v>
      </c>
      <c r="O254" t="s">
        <v>73</v>
      </c>
      <c r="P254" t="s">
        <v>73</v>
      </c>
      <c r="Q254">
        <v>1</v>
      </c>
      <c r="X254">
        <v>0.73</v>
      </c>
      <c r="Y254">
        <v>2.44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3</v>
      </c>
      <c r="AG254">
        <v>0.73</v>
      </c>
      <c r="AH254">
        <v>2</v>
      </c>
      <c r="AI254">
        <v>39571898</v>
      </c>
      <c r="AJ254">
        <v>278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ROW(Source!A111)</f>
        <v>111</v>
      </c>
      <c r="B255">
        <v>39571919</v>
      </c>
      <c r="C255">
        <v>39571889</v>
      </c>
      <c r="D255">
        <v>36802304</v>
      </c>
      <c r="E255">
        <v>1</v>
      </c>
      <c r="F255">
        <v>1</v>
      </c>
      <c r="G255">
        <v>1</v>
      </c>
      <c r="H255">
        <v>3</v>
      </c>
      <c r="I255" t="s">
        <v>1200</v>
      </c>
      <c r="J255" t="s">
        <v>1201</v>
      </c>
      <c r="K255" t="s">
        <v>1202</v>
      </c>
      <c r="L255">
        <v>1327</v>
      </c>
      <c r="N255">
        <v>1005</v>
      </c>
      <c r="O255" t="s">
        <v>250</v>
      </c>
      <c r="P255" t="s">
        <v>250</v>
      </c>
      <c r="Q255">
        <v>1</v>
      </c>
      <c r="X255">
        <v>30</v>
      </c>
      <c r="Y255">
        <v>3.62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3</v>
      </c>
      <c r="AG255">
        <v>30</v>
      </c>
      <c r="AH255">
        <v>2</v>
      </c>
      <c r="AI255">
        <v>39571899</v>
      </c>
      <c r="AJ255">
        <v>279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ROW(Source!A111)</f>
        <v>111</v>
      </c>
      <c r="B256">
        <v>39571920</v>
      </c>
      <c r="C256">
        <v>39571889</v>
      </c>
      <c r="D256">
        <v>36803256</v>
      </c>
      <c r="E256">
        <v>1</v>
      </c>
      <c r="F256">
        <v>1</v>
      </c>
      <c r="G256">
        <v>1</v>
      </c>
      <c r="H256">
        <v>3</v>
      </c>
      <c r="I256" t="s">
        <v>1178</v>
      </c>
      <c r="J256" t="s">
        <v>1179</v>
      </c>
      <c r="K256" t="s">
        <v>1180</v>
      </c>
      <c r="L256">
        <v>1348</v>
      </c>
      <c r="N256">
        <v>1009</v>
      </c>
      <c r="O256" t="s">
        <v>64</v>
      </c>
      <c r="P256" t="s">
        <v>64</v>
      </c>
      <c r="Q256">
        <v>1000</v>
      </c>
      <c r="X256">
        <v>5.0000000000000001E-3</v>
      </c>
      <c r="Y256">
        <v>10315.01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3</v>
      </c>
      <c r="AG256">
        <v>5.0000000000000001E-3</v>
      </c>
      <c r="AH256">
        <v>2</v>
      </c>
      <c r="AI256">
        <v>39571900</v>
      </c>
      <c r="AJ256">
        <v>280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ROW(Source!A111)</f>
        <v>111</v>
      </c>
      <c r="B257">
        <v>39571921</v>
      </c>
      <c r="C257">
        <v>39571889</v>
      </c>
      <c r="D257">
        <v>36804545</v>
      </c>
      <c r="E257">
        <v>1</v>
      </c>
      <c r="F257">
        <v>1</v>
      </c>
      <c r="G257">
        <v>1</v>
      </c>
      <c r="H257">
        <v>3</v>
      </c>
      <c r="I257" t="s">
        <v>1211</v>
      </c>
      <c r="J257" t="s">
        <v>1212</v>
      </c>
      <c r="K257" t="s">
        <v>1213</v>
      </c>
      <c r="L257">
        <v>1348</v>
      </c>
      <c r="N257">
        <v>1009</v>
      </c>
      <c r="O257" t="s">
        <v>64</v>
      </c>
      <c r="P257" t="s">
        <v>64</v>
      </c>
      <c r="Q257">
        <v>1000</v>
      </c>
      <c r="X257">
        <v>2E-3</v>
      </c>
      <c r="Y257">
        <v>11978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3</v>
      </c>
      <c r="AG257">
        <v>2E-3</v>
      </c>
      <c r="AH257">
        <v>2</v>
      </c>
      <c r="AI257">
        <v>39571901</v>
      </c>
      <c r="AJ257">
        <v>281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ROW(Source!A111)</f>
        <v>111</v>
      </c>
      <c r="B258">
        <v>39571922</v>
      </c>
      <c r="C258">
        <v>39571889</v>
      </c>
      <c r="D258">
        <v>36806520</v>
      </c>
      <c r="E258">
        <v>1</v>
      </c>
      <c r="F258">
        <v>1</v>
      </c>
      <c r="G258">
        <v>1</v>
      </c>
      <c r="H258">
        <v>3</v>
      </c>
      <c r="I258" t="s">
        <v>1214</v>
      </c>
      <c r="J258" t="s">
        <v>1215</v>
      </c>
      <c r="K258" t="s">
        <v>1216</v>
      </c>
      <c r="L258">
        <v>1348</v>
      </c>
      <c r="N258">
        <v>1009</v>
      </c>
      <c r="O258" t="s">
        <v>64</v>
      </c>
      <c r="P258" t="s">
        <v>64</v>
      </c>
      <c r="Q258">
        <v>1000</v>
      </c>
      <c r="X258">
        <v>0.01</v>
      </c>
      <c r="Y258">
        <v>734.5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3</v>
      </c>
      <c r="AG258">
        <v>0.01</v>
      </c>
      <c r="AH258">
        <v>2</v>
      </c>
      <c r="AI258">
        <v>39571902</v>
      </c>
      <c r="AJ258">
        <v>282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ROW(Source!A111)</f>
        <v>111</v>
      </c>
      <c r="B259">
        <v>39571923</v>
      </c>
      <c r="C259">
        <v>39571889</v>
      </c>
      <c r="D259">
        <v>36796108</v>
      </c>
      <c r="E259">
        <v>17</v>
      </c>
      <c r="F259">
        <v>1</v>
      </c>
      <c r="G259">
        <v>1</v>
      </c>
      <c r="H259">
        <v>3</v>
      </c>
      <c r="I259" t="s">
        <v>95</v>
      </c>
      <c r="J259" t="s">
        <v>3</v>
      </c>
      <c r="K259" t="s">
        <v>96</v>
      </c>
      <c r="L259">
        <v>1339</v>
      </c>
      <c r="N259">
        <v>1007</v>
      </c>
      <c r="O259" t="s">
        <v>73</v>
      </c>
      <c r="P259" t="s">
        <v>73</v>
      </c>
      <c r="Q259">
        <v>1</v>
      </c>
      <c r="X259">
        <v>101.5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 t="s">
        <v>3</v>
      </c>
      <c r="AG259">
        <v>101.5</v>
      </c>
      <c r="AH259">
        <v>2</v>
      </c>
      <c r="AI259">
        <v>39571903</v>
      </c>
      <c r="AJ259">
        <v>283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ROW(Source!A111)</f>
        <v>111</v>
      </c>
      <c r="B260">
        <v>39571924</v>
      </c>
      <c r="C260">
        <v>39571889</v>
      </c>
      <c r="D260">
        <v>36825646</v>
      </c>
      <c r="E260">
        <v>1</v>
      </c>
      <c r="F260">
        <v>1</v>
      </c>
      <c r="G260">
        <v>1</v>
      </c>
      <c r="H260">
        <v>3</v>
      </c>
      <c r="I260" t="s">
        <v>1220</v>
      </c>
      <c r="J260" t="s">
        <v>1221</v>
      </c>
      <c r="K260" t="s">
        <v>1222</v>
      </c>
      <c r="L260">
        <v>1348</v>
      </c>
      <c r="N260">
        <v>1009</v>
      </c>
      <c r="O260" t="s">
        <v>64</v>
      </c>
      <c r="P260" t="s">
        <v>64</v>
      </c>
      <c r="Q260">
        <v>1000</v>
      </c>
      <c r="X260">
        <v>1.0200000000000001E-2</v>
      </c>
      <c r="Y260">
        <v>4455.2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3</v>
      </c>
      <c r="AG260">
        <v>1.0200000000000001E-2</v>
      </c>
      <c r="AH260">
        <v>2</v>
      </c>
      <c r="AI260">
        <v>39571905</v>
      </c>
      <c r="AJ260">
        <v>285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ROW(Source!A111)</f>
        <v>111</v>
      </c>
      <c r="B261">
        <v>39571925</v>
      </c>
      <c r="C261">
        <v>39571889</v>
      </c>
      <c r="D261">
        <v>36796448</v>
      </c>
      <c r="E261">
        <v>17</v>
      </c>
      <c r="F261">
        <v>1</v>
      </c>
      <c r="G261">
        <v>1</v>
      </c>
      <c r="H261">
        <v>3</v>
      </c>
      <c r="I261" t="s">
        <v>159</v>
      </c>
      <c r="J261" t="s">
        <v>3</v>
      </c>
      <c r="K261" t="s">
        <v>160</v>
      </c>
      <c r="L261">
        <v>1348</v>
      </c>
      <c r="N261">
        <v>1009</v>
      </c>
      <c r="O261" t="s">
        <v>64</v>
      </c>
      <c r="P261" t="s">
        <v>64</v>
      </c>
      <c r="Q261">
        <v>1000</v>
      </c>
      <c r="X261">
        <v>8.1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 t="s">
        <v>3</v>
      </c>
      <c r="AG261">
        <v>8.1</v>
      </c>
      <c r="AH261">
        <v>2</v>
      </c>
      <c r="AI261">
        <v>39571907</v>
      </c>
      <c r="AJ261">
        <v>287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ROW(Source!A111)</f>
        <v>111</v>
      </c>
      <c r="B262">
        <v>39571926</v>
      </c>
      <c r="C262">
        <v>39571889</v>
      </c>
      <c r="D262">
        <v>36830509</v>
      </c>
      <c r="E262">
        <v>1</v>
      </c>
      <c r="F262">
        <v>1</v>
      </c>
      <c r="G262">
        <v>1</v>
      </c>
      <c r="H262">
        <v>3</v>
      </c>
      <c r="I262" t="s">
        <v>1223</v>
      </c>
      <c r="J262" t="s">
        <v>1224</v>
      </c>
      <c r="K262" t="s">
        <v>1225</v>
      </c>
      <c r="L262">
        <v>1339</v>
      </c>
      <c r="N262">
        <v>1007</v>
      </c>
      <c r="O262" t="s">
        <v>73</v>
      </c>
      <c r="P262" t="s">
        <v>73</v>
      </c>
      <c r="Q262">
        <v>1</v>
      </c>
      <c r="X262">
        <v>0.04</v>
      </c>
      <c r="Y262">
        <v>1056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3</v>
      </c>
      <c r="AG262">
        <v>0.04</v>
      </c>
      <c r="AH262">
        <v>2</v>
      </c>
      <c r="AI262">
        <v>39571908</v>
      </c>
      <c r="AJ262">
        <v>288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ROW(Source!A111)</f>
        <v>111</v>
      </c>
      <c r="B263">
        <v>39571927</v>
      </c>
      <c r="C263">
        <v>39571889</v>
      </c>
      <c r="D263">
        <v>36831734</v>
      </c>
      <c r="E263">
        <v>1</v>
      </c>
      <c r="F263">
        <v>1</v>
      </c>
      <c r="G263">
        <v>1</v>
      </c>
      <c r="H263">
        <v>3</v>
      </c>
      <c r="I263" t="s">
        <v>1259</v>
      </c>
      <c r="J263" t="s">
        <v>1260</v>
      </c>
      <c r="K263" t="s">
        <v>1261</v>
      </c>
      <c r="L263">
        <v>1327</v>
      </c>
      <c r="N263">
        <v>1005</v>
      </c>
      <c r="O263" t="s">
        <v>250</v>
      </c>
      <c r="P263" t="s">
        <v>250</v>
      </c>
      <c r="Q263">
        <v>1</v>
      </c>
      <c r="X263">
        <v>3.6</v>
      </c>
      <c r="Y263">
        <v>57.63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3</v>
      </c>
      <c r="AG263">
        <v>3.6</v>
      </c>
      <c r="AH263">
        <v>2</v>
      </c>
      <c r="AI263">
        <v>39571909</v>
      </c>
      <c r="AJ263">
        <v>289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ROW(Source!A116)</f>
        <v>116</v>
      </c>
      <c r="B264">
        <v>39571941</v>
      </c>
      <c r="C264">
        <v>39571932</v>
      </c>
      <c r="D264">
        <v>37064978</v>
      </c>
      <c r="E264">
        <v>1</v>
      </c>
      <c r="F264">
        <v>1</v>
      </c>
      <c r="G264">
        <v>1</v>
      </c>
      <c r="H264">
        <v>1</v>
      </c>
      <c r="I264" t="s">
        <v>1181</v>
      </c>
      <c r="J264" t="s">
        <v>3</v>
      </c>
      <c r="K264" t="s">
        <v>1182</v>
      </c>
      <c r="L264">
        <v>1191</v>
      </c>
      <c r="N264">
        <v>1013</v>
      </c>
      <c r="O264" t="s">
        <v>1143</v>
      </c>
      <c r="P264" t="s">
        <v>1143</v>
      </c>
      <c r="Q264">
        <v>1</v>
      </c>
      <c r="X264">
        <v>3.73</v>
      </c>
      <c r="Y264">
        <v>0</v>
      </c>
      <c r="Z264">
        <v>0</v>
      </c>
      <c r="AA264">
        <v>0</v>
      </c>
      <c r="AB264">
        <v>8.86</v>
      </c>
      <c r="AC264">
        <v>0</v>
      </c>
      <c r="AD264">
        <v>1</v>
      </c>
      <c r="AE264">
        <v>1</v>
      </c>
      <c r="AF264" t="s">
        <v>20</v>
      </c>
      <c r="AG264">
        <v>4.2894999999999994</v>
      </c>
      <c r="AH264">
        <v>2</v>
      </c>
      <c r="AI264">
        <v>39571933</v>
      </c>
      <c r="AJ264">
        <v>290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ROW(Source!A116)</f>
        <v>116</v>
      </c>
      <c r="B265">
        <v>39571942</v>
      </c>
      <c r="C265">
        <v>39571932</v>
      </c>
      <c r="D265">
        <v>37064876</v>
      </c>
      <c r="E265">
        <v>1</v>
      </c>
      <c r="F265">
        <v>1</v>
      </c>
      <c r="G265">
        <v>1</v>
      </c>
      <c r="H265">
        <v>1</v>
      </c>
      <c r="I265" t="s">
        <v>1146</v>
      </c>
      <c r="J265" t="s">
        <v>3</v>
      </c>
      <c r="K265" t="s">
        <v>1147</v>
      </c>
      <c r="L265">
        <v>1191</v>
      </c>
      <c r="N265">
        <v>1013</v>
      </c>
      <c r="O265" t="s">
        <v>1143</v>
      </c>
      <c r="P265" t="s">
        <v>1143</v>
      </c>
      <c r="Q265">
        <v>1</v>
      </c>
      <c r="X265">
        <v>0.55000000000000004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2</v>
      </c>
      <c r="AF265" t="s">
        <v>19</v>
      </c>
      <c r="AG265">
        <v>0.6875</v>
      </c>
      <c r="AH265">
        <v>2</v>
      </c>
      <c r="AI265">
        <v>39571934</v>
      </c>
      <c r="AJ265">
        <v>291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ROW(Source!A116)</f>
        <v>116</v>
      </c>
      <c r="B266">
        <v>39571943</v>
      </c>
      <c r="C266">
        <v>39571932</v>
      </c>
      <c r="D266">
        <v>36882383</v>
      </c>
      <c r="E266">
        <v>1</v>
      </c>
      <c r="F266">
        <v>1</v>
      </c>
      <c r="G266">
        <v>1</v>
      </c>
      <c r="H266">
        <v>2</v>
      </c>
      <c r="I266" t="s">
        <v>1205</v>
      </c>
      <c r="J266" t="s">
        <v>1206</v>
      </c>
      <c r="K266" t="s">
        <v>1207</v>
      </c>
      <c r="L266">
        <v>1368</v>
      </c>
      <c r="N266">
        <v>1011</v>
      </c>
      <c r="O266" t="s">
        <v>1151</v>
      </c>
      <c r="P266" t="s">
        <v>1151</v>
      </c>
      <c r="Q266">
        <v>1</v>
      </c>
      <c r="X266">
        <v>0.09</v>
      </c>
      <c r="Y266">
        <v>0</v>
      </c>
      <c r="Z266">
        <v>89.99</v>
      </c>
      <c r="AA266">
        <v>10.06</v>
      </c>
      <c r="AB266">
        <v>0</v>
      </c>
      <c r="AC266">
        <v>0</v>
      </c>
      <c r="AD266">
        <v>1</v>
      </c>
      <c r="AE266">
        <v>0</v>
      </c>
      <c r="AF266" t="s">
        <v>19</v>
      </c>
      <c r="AG266">
        <v>0.11249999999999999</v>
      </c>
      <c r="AH266">
        <v>2</v>
      </c>
      <c r="AI266">
        <v>39571935</v>
      </c>
      <c r="AJ266">
        <v>292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ROW(Source!A116)</f>
        <v>116</v>
      </c>
      <c r="B267">
        <v>39571944</v>
      </c>
      <c r="C267">
        <v>39571932</v>
      </c>
      <c r="D267">
        <v>36882890</v>
      </c>
      <c r="E267">
        <v>1</v>
      </c>
      <c r="F267">
        <v>1</v>
      </c>
      <c r="G267">
        <v>1</v>
      </c>
      <c r="H267">
        <v>2</v>
      </c>
      <c r="I267" t="s">
        <v>1239</v>
      </c>
      <c r="J267" t="s">
        <v>1240</v>
      </c>
      <c r="K267" t="s">
        <v>1241</v>
      </c>
      <c r="L267">
        <v>1368</v>
      </c>
      <c r="N267">
        <v>1011</v>
      </c>
      <c r="O267" t="s">
        <v>1151</v>
      </c>
      <c r="P267" t="s">
        <v>1151</v>
      </c>
      <c r="Q267">
        <v>1</v>
      </c>
      <c r="X267">
        <v>0.93</v>
      </c>
      <c r="Y267">
        <v>0</v>
      </c>
      <c r="Z267">
        <v>0.55000000000000004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19</v>
      </c>
      <c r="AG267">
        <v>1.1625000000000001</v>
      </c>
      <c r="AH267">
        <v>2</v>
      </c>
      <c r="AI267">
        <v>39571936</v>
      </c>
      <c r="AJ267">
        <v>293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ROW(Source!A116)</f>
        <v>116</v>
      </c>
      <c r="B268">
        <v>39571945</v>
      </c>
      <c r="C268">
        <v>39571932</v>
      </c>
      <c r="D268">
        <v>36883878</v>
      </c>
      <c r="E268">
        <v>1</v>
      </c>
      <c r="F268">
        <v>1</v>
      </c>
      <c r="G268">
        <v>1</v>
      </c>
      <c r="H268">
        <v>2</v>
      </c>
      <c r="I268" t="s">
        <v>1242</v>
      </c>
      <c r="J268" t="s">
        <v>1243</v>
      </c>
      <c r="K268" t="s">
        <v>1244</v>
      </c>
      <c r="L268">
        <v>1368</v>
      </c>
      <c r="N268">
        <v>1011</v>
      </c>
      <c r="O268" t="s">
        <v>1151</v>
      </c>
      <c r="P268" t="s">
        <v>1151</v>
      </c>
      <c r="Q268">
        <v>1</v>
      </c>
      <c r="X268">
        <v>0.46</v>
      </c>
      <c r="Y268">
        <v>0</v>
      </c>
      <c r="Z268">
        <v>90</v>
      </c>
      <c r="AA268">
        <v>10.06</v>
      </c>
      <c r="AB268">
        <v>0</v>
      </c>
      <c r="AC268">
        <v>0</v>
      </c>
      <c r="AD268">
        <v>1</v>
      </c>
      <c r="AE268">
        <v>0</v>
      </c>
      <c r="AF268" t="s">
        <v>19</v>
      </c>
      <c r="AG268">
        <v>0.57500000000000007</v>
      </c>
      <c r="AH268">
        <v>2</v>
      </c>
      <c r="AI268">
        <v>39571937</v>
      </c>
      <c r="AJ268">
        <v>294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ROW(Source!A116)</f>
        <v>116</v>
      </c>
      <c r="B269">
        <v>39571946</v>
      </c>
      <c r="C269">
        <v>39571932</v>
      </c>
      <c r="D269">
        <v>36801792</v>
      </c>
      <c r="E269">
        <v>1</v>
      </c>
      <c r="F269">
        <v>1</v>
      </c>
      <c r="G269">
        <v>1</v>
      </c>
      <c r="H269">
        <v>3</v>
      </c>
      <c r="I269" t="s">
        <v>1186</v>
      </c>
      <c r="J269" t="s">
        <v>1187</v>
      </c>
      <c r="K269" t="s">
        <v>1188</v>
      </c>
      <c r="L269">
        <v>1339</v>
      </c>
      <c r="N269">
        <v>1007</v>
      </c>
      <c r="O269" t="s">
        <v>73</v>
      </c>
      <c r="P269" t="s">
        <v>73</v>
      </c>
      <c r="Q269">
        <v>1</v>
      </c>
      <c r="X269">
        <v>0.15</v>
      </c>
      <c r="Y269">
        <v>2.44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3</v>
      </c>
      <c r="AG269">
        <v>0.15</v>
      </c>
      <c r="AH269">
        <v>2</v>
      </c>
      <c r="AI269">
        <v>39571938</v>
      </c>
      <c r="AJ269">
        <v>295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ROW(Source!A116)</f>
        <v>116</v>
      </c>
      <c r="B270">
        <v>39571947</v>
      </c>
      <c r="C270">
        <v>39571932</v>
      </c>
      <c r="D270">
        <v>36797130</v>
      </c>
      <c r="E270">
        <v>17</v>
      </c>
      <c r="F270">
        <v>1</v>
      </c>
      <c r="G270">
        <v>1</v>
      </c>
      <c r="H270">
        <v>3</v>
      </c>
      <c r="I270" t="s">
        <v>1593</v>
      </c>
      <c r="J270" t="s">
        <v>3</v>
      </c>
      <c r="K270" t="s">
        <v>1594</v>
      </c>
      <c r="L270">
        <v>1339</v>
      </c>
      <c r="N270">
        <v>1007</v>
      </c>
      <c r="O270" t="s">
        <v>73</v>
      </c>
      <c r="P270" t="s">
        <v>73</v>
      </c>
      <c r="Q270">
        <v>1</v>
      </c>
      <c r="X270">
        <v>0.11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 t="s">
        <v>3</v>
      </c>
      <c r="AG270">
        <v>0.11</v>
      </c>
      <c r="AH270">
        <v>3</v>
      </c>
      <c r="AI270">
        <v>-1</v>
      </c>
      <c r="AJ270" t="s">
        <v>3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ROW(Source!A116)</f>
        <v>116</v>
      </c>
      <c r="B271">
        <v>39571948</v>
      </c>
      <c r="C271">
        <v>39571932</v>
      </c>
      <c r="D271">
        <v>36796092</v>
      </c>
      <c r="E271">
        <v>17</v>
      </c>
      <c r="F271">
        <v>1</v>
      </c>
      <c r="G271">
        <v>1</v>
      </c>
      <c r="H271">
        <v>3</v>
      </c>
      <c r="I271" t="s">
        <v>282</v>
      </c>
      <c r="J271" t="s">
        <v>3</v>
      </c>
      <c r="K271" t="s">
        <v>1595</v>
      </c>
      <c r="L271">
        <v>1339</v>
      </c>
      <c r="N271">
        <v>1007</v>
      </c>
      <c r="O271" t="s">
        <v>73</v>
      </c>
      <c r="P271" t="s">
        <v>73</v>
      </c>
      <c r="Q271">
        <v>1</v>
      </c>
      <c r="X271">
        <v>0.1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 t="s">
        <v>3</v>
      </c>
      <c r="AG271">
        <v>0.1</v>
      </c>
      <c r="AH271">
        <v>2</v>
      </c>
      <c r="AI271">
        <v>39571939</v>
      </c>
      <c r="AJ271">
        <v>296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ROW(Source!A116)</f>
        <v>116</v>
      </c>
      <c r="B272">
        <v>39571949</v>
      </c>
      <c r="C272">
        <v>39571932</v>
      </c>
      <c r="D272">
        <v>36796092</v>
      </c>
      <c r="E272">
        <v>17</v>
      </c>
      <c r="F272">
        <v>1</v>
      </c>
      <c r="G272">
        <v>1</v>
      </c>
      <c r="H272">
        <v>3</v>
      </c>
      <c r="I272" t="s">
        <v>282</v>
      </c>
      <c r="J272" t="s">
        <v>3</v>
      </c>
      <c r="K272" t="s">
        <v>1596</v>
      </c>
      <c r="L272">
        <v>1339</v>
      </c>
      <c r="N272">
        <v>1007</v>
      </c>
      <c r="O272" t="s">
        <v>73</v>
      </c>
      <c r="P272" t="s">
        <v>73</v>
      </c>
      <c r="Q272">
        <v>1</v>
      </c>
      <c r="X272">
        <v>0.09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 t="s">
        <v>3</v>
      </c>
      <c r="AG272">
        <v>0.09</v>
      </c>
      <c r="AH272">
        <v>3</v>
      </c>
      <c r="AI272">
        <v>-1</v>
      </c>
      <c r="AJ272" t="s">
        <v>3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ROW(Source!A116)</f>
        <v>116</v>
      </c>
      <c r="B273">
        <v>39571950</v>
      </c>
      <c r="C273">
        <v>39571932</v>
      </c>
      <c r="D273">
        <v>36796092</v>
      </c>
      <c r="E273">
        <v>17</v>
      </c>
      <c r="F273">
        <v>1</v>
      </c>
      <c r="G273">
        <v>1</v>
      </c>
      <c r="H273">
        <v>3</v>
      </c>
      <c r="I273" t="s">
        <v>282</v>
      </c>
      <c r="J273" t="s">
        <v>3</v>
      </c>
      <c r="K273" t="s">
        <v>283</v>
      </c>
      <c r="L273">
        <v>1339</v>
      </c>
      <c r="N273">
        <v>1007</v>
      </c>
      <c r="O273" t="s">
        <v>73</v>
      </c>
      <c r="P273" t="s">
        <v>73</v>
      </c>
      <c r="Q273">
        <v>1</v>
      </c>
      <c r="X273">
        <v>1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 t="s">
        <v>3</v>
      </c>
      <c r="AG273">
        <v>1</v>
      </c>
      <c r="AH273">
        <v>3</v>
      </c>
      <c r="AI273">
        <v>-1</v>
      </c>
      <c r="AJ273" t="s">
        <v>3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ROW(Source!A119)</f>
        <v>119</v>
      </c>
      <c r="B274">
        <v>39571963</v>
      </c>
      <c r="C274">
        <v>39571953</v>
      </c>
      <c r="D274">
        <v>37064998</v>
      </c>
      <c r="E274">
        <v>1</v>
      </c>
      <c r="F274">
        <v>1</v>
      </c>
      <c r="G274">
        <v>1</v>
      </c>
      <c r="H274">
        <v>1</v>
      </c>
      <c r="I274" t="s">
        <v>1192</v>
      </c>
      <c r="J274" t="s">
        <v>3</v>
      </c>
      <c r="K274" t="s">
        <v>1193</v>
      </c>
      <c r="L274">
        <v>1191</v>
      </c>
      <c r="N274">
        <v>1013</v>
      </c>
      <c r="O274" t="s">
        <v>1143</v>
      </c>
      <c r="P274" t="s">
        <v>1143</v>
      </c>
      <c r="Q274">
        <v>1</v>
      </c>
      <c r="X274">
        <v>180</v>
      </c>
      <c r="Y274">
        <v>0</v>
      </c>
      <c r="Z274">
        <v>0</v>
      </c>
      <c r="AA274">
        <v>0</v>
      </c>
      <c r="AB274">
        <v>7.8</v>
      </c>
      <c r="AC274">
        <v>0</v>
      </c>
      <c r="AD274">
        <v>1</v>
      </c>
      <c r="AE274">
        <v>1</v>
      </c>
      <c r="AF274" t="s">
        <v>20</v>
      </c>
      <c r="AG274">
        <v>206.99999999999997</v>
      </c>
      <c r="AH274">
        <v>2</v>
      </c>
      <c r="AI274">
        <v>39571954</v>
      </c>
      <c r="AJ274">
        <v>298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ROW(Source!A119)</f>
        <v>119</v>
      </c>
      <c r="B275">
        <v>39571964</v>
      </c>
      <c r="C275">
        <v>39571953</v>
      </c>
      <c r="D275">
        <v>37064876</v>
      </c>
      <c r="E275">
        <v>1</v>
      </c>
      <c r="F275">
        <v>1</v>
      </c>
      <c r="G275">
        <v>1</v>
      </c>
      <c r="H275">
        <v>1</v>
      </c>
      <c r="I275" t="s">
        <v>1146</v>
      </c>
      <c r="J275" t="s">
        <v>3</v>
      </c>
      <c r="K275" t="s">
        <v>1147</v>
      </c>
      <c r="L275">
        <v>1191</v>
      </c>
      <c r="N275">
        <v>1013</v>
      </c>
      <c r="O275" t="s">
        <v>1143</v>
      </c>
      <c r="P275" t="s">
        <v>1143</v>
      </c>
      <c r="Q275">
        <v>1</v>
      </c>
      <c r="X275">
        <v>18.13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2</v>
      </c>
      <c r="AF275" t="s">
        <v>19</v>
      </c>
      <c r="AG275">
        <v>22.662499999999998</v>
      </c>
      <c r="AH275">
        <v>2</v>
      </c>
      <c r="AI275">
        <v>39571955</v>
      </c>
      <c r="AJ275">
        <v>299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ROW(Source!A119)</f>
        <v>119</v>
      </c>
      <c r="B276">
        <v>39571965</v>
      </c>
      <c r="C276">
        <v>39571953</v>
      </c>
      <c r="D276">
        <v>36882057</v>
      </c>
      <c r="E276">
        <v>1</v>
      </c>
      <c r="F276">
        <v>1</v>
      </c>
      <c r="G276">
        <v>1</v>
      </c>
      <c r="H276">
        <v>2</v>
      </c>
      <c r="I276" t="s">
        <v>1194</v>
      </c>
      <c r="J276" t="s">
        <v>1195</v>
      </c>
      <c r="K276" t="s">
        <v>1196</v>
      </c>
      <c r="L276">
        <v>1368</v>
      </c>
      <c r="N276">
        <v>1011</v>
      </c>
      <c r="O276" t="s">
        <v>1151</v>
      </c>
      <c r="P276" t="s">
        <v>1151</v>
      </c>
      <c r="Q276">
        <v>1</v>
      </c>
      <c r="X276">
        <v>18</v>
      </c>
      <c r="Y276">
        <v>0</v>
      </c>
      <c r="Z276">
        <v>86.4</v>
      </c>
      <c r="AA276">
        <v>13.5</v>
      </c>
      <c r="AB276">
        <v>0</v>
      </c>
      <c r="AC276">
        <v>0</v>
      </c>
      <c r="AD276">
        <v>1</v>
      </c>
      <c r="AE276">
        <v>0</v>
      </c>
      <c r="AF276" t="s">
        <v>19</v>
      </c>
      <c r="AG276">
        <v>22.5</v>
      </c>
      <c r="AH276">
        <v>2</v>
      </c>
      <c r="AI276">
        <v>39571956</v>
      </c>
      <c r="AJ276">
        <v>300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ROW(Source!A119)</f>
        <v>119</v>
      </c>
      <c r="B277">
        <v>39571966</v>
      </c>
      <c r="C277">
        <v>39571953</v>
      </c>
      <c r="D277">
        <v>36882569</v>
      </c>
      <c r="E277">
        <v>1</v>
      </c>
      <c r="F277">
        <v>1</v>
      </c>
      <c r="G277">
        <v>1</v>
      </c>
      <c r="H277">
        <v>2</v>
      </c>
      <c r="I277" t="s">
        <v>1197</v>
      </c>
      <c r="J277" t="s">
        <v>1198</v>
      </c>
      <c r="K277" t="s">
        <v>1199</v>
      </c>
      <c r="L277">
        <v>1368</v>
      </c>
      <c r="N277">
        <v>1011</v>
      </c>
      <c r="O277" t="s">
        <v>1151</v>
      </c>
      <c r="P277" t="s">
        <v>1151</v>
      </c>
      <c r="Q277">
        <v>1</v>
      </c>
      <c r="X277">
        <v>48</v>
      </c>
      <c r="Y277">
        <v>0</v>
      </c>
      <c r="Z277">
        <v>0.5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19</v>
      </c>
      <c r="AG277">
        <v>60</v>
      </c>
      <c r="AH277">
        <v>2</v>
      </c>
      <c r="AI277">
        <v>39571957</v>
      </c>
      <c r="AJ277">
        <v>301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ROW(Source!A119)</f>
        <v>119</v>
      </c>
      <c r="B278">
        <v>39571967</v>
      </c>
      <c r="C278">
        <v>39571953</v>
      </c>
      <c r="D278">
        <v>36883554</v>
      </c>
      <c r="E278">
        <v>1</v>
      </c>
      <c r="F278">
        <v>1</v>
      </c>
      <c r="G278">
        <v>1</v>
      </c>
      <c r="H278">
        <v>2</v>
      </c>
      <c r="I278" t="s">
        <v>1158</v>
      </c>
      <c r="J278" t="s">
        <v>1159</v>
      </c>
      <c r="K278" t="s">
        <v>1160</v>
      </c>
      <c r="L278">
        <v>1368</v>
      </c>
      <c r="N278">
        <v>1011</v>
      </c>
      <c r="O278" t="s">
        <v>1151</v>
      </c>
      <c r="P278" t="s">
        <v>1151</v>
      </c>
      <c r="Q278">
        <v>1</v>
      </c>
      <c r="X278">
        <v>0.13</v>
      </c>
      <c r="Y278">
        <v>0</v>
      </c>
      <c r="Z278">
        <v>65.709999999999994</v>
      </c>
      <c r="AA278">
        <v>11.6</v>
      </c>
      <c r="AB278">
        <v>0</v>
      </c>
      <c r="AC278">
        <v>0</v>
      </c>
      <c r="AD278">
        <v>1</v>
      </c>
      <c r="AE278">
        <v>0</v>
      </c>
      <c r="AF278" t="s">
        <v>19</v>
      </c>
      <c r="AG278">
        <v>0.16250000000000001</v>
      </c>
      <c r="AH278">
        <v>2</v>
      </c>
      <c r="AI278">
        <v>39571958</v>
      </c>
      <c r="AJ278">
        <v>302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ROW(Source!A119)</f>
        <v>119</v>
      </c>
      <c r="B279">
        <v>39571968</v>
      </c>
      <c r="C279">
        <v>39571953</v>
      </c>
      <c r="D279">
        <v>36801792</v>
      </c>
      <c r="E279">
        <v>1</v>
      </c>
      <c r="F279">
        <v>1</v>
      </c>
      <c r="G279">
        <v>1</v>
      </c>
      <c r="H279">
        <v>3</v>
      </c>
      <c r="I279" t="s">
        <v>1186</v>
      </c>
      <c r="J279" t="s">
        <v>1187</v>
      </c>
      <c r="K279" t="s">
        <v>1188</v>
      </c>
      <c r="L279">
        <v>1339</v>
      </c>
      <c r="N279">
        <v>1007</v>
      </c>
      <c r="O279" t="s">
        <v>73</v>
      </c>
      <c r="P279" t="s">
        <v>73</v>
      </c>
      <c r="Q279">
        <v>1</v>
      </c>
      <c r="X279">
        <v>0.2</v>
      </c>
      <c r="Y279">
        <v>2.44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3</v>
      </c>
      <c r="AG279">
        <v>0.2</v>
      </c>
      <c r="AH279">
        <v>2</v>
      </c>
      <c r="AI279">
        <v>39571959</v>
      </c>
      <c r="AJ279">
        <v>303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ROW(Source!A119)</f>
        <v>119</v>
      </c>
      <c r="B280">
        <v>39571969</v>
      </c>
      <c r="C280">
        <v>39571953</v>
      </c>
      <c r="D280">
        <v>36802304</v>
      </c>
      <c r="E280">
        <v>1</v>
      </c>
      <c r="F280">
        <v>1</v>
      </c>
      <c r="G280">
        <v>1</v>
      </c>
      <c r="H280">
        <v>3</v>
      </c>
      <c r="I280" t="s">
        <v>1200</v>
      </c>
      <c r="J280" t="s">
        <v>1201</v>
      </c>
      <c r="K280" t="s">
        <v>1202</v>
      </c>
      <c r="L280">
        <v>1327</v>
      </c>
      <c r="N280">
        <v>1005</v>
      </c>
      <c r="O280" t="s">
        <v>250</v>
      </c>
      <c r="P280" t="s">
        <v>250</v>
      </c>
      <c r="Q280">
        <v>1</v>
      </c>
      <c r="X280">
        <v>250</v>
      </c>
      <c r="Y280">
        <v>3.62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3</v>
      </c>
      <c r="AG280">
        <v>250</v>
      </c>
      <c r="AH280">
        <v>2</v>
      </c>
      <c r="AI280">
        <v>39571960</v>
      </c>
      <c r="AJ280">
        <v>304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ROW(Source!A119)</f>
        <v>119</v>
      </c>
      <c r="B281">
        <v>39571970</v>
      </c>
      <c r="C281">
        <v>39571953</v>
      </c>
      <c r="D281">
        <v>36796108</v>
      </c>
      <c r="E281">
        <v>17</v>
      </c>
      <c r="F281">
        <v>1</v>
      </c>
      <c r="G281">
        <v>1</v>
      </c>
      <c r="H281">
        <v>3</v>
      </c>
      <c r="I281" t="s">
        <v>95</v>
      </c>
      <c r="J281" t="s">
        <v>3</v>
      </c>
      <c r="K281" t="s">
        <v>96</v>
      </c>
      <c r="L281">
        <v>1339</v>
      </c>
      <c r="N281">
        <v>1007</v>
      </c>
      <c r="O281" t="s">
        <v>73</v>
      </c>
      <c r="P281" t="s">
        <v>73</v>
      </c>
      <c r="Q281">
        <v>1</v>
      </c>
      <c r="X281">
        <v>102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 t="s">
        <v>3</v>
      </c>
      <c r="AG281">
        <v>102</v>
      </c>
      <c r="AH281">
        <v>2</v>
      </c>
      <c r="AI281">
        <v>39571961</v>
      </c>
      <c r="AJ281">
        <v>305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ROW(Source!A122)</f>
        <v>122</v>
      </c>
      <c r="B282">
        <v>39571981</v>
      </c>
      <c r="C282">
        <v>39571973</v>
      </c>
      <c r="D282">
        <v>37064978</v>
      </c>
      <c r="E282">
        <v>1</v>
      </c>
      <c r="F282">
        <v>1</v>
      </c>
      <c r="G282">
        <v>1</v>
      </c>
      <c r="H282">
        <v>1</v>
      </c>
      <c r="I282" t="s">
        <v>1181</v>
      </c>
      <c r="J282" t="s">
        <v>3</v>
      </c>
      <c r="K282" t="s">
        <v>1182</v>
      </c>
      <c r="L282">
        <v>1191</v>
      </c>
      <c r="N282">
        <v>1013</v>
      </c>
      <c r="O282" t="s">
        <v>1143</v>
      </c>
      <c r="P282" t="s">
        <v>1143</v>
      </c>
      <c r="Q282">
        <v>1</v>
      </c>
      <c r="X282">
        <v>12.64</v>
      </c>
      <c r="Y282">
        <v>0</v>
      </c>
      <c r="Z282">
        <v>0</v>
      </c>
      <c r="AA282">
        <v>0</v>
      </c>
      <c r="AB282">
        <v>8.86</v>
      </c>
      <c r="AC282">
        <v>0</v>
      </c>
      <c r="AD282">
        <v>1</v>
      </c>
      <c r="AE282">
        <v>1</v>
      </c>
      <c r="AF282" t="s">
        <v>20</v>
      </c>
      <c r="AG282">
        <v>14.536</v>
      </c>
      <c r="AH282">
        <v>2</v>
      </c>
      <c r="AI282">
        <v>39571974</v>
      </c>
      <c r="AJ282">
        <v>307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ROW(Source!A122)</f>
        <v>122</v>
      </c>
      <c r="B283">
        <v>39571982</v>
      </c>
      <c r="C283">
        <v>39571973</v>
      </c>
      <c r="D283">
        <v>37064876</v>
      </c>
      <c r="E283">
        <v>1</v>
      </c>
      <c r="F283">
        <v>1</v>
      </c>
      <c r="G283">
        <v>1</v>
      </c>
      <c r="H283">
        <v>1</v>
      </c>
      <c r="I283" t="s">
        <v>1146</v>
      </c>
      <c r="J283" t="s">
        <v>3</v>
      </c>
      <c r="K283" t="s">
        <v>1147</v>
      </c>
      <c r="L283">
        <v>1191</v>
      </c>
      <c r="N283">
        <v>1013</v>
      </c>
      <c r="O283" t="s">
        <v>1143</v>
      </c>
      <c r="P283" t="s">
        <v>1143</v>
      </c>
      <c r="Q283">
        <v>1</v>
      </c>
      <c r="X283">
        <v>0.38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2</v>
      </c>
      <c r="AF283" t="s">
        <v>19</v>
      </c>
      <c r="AG283">
        <v>0.47499999999999998</v>
      </c>
      <c r="AH283">
        <v>2</v>
      </c>
      <c r="AI283">
        <v>39571975</v>
      </c>
      <c r="AJ283">
        <v>308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ROW(Source!A122)</f>
        <v>122</v>
      </c>
      <c r="B284">
        <v>39571983</v>
      </c>
      <c r="C284">
        <v>39571973</v>
      </c>
      <c r="D284">
        <v>36882159</v>
      </c>
      <c r="E284">
        <v>1</v>
      </c>
      <c r="F284">
        <v>1</v>
      </c>
      <c r="G284">
        <v>1</v>
      </c>
      <c r="H284">
        <v>2</v>
      </c>
      <c r="I284" t="s">
        <v>1155</v>
      </c>
      <c r="J284" t="s">
        <v>1156</v>
      </c>
      <c r="K284" t="s">
        <v>1157</v>
      </c>
      <c r="L284">
        <v>1368</v>
      </c>
      <c r="N284">
        <v>1011</v>
      </c>
      <c r="O284" t="s">
        <v>1151</v>
      </c>
      <c r="P284" t="s">
        <v>1151</v>
      </c>
      <c r="Q284">
        <v>1</v>
      </c>
      <c r="X284">
        <v>0.16</v>
      </c>
      <c r="Y284">
        <v>0</v>
      </c>
      <c r="Z284">
        <v>111.99</v>
      </c>
      <c r="AA284">
        <v>13.5</v>
      </c>
      <c r="AB284">
        <v>0</v>
      </c>
      <c r="AC284">
        <v>0</v>
      </c>
      <c r="AD284">
        <v>1</v>
      </c>
      <c r="AE284">
        <v>0</v>
      </c>
      <c r="AF284" t="s">
        <v>19</v>
      </c>
      <c r="AG284">
        <v>0.2</v>
      </c>
      <c r="AH284">
        <v>2</v>
      </c>
      <c r="AI284">
        <v>39571976</v>
      </c>
      <c r="AJ284">
        <v>309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ROW(Source!A122)</f>
        <v>122</v>
      </c>
      <c r="B285">
        <v>39571984</v>
      </c>
      <c r="C285">
        <v>39571973</v>
      </c>
      <c r="D285">
        <v>36883554</v>
      </c>
      <c r="E285">
        <v>1</v>
      </c>
      <c r="F285">
        <v>1</v>
      </c>
      <c r="G285">
        <v>1</v>
      </c>
      <c r="H285">
        <v>2</v>
      </c>
      <c r="I285" t="s">
        <v>1158</v>
      </c>
      <c r="J285" t="s">
        <v>1159</v>
      </c>
      <c r="K285" t="s">
        <v>1160</v>
      </c>
      <c r="L285">
        <v>1368</v>
      </c>
      <c r="N285">
        <v>1011</v>
      </c>
      <c r="O285" t="s">
        <v>1151</v>
      </c>
      <c r="P285" t="s">
        <v>1151</v>
      </c>
      <c r="Q285">
        <v>1</v>
      </c>
      <c r="X285">
        <v>0.22</v>
      </c>
      <c r="Y285">
        <v>0</v>
      </c>
      <c r="Z285">
        <v>65.709999999999994</v>
      </c>
      <c r="AA285">
        <v>11.6</v>
      </c>
      <c r="AB285">
        <v>0</v>
      </c>
      <c r="AC285">
        <v>0</v>
      </c>
      <c r="AD285">
        <v>1</v>
      </c>
      <c r="AE285">
        <v>0</v>
      </c>
      <c r="AF285" t="s">
        <v>19</v>
      </c>
      <c r="AG285">
        <v>0.27500000000000002</v>
      </c>
      <c r="AH285">
        <v>2</v>
      </c>
      <c r="AI285">
        <v>39571977</v>
      </c>
      <c r="AJ285">
        <v>310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ROW(Source!A122)</f>
        <v>122</v>
      </c>
      <c r="B286">
        <v>39571985</v>
      </c>
      <c r="C286">
        <v>39571973</v>
      </c>
      <c r="D286">
        <v>36825608</v>
      </c>
      <c r="E286">
        <v>1</v>
      </c>
      <c r="F286">
        <v>1</v>
      </c>
      <c r="G286">
        <v>1</v>
      </c>
      <c r="H286">
        <v>3</v>
      </c>
      <c r="I286" t="s">
        <v>1217</v>
      </c>
      <c r="J286" t="s">
        <v>1218</v>
      </c>
      <c r="K286" t="s">
        <v>1219</v>
      </c>
      <c r="L286">
        <v>1348</v>
      </c>
      <c r="N286">
        <v>1009</v>
      </c>
      <c r="O286" t="s">
        <v>64</v>
      </c>
      <c r="P286" t="s">
        <v>64</v>
      </c>
      <c r="Q286">
        <v>1000</v>
      </c>
      <c r="X286">
        <v>2.8000000000000001E-2</v>
      </c>
      <c r="Y286">
        <v>10200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</v>
      </c>
      <c r="AG286">
        <v>2.8000000000000001E-2</v>
      </c>
      <c r="AH286">
        <v>2</v>
      </c>
      <c r="AI286">
        <v>39571978</v>
      </c>
      <c r="AJ286">
        <v>311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ROW(Source!A122)</f>
        <v>122</v>
      </c>
      <c r="B287">
        <v>39571986</v>
      </c>
      <c r="C287">
        <v>39571973</v>
      </c>
      <c r="D287">
        <v>36796448</v>
      </c>
      <c r="E287">
        <v>17</v>
      </c>
      <c r="F287">
        <v>1</v>
      </c>
      <c r="G287">
        <v>1</v>
      </c>
      <c r="H287">
        <v>3</v>
      </c>
      <c r="I287" t="s">
        <v>159</v>
      </c>
      <c r="J287" t="s">
        <v>3</v>
      </c>
      <c r="K287" t="s">
        <v>160</v>
      </c>
      <c r="L287">
        <v>1348</v>
      </c>
      <c r="N287">
        <v>1009</v>
      </c>
      <c r="O287" t="s">
        <v>64</v>
      </c>
      <c r="P287" t="s">
        <v>64</v>
      </c>
      <c r="Q287">
        <v>1000</v>
      </c>
      <c r="X287">
        <v>1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 t="s">
        <v>3</v>
      </c>
      <c r="AG287">
        <v>1</v>
      </c>
      <c r="AH287">
        <v>2</v>
      </c>
      <c r="AI287">
        <v>39571980</v>
      </c>
      <c r="AJ287">
        <v>313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ROW(Source!A125)</f>
        <v>125</v>
      </c>
      <c r="B288">
        <v>39571995</v>
      </c>
      <c r="C288">
        <v>39571989</v>
      </c>
      <c r="D288">
        <v>37064928</v>
      </c>
      <c r="E288">
        <v>1</v>
      </c>
      <c r="F288">
        <v>1</v>
      </c>
      <c r="G288">
        <v>1</v>
      </c>
      <c r="H288">
        <v>1</v>
      </c>
      <c r="I288" t="s">
        <v>1229</v>
      </c>
      <c r="J288" t="s">
        <v>3</v>
      </c>
      <c r="K288" t="s">
        <v>1230</v>
      </c>
      <c r="L288">
        <v>1191</v>
      </c>
      <c r="N288">
        <v>1013</v>
      </c>
      <c r="O288" t="s">
        <v>1143</v>
      </c>
      <c r="P288" t="s">
        <v>1143</v>
      </c>
      <c r="Q288">
        <v>1</v>
      </c>
      <c r="X288">
        <v>80.040000000000006</v>
      </c>
      <c r="Y288">
        <v>0</v>
      </c>
      <c r="Z288">
        <v>0</v>
      </c>
      <c r="AA288">
        <v>0</v>
      </c>
      <c r="AB288">
        <v>9.07</v>
      </c>
      <c r="AC288">
        <v>0</v>
      </c>
      <c r="AD288">
        <v>1</v>
      </c>
      <c r="AE288">
        <v>1</v>
      </c>
      <c r="AF288" t="s">
        <v>20</v>
      </c>
      <c r="AG288">
        <v>92.046000000000006</v>
      </c>
      <c r="AH288">
        <v>2</v>
      </c>
      <c r="AI288">
        <v>39571990</v>
      </c>
      <c r="AJ288">
        <v>314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ROW(Source!A125)</f>
        <v>125</v>
      </c>
      <c r="B289">
        <v>39571996</v>
      </c>
      <c r="C289">
        <v>39571989</v>
      </c>
      <c r="D289">
        <v>37064876</v>
      </c>
      <c r="E289">
        <v>1</v>
      </c>
      <c r="F289">
        <v>1</v>
      </c>
      <c r="G289">
        <v>1</v>
      </c>
      <c r="H289">
        <v>1</v>
      </c>
      <c r="I289" t="s">
        <v>1146</v>
      </c>
      <c r="J289" t="s">
        <v>3</v>
      </c>
      <c r="K289" t="s">
        <v>1147</v>
      </c>
      <c r="L289">
        <v>1191</v>
      </c>
      <c r="N289">
        <v>1013</v>
      </c>
      <c r="O289" t="s">
        <v>1143</v>
      </c>
      <c r="P289" t="s">
        <v>1143</v>
      </c>
      <c r="Q289">
        <v>1</v>
      </c>
      <c r="X289">
        <v>2.09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2</v>
      </c>
      <c r="AF289" t="s">
        <v>19</v>
      </c>
      <c r="AG289">
        <v>2.6124999999999998</v>
      </c>
      <c r="AH289">
        <v>2</v>
      </c>
      <c r="AI289">
        <v>39571991</v>
      </c>
      <c r="AJ289">
        <v>315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ROW(Source!A125)</f>
        <v>125</v>
      </c>
      <c r="B290">
        <v>39571997</v>
      </c>
      <c r="C290">
        <v>39571989</v>
      </c>
      <c r="D290">
        <v>36883878</v>
      </c>
      <c r="E290">
        <v>1</v>
      </c>
      <c r="F290">
        <v>1</v>
      </c>
      <c r="G290">
        <v>1</v>
      </c>
      <c r="H290">
        <v>2</v>
      </c>
      <c r="I290" t="s">
        <v>1242</v>
      </c>
      <c r="J290" t="s">
        <v>1243</v>
      </c>
      <c r="K290" t="s">
        <v>1244</v>
      </c>
      <c r="L290">
        <v>1368</v>
      </c>
      <c r="N290">
        <v>1011</v>
      </c>
      <c r="O290" t="s">
        <v>1151</v>
      </c>
      <c r="P290" t="s">
        <v>1151</v>
      </c>
      <c r="Q290">
        <v>1</v>
      </c>
      <c r="X290">
        <v>2.09</v>
      </c>
      <c r="Y290">
        <v>0</v>
      </c>
      <c r="Z290">
        <v>90</v>
      </c>
      <c r="AA290">
        <v>10.06</v>
      </c>
      <c r="AB290">
        <v>0</v>
      </c>
      <c r="AC290">
        <v>0</v>
      </c>
      <c r="AD290">
        <v>1</v>
      </c>
      <c r="AE290">
        <v>0</v>
      </c>
      <c r="AF290" t="s">
        <v>19</v>
      </c>
      <c r="AG290">
        <v>2.6124999999999998</v>
      </c>
      <c r="AH290">
        <v>2</v>
      </c>
      <c r="AI290">
        <v>39571992</v>
      </c>
      <c r="AJ290">
        <v>316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ROW(Source!A125)</f>
        <v>125</v>
      </c>
      <c r="B291">
        <v>39571998</v>
      </c>
      <c r="C291">
        <v>39571989</v>
      </c>
      <c r="D291">
        <v>36884462</v>
      </c>
      <c r="E291">
        <v>1</v>
      </c>
      <c r="F291">
        <v>1</v>
      </c>
      <c r="G291">
        <v>1</v>
      </c>
      <c r="H291">
        <v>2</v>
      </c>
      <c r="I291" t="s">
        <v>1325</v>
      </c>
      <c r="J291" t="s">
        <v>1326</v>
      </c>
      <c r="K291" t="s">
        <v>1327</v>
      </c>
      <c r="L291">
        <v>1368</v>
      </c>
      <c r="N291">
        <v>1011</v>
      </c>
      <c r="O291" t="s">
        <v>1151</v>
      </c>
      <c r="P291" t="s">
        <v>1151</v>
      </c>
      <c r="Q291">
        <v>1</v>
      </c>
      <c r="X291">
        <v>32</v>
      </c>
      <c r="Y291">
        <v>0</v>
      </c>
      <c r="Z291">
        <v>1.5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19</v>
      </c>
      <c r="AG291">
        <v>40</v>
      </c>
      <c r="AH291">
        <v>2</v>
      </c>
      <c r="AI291">
        <v>39571993</v>
      </c>
      <c r="AJ291">
        <v>317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ROW(Source!A125)</f>
        <v>125</v>
      </c>
      <c r="B292">
        <v>39571999</v>
      </c>
      <c r="C292">
        <v>39571989</v>
      </c>
      <c r="D292">
        <v>36805043</v>
      </c>
      <c r="E292">
        <v>1</v>
      </c>
      <c r="F292">
        <v>1</v>
      </c>
      <c r="G292">
        <v>1</v>
      </c>
      <c r="H292">
        <v>3</v>
      </c>
      <c r="I292" t="s">
        <v>1328</v>
      </c>
      <c r="J292" t="s">
        <v>1329</v>
      </c>
      <c r="K292" t="s">
        <v>1330</v>
      </c>
      <c r="L292">
        <v>1346</v>
      </c>
      <c r="N292">
        <v>1009</v>
      </c>
      <c r="O292" t="s">
        <v>307</v>
      </c>
      <c r="P292" t="s">
        <v>307</v>
      </c>
      <c r="Q292">
        <v>1</v>
      </c>
      <c r="X292">
        <v>2</v>
      </c>
      <c r="Y292">
        <v>5.71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3</v>
      </c>
      <c r="AG292">
        <v>2</v>
      </c>
      <c r="AH292">
        <v>2</v>
      </c>
      <c r="AI292">
        <v>39571994</v>
      </c>
      <c r="AJ292">
        <v>318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ROW(Source!A126)</f>
        <v>126</v>
      </c>
      <c r="B293">
        <v>39572002</v>
      </c>
      <c r="C293">
        <v>39572000</v>
      </c>
      <c r="D293">
        <v>37065248</v>
      </c>
      <c r="E293">
        <v>1</v>
      </c>
      <c r="F293">
        <v>1</v>
      </c>
      <c r="G293">
        <v>1</v>
      </c>
      <c r="H293">
        <v>1</v>
      </c>
      <c r="I293" t="s">
        <v>1203</v>
      </c>
      <c r="J293" t="s">
        <v>3</v>
      </c>
      <c r="K293" t="s">
        <v>1204</v>
      </c>
      <c r="L293">
        <v>1191</v>
      </c>
      <c r="N293">
        <v>1013</v>
      </c>
      <c r="O293" t="s">
        <v>1143</v>
      </c>
      <c r="P293" t="s">
        <v>1143</v>
      </c>
      <c r="Q293">
        <v>1</v>
      </c>
      <c r="X293">
        <v>0.1</v>
      </c>
      <c r="Y293">
        <v>0</v>
      </c>
      <c r="Z293">
        <v>0</v>
      </c>
      <c r="AA293">
        <v>0</v>
      </c>
      <c r="AB293">
        <v>8.5299999999999994</v>
      </c>
      <c r="AC293">
        <v>0</v>
      </c>
      <c r="AD293">
        <v>1</v>
      </c>
      <c r="AE293">
        <v>1</v>
      </c>
      <c r="AF293" t="s">
        <v>20</v>
      </c>
      <c r="AG293">
        <v>0.11499999999999999</v>
      </c>
      <c r="AH293">
        <v>2</v>
      </c>
      <c r="AI293">
        <v>39572001</v>
      </c>
      <c r="AJ293">
        <v>319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ROW(Source!A127)</f>
        <v>127</v>
      </c>
      <c r="B294">
        <v>39572011</v>
      </c>
      <c r="C294">
        <v>39572003</v>
      </c>
      <c r="D294">
        <v>37066739</v>
      </c>
      <c r="E294">
        <v>1</v>
      </c>
      <c r="F294">
        <v>1</v>
      </c>
      <c r="G294">
        <v>1</v>
      </c>
      <c r="H294">
        <v>1</v>
      </c>
      <c r="I294" t="s">
        <v>1331</v>
      </c>
      <c r="J294" t="s">
        <v>3</v>
      </c>
      <c r="K294" t="s">
        <v>1332</v>
      </c>
      <c r="L294">
        <v>1191</v>
      </c>
      <c r="N294">
        <v>1013</v>
      </c>
      <c r="O294" t="s">
        <v>1143</v>
      </c>
      <c r="P294" t="s">
        <v>1143</v>
      </c>
      <c r="Q294">
        <v>1</v>
      </c>
      <c r="X294">
        <v>54.99</v>
      </c>
      <c r="Y294">
        <v>0</v>
      </c>
      <c r="Z294">
        <v>0</v>
      </c>
      <c r="AA294">
        <v>0</v>
      </c>
      <c r="AB294">
        <v>8.4600000000000009</v>
      </c>
      <c r="AC294">
        <v>0</v>
      </c>
      <c r="AD294">
        <v>1</v>
      </c>
      <c r="AE294">
        <v>1</v>
      </c>
      <c r="AF294" t="s">
        <v>20</v>
      </c>
      <c r="AG294">
        <v>63.238499999999995</v>
      </c>
      <c r="AH294">
        <v>2</v>
      </c>
      <c r="AI294">
        <v>39572004</v>
      </c>
      <c r="AJ294">
        <v>320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ROW(Source!A127)</f>
        <v>127</v>
      </c>
      <c r="B295">
        <v>39572012</v>
      </c>
      <c r="C295">
        <v>39572003</v>
      </c>
      <c r="D295">
        <v>37064876</v>
      </c>
      <c r="E295">
        <v>1</v>
      </c>
      <c r="F295">
        <v>1</v>
      </c>
      <c r="G295">
        <v>1</v>
      </c>
      <c r="H295">
        <v>1</v>
      </c>
      <c r="I295" t="s">
        <v>1146</v>
      </c>
      <c r="J295" t="s">
        <v>3</v>
      </c>
      <c r="K295" t="s">
        <v>1147</v>
      </c>
      <c r="L295">
        <v>1191</v>
      </c>
      <c r="N295">
        <v>1013</v>
      </c>
      <c r="O295" t="s">
        <v>1143</v>
      </c>
      <c r="P295" t="s">
        <v>1143</v>
      </c>
      <c r="Q295">
        <v>1</v>
      </c>
      <c r="X295">
        <v>0.21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2</v>
      </c>
      <c r="AF295" t="s">
        <v>19</v>
      </c>
      <c r="AG295">
        <v>0.26250000000000001</v>
      </c>
      <c r="AH295">
        <v>2</v>
      </c>
      <c r="AI295">
        <v>39572005</v>
      </c>
      <c r="AJ295">
        <v>321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ROW(Source!A127)</f>
        <v>127</v>
      </c>
      <c r="B296">
        <v>39572013</v>
      </c>
      <c r="C296">
        <v>39572003</v>
      </c>
      <c r="D296">
        <v>36882452</v>
      </c>
      <c r="E296">
        <v>1</v>
      </c>
      <c r="F296">
        <v>1</v>
      </c>
      <c r="G296">
        <v>1</v>
      </c>
      <c r="H296">
        <v>2</v>
      </c>
      <c r="I296" t="s">
        <v>1291</v>
      </c>
      <c r="J296" t="s">
        <v>1292</v>
      </c>
      <c r="K296" t="s">
        <v>1293</v>
      </c>
      <c r="L296">
        <v>1368</v>
      </c>
      <c r="N296">
        <v>1011</v>
      </c>
      <c r="O296" t="s">
        <v>1151</v>
      </c>
      <c r="P296" t="s">
        <v>1151</v>
      </c>
      <c r="Q296">
        <v>1</v>
      </c>
      <c r="X296">
        <v>4.9000000000000002E-2</v>
      </c>
      <c r="Y296">
        <v>0</v>
      </c>
      <c r="Z296">
        <v>31.26</v>
      </c>
      <c r="AA296">
        <v>13.5</v>
      </c>
      <c r="AB296">
        <v>0</v>
      </c>
      <c r="AC296">
        <v>0</v>
      </c>
      <c r="AD296">
        <v>1</v>
      </c>
      <c r="AE296">
        <v>0</v>
      </c>
      <c r="AF296" t="s">
        <v>19</v>
      </c>
      <c r="AG296">
        <v>6.1249999999999999E-2</v>
      </c>
      <c r="AH296">
        <v>2</v>
      </c>
      <c r="AI296">
        <v>39572006</v>
      </c>
      <c r="AJ296">
        <v>322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ROW(Source!A127)</f>
        <v>127</v>
      </c>
      <c r="B297">
        <v>39572014</v>
      </c>
      <c r="C297">
        <v>39572003</v>
      </c>
      <c r="D297">
        <v>36883554</v>
      </c>
      <c r="E297">
        <v>1</v>
      </c>
      <c r="F297">
        <v>1</v>
      </c>
      <c r="G297">
        <v>1</v>
      </c>
      <c r="H297">
        <v>2</v>
      </c>
      <c r="I297" t="s">
        <v>1158</v>
      </c>
      <c r="J297" t="s">
        <v>1159</v>
      </c>
      <c r="K297" t="s">
        <v>1160</v>
      </c>
      <c r="L297">
        <v>1368</v>
      </c>
      <c r="N297">
        <v>1011</v>
      </c>
      <c r="O297" t="s">
        <v>1151</v>
      </c>
      <c r="P297" t="s">
        <v>1151</v>
      </c>
      <c r="Q297">
        <v>1</v>
      </c>
      <c r="X297">
        <v>0.16</v>
      </c>
      <c r="Y297">
        <v>0</v>
      </c>
      <c r="Z297">
        <v>65.709999999999994</v>
      </c>
      <c r="AA297">
        <v>11.6</v>
      </c>
      <c r="AB297">
        <v>0</v>
      </c>
      <c r="AC297">
        <v>0</v>
      </c>
      <c r="AD297">
        <v>1</v>
      </c>
      <c r="AE297">
        <v>0</v>
      </c>
      <c r="AF297" t="s">
        <v>19</v>
      </c>
      <c r="AG297">
        <v>0.2</v>
      </c>
      <c r="AH297">
        <v>2</v>
      </c>
      <c r="AI297">
        <v>39572007</v>
      </c>
      <c r="AJ297">
        <v>323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ROW(Source!A127)</f>
        <v>127</v>
      </c>
      <c r="B298">
        <v>39572015</v>
      </c>
      <c r="C298">
        <v>39572003</v>
      </c>
      <c r="D298">
        <v>36807427</v>
      </c>
      <c r="E298">
        <v>1</v>
      </c>
      <c r="F298">
        <v>1</v>
      </c>
      <c r="G298">
        <v>1</v>
      </c>
      <c r="H298">
        <v>3</v>
      </c>
      <c r="I298" t="s">
        <v>1333</v>
      </c>
      <c r="J298" t="s">
        <v>1334</v>
      </c>
      <c r="K298" t="s">
        <v>1335</v>
      </c>
      <c r="L298">
        <v>1346</v>
      </c>
      <c r="N298">
        <v>1009</v>
      </c>
      <c r="O298" t="s">
        <v>307</v>
      </c>
      <c r="P298" t="s">
        <v>307</v>
      </c>
      <c r="Q298">
        <v>1</v>
      </c>
      <c r="X298">
        <v>306</v>
      </c>
      <c r="Y298">
        <v>50.19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3</v>
      </c>
      <c r="AG298">
        <v>306</v>
      </c>
      <c r="AH298">
        <v>2</v>
      </c>
      <c r="AI298">
        <v>39572008</v>
      </c>
      <c r="AJ298">
        <v>324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ROW(Source!A127)</f>
        <v>127</v>
      </c>
      <c r="B299">
        <v>39572016</v>
      </c>
      <c r="C299">
        <v>39572003</v>
      </c>
      <c r="D299">
        <v>36797079</v>
      </c>
      <c r="E299">
        <v>17</v>
      </c>
      <c r="F299">
        <v>1</v>
      </c>
      <c r="G299">
        <v>1</v>
      </c>
      <c r="H299">
        <v>3</v>
      </c>
      <c r="I299" t="s">
        <v>310</v>
      </c>
      <c r="J299" t="s">
        <v>3</v>
      </c>
      <c r="K299" t="s">
        <v>311</v>
      </c>
      <c r="L299">
        <v>1348</v>
      </c>
      <c r="N299">
        <v>1009</v>
      </c>
      <c r="O299" t="s">
        <v>64</v>
      </c>
      <c r="P299" t="s">
        <v>64</v>
      </c>
      <c r="Q299">
        <v>1000</v>
      </c>
      <c r="X299">
        <v>0.04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 t="s">
        <v>3</v>
      </c>
      <c r="AG299">
        <v>0.04</v>
      </c>
      <c r="AH299">
        <v>2</v>
      </c>
      <c r="AI299">
        <v>39572010</v>
      </c>
      <c r="AJ299">
        <v>326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ROW(Source!A127)</f>
        <v>127</v>
      </c>
      <c r="B300">
        <v>39572017</v>
      </c>
      <c r="C300">
        <v>39572003</v>
      </c>
      <c r="D300">
        <v>36797297</v>
      </c>
      <c r="E300">
        <v>17</v>
      </c>
      <c r="F300">
        <v>1</v>
      </c>
      <c r="G300">
        <v>1</v>
      </c>
      <c r="H300">
        <v>3</v>
      </c>
      <c r="I300" t="s">
        <v>324</v>
      </c>
      <c r="J300" t="s">
        <v>3</v>
      </c>
      <c r="K300" t="s">
        <v>325</v>
      </c>
      <c r="L300">
        <v>1346</v>
      </c>
      <c r="N300">
        <v>1009</v>
      </c>
      <c r="O300" t="s">
        <v>307</v>
      </c>
      <c r="P300" t="s">
        <v>307</v>
      </c>
      <c r="Q300">
        <v>1</v>
      </c>
      <c r="X300">
        <v>20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 t="s">
        <v>3</v>
      </c>
      <c r="AG300">
        <v>20</v>
      </c>
      <c r="AH300">
        <v>3</v>
      </c>
      <c r="AI300">
        <v>-1</v>
      </c>
      <c r="AJ300" t="s">
        <v>3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ROW(Source!A130)</f>
        <v>130</v>
      </c>
      <c r="B301">
        <v>39572031</v>
      </c>
      <c r="C301">
        <v>39572020</v>
      </c>
      <c r="D301">
        <v>37065248</v>
      </c>
      <c r="E301">
        <v>1</v>
      </c>
      <c r="F301">
        <v>1</v>
      </c>
      <c r="G301">
        <v>1</v>
      </c>
      <c r="H301">
        <v>1</v>
      </c>
      <c r="I301" t="s">
        <v>1203</v>
      </c>
      <c r="J301" t="s">
        <v>3</v>
      </c>
      <c r="K301" t="s">
        <v>1204</v>
      </c>
      <c r="L301">
        <v>1191</v>
      </c>
      <c r="N301">
        <v>1013</v>
      </c>
      <c r="O301" t="s">
        <v>1143</v>
      </c>
      <c r="P301" t="s">
        <v>1143</v>
      </c>
      <c r="Q301">
        <v>1</v>
      </c>
      <c r="X301">
        <v>83.96</v>
      </c>
      <c r="Y301">
        <v>0</v>
      </c>
      <c r="Z301">
        <v>0</v>
      </c>
      <c r="AA301">
        <v>0</v>
      </c>
      <c r="AB301">
        <v>8.5299999999999994</v>
      </c>
      <c r="AC301">
        <v>0</v>
      </c>
      <c r="AD301">
        <v>1</v>
      </c>
      <c r="AE301">
        <v>1</v>
      </c>
      <c r="AF301" t="s">
        <v>20</v>
      </c>
      <c r="AG301">
        <v>96.553999999999988</v>
      </c>
      <c r="AH301">
        <v>2</v>
      </c>
      <c r="AI301">
        <v>39572021</v>
      </c>
      <c r="AJ301">
        <v>327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ROW(Source!A130)</f>
        <v>130</v>
      </c>
      <c r="B302">
        <v>39572032</v>
      </c>
      <c r="C302">
        <v>39572020</v>
      </c>
      <c r="D302">
        <v>37064876</v>
      </c>
      <c r="E302">
        <v>1</v>
      </c>
      <c r="F302">
        <v>1</v>
      </c>
      <c r="G302">
        <v>1</v>
      </c>
      <c r="H302">
        <v>1</v>
      </c>
      <c r="I302" t="s">
        <v>1146</v>
      </c>
      <c r="J302" t="s">
        <v>3</v>
      </c>
      <c r="K302" t="s">
        <v>1147</v>
      </c>
      <c r="L302">
        <v>1191</v>
      </c>
      <c r="N302">
        <v>1013</v>
      </c>
      <c r="O302" t="s">
        <v>1143</v>
      </c>
      <c r="P302" t="s">
        <v>1143</v>
      </c>
      <c r="Q302">
        <v>1</v>
      </c>
      <c r="X302">
        <v>0.24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2</v>
      </c>
      <c r="AF302" t="s">
        <v>19</v>
      </c>
      <c r="AG302">
        <v>0.3</v>
      </c>
      <c r="AH302">
        <v>2</v>
      </c>
      <c r="AI302">
        <v>39572022</v>
      </c>
      <c r="AJ302">
        <v>328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ROW(Source!A130)</f>
        <v>130</v>
      </c>
      <c r="B303">
        <v>39572033</v>
      </c>
      <c r="C303">
        <v>39572020</v>
      </c>
      <c r="D303">
        <v>36882452</v>
      </c>
      <c r="E303">
        <v>1</v>
      </c>
      <c r="F303">
        <v>1</v>
      </c>
      <c r="G303">
        <v>1</v>
      </c>
      <c r="H303">
        <v>2</v>
      </c>
      <c r="I303" t="s">
        <v>1291</v>
      </c>
      <c r="J303" t="s">
        <v>1292</v>
      </c>
      <c r="K303" t="s">
        <v>1293</v>
      </c>
      <c r="L303">
        <v>1368</v>
      </c>
      <c r="N303">
        <v>1011</v>
      </c>
      <c r="O303" t="s">
        <v>1151</v>
      </c>
      <c r="P303" t="s">
        <v>1151</v>
      </c>
      <c r="Q303">
        <v>1</v>
      </c>
      <c r="X303">
        <v>0.06</v>
      </c>
      <c r="Y303">
        <v>0</v>
      </c>
      <c r="Z303">
        <v>31.26</v>
      </c>
      <c r="AA303">
        <v>13.5</v>
      </c>
      <c r="AB303">
        <v>0</v>
      </c>
      <c r="AC303">
        <v>0</v>
      </c>
      <c r="AD303">
        <v>1</v>
      </c>
      <c r="AE303">
        <v>0</v>
      </c>
      <c r="AF303" t="s">
        <v>19</v>
      </c>
      <c r="AG303">
        <v>7.4999999999999997E-2</v>
      </c>
      <c r="AH303">
        <v>2</v>
      </c>
      <c r="AI303">
        <v>39572023</v>
      </c>
      <c r="AJ303">
        <v>329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ROW(Source!A130)</f>
        <v>130</v>
      </c>
      <c r="B304">
        <v>39572034</v>
      </c>
      <c r="C304">
        <v>39572020</v>
      </c>
      <c r="D304">
        <v>36883554</v>
      </c>
      <c r="E304">
        <v>1</v>
      </c>
      <c r="F304">
        <v>1</v>
      </c>
      <c r="G304">
        <v>1</v>
      </c>
      <c r="H304">
        <v>2</v>
      </c>
      <c r="I304" t="s">
        <v>1158</v>
      </c>
      <c r="J304" t="s">
        <v>1159</v>
      </c>
      <c r="K304" t="s">
        <v>1160</v>
      </c>
      <c r="L304">
        <v>1368</v>
      </c>
      <c r="N304">
        <v>1011</v>
      </c>
      <c r="O304" t="s">
        <v>1151</v>
      </c>
      <c r="P304" t="s">
        <v>1151</v>
      </c>
      <c r="Q304">
        <v>1</v>
      </c>
      <c r="X304">
        <v>0.18</v>
      </c>
      <c r="Y304">
        <v>0</v>
      </c>
      <c r="Z304">
        <v>65.709999999999994</v>
      </c>
      <c r="AA304">
        <v>11.6</v>
      </c>
      <c r="AB304">
        <v>0</v>
      </c>
      <c r="AC304">
        <v>0</v>
      </c>
      <c r="AD304">
        <v>1</v>
      </c>
      <c r="AE304">
        <v>0</v>
      </c>
      <c r="AF304" t="s">
        <v>19</v>
      </c>
      <c r="AG304">
        <v>0.22499999999999998</v>
      </c>
      <c r="AH304">
        <v>2</v>
      </c>
      <c r="AI304">
        <v>39572024</v>
      </c>
      <c r="AJ304">
        <v>330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ROW(Source!A130)</f>
        <v>130</v>
      </c>
      <c r="B305">
        <v>39572035</v>
      </c>
      <c r="C305">
        <v>39572020</v>
      </c>
      <c r="D305">
        <v>36807427</v>
      </c>
      <c r="E305">
        <v>1</v>
      </c>
      <c r="F305">
        <v>1</v>
      </c>
      <c r="G305">
        <v>1</v>
      </c>
      <c r="H305">
        <v>3</v>
      </c>
      <c r="I305" t="s">
        <v>1333</v>
      </c>
      <c r="J305" t="s">
        <v>1334</v>
      </c>
      <c r="K305" t="s">
        <v>1335</v>
      </c>
      <c r="L305">
        <v>1346</v>
      </c>
      <c r="N305">
        <v>1009</v>
      </c>
      <c r="O305" t="s">
        <v>307</v>
      </c>
      <c r="P305" t="s">
        <v>307</v>
      </c>
      <c r="Q305">
        <v>1</v>
      </c>
      <c r="X305">
        <v>306</v>
      </c>
      <c r="Y305">
        <v>50.19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306</v>
      </c>
      <c r="AH305">
        <v>2</v>
      </c>
      <c r="AI305">
        <v>39572025</v>
      </c>
      <c r="AJ305">
        <v>331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ROW(Source!A130)</f>
        <v>130</v>
      </c>
      <c r="B306">
        <v>39572036</v>
      </c>
      <c r="C306">
        <v>39572020</v>
      </c>
      <c r="D306">
        <v>36833441</v>
      </c>
      <c r="E306">
        <v>1</v>
      </c>
      <c r="F306">
        <v>1</v>
      </c>
      <c r="G306">
        <v>1</v>
      </c>
      <c r="H306">
        <v>3</v>
      </c>
      <c r="I306" t="s">
        <v>1336</v>
      </c>
      <c r="J306" t="s">
        <v>1337</v>
      </c>
      <c r="K306" t="s">
        <v>1338</v>
      </c>
      <c r="L306">
        <v>1327</v>
      </c>
      <c r="N306">
        <v>1005</v>
      </c>
      <c r="O306" t="s">
        <v>250</v>
      </c>
      <c r="P306" t="s">
        <v>250</v>
      </c>
      <c r="Q306">
        <v>1</v>
      </c>
      <c r="X306">
        <v>103</v>
      </c>
      <c r="Y306">
        <v>13.01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</v>
      </c>
      <c r="AG306">
        <v>103</v>
      </c>
      <c r="AH306">
        <v>2</v>
      </c>
      <c r="AI306">
        <v>39572026</v>
      </c>
      <c r="AJ306">
        <v>332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ROW(Source!A130)</f>
        <v>130</v>
      </c>
      <c r="B307">
        <v>39572037</v>
      </c>
      <c r="C307">
        <v>39572020</v>
      </c>
      <c r="D307">
        <v>36797079</v>
      </c>
      <c r="E307">
        <v>17</v>
      </c>
      <c r="F307">
        <v>1</v>
      </c>
      <c r="G307">
        <v>1</v>
      </c>
      <c r="H307">
        <v>3</v>
      </c>
      <c r="I307" t="s">
        <v>310</v>
      </c>
      <c r="J307" t="s">
        <v>3</v>
      </c>
      <c r="K307" t="s">
        <v>311</v>
      </c>
      <c r="L307">
        <v>1348</v>
      </c>
      <c r="N307">
        <v>1009</v>
      </c>
      <c r="O307" t="s">
        <v>64</v>
      </c>
      <c r="P307" t="s">
        <v>64</v>
      </c>
      <c r="Q307">
        <v>1000</v>
      </c>
      <c r="X307">
        <v>0.08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 t="s">
        <v>3</v>
      </c>
      <c r="AG307">
        <v>0.08</v>
      </c>
      <c r="AH307">
        <v>2</v>
      </c>
      <c r="AI307">
        <v>39572028</v>
      </c>
      <c r="AJ307">
        <v>334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ROW(Source!A130)</f>
        <v>130</v>
      </c>
      <c r="B308">
        <v>39572038</v>
      </c>
      <c r="C308">
        <v>39572020</v>
      </c>
      <c r="D308">
        <v>36797297</v>
      </c>
      <c r="E308">
        <v>17</v>
      </c>
      <c r="F308">
        <v>1</v>
      </c>
      <c r="G308">
        <v>1</v>
      </c>
      <c r="H308">
        <v>3</v>
      </c>
      <c r="I308" t="s">
        <v>324</v>
      </c>
      <c r="J308" t="s">
        <v>3</v>
      </c>
      <c r="K308" t="s">
        <v>325</v>
      </c>
      <c r="L308">
        <v>1346</v>
      </c>
      <c r="N308">
        <v>1009</v>
      </c>
      <c r="O308" t="s">
        <v>307</v>
      </c>
      <c r="P308" t="s">
        <v>307</v>
      </c>
      <c r="Q308">
        <v>1</v>
      </c>
      <c r="X308">
        <v>20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 t="s">
        <v>3</v>
      </c>
      <c r="AG308">
        <v>20</v>
      </c>
      <c r="AH308">
        <v>2</v>
      </c>
      <c r="AI308">
        <v>39572029</v>
      </c>
      <c r="AJ308">
        <v>335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ROW(Source!A135)</f>
        <v>135</v>
      </c>
      <c r="B309">
        <v>39572052</v>
      </c>
      <c r="C309">
        <v>39572043</v>
      </c>
      <c r="D309">
        <v>37070090</v>
      </c>
      <c r="E309">
        <v>1</v>
      </c>
      <c r="F309">
        <v>1</v>
      </c>
      <c r="G309">
        <v>1</v>
      </c>
      <c r="H309">
        <v>1</v>
      </c>
      <c r="I309" t="s">
        <v>1339</v>
      </c>
      <c r="J309" t="s">
        <v>3</v>
      </c>
      <c r="K309" t="s">
        <v>1340</v>
      </c>
      <c r="L309">
        <v>1191</v>
      </c>
      <c r="N309">
        <v>1013</v>
      </c>
      <c r="O309" t="s">
        <v>1143</v>
      </c>
      <c r="P309" t="s">
        <v>1143</v>
      </c>
      <c r="Q309">
        <v>1</v>
      </c>
      <c r="X309">
        <v>42.9</v>
      </c>
      <c r="Y309">
        <v>0</v>
      </c>
      <c r="Z309">
        <v>0</v>
      </c>
      <c r="AA309">
        <v>0</v>
      </c>
      <c r="AB309">
        <v>8.9700000000000006</v>
      </c>
      <c r="AC309">
        <v>0</v>
      </c>
      <c r="AD309">
        <v>1</v>
      </c>
      <c r="AE309">
        <v>1</v>
      </c>
      <c r="AF309" t="s">
        <v>20</v>
      </c>
      <c r="AG309">
        <v>49.334999999999994</v>
      </c>
      <c r="AH309">
        <v>2</v>
      </c>
      <c r="AI309">
        <v>39572044</v>
      </c>
      <c r="AJ309">
        <v>337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ROW(Source!A135)</f>
        <v>135</v>
      </c>
      <c r="B310">
        <v>39572053</v>
      </c>
      <c r="C310">
        <v>39572043</v>
      </c>
      <c r="D310">
        <v>37064876</v>
      </c>
      <c r="E310">
        <v>1</v>
      </c>
      <c r="F310">
        <v>1</v>
      </c>
      <c r="G310">
        <v>1</v>
      </c>
      <c r="H310">
        <v>1</v>
      </c>
      <c r="I310" t="s">
        <v>1146</v>
      </c>
      <c r="J310" t="s">
        <v>3</v>
      </c>
      <c r="K310" t="s">
        <v>1147</v>
      </c>
      <c r="L310">
        <v>1191</v>
      </c>
      <c r="N310">
        <v>1013</v>
      </c>
      <c r="O310" t="s">
        <v>1143</v>
      </c>
      <c r="P310" t="s">
        <v>1143</v>
      </c>
      <c r="Q310">
        <v>1</v>
      </c>
      <c r="X310">
        <v>0.17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2</v>
      </c>
      <c r="AF310" t="s">
        <v>19</v>
      </c>
      <c r="AG310">
        <v>0.21250000000000002</v>
      </c>
      <c r="AH310">
        <v>2</v>
      </c>
      <c r="AI310">
        <v>39572045</v>
      </c>
      <c r="AJ310">
        <v>338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ROW(Source!A135)</f>
        <v>135</v>
      </c>
      <c r="B311">
        <v>39572054</v>
      </c>
      <c r="C311">
        <v>39572043</v>
      </c>
      <c r="D311">
        <v>36882452</v>
      </c>
      <c r="E311">
        <v>1</v>
      </c>
      <c r="F311">
        <v>1</v>
      </c>
      <c r="G311">
        <v>1</v>
      </c>
      <c r="H311">
        <v>2</v>
      </c>
      <c r="I311" t="s">
        <v>1291</v>
      </c>
      <c r="J311" t="s">
        <v>1292</v>
      </c>
      <c r="K311" t="s">
        <v>1293</v>
      </c>
      <c r="L311">
        <v>1368</v>
      </c>
      <c r="N311">
        <v>1011</v>
      </c>
      <c r="O311" t="s">
        <v>1151</v>
      </c>
      <c r="P311" t="s">
        <v>1151</v>
      </c>
      <c r="Q311">
        <v>1</v>
      </c>
      <c r="X311">
        <v>0.02</v>
      </c>
      <c r="Y311">
        <v>0</v>
      </c>
      <c r="Z311">
        <v>31.26</v>
      </c>
      <c r="AA311">
        <v>13.5</v>
      </c>
      <c r="AB311">
        <v>0</v>
      </c>
      <c r="AC311">
        <v>0</v>
      </c>
      <c r="AD311">
        <v>1</v>
      </c>
      <c r="AE311">
        <v>0</v>
      </c>
      <c r="AF311" t="s">
        <v>19</v>
      </c>
      <c r="AG311">
        <v>2.5000000000000001E-2</v>
      </c>
      <c r="AH311">
        <v>2</v>
      </c>
      <c r="AI311">
        <v>39572046</v>
      </c>
      <c r="AJ311">
        <v>339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ROW(Source!A135)</f>
        <v>135</v>
      </c>
      <c r="B312">
        <v>39572055</v>
      </c>
      <c r="C312">
        <v>39572043</v>
      </c>
      <c r="D312">
        <v>36883554</v>
      </c>
      <c r="E312">
        <v>1</v>
      </c>
      <c r="F312">
        <v>1</v>
      </c>
      <c r="G312">
        <v>1</v>
      </c>
      <c r="H312">
        <v>2</v>
      </c>
      <c r="I312" t="s">
        <v>1158</v>
      </c>
      <c r="J312" t="s">
        <v>1159</v>
      </c>
      <c r="K312" t="s">
        <v>1160</v>
      </c>
      <c r="L312">
        <v>1368</v>
      </c>
      <c r="N312">
        <v>1011</v>
      </c>
      <c r="O312" t="s">
        <v>1151</v>
      </c>
      <c r="P312" t="s">
        <v>1151</v>
      </c>
      <c r="Q312">
        <v>1</v>
      </c>
      <c r="X312">
        <v>0.15</v>
      </c>
      <c r="Y312">
        <v>0</v>
      </c>
      <c r="Z312">
        <v>65.709999999999994</v>
      </c>
      <c r="AA312">
        <v>11.6</v>
      </c>
      <c r="AB312">
        <v>0</v>
      </c>
      <c r="AC312">
        <v>0</v>
      </c>
      <c r="AD312">
        <v>1</v>
      </c>
      <c r="AE312">
        <v>0</v>
      </c>
      <c r="AF312" t="s">
        <v>19</v>
      </c>
      <c r="AG312">
        <v>0.1875</v>
      </c>
      <c r="AH312">
        <v>2</v>
      </c>
      <c r="AI312">
        <v>39572047</v>
      </c>
      <c r="AJ312">
        <v>340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ROW(Source!A135)</f>
        <v>135</v>
      </c>
      <c r="B313">
        <v>39572056</v>
      </c>
      <c r="C313">
        <v>39572043</v>
      </c>
      <c r="D313">
        <v>36805188</v>
      </c>
      <c r="E313">
        <v>1</v>
      </c>
      <c r="F313">
        <v>1</v>
      </c>
      <c r="G313">
        <v>1</v>
      </c>
      <c r="H313">
        <v>3</v>
      </c>
      <c r="I313" t="s">
        <v>1341</v>
      </c>
      <c r="J313" t="s">
        <v>1342</v>
      </c>
      <c r="K313" t="s">
        <v>1343</v>
      </c>
      <c r="L313">
        <v>1327</v>
      </c>
      <c r="N313">
        <v>1005</v>
      </c>
      <c r="O313" t="s">
        <v>250</v>
      </c>
      <c r="P313" t="s">
        <v>250</v>
      </c>
      <c r="Q313">
        <v>1</v>
      </c>
      <c r="X313">
        <v>0.84</v>
      </c>
      <c r="Y313">
        <v>72.319999999999993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3</v>
      </c>
      <c r="AG313">
        <v>0.84</v>
      </c>
      <c r="AH313">
        <v>2</v>
      </c>
      <c r="AI313">
        <v>39572048</v>
      </c>
      <c r="AJ313">
        <v>341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ROW(Source!A135)</f>
        <v>135</v>
      </c>
      <c r="B314">
        <v>39572057</v>
      </c>
      <c r="C314">
        <v>39572043</v>
      </c>
      <c r="D314">
        <v>36805524</v>
      </c>
      <c r="E314">
        <v>1</v>
      </c>
      <c r="F314">
        <v>1</v>
      </c>
      <c r="G314">
        <v>1</v>
      </c>
      <c r="H314">
        <v>3</v>
      </c>
      <c r="I314" t="s">
        <v>1317</v>
      </c>
      <c r="J314" t="s">
        <v>1318</v>
      </c>
      <c r="K314" t="s">
        <v>1319</v>
      </c>
      <c r="L314">
        <v>1346</v>
      </c>
      <c r="N314">
        <v>1009</v>
      </c>
      <c r="O314" t="s">
        <v>307</v>
      </c>
      <c r="P314" t="s">
        <v>307</v>
      </c>
      <c r="Q314">
        <v>1</v>
      </c>
      <c r="X314">
        <v>0.31</v>
      </c>
      <c r="Y314">
        <v>1.82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3</v>
      </c>
      <c r="AG314">
        <v>0.31</v>
      </c>
      <c r="AH314">
        <v>2</v>
      </c>
      <c r="AI314">
        <v>39572049</v>
      </c>
      <c r="AJ314">
        <v>342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ROW(Source!A135)</f>
        <v>135</v>
      </c>
      <c r="B315">
        <v>39572058</v>
      </c>
      <c r="C315">
        <v>39572043</v>
      </c>
      <c r="D315">
        <v>36797561</v>
      </c>
      <c r="E315">
        <v>17</v>
      </c>
      <c r="F315">
        <v>1</v>
      </c>
      <c r="G315">
        <v>1</v>
      </c>
      <c r="H315">
        <v>3</v>
      </c>
      <c r="I315" t="s">
        <v>331</v>
      </c>
      <c r="J315" t="s">
        <v>3</v>
      </c>
      <c r="K315" t="s">
        <v>332</v>
      </c>
      <c r="L315">
        <v>1348</v>
      </c>
      <c r="N315">
        <v>1009</v>
      </c>
      <c r="O315" t="s">
        <v>64</v>
      </c>
      <c r="P315" t="s">
        <v>64</v>
      </c>
      <c r="Q315">
        <v>1000</v>
      </c>
      <c r="X315">
        <v>6.3E-2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 t="s">
        <v>3</v>
      </c>
      <c r="AG315">
        <v>6.3E-2</v>
      </c>
      <c r="AH315">
        <v>2</v>
      </c>
      <c r="AI315">
        <v>39572050</v>
      </c>
      <c r="AJ315">
        <v>343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ROW(Source!A135)</f>
        <v>135</v>
      </c>
      <c r="B316">
        <v>39572059</v>
      </c>
      <c r="C316">
        <v>39572043</v>
      </c>
      <c r="D316">
        <v>36839212</v>
      </c>
      <c r="E316">
        <v>1</v>
      </c>
      <c r="F316">
        <v>1</v>
      </c>
      <c r="G316">
        <v>1</v>
      </c>
      <c r="H316">
        <v>3</v>
      </c>
      <c r="I316" t="s">
        <v>1344</v>
      </c>
      <c r="J316" t="s">
        <v>1345</v>
      </c>
      <c r="K316" t="s">
        <v>1346</v>
      </c>
      <c r="L316">
        <v>1348</v>
      </c>
      <c r="N316">
        <v>1009</v>
      </c>
      <c r="O316" t="s">
        <v>64</v>
      </c>
      <c r="P316" t="s">
        <v>64</v>
      </c>
      <c r="Q316">
        <v>1000</v>
      </c>
      <c r="X316">
        <v>5.0999999999999997E-2</v>
      </c>
      <c r="Y316">
        <v>4294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3</v>
      </c>
      <c r="AG316">
        <v>5.0999999999999997E-2</v>
      </c>
      <c r="AH316">
        <v>2</v>
      </c>
      <c r="AI316">
        <v>39572051</v>
      </c>
      <c r="AJ316">
        <v>344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ROW(Source!A137)</f>
        <v>137</v>
      </c>
      <c r="B317">
        <v>39575931</v>
      </c>
      <c r="C317">
        <v>39575930</v>
      </c>
      <c r="D317">
        <v>37069580</v>
      </c>
      <c r="E317">
        <v>1</v>
      </c>
      <c r="F317">
        <v>1</v>
      </c>
      <c r="G317">
        <v>1</v>
      </c>
      <c r="H317">
        <v>1</v>
      </c>
      <c r="I317" t="s">
        <v>1237</v>
      </c>
      <c r="J317" t="s">
        <v>3</v>
      </c>
      <c r="K317" t="s">
        <v>1238</v>
      </c>
      <c r="L317">
        <v>1191</v>
      </c>
      <c r="N317">
        <v>1013</v>
      </c>
      <c r="O317" t="s">
        <v>1143</v>
      </c>
      <c r="P317" t="s">
        <v>1143</v>
      </c>
      <c r="Q317">
        <v>1</v>
      </c>
      <c r="X317">
        <v>68.260000000000005</v>
      </c>
      <c r="Y317">
        <v>0</v>
      </c>
      <c r="Z317">
        <v>0</v>
      </c>
      <c r="AA317">
        <v>0</v>
      </c>
      <c r="AB317">
        <v>8.64</v>
      </c>
      <c r="AC317">
        <v>0</v>
      </c>
      <c r="AD317">
        <v>1</v>
      </c>
      <c r="AE317">
        <v>1</v>
      </c>
      <c r="AF317" t="s">
        <v>3</v>
      </c>
      <c r="AG317">
        <v>68.260000000000005</v>
      </c>
      <c r="AH317">
        <v>2</v>
      </c>
      <c r="AI317">
        <v>39575931</v>
      </c>
      <c r="AJ317">
        <v>345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ROW(Source!A137)</f>
        <v>137</v>
      </c>
      <c r="B318">
        <v>39575932</v>
      </c>
      <c r="C318">
        <v>39575930</v>
      </c>
      <c r="D318">
        <v>37064876</v>
      </c>
      <c r="E318">
        <v>1</v>
      </c>
      <c r="F318">
        <v>1</v>
      </c>
      <c r="G318">
        <v>1</v>
      </c>
      <c r="H318">
        <v>1</v>
      </c>
      <c r="I318" t="s">
        <v>1146</v>
      </c>
      <c r="J318" t="s">
        <v>3</v>
      </c>
      <c r="K318" t="s">
        <v>1147</v>
      </c>
      <c r="L318">
        <v>1191</v>
      </c>
      <c r="N318">
        <v>1013</v>
      </c>
      <c r="O318" t="s">
        <v>1143</v>
      </c>
      <c r="P318" t="s">
        <v>1143</v>
      </c>
      <c r="Q318">
        <v>1</v>
      </c>
      <c r="X318">
        <v>9.4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2</v>
      </c>
      <c r="AF318" t="s">
        <v>3</v>
      </c>
      <c r="AG318">
        <v>9.4</v>
      </c>
      <c r="AH318">
        <v>2</v>
      </c>
      <c r="AI318">
        <v>39575932</v>
      </c>
      <c r="AJ318">
        <v>346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ROW(Source!A137)</f>
        <v>137</v>
      </c>
      <c r="B319">
        <v>39575933</v>
      </c>
      <c r="C319">
        <v>39575930</v>
      </c>
      <c r="D319">
        <v>36883878</v>
      </c>
      <c r="E319">
        <v>1</v>
      </c>
      <c r="F319">
        <v>1</v>
      </c>
      <c r="G319">
        <v>1</v>
      </c>
      <c r="H319">
        <v>2</v>
      </c>
      <c r="I319" t="s">
        <v>1242</v>
      </c>
      <c r="J319" t="s">
        <v>1243</v>
      </c>
      <c r="K319" t="s">
        <v>1244</v>
      </c>
      <c r="L319">
        <v>1368</v>
      </c>
      <c r="N319">
        <v>1011</v>
      </c>
      <c r="O319" t="s">
        <v>1151</v>
      </c>
      <c r="P319" t="s">
        <v>1151</v>
      </c>
      <c r="Q319">
        <v>1</v>
      </c>
      <c r="X319">
        <v>9.4</v>
      </c>
      <c r="Y319">
        <v>0</v>
      </c>
      <c r="Z319">
        <v>90</v>
      </c>
      <c r="AA319">
        <v>10.06</v>
      </c>
      <c r="AB319">
        <v>0</v>
      </c>
      <c r="AC319">
        <v>0</v>
      </c>
      <c r="AD319">
        <v>1</v>
      </c>
      <c r="AE319">
        <v>0</v>
      </c>
      <c r="AF319" t="s">
        <v>3</v>
      </c>
      <c r="AG319">
        <v>9.4</v>
      </c>
      <c r="AH319">
        <v>2</v>
      </c>
      <c r="AI319">
        <v>39575933</v>
      </c>
      <c r="AJ319">
        <v>347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ROW(Source!A137)</f>
        <v>137</v>
      </c>
      <c r="B320">
        <v>39575934</v>
      </c>
      <c r="C320">
        <v>39575930</v>
      </c>
      <c r="D320">
        <v>36884481</v>
      </c>
      <c r="E320">
        <v>1</v>
      </c>
      <c r="F320">
        <v>1</v>
      </c>
      <c r="G320">
        <v>1</v>
      </c>
      <c r="H320">
        <v>2</v>
      </c>
      <c r="I320" t="s">
        <v>1347</v>
      </c>
      <c r="J320" t="s">
        <v>1348</v>
      </c>
      <c r="K320" t="s">
        <v>1349</v>
      </c>
      <c r="L320">
        <v>1368</v>
      </c>
      <c r="N320">
        <v>1011</v>
      </c>
      <c r="O320" t="s">
        <v>1151</v>
      </c>
      <c r="P320" t="s">
        <v>1151</v>
      </c>
      <c r="Q320">
        <v>1</v>
      </c>
      <c r="X320">
        <v>28.2</v>
      </c>
      <c r="Y320">
        <v>0</v>
      </c>
      <c r="Z320">
        <v>1.53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3</v>
      </c>
      <c r="AG320">
        <v>28.2</v>
      </c>
      <c r="AH320">
        <v>2</v>
      </c>
      <c r="AI320">
        <v>39575934</v>
      </c>
      <c r="AJ320">
        <v>348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ROW(Source!A138)</f>
        <v>138</v>
      </c>
      <c r="B321">
        <v>39575936</v>
      </c>
      <c r="C321">
        <v>39575935</v>
      </c>
      <c r="D321">
        <v>37066739</v>
      </c>
      <c r="E321">
        <v>1</v>
      </c>
      <c r="F321">
        <v>1</v>
      </c>
      <c r="G321">
        <v>1</v>
      </c>
      <c r="H321">
        <v>1</v>
      </c>
      <c r="I321" t="s">
        <v>1331</v>
      </c>
      <c r="J321" t="s">
        <v>3</v>
      </c>
      <c r="K321" t="s">
        <v>1332</v>
      </c>
      <c r="L321">
        <v>1191</v>
      </c>
      <c r="N321">
        <v>1013</v>
      </c>
      <c r="O321" t="s">
        <v>1143</v>
      </c>
      <c r="P321" t="s">
        <v>1143</v>
      </c>
      <c r="Q321">
        <v>1</v>
      </c>
      <c r="X321">
        <v>76.08</v>
      </c>
      <c r="Y321">
        <v>0</v>
      </c>
      <c r="Z321">
        <v>0</v>
      </c>
      <c r="AA321">
        <v>0</v>
      </c>
      <c r="AB321">
        <v>8.4600000000000009</v>
      </c>
      <c r="AC321">
        <v>0</v>
      </c>
      <c r="AD321">
        <v>1</v>
      </c>
      <c r="AE321">
        <v>1</v>
      </c>
      <c r="AF321" t="s">
        <v>20</v>
      </c>
      <c r="AG321">
        <v>87.49199999999999</v>
      </c>
      <c r="AH321">
        <v>2</v>
      </c>
      <c r="AI321">
        <v>39575936</v>
      </c>
      <c r="AJ321">
        <v>349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ROW(Source!A138)</f>
        <v>138</v>
      </c>
      <c r="B322">
        <v>39575937</v>
      </c>
      <c r="C322">
        <v>39575935</v>
      </c>
      <c r="D322">
        <v>37064876</v>
      </c>
      <c r="E322">
        <v>1</v>
      </c>
      <c r="F322">
        <v>1</v>
      </c>
      <c r="G322">
        <v>1</v>
      </c>
      <c r="H322">
        <v>1</v>
      </c>
      <c r="I322" t="s">
        <v>1146</v>
      </c>
      <c r="J322" t="s">
        <v>3</v>
      </c>
      <c r="K322" t="s">
        <v>1147</v>
      </c>
      <c r="L322">
        <v>1191</v>
      </c>
      <c r="N322">
        <v>1013</v>
      </c>
      <c r="O322" t="s">
        <v>1143</v>
      </c>
      <c r="P322" t="s">
        <v>1143</v>
      </c>
      <c r="Q322">
        <v>1</v>
      </c>
      <c r="X322">
        <v>0.72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2</v>
      </c>
      <c r="AF322" t="s">
        <v>19</v>
      </c>
      <c r="AG322">
        <v>0.89999999999999991</v>
      </c>
      <c r="AH322">
        <v>2</v>
      </c>
      <c r="AI322">
        <v>39575937</v>
      </c>
      <c r="AJ322">
        <v>350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ROW(Source!A138)</f>
        <v>138</v>
      </c>
      <c r="B323">
        <v>39575938</v>
      </c>
      <c r="C323">
        <v>39575935</v>
      </c>
      <c r="D323">
        <v>36882159</v>
      </c>
      <c r="E323">
        <v>1</v>
      </c>
      <c r="F323">
        <v>1</v>
      </c>
      <c r="G323">
        <v>1</v>
      </c>
      <c r="H323">
        <v>2</v>
      </c>
      <c r="I323" t="s">
        <v>1155</v>
      </c>
      <c r="J323" t="s">
        <v>1156</v>
      </c>
      <c r="K323" t="s">
        <v>1157</v>
      </c>
      <c r="L323">
        <v>1368</v>
      </c>
      <c r="N323">
        <v>1011</v>
      </c>
      <c r="O323" t="s">
        <v>1151</v>
      </c>
      <c r="P323" t="s">
        <v>1151</v>
      </c>
      <c r="Q323">
        <v>1</v>
      </c>
      <c r="X323">
        <v>0.68</v>
      </c>
      <c r="Y323">
        <v>0</v>
      </c>
      <c r="Z323">
        <v>111.99</v>
      </c>
      <c r="AA323">
        <v>13.5</v>
      </c>
      <c r="AB323">
        <v>0</v>
      </c>
      <c r="AC323">
        <v>0</v>
      </c>
      <c r="AD323">
        <v>1</v>
      </c>
      <c r="AE323">
        <v>0</v>
      </c>
      <c r="AF323" t="s">
        <v>19</v>
      </c>
      <c r="AG323">
        <v>0.85000000000000009</v>
      </c>
      <c r="AH323">
        <v>2</v>
      </c>
      <c r="AI323">
        <v>39575938</v>
      </c>
      <c r="AJ323">
        <v>351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ROW(Source!A138)</f>
        <v>138</v>
      </c>
      <c r="B324">
        <v>39575939</v>
      </c>
      <c r="C324">
        <v>39575935</v>
      </c>
      <c r="D324">
        <v>36883554</v>
      </c>
      <c r="E324">
        <v>1</v>
      </c>
      <c r="F324">
        <v>1</v>
      </c>
      <c r="G324">
        <v>1</v>
      </c>
      <c r="H324">
        <v>2</v>
      </c>
      <c r="I324" t="s">
        <v>1158</v>
      </c>
      <c r="J324" t="s">
        <v>1159</v>
      </c>
      <c r="K324" t="s">
        <v>1160</v>
      </c>
      <c r="L324">
        <v>1368</v>
      </c>
      <c r="N324">
        <v>1011</v>
      </c>
      <c r="O324" t="s">
        <v>1151</v>
      </c>
      <c r="P324" t="s">
        <v>1151</v>
      </c>
      <c r="Q324">
        <v>1</v>
      </c>
      <c r="X324">
        <v>0.04</v>
      </c>
      <c r="Y324">
        <v>0</v>
      </c>
      <c r="Z324">
        <v>65.709999999999994</v>
      </c>
      <c r="AA324">
        <v>11.6</v>
      </c>
      <c r="AB324">
        <v>0</v>
      </c>
      <c r="AC324">
        <v>0</v>
      </c>
      <c r="AD324">
        <v>1</v>
      </c>
      <c r="AE324">
        <v>0</v>
      </c>
      <c r="AF324" t="s">
        <v>19</v>
      </c>
      <c r="AG324">
        <v>0.05</v>
      </c>
      <c r="AH324">
        <v>2</v>
      </c>
      <c r="AI324">
        <v>39575939</v>
      </c>
      <c r="AJ324">
        <v>352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ROW(Source!A138)</f>
        <v>138</v>
      </c>
      <c r="B325">
        <v>39575940</v>
      </c>
      <c r="C325">
        <v>39575935</v>
      </c>
      <c r="D325">
        <v>36804545</v>
      </c>
      <c r="E325">
        <v>1</v>
      </c>
      <c r="F325">
        <v>1</v>
      </c>
      <c r="G325">
        <v>1</v>
      </c>
      <c r="H325">
        <v>3</v>
      </c>
      <c r="I325" t="s">
        <v>1211</v>
      </c>
      <c r="J325" t="s">
        <v>1212</v>
      </c>
      <c r="K325" t="s">
        <v>1213</v>
      </c>
      <c r="L325">
        <v>1348</v>
      </c>
      <c r="N325">
        <v>1009</v>
      </c>
      <c r="O325" t="s">
        <v>64</v>
      </c>
      <c r="P325" t="s">
        <v>64</v>
      </c>
      <c r="Q325">
        <v>1000</v>
      </c>
      <c r="X325">
        <v>1E-3</v>
      </c>
      <c r="Y325">
        <v>11978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3</v>
      </c>
      <c r="AG325">
        <v>1E-3</v>
      </c>
      <c r="AH325">
        <v>2</v>
      </c>
      <c r="AI325">
        <v>39575940</v>
      </c>
      <c r="AJ325">
        <v>353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ROW(Source!A138)</f>
        <v>138</v>
      </c>
      <c r="B326">
        <v>39575941</v>
      </c>
      <c r="C326">
        <v>39575935</v>
      </c>
      <c r="D326">
        <v>36807096</v>
      </c>
      <c r="E326">
        <v>1</v>
      </c>
      <c r="F326">
        <v>1</v>
      </c>
      <c r="G326">
        <v>1</v>
      </c>
      <c r="H326">
        <v>3</v>
      </c>
      <c r="I326" t="s">
        <v>76</v>
      </c>
      <c r="J326" t="s">
        <v>78</v>
      </c>
      <c r="K326" t="s">
        <v>77</v>
      </c>
      <c r="L326">
        <v>1339</v>
      </c>
      <c r="N326">
        <v>1007</v>
      </c>
      <c r="O326" t="s">
        <v>73</v>
      </c>
      <c r="P326" t="s">
        <v>73</v>
      </c>
      <c r="Q326">
        <v>1</v>
      </c>
      <c r="X326">
        <v>5.9</v>
      </c>
      <c r="Y326">
        <v>592.76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3</v>
      </c>
      <c r="AG326">
        <v>5.9</v>
      </c>
      <c r="AH326">
        <v>2</v>
      </c>
      <c r="AI326">
        <v>39575941</v>
      </c>
      <c r="AJ326">
        <v>354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ROW(Source!A138)</f>
        <v>138</v>
      </c>
      <c r="B327">
        <v>39575942</v>
      </c>
      <c r="C327">
        <v>39575935</v>
      </c>
      <c r="D327">
        <v>36807342</v>
      </c>
      <c r="E327">
        <v>1</v>
      </c>
      <c r="F327">
        <v>1</v>
      </c>
      <c r="G327">
        <v>1</v>
      </c>
      <c r="H327">
        <v>3</v>
      </c>
      <c r="I327" t="s">
        <v>1350</v>
      </c>
      <c r="J327" t="s">
        <v>1351</v>
      </c>
      <c r="K327" t="s">
        <v>1352</v>
      </c>
      <c r="L327">
        <v>1339</v>
      </c>
      <c r="N327">
        <v>1007</v>
      </c>
      <c r="O327" t="s">
        <v>73</v>
      </c>
      <c r="P327" t="s">
        <v>73</v>
      </c>
      <c r="Q327">
        <v>1</v>
      </c>
      <c r="X327">
        <v>0.06</v>
      </c>
      <c r="Y327">
        <v>519.79999999999995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3</v>
      </c>
      <c r="AG327">
        <v>0.06</v>
      </c>
      <c r="AH327">
        <v>2</v>
      </c>
      <c r="AI327">
        <v>39575942</v>
      </c>
      <c r="AJ327">
        <v>355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ROW(Source!A138)</f>
        <v>138</v>
      </c>
      <c r="B328">
        <v>39575943</v>
      </c>
      <c r="C328">
        <v>39575935</v>
      </c>
      <c r="D328">
        <v>36830346</v>
      </c>
      <c r="E328">
        <v>1</v>
      </c>
      <c r="F328">
        <v>1</v>
      </c>
      <c r="G328">
        <v>1</v>
      </c>
      <c r="H328">
        <v>3</v>
      </c>
      <c r="I328" t="s">
        <v>1353</v>
      </c>
      <c r="J328" t="s">
        <v>1354</v>
      </c>
      <c r="K328" t="s">
        <v>1355</v>
      </c>
      <c r="L328">
        <v>1339</v>
      </c>
      <c r="N328">
        <v>1007</v>
      </c>
      <c r="O328" t="s">
        <v>73</v>
      </c>
      <c r="P328" t="s">
        <v>73</v>
      </c>
      <c r="Q328">
        <v>1</v>
      </c>
      <c r="X328">
        <v>0.17</v>
      </c>
      <c r="Y328">
        <v>880.01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3</v>
      </c>
      <c r="AG328">
        <v>0.17</v>
      </c>
      <c r="AH328">
        <v>2</v>
      </c>
      <c r="AI328">
        <v>39575943</v>
      </c>
      <c r="AJ328">
        <v>357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ROW(Source!A138)</f>
        <v>138</v>
      </c>
      <c r="B329">
        <v>39575944</v>
      </c>
      <c r="C329">
        <v>39575935</v>
      </c>
      <c r="D329">
        <v>36798254</v>
      </c>
      <c r="E329">
        <v>17</v>
      </c>
      <c r="F329">
        <v>1</v>
      </c>
      <c r="G329">
        <v>1</v>
      </c>
      <c r="H329">
        <v>3</v>
      </c>
      <c r="I329" t="s">
        <v>351</v>
      </c>
      <c r="J329" t="s">
        <v>3</v>
      </c>
      <c r="K329" t="s">
        <v>352</v>
      </c>
      <c r="L329">
        <v>1301</v>
      </c>
      <c r="N329">
        <v>1003</v>
      </c>
      <c r="O329" t="s">
        <v>52</v>
      </c>
      <c r="P329" t="s">
        <v>52</v>
      </c>
      <c r="Q329">
        <v>1</v>
      </c>
      <c r="X329">
        <v>100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 t="s">
        <v>3</v>
      </c>
      <c r="AG329">
        <v>100</v>
      </c>
      <c r="AH329">
        <v>2</v>
      </c>
      <c r="AI329">
        <v>39575944</v>
      </c>
      <c r="AJ329">
        <v>358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ROW(Source!A141)</f>
        <v>141</v>
      </c>
      <c r="B330">
        <v>39575947</v>
      </c>
      <c r="C330">
        <v>39575946</v>
      </c>
      <c r="D330">
        <v>37066837</v>
      </c>
      <c r="E330">
        <v>1</v>
      </c>
      <c r="F330">
        <v>1</v>
      </c>
      <c r="G330">
        <v>1</v>
      </c>
      <c r="H330">
        <v>1</v>
      </c>
      <c r="I330" t="s">
        <v>1356</v>
      </c>
      <c r="J330" t="s">
        <v>3</v>
      </c>
      <c r="K330" t="s">
        <v>1357</v>
      </c>
      <c r="L330">
        <v>1191</v>
      </c>
      <c r="N330">
        <v>1013</v>
      </c>
      <c r="O330" t="s">
        <v>1143</v>
      </c>
      <c r="P330" t="s">
        <v>1143</v>
      </c>
      <c r="Q330">
        <v>1</v>
      </c>
      <c r="X330">
        <v>172.9</v>
      </c>
      <c r="Y330">
        <v>0</v>
      </c>
      <c r="Z330">
        <v>0</v>
      </c>
      <c r="AA330">
        <v>0</v>
      </c>
      <c r="AB330">
        <v>8.31</v>
      </c>
      <c r="AC330">
        <v>0</v>
      </c>
      <c r="AD330">
        <v>1</v>
      </c>
      <c r="AE330">
        <v>1</v>
      </c>
      <c r="AF330" t="s">
        <v>3</v>
      </c>
      <c r="AG330">
        <v>172.9</v>
      </c>
      <c r="AH330">
        <v>2</v>
      </c>
      <c r="AI330">
        <v>39575947</v>
      </c>
      <c r="AJ330">
        <v>359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ROW(Source!A141)</f>
        <v>141</v>
      </c>
      <c r="B331">
        <v>39575948</v>
      </c>
      <c r="C331">
        <v>39575946</v>
      </c>
      <c r="D331">
        <v>37064876</v>
      </c>
      <c r="E331">
        <v>1</v>
      </c>
      <c r="F331">
        <v>1</v>
      </c>
      <c r="G331">
        <v>1</v>
      </c>
      <c r="H331">
        <v>1</v>
      </c>
      <c r="I331" t="s">
        <v>1146</v>
      </c>
      <c r="J331" t="s">
        <v>3</v>
      </c>
      <c r="K331" t="s">
        <v>1147</v>
      </c>
      <c r="L331">
        <v>1191</v>
      </c>
      <c r="N331">
        <v>1013</v>
      </c>
      <c r="O331" t="s">
        <v>1143</v>
      </c>
      <c r="P331" t="s">
        <v>1143</v>
      </c>
      <c r="Q331">
        <v>1</v>
      </c>
      <c r="X331">
        <v>11.71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2</v>
      </c>
      <c r="AF331" t="s">
        <v>3</v>
      </c>
      <c r="AG331">
        <v>11.71</v>
      </c>
      <c r="AH331">
        <v>2</v>
      </c>
      <c r="AI331">
        <v>39575948</v>
      </c>
      <c r="AJ331">
        <v>360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ROW(Source!A141)</f>
        <v>141</v>
      </c>
      <c r="B332">
        <v>39575949</v>
      </c>
      <c r="C332">
        <v>39575946</v>
      </c>
      <c r="D332">
        <v>36882722</v>
      </c>
      <c r="E332">
        <v>1</v>
      </c>
      <c r="F332">
        <v>1</v>
      </c>
      <c r="G332">
        <v>1</v>
      </c>
      <c r="H332">
        <v>2</v>
      </c>
      <c r="I332" t="s">
        <v>1358</v>
      </c>
      <c r="J332" t="s">
        <v>1359</v>
      </c>
      <c r="K332" t="s">
        <v>1360</v>
      </c>
      <c r="L332">
        <v>1368</v>
      </c>
      <c r="N332">
        <v>1011</v>
      </c>
      <c r="O332" t="s">
        <v>1151</v>
      </c>
      <c r="P332" t="s">
        <v>1151</v>
      </c>
      <c r="Q332">
        <v>1</v>
      </c>
      <c r="X332">
        <v>6.84</v>
      </c>
      <c r="Y332">
        <v>0</v>
      </c>
      <c r="Z332">
        <v>75</v>
      </c>
      <c r="AA332">
        <v>11.6</v>
      </c>
      <c r="AB332">
        <v>0</v>
      </c>
      <c r="AC332">
        <v>0</v>
      </c>
      <c r="AD332">
        <v>1</v>
      </c>
      <c r="AE332">
        <v>0</v>
      </c>
      <c r="AF332" t="s">
        <v>3</v>
      </c>
      <c r="AG332">
        <v>6.84</v>
      </c>
      <c r="AH332">
        <v>2</v>
      </c>
      <c r="AI332">
        <v>39575949</v>
      </c>
      <c r="AJ332">
        <v>361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ROW(Source!A141)</f>
        <v>141</v>
      </c>
      <c r="B333">
        <v>39575950</v>
      </c>
      <c r="C333">
        <v>39575946</v>
      </c>
      <c r="D333">
        <v>36882787</v>
      </c>
      <c r="E333">
        <v>1</v>
      </c>
      <c r="F333">
        <v>1</v>
      </c>
      <c r="G333">
        <v>1</v>
      </c>
      <c r="H333">
        <v>2</v>
      </c>
      <c r="I333" t="s">
        <v>1296</v>
      </c>
      <c r="J333" t="s">
        <v>1297</v>
      </c>
      <c r="K333" t="s">
        <v>1298</v>
      </c>
      <c r="L333">
        <v>1368</v>
      </c>
      <c r="N333">
        <v>1011</v>
      </c>
      <c r="O333" t="s">
        <v>1151</v>
      </c>
      <c r="P333" t="s">
        <v>1151</v>
      </c>
      <c r="Q333">
        <v>1</v>
      </c>
      <c r="X333">
        <v>1.6</v>
      </c>
      <c r="Y333">
        <v>0</v>
      </c>
      <c r="Z333">
        <v>30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3</v>
      </c>
      <c r="AG333">
        <v>1.6</v>
      </c>
      <c r="AH333">
        <v>2</v>
      </c>
      <c r="AI333">
        <v>39575950</v>
      </c>
      <c r="AJ333">
        <v>362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ROW(Source!A141)</f>
        <v>141</v>
      </c>
      <c r="B334">
        <v>39575951</v>
      </c>
      <c r="C334">
        <v>39575946</v>
      </c>
      <c r="D334">
        <v>36883554</v>
      </c>
      <c r="E334">
        <v>1</v>
      </c>
      <c r="F334">
        <v>1</v>
      </c>
      <c r="G334">
        <v>1</v>
      </c>
      <c r="H334">
        <v>2</v>
      </c>
      <c r="I334" t="s">
        <v>1158</v>
      </c>
      <c r="J334" t="s">
        <v>1159</v>
      </c>
      <c r="K334" t="s">
        <v>1160</v>
      </c>
      <c r="L334">
        <v>1368</v>
      </c>
      <c r="N334">
        <v>1011</v>
      </c>
      <c r="O334" t="s">
        <v>1151</v>
      </c>
      <c r="P334" t="s">
        <v>1151</v>
      </c>
      <c r="Q334">
        <v>1</v>
      </c>
      <c r="X334">
        <v>0.17</v>
      </c>
      <c r="Y334">
        <v>0</v>
      </c>
      <c r="Z334">
        <v>65.709999999999994</v>
      </c>
      <c r="AA334">
        <v>11.6</v>
      </c>
      <c r="AB334">
        <v>0</v>
      </c>
      <c r="AC334">
        <v>0</v>
      </c>
      <c r="AD334">
        <v>1</v>
      </c>
      <c r="AE334">
        <v>0</v>
      </c>
      <c r="AF334" t="s">
        <v>3</v>
      </c>
      <c r="AG334">
        <v>0.17</v>
      </c>
      <c r="AH334">
        <v>2</v>
      </c>
      <c r="AI334">
        <v>39575951</v>
      </c>
      <c r="AJ334">
        <v>363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ROW(Source!A141)</f>
        <v>141</v>
      </c>
      <c r="B335">
        <v>39575952</v>
      </c>
      <c r="C335">
        <v>39575946</v>
      </c>
      <c r="D335">
        <v>36883878</v>
      </c>
      <c r="E335">
        <v>1</v>
      </c>
      <c r="F335">
        <v>1</v>
      </c>
      <c r="G335">
        <v>1</v>
      </c>
      <c r="H335">
        <v>2</v>
      </c>
      <c r="I335" t="s">
        <v>1242</v>
      </c>
      <c r="J335" t="s">
        <v>1243</v>
      </c>
      <c r="K335" t="s">
        <v>1244</v>
      </c>
      <c r="L335">
        <v>1368</v>
      </c>
      <c r="N335">
        <v>1011</v>
      </c>
      <c r="O335" t="s">
        <v>1151</v>
      </c>
      <c r="P335" t="s">
        <v>1151</v>
      </c>
      <c r="Q335">
        <v>1</v>
      </c>
      <c r="X335">
        <v>4.7</v>
      </c>
      <c r="Y335">
        <v>0</v>
      </c>
      <c r="Z335">
        <v>90</v>
      </c>
      <c r="AA335">
        <v>10.06</v>
      </c>
      <c r="AB335">
        <v>0</v>
      </c>
      <c r="AC335">
        <v>0</v>
      </c>
      <c r="AD335">
        <v>1</v>
      </c>
      <c r="AE335">
        <v>0</v>
      </c>
      <c r="AF335" t="s">
        <v>3</v>
      </c>
      <c r="AG335">
        <v>4.7</v>
      </c>
      <c r="AH335">
        <v>2</v>
      </c>
      <c r="AI335">
        <v>39575952</v>
      </c>
      <c r="AJ335">
        <v>364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ROW(Source!A141)</f>
        <v>141</v>
      </c>
      <c r="B336">
        <v>39575953</v>
      </c>
      <c r="C336">
        <v>39575946</v>
      </c>
      <c r="D336">
        <v>36884481</v>
      </c>
      <c r="E336">
        <v>1</v>
      </c>
      <c r="F336">
        <v>1</v>
      </c>
      <c r="G336">
        <v>1</v>
      </c>
      <c r="H336">
        <v>2</v>
      </c>
      <c r="I336" t="s">
        <v>1347</v>
      </c>
      <c r="J336" t="s">
        <v>1348</v>
      </c>
      <c r="K336" t="s">
        <v>1349</v>
      </c>
      <c r="L336">
        <v>1368</v>
      </c>
      <c r="N336">
        <v>1011</v>
      </c>
      <c r="O336" t="s">
        <v>1151</v>
      </c>
      <c r="P336" t="s">
        <v>1151</v>
      </c>
      <c r="Q336">
        <v>1</v>
      </c>
      <c r="X336">
        <v>9.4</v>
      </c>
      <c r="Y336">
        <v>0</v>
      </c>
      <c r="Z336">
        <v>1.53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3</v>
      </c>
      <c r="AG336">
        <v>9.4</v>
      </c>
      <c r="AH336">
        <v>2</v>
      </c>
      <c r="AI336">
        <v>39575953</v>
      </c>
      <c r="AJ336">
        <v>365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ROW(Source!A141)</f>
        <v>141</v>
      </c>
      <c r="B337">
        <v>39575954</v>
      </c>
      <c r="C337">
        <v>39575946</v>
      </c>
      <c r="D337">
        <v>36798264</v>
      </c>
      <c r="E337">
        <v>17</v>
      </c>
      <c r="F337">
        <v>1</v>
      </c>
      <c r="G337">
        <v>1</v>
      </c>
      <c r="H337">
        <v>3</v>
      </c>
      <c r="I337" t="s">
        <v>1597</v>
      </c>
      <c r="J337" t="s">
        <v>3</v>
      </c>
      <c r="K337" t="s">
        <v>1598</v>
      </c>
      <c r="L337">
        <v>1348</v>
      </c>
      <c r="N337">
        <v>1009</v>
      </c>
      <c r="O337" t="s">
        <v>64</v>
      </c>
      <c r="P337" t="s">
        <v>64</v>
      </c>
      <c r="Q337">
        <v>1000</v>
      </c>
      <c r="X337">
        <v>0.12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 t="s">
        <v>3</v>
      </c>
      <c r="AG337">
        <v>0.12</v>
      </c>
      <c r="AH337">
        <v>3</v>
      </c>
      <c r="AI337">
        <v>-1</v>
      </c>
      <c r="AJ337" t="s">
        <v>3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ROW(Source!A141)</f>
        <v>141</v>
      </c>
      <c r="B338">
        <v>39575955</v>
      </c>
      <c r="C338">
        <v>39575946</v>
      </c>
      <c r="D338">
        <v>36799072</v>
      </c>
      <c r="E338">
        <v>17</v>
      </c>
      <c r="F338">
        <v>1</v>
      </c>
      <c r="G338">
        <v>1</v>
      </c>
      <c r="H338">
        <v>3</v>
      </c>
      <c r="I338" t="s">
        <v>1599</v>
      </c>
      <c r="J338" t="s">
        <v>3</v>
      </c>
      <c r="K338" t="s">
        <v>1600</v>
      </c>
      <c r="L338">
        <v>1348</v>
      </c>
      <c r="N338">
        <v>1009</v>
      </c>
      <c r="O338" t="s">
        <v>64</v>
      </c>
      <c r="P338" t="s">
        <v>64</v>
      </c>
      <c r="Q338">
        <v>1000</v>
      </c>
      <c r="X338">
        <v>14.3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 t="s">
        <v>3</v>
      </c>
      <c r="AG338">
        <v>14.3</v>
      </c>
      <c r="AH338">
        <v>3</v>
      </c>
      <c r="AI338">
        <v>-1</v>
      </c>
      <c r="AJ338" t="s">
        <v>3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ROW(Source!A141)</f>
        <v>141</v>
      </c>
      <c r="B339">
        <v>39575956</v>
      </c>
      <c r="C339">
        <v>39575946</v>
      </c>
      <c r="D339">
        <v>36797302</v>
      </c>
      <c r="E339">
        <v>17</v>
      </c>
      <c r="F339">
        <v>1</v>
      </c>
      <c r="G339">
        <v>1</v>
      </c>
      <c r="H339">
        <v>3</v>
      </c>
      <c r="I339" t="s">
        <v>362</v>
      </c>
      <c r="J339" t="s">
        <v>3</v>
      </c>
      <c r="K339" t="s">
        <v>363</v>
      </c>
      <c r="L339">
        <v>1348</v>
      </c>
      <c r="N339">
        <v>1009</v>
      </c>
      <c r="O339" t="s">
        <v>64</v>
      </c>
      <c r="P339" t="s">
        <v>64</v>
      </c>
      <c r="Q339">
        <v>1000</v>
      </c>
      <c r="X339">
        <v>19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 t="s">
        <v>3</v>
      </c>
      <c r="AG339">
        <v>19</v>
      </c>
      <c r="AH339">
        <v>2</v>
      </c>
      <c r="AI339">
        <v>39575956</v>
      </c>
      <c r="AJ339">
        <v>367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ROW(Source!A144)</f>
        <v>144</v>
      </c>
      <c r="B340">
        <v>39575961</v>
      </c>
      <c r="C340">
        <v>39575960</v>
      </c>
      <c r="D340">
        <v>37068148</v>
      </c>
      <c r="E340">
        <v>1</v>
      </c>
      <c r="F340">
        <v>1</v>
      </c>
      <c r="G340">
        <v>1</v>
      </c>
      <c r="H340">
        <v>1</v>
      </c>
      <c r="I340" t="s">
        <v>1361</v>
      </c>
      <c r="J340" t="s">
        <v>3</v>
      </c>
      <c r="K340" t="s">
        <v>1362</v>
      </c>
      <c r="L340">
        <v>1191</v>
      </c>
      <c r="N340">
        <v>1013</v>
      </c>
      <c r="O340" t="s">
        <v>1143</v>
      </c>
      <c r="P340" t="s">
        <v>1143</v>
      </c>
      <c r="Q340">
        <v>1</v>
      </c>
      <c r="X340">
        <v>87.29</v>
      </c>
      <c r="Y340">
        <v>0</v>
      </c>
      <c r="Z340">
        <v>0</v>
      </c>
      <c r="AA340">
        <v>0</v>
      </c>
      <c r="AB340">
        <v>8.09</v>
      </c>
      <c r="AC340">
        <v>0</v>
      </c>
      <c r="AD340">
        <v>1</v>
      </c>
      <c r="AE340">
        <v>1</v>
      </c>
      <c r="AF340" t="s">
        <v>3</v>
      </c>
      <c r="AG340">
        <v>87.29</v>
      </c>
      <c r="AH340">
        <v>2</v>
      </c>
      <c r="AI340">
        <v>39575961</v>
      </c>
      <c r="AJ340">
        <v>368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ROW(Source!A144)</f>
        <v>144</v>
      </c>
      <c r="B341">
        <v>39575962</v>
      </c>
      <c r="C341">
        <v>39575960</v>
      </c>
      <c r="D341">
        <v>37064876</v>
      </c>
      <c r="E341">
        <v>1</v>
      </c>
      <c r="F341">
        <v>1</v>
      </c>
      <c r="G341">
        <v>1</v>
      </c>
      <c r="H341">
        <v>1</v>
      </c>
      <c r="I341" t="s">
        <v>1146</v>
      </c>
      <c r="J341" t="s">
        <v>3</v>
      </c>
      <c r="K341" t="s">
        <v>1147</v>
      </c>
      <c r="L341">
        <v>1191</v>
      </c>
      <c r="N341">
        <v>1013</v>
      </c>
      <c r="O341" t="s">
        <v>1143</v>
      </c>
      <c r="P341" t="s">
        <v>1143</v>
      </c>
      <c r="Q341">
        <v>1</v>
      </c>
      <c r="X341">
        <v>56.89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2</v>
      </c>
      <c r="AF341" t="s">
        <v>3</v>
      </c>
      <c r="AG341">
        <v>56.89</v>
      </c>
      <c r="AH341">
        <v>2</v>
      </c>
      <c r="AI341">
        <v>39575962</v>
      </c>
      <c r="AJ341">
        <v>369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ROW(Source!A144)</f>
        <v>144</v>
      </c>
      <c r="B342">
        <v>39575963</v>
      </c>
      <c r="C342">
        <v>39575960</v>
      </c>
      <c r="D342">
        <v>36881380</v>
      </c>
      <c r="E342">
        <v>1</v>
      </c>
      <c r="F342">
        <v>1</v>
      </c>
      <c r="G342">
        <v>1</v>
      </c>
      <c r="H342">
        <v>2</v>
      </c>
      <c r="I342" t="s">
        <v>1363</v>
      </c>
      <c r="J342" t="s">
        <v>1364</v>
      </c>
      <c r="K342" t="s">
        <v>1365</v>
      </c>
      <c r="L342">
        <v>1368</v>
      </c>
      <c r="N342">
        <v>1011</v>
      </c>
      <c r="O342" t="s">
        <v>1151</v>
      </c>
      <c r="P342" t="s">
        <v>1151</v>
      </c>
      <c r="Q342">
        <v>1</v>
      </c>
      <c r="X342">
        <v>5.81</v>
      </c>
      <c r="Y342">
        <v>0</v>
      </c>
      <c r="Z342">
        <v>123</v>
      </c>
      <c r="AA342">
        <v>13.5</v>
      </c>
      <c r="AB342">
        <v>0</v>
      </c>
      <c r="AC342">
        <v>0</v>
      </c>
      <c r="AD342">
        <v>1</v>
      </c>
      <c r="AE342">
        <v>0</v>
      </c>
      <c r="AF342" t="s">
        <v>3</v>
      </c>
      <c r="AG342">
        <v>5.81</v>
      </c>
      <c r="AH342">
        <v>2</v>
      </c>
      <c r="AI342">
        <v>39575963</v>
      </c>
      <c r="AJ342">
        <v>370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ROW(Source!A144)</f>
        <v>144</v>
      </c>
      <c r="B343">
        <v>39575964</v>
      </c>
      <c r="C343">
        <v>39575960</v>
      </c>
      <c r="D343">
        <v>36882722</v>
      </c>
      <c r="E343">
        <v>1</v>
      </c>
      <c r="F343">
        <v>1</v>
      </c>
      <c r="G343">
        <v>1</v>
      </c>
      <c r="H343">
        <v>2</v>
      </c>
      <c r="I343" t="s">
        <v>1358</v>
      </c>
      <c r="J343" t="s">
        <v>1359</v>
      </c>
      <c r="K343" t="s">
        <v>1360</v>
      </c>
      <c r="L343">
        <v>1368</v>
      </c>
      <c r="N343">
        <v>1011</v>
      </c>
      <c r="O343" t="s">
        <v>1151</v>
      </c>
      <c r="P343" t="s">
        <v>1151</v>
      </c>
      <c r="Q343">
        <v>1</v>
      </c>
      <c r="X343">
        <v>11.26</v>
      </c>
      <c r="Y343">
        <v>0</v>
      </c>
      <c r="Z343">
        <v>75</v>
      </c>
      <c r="AA343">
        <v>11.6</v>
      </c>
      <c r="AB343">
        <v>0</v>
      </c>
      <c r="AC343">
        <v>0</v>
      </c>
      <c r="AD343">
        <v>1</v>
      </c>
      <c r="AE343">
        <v>0</v>
      </c>
      <c r="AF343" t="s">
        <v>3</v>
      </c>
      <c r="AG343">
        <v>11.26</v>
      </c>
      <c r="AH343">
        <v>2</v>
      </c>
      <c r="AI343">
        <v>39575964</v>
      </c>
      <c r="AJ343">
        <v>371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ROW(Source!A144)</f>
        <v>144</v>
      </c>
      <c r="B344">
        <v>39575965</v>
      </c>
      <c r="C344">
        <v>39575960</v>
      </c>
      <c r="D344">
        <v>36882726</v>
      </c>
      <c r="E344">
        <v>1</v>
      </c>
      <c r="F344">
        <v>1</v>
      </c>
      <c r="G344">
        <v>1</v>
      </c>
      <c r="H344">
        <v>2</v>
      </c>
      <c r="I344" t="s">
        <v>1366</v>
      </c>
      <c r="J344" t="s">
        <v>1367</v>
      </c>
      <c r="K344" t="s">
        <v>1368</v>
      </c>
      <c r="L344">
        <v>1368</v>
      </c>
      <c r="N344">
        <v>1011</v>
      </c>
      <c r="O344" t="s">
        <v>1151</v>
      </c>
      <c r="P344" t="s">
        <v>1151</v>
      </c>
      <c r="Q344">
        <v>1</v>
      </c>
      <c r="X344">
        <v>32.19</v>
      </c>
      <c r="Y344">
        <v>0</v>
      </c>
      <c r="Z344">
        <v>121</v>
      </c>
      <c r="AA344">
        <v>14.4</v>
      </c>
      <c r="AB344">
        <v>0</v>
      </c>
      <c r="AC344">
        <v>0</v>
      </c>
      <c r="AD344">
        <v>1</v>
      </c>
      <c r="AE344">
        <v>0</v>
      </c>
      <c r="AF344" t="s">
        <v>3</v>
      </c>
      <c r="AG344">
        <v>32.19</v>
      </c>
      <c r="AH344">
        <v>2</v>
      </c>
      <c r="AI344">
        <v>39575965</v>
      </c>
      <c r="AJ344">
        <v>372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ROW(Source!A144)</f>
        <v>144</v>
      </c>
      <c r="B345">
        <v>39575966</v>
      </c>
      <c r="C345">
        <v>39575960</v>
      </c>
      <c r="D345">
        <v>36883483</v>
      </c>
      <c r="E345">
        <v>1</v>
      </c>
      <c r="F345">
        <v>1</v>
      </c>
      <c r="G345">
        <v>1</v>
      </c>
      <c r="H345">
        <v>2</v>
      </c>
      <c r="I345" t="s">
        <v>1369</v>
      </c>
      <c r="J345" t="s">
        <v>1370</v>
      </c>
      <c r="K345" t="s">
        <v>1371</v>
      </c>
      <c r="L345">
        <v>1368</v>
      </c>
      <c r="N345">
        <v>1011</v>
      </c>
      <c r="O345" t="s">
        <v>1151</v>
      </c>
      <c r="P345" t="s">
        <v>1151</v>
      </c>
      <c r="Q345">
        <v>1</v>
      </c>
      <c r="X345">
        <v>5.15</v>
      </c>
      <c r="Y345">
        <v>0</v>
      </c>
      <c r="Z345">
        <v>110</v>
      </c>
      <c r="AA345">
        <v>11.6</v>
      </c>
      <c r="AB345">
        <v>0</v>
      </c>
      <c r="AC345">
        <v>0</v>
      </c>
      <c r="AD345">
        <v>1</v>
      </c>
      <c r="AE345">
        <v>0</v>
      </c>
      <c r="AF345" t="s">
        <v>3</v>
      </c>
      <c r="AG345">
        <v>5.15</v>
      </c>
      <c r="AH345">
        <v>2</v>
      </c>
      <c r="AI345">
        <v>39575966</v>
      </c>
      <c r="AJ345">
        <v>373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ROW(Source!A144)</f>
        <v>144</v>
      </c>
      <c r="B346">
        <v>39575967</v>
      </c>
      <c r="C346">
        <v>39575960</v>
      </c>
      <c r="D346">
        <v>36883554</v>
      </c>
      <c r="E346">
        <v>1</v>
      </c>
      <c r="F346">
        <v>1</v>
      </c>
      <c r="G346">
        <v>1</v>
      </c>
      <c r="H346">
        <v>2</v>
      </c>
      <c r="I346" t="s">
        <v>1158</v>
      </c>
      <c r="J346" t="s">
        <v>1159</v>
      </c>
      <c r="K346" t="s">
        <v>1160</v>
      </c>
      <c r="L346">
        <v>1368</v>
      </c>
      <c r="N346">
        <v>1011</v>
      </c>
      <c r="O346" t="s">
        <v>1151</v>
      </c>
      <c r="P346" t="s">
        <v>1151</v>
      </c>
      <c r="Q346">
        <v>1</v>
      </c>
      <c r="X346">
        <v>0.89</v>
      </c>
      <c r="Y346">
        <v>0</v>
      </c>
      <c r="Z346">
        <v>65.709999999999994</v>
      </c>
      <c r="AA346">
        <v>11.6</v>
      </c>
      <c r="AB346">
        <v>0</v>
      </c>
      <c r="AC346">
        <v>0</v>
      </c>
      <c r="AD346">
        <v>1</v>
      </c>
      <c r="AE346">
        <v>0</v>
      </c>
      <c r="AF346" t="s">
        <v>3</v>
      </c>
      <c r="AG346">
        <v>0.89</v>
      </c>
      <c r="AH346">
        <v>2</v>
      </c>
      <c r="AI346">
        <v>39575967</v>
      </c>
      <c r="AJ346">
        <v>374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ROW(Source!A144)</f>
        <v>144</v>
      </c>
      <c r="B347">
        <v>39575968</v>
      </c>
      <c r="C347">
        <v>39575960</v>
      </c>
      <c r="D347">
        <v>36883642</v>
      </c>
      <c r="E347">
        <v>1</v>
      </c>
      <c r="F347">
        <v>1</v>
      </c>
      <c r="G347">
        <v>1</v>
      </c>
      <c r="H347">
        <v>2</v>
      </c>
      <c r="I347" t="s">
        <v>1372</v>
      </c>
      <c r="J347" t="s">
        <v>1373</v>
      </c>
      <c r="K347" t="s">
        <v>1374</v>
      </c>
      <c r="L347">
        <v>1368</v>
      </c>
      <c r="N347">
        <v>1011</v>
      </c>
      <c r="O347" t="s">
        <v>1151</v>
      </c>
      <c r="P347" t="s">
        <v>1151</v>
      </c>
      <c r="Q347">
        <v>1</v>
      </c>
      <c r="X347">
        <v>1.59</v>
      </c>
      <c r="Y347">
        <v>0</v>
      </c>
      <c r="Z347">
        <v>83.1</v>
      </c>
      <c r="AA347">
        <v>14.4</v>
      </c>
      <c r="AB347">
        <v>0</v>
      </c>
      <c r="AC347">
        <v>0</v>
      </c>
      <c r="AD347">
        <v>1</v>
      </c>
      <c r="AE347">
        <v>0</v>
      </c>
      <c r="AF347" t="s">
        <v>3</v>
      </c>
      <c r="AG347">
        <v>1.59</v>
      </c>
      <c r="AH347">
        <v>2</v>
      </c>
      <c r="AI347">
        <v>39575968</v>
      </c>
      <c r="AJ347">
        <v>375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ROW(Source!A144)</f>
        <v>144</v>
      </c>
      <c r="B348">
        <v>39575969</v>
      </c>
      <c r="C348">
        <v>39575960</v>
      </c>
      <c r="D348">
        <v>36801792</v>
      </c>
      <c r="E348">
        <v>1</v>
      </c>
      <c r="F348">
        <v>1</v>
      </c>
      <c r="G348">
        <v>1</v>
      </c>
      <c r="H348">
        <v>3</v>
      </c>
      <c r="I348" t="s">
        <v>1186</v>
      </c>
      <c r="J348" t="s">
        <v>1187</v>
      </c>
      <c r="K348" t="s">
        <v>1188</v>
      </c>
      <c r="L348">
        <v>1339</v>
      </c>
      <c r="N348">
        <v>1007</v>
      </c>
      <c r="O348" t="s">
        <v>73</v>
      </c>
      <c r="P348" t="s">
        <v>73</v>
      </c>
      <c r="Q348">
        <v>1</v>
      </c>
      <c r="X348">
        <v>25</v>
      </c>
      <c r="Y348">
        <v>2.44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3</v>
      </c>
      <c r="AG348">
        <v>25</v>
      </c>
      <c r="AH348">
        <v>2</v>
      </c>
      <c r="AI348">
        <v>39575969</v>
      </c>
      <c r="AJ348">
        <v>376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ROW(Source!A144)</f>
        <v>144</v>
      </c>
      <c r="B349">
        <v>39575970</v>
      </c>
      <c r="C349">
        <v>39575960</v>
      </c>
      <c r="D349">
        <v>36796092</v>
      </c>
      <c r="E349">
        <v>17</v>
      </c>
      <c r="F349">
        <v>1</v>
      </c>
      <c r="G349">
        <v>1</v>
      </c>
      <c r="H349">
        <v>3</v>
      </c>
      <c r="I349" t="s">
        <v>282</v>
      </c>
      <c r="J349" t="s">
        <v>3</v>
      </c>
      <c r="K349" t="s">
        <v>374</v>
      </c>
      <c r="L349">
        <v>1339</v>
      </c>
      <c r="N349">
        <v>1007</v>
      </c>
      <c r="O349" t="s">
        <v>73</v>
      </c>
      <c r="P349" t="s">
        <v>73</v>
      </c>
      <c r="Q349">
        <v>1</v>
      </c>
      <c r="X349">
        <v>66.5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 t="s">
        <v>3</v>
      </c>
      <c r="AG349">
        <v>66.5</v>
      </c>
      <c r="AH349">
        <v>2</v>
      </c>
      <c r="AI349">
        <v>39575970</v>
      </c>
      <c r="AJ349">
        <v>377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ROW(Source!A187)</f>
        <v>187</v>
      </c>
      <c r="B350">
        <v>39572076</v>
      </c>
      <c r="C350">
        <v>39572074</v>
      </c>
      <c r="D350">
        <v>37065248</v>
      </c>
      <c r="E350">
        <v>1</v>
      </c>
      <c r="F350">
        <v>1</v>
      </c>
      <c r="G350">
        <v>1</v>
      </c>
      <c r="H350">
        <v>1</v>
      </c>
      <c r="I350" t="s">
        <v>1203</v>
      </c>
      <c r="J350" t="s">
        <v>3</v>
      </c>
      <c r="K350" t="s">
        <v>1204</v>
      </c>
      <c r="L350">
        <v>1191</v>
      </c>
      <c r="N350">
        <v>1013</v>
      </c>
      <c r="O350" t="s">
        <v>1143</v>
      </c>
      <c r="P350" t="s">
        <v>1143</v>
      </c>
      <c r="Q350">
        <v>1</v>
      </c>
      <c r="X350">
        <v>7.57</v>
      </c>
      <c r="Y350">
        <v>0</v>
      </c>
      <c r="Z350">
        <v>0</v>
      </c>
      <c r="AA350">
        <v>0</v>
      </c>
      <c r="AB350">
        <v>8.5299999999999994</v>
      </c>
      <c r="AC350">
        <v>0</v>
      </c>
      <c r="AD350">
        <v>1</v>
      </c>
      <c r="AE350">
        <v>1</v>
      </c>
      <c r="AF350" t="s">
        <v>3</v>
      </c>
      <c r="AG350">
        <v>7.57</v>
      </c>
      <c r="AH350">
        <v>2</v>
      </c>
      <c r="AI350">
        <v>39572075</v>
      </c>
      <c r="AJ350">
        <v>379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ROW(Source!A188)</f>
        <v>188</v>
      </c>
      <c r="B351">
        <v>39572079</v>
      </c>
      <c r="C351">
        <v>39572077</v>
      </c>
      <c r="D351">
        <v>37065248</v>
      </c>
      <c r="E351">
        <v>1</v>
      </c>
      <c r="F351">
        <v>1</v>
      </c>
      <c r="G351">
        <v>1</v>
      </c>
      <c r="H351">
        <v>1</v>
      </c>
      <c r="I351" t="s">
        <v>1203</v>
      </c>
      <c r="J351" t="s">
        <v>3</v>
      </c>
      <c r="K351" t="s">
        <v>1204</v>
      </c>
      <c r="L351">
        <v>1191</v>
      </c>
      <c r="N351">
        <v>1013</v>
      </c>
      <c r="O351" t="s">
        <v>1143</v>
      </c>
      <c r="P351" t="s">
        <v>1143</v>
      </c>
      <c r="Q351">
        <v>1</v>
      </c>
      <c r="X351">
        <v>0.31</v>
      </c>
      <c r="Y351">
        <v>0</v>
      </c>
      <c r="Z351">
        <v>0</v>
      </c>
      <c r="AA351">
        <v>0</v>
      </c>
      <c r="AB351">
        <v>8.5299999999999994</v>
      </c>
      <c r="AC351">
        <v>0</v>
      </c>
      <c r="AD351">
        <v>1</v>
      </c>
      <c r="AE351">
        <v>1</v>
      </c>
      <c r="AF351" t="s">
        <v>455</v>
      </c>
      <c r="AG351">
        <v>0.92999999999999994</v>
      </c>
      <c r="AH351">
        <v>2</v>
      </c>
      <c r="AI351">
        <v>39572078</v>
      </c>
      <c r="AJ351">
        <v>380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ROW(Source!A189)</f>
        <v>189</v>
      </c>
      <c r="B352">
        <v>39572082</v>
      </c>
      <c r="C352">
        <v>39572080</v>
      </c>
      <c r="D352">
        <v>37065248</v>
      </c>
      <c r="E352">
        <v>1</v>
      </c>
      <c r="F352">
        <v>1</v>
      </c>
      <c r="G352">
        <v>1</v>
      </c>
      <c r="H352">
        <v>1</v>
      </c>
      <c r="I352" t="s">
        <v>1203</v>
      </c>
      <c r="J352" t="s">
        <v>3</v>
      </c>
      <c r="K352" t="s">
        <v>1204</v>
      </c>
      <c r="L352">
        <v>1191</v>
      </c>
      <c r="N352">
        <v>1013</v>
      </c>
      <c r="O352" t="s">
        <v>1143</v>
      </c>
      <c r="P352" t="s">
        <v>1143</v>
      </c>
      <c r="Q352">
        <v>1</v>
      </c>
      <c r="X352">
        <v>5.49</v>
      </c>
      <c r="Y352">
        <v>0</v>
      </c>
      <c r="Z352">
        <v>0</v>
      </c>
      <c r="AA352">
        <v>0</v>
      </c>
      <c r="AB352">
        <v>8.5299999999999994</v>
      </c>
      <c r="AC352">
        <v>0</v>
      </c>
      <c r="AD352">
        <v>1</v>
      </c>
      <c r="AE352">
        <v>1</v>
      </c>
      <c r="AF352" t="s">
        <v>3</v>
      </c>
      <c r="AG352">
        <v>5.49</v>
      </c>
      <c r="AH352">
        <v>2</v>
      </c>
      <c r="AI352">
        <v>39572081</v>
      </c>
      <c r="AJ352">
        <v>381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ROW(Source!A189)</f>
        <v>189</v>
      </c>
      <c r="B353">
        <v>39572083</v>
      </c>
      <c r="C353">
        <v>39572080</v>
      </c>
      <c r="D353">
        <v>36799072</v>
      </c>
      <c r="E353">
        <v>17</v>
      </c>
      <c r="F353">
        <v>1</v>
      </c>
      <c r="G353">
        <v>1</v>
      </c>
      <c r="H353">
        <v>3</v>
      </c>
      <c r="I353" t="s">
        <v>1599</v>
      </c>
      <c r="J353" t="s">
        <v>3</v>
      </c>
      <c r="K353" t="s">
        <v>1600</v>
      </c>
      <c r="L353">
        <v>1348</v>
      </c>
      <c r="N353">
        <v>1009</v>
      </c>
      <c r="O353" t="s">
        <v>64</v>
      </c>
      <c r="P353" t="s">
        <v>64</v>
      </c>
      <c r="Q353">
        <v>1000</v>
      </c>
      <c r="X353">
        <v>6.0000000000000001E-3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 t="s">
        <v>3</v>
      </c>
      <c r="AG353">
        <v>6.0000000000000001E-3</v>
      </c>
      <c r="AH353">
        <v>3</v>
      </c>
      <c r="AI353">
        <v>-1</v>
      </c>
      <c r="AJ353" t="s">
        <v>3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ROW(Source!A190)</f>
        <v>190</v>
      </c>
      <c r="B354">
        <v>39572095</v>
      </c>
      <c r="C354">
        <v>39572084</v>
      </c>
      <c r="D354">
        <v>37070090</v>
      </c>
      <c r="E354">
        <v>1</v>
      </c>
      <c r="F354">
        <v>1</v>
      </c>
      <c r="G354">
        <v>1</v>
      </c>
      <c r="H354">
        <v>1</v>
      </c>
      <c r="I354" t="s">
        <v>1339</v>
      </c>
      <c r="J354" t="s">
        <v>3</v>
      </c>
      <c r="K354" t="s">
        <v>1340</v>
      </c>
      <c r="L354">
        <v>1191</v>
      </c>
      <c r="N354">
        <v>1013</v>
      </c>
      <c r="O354" t="s">
        <v>1143</v>
      </c>
      <c r="P354" t="s">
        <v>1143</v>
      </c>
      <c r="Q354">
        <v>1</v>
      </c>
      <c r="X354">
        <v>45.78</v>
      </c>
      <c r="Y354">
        <v>0</v>
      </c>
      <c r="Z354">
        <v>0</v>
      </c>
      <c r="AA354">
        <v>0</v>
      </c>
      <c r="AB354">
        <v>8.9700000000000006</v>
      </c>
      <c r="AC354">
        <v>0</v>
      </c>
      <c r="AD354">
        <v>1</v>
      </c>
      <c r="AE354">
        <v>1</v>
      </c>
      <c r="AF354" t="s">
        <v>20</v>
      </c>
      <c r="AG354">
        <v>52.646999999999998</v>
      </c>
      <c r="AH354">
        <v>2</v>
      </c>
      <c r="AI354">
        <v>39572085</v>
      </c>
      <c r="AJ354">
        <v>382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ROW(Source!A190)</f>
        <v>190</v>
      </c>
      <c r="B355">
        <v>39572096</v>
      </c>
      <c r="C355">
        <v>39572084</v>
      </c>
      <c r="D355">
        <v>37064876</v>
      </c>
      <c r="E355">
        <v>1</v>
      </c>
      <c r="F355">
        <v>1</v>
      </c>
      <c r="G355">
        <v>1</v>
      </c>
      <c r="H355">
        <v>1</v>
      </c>
      <c r="I355" t="s">
        <v>1146</v>
      </c>
      <c r="J355" t="s">
        <v>3</v>
      </c>
      <c r="K355" t="s">
        <v>1147</v>
      </c>
      <c r="L355">
        <v>1191</v>
      </c>
      <c r="N355">
        <v>1013</v>
      </c>
      <c r="O355" t="s">
        <v>1143</v>
      </c>
      <c r="P355" t="s">
        <v>1143</v>
      </c>
      <c r="Q355">
        <v>1</v>
      </c>
      <c r="X355">
        <v>0.13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2</v>
      </c>
      <c r="AF355" t="s">
        <v>19</v>
      </c>
      <c r="AG355">
        <v>0.16250000000000001</v>
      </c>
      <c r="AH355">
        <v>2</v>
      </c>
      <c r="AI355">
        <v>39572086</v>
      </c>
      <c r="AJ355">
        <v>383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ROW(Source!A190)</f>
        <v>190</v>
      </c>
      <c r="B356">
        <v>39572097</v>
      </c>
      <c r="C356">
        <v>39572084</v>
      </c>
      <c r="D356">
        <v>36882159</v>
      </c>
      <c r="E356">
        <v>1</v>
      </c>
      <c r="F356">
        <v>1</v>
      </c>
      <c r="G356">
        <v>1</v>
      </c>
      <c r="H356">
        <v>2</v>
      </c>
      <c r="I356" t="s">
        <v>1155</v>
      </c>
      <c r="J356" t="s">
        <v>1156</v>
      </c>
      <c r="K356" t="s">
        <v>1157</v>
      </c>
      <c r="L356">
        <v>1368</v>
      </c>
      <c r="N356">
        <v>1011</v>
      </c>
      <c r="O356" t="s">
        <v>1151</v>
      </c>
      <c r="P356" t="s">
        <v>1151</v>
      </c>
      <c r="Q356">
        <v>1</v>
      </c>
      <c r="X356">
        <v>0.08</v>
      </c>
      <c r="Y356">
        <v>0</v>
      </c>
      <c r="Z356">
        <v>111.99</v>
      </c>
      <c r="AA356">
        <v>13.5</v>
      </c>
      <c r="AB356">
        <v>0</v>
      </c>
      <c r="AC356">
        <v>0</v>
      </c>
      <c r="AD356">
        <v>1</v>
      </c>
      <c r="AE356">
        <v>0</v>
      </c>
      <c r="AF356" t="s">
        <v>19</v>
      </c>
      <c r="AG356">
        <v>0.1</v>
      </c>
      <c r="AH356">
        <v>2</v>
      </c>
      <c r="AI356">
        <v>39572087</v>
      </c>
      <c r="AJ356">
        <v>384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ROW(Source!A190)</f>
        <v>190</v>
      </c>
      <c r="B357">
        <v>39572098</v>
      </c>
      <c r="C357">
        <v>39572084</v>
      </c>
      <c r="D357">
        <v>36882569</v>
      </c>
      <c r="E357">
        <v>1</v>
      </c>
      <c r="F357">
        <v>1</v>
      </c>
      <c r="G357">
        <v>1</v>
      </c>
      <c r="H357">
        <v>2</v>
      </c>
      <c r="I357" t="s">
        <v>1197</v>
      </c>
      <c r="J357" t="s">
        <v>1198</v>
      </c>
      <c r="K357" t="s">
        <v>1199</v>
      </c>
      <c r="L357">
        <v>1368</v>
      </c>
      <c r="N357">
        <v>1011</v>
      </c>
      <c r="O357" t="s">
        <v>1151</v>
      </c>
      <c r="P357" t="s">
        <v>1151</v>
      </c>
      <c r="Q357">
        <v>1</v>
      </c>
      <c r="X357">
        <v>2.44</v>
      </c>
      <c r="Y357">
        <v>0</v>
      </c>
      <c r="Z357">
        <v>0.5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19</v>
      </c>
      <c r="AG357">
        <v>3.05</v>
      </c>
      <c r="AH357">
        <v>2</v>
      </c>
      <c r="AI357">
        <v>39572088</v>
      </c>
      <c r="AJ357">
        <v>385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ROW(Source!A190)</f>
        <v>190</v>
      </c>
      <c r="B358">
        <v>39572099</v>
      </c>
      <c r="C358">
        <v>39572084</v>
      </c>
      <c r="D358">
        <v>36883554</v>
      </c>
      <c r="E358">
        <v>1</v>
      </c>
      <c r="F358">
        <v>1</v>
      </c>
      <c r="G358">
        <v>1</v>
      </c>
      <c r="H358">
        <v>2</v>
      </c>
      <c r="I358" t="s">
        <v>1158</v>
      </c>
      <c r="J358" t="s">
        <v>1159</v>
      </c>
      <c r="K358" t="s">
        <v>1160</v>
      </c>
      <c r="L358">
        <v>1368</v>
      </c>
      <c r="N358">
        <v>1011</v>
      </c>
      <c r="O358" t="s">
        <v>1151</v>
      </c>
      <c r="P358" t="s">
        <v>1151</v>
      </c>
      <c r="Q358">
        <v>1</v>
      </c>
      <c r="X358">
        <v>0.05</v>
      </c>
      <c r="Y358">
        <v>0</v>
      </c>
      <c r="Z358">
        <v>65.709999999999994</v>
      </c>
      <c r="AA358">
        <v>11.6</v>
      </c>
      <c r="AB358">
        <v>0</v>
      </c>
      <c r="AC358">
        <v>0</v>
      </c>
      <c r="AD358">
        <v>1</v>
      </c>
      <c r="AE358">
        <v>0</v>
      </c>
      <c r="AF358" t="s">
        <v>19</v>
      </c>
      <c r="AG358">
        <v>6.25E-2</v>
      </c>
      <c r="AH358">
        <v>2</v>
      </c>
      <c r="AI358">
        <v>39572089</v>
      </c>
      <c r="AJ358">
        <v>386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ROW(Source!A190)</f>
        <v>190</v>
      </c>
      <c r="B359">
        <v>39572100</v>
      </c>
      <c r="C359">
        <v>39572084</v>
      </c>
      <c r="D359">
        <v>36804545</v>
      </c>
      <c r="E359">
        <v>1</v>
      </c>
      <c r="F359">
        <v>1</v>
      </c>
      <c r="G359">
        <v>1</v>
      </c>
      <c r="H359">
        <v>3</v>
      </c>
      <c r="I359" t="s">
        <v>1211</v>
      </c>
      <c r="J359" t="s">
        <v>1212</v>
      </c>
      <c r="K359" t="s">
        <v>1213</v>
      </c>
      <c r="L359">
        <v>1348</v>
      </c>
      <c r="N359">
        <v>1009</v>
      </c>
      <c r="O359" t="s">
        <v>64</v>
      </c>
      <c r="P359" t="s">
        <v>64</v>
      </c>
      <c r="Q359">
        <v>1000</v>
      </c>
      <c r="X359">
        <v>2E-3</v>
      </c>
      <c r="Y359">
        <v>11978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3</v>
      </c>
      <c r="AG359">
        <v>2E-3</v>
      </c>
      <c r="AH359">
        <v>2</v>
      </c>
      <c r="AI359">
        <v>39572090</v>
      </c>
      <c r="AJ359">
        <v>387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ROW(Source!A190)</f>
        <v>190</v>
      </c>
      <c r="B360">
        <v>39572101</v>
      </c>
      <c r="C360">
        <v>39572084</v>
      </c>
      <c r="D360">
        <v>36796108</v>
      </c>
      <c r="E360">
        <v>17</v>
      </c>
      <c r="F360">
        <v>1</v>
      </c>
      <c r="G360">
        <v>1</v>
      </c>
      <c r="H360">
        <v>3</v>
      </c>
      <c r="I360" t="s">
        <v>95</v>
      </c>
      <c r="J360" t="s">
        <v>3</v>
      </c>
      <c r="K360" t="s">
        <v>96</v>
      </c>
      <c r="L360">
        <v>1339</v>
      </c>
      <c r="N360">
        <v>1007</v>
      </c>
      <c r="O360" t="s">
        <v>73</v>
      </c>
      <c r="P360" t="s">
        <v>73</v>
      </c>
      <c r="Q360">
        <v>1</v>
      </c>
      <c r="X360">
        <v>2.04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 t="s">
        <v>3</v>
      </c>
      <c r="AG360">
        <v>2.04</v>
      </c>
      <c r="AH360">
        <v>2</v>
      </c>
      <c r="AI360">
        <v>39572091</v>
      </c>
      <c r="AJ360">
        <v>388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ROW(Source!A190)</f>
        <v>190</v>
      </c>
      <c r="B361">
        <v>39572102</v>
      </c>
      <c r="C361">
        <v>39572084</v>
      </c>
      <c r="D361">
        <v>36830501</v>
      </c>
      <c r="E361">
        <v>1</v>
      </c>
      <c r="F361">
        <v>1</v>
      </c>
      <c r="G361">
        <v>1</v>
      </c>
      <c r="H361">
        <v>3</v>
      </c>
      <c r="I361" t="s">
        <v>1375</v>
      </c>
      <c r="J361" t="s">
        <v>1376</v>
      </c>
      <c r="K361" t="s">
        <v>1377</v>
      </c>
      <c r="L361">
        <v>1339</v>
      </c>
      <c r="N361">
        <v>1007</v>
      </c>
      <c r="O361" t="s">
        <v>73</v>
      </c>
      <c r="P361" t="s">
        <v>73</v>
      </c>
      <c r="Q361">
        <v>1</v>
      </c>
      <c r="X361">
        <v>0.1</v>
      </c>
      <c r="Y361">
        <v>1100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3</v>
      </c>
      <c r="AG361">
        <v>0.1</v>
      </c>
      <c r="AH361">
        <v>2</v>
      </c>
      <c r="AI361">
        <v>39572093</v>
      </c>
      <c r="AJ361">
        <v>390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ROW(Source!A190)</f>
        <v>190</v>
      </c>
      <c r="B362">
        <v>39572103</v>
      </c>
      <c r="C362">
        <v>39572084</v>
      </c>
      <c r="D362">
        <v>36830509</v>
      </c>
      <c r="E362">
        <v>1</v>
      </c>
      <c r="F362">
        <v>1</v>
      </c>
      <c r="G362">
        <v>1</v>
      </c>
      <c r="H362">
        <v>3</v>
      </c>
      <c r="I362" t="s">
        <v>1223</v>
      </c>
      <c r="J362" t="s">
        <v>1224</v>
      </c>
      <c r="K362" t="s">
        <v>1225</v>
      </c>
      <c r="L362">
        <v>1339</v>
      </c>
      <c r="N362">
        <v>1007</v>
      </c>
      <c r="O362" t="s">
        <v>73</v>
      </c>
      <c r="P362" t="s">
        <v>73</v>
      </c>
      <c r="Q362">
        <v>1</v>
      </c>
      <c r="X362">
        <v>0.04</v>
      </c>
      <c r="Y362">
        <v>1056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3</v>
      </c>
      <c r="AG362">
        <v>0.04</v>
      </c>
      <c r="AH362">
        <v>2</v>
      </c>
      <c r="AI362">
        <v>39572094</v>
      </c>
      <c r="AJ362">
        <v>391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ROW(Source!A193)</f>
        <v>193</v>
      </c>
      <c r="B363">
        <v>39572118</v>
      </c>
      <c r="C363">
        <v>39572106</v>
      </c>
      <c r="D363">
        <v>37071037</v>
      </c>
      <c r="E363">
        <v>1</v>
      </c>
      <c r="F363">
        <v>1</v>
      </c>
      <c r="G363">
        <v>1</v>
      </c>
      <c r="H363">
        <v>1</v>
      </c>
      <c r="I363" t="s">
        <v>1144</v>
      </c>
      <c r="J363" t="s">
        <v>3</v>
      </c>
      <c r="K363" t="s">
        <v>1145</v>
      </c>
      <c r="L363">
        <v>1191</v>
      </c>
      <c r="N363">
        <v>1013</v>
      </c>
      <c r="O363" t="s">
        <v>1143</v>
      </c>
      <c r="P363" t="s">
        <v>1143</v>
      </c>
      <c r="Q363">
        <v>1</v>
      </c>
      <c r="X363">
        <v>16.100000000000001</v>
      </c>
      <c r="Y363">
        <v>0</v>
      </c>
      <c r="Z363">
        <v>0</v>
      </c>
      <c r="AA363">
        <v>0</v>
      </c>
      <c r="AB363">
        <v>9.6199999999999992</v>
      </c>
      <c r="AC363">
        <v>0</v>
      </c>
      <c r="AD363">
        <v>1</v>
      </c>
      <c r="AE363">
        <v>1</v>
      </c>
      <c r="AF363" t="s">
        <v>20</v>
      </c>
      <c r="AG363">
        <v>18.515000000000001</v>
      </c>
      <c r="AH363">
        <v>2</v>
      </c>
      <c r="AI363">
        <v>39572107</v>
      </c>
      <c r="AJ363">
        <v>392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ROW(Source!A193)</f>
        <v>193</v>
      </c>
      <c r="B364">
        <v>39572119</v>
      </c>
      <c r="C364">
        <v>39572106</v>
      </c>
      <c r="D364">
        <v>37064876</v>
      </c>
      <c r="E364">
        <v>1</v>
      </c>
      <c r="F364">
        <v>1</v>
      </c>
      <c r="G364">
        <v>1</v>
      </c>
      <c r="H364">
        <v>1</v>
      </c>
      <c r="I364" t="s">
        <v>1146</v>
      </c>
      <c r="J364" t="s">
        <v>3</v>
      </c>
      <c r="K364" t="s">
        <v>1147</v>
      </c>
      <c r="L364">
        <v>1191</v>
      </c>
      <c r="N364">
        <v>1013</v>
      </c>
      <c r="O364" t="s">
        <v>1143</v>
      </c>
      <c r="P364" t="s">
        <v>1143</v>
      </c>
      <c r="Q364">
        <v>1</v>
      </c>
      <c r="X364">
        <v>0.05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2</v>
      </c>
      <c r="AF364" t="s">
        <v>19</v>
      </c>
      <c r="AG364">
        <v>6.25E-2</v>
      </c>
      <c r="AH364">
        <v>2</v>
      </c>
      <c r="AI364">
        <v>39572108</v>
      </c>
      <c r="AJ364">
        <v>393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ROW(Source!A193)</f>
        <v>193</v>
      </c>
      <c r="B365">
        <v>39572120</v>
      </c>
      <c r="C365">
        <v>39572106</v>
      </c>
      <c r="D365">
        <v>36883554</v>
      </c>
      <c r="E365">
        <v>1</v>
      </c>
      <c r="F365">
        <v>1</v>
      </c>
      <c r="G365">
        <v>1</v>
      </c>
      <c r="H365">
        <v>2</v>
      </c>
      <c r="I365" t="s">
        <v>1158</v>
      </c>
      <c r="J365" t="s">
        <v>1159</v>
      </c>
      <c r="K365" t="s">
        <v>1160</v>
      </c>
      <c r="L365">
        <v>1368</v>
      </c>
      <c r="N365">
        <v>1011</v>
      </c>
      <c r="O365" t="s">
        <v>1151</v>
      </c>
      <c r="P365" t="s">
        <v>1151</v>
      </c>
      <c r="Q365">
        <v>1</v>
      </c>
      <c r="X365">
        <v>0.05</v>
      </c>
      <c r="Y365">
        <v>0</v>
      </c>
      <c r="Z365">
        <v>65.709999999999994</v>
      </c>
      <c r="AA365">
        <v>11.6</v>
      </c>
      <c r="AB365">
        <v>0</v>
      </c>
      <c r="AC365">
        <v>0</v>
      </c>
      <c r="AD365">
        <v>1</v>
      </c>
      <c r="AE365">
        <v>0</v>
      </c>
      <c r="AF365" t="s">
        <v>19</v>
      </c>
      <c r="AG365">
        <v>6.25E-2</v>
      </c>
      <c r="AH365">
        <v>2</v>
      </c>
      <c r="AI365">
        <v>39572109</v>
      </c>
      <c r="AJ365">
        <v>394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ROW(Source!A193)</f>
        <v>193</v>
      </c>
      <c r="B366">
        <v>39572121</v>
      </c>
      <c r="C366">
        <v>39572106</v>
      </c>
      <c r="D366">
        <v>36883789</v>
      </c>
      <c r="E366">
        <v>1</v>
      </c>
      <c r="F366">
        <v>1</v>
      </c>
      <c r="G366">
        <v>1</v>
      </c>
      <c r="H366">
        <v>2</v>
      </c>
      <c r="I366" t="s">
        <v>1378</v>
      </c>
      <c r="J366" t="s">
        <v>1379</v>
      </c>
      <c r="K366" t="s">
        <v>1380</v>
      </c>
      <c r="L366">
        <v>1368</v>
      </c>
      <c r="N366">
        <v>1011</v>
      </c>
      <c r="O366" t="s">
        <v>1151</v>
      </c>
      <c r="P366" t="s">
        <v>1151</v>
      </c>
      <c r="Q366">
        <v>1</v>
      </c>
      <c r="X366">
        <v>6.96</v>
      </c>
      <c r="Y366">
        <v>0</v>
      </c>
      <c r="Z366">
        <v>1.2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19</v>
      </c>
      <c r="AG366">
        <v>8.6999999999999993</v>
      </c>
      <c r="AH366">
        <v>2</v>
      </c>
      <c r="AI366">
        <v>39572110</v>
      </c>
      <c r="AJ366">
        <v>395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ROW(Source!A193)</f>
        <v>193</v>
      </c>
      <c r="B367">
        <v>39572122</v>
      </c>
      <c r="C367">
        <v>39572106</v>
      </c>
      <c r="D367">
        <v>36800030</v>
      </c>
      <c r="E367">
        <v>1</v>
      </c>
      <c r="F367">
        <v>1</v>
      </c>
      <c r="G367">
        <v>1</v>
      </c>
      <c r="H367">
        <v>3</v>
      </c>
      <c r="I367" t="s">
        <v>1381</v>
      </c>
      <c r="J367" t="s">
        <v>1382</v>
      </c>
      <c r="K367" t="s">
        <v>1383</v>
      </c>
      <c r="L367">
        <v>1348</v>
      </c>
      <c r="N367">
        <v>1009</v>
      </c>
      <c r="O367" t="s">
        <v>64</v>
      </c>
      <c r="P367" t="s">
        <v>64</v>
      </c>
      <c r="Q367">
        <v>1000</v>
      </c>
      <c r="X367">
        <v>2E-3</v>
      </c>
      <c r="Y367">
        <v>4488.3999999999996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3</v>
      </c>
      <c r="AG367">
        <v>2E-3</v>
      </c>
      <c r="AH367">
        <v>2</v>
      </c>
      <c r="AI367">
        <v>39572111</v>
      </c>
      <c r="AJ367">
        <v>396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ROW(Source!A193)</f>
        <v>193</v>
      </c>
      <c r="B368">
        <v>39572123</v>
      </c>
      <c r="C368">
        <v>39572106</v>
      </c>
      <c r="D368">
        <v>36800141</v>
      </c>
      <c r="E368">
        <v>1</v>
      </c>
      <c r="F368">
        <v>1</v>
      </c>
      <c r="G368">
        <v>1</v>
      </c>
      <c r="H368">
        <v>3</v>
      </c>
      <c r="I368" t="s">
        <v>1384</v>
      </c>
      <c r="J368" t="s">
        <v>1385</v>
      </c>
      <c r="K368" t="s">
        <v>1386</v>
      </c>
      <c r="L368">
        <v>1348</v>
      </c>
      <c r="N368">
        <v>1009</v>
      </c>
      <c r="O368" t="s">
        <v>64</v>
      </c>
      <c r="P368" t="s">
        <v>64</v>
      </c>
      <c r="Q368">
        <v>1000</v>
      </c>
      <c r="X368">
        <v>4.1599999999999996E-3</v>
      </c>
      <c r="Y368">
        <v>32830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3</v>
      </c>
      <c r="AG368">
        <v>4.1599999999999996E-3</v>
      </c>
      <c r="AH368">
        <v>2</v>
      </c>
      <c r="AI368">
        <v>39572112</v>
      </c>
      <c r="AJ368">
        <v>397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ROW(Source!A193)</f>
        <v>193</v>
      </c>
      <c r="B369">
        <v>39572124</v>
      </c>
      <c r="C369">
        <v>39572106</v>
      </c>
      <c r="D369">
        <v>36800159</v>
      </c>
      <c r="E369">
        <v>1</v>
      </c>
      <c r="F369">
        <v>1</v>
      </c>
      <c r="G369">
        <v>1</v>
      </c>
      <c r="H369">
        <v>3</v>
      </c>
      <c r="I369" t="s">
        <v>1387</v>
      </c>
      <c r="J369" t="s">
        <v>1388</v>
      </c>
      <c r="K369" t="s">
        <v>1389</v>
      </c>
      <c r="L369">
        <v>1339</v>
      </c>
      <c r="N369">
        <v>1007</v>
      </c>
      <c r="O369" t="s">
        <v>73</v>
      </c>
      <c r="P369" t="s">
        <v>73</v>
      </c>
      <c r="Q369">
        <v>1</v>
      </c>
      <c r="X369">
        <v>6</v>
      </c>
      <c r="Y369">
        <v>6.22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3</v>
      </c>
      <c r="AG369">
        <v>6</v>
      </c>
      <c r="AH369">
        <v>2</v>
      </c>
      <c r="AI369">
        <v>39572113</v>
      </c>
      <c r="AJ369">
        <v>398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ROW(Source!A193)</f>
        <v>193</v>
      </c>
      <c r="B370">
        <v>39572125</v>
      </c>
      <c r="C370">
        <v>39572106</v>
      </c>
      <c r="D370">
        <v>36804405</v>
      </c>
      <c r="E370">
        <v>1</v>
      </c>
      <c r="F370">
        <v>1</v>
      </c>
      <c r="G370">
        <v>1</v>
      </c>
      <c r="H370">
        <v>3</v>
      </c>
      <c r="I370" t="s">
        <v>558</v>
      </c>
      <c r="J370" t="s">
        <v>560</v>
      </c>
      <c r="K370" t="s">
        <v>559</v>
      </c>
      <c r="L370">
        <v>1348</v>
      </c>
      <c r="N370">
        <v>1009</v>
      </c>
      <c r="O370" t="s">
        <v>64</v>
      </c>
      <c r="P370" t="s">
        <v>64</v>
      </c>
      <c r="Q370">
        <v>1000</v>
      </c>
      <c r="X370">
        <v>0</v>
      </c>
      <c r="Y370">
        <v>27595</v>
      </c>
      <c r="Z370">
        <v>0</v>
      </c>
      <c r="AA370">
        <v>0</v>
      </c>
      <c r="AB370">
        <v>0</v>
      </c>
      <c r="AC370">
        <v>1</v>
      </c>
      <c r="AD370">
        <v>0</v>
      </c>
      <c r="AE370">
        <v>0</v>
      </c>
      <c r="AF370" t="s">
        <v>3</v>
      </c>
      <c r="AG370">
        <v>0</v>
      </c>
      <c r="AH370">
        <v>3</v>
      </c>
      <c r="AI370">
        <v>-1</v>
      </c>
      <c r="AJ370" t="s">
        <v>3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ROW(Source!A193)</f>
        <v>193</v>
      </c>
      <c r="B371">
        <v>39572126</v>
      </c>
      <c r="C371">
        <v>39572106</v>
      </c>
      <c r="D371">
        <v>36839094</v>
      </c>
      <c r="E371">
        <v>1</v>
      </c>
      <c r="F371">
        <v>1</v>
      </c>
      <c r="G371">
        <v>1</v>
      </c>
      <c r="H371">
        <v>3</v>
      </c>
      <c r="I371" t="s">
        <v>1390</v>
      </c>
      <c r="J371" t="s">
        <v>1391</v>
      </c>
      <c r="K371" t="s">
        <v>1392</v>
      </c>
      <c r="L371">
        <v>1348</v>
      </c>
      <c r="N371">
        <v>1009</v>
      </c>
      <c r="O371" t="s">
        <v>64</v>
      </c>
      <c r="P371" t="s">
        <v>64</v>
      </c>
      <c r="Q371">
        <v>1000</v>
      </c>
      <c r="X371">
        <v>5.0000000000000002E-5</v>
      </c>
      <c r="Y371">
        <v>67872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3</v>
      </c>
      <c r="AG371">
        <v>5.0000000000000002E-5</v>
      </c>
      <c r="AH371">
        <v>2</v>
      </c>
      <c r="AI371">
        <v>39572115</v>
      </c>
      <c r="AJ371">
        <v>400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ROW(Source!A193)</f>
        <v>193</v>
      </c>
      <c r="B372">
        <v>39572127</v>
      </c>
      <c r="C372">
        <v>39572106</v>
      </c>
      <c r="D372">
        <v>36839146</v>
      </c>
      <c r="E372">
        <v>1</v>
      </c>
      <c r="F372">
        <v>1</v>
      </c>
      <c r="G372">
        <v>1</v>
      </c>
      <c r="H372">
        <v>3</v>
      </c>
      <c r="I372" t="s">
        <v>1393</v>
      </c>
      <c r="J372" t="s">
        <v>1394</v>
      </c>
      <c r="K372" t="s">
        <v>1395</v>
      </c>
      <c r="L372">
        <v>1348</v>
      </c>
      <c r="N372">
        <v>1009</v>
      </c>
      <c r="O372" t="s">
        <v>64</v>
      </c>
      <c r="P372" t="s">
        <v>64</v>
      </c>
      <c r="Q372">
        <v>1000</v>
      </c>
      <c r="X372">
        <v>2.0000000000000002E-5</v>
      </c>
      <c r="Y372">
        <v>9420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3</v>
      </c>
      <c r="AG372">
        <v>2.0000000000000002E-5</v>
      </c>
      <c r="AH372">
        <v>2</v>
      </c>
      <c r="AI372">
        <v>39572116</v>
      </c>
      <c r="AJ372">
        <v>401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ROW(Source!A193)</f>
        <v>193</v>
      </c>
      <c r="B373">
        <v>39572128</v>
      </c>
      <c r="C373">
        <v>39572106</v>
      </c>
      <c r="D373">
        <v>36839240</v>
      </c>
      <c r="E373">
        <v>1</v>
      </c>
      <c r="F373">
        <v>1</v>
      </c>
      <c r="G373">
        <v>1</v>
      </c>
      <c r="H373">
        <v>3</v>
      </c>
      <c r="I373" t="s">
        <v>1396</v>
      </c>
      <c r="J373" t="s">
        <v>1397</v>
      </c>
      <c r="K373" t="s">
        <v>1398</v>
      </c>
      <c r="L373">
        <v>1348</v>
      </c>
      <c r="N373">
        <v>1009</v>
      </c>
      <c r="O373" t="s">
        <v>64</v>
      </c>
      <c r="P373" t="s">
        <v>64</v>
      </c>
      <c r="Q373">
        <v>1000</v>
      </c>
      <c r="X373">
        <v>1.4E-3</v>
      </c>
      <c r="Y373">
        <v>18950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3</v>
      </c>
      <c r="AG373">
        <v>1.4E-3</v>
      </c>
      <c r="AH373">
        <v>2</v>
      </c>
      <c r="AI373">
        <v>39572117</v>
      </c>
      <c r="AJ373">
        <v>402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ROW(Source!A195)</f>
        <v>195</v>
      </c>
      <c r="B374">
        <v>39576052</v>
      </c>
      <c r="C374">
        <v>39576028</v>
      </c>
      <c r="D374">
        <v>37072767</v>
      </c>
      <c r="E374">
        <v>1</v>
      </c>
      <c r="F374">
        <v>1</v>
      </c>
      <c r="G374">
        <v>1</v>
      </c>
      <c r="H374">
        <v>1</v>
      </c>
      <c r="I374" t="s">
        <v>1399</v>
      </c>
      <c r="J374" t="s">
        <v>3</v>
      </c>
      <c r="K374" t="s">
        <v>1400</v>
      </c>
      <c r="L374">
        <v>1191</v>
      </c>
      <c r="N374">
        <v>1013</v>
      </c>
      <c r="O374" t="s">
        <v>1143</v>
      </c>
      <c r="P374" t="s">
        <v>1143</v>
      </c>
      <c r="Q374">
        <v>1</v>
      </c>
      <c r="X374">
        <v>10.47</v>
      </c>
      <c r="Y374">
        <v>0</v>
      </c>
      <c r="Z374">
        <v>0</v>
      </c>
      <c r="AA374">
        <v>0</v>
      </c>
      <c r="AB374">
        <v>9.18</v>
      </c>
      <c r="AC374">
        <v>0</v>
      </c>
      <c r="AD374">
        <v>1</v>
      </c>
      <c r="AE374">
        <v>1</v>
      </c>
      <c r="AF374" t="s">
        <v>20</v>
      </c>
      <c r="AG374">
        <v>12.0405</v>
      </c>
      <c r="AH374">
        <v>2</v>
      </c>
      <c r="AI374">
        <v>39576029</v>
      </c>
      <c r="AJ374">
        <v>403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ROW(Source!A195)</f>
        <v>195</v>
      </c>
      <c r="B375">
        <v>39576053</v>
      </c>
      <c r="C375">
        <v>39576028</v>
      </c>
      <c r="D375">
        <v>37064876</v>
      </c>
      <c r="E375">
        <v>1</v>
      </c>
      <c r="F375">
        <v>1</v>
      </c>
      <c r="G375">
        <v>1</v>
      </c>
      <c r="H375">
        <v>1</v>
      </c>
      <c r="I375" t="s">
        <v>1146</v>
      </c>
      <c r="J375" t="s">
        <v>3</v>
      </c>
      <c r="K375" t="s">
        <v>1147</v>
      </c>
      <c r="L375">
        <v>1191</v>
      </c>
      <c r="N375">
        <v>1013</v>
      </c>
      <c r="O375" t="s">
        <v>1143</v>
      </c>
      <c r="P375" t="s">
        <v>1143</v>
      </c>
      <c r="Q375">
        <v>1</v>
      </c>
      <c r="X375">
        <v>2.2200000000000002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2</v>
      </c>
      <c r="AF375" t="s">
        <v>19</v>
      </c>
      <c r="AG375">
        <v>2.7750000000000004</v>
      </c>
      <c r="AH375">
        <v>2</v>
      </c>
      <c r="AI375">
        <v>39576030</v>
      </c>
      <c r="AJ375">
        <v>404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ROW(Source!A195)</f>
        <v>195</v>
      </c>
      <c r="B376">
        <v>39576054</v>
      </c>
      <c r="C376">
        <v>39576028</v>
      </c>
      <c r="D376">
        <v>36882079</v>
      </c>
      <c r="E376">
        <v>1</v>
      </c>
      <c r="F376">
        <v>1</v>
      </c>
      <c r="G376">
        <v>1</v>
      </c>
      <c r="H376">
        <v>2</v>
      </c>
      <c r="I376" t="s">
        <v>1401</v>
      </c>
      <c r="J376" t="s">
        <v>1402</v>
      </c>
      <c r="K376" t="s">
        <v>1403</v>
      </c>
      <c r="L376">
        <v>1368</v>
      </c>
      <c r="N376">
        <v>1011</v>
      </c>
      <c r="O376" t="s">
        <v>1151</v>
      </c>
      <c r="P376" t="s">
        <v>1151</v>
      </c>
      <c r="Q376">
        <v>1</v>
      </c>
      <c r="X376">
        <v>0.1</v>
      </c>
      <c r="Y376">
        <v>0</v>
      </c>
      <c r="Z376">
        <v>120.24</v>
      </c>
      <c r="AA376">
        <v>15.42</v>
      </c>
      <c r="AB376">
        <v>0</v>
      </c>
      <c r="AC376">
        <v>0</v>
      </c>
      <c r="AD376">
        <v>1</v>
      </c>
      <c r="AE376">
        <v>0</v>
      </c>
      <c r="AF376" t="s">
        <v>19</v>
      </c>
      <c r="AG376">
        <v>0.125</v>
      </c>
      <c r="AH376">
        <v>2</v>
      </c>
      <c r="AI376">
        <v>39576031</v>
      </c>
      <c r="AJ376">
        <v>405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ROW(Source!A195)</f>
        <v>195</v>
      </c>
      <c r="B377">
        <v>39576055</v>
      </c>
      <c r="C377">
        <v>39576028</v>
      </c>
      <c r="D377">
        <v>36882159</v>
      </c>
      <c r="E377">
        <v>1</v>
      </c>
      <c r="F377">
        <v>1</v>
      </c>
      <c r="G377">
        <v>1</v>
      </c>
      <c r="H377">
        <v>2</v>
      </c>
      <c r="I377" t="s">
        <v>1155</v>
      </c>
      <c r="J377" t="s">
        <v>1156</v>
      </c>
      <c r="K377" t="s">
        <v>1157</v>
      </c>
      <c r="L377">
        <v>1368</v>
      </c>
      <c r="N377">
        <v>1011</v>
      </c>
      <c r="O377" t="s">
        <v>1151</v>
      </c>
      <c r="P377" t="s">
        <v>1151</v>
      </c>
      <c r="Q377">
        <v>1</v>
      </c>
      <c r="X377">
        <v>0.2</v>
      </c>
      <c r="Y377">
        <v>0</v>
      </c>
      <c r="Z377">
        <v>111.99</v>
      </c>
      <c r="AA377">
        <v>13.5</v>
      </c>
      <c r="AB377">
        <v>0</v>
      </c>
      <c r="AC377">
        <v>0</v>
      </c>
      <c r="AD377">
        <v>1</v>
      </c>
      <c r="AE377">
        <v>0</v>
      </c>
      <c r="AF377" t="s">
        <v>19</v>
      </c>
      <c r="AG377">
        <v>0.25</v>
      </c>
      <c r="AH377">
        <v>2</v>
      </c>
      <c r="AI377">
        <v>39576032</v>
      </c>
      <c r="AJ377">
        <v>406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ROW(Source!A195)</f>
        <v>195</v>
      </c>
      <c r="B378">
        <v>39576056</v>
      </c>
      <c r="C378">
        <v>39576028</v>
      </c>
      <c r="D378">
        <v>36882171</v>
      </c>
      <c r="E378">
        <v>1</v>
      </c>
      <c r="F378">
        <v>1</v>
      </c>
      <c r="G378">
        <v>1</v>
      </c>
      <c r="H378">
        <v>2</v>
      </c>
      <c r="I378" t="s">
        <v>1404</v>
      </c>
      <c r="J378" t="s">
        <v>1405</v>
      </c>
      <c r="K378" t="s">
        <v>1406</v>
      </c>
      <c r="L378">
        <v>1368</v>
      </c>
      <c r="N378">
        <v>1011</v>
      </c>
      <c r="O378" t="s">
        <v>1151</v>
      </c>
      <c r="P378" t="s">
        <v>1151</v>
      </c>
      <c r="Q378">
        <v>1</v>
      </c>
      <c r="X378">
        <v>1.61</v>
      </c>
      <c r="Y378">
        <v>0</v>
      </c>
      <c r="Z378">
        <v>120.04</v>
      </c>
      <c r="AA378">
        <v>13.5</v>
      </c>
      <c r="AB378">
        <v>0</v>
      </c>
      <c r="AC378">
        <v>0</v>
      </c>
      <c r="AD378">
        <v>1</v>
      </c>
      <c r="AE378">
        <v>0</v>
      </c>
      <c r="AF378" t="s">
        <v>19</v>
      </c>
      <c r="AG378">
        <v>2.0125000000000002</v>
      </c>
      <c r="AH378">
        <v>2</v>
      </c>
      <c r="AI378">
        <v>39576033</v>
      </c>
      <c r="AJ378">
        <v>407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ROW(Source!A195)</f>
        <v>195</v>
      </c>
      <c r="B379">
        <v>39576057</v>
      </c>
      <c r="C379">
        <v>39576028</v>
      </c>
      <c r="D379">
        <v>36883554</v>
      </c>
      <c r="E379">
        <v>1</v>
      </c>
      <c r="F379">
        <v>1</v>
      </c>
      <c r="G379">
        <v>1</v>
      </c>
      <c r="H379">
        <v>2</v>
      </c>
      <c r="I379" t="s">
        <v>1158</v>
      </c>
      <c r="J379" t="s">
        <v>1159</v>
      </c>
      <c r="K379" t="s">
        <v>1160</v>
      </c>
      <c r="L379">
        <v>1368</v>
      </c>
      <c r="N379">
        <v>1011</v>
      </c>
      <c r="O379" t="s">
        <v>1151</v>
      </c>
      <c r="P379" t="s">
        <v>1151</v>
      </c>
      <c r="Q379">
        <v>1</v>
      </c>
      <c r="X379">
        <v>0.31</v>
      </c>
      <c r="Y379">
        <v>0</v>
      </c>
      <c r="Z379">
        <v>65.709999999999994</v>
      </c>
      <c r="AA379">
        <v>11.6</v>
      </c>
      <c r="AB379">
        <v>0</v>
      </c>
      <c r="AC379">
        <v>0</v>
      </c>
      <c r="AD379">
        <v>1</v>
      </c>
      <c r="AE379">
        <v>0</v>
      </c>
      <c r="AF379" t="s">
        <v>19</v>
      </c>
      <c r="AG379">
        <v>0.38750000000000001</v>
      </c>
      <c r="AH379">
        <v>2</v>
      </c>
      <c r="AI379">
        <v>39576034</v>
      </c>
      <c r="AJ379">
        <v>408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ROW(Source!A195)</f>
        <v>195</v>
      </c>
      <c r="B380">
        <v>39576058</v>
      </c>
      <c r="C380">
        <v>39576028</v>
      </c>
      <c r="D380">
        <v>36883789</v>
      </c>
      <c r="E380">
        <v>1</v>
      </c>
      <c r="F380">
        <v>1</v>
      </c>
      <c r="G380">
        <v>1</v>
      </c>
      <c r="H380">
        <v>2</v>
      </c>
      <c r="I380" t="s">
        <v>1378</v>
      </c>
      <c r="J380" t="s">
        <v>1379</v>
      </c>
      <c r="K380" t="s">
        <v>1380</v>
      </c>
      <c r="L380">
        <v>1368</v>
      </c>
      <c r="N380">
        <v>1011</v>
      </c>
      <c r="O380" t="s">
        <v>1151</v>
      </c>
      <c r="P380" t="s">
        <v>1151</v>
      </c>
      <c r="Q380">
        <v>1</v>
      </c>
      <c r="X380">
        <v>1.01</v>
      </c>
      <c r="Y380">
        <v>0</v>
      </c>
      <c r="Z380">
        <v>1.2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19</v>
      </c>
      <c r="AG380">
        <v>1.2625</v>
      </c>
      <c r="AH380">
        <v>2</v>
      </c>
      <c r="AI380">
        <v>39576035</v>
      </c>
      <c r="AJ380">
        <v>409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ROW(Source!A195)</f>
        <v>195</v>
      </c>
      <c r="B381">
        <v>39576059</v>
      </c>
      <c r="C381">
        <v>39576028</v>
      </c>
      <c r="D381">
        <v>36883836</v>
      </c>
      <c r="E381">
        <v>1</v>
      </c>
      <c r="F381">
        <v>1</v>
      </c>
      <c r="G381">
        <v>1</v>
      </c>
      <c r="H381">
        <v>2</v>
      </c>
      <c r="I381" t="s">
        <v>1407</v>
      </c>
      <c r="J381" t="s">
        <v>1408</v>
      </c>
      <c r="K381" t="s">
        <v>1409</v>
      </c>
      <c r="L381">
        <v>1368</v>
      </c>
      <c r="N381">
        <v>1011</v>
      </c>
      <c r="O381" t="s">
        <v>1151</v>
      </c>
      <c r="P381" t="s">
        <v>1151</v>
      </c>
      <c r="Q381">
        <v>1</v>
      </c>
      <c r="X381">
        <v>1.1000000000000001</v>
      </c>
      <c r="Y381">
        <v>0</v>
      </c>
      <c r="Z381">
        <v>12.31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19</v>
      </c>
      <c r="AG381">
        <v>1.375</v>
      </c>
      <c r="AH381">
        <v>2</v>
      </c>
      <c r="AI381">
        <v>39576036</v>
      </c>
      <c r="AJ381">
        <v>410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ROW(Source!A195)</f>
        <v>195</v>
      </c>
      <c r="B382">
        <v>39576060</v>
      </c>
      <c r="C382">
        <v>39576028</v>
      </c>
      <c r="D382">
        <v>36800159</v>
      </c>
      <c r="E382">
        <v>1</v>
      </c>
      <c r="F382">
        <v>1</v>
      </c>
      <c r="G382">
        <v>1</v>
      </c>
      <c r="H382">
        <v>3</v>
      </c>
      <c r="I382" t="s">
        <v>1387</v>
      </c>
      <c r="J382" t="s">
        <v>1388</v>
      </c>
      <c r="K382" t="s">
        <v>1389</v>
      </c>
      <c r="L382">
        <v>1339</v>
      </c>
      <c r="N382">
        <v>1007</v>
      </c>
      <c r="O382" t="s">
        <v>73</v>
      </c>
      <c r="P382" t="s">
        <v>73</v>
      </c>
      <c r="Q382">
        <v>1</v>
      </c>
      <c r="X382">
        <v>0.7</v>
      </c>
      <c r="Y382">
        <v>6.22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3</v>
      </c>
      <c r="AG382">
        <v>0.7</v>
      </c>
      <c r="AH382">
        <v>2</v>
      </c>
      <c r="AI382">
        <v>39576037</v>
      </c>
      <c r="AJ382">
        <v>411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ROW(Source!A195)</f>
        <v>195</v>
      </c>
      <c r="B383">
        <v>39576061</v>
      </c>
      <c r="C383">
        <v>39576028</v>
      </c>
      <c r="D383">
        <v>36800166</v>
      </c>
      <c r="E383">
        <v>1</v>
      </c>
      <c r="F383">
        <v>1</v>
      </c>
      <c r="G383">
        <v>1</v>
      </c>
      <c r="H383">
        <v>3</v>
      </c>
      <c r="I383" t="s">
        <v>1410</v>
      </c>
      <c r="J383" t="s">
        <v>1411</v>
      </c>
      <c r="K383" t="s">
        <v>1412</v>
      </c>
      <c r="L383">
        <v>1346</v>
      </c>
      <c r="N383">
        <v>1009</v>
      </c>
      <c r="O383" t="s">
        <v>307</v>
      </c>
      <c r="P383" t="s">
        <v>307</v>
      </c>
      <c r="Q383">
        <v>1</v>
      </c>
      <c r="X383">
        <v>0.21</v>
      </c>
      <c r="Y383">
        <v>6.09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0</v>
      </c>
      <c r="AF383" t="s">
        <v>3</v>
      </c>
      <c r="AG383">
        <v>0.21</v>
      </c>
      <c r="AH383">
        <v>2</v>
      </c>
      <c r="AI383">
        <v>39576038</v>
      </c>
      <c r="AJ383">
        <v>412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ROW(Source!A195)</f>
        <v>195</v>
      </c>
      <c r="B384">
        <v>39576062</v>
      </c>
      <c r="C384">
        <v>39576028</v>
      </c>
      <c r="D384">
        <v>36803256</v>
      </c>
      <c r="E384">
        <v>1</v>
      </c>
      <c r="F384">
        <v>1</v>
      </c>
      <c r="G384">
        <v>1</v>
      </c>
      <c r="H384">
        <v>3</v>
      </c>
      <c r="I384" t="s">
        <v>1178</v>
      </c>
      <c r="J384" t="s">
        <v>1179</v>
      </c>
      <c r="K384" t="s">
        <v>1180</v>
      </c>
      <c r="L384">
        <v>1348</v>
      </c>
      <c r="N384">
        <v>1009</v>
      </c>
      <c r="O384" t="s">
        <v>64</v>
      </c>
      <c r="P384" t="s">
        <v>64</v>
      </c>
      <c r="Q384">
        <v>1000</v>
      </c>
      <c r="X384">
        <v>4.0000000000000002E-4</v>
      </c>
      <c r="Y384">
        <v>10315.01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3</v>
      </c>
      <c r="AG384">
        <v>4.0000000000000002E-4</v>
      </c>
      <c r="AH384">
        <v>2</v>
      </c>
      <c r="AI384">
        <v>39576039</v>
      </c>
      <c r="AJ384">
        <v>413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ROW(Source!A195)</f>
        <v>195</v>
      </c>
      <c r="B385">
        <v>39576063</v>
      </c>
      <c r="C385">
        <v>39576028</v>
      </c>
      <c r="D385">
        <v>36804447</v>
      </c>
      <c r="E385">
        <v>1</v>
      </c>
      <c r="F385">
        <v>1</v>
      </c>
      <c r="G385">
        <v>1</v>
      </c>
      <c r="H385">
        <v>3</v>
      </c>
      <c r="I385" t="s">
        <v>1276</v>
      </c>
      <c r="J385" t="s">
        <v>1277</v>
      </c>
      <c r="K385" t="s">
        <v>1278</v>
      </c>
      <c r="L385">
        <v>1348</v>
      </c>
      <c r="N385">
        <v>1009</v>
      </c>
      <c r="O385" t="s">
        <v>64</v>
      </c>
      <c r="P385" t="s">
        <v>64</v>
      </c>
      <c r="Q385">
        <v>1000</v>
      </c>
      <c r="X385">
        <v>1.4999999999999999E-4</v>
      </c>
      <c r="Y385">
        <v>9040.01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3</v>
      </c>
      <c r="AG385">
        <v>1.4999999999999999E-4</v>
      </c>
      <c r="AH385">
        <v>2</v>
      </c>
      <c r="AI385">
        <v>39576040</v>
      </c>
      <c r="AJ385">
        <v>414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ROW(Source!A195)</f>
        <v>195</v>
      </c>
      <c r="B386">
        <v>39576064</v>
      </c>
      <c r="C386">
        <v>39576028</v>
      </c>
      <c r="D386">
        <v>36804545</v>
      </c>
      <c r="E386">
        <v>1</v>
      </c>
      <c r="F386">
        <v>1</v>
      </c>
      <c r="G386">
        <v>1</v>
      </c>
      <c r="H386">
        <v>3</v>
      </c>
      <c r="I386" t="s">
        <v>1211</v>
      </c>
      <c r="J386" t="s">
        <v>1212</v>
      </c>
      <c r="K386" t="s">
        <v>1213</v>
      </c>
      <c r="L386">
        <v>1348</v>
      </c>
      <c r="N386">
        <v>1009</v>
      </c>
      <c r="O386" t="s">
        <v>64</v>
      </c>
      <c r="P386" t="s">
        <v>64</v>
      </c>
      <c r="Q386">
        <v>1000</v>
      </c>
      <c r="X386">
        <v>1.0000000000000001E-5</v>
      </c>
      <c r="Y386">
        <v>11978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3</v>
      </c>
      <c r="AG386">
        <v>1.0000000000000001E-5</v>
      </c>
      <c r="AH386">
        <v>2</v>
      </c>
      <c r="AI386">
        <v>39576041</v>
      </c>
      <c r="AJ386">
        <v>415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ROW(Source!A195)</f>
        <v>195</v>
      </c>
      <c r="B387">
        <v>39576065</v>
      </c>
      <c r="C387">
        <v>39576028</v>
      </c>
      <c r="D387">
        <v>36805527</v>
      </c>
      <c r="E387">
        <v>1</v>
      </c>
      <c r="F387">
        <v>1</v>
      </c>
      <c r="G387">
        <v>1</v>
      </c>
      <c r="H387">
        <v>3</v>
      </c>
      <c r="I387" t="s">
        <v>1413</v>
      </c>
      <c r="J387" t="s">
        <v>1414</v>
      </c>
      <c r="K387" t="s">
        <v>1415</v>
      </c>
      <c r="L387">
        <v>1348</v>
      </c>
      <c r="N387">
        <v>1009</v>
      </c>
      <c r="O387" t="s">
        <v>64</v>
      </c>
      <c r="P387" t="s">
        <v>64</v>
      </c>
      <c r="Q387">
        <v>1000</v>
      </c>
      <c r="X387">
        <v>1E-4</v>
      </c>
      <c r="Y387">
        <v>37900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3</v>
      </c>
      <c r="AG387">
        <v>1E-4</v>
      </c>
      <c r="AH387">
        <v>2</v>
      </c>
      <c r="AI387">
        <v>39576042</v>
      </c>
      <c r="AJ387">
        <v>416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ROW(Source!A195)</f>
        <v>195</v>
      </c>
      <c r="B388">
        <v>39576066</v>
      </c>
      <c r="C388">
        <v>39576028</v>
      </c>
      <c r="D388">
        <v>36823258</v>
      </c>
      <c r="E388">
        <v>1</v>
      </c>
      <c r="F388">
        <v>1</v>
      </c>
      <c r="G388">
        <v>1</v>
      </c>
      <c r="H388">
        <v>3</v>
      </c>
      <c r="I388" t="s">
        <v>579</v>
      </c>
      <c r="J388" t="s">
        <v>581</v>
      </c>
      <c r="K388" t="s">
        <v>580</v>
      </c>
      <c r="L388">
        <v>1348</v>
      </c>
      <c r="N388">
        <v>1009</v>
      </c>
      <c r="O388" t="s">
        <v>64</v>
      </c>
      <c r="P388" t="s">
        <v>64</v>
      </c>
      <c r="Q388">
        <v>1000</v>
      </c>
      <c r="X388">
        <v>4.0000000000000002E-4</v>
      </c>
      <c r="Y388">
        <v>7712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3</v>
      </c>
      <c r="AG388">
        <v>4.0000000000000002E-4</v>
      </c>
      <c r="AH388">
        <v>2</v>
      </c>
      <c r="AI388">
        <v>39576044</v>
      </c>
      <c r="AJ388">
        <v>418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ROW(Source!A195)</f>
        <v>195</v>
      </c>
      <c r="B389">
        <v>39576067</v>
      </c>
      <c r="C389">
        <v>39576028</v>
      </c>
      <c r="D389">
        <v>39169913</v>
      </c>
      <c r="E389">
        <v>17</v>
      </c>
      <c r="F389">
        <v>1</v>
      </c>
      <c r="G389">
        <v>1</v>
      </c>
      <c r="H389">
        <v>3</v>
      </c>
      <c r="I389" t="s">
        <v>124</v>
      </c>
      <c r="J389" t="s">
        <v>3</v>
      </c>
      <c r="K389" t="s">
        <v>125</v>
      </c>
      <c r="L389">
        <v>1348</v>
      </c>
      <c r="N389">
        <v>1009</v>
      </c>
      <c r="O389" t="s">
        <v>64</v>
      </c>
      <c r="P389" t="s">
        <v>64</v>
      </c>
      <c r="Q389">
        <v>1000</v>
      </c>
      <c r="X389">
        <v>1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 t="s">
        <v>3</v>
      </c>
      <c r="AG389">
        <v>1</v>
      </c>
      <c r="AH389">
        <v>2</v>
      </c>
      <c r="AI389">
        <v>39576045</v>
      </c>
      <c r="AJ389">
        <v>419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ROW(Source!A195)</f>
        <v>195</v>
      </c>
      <c r="B390">
        <v>39576068</v>
      </c>
      <c r="C390">
        <v>39576028</v>
      </c>
      <c r="D390">
        <v>36825287</v>
      </c>
      <c r="E390">
        <v>1</v>
      </c>
      <c r="F390">
        <v>1</v>
      </c>
      <c r="G390">
        <v>1</v>
      </c>
      <c r="H390">
        <v>3</v>
      </c>
      <c r="I390" t="s">
        <v>1416</v>
      </c>
      <c r="J390" t="s">
        <v>1417</v>
      </c>
      <c r="K390" t="s">
        <v>1418</v>
      </c>
      <c r="L390">
        <v>1302</v>
      </c>
      <c r="N390">
        <v>1003</v>
      </c>
      <c r="O390" t="s">
        <v>47</v>
      </c>
      <c r="P390" t="s">
        <v>47</v>
      </c>
      <c r="Q390">
        <v>10</v>
      </c>
      <c r="X390">
        <v>1.8700000000000001E-2</v>
      </c>
      <c r="Y390">
        <v>50.24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3</v>
      </c>
      <c r="AG390">
        <v>1.8700000000000001E-2</v>
      </c>
      <c r="AH390">
        <v>2</v>
      </c>
      <c r="AI390">
        <v>39576046</v>
      </c>
      <c r="AJ390">
        <v>420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ROW(Source!A195)</f>
        <v>195</v>
      </c>
      <c r="B391">
        <v>39576069</v>
      </c>
      <c r="C391">
        <v>39576028</v>
      </c>
      <c r="D391">
        <v>36825646</v>
      </c>
      <c r="E391">
        <v>1</v>
      </c>
      <c r="F391">
        <v>1</v>
      </c>
      <c r="G391">
        <v>1</v>
      </c>
      <c r="H391">
        <v>3</v>
      </c>
      <c r="I391" t="s">
        <v>1220</v>
      </c>
      <c r="J391" t="s">
        <v>1221</v>
      </c>
      <c r="K391" t="s">
        <v>1222</v>
      </c>
      <c r="L391">
        <v>1348</v>
      </c>
      <c r="N391">
        <v>1009</v>
      </c>
      <c r="O391" t="s">
        <v>64</v>
      </c>
      <c r="P391" t="s">
        <v>64</v>
      </c>
      <c r="Q391">
        <v>1000</v>
      </c>
      <c r="X391">
        <v>3.0000000000000001E-5</v>
      </c>
      <c r="Y391">
        <v>4455.2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3</v>
      </c>
      <c r="AG391">
        <v>3.0000000000000001E-5</v>
      </c>
      <c r="AH391">
        <v>2</v>
      </c>
      <c r="AI391">
        <v>39576047</v>
      </c>
      <c r="AJ391">
        <v>421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ROW(Source!A195)</f>
        <v>195</v>
      </c>
      <c r="B392">
        <v>39576070</v>
      </c>
      <c r="C392">
        <v>39576028</v>
      </c>
      <c r="D392">
        <v>36826406</v>
      </c>
      <c r="E392">
        <v>1</v>
      </c>
      <c r="F392">
        <v>1</v>
      </c>
      <c r="G392">
        <v>1</v>
      </c>
      <c r="H392">
        <v>3</v>
      </c>
      <c r="I392" t="s">
        <v>1419</v>
      </c>
      <c r="J392" t="s">
        <v>1420</v>
      </c>
      <c r="K392" t="s">
        <v>1421</v>
      </c>
      <c r="L392">
        <v>1348</v>
      </c>
      <c r="N392">
        <v>1009</v>
      </c>
      <c r="O392" t="s">
        <v>64</v>
      </c>
      <c r="P392" t="s">
        <v>64</v>
      </c>
      <c r="Q392">
        <v>1000</v>
      </c>
      <c r="X392">
        <v>1.9400000000000001E-3</v>
      </c>
      <c r="Y392">
        <v>4920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3</v>
      </c>
      <c r="AG392">
        <v>1.9400000000000001E-3</v>
      </c>
      <c r="AH392">
        <v>2</v>
      </c>
      <c r="AI392">
        <v>39576048</v>
      </c>
      <c r="AJ392">
        <v>422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ROW(Source!A195)</f>
        <v>195</v>
      </c>
      <c r="B393">
        <v>39576071</v>
      </c>
      <c r="C393">
        <v>39576028</v>
      </c>
      <c r="D393">
        <v>36830313</v>
      </c>
      <c r="E393">
        <v>1</v>
      </c>
      <c r="F393">
        <v>1</v>
      </c>
      <c r="G393">
        <v>1</v>
      </c>
      <c r="H393">
        <v>3</v>
      </c>
      <c r="I393" t="s">
        <v>1422</v>
      </c>
      <c r="J393" t="s">
        <v>1423</v>
      </c>
      <c r="K393" t="s">
        <v>1424</v>
      </c>
      <c r="L393">
        <v>1339</v>
      </c>
      <c r="N393">
        <v>1007</v>
      </c>
      <c r="O393" t="s">
        <v>73</v>
      </c>
      <c r="P393" t="s">
        <v>73</v>
      </c>
      <c r="Q393">
        <v>1</v>
      </c>
      <c r="X393">
        <v>1.0300000000000001E-3</v>
      </c>
      <c r="Y393">
        <v>1700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3</v>
      </c>
      <c r="AG393">
        <v>1.0300000000000001E-3</v>
      </c>
      <c r="AH393">
        <v>2</v>
      </c>
      <c r="AI393">
        <v>39576049</v>
      </c>
      <c r="AJ393">
        <v>423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ROW(Source!A195)</f>
        <v>195</v>
      </c>
      <c r="B394">
        <v>39576072</v>
      </c>
      <c r="C394">
        <v>39576028</v>
      </c>
      <c r="D394">
        <v>36837948</v>
      </c>
      <c r="E394">
        <v>1</v>
      </c>
      <c r="F394">
        <v>1</v>
      </c>
      <c r="G394">
        <v>1</v>
      </c>
      <c r="H394">
        <v>3</v>
      </c>
      <c r="I394" t="s">
        <v>1425</v>
      </c>
      <c r="J394" t="s">
        <v>1426</v>
      </c>
      <c r="K394" t="s">
        <v>1427</v>
      </c>
      <c r="L394">
        <v>1348</v>
      </c>
      <c r="N394">
        <v>1009</v>
      </c>
      <c r="O394" t="s">
        <v>64</v>
      </c>
      <c r="P394" t="s">
        <v>64</v>
      </c>
      <c r="Q394">
        <v>1000</v>
      </c>
      <c r="X394">
        <v>3.1E-4</v>
      </c>
      <c r="Y394">
        <v>15620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3</v>
      </c>
      <c r="AG394">
        <v>3.1E-4</v>
      </c>
      <c r="AH394">
        <v>2</v>
      </c>
      <c r="AI394">
        <v>39576050</v>
      </c>
      <c r="AJ394">
        <v>424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ROW(Source!A195)</f>
        <v>195</v>
      </c>
      <c r="B395">
        <v>39576073</v>
      </c>
      <c r="C395">
        <v>39576028</v>
      </c>
      <c r="D395">
        <v>36839146</v>
      </c>
      <c r="E395">
        <v>1</v>
      </c>
      <c r="F395">
        <v>1</v>
      </c>
      <c r="G395">
        <v>1</v>
      </c>
      <c r="H395">
        <v>3</v>
      </c>
      <c r="I395" t="s">
        <v>1393</v>
      </c>
      <c r="J395" t="s">
        <v>1394</v>
      </c>
      <c r="K395" t="s">
        <v>1395</v>
      </c>
      <c r="L395">
        <v>1348</v>
      </c>
      <c r="N395">
        <v>1009</v>
      </c>
      <c r="O395" t="s">
        <v>64</v>
      </c>
      <c r="P395" t="s">
        <v>64</v>
      </c>
      <c r="Q395">
        <v>1000</v>
      </c>
      <c r="X395">
        <v>5.9999999999999995E-4</v>
      </c>
      <c r="Y395">
        <v>9420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3</v>
      </c>
      <c r="AG395">
        <v>5.9999999999999995E-4</v>
      </c>
      <c r="AH395">
        <v>2</v>
      </c>
      <c r="AI395">
        <v>39576051</v>
      </c>
      <c r="AJ395">
        <v>425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ROW(Source!A198)</f>
        <v>198</v>
      </c>
      <c r="B396">
        <v>39572202</v>
      </c>
      <c r="C396">
        <v>39572178</v>
      </c>
      <c r="D396">
        <v>37072887</v>
      </c>
      <c r="E396">
        <v>1</v>
      </c>
      <c r="F396">
        <v>1</v>
      </c>
      <c r="G396">
        <v>1</v>
      </c>
      <c r="H396">
        <v>1</v>
      </c>
      <c r="I396" t="s">
        <v>1245</v>
      </c>
      <c r="J396" t="s">
        <v>3</v>
      </c>
      <c r="K396" t="s">
        <v>1246</v>
      </c>
      <c r="L396">
        <v>1191</v>
      </c>
      <c r="N396">
        <v>1013</v>
      </c>
      <c r="O396" t="s">
        <v>1143</v>
      </c>
      <c r="P396" t="s">
        <v>1143</v>
      </c>
      <c r="Q396">
        <v>1</v>
      </c>
      <c r="X396">
        <v>18.25</v>
      </c>
      <c r="Y396">
        <v>0</v>
      </c>
      <c r="Z396">
        <v>0</v>
      </c>
      <c r="AA396">
        <v>0</v>
      </c>
      <c r="AB396">
        <v>10.210000000000001</v>
      </c>
      <c r="AC396">
        <v>0</v>
      </c>
      <c r="AD396">
        <v>1</v>
      </c>
      <c r="AE396">
        <v>1</v>
      </c>
      <c r="AF396" t="s">
        <v>20</v>
      </c>
      <c r="AG396">
        <v>20.987499999999997</v>
      </c>
      <c r="AH396">
        <v>2</v>
      </c>
      <c r="AI396">
        <v>39572179</v>
      </c>
      <c r="AJ396">
        <v>426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ROW(Source!A198)</f>
        <v>198</v>
      </c>
      <c r="B397">
        <v>39572203</v>
      </c>
      <c r="C397">
        <v>39572178</v>
      </c>
      <c r="D397">
        <v>37064876</v>
      </c>
      <c r="E397">
        <v>1</v>
      </c>
      <c r="F397">
        <v>1</v>
      </c>
      <c r="G397">
        <v>1</v>
      </c>
      <c r="H397">
        <v>1</v>
      </c>
      <c r="I397" t="s">
        <v>1146</v>
      </c>
      <c r="J397" t="s">
        <v>3</v>
      </c>
      <c r="K397" t="s">
        <v>1147</v>
      </c>
      <c r="L397">
        <v>1191</v>
      </c>
      <c r="N397">
        <v>1013</v>
      </c>
      <c r="O397" t="s">
        <v>1143</v>
      </c>
      <c r="P397" t="s">
        <v>1143</v>
      </c>
      <c r="Q397">
        <v>1</v>
      </c>
      <c r="X397">
        <v>2.88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2</v>
      </c>
      <c r="AF397" t="s">
        <v>19</v>
      </c>
      <c r="AG397">
        <v>3.5999999999999996</v>
      </c>
      <c r="AH397">
        <v>2</v>
      </c>
      <c r="AI397">
        <v>39572180</v>
      </c>
      <c r="AJ397">
        <v>427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ROW(Source!A198)</f>
        <v>198</v>
      </c>
      <c r="B398">
        <v>39572204</v>
      </c>
      <c r="C398">
        <v>39572178</v>
      </c>
      <c r="D398">
        <v>36882065</v>
      </c>
      <c r="E398">
        <v>1</v>
      </c>
      <c r="F398">
        <v>1</v>
      </c>
      <c r="G398">
        <v>1</v>
      </c>
      <c r="H398">
        <v>2</v>
      </c>
      <c r="I398" t="s">
        <v>1428</v>
      </c>
      <c r="J398" t="s">
        <v>1429</v>
      </c>
      <c r="K398" t="s">
        <v>1430</v>
      </c>
      <c r="L398">
        <v>1368</v>
      </c>
      <c r="N398">
        <v>1011</v>
      </c>
      <c r="O398" t="s">
        <v>1151</v>
      </c>
      <c r="P398" t="s">
        <v>1151</v>
      </c>
      <c r="Q398">
        <v>1</v>
      </c>
      <c r="X398">
        <v>0.68</v>
      </c>
      <c r="Y398">
        <v>0</v>
      </c>
      <c r="Z398">
        <v>312.20999999999998</v>
      </c>
      <c r="AA398">
        <v>15.42</v>
      </c>
      <c r="AB398">
        <v>0</v>
      </c>
      <c r="AC398">
        <v>0</v>
      </c>
      <c r="AD398">
        <v>1</v>
      </c>
      <c r="AE398">
        <v>0</v>
      </c>
      <c r="AF398" t="s">
        <v>19</v>
      </c>
      <c r="AG398">
        <v>0.85000000000000009</v>
      </c>
      <c r="AH398">
        <v>2</v>
      </c>
      <c r="AI398">
        <v>39572181</v>
      </c>
      <c r="AJ398">
        <v>428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ROW(Source!A198)</f>
        <v>198</v>
      </c>
      <c r="B399">
        <v>39572205</v>
      </c>
      <c r="C399">
        <v>39572178</v>
      </c>
      <c r="D399">
        <v>36882079</v>
      </c>
      <c r="E399">
        <v>1</v>
      </c>
      <c r="F399">
        <v>1</v>
      </c>
      <c r="G399">
        <v>1</v>
      </c>
      <c r="H399">
        <v>2</v>
      </c>
      <c r="I399" t="s">
        <v>1401</v>
      </c>
      <c r="J399" t="s">
        <v>1402</v>
      </c>
      <c r="K399" t="s">
        <v>1403</v>
      </c>
      <c r="L399">
        <v>1368</v>
      </c>
      <c r="N399">
        <v>1011</v>
      </c>
      <c r="O399" t="s">
        <v>1151</v>
      </c>
      <c r="P399" t="s">
        <v>1151</v>
      </c>
      <c r="Q399">
        <v>1</v>
      </c>
      <c r="X399">
        <v>1.68</v>
      </c>
      <c r="Y399">
        <v>0</v>
      </c>
      <c r="Z399">
        <v>120.24</v>
      </c>
      <c r="AA399">
        <v>15.42</v>
      </c>
      <c r="AB399">
        <v>0</v>
      </c>
      <c r="AC399">
        <v>0</v>
      </c>
      <c r="AD399">
        <v>1</v>
      </c>
      <c r="AE399">
        <v>0</v>
      </c>
      <c r="AF399" t="s">
        <v>19</v>
      </c>
      <c r="AG399">
        <v>2.1</v>
      </c>
      <c r="AH399">
        <v>2</v>
      </c>
      <c r="AI399">
        <v>39572182</v>
      </c>
      <c r="AJ399">
        <v>429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ROW(Source!A198)</f>
        <v>198</v>
      </c>
      <c r="B400">
        <v>39572206</v>
      </c>
      <c r="C400">
        <v>39572178</v>
      </c>
      <c r="D400">
        <v>36882159</v>
      </c>
      <c r="E400">
        <v>1</v>
      </c>
      <c r="F400">
        <v>1</v>
      </c>
      <c r="G400">
        <v>1</v>
      </c>
      <c r="H400">
        <v>2</v>
      </c>
      <c r="I400" t="s">
        <v>1155</v>
      </c>
      <c r="J400" t="s">
        <v>1156</v>
      </c>
      <c r="K400" t="s">
        <v>1157</v>
      </c>
      <c r="L400">
        <v>1368</v>
      </c>
      <c r="N400">
        <v>1011</v>
      </c>
      <c r="O400" t="s">
        <v>1151</v>
      </c>
      <c r="P400" t="s">
        <v>1151</v>
      </c>
      <c r="Q400">
        <v>1</v>
      </c>
      <c r="X400">
        <v>0.21</v>
      </c>
      <c r="Y400">
        <v>0</v>
      </c>
      <c r="Z400">
        <v>111.99</v>
      </c>
      <c r="AA400">
        <v>13.5</v>
      </c>
      <c r="AB400">
        <v>0</v>
      </c>
      <c r="AC400">
        <v>0</v>
      </c>
      <c r="AD400">
        <v>1</v>
      </c>
      <c r="AE400">
        <v>0</v>
      </c>
      <c r="AF400" t="s">
        <v>19</v>
      </c>
      <c r="AG400">
        <v>0.26250000000000001</v>
      </c>
      <c r="AH400">
        <v>2</v>
      </c>
      <c r="AI400">
        <v>39572183</v>
      </c>
      <c r="AJ400">
        <v>430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ROW(Source!A198)</f>
        <v>198</v>
      </c>
      <c r="B401">
        <v>39572207</v>
      </c>
      <c r="C401">
        <v>39572178</v>
      </c>
      <c r="D401">
        <v>36883554</v>
      </c>
      <c r="E401">
        <v>1</v>
      </c>
      <c r="F401">
        <v>1</v>
      </c>
      <c r="G401">
        <v>1</v>
      </c>
      <c r="H401">
        <v>2</v>
      </c>
      <c r="I401" t="s">
        <v>1158</v>
      </c>
      <c r="J401" t="s">
        <v>1159</v>
      </c>
      <c r="K401" t="s">
        <v>1160</v>
      </c>
      <c r="L401">
        <v>1368</v>
      </c>
      <c r="N401">
        <v>1011</v>
      </c>
      <c r="O401" t="s">
        <v>1151</v>
      </c>
      <c r="P401" t="s">
        <v>1151</v>
      </c>
      <c r="Q401">
        <v>1</v>
      </c>
      <c r="X401">
        <v>0.31</v>
      </c>
      <c r="Y401">
        <v>0</v>
      </c>
      <c r="Z401">
        <v>65.709999999999994</v>
      </c>
      <c r="AA401">
        <v>11.6</v>
      </c>
      <c r="AB401">
        <v>0</v>
      </c>
      <c r="AC401">
        <v>0</v>
      </c>
      <c r="AD401">
        <v>1</v>
      </c>
      <c r="AE401">
        <v>0</v>
      </c>
      <c r="AF401" t="s">
        <v>19</v>
      </c>
      <c r="AG401">
        <v>0.38750000000000001</v>
      </c>
      <c r="AH401">
        <v>2</v>
      </c>
      <c r="AI401">
        <v>39572184</v>
      </c>
      <c r="AJ401">
        <v>431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ROW(Source!A198)</f>
        <v>198</v>
      </c>
      <c r="B402">
        <v>39572208</v>
      </c>
      <c r="C402">
        <v>39572178</v>
      </c>
      <c r="D402">
        <v>36883789</v>
      </c>
      <c r="E402">
        <v>1</v>
      </c>
      <c r="F402">
        <v>1</v>
      </c>
      <c r="G402">
        <v>1</v>
      </c>
      <c r="H402">
        <v>2</v>
      </c>
      <c r="I402" t="s">
        <v>1378</v>
      </c>
      <c r="J402" t="s">
        <v>1379</v>
      </c>
      <c r="K402" t="s">
        <v>1380</v>
      </c>
      <c r="L402">
        <v>1368</v>
      </c>
      <c r="N402">
        <v>1011</v>
      </c>
      <c r="O402" t="s">
        <v>1151</v>
      </c>
      <c r="P402" t="s">
        <v>1151</v>
      </c>
      <c r="Q402">
        <v>1</v>
      </c>
      <c r="X402">
        <v>2.38</v>
      </c>
      <c r="Y402">
        <v>0</v>
      </c>
      <c r="Z402">
        <v>1.2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19</v>
      </c>
      <c r="AG402">
        <v>2.9749999999999996</v>
      </c>
      <c r="AH402">
        <v>2</v>
      </c>
      <c r="AI402">
        <v>39572185</v>
      </c>
      <c r="AJ402">
        <v>432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ROW(Source!A198)</f>
        <v>198</v>
      </c>
      <c r="B403">
        <v>39572209</v>
      </c>
      <c r="C403">
        <v>39572178</v>
      </c>
      <c r="D403">
        <v>36883836</v>
      </c>
      <c r="E403">
        <v>1</v>
      </c>
      <c r="F403">
        <v>1</v>
      </c>
      <c r="G403">
        <v>1</v>
      </c>
      <c r="H403">
        <v>2</v>
      </c>
      <c r="I403" t="s">
        <v>1407</v>
      </c>
      <c r="J403" t="s">
        <v>1408</v>
      </c>
      <c r="K403" t="s">
        <v>1409</v>
      </c>
      <c r="L403">
        <v>1368</v>
      </c>
      <c r="N403">
        <v>1011</v>
      </c>
      <c r="O403" t="s">
        <v>1151</v>
      </c>
      <c r="P403" t="s">
        <v>1151</v>
      </c>
      <c r="Q403">
        <v>1</v>
      </c>
      <c r="X403">
        <v>0.48</v>
      </c>
      <c r="Y403">
        <v>0</v>
      </c>
      <c r="Z403">
        <v>12.31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19</v>
      </c>
      <c r="AG403">
        <v>0.6</v>
      </c>
      <c r="AH403">
        <v>2</v>
      </c>
      <c r="AI403">
        <v>39572186</v>
      </c>
      <c r="AJ403">
        <v>433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ROW(Source!A198)</f>
        <v>198</v>
      </c>
      <c r="B404">
        <v>39572210</v>
      </c>
      <c r="C404">
        <v>39572178</v>
      </c>
      <c r="D404">
        <v>36800159</v>
      </c>
      <c r="E404">
        <v>1</v>
      </c>
      <c r="F404">
        <v>1</v>
      </c>
      <c r="G404">
        <v>1</v>
      </c>
      <c r="H404">
        <v>3</v>
      </c>
      <c r="I404" t="s">
        <v>1387</v>
      </c>
      <c r="J404" t="s">
        <v>1388</v>
      </c>
      <c r="K404" t="s">
        <v>1389</v>
      </c>
      <c r="L404">
        <v>1339</v>
      </c>
      <c r="N404">
        <v>1007</v>
      </c>
      <c r="O404" t="s">
        <v>73</v>
      </c>
      <c r="P404" t="s">
        <v>73</v>
      </c>
      <c r="Q404">
        <v>1</v>
      </c>
      <c r="X404">
        <v>1.95</v>
      </c>
      <c r="Y404">
        <v>6.22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3</v>
      </c>
      <c r="AG404">
        <v>1.95</v>
      </c>
      <c r="AH404">
        <v>2</v>
      </c>
      <c r="AI404">
        <v>39572187</v>
      </c>
      <c r="AJ404">
        <v>434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ROW(Source!A198)</f>
        <v>198</v>
      </c>
      <c r="B405">
        <v>39572211</v>
      </c>
      <c r="C405">
        <v>39572178</v>
      </c>
      <c r="D405">
        <v>36800166</v>
      </c>
      <c r="E405">
        <v>1</v>
      </c>
      <c r="F405">
        <v>1</v>
      </c>
      <c r="G405">
        <v>1</v>
      </c>
      <c r="H405">
        <v>3</v>
      </c>
      <c r="I405" t="s">
        <v>1410</v>
      </c>
      <c r="J405" t="s">
        <v>1411</v>
      </c>
      <c r="K405" t="s">
        <v>1412</v>
      </c>
      <c r="L405">
        <v>1346</v>
      </c>
      <c r="N405">
        <v>1009</v>
      </c>
      <c r="O405" t="s">
        <v>307</v>
      </c>
      <c r="P405" t="s">
        <v>307</v>
      </c>
      <c r="Q405">
        <v>1</v>
      </c>
      <c r="X405">
        <v>0.59</v>
      </c>
      <c r="Y405">
        <v>6.09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3</v>
      </c>
      <c r="AG405">
        <v>0.59</v>
      </c>
      <c r="AH405">
        <v>2</v>
      </c>
      <c r="AI405">
        <v>39572188</v>
      </c>
      <c r="AJ405">
        <v>435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ROW(Source!A198)</f>
        <v>198</v>
      </c>
      <c r="B406">
        <v>39572212</v>
      </c>
      <c r="C406">
        <v>39572178</v>
      </c>
      <c r="D406">
        <v>36803256</v>
      </c>
      <c r="E406">
        <v>1</v>
      </c>
      <c r="F406">
        <v>1</v>
      </c>
      <c r="G406">
        <v>1</v>
      </c>
      <c r="H406">
        <v>3</v>
      </c>
      <c r="I406" t="s">
        <v>1178</v>
      </c>
      <c r="J406" t="s">
        <v>1179</v>
      </c>
      <c r="K406" t="s">
        <v>1180</v>
      </c>
      <c r="L406">
        <v>1348</v>
      </c>
      <c r="N406">
        <v>1009</v>
      </c>
      <c r="O406" t="s">
        <v>64</v>
      </c>
      <c r="P406" t="s">
        <v>64</v>
      </c>
      <c r="Q406">
        <v>1000</v>
      </c>
      <c r="X406">
        <v>3.0999999999999999E-3</v>
      </c>
      <c r="Y406">
        <v>10315.01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3</v>
      </c>
      <c r="AG406">
        <v>3.0999999999999999E-3</v>
      </c>
      <c r="AH406">
        <v>2</v>
      </c>
      <c r="AI406">
        <v>39572189</v>
      </c>
      <c r="AJ406">
        <v>436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ROW(Source!A198)</f>
        <v>198</v>
      </c>
      <c r="B407">
        <v>39572213</v>
      </c>
      <c r="C407">
        <v>39572178</v>
      </c>
      <c r="D407">
        <v>36804447</v>
      </c>
      <c r="E407">
        <v>1</v>
      </c>
      <c r="F407">
        <v>1</v>
      </c>
      <c r="G407">
        <v>1</v>
      </c>
      <c r="H407">
        <v>3</v>
      </c>
      <c r="I407" t="s">
        <v>1276</v>
      </c>
      <c r="J407" t="s">
        <v>1277</v>
      </c>
      <c r="K407" t="s">
        <v>1278</v>
      </c>
      <c r="L407">
        <v>1348</v>
      </c>
      <c r="N407">
        <v>1009</v>
      </c>
      <c r="O407" t="s">
        <v>64</v>
      </c>
      <c r="P407" t="s">
        <v>64</v>
      </c>
      <c r="Q407">
        <v>1000</v>
      </c>
      <c r="X407">
        <v>3.0999999999999999E-3</v>
      </c>
      <c r="Y407">
        <v>9040.01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3</v>
      </c>
      <c r="AG407">
        <v>3.0999999999999999E-3</v>
      </c>
      <c r="AH407">
        <v>2</v>
      </c>
      <c r="AI407">
        <v>39572190</v>
      </c>
      <c r="AJ407">
        <v>437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ROW(Source!A198)</f>
        <v>198</v>
      </c>
      <c r="B408">
        <v>39572214</v>
      </c>
      <c r="C408">
        <v>39572178</v>
      </c>
      <c r="D408">
        <v>36804545</v>
      </c>
      <c r="E408">
        <v>1</v>
      </c>
      <c r="F408">
        <v>1</v>
      </c>
      <c r="G408">
        <v>1</v>
      </c>
      <c r="H408">
        <v>3</v>
      </c>
      <c r="I408" t="s">
        <v>1211</v>
      </c>
      <c r="J408" t="s">
        <v>1212</v>
      </c>
      <c r="K408" t="s">
        <v>1213</v>
      </c>
      <c r="L408">
        <v>1348</v>
      </c>
      <c r="N408">
        <v>1009</v>
      </c>
      <c r="O408" t="s">
        <v>64</v>
      </c>
      <c r="P408" t="s">
        <v>64</v>
      </c>
      <c r="Q408">
        <v>1000</v>
      </c>
      <c r="X408">
        <v>1.0000000000000001E-5</v>
      </c>
      <c r="Y408">
        <v>11978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3</v>
      </c>
      <c r="AG408">
        <v>1.0000000000000001E-5</v>
      </c>
      <c r="AH408">
        <v>2</v>
      </c>
      <c r="AI408">
        <v>39572191</v>
      </c>
      <c r="AJ408">
        <v>438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ROW(Source!A198)</f>
        <v>198</v>
      </c>
      <c r="B409">
        <v>39572215</v>
      </c>
      <c r="C409">
        <v>39572178</v>
      </c>
      <c r="D409">
        <v>36805527</v>
      </c>
      <c r="E409">
        <v>1</v>
      </c>
      <c r="F409">
        <v>1</v>
      </c>
      <c r="G409">
        <v>1</v>
      </c>
      <c r="H409">
        <v>3</v>
      </c>
      <c r="I409" t="s">
        <v>1413</v>
      </c>
      <c r="J409" t="s">
        <v>1414</v>
      </c>
      <c r="K409" t="s">
        <v>1415</v>
      </c>
      <c r="L409">
        <v>1348</v>
      </c>
      <c r="N409">
        <v>1009</v>
      </c>
      <c r="O409" t="s">
        <v>64</v>
      </c>
      <c r="P409" t="s">
        <v>64</v>
      </c>
      <c r="Q409">
        <v>1000</v>
      </c>
      <c r="X409">
        <v>1E-4</v>
      </c>
      <c r="Y409">
        <v>37900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3</v>
      </c>
      <c r="AG409">
        <v>1E-4</v>
      </c>
      <c r="AH409">
        <v>2</v>
      </c>
      <c r="AI409">
        <v>39572192</v>
      </c>
      <c r="AJ409">
        <v>439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ROW(Source!A198)</f>
        <v>198</v>
      </c>
      <c r="B410">
        <v>39572216</v>
      </c>
      <c r="C410">
        <v>39572178</v>
      </c>
      <c r="D410">
        <v>36823258</v>
      </c>
      <c r="E410">
        <v>1</v>
      </c>
      <c r="F410">
        <v>1</v>
      </c>
      <c r="G410">
        <v>1</v>
      </c>
      <c r="H410">
        <v>3</v>
      </c>
      <c r="I410" t="s">
        <v>579</v>
      </c>
      <c r="J410" t="s">
        <v>581</v>
      </c>
      <c r="K410" t="s">
        <v>580</v>
      </c>
      <c r="L410">
        <v>1348</v>
      </c>
      <c r="N410">
        <v>1009</v>
      </c>
      <c r="O410" t="s">
        <v>64</v>
      </c>
      <c r="P410" t="s">
        <v>64</v>
      </c>
      <c r="Q410">
        <v>1000</v>
      </c>
      <c r="X410">
        <v>5.0000000000000001E-4</v>
      </c>
      <c r="Y410">
        <v>7712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3</v>
      </c>
      <c r="AG410">
        <v>5.0000000000000001E-4</v>
      </c>
      <c r="AH410">
        <v>2</v>
      </c>
      <c r="AI410">
        <v>39572193</v>
      </c>
      <c r="AJ410">
        <v>440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ROW(Source!A198)</f>
        <v>198</v>
      </c>
      <c r="B411">
        <v>39572217</v>
      </c>
      <c r="C411">
        <v>39572178</v>
      </c>
      <c r="D411">
        <v>39169913</v>
      </c>
      <c r="E411">
        <v>17</v>
      </c>
      <c r="F411">
        <v>1</v>
      </c>
      <c r="G411">
        <v>1</v>
      </c>
      <c r="H411">
        <v>3</v>
      </c>
      <c r="I411" t="s">
        <v>124</v>
      </c>
      <c r="J411" t="s">
        <v>3</v>
      </c>
      <c r="K411" t="s">
        <v>125</v>
      </c>
      <c r="L411">
        <v>1348</v>
      </c>
      <c r="N411">
        <v>1009</v>
      </c>
      <c r="O411" t="s">
        <v>64</v>
      </c>
      <c r="P411" t="s">
        <v>64</v>
      </c>
      <c r="Q411">
        <v>1000</v>
      </c>
      <c r="X411">
        <v>1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 t="s">
        <v>3</v>
      </c>
      <c r="AG411">
        <v>1</v>
      </c>
      <c r="AH411">
        <v>2</v>
      </c>
      <c r="AI411">
        <v>39572194</v>
      </c>
      <c r="AJ411">
        <v>441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ROW(Source!A198)</f>
        <v>198</v>
      </c>
      <c r="B412">
        <v>39572218</v>
      </c>
      <c r="C412">
        <v>39572178</v>
      </c>
      <c r="D412">
        <v>36825287</v>
      </c>
      <c r="E412">
        <v>1</v>
      </c>
      <c r="F412">
        <v>1</v>
      </c>
      <c r="G412">
        <v>1</v>
      </c>
      <c r="H412">
        <v>3</v>
      </c>
      <c r="I412" t="s">
        <v>1416</v>
      </c>
      <c r="J412" t="s">
        <v>1417</v>
      </c>
      <c r="K412" t="s">
        <v>1418</v>
      </c>
      <c r="L412">
        <v>1302</v>
      </c>
      <c r="N412">
        <v>1003</v>
      </c>
      <c r="O412" t="s">
        <v>47</v>
      </c>
      <c r="P412" t="s">
        <v>47</v>
      </c>
      <c r="Q412">
        <v>10</v>
      </c>
      <c r="X412">
        <v>1.8700000000000001E-2</v>
      </c>
      <c r="Y412">
        <v>50.24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3</v>
      </c>
      <c r="AG412">
        <v>1.8700000000000001E-2</v>
      </c>
      <c r="AH412">
        <v>2</v>
      </c>
      <c r="AI412">
        <v>39572196</v>
      </c>
      <c r="AJ412">
        <v>443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ROW(Source!A198)</f>
        <v>198</v>
      </c>
      <c r="B413">
        <v>39572219</v>
      </c>
      <c r="C413">
        <v>39572178</v>
      </c>
      <c r="D413">
        <v>36825646</v>
      </c>
      <c r="E413">
        <v>1</v>
      </c>
      <c r="F413">
        <v>1</v>
      </c>
      <c r="G413">
        <v>1</v>
      </c>
      <c r="H413">
        <v>3</v>
      </c>
      <c r="I413" t="s">
        <v>1220</v>
      </c>
      <c r="J413" t="s">
        <v>1221</v>
      </c>
      <c r="K413" t="s">
        <v>1222</v>
      </c>
      <c r="L413">
        <v>1348</v>
      </c>
      <c r="N413">
        <v>1009</v>
      </c>
      <c r="O413" t="s">
        <v>64</v>
      </c>
      <c r="P413" t="s">
        <v>64</v>
      </c>
      <c r="Q413">
        <v>1000</v>
      </c>
      <c r="X413">
        <v>3.0000000000000001E-5</v>
      </c>
      <c r="Y413">
        <v>4455.2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3</v>
      </c>
      <c r="AG413">
        <v>3.0000000000000001E-5</v>
      </c>
      <c r="AH413">
        <v>2</v>
      </c>
      <c r="AI413">
        <v>39572197</v>
      </c>
      <c r="AJ413">
        <v>444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ROW(Source!A198)</f>
        <v>198</v>
      </c>
      <c r="B414">
        <v>39572220</v>
      </c>
      <c r="C414">
        <v>39572178</v>
      </c>
      <c r="D414">
        <v>36826406</v>
      </c>
      <c r="E414">
        <v>1</v>
      </c>
      <c r="F414">
        <v>1</v>
      </c>
      <c r="G414">
        <v>1</v>
      </c>
      <c r="H414">
        <v>3</v>
      </c>
      <c r="I414" t="s">
        <v>1419</v>
      </c>
      <c r="J414" t="s">
        <v>1420</v>
      </c>
      <c r="K414" t="s">
        <v>1421</v>
      </c>
      <c r="L414">
        <v>1348</v>
      </c>
      <c r="N414">
        <v>1009</v>
      </c>
      <c r="O414" t="s">
        <v>64</v>
      </c>
      <c r="P414" t="s">
        <v>64</v>
      </c>
      <c r="Q414">
        <v>1000</v>
      </c>
      <c r="X414">
        <v>1.9400000000000001E-3</v>
      </c>
      <c r="Y414">
        <v>4920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3</v>
      </c>
      <c r="AG414">
        <v>1.9400000000000001E-3</v>
      </c>
      <c r="AH414">
        <v>2</v>
      </c>
      <c r="AI414">
        <v>39572198</v>
      </c>
      <c r="AJ414">
        <v>445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ROW(Source!A198)</f>
        <v>198</v>
      </c>
      <c r="B415">
        <v>39572221</v>
      </c>
      <c r="C415">
        <v>39572178</v>
      </c>
      <c r="D415">
        <v>36830313</v>
      </c>
      <c r="E415">
        <v>1</v>
      </c>
      <c r="F415">
        <v>1</v>
      </c>
      <c r="G415">
        <v>1</v>
      </c>
      <c r="H415">
        <v>3</v>
      </c>
      <c r="I415" t="s">
        <v>1422</v>
      </c>
      <c r="J415" t="s">
        <v>1423</v>
      </c>
      <c r="K415" t="s">
        <v>1424</v>
      </c>
      <c r="L415">
        <v>1339</v>
      </c>
      <c r="N415">
        <v>1007</v>
      </c>
      <c r="O415" t="s">
        <v>73</v>
      </c>
      <c r="P415" t="s">
        <v>73</v>
      </c>
      <c r="Q415">
        <v>1</v>
      </c>
      <c r="X415">
        <v>1.0300000000000001E-3</v>
      </c>
      <c r="Y415">
        <v>1700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3</v>
      </c>
      <c r="AG415">
        <v>1.0300000000000001E-3</v>
      </c>
      <c r="AH415">
        <v>2</v>
      </c>
      <c r="AI415">
        <v>39572199</v>
      </c>
      <c r="AJ415">
        <v>446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ROW(Source!A198)</f>
        <v>198</v>
      </c>
      <c r="B416">
        <v>39572222</v>
      </c>
      <c r="C416">
        <v>39572178</v>
      </c>
      <c r="D416">
        <v>36837948</v>
      </c>
      <c r="E416">
        <v>1</v>
      </c>
      <c r="F416">
        <v>1</v>
      </c>
      <c r="G416">
        <v>1</v>
      </c>
      <c r="H416">
        <v>3</v>
      </c>
      <c r="I416" t="s">
        <v>1425</v>
      </c>
      <c r="J416" t="s">
        <v>1426</v>
      </c>
      <c r="K416" t="s">
        <v>1427</v>
      </c>
      <c r="L416">
        <v>1348</v>
      </c>
      <c r="N416">
        <v>1009</v>
      </c>
      <c r="O416" t="s">
        <v>64</v>
      </c>
      <c r="P416" t="s">
        <v>64</v>
      </c>
      <c r="Q416">
        <v>1000</v>
      </c>
      <c r="X416">
        <v>3.1E-4</v>
      </c>
      <c r="Y416">
        <v>15620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3</v>
      </c>
      <c r="AG416">
        <v>3.1E-4</v>
      </c>
      <c r="AH416">
        <v>2</v>
      </c>
      <c r="AI416">
        <v>39572200</v>
      </c>
      <c r="AJ416">
        <v>447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ROW(Source!A198)</f>
        <v>198</v>
      </c>
      <c r="B417">
        <v>39572223</v>
      </c>
      <c r="C417">
        <v>39572178</v>
      </c>
      <c r="D417">
        <v>36839146</v>
      </c>
      <c r="E417">
        <v>1</v>
      </c>
      <c r="F417">
        <v>1</v>
      </c>
      <c r="G417">
        <v>1</v>
      </c>
      <c r="H417">
        <v>3</v>
      </c>
      <c r="I417" t="s">
        <v>1393</v>
      </c>
      <c r="J417" t="s">
        <v>1394</v>
      </c>
      <c r="K417" t="s">
        <v>1395</v>
      </c>
      <c r="L417">
        <v>1348</v>
      </c>
      <c r="N417">
        <v>1009</v>
      </c>
      <c r="O417" t="s">
        <v>64</v>
      </c>
      <c r="P417" t="s">
        <v>64</v>
      </c>
      <c r="Q417">
        <v>1000</v>
      </c>
      <c r="X417">
        <v>5.9999999999999995E-4</v>
      </c>
      <c r="Y417">
        <v>9420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3</v>
      </c>
      <c r="AG417">
        <v>5.9999999999999995E-4</v>
      </c>
      <c r="AH417">
        <v>2</v>
      </c>
      <c r="AI417">
        <v>39572201</v>
      </c>
      <c r="AJ417">
        <v>448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ROW(Source!A201)</f>
        <v>201</v>
      </c>
      <c r="B418">
        <v>39572250</v>
      </c>
      <c r="C418">
        <v>39572226</v>
      </c>
      <c r="D418">
        <v>37070495</v>
      </c>
      <c r="E418">
        <v>1</v>
      </c>
      <c r="F418">
        <v>1</v>
      </c>
      <c r="G418">
        <v>1</v>
      </c>
      <c r="H418">
        <v>1</v>
      </c>
      <c r="I418" t="s">
        <v>1274</v>
      </c>
      <c r="J418" t="s">
        <v>3</v>
      </c>
      <c r="K418" t="s">
        <v>1275</v>
      </c>
      <c r="L418">
        <v>1191</v>
      </c>
      <c r="N418">
        <v>1013</v>
      </c>
      <c r="O418" t="s">
        <v>1143</v>
      </c>
      <c r="P418" t="s">
        <v>1143</v>
      </c>
      <c r="Q418">
        <v>1</v>
      </c>
      <c r="X418">
        <v>63.28</v>
      </c>
      <c r="Y418">
        <v>0</v>
      </c>
      <c r="Z418">
        <v>0</v>
      </c>
      <c r="AA418">
        <v>0</v>
      </c>
      <c r="AB418">
        <v>8.74</v>
      </c>
      <c r="AC418">
        <v>0</v>
      </c>
      <c r="AD418">
        <v>1</v>
      </c>
      <c r="AE418">
        <v>1</v>
      </c>
      <c r="AF418" t="s">
        <v>504</v>
      </c>
      <c r="AG418">
        <v>109.15799999999999</v>
      </c>
      <c r="AH418">
        <v>2</v>
      </c>
      <c r="AI418">
        <v>39572227</v>
      </c>
      <c r="AJ418">
        <v>449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ROW(Source!A201)</f>
        <v>201</v>
      </c>
      <c r="B419">
        <v>39572251</v>
      </c>
      <c r="C419">
        <v>39572226</v>
      </c>
      <c r="D419">
        <v>37064876</v>
      </c>
      <c r="E419">
        <v>1</v>
      </c>
      <c r="F419">
        <v>1</v>
      </c>
      <c r="G419">
        <v>1</v>
      </c>
      <c r="H419">
        <v>1</v>
      </c>
      <c r="I419" t="s">
        <v>1146</v>
      </c>
      <c r="J419" t="s">
        <v>3</v>
      </c>
      <c r="K419" t="s">
        <v>1147</v>
      </c>
      <c r="L419">
        <v>1191</v>
      </c>
      <c r="N419">
        <v>1013</v>
      </c>
      <c r="O419" t="s">
        <v>1143</v>
      </c>
      <c r="P419" t="s">
        <v>1143</v>
      </c>
      <c r="Q419">
        <v>1</v>
      </c>
      <c r="X419">
        <v>4.01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2</v>
      </c>
      <c r="AF419" t="s">
        <v>503</v>
      </c>
      <c r="AG419">
        <v>7.5187499999999989</v>
      </c>
      <c r="AH419">
        <v>2</v>
      </c>
      <c r="AI419">
        <v>39572228</v>
      </c>
      <c r="AJ419">
        <v>450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ROW(Source!A201)</f>
        <v>201</v>
      </c>
      <c r="B420">
        <v>39572252</v>
      </c>
      <c r="C420">
        <v>39572226</v>
      </c>
      <c r="D420">
        <v>36882079</v>
      </c>
      <c r="E420">
        <v>1</v>
      </c>
      <c r="F420">
        <v>1</v>
      </c>
      <c r="G420">
        <v>1</v>
      </c>
      <c r="H420">
        <v>2</v>
      </c>
      <c r="I420" t="s">
        <v>1401</v>
      </c>
      <c r="J420" t="s">
        <v>1402</v>
      </c>
      <c r="K420" t="s">
        <v>1403</v>
      </c>
      <c r="L420">
        <v>1368</v>
      </c>
      <c r="N420">
        <v>1011</v>
      </c>
      <c r="O420" t="s">
        <v>1151</v>
      </c>
      <c r="P420" t="s">
        <v>1151</v>
      </c>
      <c r="Q420">
        <v>1</v>
      </c>
      <c r="X420">
        <v>0.1</v>
      </c>
      <c r="Y420">
        <v>0</v>
      </c>
      <c r="Z420">
        <v>120.24</v>
      </c>
      <c r="AA420">
        <v>15.42</v>
      </c>
      <c r="AB420">
        <v>0</v>
      </c>
      <c r="AC420">
        <v>0</v>
      </c>
      <c r="AD420">
        <v>1</v>
      </c>
      <c r="AE420">
        <v>0</v>
      </c>
      <c r="AF420" t="s">
        <v>503</v>
      </c>
      <c r="AG420">
        <v>0.1875</v>
      </c>
      <c r="AH420">
        <v>2</v>
      </c>
      <c r="AI420">
        <v>39572229</v>
      </c>
      <c r="AJ420">
        <v>451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ROW(Source!A201)</f>
        <v>201</v>
      </c>
      <c r="B421">
        <v>39572253</v>
      </c>
      <c r="C421">
        <v>39572226</v>
      </c>
      <c r="D421">
        <v>36882159</v>
      </c>
      <c r="E421">
        <v>1</v>
      </c>
      <c r="F421">
        <v>1</v>
      </c>
      <c r="G421">
        <v>1</v>
      </c>
      <c r="H421">
        <v>2</v>
      </c>
      <c r="I421" t="s">
        <v>1155</v>
      </c>
      <c r="J421" t="s">
        <v>1156</v>
      </c>
      <c r="K421" t="s">
        <v>1157</v>
      </c>
      <c r="L421">
        <v>1368</v>
      </c>
      <c r="N421">
        <v>1011</v>
      </c>
      <c r="O421" t="s">
        <v>1151</v>
      </c>
      <c r="P421" t="s">
        <v>1151</v>
      </c>
      <c r="Q421">
        <v>1</v>
      </c>
      <c r="X421">
        <v>0.12</v>
      </c>
      <c r="Y421">
        <v>0</v>
      </c>
      <c r="Z421">
        <v>111.99</v>
      </c>
      <c r="AA421">
        <v>13.5</v>
      </c>
      <c r="AB421">
        <v>0</v>
      </c>
      <c r="AC421">
        <v>0</v>
      </c>
      <c r="AD421">
        <v>1</v>
      </c>
      <c r="AE421">
        <v>0</v>
      </c>
      <c r="AF421" t="s">
        <v>503</v>
      </c>
      <c r="AG421">
        <v>0.22499999999999998</v>
      </c>
      <c r="AH421">
        <v>2</v>
      </c>
      <c r="AI421">
        <v>39572230</v>
      </c>
      <c r="AJ421">
        <v>452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ROW(Source!A201)</f>
        <v>201</v>
      </c>
      <c r="B422">
        <v>39572254</v>
      </c>
      <c r="C422">
        <v>39572226</v>
      </c>
      <c r="D422">
        <v>36882171</v>
      </c>
      <c r="E422">
        <v>1</v>
      </c>
      <c r="F422">
        <v>1</v>
      </c>
      <c r="G422">
        <v>1</v>
      </c>
      <c r="H422">
        <v>2</v>
      </c>
      <c r="I422" t="s">
        <v>1404</v>
      </c>
      <c r="J422" t="s">
        <v>1405</v>
      </c>
      <c r="K422" t="s">
        <v>1406</v>
      </c>
      <c r="L422">
        <v>1368</v>
      </c>
      <c r="N422">
        <v>1011</v>
      </c>
      <c r="O422" t="s">
        <v>1151</v>
      </c>
      <c r="P422" t="s">
        <v>1151</v>
      </c>
      <c r="Q422">
        <v>1</v>
      </c>
      <c r="X422">
        <v>3.6</v>
      </c>
      <c r="Y422">
        <v>0</v>
      </c>
      <c r="Z422">
        <v>120.04</v>
      </c>
      <c r="AA422">
        <v>13.5</v>
      </c>
      <c r="AB422">
        <v>0</v>
      </c>
      <c r="AC422">
        <v>0</v>
      </c>
      <c r="AD422">
        <v>1</v>
      </c>
      <c r="AE422">
        <v>0</v>
      </c>
      <c r="AF422" t="s">
        <v>503</v>
      </c>
      <c r="AG422">
        <v>6.75</v>
      </c>
      <c r="AH422">
        <v>2</v>
      </c>
      <c r="AI422">
        <v>39572231</v>
      </c>
      <c r="AJ422">
        <v>453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ROW(Source!A201)</f>
        <v>201</v>
      </c>
      <c r="B423">
        <v>39572255</v>
      </c>
      <c r="C423">
        <v>39572226</v>
      </c>
      <c r="D423">
        <v>36883554</v>
      </c>
      <c r="E423">
        <v>1</v>
      </c>
      <c r="F423">
        <v>1</v>
      </c>
      <c r="G423">
        <v>1</v>
      </c>
      <c r="H423">
        <v>2</v>
      </c>
      <c r="I423" t="s">
        <v>1158</v>
      </c>
      <c r="J423" t="s">
        <v>1159</v>
      </c>
      <c r="K423" t="s">
        <v>1160</v>
      </c>
      <c r="L423">
        <v>1368</v>
      </c>
      <c r="N423">
        <v>1011</v>
      </c>
      <c r="O423" t="s">
        <v>1151</v>
      </c>
      <c r="P423" t="s">
        <v>1151</v>
      </c>
      <c r="Q423">
        <v>1</v>
      </c>
      <c r="X423">
        <v>0.19</v>
      </c>
      <c r="Y423">
        <v>0</v>
      </c>
      <c r="Z423">
        <v>65.709999999999994</v>
      </c>
      <c r="AA423">
        <v>11.6</v>
      </c>
      <c r="AB423">
        <v>0</v>
      </c>
      <c r="AC423">
        <v>0</v>
      </c>
      <c r="AD423">
        <v>1</v>
      </c>
      <c r="AE423">
        <v>0</v>
      </c>
      <c r="AF423" t="s">
        <v>503</v>
      </c>
      <c r="AG423">
        <v>0.35624999999999996</v>
      </c>
      <c r="AH423">
        <v>2</v>
      </c>
      <c r="AI423">
        <v>39572232</v>
      </c>
      <c r="AJ423">
        <v>454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ROW(Source!A201)</f>
        <v>201</v>
      </c>
      <c r="B424">
        <v>39572256</v>
      </c>
      <c r="C424">
        <v>39572226</v>
      </c>
      <c r="D424">
        <v>36883789</v>
      </c>
      <c r="E424">
        <v>1</v>
      </c>
      <c r="F424">
        <v>1</v>
      </c>
      <c r="G424">
        <v>1</v>
      </c>
      <c r="H424">
        <v>2</v>
      </c>
      <c r="I424" t="s">
        <v>1378</v>
      </c>
      <c r="J424" t="s">
        <v>1379</v>
      </c>
      <c r="K424" t="s">
        <v>1380</v>
      </c>
      <c r="L424">
        <v>1368</v>
      </c>
      <c r="N424">
        <v>1011</v>
      </c>
      <c r="O424" t="s">
        <v>1151</v>
      </c>
      <c r="P424" t="s">
        <v>1151</v>
      </c>
      <c r="Q424">
        <v>1</v>
      </c>
      <c r="X424">
        <v>1.46</v>
      </c>
      <c r="Y424">
        <v>0</v>
      </c>
      <c r="Z424">
        <v>1.2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503</v>
      </c>
      <c r="AG424">
        <v>2.7374999999999998</v>
      </c>
      <c r="AH424">
        <v>2</v>
      </c>
      <c r="AI424">
        <v>39572233</v>
      </c>
      <c r="AJ424">
        <v>455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ROW(Source!A201)</f>
        <v>201</v>
      </c>
      <c r="B425">
        <v>39572257</v>
      </c>
      <c r="C425">
        <v>39572226</v>
      </c>
      <c r="D425">
        <v>36883836</v>
      </c>
      <c r="E425">
        <v>1</v>
      </c>
      <c r="F425">
        <v>1</v>
      </c>
      <c r="G425">
        <v>1</v>
      </c>
      <c r="H425">
        <v>2</v>
      </c>
      <c r="I425" t="s">
        <v>1407</v>
      </c>
      <c r="J425" t="s">
        <v>1408</v>
      </c>
      <c r="K425" t="s">
        <v>1409</v>
      </c>
      <c r="L425">
        <v>1368</v>
      </c>
      <c r="N425">
        <v>1011</v>
      </c>
      <c r="O425" t="s">
        <v>1151</v>
      </c>
      <c r="P425" t="s">
        <v>1151</v>
      </c>
      <c r="Q425">
        <v>1</v>
      </c>
      <c r="X425">
        <v>0.1</v>
      </c>
      <c r="Y425">
        <v>0</v>
      </c>
      <c r="Z425">
        <v>12.31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503</v>
      </c>
      <c r="AG425">
        <v>0.1875</v>
      </c>
      <c r="AH425">
        <v>2</v>
      </c>
      <c r="AI425">
        <v>39572234</v>
      </c>
      <c r="AJ425">
        <v>456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ROW(Source!A201)</f>
        <v>201</v>
      </c>
      <c r="B426">
        <v>39572258</v>
      </c>
      <c r="C426">
        <v>39572226</v>
      </c>
      <c r="D426">
        <v>36800159</v>
      </c>
      <c r="E426">
        <v>1</v>
      </c>
      <c r="F426">
        <v>1</v>
      </c>
      <c r="G426">
        <v>1</v>
      </c>
      <c r="H426">
        <v>3</v>
      </c>
      <c r="I426" t="s">
        <v>1387</v>
      </c>
      <c r="J426" t="s">
        <v>1388</v>
      </c>
      <c r="K426" t="s">
        <v>1389</v>
      </c>
      <c r="L426">
        <v>1339</v>
      </c>
      <c r="N426">
        <v>1007</v>
      </c>
      <c r="O426" t="s">
        <v>73</v>
      </c>
      <c r="P426" t="s">
        <v>73</v>
      </c>
      <c r="Q426">
        <v>1</v>
      </c>
      <c r="X426">
        <v>1.2</v>
      </c>
      <c r="Y426">
        <v>6.22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3</v>
      </c>
      <c r="AG426">
        <v>1.2</v>
      </c>
      <c r="AH426">
        <v>2</v>
      </c>
      <c r="AI426">
        <v>39572235</v>
      </c>
      <c r="AJ426">
        <v>457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ROW(Source!A201)</f>
        <v>201</v>
      </c>
      <c r="B427">
        <v>39572259</v>
      </c>
      <c r="C427">
        <v>39572226</v>
      </c>
      <c r="D427">
        <v>36800166</v>
      </c>
      <c r="E427">
        <v>1</v>
      </c>
      <c r="F427">
        <v>1</v>
      </c>
      <c r="G427">
        <v>1</v>
      </c>
      <c r="H427">
        <v>3</v>
      </c>
      <c r="I427" t="s">
        <v>1410</v>
      </c>
      <c r="J427" t="s">
        <v>1411</v>
      </c>
      <c r="K427" t="s">
        <v>1412</v>
      </c>
      <c r="L427">
        <v>1346</v>
      </c>
      <c r="N427">
        <v>1009</v>
      </c>
      <c r="O427" t="s">
        <v>307</v>
      </c>
      <c r="P427" t="s">
        <v>307</v>
      </c>
      <c r="Q427">
        <v>1</v>
      </c>
      <c r="X427">
        <v>0.36</v>
      </c>
      <c r="Y427">
        <v>6.09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3</v>
      </c>
      <c r="AG427">
        <v>0.36</v>
      </c>
      <c r="AH427">
        <v>2</v>
      </c>
      <c r="AI427">
        <v>39572236</v>
      </c>
      <c r="AJ427">
        <v>458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ROW(Source!A201)</f>
        <v>201</v>
      </c>
      <c r="B428">
        <v>39572260</v>
      </c>
      <c r="C428">
        <v>39572226</v>
      </c>
      <c r="D428">
        <v>36803256</v>
      </c>
      <c r="E428">
        <v>1</v>
      </c>
      <c r="F428">
        <v>1</v>
      </c>
      <c r="G428">
        <v>1</v>
      </c>
      <c r="H428">
        <v>3</v>
      </c>
      <c r="I428" t="s">
        <v>1178</v>
      </c>
      <c r="J428" t="s">
        <v>1179</v>
      </c>
      <c r="K428" t="s">
        <v>1180</v>
      </c>
      <c r="L428">
        <v>1348</v>
      </c>
      <c r="N428">
        <v>1009</v>
      </c>
      <c r="O428" t="s">
        <v>64</v>
      </c>
      <c r="P428" t="s">
        <v>64</v>
      </c>
      <c r="Q428">
        <v>1000</v>
      </c>
      <c r="X428">
        <v>4.4000000000000002E-4</v>
      </c>
      <c r="Y428">
        <v>10315.01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3</v>
      </c>
      <c r="AG428">
        <v>4.4000000000000002E-4</v>
      </c>
      <c r="AH428">
        <v>2</v>
      </c>
      <c r="AI428">
        <v>39572237</v>
      </c>
      <c r="AJ428">
        <v>459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ROW(Source!A201)</f>
        <v>201</v>
      </c>
      <c r="B429">
        <v>39572261</v>
      </c>
      <c r="C429">
        <v>39572226</v>
      </c>
      <c r="D429">
        <v>36804447</v>
      </c>
      <c r="E429">
        <v>1</v>
      </c>
      <c r="F429">
        <v>1</v>
      </c>
      <c r="G429">
        <v>1</v>
      </c>
      <c r="H429">
        <v>3</v>
      </c>
      <c r="I429" t="s">
        <v>1276</v>
      </c>
      <c r="J429" t="s">
        <v>1277</v>
      </c>
      <c r="K429" t="s">
        <v>1278</v>
      </c>
      <c r="L429">
        <v>1348</v>
      </c>
      <c r="N429">
        <v>1009</v>
      </c>
      <c r="O429" t="s">
        <v>64</v>
      </c>
      <c r="P429" t="s">
        <v>64</v>
      </c>
      <c r="Q429">
        <v>1000</v>
      </c>
      <c r="X429">
        <v>2.1000000000000001E-2</v>
      </c>
      <c r="Y429">
        <v>9040.01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3</v>
      </c>
      <c r="AG429">
        <v>2.1000000000000001E-2</v>
      </c>
      <c r="AH429">
        <v>2</v>
      </c>
      <c r="AI429">
        <v>39572238</v>
      </c>
      <c r="AJ429">
        <v>460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ROW(Source!A201)</f>
        <v>201</v>
      </c>
      <c r="B430">
        <v>39572262</v>
      </c>
      <c r="C430">
        <v>39572226</v>
      </c>
      <c r="D430">
        <v>36804545</v>
      </c>
      <c r="E430">
        <v>1</v>
      </c>
      <c r="F430">
        <v>1</v>
      </c>
      <c r="G430">
        <v>1</v>
      </c>
      <c r="H430">
        <v>3</v>
      </c>
      <c r="I430" t="s">
        <v>1211</v>
      </c>
      <c r="J430" t="s">
        <v>1212</v>
      </c>
      <c r="K430" t="s">
        <v>1213</v>
      </c>
      <c r="L430">
        <v>1348</v>
      </c>
      <c r="N430">
        <v>1009</v>
      </c>
      <c r="O430" t="s">
        <v>64</v>
      </c>
      <c r="P430" t="s">
        <v>64</v>
      </c>
      <c r="Q430">
        <v>1000</v>
      </c>
      <c r="X430">
        <v>1.0000000000000001E-5</v>
      </c>
      <c r="Y430">
        <v>11978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3</v>
      </c>
      <c r="AG430">
        <v>1.0000000000000001E-5</v>
      </c>
      <c r="AH430">
        <v>2</v>
      </c>
      <c r="AI430">
        <v>39572239</v>
      </c>
      <c r="AJ430">
        <v>461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ROW(Source!A201)</f>
        <v>201</v>
      </c>
      <c r="B431">
        <v>39572263</v>
      </c>
      <c r="C431">
        <v>39572226</v>
      </c>
      <c r="D431">
        <v>36805527</v>
      </c>
      <c r="E431">
        <v>1</v>
      </c>
      <c r="F431">
        <v>1</v>
      </c>
      <c r="G431">
        <v>1</v>
      </c>
      <c r="H431">
        <v>3</v>
      </c>
      <c r="I431" t="s">
        <v>1413</v>
      </c>
      <c r="J431" t="s">
        <v>1414</v>
      </c>
      <c r="K431" t="s">
        <v>1415</v>
      </c>
      <c r="L431">
        <v>1348</v>
      </c>
      <c r="N431">
        <v>1009</v>
      </c>
      <c r="O431" t="s">
        <v>64</v>
      </c>
      <c r="P431" t="s">
        <v>64</v>
      </c>
      <c r="Q431">
        <v>1000</v>
      </c>
      <c r="X431">
        <v>1E-4</v>
      </c>
      <c r="Y431">
        <v>37900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3</v>
      </c>
      <c r="AG431">
        <v>1E-4</v>
      </c>
      <c r="AH431">
        <v>2</v>
      </c>
      <c r="AI431">
        <v>39572240</v>
      </c>
      <c r="AJ431">
        <v>462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ROW(Source!A201)</f>
        <v>201</v>
      </c>
      <c r="B432">
        <v>39572264</v>
      </c>
      <c r="C432">
        <v>39572226</v>
      </c>
      <c r="D432">
        <v>36823258</v>
      </c>
      <c r="E432">
        <v>1</v>
      </c>
      <c r="F432">
        <v>1</v>
      </c>
      <c r="G432">
        <v>1</v>
      </c>
      <c r="H432">
        <v>3</v>
      </c>
      <c r="I432" t="s">
        <v>579</v>
      </c>
      <c r="J432" t="s">
        <v>581</v>
      </c>
      <c r="K432" t="s">
        <v>580</v>
      </c>
      <c r="L432">
        <v>1348</v>
      </c>
      <c r="N432">
        <v>1009</v>
      </c>
      <c r="O432" t="s">
        <v>64</v>
      </c>
      <c r="P432" t="s">
        <v>64</v>
      </c>
      <c r="Q432">
        <v>1000</v>
      </c>
      <c r="X432">
        <v>2.0000000000000001E-4</v>
      </c>
      <c r="Y432">
        <v>7712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3</v>
      </c>
      <c r="AG432">
        <v>2.0000000000000001E-4</v>
      </c>
      <c r="AH432">
        <v>2</v>
      </c>
      <c r="AI432">
        <v>39572241</v>
      </c>
      <c r="AJ432">
        <v>463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ROW(Source!A201)</f>
        <v>201</v>
      </c>
      <c r="B433">
        <v>39572265</v>
      </c>
      <c r="C433">
        <v>39572226</v>
      </c>
      <c r="D433">
        <v>39169913</v>
      </c>
      <c r="E433">
        <v>17</v>
      </c>
      <c r="F433">
        <v>1</v>
      </c>
      <c r="G433">
        <v>1</v>
      </c>
      <c r="H433">
        <v>3</v>
      </c>
      <c r="I433" t="s">
        <v>124</v>
      </c>
      <c r="J433" t="s">
        <v>3</v>
      </c>
      <c r="K433" t="s">
        <v>125</v>
      </c>
      <c r="L433">
        <v>1348</v>
      </c>
      <c r="N433">
        <v>1009</v>
      </c>
      <c r="O433" t="s">
        <v>64</v>
      </c>
      <c r="P433" t="s">
        <v>64</v>
      </c>
      <c r="Q433">
        <v>1000</v>
      </c>
      <c r="X433">
        <v>1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 t="s">
        <v>3</v>
      </c>
      <c r="AG433">
        <v>1</v>
      </c>
      <c r="AH433">
        <v>2</v>
      </c>
      <c r="AI433">
        <v>39572243</v>
      </c>
      <c r="AJ433">
        <v>465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ROW(Source!A201)</f>
        <v>201</v>
      </c>
      <c r="B434">
        <v>39572266</v>
      </c>
      <c r="C434">
        <v>39572226</v>
      </c>
      <c r="D434">
        <v>36825287</v>
      </c>
      <c r="E434">
        <v>1</v>
      </c>
      <c r="F434">
        <v>1</v>
      </c>
      <c r="G434">
        <v>1</v>
      </c>
      <c r="H434">
        <v>3</v>
      </c>
      <c r="I434" t="s">
        <v>1416</v>
      </c>
      <c r="J434" t="s">
        <v>1417</v>
      </c>
      <c r="K434" t="s">
        <v>1418</v>
      </c>
      <c r="L434">
        <v>1302</v>
      </c>
      <c r="N434">
        <v>1003</v>
      </c>
      <c r="O434" t="s">
        <v>47</v>
      </c>
      <c r="P434" t="s">
        <v>47</v>
      </c>
      <c r="Q434">
        <v>10</v>
      </c>
      <c r="X434">
        <v>1.8700000000000001E-2</v>
      </c>
      <c r="Y434">
        <v>50.24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3</v>
      </c>
      <c r="AG434">
        <v>1.8700000000000001E-2</v>
      </c>
      <c r="AH434">
        <v>2</v>
      </c>
      <c r="AI434">
        <v>39572244</v>
      </c>
      <c r="AJ434">
        <v>466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ROW(Source!A201)</f>
        <v>201</v>
      </c>
      <c r="B435">
        <v>39572267</v>
      </c>
      <c r="C435">
        <v>39572226</v>
      </c>
      <c r="D435">
        <v>36825646</v>
      </c>
      <c r="E435">
        <v>1</v>
      </c>
      <c r="F435">
        <v>1</v>
      </c>
      <c r="G435">
        <v>1</v>
      </c>
      <c r="H435">
        <v>3</v>
      </c>
      <c r="I435" t="s">
        <v>1220</v>
      </c>
      <c r="J435" t="s">
        <v>1221</v>
      </c>
      <c r="K435" t="s">
        <v>1222</v>
      </c>
      <c r="L435">
        <v>1348</v>
      </c>
      <c r="N435">
        <v>1009</v>
      </c>
      <c r="O435" t="s">
        <v>64</v>
      </c>
      <c r="P435" t="s">
        <v>64</v>
      </c>
      <c r="Q435">
        <v>1000</v>
      </c>
      <c r="X435">
        <v>3.0000000000000001E-5</v>
      </c>
      <c r="Y435">
        <v>4455.2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3</v>
      </c>
      <c r="AG435">
        <v>3.0000000000000001E-5</v>
      </c>
      <c r="AH435">
        <v>2</v>
      </c>
      <c r="AI435">
        <v>39572245</v>
      </c>
      <c r="AJ435">
        <v>467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ROW(Source!A201)</f>
        <v>201</v>
      </c>
      <c r="B436">
        <v>39572268</v>
      </c>
      <c r="C436">
        <v>39572226</v>
      </c>
      <c r="D436">
        <v>36826406</v>
      </c>
      <c r="E436">
        <v>1</v>
      </c>
      <c r="F436">
        <v>1</v>
      </c>
      <c r="G436">
        <v>1</v>
      </c>
      <c r="H436">
        <v>3</v>
      </c>
      <c r="I436" t="s">
        <v>1419</v>
      </c>
      <c r="J436" t="s">
        <v>1420</v>
      </c>
      <c r="K436" t="s">
        <v>1421</v>
      </c>
      <c r="L436">
        <v>1348</v>
      </c>
      <c r="N436">
        <v>1009</v>
      </c>
      <c r="O436" t="s">
        <v>64</v>
      </c>
      <c r="P436" t="s">
        <v>64</v>
      </c>
      <c r="Q436">
        <v>1000</v>
      </c>
      <c r="X436">
        <v>1.9400000000000001E-3</v>
      </c>
      <c r="Y436">
        <v>4920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3</v>
      </c>
      <c r="AG436">
        <v>1.9400000000000001E-3</v>
      </c>
      <c r="AH436">
        <v>2</v>
      </c>
      <c r="AI436">
        <v>39572246</v>
      </c>
      <c r="AJ436">
        <v>468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ROW(Source!A201)</f>
        <v>201</v>
      </c>
      <c r="B437">
        <v>39572269</v>
      </c>
      <c r="C437">
        <v>39572226</v>
      </c>
      <c r="D437">
        <v>36830313</v>
      </c>
      <c r="E437">
        <v>1</v>
      </c>
      <c r="F437">
        <v>1</v>
      </c>
      <c r="G437">
        <v>1</v>
      </c>
      <c r="H437">
        <v>3</v>
      </c>
      <c r="I437" t="s">
        <v>1422</v>
      </c>
      <c r="J437" t="s">
        <v>1423</v>
      </c>
      <c r="K437" t="s">
        <v>1424</v>
      </c>
      <c r="L437">
        <v>1339</v>
      </c>
      <c r="N437">
        <v>1007</v>
      </c>
      <c r="O437" t="s">
        <v>73</v>
      </c>
      <c r="P437" t="s">
        <v>73</v>
      </c>
      <c r="Q437">
        <v>1</v>
      </c>
      <c r="X437">
        <v>1.0300000000000001E-3</v>
      </c>
      <c r="Y437">
        <v>1700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3</v>
      </c>
      <c r="AG437">
        <v>1.0300000000000001E-3</v>
      </c>
      <c r="AH437">
        <v>2</v>
      </c>
      <c r="AI437">
        <v>39572247</v>
      </c>
      <c r="AJ437">
        <v>469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ROW(Source!A201)</f>
        <v>201</v>
      </c>
      <c r="B438">
        <v>39572270</v>
      </c>
      <c r="C438">
        <v>39572226</v>
      </c>
      <c r="D438">
        <v>36837948</v>
      </c>
      <c r="E438">
        <v>1</v>
      </c>
      <c r="F438">
        <v>1</v>
      </c>
      <c r="G438">
        <v>1</v>
      </c>
      <c r="H438">
        <v>3</v>
      </c>
      <c r="I438" t="s">
        <v>1425</v>
      </c>
      <c r="J438" t="s">
        <v>1426</v>
      </c>
      <c r="K438" t="s">
        <v>1427</v>
      </c>
      <c r="L438">
        <v>1348</v>
      </c>
      <c r="N438">
        <v>1009</v>
      </c>
      <c r="O438" t="s">
        <v>64</v>
      </c>
      <c r="P438" t="s">
        <v>64</v>
      </c>
      <c r="Q438">
        <v>1000</v>
      </c>
      <c r="X438">
        <v>3.1E-4</v>
      </c>
      <c r="Y438">
        <v>15620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3</v>
      </c>
      <c r="AG438">
        <v>3.1E-4</v>
      </c>
      <c r="AH438">
        <v>2</v>
      </c>
      <c r="AI438">
        <v>39572248</v>
      </c>
      <c r="AJ438">
        <v>470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ROW(Source!A201)</f>
        <v>201</v>
      </c>
      <c r="B439">
        <v>39572271</v>
      </c>
      <c r="C439">
        <v>39572226</v>
      </c>
      <c r="D439">
        <v>36839146</v>
      </c>
      <c r="E439">
        <v>1</v>
      </c>
      <c r="F439">
        <v>1</v>
      </c>
      <c r="G439">
        <v>1</v>
      </c>
      <c r="H439">
        <v>3</v>
      </c>
      <c r="I439" t="s">
        <v>1393</v>
      </c>
      <c r="J439" t="s">
        <v>1394</v>
      </c>
      <c r="K439" t="s">
        <v>1395</v>
      </c>
      <c r="L439">
        <v>1348</v>
      </c>
      <c r="N439">
        <v>1009</v>
      </c>
      <c r="O439" t="s">
        <v>64</v>
      </c>
      <c r="P439" t="s">
        <v>64</v>
      </c>
      <c r="Q439">
        <v>1000</v>
      </c>
      <c r="X439">
        <v>5.9999999999999995E-4</v>
      </c>
      <c r="Y439">
        <v>9420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3</v>
      </c>
      <c r="AG439">
        <v>5.9999999999999995E-4</v>
      </c>
      <c r="AH439">
        <v>2</v>
      </c>
      <c r="AI439">
        <v>39572249</v>
      </c>
      <c r="AJ439">
        <v>471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ROW(Source!A204)</f>
        <v>204</v>
      </c>
      <c r="B440">
        <v>39576004</v>
      </c>
      <c r="C440">
        <v>39575980</v>
      </c>
      <c r="D440">
        <v>37072767</v>
      </c>
      <c r="E440">
        <v>1</v>
      </c>
      <c r="F440">
        <v>1</v>
      </c>
      <c r="G440">
        <v>1</v>
      </c>
      <c r="H440">
        <v>1</v>
      </c>
      <c r="I440" t="s">
        <v>1399</v>
      </c>
      <c r="J440" t="s">
        <v>3</v>
      </c>
      <c r="K440" t="s">
        <v>1400</v>
      </c>
      <c r="L440">
        <v>1191</v>
      </c>
      <c r="N440">
        <v>1013</v>
      </c>
      <c r="O440" t="s">
        <v>1143</v>
      </c>
      <c r="P440" t="s">
        <v>1143</v>
      </c>
      <c r="Q440">
        <v>1</v>
      </c>
      <c r="X440">
        <v>10.47</v>
      </c>
      <c r="Y440">
        <v>0</v>
      </c>
      <c r="Z440">
        <v>0</v>
      </c>
      <c r="AA440">
        <v>0</v>
      </c>
      <c r="AB440">
        <v>9.18</v>
      </c>
      <c r="AC440">
        <v>0</v>
      </c>
      <c r="AD440">
        <v>1</v>
      </c>
      <c r="AE440">
        <v>1</v>
      </c>
      <c r="AF440" t="s">
        <v>20</v>
      </c>
      <c r="AG440">
        <v>12.0405</v>
      </c>
      <c r="AH440">
        <v>2</v>
      </c>
      <c r="AI440">
        <v>39575981</v>
      </c>
      <c r="AJ440">
        <v>472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ROW(Source!A204)</f>
        <v>204</v>
      </c>
      <c r="B441">
        <v>39576005</v>
      </c>
      <c r="C441">
        <v>39575980</v>
      </c>
      <c r="D441">
        <v>37064876</v>
      </c>
      <c r="E441">
        <v>1</v>
      </c>
      <c r="F441">
        <v>1</v>
      </c>
      <c r="G441">
        <v>1</v>
      </c>
      <c r="H441">
        <v>1</v>
      </c>
      <c r="I441" t="s">
        <v>1146</v>
      </c>
      <c r="J441" t="s">
        <v>3</v>
      </c>
      <c r="K441" t="s">
        <v>1147</v>
      </c>
      <c r="L441">
        <v>1191</v>
      </c>
      <c r="N441">
        <v>1013</v>
      </c>
      <c r="O441" t="s">
        <v>1143</v>
      </c>
      <c r="P441" t="s">
        <v>1143</v>
      </c>
      <c r="Q441">
        <v>1</v>
      </c>
      <c r="X441">
        <v>2.2200000000000002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2</v>
      </c>
      <c r="AF441" t="s">
        <v>19</v>
      </c>
      <c r="AG441">
        <v>2.7750000000000004</v>
      </c>
      <c r="AH441">
        <v>2</v>
      </c>
      <c r="AI441">
        <v>39575982</v>
      </c>
      <c r="AJ441">
        <v>473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ROW(Source!A204)</f>
        <v>204</v>
      </c>
      <c r="B442">
        <v>39576006</v>
      </c>
      <c r="C442">
        <v>39575980</v>
      </c>
      <c r="D442">
        <v>36882079</v>
      </c>
      <c r="E442">
        <v>1</v>
      </c>
      <c r="F442">
        <v>1</v>
      </c>
      <c r="G442">
        <v>1</v>
      </c>
      <c r="H442">
        <v>2</v>
      </c>
      <c r="I442" t="s">
        <v>1401</v>
      </c>
      <c r="J442" t="s">
        <v>1402</v>
      </c>
      <c r="K442" t="s">
        <v>1403</v>
      </c>
      <c r="L442">
        <v>1368</v>
      </c>
      <c r="N442">
        <v>1011</v>
      </c>
      <c r="O442" t="s">
        <v>1151</v>
      </c>
      <c r="P442" t="s">
        <v>1151</v>
      </c>
      <c r="Q442">
        <v>1</v>
      </c>
      <c r="X442">
        <v>0.1</v>
      </c>
      <c r="Y442">
        <v>0</v>
      </c>
      <c r="Z442">
        <v>120.24</v>
      </c>
      <c r="AA442">
        <v>15.42</v>
      </c>
      <c r="AB442">
        <v>0</v>
      </c>
      <c r="AC442">
        <v>0</v>
      </c>
      <c r="AD442">
        <v>1</v>
      </c>
      <c r="AE442">
        <v>0</v>
      </c>
      <c r="AF442" t="s">
        <v>19</v>
      </c>
      <c r="AG442">
        <v>0.125</v>
      </c>
      <c r="AH442">
        <v>2</v>
      </c>
      <c r="AI442">
        <v>39575983</v>
      </c>
      <c r="AJ442">
        <v>474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ROW(Source!A204)</f>
        <v>204</v>
      </c>
      <c r="B443">
        <v>39576007</v>
      </c>
      <c r="C443">
        <v>39575980</v>
      </c>
      <c r="D443">
        <v>36882159</v>
      </c>
      <c r="E443">
        <v>1</v>
      </c>
      <c r="F443">
        <v>1</v>
      </c>
      <c r="G443">
        <v>1</v>
      </c>
      <c r="H443">
        <v>2</v>
      </c>
      <c r="I443" t="s">
        <v>1155</v>
      </c>
      <c r="J443" t="s">
        <v>1156</v>
      </c>
      <c r="K443" t="s">
        <v>1157</v>
      </c>
      <c r="L443">
        <v>1368</v>
      </c>
      <c r="N443">
        <v>1011</v>
      </c>
      <c r="O443" t="s">
        <v>1151</v>
      </c>
      <c r="P443" t="s">
        <v>1151</v>
      </c>
      <c r="Q443">
        <v>1</v>
      </c>
      <c r="X443">
        <v>0.2</v>
      </c>
      <c r="Y443">
        <v>0</v>
      </c>
      <c r="Z443">
        <v>111.99</v>
      </c>
      <c r="AA443">
        <v>13.5</v>
      </c>
      <c r="AB443">
        <v>0</v>
      </c>
      <c r="AC443">
        <v>0</v>
      </c>
      <c r="AD443">
        <v>1</v>
      </c>
      <c r="AE443">
        <v>0</v>
      </c>
      <c r="AF443" t="s">
        <v>19</v>
      </c>
      <c r="AG443">
        <v>0.25</v>
      </c>
      <c r="AH443">
        <v>2</v>
      </c>
      <c r="AI443">
        <v>39575984</v>
      </c>
      <c r="AJ443">
        <v>475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ROW(Source!A204)</f>
        <v>204</v>
      </c>
      <c r="B444">
        <v>39576008</v>
      </c>
      <c r="C444">
        <v>39575980</v>
      </c>
      <c r="D444">
        <v>36882171</v>
      </c>
      <c r="E444">
        <v>1</v>
      </c>
      <c r="F444">
        <v>1</v>
      </c>
      <c r="G444">
        <v>1</v>
      </c>
      <c r="H444">
        <v>2</v>
      </c>
      <c r="I444" t="s">
        <v>1404</v>
      </c>
      <c r="J444" t="s">
        <v>1405</v>
      </c>
      <c r="K444" t="s">
        <v>1406</v>
      </c>
      <c r="L444">
        <v>1368</v>
      </c>
      <c r="N444">
        <v>1011</v>
      </c>
      <c r="O444" t="s">
        <v>1151</v>
      </c>
      <c r="P444" t="s">
        <v>1151</v>
      </c>
      <c r="Q444">
        <v>1</v>
      </c>
      <c r="X444">
        <v>1.61</v>
      </c>
      <c r="Y444">
        <v>0</v>
      </c>
      <c r="Z444">
        <v>120.04</v>
      </c>
      <c r="AA444">
        <v>13.5</v>
      </c>
      <c r="AB444">
        <v>0</v>
      </c>
      <c r="AC444">
        <v>0</v>
      </c>
      <c r="AD444">
        <v>1</v>
      </c>
      <c r="AE444">
        <v>0</v>
      </c>
      <c r="AF444" t="s">
        <v>19</v>
      </c>
      <c r="AG444">
        <v>2.0125000000000002</v>
      </c>
      <c r="AH444">
        <v>2</v>
      </c>
      <c r="AI444">
        <v>39575985</v>
      </c>
      <c r="AJ444">
        <v>476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ROW(Source!A204)</f>
        <v>204</v>
      </c>
      <c r="B445">
        <v>39576009</v>
      </c>
      <c r="C445">
        <v>39575980</v>
      </c>
      <c r="D445">
        <v>36883554</v>
      </c>
      <c r="E445">
        <v>1</v>
      </c>
      <c r="F445">
        <v>1</v>
      </c>
      <c r="G445">
        <v>1</v>
      </c>
      <c r="H445">
        <v>2</v>
      </c>
      <c r="I445" t="s">
        <v>1158</v>
      </c>
      <c r="J445" t="s">
        <v>1159</v>
      </c>
      <c r="K445" t="s">
        <v>1160</v>
      </c>
      <c r="L445">
        <v>1368</v>
      </c>
      <c r="N445">
        <v>1011</v>
      </c>
      <c r="O445" t="s">
        <v>1151</v>
      </c>
      <c r="P445" t="s">
        <v>1151</v>
      </c>
      <c r="Q445">
        <v>1</v>
      </c>
      <c r="X445">
        <v>0.31</v>
      </c>
      <c r="Y445">
        <v>0</v>
      </c>
      <c r="Z445">
        <v>65.709999999999994</v>
      </c>
      <c r="AA445">
        <v>11.6</v>
      </c>
      <c r="AB445">
        <v>0</v>
      </c>
      <c r="AC445">
        <v>0</v>
      </c>
      <c r="AD445">
        <v>1</v>
      </c>
      <c r="AE445">
        <v>0</v>
      </c>
      <c r="AF445" t="s">
        <v>19</v>
      </c>
      <c r="AG445">
        <v>0.38750000000000001</v>
      </c>
      <c r="AH445">
        <v>2</v>
      </c>
      <c r="AI445">
        <v>39575986</v>
      </c>
      <c r="AJ445">
        <v>477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ROW(Source!A204)</f>
        <v>204</v>
      </c>
      <c r="B446">
        <v>39576010</v>
      </c>
      <c r="C446">
        <v>39575980</v>
      </c>
      <c r="D446">
        <v>36883789</v>
      </c>
      <c r="E446">
        <v>1</v>
      </c>
      <c r="F446">
        <v>1</v>
      </c>
      <c r="G446">
        <v>1</v>
      </c>
      <c r="H446">
        <v>2</v>
      </c>
      <c r="I446" t="s">
        <v>1378</v>
      </c>
      <c r="J446" t="s">
        <v>1379</v>
      </c>
      <c r="K446" t="s">
        <v>1380</v>
      </c>
      <c r="L446">
        <v>1368</v>
      </c>
      <c r="N446">
        <v>1011</v>
      </c>
      <c r="O446" t="s">
        <v>1151</v>
      </c>
      <c r="P446" t="s">
        <v>1151</v>
      </c>
      <c r="Q446">
        <v>1</v>
      </c>
      <c r="X446">
        <v>1.01</v>
      </c>
      <c r="Y446">
        <v>0</v>
      </c>
      <c r="Z446">
        <v>1.2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19</v>
      </c>
      <c r="AG446">
        <v>1.2625</v>
      </c>
      <c r="AH446">
        <v>2</v>
      </c>
      <c r="AI446">
        <v>39575987</v>
      </c>
      <c r="AJ446">
        <v>478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ROW(Source!A204)</f>
        <v>204</v>
      </c>
      <c r="B447">
        <v>39576011</v>
      </c>
      <c r="C447">
        <v>39575980</v>
      </c>
      <c r="D447">
        <v>36883836</v>
      </c>
      <c r="E447">
        <v>1</v>
      </c>
      <c r="F447">
        <v>1</v>
      </c>
      <c r="G447">
        <v>1</v>
      </c>
      <c r="H447">
        <v>2</v>
      </c>
      <c r="I447" t="s">
        <v>1407</v>
      </c>
      <c r="J447" t="s">
        <v>1408</v>
      </c>
      <c r="K447" t="s">
        <v>1409</v>
      </c>
      <c r="L447">
        <v>1368</v>
      </c>
      <c r="N447">
        <v>1011</v>
      </c>
      <c r="O447" t="s">
        <v>1151</v>
      </c>
      <c r="P447" t="s">
        <v>1151</v>
      </c>
      <c r="Q447">
        <v>1</v>
      </c>
      <c r="X447">
        <v>1.1000000000000001</v>
      </c>
      <c r="Y447">
        <v>0</v>
      </c>
      <c r="Z447">
        <v>12.31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19</v>
      </c>
      <c r="AG447">
        <v>1.375</v>
      </c>
      <c r="AH447">
        <v>2</v>
      </c>
      <c r="AI447">
        <v>39575988</v>
      </c>
      <c r="AJ447">
        <v>479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ROW(Source!A204)</f>
        <v>204</v>
      </c>
      <c r="B448">
        <v>39576012</v>
      </c>
      <c r="C448">
        <v>39575980</v>
      </c>
      <c r="D448">
        <v>36800159</v>
      </c>
      <c r="E448">
        <v>1</v>
      </c>
      <c r="F448">
        <v>1</v>
      </c>
      <c r="G448">
        <v>1</v>
      </c>
      <c r="H448">
        <v>3</v>
      </c>
      <c r="I448" t="s">
        <v>1387</v>
      </c>
      <c r="J448" t="s">
        <v>1388</v>
      </c>
      <c r="K448" t="s">
        <v>1389</v>
      </c>
      <c r="L448">
        <v>1339</v>
      </c>
      <c r="N448">
        <v>1007</v>
      </c>
      <c r="O448" t="s">
        <v>73</v>
      </c>
      <c r="P448" t="s">
        <v>73</v>
      </c>
      <c r="Q448">
        <v>1</v>
      </c>
      <c r="X448">
        <v>0.7</v>
      </c>
      <c r="Y448">
        <v>6.22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3</v>
      </c>
      <c r="AG448">
        <v>0.7</v>
      </c>
      <c r="AH448">
        <v>2</v>
      </c>
      <c r="AI448">
        <v>39575989</v>
      </c>
      <c r="AJ448">
        <v>480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ROW(Source!A204)</f>
        <v>204</v>
      </c>
      <c r="B449">
        <v>39576013</v>
      </c>
      <c r="C449">
        <v>39575980</v>
      </c>
      <c r="D449">
        <v>36800166</v>
      </c>
      <c r="E449">
        <v>1</v>
      </c>
      <c r="F449">
        <v>1</v>
      </c>
      <c r="G449">
        <v>1</v>
      </c>
      <c r="H449">
        <v>3</v>
      </c>
      <c r="I449" t="s">
        <v>1410</v>
      </c>
      <c r="J449" t="s">
        <v>1411</v>
      </c>
      <c r="K449" t="s">
        <v>1412</v>
      </c>
      <c r="L449">
        <v>1346</v>
      </c>
      <c r="N449">
        <v>1009</v>
      </c>
      <c r="O449" t="s">
        <v>307</v>
      </c>
      <c r="P449" t="s">
        <v>307</v>
      </c>
      <c r="Q449">
        <v>1</v>
      </c>
      <c r="X449">
        <v>0.21</v>
      </c>
      <c r="Y449">
        <v>6.09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3</v>
      </c>
      <c r="AG449">
        <v>0.21</v>
      </c>
      <c r="AH449">
        <v>2</v>
      </c>
      <c r="AI449">
        <v>39575990</v>
      </c>
      <c r="AJ449">
        <v>481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ROW(Source!A204)</f>
        <v>204</v>
      </c>
      <c r="B450">
        <v>39576014</v>
      </c>
      <c r="C450">
        <v>39575980</v>
      </c>
      <c r="D450">
        <v>36803256</v>
      </c>
      <c r="E450">
        <v>1</v>
      </c>
      <c r="F450">
        <v>1</v>
      </c>
      <c r="G450">
        <v>1</v>
      </c>
      <c r="H450">
        <v>3</v>
      </c>
      <c r="I450" t="s">
        <v>1178</v>
      </c>
      <c r="J450" t="s">
        <v>1179</v>
      </c>
      <c r="K450" t="s">
        <v>1180</v>
      </c>
      <c r="L450">
        <v>1348</v>
      </c>
      <c r="N450">
        <v>1009</v>
      </c>
      <c r="O450" t="s">
        <v>64</v>
      </c>
      <c r="P450" t="s">
        <v>64</v>
      </c>
      <c r="Q450">
        <v>1000</v>
      </c>
      <c r="X450">
        <v>4.0000000000000002E-4</v>
      </c>
      <c r="Y450">
        <v>10315.01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3</v>
      </c>
      <c r="AG450">
        <v>4.0000000000000002E-4</v>
      </c>
      <c r="AH450">
        <v>2</v>
      </c>
      <c r="AI450">
        <v>39575991</v>
      </c>
      <c r="AJ450">
        <v>482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ROW(Source!A204)</f>
        <v>204</v>
      </c>
      <c r="B451">
        <v>39576015</v>
      </c>
      <c r="C451">
        <v>39575980</v>
      </c>
      <c r="D451">
        <v>36804447</v>
      </c>
      <c r="E451">
        <v>1</v>
      </c>
      <c r="F451">
        <v>1</v>
      </c>
      <c r="G451">
        <v>1</v>
      </c>
      <c r="H451">
        <v>3</v>
      </c>
      <c r="I451" t="s">
        <v>1276</v>
      </c>
      <c r="J451" t="s">
        <v>1277</v>
      </c>
      <c r="K451" t="s">
        <v>1278</v>
      </c>
      <c r="L451">
        <v>1348</v>
      </c>
      <c r="N451">
        <v>1009</v>
      </c>
      <c r="O451" t="s">
        <v>64</v>
      </c>
      <c r="P451" t="s">
        <v>64</v>
      </c>
      <c r="Q451">
        <v>1000</v>
      </c>
      <c r="X451">
        <v>1.4999999999999999E-4</v>
      </c>
      <c r="Y451">
        <v>9040.01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3</v>
      </c>
      <c r="AG451">
        <v>1.4999999999999999E-4</v>
      </c>
      <c r="AH451">
        <v>2</v>
      </c>
      <c r="AI451">
        <v>39575992</v>
      </c>
      <c r="AJ451">
        <v>483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ROW(Source!A204)</f>
        <v>204</v>
      </c>
      <c r="B452">
        <v>39576016</v>
      </c>
      <c r="C452">
        <v>39575980</v>
      </c>
      <c r="D452">
        <v>36804545</v>
      </c>
      <c r="E452">
        <v>1</v>
      </c>
      <c r="F452">
        <v>1</v>
      </c>
      <c r="G452">
        <v>1</v>
      </c>
      <c r="H452">
        <v>3</v>
      </c>
      <c r="I452" t="s">
        <v>1211</v>
      </c>
      <c r="J452" t="s">
        <v>1212</v>
      </c>
      <c r="K452" t="s">
        <v>1213</v>
      </c>
      <c r="L452">
        <v>1348</v>
      </c>
      <c r="N452">
        <v>1009</v>
      </c>
      <c r="O452" t="s">
        <v>64</v>
      </c>
      <c r="P452" t="s">
        <v>64</v>
      </c>
      <c r="Q452">
        <v>1000</v>
      </c>
      <c r="X452">
        <v>1.0000000000000001E-5</v>
      </c>
      <c r="Y452">
        <v>11978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3</v>
      </c>
      <c r="AG452">
        <v>1.0000000000000001E-5</v>
      </c>
      <c r="AH452">
        <v>2</v>
      </c>
      <c r="AI452">
        <v>39575993</v>
      </c>
      <c r="AJ452">
        <v>484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ROW(Source!A204)</f>
        <v>204</v>
      </c>
      <c r="B453">
        <v>39576017</v>
      </c>
      <c r="C453">
        <v>39575980</v>
      </c>
      <c r="D453">
        <v>36805527</v>
      </c>
      <c r="E453">
        <v>1</v>
      </c>
      <c r="F453">
        <v>1</v>
      </c>
      <c r="G453">
        <v>1</v>
      </c>
      <c r="H453">
        <v>3</v>
      </c>
      <c r="I453" t="s">
        <v>1413</v>
      </c>
      <c r="J453" t="s">
        <v>1414</v>
      </c>
      <c r="K453" t="s">
        <v>1415</v>
      </c>
      <c r="L453">
        <v>1348</v>
      </c>
      <c r="N453">
        <v>1009</v>
      </c>
      <c r="O453" t="s">
        <v>64</v>
      </c>
      <c r="P453" t="s">
        <v>64</v>
      </c>
      <c r="Q453">
        <v>1000</v>
      </c>
      <c r="X453">
        <v>1E-4</v>
      </c>
      <c r="Y453">
        <v>37900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3</v>
      </c>
      <c r="AG453">
        <v>1E-4</v>
      </c>
      <c r="AH453">
        <v>2</v>
      </c>
      <c r="AI453">
        <v>39575994</v>
      </c>
      <c r="AJ453">
        <v>485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ROW(Source!A204)</f>
        <v>204</v>
      </c>
      <c r="B454">
        <v>39576018</v>
      </c>
      <c r="C454">
        <v>39575980</v>
      </c>
      <c r="D454">
        <v>36823258</v>
      </c>
      <c r="E454">
        <v>1</v>
      </c>
      <c r="F454">
        <v>1</v>
      </c>
      <c r="G454">
        <v>1</v>
      </c>
      <c r="H454">
        <v>3</v>
      </c>
      <c r="I454" t="s">
        <v>579</v>
      </c>
      <c r="J454" t="s">
        <v>581</v>
      </c>
      <c r="K454" t="s">
        <v>580</v>
      </c>
      <c r="L454">
        <v>1348</v>
      </c>
      <c r="N454">
        <v>1009</v>
      </c>
      <c r="O454" t="s">
        <v>64</v>
      </c>
      <c r="P454" t="s">
        <v>64</v>
      </c>
      <c r="Q454">
        <v>1000</v>
      </c>
      <c r="X454">
        <v>4.0000000000000002E-4</v>
      </c>
      <c r="Y454">
        <v>7712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3</v>
      </c>
      <c r="AG454">
        <v>4.0000000000000002E-4</v>
      </c>
      <c r="AH454">
        <v>2</v>
      </c>
      <c r="AI454">
        <v>39575996</v>
      </c>
      <c r="AJ454">
        <v>487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ROW(Source!A204)</f>
        <v>204</v>
      </c>
      <c r="B455">
        <v>39576019</v>
      </c>
      <c r="C455">
        <v>39575980</v>
      </c>
      <c r="D455">
        <v>39169913</v>
      </c>
      <c r="E455">
        <v>17</v>
      </c>
      <c r="F455">
        <v>1</v>
      </c>
      <c r="G455">
        <v>1</v>
      </c>
      <c r="H455">
        <v>3</v>
      </c>
      <c r="I455" t="s">
        <v>124</v>
      </c>
      <c r="J455" t="s">
        <v>3</v>
      </c>
      <c r="K455" t="s">
        <v>125</v>
      </c>
      <c r="L455">
        <v>1348</v>
      </c>
      <c r="N455">
        <v>1009</v>
      </c>
      <c r="O455" t="s">
        <v>64</v>
      </c>
      <c r="P455" t="s">
        <v>64</v>
      </c>
      <c r="Q455">
        <v>1000</v>
      </c>
      <c r="X455">
        <v>1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 t="s">
        <v>3</v>
      </c>
      <c r="AG455">
        <v>1</v>
      </c>
      <c r="AH455">
        <v>2</v>
      </c>
      <c r="AI455">
        <v>39575997</v>
      </c>
      <c r="AJ455">
        <v>488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ROW(Source!A204)</f>
        <v>204</v>
      </c>
      <c r="B456">
        <v>39576020</v>
      </c>
      <c r="C456">
        <v>39575980</v>
      </c>
      <c r="D456">
        <v>36825287</v>
      </c>
      <c r="E456">
        <v>1</v>
      </c>
      <c r="F456">
        <v>1</v>
      </c>
      <c r="G456">
        <v>1</v>
      </c>
      <c r="H456">
        <v>3</v>
      </c>
      <c r="I456" t="s">
        <v>1416</v>
      </c>
      <c r="J456" t="s">
        <v>1417</v>
      </c>
      <c r="K456" t="s">
        <v>1418</v>
      </c>
      <c r="L456">
        <v>1302</v>
      </c>
      <c r="N456">
        <v>1003</v>
      </c>
      <c r="O456" t="s">
        <v>47</v>
      </c>
      <c r="P456" t="s">
        <v>47</v>
      </c>
      <c r="Q456">
        <v>10</v>
      </c>
      <c r="X456">
        <v>1.8700000000000001E-2</v>
      </c>
      <c r="Y456">
        <v>50.24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3</v>
      </c>
      <c r="AG456">
        <v>1.8700000000000001E-2</v>
      </c>
      <c r="AH456">
        <v>2</v>
      </c>
      <c r="AI456">
        <v>39575998</v>
      </c>
      <c r="AJ456">
        <v>489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ROW(Source!A204)</f>
        <v>204</v>
      </c>
      <c r="B457">
        <v>39576021</v>
      </c>
      <c r="C457">
        <v>39575980</v>
      </c>
      <c r="D457">
        <v>36825646</v>
      </c>
      <c r="E457">
        <v>1</v>
      </c>
      <c r="F457">
        <v>1</v>
      </c>
      <c r="G457">
        <v>1</v>
      </c>
      <c r="H457">
        <v>3</v>
      </c>
      <c r="I457" t="s">
        <v>1220</v>
      </c>
      <c r="J457" t="s">
        <v>1221</v>
      </c>
      <c r="K457" t="s">
        <v>1222</v>
      </c>
      <c r="L457">
        <v>1348</v>
      </c>
      <c r="N457">
        <v>1009</v>
      </c>
      <c r="O457" t="s">
        <v>64</v>
      </c>
      <c r="P457" t="s">
        <v>64</v>
      </c>
      <c r="Q457">
        <v>1000</v>
      </c>
      <c r="X457">
        <v>3.0000000000000001E-5</v>
      </c>
      <c r="Y457">
        <v>4455.2</v>
      </c>
      <c r="Z457">
        <v>0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3</v>
      </c>
      <c r="AG457">
        <v>3.0000000000000001E-5</v>
      </c>
      <c r="AH457">
        <v>2</v>
      </c>
      <c r="AI457">
        <v>39575999</v>
      </c>
      <c r="AJ457">
        <v>490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ROW(Source!A204)</f>
        <v>204</v>
      </c>
      <c r="B458">
        <v>39576022</v>
      </c>
      <c r="C458">
        <v>39575980</v>
      </c>
      <c r="D458">
        <v>36826406</v>
      </c>
      <c r="E458">
        <v>1</v>
      </c>
      <c r="F458">
        <v>1</v>
      </c>
      <c r="G458">
        <v>1</v>
      </c>
      <c r="H458">
        <v>3</v>
      </c>
      <c r="I458" t="s">
        <v>1419</v>
      </c>
      <c r="J458" t="s">
        <v>1420</v>
      </c>
      <c r="K458" t="s">
        <v>1421</v>
      </c>
      <c r="L458">
        <v>1348</v>
      </c>
      <c r="N458">
        <v>1009</v>
      </c>
      <c r="O458" t="s">
        <v>64</v>
      </c>
      <c r="P458" t="s">
        <v>64</v>
      </c>
      <c r="Q458">
        <v>1000</v>
      </c>
      <c r="X458">
        <v>1.9400000000000001E-3</v>
      </c>
      <c r="Y458">
        <v>4920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3</v>
      </c>
      <c r="AG458">
        <v>1.9400000000000001E-3</v>
      </c>
      <c r="AH458">
        <v>2</v>
      </c>
      <c r="AI458">
        <v>39576000</v>
      </c>
      <c r="AJ458">
        <v>491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ROW(Source!A204)</f>
        <v>204</v>
      </c>
      <c r="B459">
        <v>39576023</v>
      </c>
      <c r="C459">
        <v>39575980</v>
      </c>
      <c r="D459">
        <v>36830313</v>
      </c>
      <c r="E459">
        <v>1</v>
      </c>
      <c r="F459">
        <v>1</v>
      </c>
      <c r="G459">
        <v>1</v>
      </c>
      <c r="H459">
        <v>3</v>
      </c>
      <c r="I459" t="s">
        <v>1422</v>
      </c>
      <c r="J459" t="s">
        <v>1423</v>
      </c>
      <c r="K459" t="s">
        <v>1424</v>
      </c>
      <c r="L459">
        <v>1339</v>
      </c>
      <c r="N459">
        <v>1007</v>
      </c>
      <c r="O459" t="s">
        <v>73</v>
      </c>
      <c r="P459" t="s">
        <v>73</v>
      </c>
      <c r="Q459">
        <v>1</v>
      </c>
      <c r="X459">
        <v>1.0300000000000001E-3</v>
      </c>
      <c r="Y459">
        <v>1700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3</v>
      </c>
      <c r="AG459">
        <v>1.0300000000000001E-3</v>
      </c>
      <c r="AH459">
        <v>2</v>
      </c>
      <c r="AI459">
        <v>39576001</v>
      </c>
      <c r="AJ459">
        <v>492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ROW(Source!A204)</f>
        <v>204</v>
      </c>
      <c r="B460">
        <v>39576024</v>
      </c>
      <c r="C460">
        <v>39575980</v>
      </c>
      <c r="D460">
        <v>36837948</v>
      </c>
      <c r="E460">
        <v>1</v>
      </c>
      <c r="F460">
        <v>1</v>
      </c>
      <c r="G460">
        <v>1</v>
      </c>
      <c r="H460">
        <v>3</v>
      </c>
      <c r="I460" t="s">
        <v>1425</v>
      </c>
      <c r="J460" t="s">
        <v>1426</v>
      </c>
      <c r="K460" t="s">
        <v>1427</v>
      </c>
      <c r="L460">
        <v>1348</v>
      </c>
      <c r="N460">
        <v>1009</v>
      </c>
      <c r="O460" t="s">
        <v>64</v>
      </c>
      <c r="P460" t="s">
        <v>64</v>
      </c>
      <c r="Q460">
        <v>1000</v>
      </c>
      <c r="X460">
        <v>3.1E-4</v>
      </c>
      <c r="Y460">
        <v>15620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3</v>
      </c>
      <c r="AG460">
        <v>3.1E-4</v>
      </c>
      <c r="AH460">
        <v>2</v>
      </c>
      <c r="AI460">
        <v>39576002</v>
      </c>
      <c r="AJ460">
        <v>493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ROW(Source!A204)</f>
        <v>204</v>
      </c>
      <c r="B461">
        <v>39576025</v>
      </c>
      <c r="C461">
        <v>39575980</v>
      </c>
      <c r="D461">
        <v>36839146</v>
      </c>
      <c r="E461">
        <v>1</v>
      </c>
      <c r="F461">
        <v>1</v>
      </c>
      <c r="G461">
        <v>1</v>
      </c>
      <c r="H461">
        <v>3</v>
      </c>
      <c r="I461" t="s">
        <v>1393</v>
      </c>
      <c r="J461" t="s">
        <v>1394</v>
      </c>
      <c r="K461" t="s">
        <v>1395</v>
      </c>
      <c r="L461">
        <v>1348</v>
      </c>
      <c r="N461">
        <v>1009</v>
      </c>
      <c r="O461" t="s">
        <v>64</v>
      </c>
      <c r="P461" t="s">
        <v>64</v>
      </c>
      <c r="Q461">
        <v>1000</v>
      </c>
      <c r="X461">
        <v>5.9999999999999995E-4</v>
      </c>
      <c r="Y461">
        <v>9420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3</v>
      </c>
      <c r="AG461">
        <v>5.9999999999999995E-4</v>
      </c>
      <c r="AH461">
        <v>2</v>
      </c>
      <c r="AI461">
        <v>39576003</v>
      </c>
      <c r="AJ461">
        <v>494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ROW(Source!A207)</f>
        <v>207</v>
      </c>
      <c r="B462">
        <v>39572343</v>
      </c>
      <c r="C462">
        <v>39572320</v>
      </c>
      <c r="D462">
        <v>37070495</v>
      </c>
      <c r="E462">
        <v>1</v>
      </c>
      <c r="F462">
        <v>1</v>
      </c>
      <c r="G462">
        <v>1</v>
      </c>
      <c r="H462">
        <v>1</v>
      </c>
      <c r="I462" t="s">
        <v>1274</v>
      </c>
      <c r="J462" t="s">
        <v>3</v>
      </c>
      <c r="K462" t="s">
        <v>1275</v>
      </c>
      <c r="L462">
        <v>1191</v>
      </c>
      <c r="N462">
        <v>1013</v>
      </c>
      <c r="O462" t="s">
        <v>1143</v>
      </c>
      <c r="P462" t="s">
        <v>1143</v>
      </c>
      <c r="Q462">
        <v>1</v>
      </c>
      <c r="X462">
        <v>63.28</v>
      </c>
      <c r="Y462">
        <v>0</v>
      </c>
      <c r="Z462">
        <v>0</v>
      </c>
      <c r="AA462">
        <v>0</v>
      </c>
      <c r="AB462">
        <v>8.74</v>
      </c>
      <c r="AC462">
        <v>0</v>
      </c>
      <c r="AD462">
        <v>1</v>
      </c>
      <c r="AE462">
        <v>1</v>
      </c>
      <c r="AF462" t="s">
        <v>3</v>
      </c>
      <c r="AG462">
        <v>63.28</v>
      </c>
      <c r="AH462">
        <v>2</v>
      </c>
      <c r="AI462">
        <v>39572321</v>
      </c>
      <c r="AJ462">
        <v>495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ROW(Source!A207)</f>
        <v>207</v>
      </c>
      <c r="B463">
        <v>39572344</v>
      </c>
      <c r="C463">
        <v>39572320</v>
      </c>
      <c r="D463">
        <v>37064876</v>
      </c>
      <c r="E463">
        <v>1</v>
      </c>
      <c r="F463">
        <v>1</v>
      </c>
      <c r="G463">
        <v>1</v>
      </c>
      <c r="H463">
        <v>1</v>
      </c>
      <c r="I463" t="s">
        <v>1146</v>
      </c>
      <c r="J463" t="s">
        <v>3</v>
      </c>
      <c r="K463" t="s">
        <v>1147</v>
      </c>
      <c r="L463">
        <v>1191</v>
      </c>
      <c r="N463">
        <v>1013</v>
      </c>
      <c r="O463" t="s">
        <v>1143</v>
      </c>
      <c r="P463" t="s">
        <v>1143</v>
      </c>
      <c r="Q463">
        <v>1</v>
      </c>
      <c r="X463">
        <v>4.01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2</v>
      </c>
      <c r="AF463" t="s">
        <v>3</v>
      </c>
      <c r="AG463">
        <v>4.01</v>
      </c>
      <c r="AH463">
        <v>2</v>
      </c>
      <c r="AI463">
        <v>39572322</v>
      </c>
      <c r="AJ463">
        <v>496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ROW(Source!A207)</f>
        <v>207</v>
      </c>
      <c r="B464">
        <v>39572345</v>
      </c>
      <c r="C464">
        <v>39572320</v>
      </c>
      <c r="D464">
        <v>36882079</v>
      </c>
      <c r="E464">
        <v>1</v>
      </c>
      <c r="F464">
        <v>1</v>
      </c>
      <c r="G464">
        <v>1</v>
      </c>
      <c r="H464">
        <v>2</v>
      </c>
      <c r="I464" t="s">
        <v>1401</v>
      </c>
      <c r="J464" t="s">
        <v>1402</v>
      </c>
      <c r="K464" t="s">
        <v>1403</v>
      </c>
      <c r="L464">
        <v>1368</v>
      </c>
      <c r="N464">
        <v>1011</v>
      </c>
      <c r="O464" t="s">
        <v>1151</v>
      </c>
      <c r="P464" t="s">
        <v>1151</v>
      </c>
      <c r="Q464">
        <v>1</v>
      </c>
      <c r="X464">
        <v>0.1</v>
      </c>
      <c r="Y464">
        <v>0</v>
      </c>
      <c r="Z464">
        <v>120.24</v>
      </c>
      <c r="AA464">
        <v>15.42</v>
      </c>
      <c r="AB464">
        <v>0</v>
      </c>
      <c r="AC464">
        <v>0</v>
      </c>
      <c r="AD464">
        <v>1</v>
      </c>
      <c r="AE464">
        <v>0</v>
      </c>
      <c r="AF464" t="s">
        <v>3</v>
      </c>
      <c r="AG464">
        <v>0.1</v>
      </c>
      <c r="AH464">
        <v>2</v>
      </c>
      <c r="AI464">
        <v>39572323</v>
      </c>
      <c r="AJ464">
        <v>497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ROW(Source!A207)</f>
        <v>207</v>
      </c>
      <c r="B465">
        <v>39572346</v>
      </c>
      <c r="C465">
        <v>39572320</v>
      </c>
      <c r="D465">
        <v>36882159</v>
      </c>
      <c r="E465">
        <v>1</v>
      </c>
      <c r="F465">
        <v>1</v>
      </c>
      <c r="G465">
        <v>1</v>
      </c>
      <c r="H465">
        <v>2</v>
      </c>
      <c r="I465" t="s">
        <v>1155</v>
      </c>
      <c r="J465" t="s">
        <v>1156</v>
      </c>
      <c r="K465" t="s">
        <v>1157</v>
      </c>
      <c r="L465">
        <v>1368</v>
      </c>
      <c r="N465">
        <v>1011</v>
      </c>
      <c r="O465" t="s">
        <v>1151</v>
      </c>
      <c r="P465" t="s">
        <v>1151</v>
      </c>
      <c r="Q465">
        <v>1</v>
      </c>
      <c r="X465">
        <v>0.12</v>
      </c>
      <c r="Y465">
        <v>0</v>
      </c>
      <c r="Z465">
        <v>111.99</v>
      </c>
      <c r="AA465">
        <v>13.5</v>
      </c>
      <c r="AB465">
        <v>0</v>
      </c>
      <c r="AC465">
        <v>0</v>
      </c>
      <c r="AD465">
        <v>1</v>
      </c>
      <c r="AE465">
        <v>0</v>
      </c>
      <c r="AF465" t="s">
        <v>3</v>
      </c>
      <c r="AG465">
        <v>0.12</v>
      </c>
      <c r="AH465">
        <v>2</v>
      </c>
      <c r="AI465">
        <v>39572324</v>
      </c>
      <c r="AJ465">
        <v>498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ROW(Source!A207)</f>
        <v>207</v>
      </c>
      <c r="B466">
        <v>39572347</v>
      </c>
      <c r="C466">
        <v>39572320</v>
      </c>
      <c r="D466">
        <v>36882171</v>
      </c>
      <c r="E466">
        <v>1</v>
      </c>
      <c r="F466">
        <v>1</v>
      </c>
      <c r="G466">
        <v>1</v>
      </c>
      <c r="H466">
        <v>2</v>
      </c>
      <c r="I466" t="s">
        <v>1404</v>
      </c>
      <c r="J466" t="s">
        <v>1405</v>
      </c>
      <c r="K466" t="s">
        <v>1406</v>
      </c>
      <c r="L466">
        <v>1368</v>
      </c>
      <c r="N466">
        <v>1011</v>
      </c>
      <c r="O466" t="s">
        <v>1151</v>
      </c>
      <c r="P466" t="s">
        <v>1151</v>
      </c>
      <c r="Q466">
        <v>1</v>
      </c>
      <c r="X466">
        <v>3.6</v>
      </c>
      <c r="Y466">
        <v>0</v>
      </c>
      <c r="Z466">
        <v>120.04</v>
      </c>
      <c r="AA466">
        <v>13.5</v>
      </c>
      <c r="AB466">
        <v>0</v>
      </c>
      <c r="AC466">
        <v>0</v>
      </c>
      <c r="AD466">
        <v>1</v>
      </c>
      <c r="AE466">
        <v>0</v>
      </c>
      <c r="AF466" t="s">
        <v>3</v>
      </c>
      <c r="AG466">
        <v>3.6</v>
      </c>
      <c r="AH466">
        <v>2</v>
      </c>
      <c r="AI466">
        <v>39572325</v>
      </c>
      <c r="AJ466">
        <v>499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ROW(Source!A207)</f>
        <v>207</v>
      </c>
      <c r="B467">
        <v>39572348</v>
      </c>
      <c r="C467">
        <v>39572320</v>
      </c>
      <c r="D467">
        <v>36883554</v>
      </c>
      <c r="E467">
        <v>1</v>
      </c>
      <c r="F467">
        <v>1</v>
      </c>
      <c r="G467">
        <v>1</v>
      </c>
      <c r="H467">
        <v>2</v>
      </c>
      <c r="I467" t="s">
        <v>1158</v>
      </c>
      <c r="J467" t="s">
        <v>1159</v>
      </c>
      <c r="K467" t="s">
        <v>1160</v>
      </c>
      <c r="L467">
        <v>1368</v>
      </c>
      <c r="N467">
        <v>1011</v>
      </c>
      <c r="O467" t="s">
        <v>1151</v>
      </c>
      <c r="P467" t="s">
        <v>1151</v>
      </c>
      <c r="Q467">
        <v>1</v>
      </c>
      <c r="X467">
        <v>0.19</v>
      </c>
      <c r="Y467">
        <v>0</v>
      </c>
      <c r="Z467">
        <v>65.709999999999994</v>
      </c>
      <c r="AA467">
        <v>11.6</v>
      </c>
      <c r="AB467">
        <v>0</v>
      </c>
      <c r="AC467">
        <v>0</v>
      </c>
      <c r="AD467">
        <v>1</v>
      </c>
      <c r="AE467">
        <v>0</v>
      </c>
      <c r="AF467" t="s">
        <v>3</v>
      </c>
      <c r="AG467">
        <v>0.19</v>
      </c>
      <c r="AH467">
        <v>2</v>
      </c>
      <c r="AI467">
        <v>39572326</v>
      </c>
      <c r="AJ467">
        <v>500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ROW(Source!A207)</f>
        <v>207</v>
      </c>
      <c r="B468">
        <v>39572349</v>
      </c>
      <c r="C468">
        <v>39572320</v>
      </c>
      <c r="D468">
        <v>36883789</v>
      </c>
      <c r="E468">
        <v>1</v>
      </c>
      <c r="F468">
        <v>1</v>
      </c>
      <c r="G468">
        <v>1</v>
      </c>
      <c r="H468">
        <v>2</v>
      </c>
      <c r="I468" t="s">
        <v>1378</v>
      </c>
      <c r="J468" t="s">
        <v>1379</v>
      </c>
      <c r="K468" t="s">
        <v>1380</v>
      </c>
      <c r="L468">
        <v>1368</v>
      </c>
      <c r="N468">
        <v>1011</v>
      </c>
      <c r="O468" t="s">
        <v>1151</v>
      </c>
      <c r="P468" t="s">
        <v>1151</v>
      </c>
      <c r="Q468">
        <v>1</v>
      </c>
      <c r="X468">
        <v>1.46</v>
      </c>
      <c r="Y468">
        <v>0</v>
      </c>
      <c r="Z468">
        <v>1.2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3</v>
      </c>
      <c r="AG468">
        <v>1.46</v>
      </c>
      <c r="AH468">
        <v>2</v>
      </c>
      <c r="AI468">
        <v>39572327</v>
      </c>
      <c r="AJ468">
        <v>501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ROW(Source!A207)</f>
        <v>207</v>
      </c>
      <c r="B469">
        <v>39572350</v>
      </c>
      <c r="C469">
        <v>39572320</v>
      </c>
      <c r="D469">
        <v>36883836</v>
      </c>
      <c r="E469">
        <v>1</v>
      </c>
      <c r="F469">
        <v>1</v>
      </c>
      <c r="G469">
        <v>1</v>
      </c>
      <c r="H469">
        <v>2</v>
      </c>
      <c r="I469" t="s">
        <v>1407</v>
      </c>
      <c r="J469" t="s">
        <v>1408</v>
      </c>
      <c r="K469" t="s">
        <v>1409</v>
      </c>
      <c r="L469">
        <v>1368</v>
      </c>
      <c r="N469">
        <v>1011</v>
      </c>
      <c r="O469" t="s">
        <v>1151</v>
      </c>
      <c r="P469" t="s">
        <v>1151</v>
      </c>
      <c r="Q469">
        <v>1</v>
      </c>
      <c r="X469">
        <v>0.1</v>
      </c>
      <c r="Y469">
        <v>0</v>
      </c>
      <c r="Z469">
        <v>12.31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3</v>
      </c>
      <c r="AG469">
        <v>0.1</v>
      </c>
      <c r="AH469">
        <v>2</v>
      </c>
      <c r="AI469">
        <v>39572328</v>
      </c>
      <c r="AJ469">
        <v>502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ROW(Source!A207)</f>
        <v>207</v>
      </c>
      <c r="B470">
        <v>39572351</v>
      </c>
      <c r="C470">
        <v>39572320</v>
      </c>
      <c r="D470">
        <v>36800159</v>
      </c>
      <c r="E470">
        <v>1</v>
      </c>
      <c r="F470">
        <v>1</v>
      </c>
      <c r="G470">
        <v>1</v>
      </c>
      <c r="H470">
        <v>3</v>
      </c>
      <c r="I470" t="s">
        <v>1387</v>
      </c>
      <c r="J470" t="s">
        <v>1388</v>
      </c>
      <c r="K470" t="s">
        <v>1389</v>
      </c>
      <c r="L470">
        <v>1339</v>
      </c>
      <c r="N470">
        <v>1007</v>
      </c>
      <c r="O470" t="s">
        <v>73</v>
      </c>
      <c r="P470" t="s">
        <v>73</v>
      </c>
      <c r="Q470">
        <v>1</v>
      </c>
      <c r="X470">
        <v>1.2</v>
      </c>
      <c r="Y470">
        <v>6.22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3</v>
      </c>
      <c r="AG470">
        <v>1.2</v>
      </c>
      <c r="AH470">
        <v>2</v>
      </c>
      <c r="AI470">
        <v>39572329</v>
      </c>
      <c r="AJ470">
        <v>503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ROW(Source!A207)</f>
        <v>207</v>
      </c>
      <c r="B471">
        <v>39572352</v>
      </c>
      <c r="C471">
        <v>39572320</v>
      </c>
      <c r="D471">
        <v>36800166</v>
      </c>
      <c r="E471">
        <v>1</v>
      </c>
      <c r="F471">
        <v>1</v>
      </c>
      <c r="G471">
        <v>1</v>
      </c>
      <c r="H471">
        <v>3</v>
      </c>
      <c r="I471" t="s">
        <v>1410</v>
      </c>
      <c r="J471" t="s">
        <v>1411</v>
      </c>
      <c r="K471" t="s">
        <v>1412</v>
      </c>
      <c r="L471">
        <v>1346</v>
      </c>
      <c r="N471">
        <v>1009</v>
      </c>
      <c r="O471" t="s">
        <v>307</v>
      </c>
      <c r="P471" t="s">
        <v>307</v>
      </c>
      <c r="Q471">
        <v>1</v>
      </c>
      <c r="X471">
        <v>0.36</v>
      </c>
      <c r="Y471">
        <v>6.09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3</v>
      </c>
      <c r="AG471">
        <v>0.36</v>
      </c>
      <c r="AH471">
        <v>2</v>
      </c>
      <c r="AI471">
        <v>39572330</v>
      </c>
      <c r="AJ471">
        <v>504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ROW(Source!A207)</f>
        <v>207</v>
      </c>
      <c r="B472">
        <v>39572353</v>
      </c>
      <c r="C472">
        <v>39572320</v>
      </c>
      <c r="D472">
        <v>36803256</v>
      </c>
      <c r="E472">
        <v>1</v>
      </c>
      <c r="F472">
        <v>1</v>
      </c>
      <c r="G472">
        <v>1</v>
      </c>
      <c r="H472">
        <v>3</v>
      </c>
      <c r="I472" t="s">
        <v>1178</v>
      </c>
      <c r="J472" t="s">
        <v>1179</v>
      </c>
      <c r="K472" t="s">
        <v>1180</v>
      </c>
      <c r="L472">
        <v>1348</v>
      </c>
      <c r="N472">
        <v>1009</v>
      </c>
      <c r="O472" t="s">
        <v>64</v>
      </c>
      <c r="P472" t="s">
        <v>64</v>
      </c>
      <c r="Q472">
        <v>1000</v>
      </c>
      <c r="X472">
        <v>4.4000000000000002E-4</v>
      </c>
      <c r="Y472">
        <v>10315.01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3</v>
      </c>
      <c r="AG472">
        <v>4.4000000000000002E-4</v>
      </c>
      <c r="AH472">
        <v>2</v>
      </c>
      <c r="AI472">
        <v>39572331</v>
      </c>
      <c r="AJ472">
        <v>505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ROW(Source!A207)</f>
        <v>207</v>
      </c>
      <c r="B473">
        <v>39572354</v>
      </c>
      <c r="C473">
        <v>39572320</v>
      </c>
      <c r="D473">
        <v>36804447</v>
      </c>
      <c r="E473">
        <v>1</v>
      </c>
      <c r="F473">
        <v>1</v>
      </c>
      <c r="G473">
        <v>1</v>
      </c>
      <c r="H473">
        <v>3</v>
      </c>
      <c r="I473" t="s">
        <v>1276</v>
      </c>
      <c r="J473" t="s">
        <v>1277</v>
      </c>
      <c r="K473" t="s">
        <v>1278</v>
      </c>
      <c r="L473">
        <v>1348</v>
      </c>
      <c r="N473">
        <v>1009</v>
      </c>
      <c r="O473" t="s">
        <v>64</v>
      </c>
      <c r="P473" t="s">
        <v>64</v>
      </c>
      <c r="Q473">
        <v>1000</v>
      </c>
      <c r="X473">
        <v>2.1000000000000001E-2</v>
      </c>
      <c r="Y473">
        <v>9040.01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3</v>
      </c>
      <c r="AG473">
        <v>2.1000000000000001E-2</v>
      </c>
      <c r="AH473">
        <v>2</v>
      </c>
      <c r="AI473">
        <v>39572332</v>
      </c>
      <c r="AJ473">
        <v>506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ROW(Source!A207)</f>
        <v>207</v>
      </c>
      <c r="B474">
        <v>39572355</v>
      </c>
      <c r="C474">
        <v>39572320</v>
      </c>
      <c r="D474">
        <v>36804545</v>
      </c>
      <c r="E474">
        <v>1</v>
      </c>
      <c r="F474">
        <v>1</v>
      </c>
      <c r="G474">
        <v>1</v>
      </c>
      <c r="H474">
        <v>3</v>
      </c>
      <c r="I474" t="s">
        <v>1211</v>
      </c>
      <c r="J474" t="s">
        <v>1212</v>
      </c>
      <c r="K474" t="s">
        <v>1213</v>
      </c>
      <c r="L474">
        <v>1348</v>
      </c>
      <c r="N474">
        <v>1009</v>
      </c>
      <c r="O474" t="s">
        <v>64</v>
      </c>
      <c r="P474" t="s">
        <v>64</v>
      </c>
      <c r="Q474">
        <v>1000</v>
      </c>
      <c r="X474">
        <v>1.0000000000000001E-5</v>
      </c>
      <c r="Y474">
        <v>11978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3</v>
      </c>
      <c r="AG474">
        <v>1.0000000000000001E-5</v>
      </c>
      <c r="AH474">
        <v>2</v>
      </c>
      <c r="AI474">
        <v>39572333</v>
      </c>
      <c r="AJ474">
        <v>507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ROW(Source!A207)</f>
        <v>207</v>
      </c>
      <c r="B475">
        <v>39572356</v>
      </c>
      <c r="C475">
        <v>39572320</v>
      </c>
      <c r="D475">
        <v>36805527</v>
      </c>
      <c r="E475">
        <v>1</v>
      </c>
      <c r="F475">
        <v>1</v>
      </c>
      <c r="G475">
        <v>1</v>
      </c>
      <c r="H475">
        <v>3</v>
      </c>
      <c r="I475" t="s">
        <v>1413</v>
      </c>
      <c r="J475" t="s">
        <v>1414</v>
      </c>
      <c r="K475" t="s">
        <v>1415</v>
      </c>
      <c r="L475">
        <v>1348</v>
      </c>
      <c r="N475">
        <v>1009</v>
      </c>
      <c r="O475" t="s">
        <v>64</v>
      </c>
      <c r="P475" t="s">
        <v>64</v>
      </c>
      <c r="Q475">
        <v>1000</v>
      </c>
      <c r="X475">
        <v>1E-4</v>
      </c>
      <c r="Y475">
        <v>37900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3</v>
      </c>
      <c r="AG475">
        <v>1E-4</v>
      </c>
      <c r="AH475">
        <v>2</v>
      </c>
      <c r="AI475">
        <v>39572334</v>
      </c>
      <c r="AJ475">
        <v>508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ROW(Source!A207)</f>
        <v>207</v>
      </c>
      <c r="B476">
        <v>39572357</v>
      </c>
      <c r="C476">
        <v>39572320</v>
      </c>
      <c r="D476">
        <v>36823258</v>
      </c>
      <c r="E476">
        <v>1</v>
      </c>
      <c r="F476">
        <v>1</v>
      </c>
      <c r="G476">
        <v>1</v>
      </c>
      <c r="H476">
        <v>3</v>
      </c>
      <c r="I476" t="s">
        <v>579</v>
      </c>
      <c r="J476" t="s">
        <v>581</v>
      </c>
      <c r="K476" t="s">
        <v>580</v>
      </c>
      <c r="L476">
        <v>1348</v>
      </c>
      <c r="N476">
        <v>1009</v>
      </c>
      <c r="O476" t="s">
        <v>64</v>
      </c>
      <c r="P476" t="s">
        <v>64</v>
      </c>
      <c r="Q476">
        <v>1000</v>
      </c>
      <c r="X476">
        <v>2.0000000000000001E-4</v>
      </c>
      <c r="Y476">
        <v>7712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3</v>
      </c>
      <c r="AG476">
        <v>2.0000000000000001E-4</v>
      </c>
      <c r="AH476">
        <v>2</v>
      </c>
      <c r="AI476">
        <v>39572335</v>
      </c>
      <c r="AJ476">
        <v>509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ROW(Source!A207)</f>
        <v>207</v>
      </c>
      <c r="B477">
        <v>39572358</v>
      </c>
      <c r="C477">
        <v>39572320</v>
      </c>
      <c r="D477">
        <v>36796419</v>
      </c>
      <c r="E477">
        <v>17</v>
      </c>
      <c r="F477">
        <v>1</v>
      </c>
      <c r="G477">
        <v>1</v>
      </c>
      <c r="H477">
        <v>3</v>
      </c>
      <c r="I477" t="s">
        <v>124</v>
      </c>
      <c r="J477" t="s">
        <v>3</v>
      </c>
      <c r="K477" t="s">
        <v>125</v>
      </c>
      <c r="L477">
        <v>1348</v>
      </c>
      <c r="N477">
        <v>1009</v>
      </c>
      <c r="O477" t="s">
        <v>64</v>
      </c>
      <c r="P477" t="s">
        <v>64</v>
      </c>
      <c r="Q477">
        <v>1000</v>
      </c>
      <c r="X477">
        <v>1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 t="s">
        <v>3</v>
      </c>
      <c r="AG477">
        <v>1</v>
      </c>
      <c r="AH477">
        <v>3</v>
      </c>
      <c r="AI477">
        <v>-1</v>
      </c>
      <c r="AJ477" t="s">
        <v>3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ROW(Source!A207)</f>
        <v>207</v>
      </c>
      <c r="B478">
        <v>39572359</v>
      </c>
      <c r="C478">
        <v>39572320</v>
      </c>
      <c r="D478">
        <v>36825287</v>
      </c>
      <c r="E478">
        <v>1</v>
      </c>
      <c r="F478">
        <v>1</v>
      </c>
      <c r="G478">
        <v>1</v>
      </c>
      <c r="H478">
        <v>3</v>
      </c>
      <c r="I478" t="s">
        <v>1416</v>
      </c>
      <c r="J478" t="s">
        <v>1417</v>
      </c>
      <c r="K478" t="s">
        <v>1418</v>
      </c>
      <c r="L478">
        <v>1302</v>
      </c>
      <c r="N478">
        <v>1003</v>
      </c>
      <c r="O478" t="s">
        <v>47</v>
      </c>
      <c r="P478" t="s">
        <v>47</v>
      </c>
      <c r="Q478">
        <v>10</v>
      </c>
      <c r="X478">
        <v>1.8700000000000001E-2</v>
      </c>
      <c r="Y478">
        <v>50.24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3</v>
      </c>
      <c r="AG478">
        <v>1.8700000000000001E-2</v>
      </c>
      <c r="AH478">
        <v>2</v>
      </c>
      <c r="AI478">
        <v>39572337</v>
      </c>
      <c r="AJ478">
        <v>511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ROW(Source!A207)</f>
        <v>207</v>
      </c>
      <c r="B479">
        <v>39572360</v>
      </c>
      <c r="C479">
        <v>39572320</v>
      </c>
      <c r="D479">
        <v>36825646</v>
      </c>
      <c r="E479">
        <v>1</v>
      </c>
      <c r="F479">
        <v>1</v>
      </c>
      <c r="G479">
        <v>1</v>
      </c>
      <c r="H479">
        <v>3</v>
      </c>
      <c r="I479" t="s">
        <v>1220</v>
      </c>
      <c r="J479" t="s">
        <v>1221</v>
      </c>
      <c r="K479" t="s">
        <v>1222</v>
      </c>
      <c r="L479">
        <v>1348</v>
      </c>
      <c r="N479">
        <v>1009</v>
      </c>
      <c r="O479" t="s">
        <v>64</v>
      </c>
      <c r="P479" t="s">
        <v>64</v>
      </c>
      <c r="Q479">
        <v>1000</v>
      </c>
      <c r="X479">
        <v>3.0000000000000001E-5</v>
      </c>
      <c r="Y479">
        <v>4455.2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3</v>
      </c>
      <c r="AG479">
        <v>3.0000000000000001E-5</v>
      </c>
      <c r="AH479">
        <v>2</v>
      </c>
      <c r="AI479">
        <v>39572338</v>
      </c>
      <c r="AJ479">
        <v>512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ROW(Source!A207)</f>
        <v>207</v>
      </c>
      <c r="B480">
        <v>39572361</v>
      </c>
      <c r="C480">
        <v>39572320</v>
      </c>
      <c r="D480">
        <v>36826406</v>
      </c>
      <c r="E480">
        <v>1</v>
      </c>
      <c r="F480">
        <v>1</v>
      </c>
      <c r="G480">
        <v>1</v>
      </c>
      <c r="H480">
        <v>3</v>
      </c>
      <c r="I480" t="s">
        <v>1419</v>
      </c>
      <c r="J480" t="s">
        <v>1420</v>
      </c>
      <c r="K480" t="s">
        <v>1421</v>
      </c>
      <c r="L480">
        <v>1348</v>
      </c>
      <c r="N480">
        <v>1009</v>
      </c>
      <c r="O480" t="s">
        <v>64</v>
      </c>
      <c r="P480" t="s">
        <v>64</v>
      </c>
      <c r="Q480">
        <v>1000</v>
      </c>
      <c r="X480">
        <v>1.9400000000000001E-3</v>
      </c>
      <c r="Y480">
        <v>4920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3</v>
      </c>
      <c r="AG480">
        <v>1.9400000000000001E-3</v>
      </c>
      <c r="AH480">
        <v>2</v>
      </c>
      <c r="AI480">
        <v>39572339</v>
      </c>
      <c r="AJ480">
        <v>513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ROW(Source!A207)</f>
        <v>207</v>
      </c>
      <c r="B481">
        <v>39572362</v>
      </c>
      <c r="C481">
        <v>39572320</v>
      </c>
      <c r="D481">
        <v>36830313</v>
      </c>
      <c r="E481">
        <v>1</v>
      </c>
      <c r="F481">
        <v>1</v>
      </c>
      <c r="G481">
        <v>1</v>
      </c>
      <c r="H481">
        <v>3</v>
      </c>
      <c r="I481" t="s">
        <v>1422</v>
      </c>
      <c r="J481" t="s">
        <v>1423</v>
      </c>
      <c r="K481" t="s">
        <v>1424</v>
      </c>
      <c r="L481">
        <v>1339</v>
      </c>
      <c r="N481">
        <v>1007</v>
      </c>
      <c r="O481" t="s">
        <v>73</v>
      </c>
      <c r="P481" t="s">
        <v>73</v>
      </c>
      <c r="Q481">
        <v>1</v>
      </c>
      <c r="X481">
        <v>1.0300000000000001E-3</v>
      </c>
      <c r="Y481">
        <v>1700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3</v>
      </c>
      <c r="AG481">
        <v>1.0300000000000001E-3</v>
      </c>
      <c r="AH481">
        <v>2</v>
      </c>
      <c r="AI481">
        <v>39572340</v>
      </c>
      <c r="AJ481">
        <v>514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ROW(Source!A207)</f>
        <v>207</v>
      </c>
      <c r="B482">
        <v>39572363</v>
      </c>
      <c r="C482">
        <v>39572320</v>
      </c>
      <c r="D482">
        <v>36837948</v>
      </c>
      <c r="E482">
        <v>1</v>
      </c>
      <c r="F482">
        <v>1</v>
      </c>
      <c r="G482">
        <v>1</v>
      </c>
      <c r="H482">
        <v>3</v>
      </c>
      <c r="I482" t="s">
        <v>1425</v>
      </c>
      <c r="J482" t="s">
        <v>1426</v>
      </c>
      <c r="K482" t="s">
        <v>1427</v>
      </c>
      <c r="L482">
        <v>1348</v>
      </c>
      <c r="N482">
        <v>1009</v>
      </c>
      <c r="O482" t="s">
        <v>64</v>
      </c>
      <c r="P482" t="s">
        <v>64</v>
      </c>
      <c r="Q482">
        <v>1000</v>
      </c>
      <c r="X482">
        <v>3.1E-4</v>
      </c>
      <c r="Y482">
        <v>15620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3</v>
      </c>
      <c r="AG482">
        <v>3.1E-4</v>
      </c>
      <c r="AH482">
        <v>2</v>
      </c>
      <c r="AI482">
        <v>39572341</v>
      </c>
      <c r="AJ482">
        <v>515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ROW(Source!A207)</f>
        <v>207</v>
      </c>
      <c r="B483">
        <v>39572364</v>
      </c>
      <c r="C483">
        <v>39572320</v>
      </c>
      <c r="D483">
        <v>36839146</v>
      </c>
      <c r="E483">
        <v>1</v>
      </c>
      <c r="F483">
        <v>1</v>
      </c>
      <c r="G483">
        <v>1</v>
      </c>
      <c r="H483">
        <v>3</v>
      </c>
      <c r="I483" t="s">
        <v>1393</v>
      </c>
      <c r="J483" t="s">
        <v>1394</v>
      </c>
      <c r="K483" t="s">
        <v>1395</v>
      </c>
      <c r="L483">
        <v>1348</v>
      </c>
      <c r="N483">
        <v>1009</v>
      </c>
      <c r="O483" t="s">
        <v>64</v>
      </c>
      <c r="P483" t="s">
        <v>64</v>
      </c>
      <c r="Q483">
        <v>1000</v>
      </c>
      <c r="X483">
        <v>5.9999999999999995E-4</v>
      </c>
      <c r="Y483">
        <v>9420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3</v>
      </c>
      <c r="AG483">
        <v>5.9999999999999995E-4</v>
      </c>
      <c r="AH483">
        <v>2</v>
      </c>
      <c r="AI483">
        <v>39572342</v>
      </c>
      <c r="AJ483">
        <v>516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ROW(Source!A209)</f>
        <v>209</v>
      </c>
      <c r="B484">
        <v>39572389</v>
      </c>
      <c r="C484">
        <v>39572366</v>
      </c>
      <c r="D484">
        <v>37070495</v>
      </c>
      <c r="E484">
        <v>1</v>
      </c>
      <c r="F484">
        <v>1</v>
      </c>
      <c r="G484">
        <v>1</v>
      </c>
      <c r="H484">
        <v>1</v>
      </c>
      <c r="I484" t="s">
        <v>1274</v>
      </c>
      <c r="J484" t="s">
        <v>3</v>
      </c>
      <c r="K484" t="s">
        <v>1275</v>
      </c>
      <c r="L484">
        <v>1191</v>
      </c>
      <c r="N484">
        <v>1013</v>
      </c>
      <c r="O484" t="s">
        <v>1143</v>
      </c>
      <c r="P484" t="s">
        <v>1143</v>
      </c>
      <c r="Q484">
        <v>1</v>
      </c>
      <c r="X484">
        <v>63.28</v>
      </c>
      <c r="Y484">
        <v>0</v>
      </c>
      <c r="Z484">
        <v>0</v>
      </c>
      <c r="AA484">
        <v>0</v>
      </c>
      <c r="AB484">
        <v>8.74</v>
      </c>
      <c r="AC484">
        <v>0</v>
      </c>
      <c r="AD484">
        <v>1</v>
      </c>
      <c r="AE484">
        <v>1</v>
      </c>
      <c r="AF484" t="s">
        <v>20</v>
      </c>
      <c r="AG484">
        <v>72.771999999999991</v>
      </c>
      <c r="AH484">
        <v>2</v>
      </c>
      <c r="AI484">
        <v>39572367</v>
      </c>
      <c r="AJ484">
        <v>517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ROW(Source!A209)</f>
        <v>209</v>
      </c>
      <c r="B485">
        <v>39572390</v>
      </c>
      <c r="C485">
        <v>39572366</v>
      </c>
      <c r="D485">
        <v>37064876</v>
      </c>
      <c r="E485">
        <v>1</v>
      </c>
      <c r="F485">
        <v>1</v>
      </c>
      <c r="G485">
        <v>1</v>
      </c>
      <c r="H485">
        <v>1</v>
      </c>
      <c r="I485" t="s">
        <v>1146</v>
      </c>
      <c r="J485" t="s">
        <v>3</v>
      </c>
      <c r="K485" t="s">
        <v>1147</v>
      </c>
      <c r="L485">
        <v>1191</v>
      </c>
      <c r="N485">
        <v>1013</v>
      </c>
      <c r="O485" t="s">
        <v>1143</v>
      </c>
      <c r="P485" t="s">
        <v>1143</v>
      </c>
      <c r="Q485">
        <v>1</v>
      </c>
      <c r="X485">
        <v>4.01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2</v>
      </c>
      <c r="AF485" t="s">
        <v>19</v>
      </c>
      <c r="AG485">
        <v>5.0124999999999993</v>
      </c>
      <c r="AH485">
        <v>2</v>
      </c>
      <c r="AI485">
        <v>39572368</v>
      </c>
      <c r="AJ485">
        <v>518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ROW(Source!A209)</f>
        <v>209</v>
      </c>
      <c r="B486">
        <v>39572391</v>
      </c>
      <c r="C486">
        <v>39572366</v>
      </c>
      <c r="D486">
        <v>36882079</v>
      </c>
      <c r="E486">
        <v>1</v>
      </c>
      <c r="F486">
        <v>1</v>
      </c>
      <c r="G486">
        <v>1</v>
      </c>
      <c r="H486">
        <v>2</v>
      </c>
      <c r="I486" t="s">
        <v>1401</v>
      </c>
      <c r="J486" t="s">
        <v>1402</v>
      </c>
      <c r="K486" t="s">
        <v>1403</v>
      </c>
      <c r="L486">
        <v>1368</v>
      </c>
      <c r="N486">
        <v>1011</v>
      </c>
      <c r="O486" t="s">
        <v>1151</v>
      </c>
      <c r="P486" t="s">
        <v>1151</v>
      </c>
      <c r="Q486">
        <v>1</v>
      </c>
      <c r="X486">
        <v>0.1</v>
      </c>
      <c r="Y486">
        <v>0</v>
      </c>
      <c r="Z486">
        <v>120.24</v>
      </c>
      <c r="AA486">
        <v>15.42</v>
      </c>
      <c r="AB486">
        <v>0</v>
      </c>
      <c r="AC486">
        <v>0</v>
      </c>
      <c r="AD486">
        <v>1</v>
      </c>
      <c r="AE486">
        <v>0</v>
      </c>
      <c r="AF486" t="s">
        <v>19</v>
      </c>
      <c r="AG486">
        <v>0.125</v>
      </c>
      <c r="AH486">
        <v>2</v>
      </c>
      <c r="AI486">
        <v>39572369</v>
      </c>
      <c r="AJ486">
        <v>519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ROW(Source!A209)</f>
        <v>209</v>
      </c>
      <c r="B487">
        <v>39572392</v>
      </c>
      <c r="C487">
        <v>39572366</v>
      </c>
      <c r="D487">
        <v>36882159</v>
      </c>
      <c r="E487">
        <v>1</v>
      </c>
      <c r="F487">
        <v>1</v>
      </c>
      <c r="G487">
        <v>1</v>
      </c>
      <c r="H487">
        <v>2</v>
      </c>
      <c r="I487" t="s">
        <v>1155</v>
      </c>
      <c r="J487" t="s">
        <v>1156</v>
      </c>
      <c r="K487" t="s">
        <v>1157</v>
      </c>
      <c r="L487">
        <v>1368</v>
      </c>
      <c r="N487">
        <v>1011</v>
      </c>
      <c r="O487" t="s">
        <v>1151</v>
      </c>
      <c r="P487" t="s">
        <v>1151</v>
      </c>
      <c r="Q487">
        <v>1</v>
      </c>
      <c r="X487">
        <v>0.12</v>
      </c>
      <c r="Y487">
        <v>0</v>
      </c>
      <c r="Z487">
        <v>111.99</v>
      </c>
      <c r="AA487">
        <v>13.5</v>
      </c>
      <c r="AB487">
        <v>0</v>
      </c>
      <c r="AC487">
        <v>0</v>
      </c>
      <c r="AD487">
        <v>1</v>
      </c>
      <c r="AE487">
        <v>0</v>
      </c>
      <c r="AF487" t="s">
        <v>19</v>
      </c>
      <c r="AG487">
        <v>0.15</v>
      </c>
      <c r="AH487">
        <v>2</v>
      </c>
      <c r="AI487">
        <v>39572370</v>
      </c>
      <c r="AJ487">
        <v>520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ROW(Source!A209)</f>
        <v>209</v>
      </c>
      <c r="B488">
        <v>39572393</v>
      </c>
      <c r="C488">
        <v>39572366</v>
      </c>
      <c r="D488">
        <v>36882171</v>
      </c>
      <c r="E488">
        <v>1</v>
      </c>
      <c r="F488">
        <v>1</v>
      </c>
      <c r="G488">
        <v>1</v>
      </c>
      <c r="H488">
        <v>2</v>
      </c>
      <c r="I488" t="s">
        <v>1404</v>
      </c>
      <c r="J488" t="s">
        <v>1405</v>
      </c>
      <c r="K488" t="s">
        <v>1406</v>
      </c>
      <c r="L488">
        <v>1368</v>
      </c>
      <c r="N488">
        <v>1011</v>
      </c>
      <c r="O488" t="s">
        <v>1151</v>
      </c>
      <c r="P488" t="s">
        <v>1151</v>
      </c>
      <c r="Q488">
        <v>1</v>
      </c>
      <c r="X488">
        <v>3.6</v>
      </c>
      <c r="Y488">
        <v>0</v>
      </c>
      <c r="Z488">
        <v>120.04</v>
      </c>
      <c r="AA488">
        <v>13.5</v>
      </c>
      <c r="AB488">
        <v>0</v>
      </c>
      <c r="AC488">
        <v>0</v>
      </c>
      <c r="AD488">
        <v>1</v>
      </c>
      <c r="AE488">
        <v>0</v>
      </c>
      <c r="AF488" t="s">
        <v>19</v>
      </c>
      <c r="AG488">
        <v>4.5</v>
      </c>
      <c r="AH488">
        <v>2</v>
      </c>
      <c r="AI488">
        <v>39572371</v>
      </c>
      <c r="AJ488">
        <v>521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ROW(Source!A209)</f>
        <v>209</v>
      </c>
      <c r="B489">
        <v>39572394</v>
      </c>
      <c r="C489">
        <v>39572366</v>
      </c>
      <c r="D489">
        <v>36883554</v>
      </c>
      <c r="E489">
        <v>1</v>
      </c>
      <c r="F489">
        <v>1</v>
      </c>
      <c r="G489">
        <v>1</v>
      </c>
      <c r="H489">
        <v>2</v>
      </c>
      <c r="I489" t="s">
        <v>1158</v>
      </c>
      <c r="J489" t="s">
        <v>1159</v>
      </c>
      <c r="K489" t="s">
        <v>1160</v>
      </c>
      <c r="L489">
        <v>1368</v>
      </c>
      <c r="N489">
        <v>1011</v>
      </c>
      <c r="O489" t="s">
        <v>1151</v>
      </c>
      <c r="P489" t="s">
        <v>1151</v>
      </c>
      <c r="Q489">
        <v>1</v>
      </c>
      <c r="X489">
        <v>0.19</v>
      </c>
      <c r="Y489">
        <v>0</v>
      </c>
      <c r="Z489">
        <v>65.709999999999994</v>
      </c>
      <c r="AA489">
        <v>11.6</v>
      </c>
      <c r="AB489">
        <v>0</v>
      </c>
      <c r="AC489">
        <v>0</v>
      </c>
      <c r="AD489">
        <v>1</v>
      </c>
      <c r="AE489">
        <v>0</v>
      </c>
      <c r="AF489" t="s">
        <v>19</v>
      </c>
      <c r="AG489">
        <v>0.23749999999999999</v>
      </c>
      <c r="AH489">
        <v>2</v>
      </c>
      <c r="AI489">
        <v>39572372</v>
      </c>
      <c r="AJ489">
        <v>522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ROW(Source!A209)</f>
        <v>209</v>
      </c>
      <c r="B490">
        <v>39572395</v>
      </c>
      <c r="C490">
        <v>39572366</v>
      </c>
      <c r="D490">
        <v>36883789</v>
      </c>
      <c r="E490">
        <v>1</v>
      </c>
      <c r="F490">
        <v>1</v>
      </c>
      <c r="G490">
        <v>1</v>
      </c>
      <c r="H490">
        <v>2</v>
      </c>
      <c r="I490" t="s">
        <v>1378</v>
      </c>
      <c r="J490" t="s">
        <v>1379</v>
      </c>
      <c r="K490" t="s">
        <v>1380</v>
      </c>
      <c r="L490">
        <v>1368</v>
      </c>
      <c r="N490">
        <v>1011</v>
      </c>
      <c r="O490" t="s">
        <v>1151</v>
      </c>
      <c r="P490" t="s">
        <v>1151</v>
      </c>
      <c r="Q490">
        <v>1</v>
      </c>
      <c r="X490">
        <v>1.46</v>
      </c>
      <c r="Y490">
        <v>0</v>
      </c>
      <c r="Z490">
        <v>1.2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19</v>
      </c>
      <c r="AG490">
        <v>1.825</v>
      </c>
      <c r="AH490">
        <v>2</v>
      </c>
      <c r="AI490">
        <v>39572373</v>
      </c>
      <c r="AJ490">
        <v>523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ROW(Source!A209)</f>
        <v>209</v>
      </c>
      <c r="B491">
        <v>39572396</v>
      </c>
      <c r="C491">
        <v>39572366</v>
      </c>
      <c r="D491">
        <v>36883836</v>
      </c>
      <c r="E491">
        <v>1</v>
      </c>
      <c r="F491">
        <v>1</v>
      </c>
      <c r="G491">
        <v>1</v>
      </c>
      <c r="H491">
        <v>2</v>
      </c>
      <c r="I491" t="s">
        <v>1407</v>
      </c>
      <c r="J491" t="s">
        <v>1408</v>
      </c>
      <c r="K491" t="s">
        <v>1409</v>
      </c>
      <c r="L491">
        <v>1368</v>
      </c>
      <c r="N491">
        <v>1011</v>
      </c>
      <c r="O491" t="s">
        <v>1151</v>
      </c>
      <c r="P491" t="s">
        <v>1151</v>
      </c>
      <c r="Q491">
        <v>1</v>
      </c>
      <c r="X491">
        <v>0.1</v>
      </c>
      <c r="Y491">
        <v>0</v>
      </c>
      <c r="Z491">
        <v>12.31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19</v>
      </c>
      <c r="AG491">
        <v>0.125</v>
      </c>
      <c r="AH491">
        <v>2</v>
      </c>
      <c r="AI491">
        <v>39572374</v>
      </c>
      <c r="AJ491">
        <v>524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ROW(Source!A209)</f>
        <v>209</v>
      </c>
      <c r="B492">
        <v>39572397</v>
      </c>
      <c r="C492">
        <v>39572366</v>
      </c>
      <c r="D492">
        <v>36800159</v>
      </c>
      <c r="E492">
        <v>1</v>
      </c>
      <c r="F492">
        <v>1</v>
      </c>
      <c r="G492">
        <v>1</v>
      </c>
      <c r="H492">
        <v>3</v>
      </c>
      <c r="I492" t="s">
        <v>1387</v>
      </c>
      <c r="J492" t="s">
        <v>1388</v>
      </c>
      <c r="K492" t="s">
        <v>1389</v>
      </c>
      <c r="L492">
        <v>1339</v>
      </c>
      <c r="N492">
        <v>1007</v>
      </c>
      <c r="O492" t="s">
        <v>73</v>
      </c>
      <c r="P492" t="s">
        <v>73</v>
      </c>
      <c r="Q492">
        <v>1</v>
      </c>
      <c r="X492">
        <v>1.2</v>
      </c>
      <c r="Y492">
        <v>6.22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3</v>
      </c>
      <c r="AG492">
        <v>1.2</v>
      </c>
      <c r="AH492">
        <v>2</v>
      </c>
      <c r="AI492">
        <v>39572375</v>
      </c>
      <c r="AJ492">
        <v>525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ROW(Source!A209)</f>
        <v>209</v>
      </c>
      <c r="B493">
        <v>39572398</v>
      </c>
      <c r="C493">
        <v>39572366</v>
      </c>
      <c r="D493">
        <v>36800166</v>
      </c>
      <c r="E493">
        <v>1</v>
      </c>
      <c r="F493">
        <v>1</v>
      </c>
      <c r="G493">
        <v>1</v>
      </c>
      <c r="H493">
        <v>3</v>
      </c>
      <c r="I493" t="s">
        <v>1410</v>
      </c>
      <c r="J493" t="s">
        <v>1411</v>
      </c>
      <c r="K493" t="s">
        <v>1412</v>
      </c>
      <c r="L493">
        <v>1346</v>
      </c>
      <c r="N493">
        <v>1009</v>
      </c>
      <c r="O493" t="s">
        <v>307</v>
      </c>
      <c r="P493" t="s">
        <v>307</v>
      </c>
      <c r="Q493">
        <v>1</v>
      </c>
      <c r="X493">
        <v>0.36</v>
      </c>
      <c r="Y493">
        <v>6.09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3</v>
      </c>
      <c r="AG493">
        <v>0.36</v>
      </c>
      <c r="AH493">
        <v>2</v>
      </c>
      <c r="AI493">
        <v>39572376</v>
      </c>
      <c r="AJ493">
        <v>526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ROW(Source!A209)</f>
        <v>209</v>
      </c>
      <c r="B494">
        <v>39572399</v>
      </c>
      <c r="C494">
        <v>39572366</v>
      </c>
      <c r="D494">
        <v>36803256</v>
      </c>
      <c r="E494">
        <v>1</v>
      </c>
      <c r="F494">
        <v>1</v>
      </c>
      <c r="G494">
        <v>1</v>
      </c>
      <c r="H494">
        <v>3</v>
      </c>
      <c r="I494" t="s">
        <v>1178</v>
      </c>
      <c r="J494" t="s">
        <v>1179</v>
      </c>
      <c r="K494" t="s">
        <v>1180</v>
      </c>
      <c r="L494">
        <v>1348</v>
      </c>
      <c r="N494">
        <v>1009</v>
      </c>
      <c r="O494" t="s">
        <v>64</v>
      </c>
      <c r="P494" t="s">
        <v>64</v>
      </c>
      <c r="Q494">
        <v>1000</v>
      </c>
      <c r="X494">
        <v>4.4000000000000002E-4</v>
      </c>
      <c r="Y494">
        <v>10315.01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3</v>
      </c>
      <c r="AG494">
        <v>4.4000000000000002E-4</v>
      </c>
      <c r="AH494">
        <v>2</v>
      </c>
      <c r="AI494">
        <v>39572377</v>
      </c>
      <c r="AJ494">
        <v>527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ROW(Source!A209)</f>
        <v>209</v>
      </c>
      <c r="B495">
        <v>39572400</v>
      </c>
      <c r="C495">
        <v>39572366</v>
      </c>
      <c r="D495">
        <v>36804447</v>
      </c>
      <c r="E495">
        <v>1</v>
      </c>
      <c r="F495">
        <v>1</v>
      </c>
      <c r="G495">
        <v>1</v>
      </c>
      <c r="H495">
        <v>3</v>
      </c>
      <c r="I495" t="s">
        <v>1276</v>
      </c>
      <c r="J495" t="s">
        <v>1277</v>
      </c>
      <c r="K495" t="s">
        <v>1278</v>
      </c>
      <c r="L495">
        <v>1348</v>
      </c>
      <c r="N495">
        <v>1009</v>
      </c>
      <c r="O495" t="s">
        <v>64</v>
      </c>
      <c r="P495" t="s">
        <v>64</v>
      </c>
      <c r="Q495">
        <v>1000</v>
      </c>
      <c r="X495">
        <v>2.1000000000000001E-2</v>
      </c>
      <c r="Y495">
        <v>9040.01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3</v>
      </c>
      <c r="AG495">
        <v>2.1000000000000001E-2</v>
      </c>
      <c r="AH495">
        <v>2</v>
      </c>
      <c r="AI495">
        <v>39572378</v>
      </c>
      <c r="AJ495">
        <v>528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ROW(Source!A209)</f>
        <v>209</v>
      </c>
      <c r="B496">
        <v>39572401</v>
      </c>
      <c r="C496">
        <v>39572366</v>
      </c>
      <c r="D496">
        <v>36804545</v>
      </c>
      <c r="E496">
        <v>1</v>
      </c>
      <c r="F496">
        <v>1</v>
      </c>
      <c r="G496">
        <v>1</v>
      </c>
      <c r="H496">
        <v>3</v>
      </c>
      <c r="I496" t="s">
        <v>1211</v>
      </c>
      <c r="J496" t="s">
        <v>1212</v>
      </c>
      <c r="K496" t="s">
        <v>1213</v>
      </c>
      <c r="L496">
        <v>1348</v>
      </c>
      <c r="N496">
        <v>1009</v>
      </c>
      <c r="O496" t="s">
        <v>64</v>
      </c>
      <c r="P496" t="s">
        <v>64</v>
      </c>
      <c r="Q496">
        <v>1000</v>
      </c>
      <c r="X496">
        <v>1.0000000000000001E-5</v>
      </c>
      <c r="Y496">
        <v>11978</v>
      </c>
      <c r="Z496">
        <v>0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3</v>
      </c>
      <c r="AG496">
        <v>1.0000000000000001E-5</v>
      </c>
      <c r="AH496">
        <v>2</v>
      </c>
      <c r="AI496">
        <v>39572379</v>
      </c>
      <c r="AJ496">
        <v>529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ROW(Source!A209)</f>
        <v>209</v>
      </c>
      <c r="B497">
        <v>39572402</v>
      </c>
      <c r="C497">
        <v>39572366</v>
      </c>
      <c r="D497">
        <v>36805527</v>
      </c>
      <c r="E497">
        <v>1</v>
      </c>
      <c r="F497">
        <v>1</v>
      </c>
      <c r="G497">
        <v>1</v>
      </c>
      <c r="H497">
        <v>3</v>
      </c>
      <c r="I497" t="s">
        <v>1413</v>
      </c>
      <c r="J497" t="s">
        <v>1414</v>
      </c>
      <c r="K497" t="s">
        <v>1415</v>
      </c>
      <c r="L497">
        <v>1348</v>
      </c>
      <c r="N497">
        <v>1009</v>
      </c>
      <c r="O497" t="s">
        <v>64</v>
      </c>
      <c r="P497" t="s">
        <v>64</v>
      </c>
      <c r="Q497">
        <v>1000</v>
      </c>
      <c r="X497">
        <v>1E-4</v>
      </c>
      <c r="Y497">
        <v>37900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3</v>
      </c>
      <c r="AG497">
        <v>1E-4</v>
      </c>
      <c r="AH497">
        <v>2</v>
      </c>
      <c r="AI497">
        <v>39572380</v>
      </c>
      <c r="AJ497">
        <v>530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ROW(Source!A209)</f>
        <v>209</v>
      </c>
      <c r="B498">
        <v>39572403</v>
      </c>
      <c r="C498">
        <v>39572366</v>
      </c>
      <c r="D498">
        <v>36823258</v>
      </c>
      <c r="E498">
        <v>1</v>
      </c>
      <c r="F498">
        <v>1</v>
      </c>
      <c r="G498">
        <v>1</v>
      </c>
      <c r="H498">
        <v>3</v>
      </c>
      <c r="I498" t="s">
        <v>579</v>
      </c>
      <c r="J498" t="s">
        <v>581</v>
      </c>
      <c r="K498" t="s">
        <v>580</v>
      </c>
      <c r="L498">
        <v>1348</v>
      </c>
      <c r="N498">
        <v>1009</v>
      </c>
      <c r="O498" t="s">
        <v>64</v>
      </c>
      <c r="P498" t="s">
        <v>64</v>
      </c>
      <c r="Q498">
        <v>1000</v>
      </c>
      <c r="X498">
        <v>2.0000000000000001E-4</v>
      </c>
      <c r="Y498">
        <v>7712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3</v>
      </c>
      <c r="AG498">
        <v>2.0000000000000001E-4</v>
      </c>
      <c r="AH498">
        <v>2</v>
      </c>
      <c r="AI498">
        <v>39572382</v>
      </c>
      <c r="AJ498">
        <v>532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ROW(Source!A209)</f>
        <v>209</v>
      </c>
      <c r="B499">
        <v>39572404</v>
      </c>
      <c r="C499">
        <v>39572366</v>
      </c>
      <c r="D499">
        <v>39169913</v>
      </c>
      <c r="E499">
        <v>17</v>
      </c>
      <c r="F499">
        <v>1</v>
      </c>
      <c r="G499">
        <v>1</v>
      </c>
      <c r="H499">
        <v>3</v>
      </c>
      <c r="I499" t="s">
        <v>124</v>
      </c>
      <c r="J499" t="s">
        <v>3</v>
      </c>
      <c r="K499" t="s">
        <v>125</v>
      </c>
      <c r="L499">
        <v>1348</v>
      </c>
      <c r="N499">
        <v>1009</v>
      </c>
      <c r="O499" t="s">
        <v>64</v>
      </c>
      <c r="P499" t="s">
        <v>64</v>
      </c>
      <c r="Q499">
        <v>1000</v>
      </c>
      <c r="X499">
        <v>1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 t="s">
        <v>3</v>
      </c>
      <c r="AG499">
        <v>1</v>
      </c>
      <c r="AH499">
        <v>3</v>
      </c>
      <c r="AI499">
        <v>-1</v>
      </c>
      <c r="AJ499" t="s">
        <v>3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ROW(Source!A209)</f>
        <v>209</v>
      </c>
      <c r="B500">
        <v>39572405</v>
      </c>
      <c r="C500">
        <v>39572366</v>
      </c>
      <c r="D500">
        <v>36825287</v>
      </c>
      <c r="E500">
        <v>1</v>
      </c>
      <c r="F500">
        <v>1</v>
      </c>
      <c r="G500">
        <v>1</v>
      </c>
      <c r="H500">
        <v>3</v>
      </c>
      <c r="I500" t="s">
        <v>1416</v>
      </c>
      <c r="J500" t="s">
        <v>1417</v>
      </c>
      <c r="K500" t="s">
        <v>1418</v>
      </c>
      <c r="L500">
        <v>1302</v>
      </c>
      <c r="N500">
        <v>1003</v>
      </c>
      <c r="O500" t="s">
        <v>47</v>
      </c>
      <c r="P500" t="s">
        <v>47</v>
      </c>
      <c r="Q500">
        <v>10</v>
      </c>
      <c r="X500">
        <v>1.8700000000000001E-2</v>
      </c>
      <c r="Y500">
        <v>50.24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3</v>
      </c>
      <c r="AG500">
        <v>1.8700000000000001E-2</v>
      </c>
      <c r="AH500">
        <v>2</v>
      </c>
      <c r="AI500">
        <v>39572383</v>
      </c>
      <c r="AJ500">
        <v>533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ROW(Source!A209)</f>
        <v>209</v>
      </c>
      <c r="B501">
        <v>39572406</v>
      </c>
      <c r="C501">
        <v>39572366</v>
      </c>
      <c r="D501">
        <v>36825646</v>
      </c>
      <c r="E501">
        <v>1</v>
      </c>
      <c r="F501">
        <v>1</v>
      </c>
      <c r="G501">
        <v>1</v>
      </c>
      <c r="H501">
        <v>3</v>
      </c>
      <c r="I501" t="s">
        <v>1220</v>
      </c>
      <c r="J501" t="s">
        <v>1221</v>
      </c>
      <c r="K501" t="s">
        <v>1222</v>
      </c>
      <c r="L501">
        <v>1348</v>
      </c>
      <c r="N501">
        <v>1009</v>
      </c>
      <c r="O501" t="s">
        <v>64</v>
      </c>
      <c r="P501" t="s">
        <v>64</v>
      </c>
      <c r="Q501">
        <v>1000</v>
      </c>
      <c r="X501">
        <v>3.0000000000000001E-5</v>
      </c>
      <c r="Y501">
        <v>4455.2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3</v>
      </c>
      <c r="AG501">
        <v>3.0000000000000001E-5</v>
      </c>
      <c r="AH501">
        <v>2</v>
      </c>
      <c r="AI501">
        <v>39572384</v>
      </c>
      <c r="AJ501">
        <v>534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ROW(Source!A209)</f>
        <v>209</v>
      </c>
      <c r="B502">
        <v>39572407</v>
      </c>
      <c r="C502">
        <v>39572366</v>
      </c>
      <c r="D502">
        <v>36826406</v>
      </c>
      <c r="E502">
        <v>1</v>
      </c>
      <c r="F502">
        <v>1</v>
      </c>
      <c r="G502">
        <v>1</v>
      </c>
      <c r="H502">
        <v>3</v>
      </c>
      <c r="I502" t="s">
        <v>1419</v>
      </c>
      <c r="J502" t="s">
        <v>1420</v>
      </c>
      <c r="K502" t="s">
        <v>1421</v>
      </c>
      <c r="L502">
        <v>1348</v>
      </c>
      <c r="N502">
        <v>1009</v>
      </c>
      <c r="O502" t="s">
        <v>64</v>
      </c>
      <c r="P502" t="s">
        <v>64</v>
      </c>
      <c r="Q502">
        <v>1000</v>
      </c>
      <c r="X502">
        <v>1.9400000000000001E-3</v>
      </c>
      <c r="Y502">
        <v>4920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3</v>
      </c>
      <c r="AG502">
        <v>1.9400000000000001E-3</v>
      </c>
      <c r="AH502">
        <v>2</v>
      </c>
      <c r="AI502">
        <v>39572385</v>
      </c>
      <c r="AJ502">
        <v>535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ROW(Source!A209)</f>
        <v>209</v>
      </c>
      <c r="B503">
        <v>39572408</v>
      </c>
      <c r="C503">
        <v>39572366</v>
      </c>
      <c r="D503">
        <v>36830313</v>
      </c>
      <c r="E503">
        <v>1</v>
      </c>
      <c r="F503">
        <v>1</v>
      </c>
      <c r="G503">
        <v>1</v>
      </c>
      <c r="H503">
        <v>3</v>
      </c>
      <c r="I503" t="s">
        <v>1422</v>
      </c>
      <c r="J503" t="s">
        <v>1423</v>
      </c>
      <c r="K503" t="s">
        <v>1424</v>
      </c>
      <c r="L503">
        <v>1339</v>
      </c>
      <c r="N503">
        <v>1007</v>
      </c>
      <c r="O503" t="s">
        <v>73</v>
      </c>
      <c r="P503" t="s">
        <v>73</v>
      </c>
      <c r="Q503">
        <v>1</v>
      </c>
      <c r="X503">
        <v>1.0300000000000001E-3</v>
      </c>
      <c r="Y503">
        <v>1700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3</v>
      </c>
      <c r="AG503">
        <v>1.0300000000000001E-3</v>
      </c>
      <c r="AH503">
        <v>2</v>
      </c>
      <c r="AI503">
        <v>39572386</v>
      </c>
      <c r="AJ503">
        <v>536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ROW(Source!A209)</f>
        <v>209</v>
      </c>
      <c r="B504">
        <v>39572409</v>
      </c>
      <c r="C504">
        <v>39572366</v>
      </c>
      <c r="D504">
        <v>36837948</v>
      </c>
      <c r="E504">
        <v>1</v>
      </c>
      <c r="F504">
        <v>1</v>
      </c>
      <c r="G504">
        <v>1</v>
      </c>
      <c r="H504">
        <v>3</v>
      </c>
      <c r="I504" t="s">
        <v>1425</v>
      </c>
      <c r="J504" t="s">
        <v>1426</v>
      </c>
      <c r="K504" t="s">
        <v>1427</v>
      </c>
      <c r="L504">
        <v>1348</v>
      </c>
      <c r="N504">
        <v>1009</v>
      </c>
      <c r="O504" t="s">
        <v>64</v>
      </c>
      <c r="P504" t="s">
        <v>64</v>
      </c>
      <c r="Q504">
        <v>1000</v>
      </c>
      <c r="X504">
        <v>3.1E-4</v>
      </c>
      <c r="Y504">
        <v>15620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3</v>
      </c>
      <c r="AG504">
        <v>3.1E-4</v>
      </c>
      <c r="AH504">
        <v>2</v>
      </c>
      <c r="AI504">
        <v>39572387</v>
      </c>
      <c r="AJ504">
        <v>537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ROW(Source!A209)</f>
        <v>209</v>
      </c>
      <c r="B505">
        <v>39572410</v>
      </c>
      <c r="C505">
        <v>39572366</v>
      </c>
      <c r="D505">
        <v>36839146</v>
      </c>
      <c r="E505">
        <v>1</v>
      </c>
      <c r="F505">
        <v>1</v>
      </c>
      <c r="G505">
        <v>1</v>
      </c>
      <c r="H505">
        <v>3</v>
      </c>
      <c r="I505" t="s">
        <v>1393</v>
      </c>
      <c r="J505" t="s">
        <v>1394</v>
      </c>
      <c r="K505" t="s">
        <v>1395</v>
      </c>
      <c r="L505">
        <v>1348</v>
      </c>
      <c r="N505">
        <v>1009</v>
      </c>
      <c r="O505" t="s">
        <v>64</v>
      </c>
      <c r="P505" t="s">
        <v>64</v>
      </c>
      <c r="Q505">
        <v>1000</v>
      </c>
      <c r="X505">
        <v>5.9999999999999995E-4</v>
      </c>
      <c r="Y505">
        <v>9420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3</v>
      </c>
      <c r="AG505">
        <v>5.9999999999999995E-4</v>
      </c>
      <c r="AH505">
        <v>2</v>
      </c>
      <c r="AI505">
        <v>39572388</v>
      </c>
      <c r="AJ505">
        <v>538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ROW(Source!A211)</f>
        <v>211</v>
      </c>
      <c r="B506">
        <v>39572435</v>
      </c>
      <c r="C506">
        <v>39572412</v>
      </c>
      <c r="D506">
        <v>37070495</v>
      </c>
      <c r="E506">
        <v>1</v>
      </c>
      <c r="F506">
        <v>1</v>
      </c>
      <c r="G506">
        <v>1</v>
      </c>
      <c r="H506">
        <v>1</v>
      </c>
      <c r="I506" t="s">
        <v>1274</v>
      </c>
      <c r="J506" t="s">
        <v>3</v>
      </c>
      <c r="K506" t="s">
        <v>1275</v>
      </c>
      <c r="L506">
        <v>1191</v>
      </c>
      <c r="N506">
        <v>1013</v>
      </c>
      <c r="O506" t="s">
        <v>1143</v>
      </c>
      <c r="P506" t="s">
        <v>1143</v>
      </c>
      <c r="Q506">
        <v>1</v>
      </c>
      <c r="X506">
        <v>63.28</v>
      </c>
      <c r="Y506">
        <v>0</v>
      </c>
      <c r="Z506">
        <v>0</v>
      </c>
      <c r="AA506">
        <v>0</v>
      </c>
      <c r="AB506">
        <v>8.74</v>
      </c>
      <c r="AC506">
        <v>0</v>
      </c>
      <c r="AD506">
        <v>1</v>
      </c>
      <c r="AE506">
        <v>1</v>
      </c>
      <c r="AF506" t="s">
        <v>504</v>
      </c>
      <c r="AG506">
        <v>109.15799999999999</v>
      </c>
      <c r="AH506">
        <v>2</v>
      </c>
      <c r="AI506">
        <v>39572413</v>
      </c>
      <c r="AJ506">
        <v>539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ROW(Source!A211)</f>
        <v>211</v>
      </c>
      <c r="B507">
        <v>39572436</v>
      </c>
      <c r="C507">
        <v>39572412</v>
      </c>
      <c r="D507">
        <v>37064876</v>
      </c>
      <c r="E507">
        <v>1</v>
      </c>
      <c r="F507">
        <v>1</v>
      </c>
      <c r="G507">
        <v>1</v>
      </c>
      <c r="H507">
        <v>1</v>
      </c>
      <c r="I507" t="s">
        <v>1146</v>
      </c>
      <c r="J507" t="s">
        <v>3</v>
      </c>
      <c r="K507" t="s">
        <v>1147</v>
      </c>
      <c r="L507">
        <v>1191</v>
      </c>
      <c r="N507">
        <v>1013</v>
      </c>
      <c r="O507" t="s">
        <v>1143</v>
      </c>
      <c r="P507" t="s">
        <v>1143</v>
      </c>
      <c r="Q507">
        <v>1</v>
      </c>
      <c r="X507">
        <v>4.01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2</v>
      </c>
      <c r="AF507" t="s">
        <v>503</v>
      </c>
      <c r="AG507">
        <v>7.5187499999999989</v>
      </c>
      <c r="AH507">
        <v>2</v>
      </c>
      <c r="AI507">
        <v>39572414</v>
      </c>
      <c r="AJ507">
        <v>540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ROW(Source!A211)</f>
        <v>211</v>
      </c>
      <c r="B508">
        <v>39572437</v>
      </c>
      <c r="C508">
        <v>39572412</v>
      </c>
      <c r="D508">
        <v>36882079</v>
      </c>
      <c r="E508">
        <v>1</v>
      </c>
      <c r="F508">
        <v>1</v>
      </c>
      <c r="G508">
        <v>1</v>
      </c>
      <c r="H508">
        <v>2</v>
      </c>
      <c r="I508" t="s">
        <v>1401</v>
      </c>
      <c r="J508" t="s">
        <v>1402</v>
      </c>
      <c r="K508" t="s">
        <v>1403</v>
      </c>
      <c r="L508">
        <v>1368</v>
      </c>
      <c r="N508">
        <v>1011</v>
      </c>
      <c r="O508" t="s">
        <v>1151</v>
      </c>
      <c r="P508" t="s">
        <v>1151</v>
      </c>
      <c r="Q508">
        <v>1</v>
      </c>
      <c r="X508">
        <v>0.1</v>
      </c>
      <c r="Y508">
        <v>0</v>
      </c>
      <c r="Z508">
        <v>120.24</v>
      </c>
      <c r="AA508">
        <v>15.42</v>
      </c>
      <c r="AB508">
        <v>0</v>
      </c>
      <c r="AC508">
        <v>0</v>
      </c>
      <c r="AD508">
        <v>1</v>
      </c>
      <c r="AE508">
        <v>0</v>
      </c>
      <c r="AF508" t="s">
        <v>503</v>
      </c>
      <c r="AG508">
        <v>0.1875</v>
      </c>
      <c r="AH508">
        <v>2</v>
      </c>
      <c r="AI508">
        <v>39572415</v>
      </c>
      <c r="AJ508">
        <v>541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ROW(Source!A211)</f>
        <v>211</v>
      </c>
      <c r="B509">
        <v>39572438</v>
      </c>
      <c r="C509">
        <v>39572412</v>
      </c>
      <c r="D509">
        <v>36882159</v>
      </c>
      <c r="E509">
        <v>1</v>
      </c>
      <c r="F509">
        <v>1</v>
      </c>
      <c r="G509">
        <v>1</v>
      </c>
      <c r="H509">
        <v>2</v>
      </c>
      <c r="I509" t="s">
        <v>1155</v>
      </c>
      <c r="J509" t="s">
        <v>1156</v>
      </c>
      <c r="K509" t="s">
        <v>1157</v>
      </c>
      <c r="L509">
        <v>1368</v>
      </c>
      <c r="N509">
        <v>1011</v>
      </c>
      <c r="O509" t="s">
        <v>1151</v>
      </c>
      <c r="P509" t="s">
        <v>1151</v>
      </c>
      <c r="Q509">
        <v>1</v>
      </c>
      <c r="X509">
        <v>0.12</v>
      </c>
      <c r="Y509">
        <v>0</v>
      </c>
      <c r="Z509">
        <v>111.99</v>
      </c>
      <c r="AA509">
        <v>13.5</v>
      </c>
      <c r="AB509">
        <v>0</v>
      </c>
      <c r="AC509">
        <v>0</v>
      </c>
      <c r="AD509">
        <v>1</v>
      </c>
      <c r="AE509">
        <v>0</v>
      </c>
      <c r="AF509" t="s">
        <v>503</v>
      </c>
      <c r="AG509">
        <v>0.22499999999999998</v>
      </c>
      <c r="AH509">
        <v>2</v>
      </c>
      <c r="AI509">
        <v>39572416</v>
      </c>
      <c r="AJ509">
        <v>542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ROW(Source!A211)</f>
        <v>211</v>
      </c>
      <c r="B510">
        <v>39572439</v>
      </c>
      <c r="C510">
        <v>39572412</v>
      </c>
      <c r="D510">
        <v>36882171</v>
      </c>
      <c r="E510">
        <v>1</v>
      </c>
      <c r="F510">
        <v>1</v>
      </c>
      <c r="G510">
        <v>1</v>
      </c>
      <c r="H510">
        <v>2</v>
      </c>
      <c r="I510" t="s">
        <v>1404</v>
      </c>
      <c r="J510" t="s">
        <v>1405</v>
      </c>
      <c r="K510" t="s">
        <v>1406</v>
      </c>
      <c r="L510">
        <v>1368</v>
      </c>
      <c r="N510">
        <v>1011</v>
      </c>
      <c r="O510" t="s">
        <v>1151</v>
      </c>
      <c r="P510" t="s">
        <v>1151</v>
      </c>
      <c r="Q510">
        <v>1</v>
      </c>
      <c r="X510">
        <v>3.6</v>
      </c>
      <c r="Y510">
        <v>0</v>
      </c>
      <c r="Z510">
        <v>120.04</v>
      </c>
      <c r="AA510">
        <v>13.5</v>
      </c>
      <c r="AB510">
        <v>0</v>
      </c>
      <c r="AC510">
        <v>0</v>
      </c>
      <c r="AD510">
        <v>1</v>
      </c>
      <c r="AE510">
        <v>0</v>
      </c>
      <c r="AF510" t="s">
        <v>503</v>
      </c>
      <c r="AG510">
        <v>6.75</v>
      </c>
      <c r="AH510">
        <v>2</v>
      </c>
      <c r="AI510">
        <v>39572417</v>
      </c>
      <c r="AJ510">
        <v>543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ROW(Source!A211)</f>
        <v>211</v>
      </c>
      <c r="B511">
        <v>39572440</v>
      </c>
      <c r="C511">
        <v>39572412</v>
      </c>
      <c r="D511">
        <v>36883554</v>
      </c>
      <c r="E511">
        <v>1</v>
      </c>
      <c r="F511">
        <v>1</v>
      </c>
      <c r="G511">
        <v>1</v>
      </c>
      <c r="H511">
        <v>2</v>
      </c>
      <c r="I511" t="s">
        <v>1158</v>
      </c>
      <c r="J511" t="s">
        <v>1159</v>
      </c>
      <c r="K511" t="s">
        <v>1160</v>
      </c>
      <c r="L511">
        <v>1368</v>
      </c>
      <c r="N511">
        <v>1011</v>
      </c>
      <c r="O511" t="s">
        <v>1151</v>
      </c>
      <c r="P511" t="s">
        <v>1151</v>
      </c>
      <c r="Q511">
        <v>1</v>
      </c>
      <c r="X511">
        <v>0.19</v>
      </c>
      <c r="Y511">
        <v>0</v>
      </c>
      <c r="Z511">
        <v>65.709999999999994</v>
      </c>
      <c r="AA511">
        <v>11.6</v>
      </c>
      <c r="AB511">
        <v>0</v>
      </c>
      <c r="AC511">
        <v>0</v>
      </c>
      <c r="AD511">
        <v>1</v>
      </c>
      <c r="AE511">
        <v>0</v>
      </c>
      <c r="AF511" t="s">
        <v>503</v>
      </c>
      <c r="AG511">
        <v>0.35624999999999996</v>
      </c>
      <c r="AH511">
        <v>2</v>
      </c>
      <c r="AI511">
        <v>39572418</v>
      </c>
      <c r="AJ511">
        <v>544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ROW(Source!A211)</f>
        <v>211</v>
      </c>
      <c r="B512">
        <v>39572441</v>
      </c>
      <c r="C512">
        <v>39572412</v>
      </c>
      <c r="D512">
        <v>36883789</v>
      </c>
      <c r="E512">
        <v>1</v>
      </c>
      <c r="F512">
        <v>1</v>
      </c>
      <c r="G512">
        <v>1</v>
      </c>
      <c r="H512">
        <v>2</v>
      </c>
      <c r="I512" t="s">
        <v>1378</v>
      </c>
      <c r="J512" t="s">
        <v>1379</v>
      </c>
      <c r="K512" t="s">
        <v>1380</v>
      </c>
      <c r="L512">
        <v>1368</v>
      </c>
      <c r="N512">
        <v>1011</v>
      </c>
      <c r="O512" t="s">
        <v>1151</v>
      </c>
      <c r="P512" t="s">
        <v>1151</v>
      </c>
      <c r="Q512">
        <v>1</v>
      </c>
      <c r="X512">
        <v>1.46</v>
      </c>
      <c r="Y512">
        <v>0</v>
      </c>
      <c r="Z512">
        <v>1.2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503</v>
      </c>
      <c r="AG512">
        <v>2.7374999999999998</v>
      </c>
      <c r="AH512">
        <v>2</v>
      </c>
      <c r="AI512">
        <v>39572419</v>
      </c>
      <c r="AJ512">
        <v>545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ROW(Source!A211)</f>
        <v>211</v>
      </c>
      <c r="B513">
        <v>39572442</v>
      </c>
      <c r="C513">
        <v>39572412</v>
      </c>
      <c r="D513">
        <v>36883836</v>
      </c>
      <c r="E513">
        <v>1</v>
      </c>
      <c r="F513">
        <v>1</v>
      </c>
      <c r="G513">
        <v>1</v>
      </c>
      <c r="H513">
        <v>2</v>
      </c>
      <c r="I513" t="s">
        <v>1407</v>
      </c>
      <c r="J513" t="s">
        <v>1408</v>
      </c>
      <c r="K513" t="s">
        <v>1409</v>
      </c>
      <c r="L513">
        <v>1368</v>
      </c>
      <c r="N513">
        <v>1011</v>
      </c>
      <c r="O513" t="s">
        <v>1151</v>
      </c>
      <c r="P513" t="s">
        <v>1151</v>
      </c>
      <c r="Q513">
        <v>1</v>
      </c>
      <c r="X513">
        <v>0.1</v>
      </c>
      <c r="Y513">
        <v>0</v>
      </c>
      <c r="Z513">
        <v>12.31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503</v>
      </c>
      <c r="AG513">
        <v>0.1875</v>
      </c>
      <c r="AH513">
        <v>2</v>
      </c>
      <c r="AI513">
        <v>39572420</v>
      </c>
      <c r="AJ513">
        <v>546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ROW(Source!A211)</f>
        <v>211</v>
      </c>
      <c r="B514">
        <v>39572443</v>
      </c>
      <c r="C514">
        <v>39572412</v>
      </c>
      <c r="D514">
        <v>36800159</v>
      </c>
      <c r="E514">
        <v>1</v>
      </c>
      <c r="F514">
        <v>1</v>
      </c>
      <c r="G514">
        <v>1</v>
      </c>
      <c r="H514">
        <v>3</v>
      </c>
      <c r="I514" t="s">
        <v>1387</v>
      </c>
      <c r="J514" t="s">
        <v>1388</v>
      </c>
      <c r="K514" t="s">
        <v>1389</v>
      </c>
      <c r="L514">
        <v>1339</v>
      </c>
      <c r="N514">
        <v>1007</v>
      </c>
      <c r="O514" t="s">
        <v>73</v>
      </c>
      <c r="P514" t="s">
        <v>73</v>
      </c>
      <c r="Q514">
        <v>1</v>
      </c>
      <c r="X514">
        <v>1.2</v>
      </c>
      <c r="Y514">
        <v>6.22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3</v>
      </c>
      <c r="AG514">
        <v>1.2</v>
      </c>
      <c r="AH514">
        <v>2</v>
      </c>
      <c r="AI514">
        <v>39572421</v>
      </c>
      <c r="AJ514">
        <v>547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ROW(Source!A211)</f>
        <v>211</v>
      </c>
      <c r="B515">
        <v>39572444</v>
      </c>
      <c r="C515">
        <v>39572412</v>
      </c>
      <c r="D515">
        <v>36800166</v>
      </c>
      <c r="E515">
        <v>1</v>
      </c>
      <c r="F515">
        <v>1</v>
      </c>
      <c r="G515">
        <v>1</v>
      </c>
      <c r="H515">
        <v>3</v>
      </c>
      <c r="I515" t="s">
        <v>1410</v>
      </c>
      <c r="J515" t="s">
        <v>1411</v>
      </c>
      <c r="K515" t="s">
        <v>1412</v>
      </c>
      <c r="L515">
        <v>1346</v>
      </c>
      <c r="N515">
        <v>1009</v>
      </c>
      <c r="O515" t="s">
        <v>307</v>
      </c>
      <c r="P515" t="s">
        <v>307</v>
      </c>
      <c r="Q515">
        <v>1</v>
      </c>
      <c r="X515">
        <v>0.36</v>
      </c>
      <c r="Y515">
        <v>6.09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3</v>
      </c>
      <c r="AG515">
        <v>0.36</v>
      </c>
      <c r="AH515">
        <v>2</v>
      </c>
      <c r="AI515">
        <v>39572422</v>
      </c>
      <c r="AJ515">
        <v>548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ROW(Source!A211)</f>
        <v>211</v>
      </c>
      <c r="B516">
        <v>39572445</v>
      </c>
      <c r="C516">
        <v>39572412</v>
      </c>
      <c r="D516">
        <v>36803256</v>
      </c>
      <c r="E516">
        <v>1</v>
      </c>
      <c r="F516">
        <v>1</v>
      </c>
      <c r="G516">
        <v>1</v>
      </c>
      <c r="H516">
        <v>3</v>
      </c>
      <c r="I516" t="s">
        <v>1178</v>
      </c>
      <c r="J516" t="s">
        <v>1179</v>
      </c>
      <c r="K516" t="s">
        <v>1180</v>
      </c>
      <c r="L516">
        <v>1348</v>
      </c>
      <c r="N516">
        <v>1009</v>
      </c>
      <c r="O516" t="s">
        <v>64</v>
      </c>
      <c r="P516" t="s">
        <v>64</v>
      </c>
      <c r="Q516">
        <v>1000</v>
      </c>
      <c r="X516">
        <v>4.4000000000000002E-4</v>
      </c>
      <c r="Y516">
        <v>10315.01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3</v>
      </c>
      <c r="AG516">
        <v>4.4000000000000002E-4</v>
      </c>
      <c r="AH516">
        <v>2</v>
      </c>
      <c r="AI516">
        <v>39572423</v>
      </c>
      <c r="AJ516">
        <v>549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ROW(Source!A211)</f>
        <v>211</v>
      </c>
      <c r="B517">
        <v>39572446</v>
      </c>
      <c r="C517">
        <v>39572412</v>
      </c>
      <c r="D517">
        <v>36804447</v>
      </c>
      <c r="E517">
        <v>1</v>
      </c>
      <c r="F517">
        <v>1</v>
      </c>
      <c r="G517">
        <v>1</v>
      </c>
      <c r="H517">
        <v>3</v>
      </c>
      <c r="I517" t="s">
        <v>1276</v>
      </c>
      <c r="J517" t="s">
        <v>1277</v>
      </c>
      <c r="K517" t="s">
        <v>1278</v>
      </c>
      <c r="L517">
        <v>1348</v>
      </c>
      <c r="N517">
        <v>1009</v>
      </c>
      <c r="O517" t="s">
        <v>64</v>
      </c>
      <c r="P517" t="s">
        <v>64</v>
      </c>
      <c r="Q517">
        <v>1000</v>
      </c>
      <c r="X517">
        <v>2.1000000000000001E-2</v>
      </c>
      <c r="Y517">
        <v>9040.01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0</v>
      </c>
      <c r="AF517" t="s">
        <v>3</v>
      </c>
      <c r="AG517">
        <v>2.1000000000000001E-2</v>
      </c>
      <c r="AH517">
        <v>2</v>
      </c>
      <c r="AI517">
        <v>39572424</v>
      </c>
      <c r="AJ517">
        <v>550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ROW(Source!A211)</f>
        <v>211</v>
      </c>
      <c r="B518">
        <v>39572447</v>
      </c>
      <c r="C518">
        <v>39572412</v>
      </c>
      <c r="D518">
        <v>36804545</v>
      </c>
      <c r="E518">
        <v>1</v>
      </c>
      <c r="F518">
        <v>1</v>
      </c>
      <c r="G518">
        <v>1</v>
      </c>
      <c r="H518">
        <v>3</v>
      </c>
      <c r="I518" t="s">
        <v>1211</v>
      </c>
      <c r="J518" t="s">
        <v>1212</v>
      </c>
      <c r="K518" t="s">
        <v>1213</v>
      </c>
      <c r="L518">
        <v>1348</v>
      </c>
      <c r="N518">
        <v>1009</v>
      </c>
      <c r="O518" t="s">
        <v>64</v>
      </c>
      <c r="P518" t="s">
        <v>64</v>
      </c>
      <c r="Q518">
        <v>1000</v>
      </c>
      <c r="X518">
        <v>1.0000000000000001E-5</v>
      </c>
      <c r="Y518">
        <v>11978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3</v>
      </c>
      <c r="AG518">
        <v>1.0000000000000001E-5</v>
      </c>
      <c r="AH518">
        <v>2</v>
      </c>
      <c r="AI518">
        <v>39572425</v>
      </c>
      <c r="AJ518">
        <v>551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ROW(Source!A211)</f>
        <v>211</v>
      </c>
      <c r="B519">
        <v>39572448</v>
      </c>
      <c r="C519">
        <v>39572412</v>
      </c>
      <c r="D519">
        <v>36805527</v>
      </c>
      <c r="E519">
        <v>1</v>
      </c>
      <c r="F519">
        <v>1</v>
      </c>
      <c r="G519">
        <v>1</v>
      </c>
      <c r="H519">
        <v>3</v>
      </c>
      <c r="I519" t="s">
        <v>1413</v>
      </c>
      <c r="J519" t="s">
        <v>1414</v>
      </c>
      <c r="K519" t="s">
        <v>1415</v>
      </c>
      <c r="L519">
        <v>1348</v>
      </c>
      <c r="N519">
        <v>1009</v>
      </c>
      <c r="O519" t="s">
        <v>64</v>
      </c>
      <c r="P519" t="s">
        <v>64</v>
      </c>
      <c r="Q519">
        <v>1000</v>
      </c>
      <c r="X519">
        <v>1E-4</v>
      </c>
      <c r="Y519">
        <v>37900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3</v>
      </c>
      <c r="AG519">
        <v>1E-4</v>
      </c>
      <c r="AH519">
        <v>2</v>
      </c>
      <c r="AI519">
        <v>39572426</v>
      </c>
      <c r="AJ519">
        <v>552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ROW(Source!A211)</f>
        <v>211</v>
      </c>
      <c r="B520">
        <v>39572449</v>
      </c>
      <c r="C520">
        <v>39572412</v>
      </c>
      <c r="D520">
        <v>36823258</v>
      </c>
      <c r="E520">
        <v>1</v>
      </c>
      <c r="F520">
        <v>1</v>
      </c>
      <c r="G520">
        <v>1</v>
      </c>
      <c r="H520">
        <v>3</v>
      </c>
      <c r="I520" t="s">
        <v>579</v>
      </c>
      <c r="J520" t="s">
        <v>581</v>
      </c>
      <c r="K520" t="s">
        <v>580</v>
      </c>
      <c r="L520">
        <v>1348</v>
      </c>
      <c r="N520">
        <v>1009</v>
      </c>
      <c r="O520" t="s">
        <v>64</v>
      </c>
      <c r="P520" t="s">
        <v>64</v>
      </c>
      <c r="Q520">
        <v>1000</v>
      </c>
      <c r="X520">
        <v>2.0000000000000001E-4</v>
      </c>
      <c r="Y520">
        <v>7712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3</v>
      </c>
      <c r="AG520">
        <v>2.0000000000000001E-4</v>
      </c>
      <c r="AH520">
        <v>2</v>
      </c>
      <c r="AI520">
        <v>39572428</v>
      </c>
      <c r="AJ520">
        <v>554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ROW(Source!A211)</f>
        <v>211</v>
      </c>
      <c r="B521">
        <v>39572450</v>
      </c>
      <c r="C521">
        <v>39572412</v>
      </c>
      <c r="D521">
        <v>39169913</v>
      </c>
      <c r="E521">
        <v>17</v>
      </c>
      <c r="F521">
        <v>1</v>
      </c>
      <c r="G521">
        <v>1</v>
      </c>
      <c r="H521">
        <v>3</v>
      </c>
      <c r="I521" t="s">
        <v>124</v>
      </c>
      <c r="J521" t="s">
        <v>3</v>
      </c>
      <c r="K521" t="s">
        <v>125</v>
      </c>
      <c r="L521">
        <v>1348</v>
      </c>
      <c r="N521">
        <v>1009</v>
      </c>
      <c r="O521" t="s">
        <v>64</v>
      </c>
      <c r="P521" t="s">
        <v>64</v>
      </c>
      <c r="Q521">
        <v>1000</v>
      </c>
      <c r="X521">
        <v>1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 t="s">
        <v>3</v>
      </c>
      <c r="AG521">
        <v>1</v>
      </c>
      <c r="AH521">
        <v>3</v>
      </c>
      <c r="AI521">
        <v>-1</v>
      </c>
      <c r="AJ521" t="s">
        <v>3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ROW(Source!A211)</f>
        <v>211</v>
      </c>
      <c r="B522">
        <v>39572451</v>
      </c>
      <c r="C522">
        <v>39572412</v>
      </c>
      <c r="D522">
        <v>36825287</v>
      </c>
      <c r="E522">
        <v>1</v>
      </c>
      <c r="F522">
        <v>1</v>
      </c>
      <c r="G522">
        <v>1</v>
      </c>
      <c r="H522">
        <v>3</v>
      </c>
      <c r="I522" t="s">
        <v>1416</v>
      </c>
      <c r="J522" t="s">
        <v>1417</v>
      </c>
      <c r="K522" t="s">
        <v>1418</v>
      </c>
      <c r="L522">
        <v>1302</v>
      </c>
      <c r="N522">
        <v>1003</v>
      </c>
      <c r="O522" t="s">
        <v>47</v>
      </c>
      <c r="P522" t="s">
        <v>47</v>
      </c>
      <c r="Q522">
        <v>10</v>
      </c>
      <c r="X522">
        <v>1.8700000000000001E-2</v>
      </c>
      <c r="Y522">
        <v>50.24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3</v>
      </c>
      <c r="AG522">
        <v>1.8700000000000001E-2</v>
      </c>
      <c r="AH522">
        <v>2</v>
      </c>
      <c r="AI522">
        <v>39572429</v>
      </c>
      <c r="AJ522">
        <v>555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ROW(Source!A211)</f>
        <v>211</v>
      </c>
      <c r="B523">
        <v>39572452</v>
      </c>
      <c r="C523">
        <v>39572412</v>
      </c>
      <c r="D523">
        <v>36825646</v>
      </c>
      <c r="E523">
        <v>1</v>
      </c>
      <c r="F523">
        <v>1</v>
      </c>
      <c r="G523">
        <v>1</v>
      </c>
      <c r="H523">
        <v>3</v>
      </c>
      <c r="I523" t="s">
        <v>1220</v>
      </c>
      <c r="J523" t="s">
        <v>1221</v>
      </c>
      <c r="K523" t="s">
        <v>1222</v>
      </c>
      <c r="L523">
        <v>1348</v>
      </c>
      <c r="N523">
        <v>1009</v>
      </c>
      <c r="O523" t="s">
        <v>64</v>
      </c>
      <c r="P523" t="s">
        <v>64</v>
      </c>
      <c r="Q523">
        <v>1000</v>
      </c>
      <c r="X523">
        <v>3.0000000000000001E-5</v>
      </c>
      <c r="Y523">
        <v>4455.2</v>
      </c>
      <c r="Z523">
        <v>0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3</v>
      </c>
      <c r="AG523">
        <v>3.0000000000000001E-5</v>
      </c>
      <c r="AH523">
        <v>2</v>
      </c>
      <c r="AI523">
        <v>39572430</v>
      </c>
      <c r="AJ523">
        <v>556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ROW(Source!A211)</f>
        <v>211</v>
      </c>
      <c r="B524">
        <v>39572453</v>
      </c>
      <c r="C524">
        <v>39572412</v>
      </c>
      <c r="D524">
        <v>36826406</v>
      </c>
      <c r="E524">
        <v>1</v>
      </c>
      <c r="F524">
        <v>1</v>
      </c>
      <c r="G524">
        <v>1</v>
      </c>
      <c r="H524">
        <v>3</v>
      </c>
      <c r="I524" t="s">
        <v>1419</v>
      </c>
      <c r="J524" t="s">
        <v>1420</v>
      </c>
      <c r="K524" t="s">
        <v>1421</v>
      </c>
      <c r="L524">
        <v>1348</v>
      </c>
      <c r="N524">
        <v>1009</v>
      </c>
      <c r="O524" t="s">
        <v>64</v>
      </c>
      <c r="P524" t="s">
        <v>64</v>
      </c>
      <c r="Q524">
        <v>1000</v>
      </c>
      <c r="X524">
        <v>1.9400000000000001E-3</v>
      </c>
      <c r="Y524">
        <v>4920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3</v>
      </c>
      <c r="AG524">
        <v>1.9400000000000001E-3</v>
      </c>
      <c r="AH524">
        <v>2</v>
      </c>
      <c r="AI524">
        <v>39572431</v>
      </c>
      <c r="AJ524">
        <v>557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ROW(Source!A211)</f>
        <v>211</v>
      </c>
      <c r="B525">
        <v>39572454</v>
      </c>
      <c r="C525">
        <v>39572412</v>
      </c>
      <c r="D525">
        <v>36830313</v>
      </c>
      <c r="E525">
        <v>1</v>
      </c>
      <c r="F525">
        <v>1</v>
      </c>
      <c r="G525">
        <v>1</v>
      </c>
      <c r="H525">
        <v>3</v>
      </c>
      <c r="I525" t="s">
        <v>1422</v>
      </c>
      <c r="J525" t="s">
        <v>1423</v>
      </c>
      <c r="K525" t="s">
        <v>1424</v>
      </c>
      <c r="L525">
        <v>1339</v>
      </c>
      <c r="N525">
        <v>1007</v>
      </c>
      <c r="O525" t="s">
        <v>73</v>
      </c>
      <c r="P525" t="s">
        <v>73</v>
      </c>
      <c r="Q525">
        <v>1</v>
      </c>
      <c r="X525">
        <v>1.0300000000000001E-3</v>
      </c>
      <c r="Y525">
        <v>1700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3</v>
      </c>
      <c r="AG525">
        <v>1.0300000000000001E-3</v>
      </c>
      <c r="AH525">
        <v>2</v>
      </c>
      <c r="AI525">
        <v>39572432</v>
      </c>
      <c r="AJ525">
        <v>558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ROW(Source!A211)</f>
        <v>211</v>
      </c>
      <c r="B526">
        <v>39572455</v>
      </c>
      <c r="C526">
        <v>39572412</v>
      </c>
      <c r="D526">
        <v>36837948</v>
      </c>
      <c r="E526">
        <v>1</v>
      </c>
      <c r="F526">
        <v>1</v>
      </c>
      <c r="G526">
        <v>1</v>
      </c>
      <c r="H526">
        <v>3</v>
      </c>
      <c r="I526" t="s">
        <v>1425</v>
      </c>
      <c r="J526" t="s">
        <v>1426</v>
      </c>
      <c r="K526" t="s">
        <v>1427</v>
      </c>
      <c r="L526">
        <v>1348</v>
      </c>
      <c r="N526">
        <v>1009</v>
      </c>
      <c r="O526" t="s">
        <v>64</v>
      </c>
      <c r="P526" t="s">
        <v>64</v>
      </c>
      <c r="Q526">
        <v>1000</v>
      </c>
      <c r="X526">
        <v>3.1E-4</v>
      </c>
      <c r="Y526">
        <v>15620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3</v>
      </c>
      <c r="AG526">
        <v>3.1E-4</v>
      </c>
      <c r="AH526">
        <v>2</v>
      </c>
      <c r="AI526">
        <v>39572433</v>
      </c>
      <c r="AJ526">
        <v>559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ROW(Source!A211)</f>
        <v>211</v>
      </c>
      <c r="B527">
        <v>39572456</v>
      </c>
      <c r="C527">
        <v>39572412</v>
      </c>
      <c r="D527">
        <v>36839146</v>
      </c>
      <c r="E527">
        <v>1</v>
      </c>
      <c r="F527">
        <v>1</v>
      </c>
      <c r="G527">
        <v>1</v>
      </c>
      <c r="H527">
        <v>3</v>
      </c>
      <c r="I527" t="s">
        <v>1393</v>
      </c>
      <c r="J527" t="s">
        <v>1394</v>
      </c>
      <c r="K527" t="s">
        <v>1395</v>
      </c>
      <c r="L527">
        <v>1348</v>
      </c>
      <c r="N527">
        <v>1009</v>
      </c>
      <c r="O527" t="s">
        <v>64</v>
      </c>
      <c r="P527" t="s">
        <v>64</v>
      </c>
      <c r="Q527">
        <v>1000</v>
      </c>
      <c r="X527">
        <v>5.9999999999999995E-4</v>
      </c>
      <c r="Y527">
        <v>9420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3</v>
      </c>
      <c r="AG527">
        <v>5.9999999999999995E-4</v>
      </c>
      <c r="AH527">
        <v>2</v>
      </c>
      <c r="AI527">
        <v>39572434</v>
      </c>
      <c r="AJ527">
        <v>560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ROW(Source!A213)</f>
        <v>213</v>
      </c>
      <c r="B528">
        <v>39572467</v>
      </c>
      <c r="C528">
        <v>39572458</v>
      </c>
      <c r="D528">
        <v>37072442</v>
      </c>
      <c r="E528">
        <v>1</v>
      </c>
      <c r="F528">
        <v>1</v>
      </c>
      <c r="G528">
        <v>1</v>
      </c>
      <c r="H528">
        <v>1</v>
      </c>
      <c r="I528" t="s">
        <v>1431</v>
      </c>
      <c r="J528" t="s">
        <v>3</v>
      </c>
      <c r="K528" t="s">
        <v>1432</v>
      </c>
      <c r="L528">
        <v>1191</v>
      </c>
      <c r="N528">
        <v>1013</v>
      </c>
      <c r="O528" t="s">
        <v>1143</v>
      </c>
      <c r="P528" t="s">
        <v>1143</v>
      </c>
      <c r="Q528">
        <v>1</v>
      </c>
      <c r="X528">
        <v>5.31</v>
      </c>
      <c r="Y528">
        <v>0</v>
      </c>
      <c r="Z528">
        <v>0</v>
      </c>
      <c r="AA528">
        <v>0</v>
      </c>
      <c r="AB528">
        <v>10.65</v>
      </c>
      <c r="AC528">
        <v>0</v>
      </c>
      <c r="AD528">
        <v>1</v>
      </c>
      <c r="AE528">
        <v>1</v>
      </c>
      <c r="AF528" t="s">
        <v>20</v>
      </c>
      <c r="AG528">
        <v>6.1064999999999987</v>
      </c>
      <c r="AH528">
        <v>2</v>
      </c>
      <c r="AI528">
        <v>39572459</v>
      </c>
      <c r="AJ528">
        <v>561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ROW(Source!A213)</f>
        <v>213</v>
      </c>
      <c r="B529">
        <v>39572468</v>
      </c>
      <c r="C529">
        <v>39572458</v>
      </c>
      <c r="D529">
        <v>37064876</v>
      </c>
      <c r="E529">
        <v>1</v>
      </c>
      <c r="F529">
        <v>1</v>
      </c>
      <c r="G529">
        <v>1</v>
      </c>
      <c r="H529">
        <v>1</v>
      </c>
      <c r="I529" t="s">
        <v>1146</v>
      </c>
      <c r="J529" t="s">
        <v>3</v>
      </c>
      <c r="K529" t="s">
        <v>1147</v>
      </c>
      <c r="L529">
        <v>1191</v>
      </c>
      <c r="N529">
        <v>1013</v>
      </c>
      <c r="O529" t="s">
        <v>1143</v>
      </c>
      <c r="P529" t="s">
        <v>1143</v>
      </c>
      <c r="Q529">
        <v>1</v>
      </c>
      <c r="X529">
        <v>0.02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2</v>
      </c>
      <c r="AF529" t="s">
        <v>19</v>
      </c>
      <c r="AG529">
        <v>2.5000000000000001E-2</v>
      </c>
      <c r="AH529">
        <v>2</v>
      </c>
      <c r="AI529">
        <v>39572460</v>
      </c>
      <c r="AJ529">
        <v>562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ROW(Source!A213)</f>
        <v>213</v>
      </c>
      <c r="B530">
        <v>39572469</v>
      </c>
      <c r="C530">
        <v>39572458</v>
      </c>
      <c r="D530">
        <v>36882356</v>
      </c>
      <c r="E530">
        <v>1</v>
      </c>
      <c r="F530">
        <v>1</v>
      </c>
      <c r="G530">
        <v>1</v>
      </c>
      <c r="H530">
        <v>2</v>
      </c>
      <c r="I530" t="s">
        <v>1433</v>
      </c>
      <c r="J530" t="s">
        <v>1434</v>
      </c>
      <c r="K530" t="s">
        <v>1435</v>
      </c>
      <c r="L530">
        <v>1368</v>
      </c>
      <c r="N530">
        <v>1011</v>
      </c>
      <c r="O530" t="s">
        <v>1151</v>
      </c>
      <c r="P530" t="s">
        <v>1151</v>
      </c>
      <c r="Q530">
        <v>1</v>
      </c>
      <c r="X530">
        <v>0.01</v>
      </c>
      <c r="Y530">
        <v>0</v>
      </c>
      <c r="Z530">
        <v>1.7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19</v>
      </c>
      <c r="AG530">
        <v>1.2500000000000001E-2</v>
      </c>
      <c r="AH530">
        <v>2</v>
      </c>
      <c r="AI530">
        <v>39572461</v>
      </c>
      <c r="AJ530">
        <v>563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ROW(Source!A213)</f>
        <v>213</v>
      </c>
      <c r="B531">
        <v>39572470</v>
      </c>
      <c r="C531">
        <v>39572458</v>
      </c>
      <c r="D531">
        <v>36882383</v>
      </c>
      <c r="E531">
        <v>1</v>
      </c>
      <c r="F531">
        <v>1</v>
      </c>
      <c r="G531">
        <v>1</v>
      </c>
      <c r="H531">
        <v>2</v>
      </c>
      <c r="I531" t="s">
        <v>1205</v>
      </c>
      <c r="J531" t="s">
        <v>1206</v>
      </c>
      <c r="K531" t="s">
        <v>1207</v>
      </c>
      <c r="L531">
        <v>1368</v>
      </c>
      <c r="N531">
        <v>1011</v>
      </c>
      <c r="O531" t="s">
        <v>1151</v>
      </c>
      <c r="P531" t="s">
        <v>1151</v>
      </c>
      <c r="Q531">
        <v>1</v>
      </c>
      <c r="X531">
        <v>0.01</v>
      </c>
      <c r="Y531">
        <v>0</v>
      </c>
      <c r="Z531">
        <v>89.99</v>
      </c>
      <c r="AA531">
        <v>10.06</v>
      </c>
      <c r="AB531">
        <v>0</v>
      </c>
      <c r="AC531">
        <v>0</v>
      </c>
      <c r="AD531">
        <v>1</v>
      </c>
      <c r="AE531">
        <v>0</v>
      </c>
      <c r="AF531" t="s">
        <v>19</v>
      </c>
      <c r="AG531">
        <v>1.2500000000000001E-2</v>
      </c>
      <c r="AH531">
        <v>2</v>
      </c>
      <c r="AI531">
        <v>39572462</v>
      </c>
      <c r="AJ531">
        <v>564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ROW(Source!A213)</f>
        <v>213</v>
      </c>
      <c r="B532">
        <v>39572471</v>
      </c>
      <c r="C532">
        <v>39572458</v>
      </c>
      <c r="D532">
        <v>36883554</v>
      </c>
      <c r="E532">
        <v>1</v>
      </c>
      <c r="F532">
        <v>1</v>
      </c>
      <c r="G532">
        <v>1</v>
      </c>
      <c r="H532">
        <v>2</v>
      </c>
      <c r="I532" t="s">
        <v>1158</v>
      </c>
      <c r="J532" t="s">
        <v>1159</v>
      </c>
      <c r="K532" t="s">
        <v>1160</v>
      </c>
      <c r="L532">
        <v>1368</v>
      </c>
      <c r="N532">
        <v>1011</v>
      </c>
      <c r="O532" t="s">
        <v>1151</v>
      </c>
      <c r="P532" t="s">
        <v>1151</v>
      </c>
      <c r="Q532">
        <v>1</v>
      </c>
      <c r="X532">
        <v>0.01</v>
      </c>
      <c r="Y532">
        <v>0</v>
      </c>
      <c r="Z532">
        <v>65.709999999999994</v>
      </c>
      <c r="AA532">
        <v>11.6</v>
      </c>
      <c r="AB532">
        <v>0</v>
      </c>
      <c r="AC532">
        <v>0</v>
      </c>
      <c r="AD532">
        <v>1</v>
      </c>
      <c r="AE532">
        <v>0</v>
      </c>
      <c r="AF532" t="s">
        <v>19</v>
      </c>
      <c r="AG532">
        <v>1.2500000000000001E-2</v>
      </c>
      <c r="AH532">
        <v>2</v>
      </c>
      <c r="AI532">
        <v>39572463</v>
      </c>
      <c r="AJ532">
        <v>565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ROW(Source!A213)</f>
        <v>213</v>
      </c>
      <c r="B533">
        <v>39572472</v>
      </c>
      <c r="C533">
        <v>39572458</v>
      </c>
      <c r="D533">
        <v>36884416</v>
      </c>
      <c r="E533">
        <v>1</v>
      </c>
      <c r="F533">
        <v>1</v>
      </c>
      <c r="G533">
        <v>1</v>
      </c>
      <c r="H533">
        <v>2</v>
      </c>
      <c r="I533" t="s">
        <v>1436</v>
      </c>
      <c r="J533" t="s">
        <v>1437</v>
      </c>
      <c r="K533" t="s">
        <v>1438</v>
      </c>
      <c r="L533">
        <v>1368</v>
      </c>
      <c r="N533">
        <v>1011</v>
      </c>
      <c r="O533" t="s">
        <v>1151</v>
      </c>
      <c r="P533" t="s">
        <v>1151</v>
      </c>
      <c r="Q533">
        <v>1</v>
      </c>
      <c r="X533">
        <v>1.1200000000000001</v>
      </c>
      <c r="Y533">
        <v>0</v>
      </c>
      <c r="Z533">
        <v>6.82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19</v>
      </c>
      <c r="AG533">
        <v>1.4000000000000001</v>
      </c>
      <c r="AH533">
        <v>2</v>
      </c>
      <c r="AI533">
        <v>39572464</v>
      </c>
      <c r="AJ533">
        <v>566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ROW(Source!A213)</f>
        <v>213</v>
      </c>
      <c r="B534">
        <v>39572473</v>
      </c>
      <c r="C534">
        <v>39572458</v>
      </c>
      <c r="D534">
        <v>36837948</v>
      </c>
      <c r="E534">
        <v>1</v>
      </c>
      <c r="F534">
        <v>1</v>
      </c>
      <c r="G534">
        <v>1</v>
      </c>
      <c r="H534">
        <v>3</v>
      </c>
      <c r="I534" t="s">
        <v>1425</v>
      </c>
      <c r="J534" t="s">
        <v>1426</v>
      </c>
      <c r="K534" t="s">
        <v>1427</v>
      </c>
      <c r="L534">
        <v>1348</v>
      </c>
      <c r="N534">
        <v>1009</v>
      </c>
      <c r="O534" t="s">
        <v>64</v>
      </c>
      <c r="P534" t="s">
        <v>64</v>
      </c>
      <c r="Q534">
        <v>1000</v>
      </c>
      <c r="X534">
        <v>1.2E-2</v>
      </c>
      <c r="Y534">
        <v>15620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3</v>
      </c>
      <c r="AG534">
        <v>1.2E-2</v>
      </c>
      <c r="AH534">
        <v>2</v>
      </c>
      <c r="AI534">
        <v>39572465</v>
      </c>
      <c r="AJ534">
        <v>567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ROW(Source!A213)</f>
        <v>213</v>
      </c>
      <c r="B535">
        <v>39572474</v>
      </c>
      <c r="C535">
        <v>39572458</v>
      </c>
      <c r="D535">
        <v>36839083</v>
      </c>
      <c r="E535">
        <v>1</v>
      </c>
      <c r="F535">
        <v>1</v>
      </c>
      <c r="G535">
        <v>1</v>
      </c>
      <c r="H535">
        <v>3</v>
      </c>
      <c r="I535" t="s">
        <v>1439</v>
      </c>
      <c r="J535" t="s">
        <v>1440</v>
      </c>
      <c r="K535" t="s">
        <v>1441</v>
      </c>
      <c r="L535">
        <v>1348</v>
      </c>
      <c r="N535">
        <v>1009</v>
      </c>
      <c r="O535" t="s">
        <v>64</v>
      </c>
      <c r="P535" t="s">
        <v>64</v>
      </c>
      <c r="Q535">
        <v>1000</v>
      </c>
      <c r="X535">
        <v>2E-3</v>
      </c>
      <c r="Y535">
        <v>7640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0</v>
      </c>
      <c r="AF535" t="s">
        <v>3</v>
      </c>
      <c r="AG535">
        <v>2E-3</v>
      </c>
      <c r="AH535">
        <v>2</v>
      </c>
      <c r="AI535">
        <v>39572466</v>
      </c>
      <c r="AJ535">
        <v>568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ROW(Source!A214)</f>
        <v>214</v>
      </c>
      <c r="B536">
        <v>39572485</v>
      </c>
      <c r="C536">
        <v>39572475</v>
      </c>
      <c r="D536">
        <v>37064928</v>
      </c>
      <c r="E536">
        <v>1</v>
      </c>
      <c r="F536">
        <v>1</v>
      </c>
      <c r="G536">
        <v>1</v>
      </c>
      <c r="H536">
        <v>1</v>
      </c>
      <c r="I536" t="s">
        <v>1229</v>
      </c>
      <c r="J536" t="s">
        <v>3</v>
      </c>
      <c r="K536" t="s">
        <v>1230</v>
      </c>
      <c r="L536">
        <v>1191</v>
      </c>
      <c r="N536">
        <v>1013</v>
      </c>
      <c r="O536" t="s">
        <v>1143</v>
      </c>
      <c r="P536" t="s">
        <v>1143</v>
      </c>
      <c r="Q536">
        <v>1</v>
      </c>
      <c r="X536">
        <v>3.83</v>
      </c>
      <c r="Y536">
        <v>0</v>
      </c>
      <c r="Z536">
        <v>0</v>
      </c>
      <c r="AA536">
        <v>0</v>
      </c>
      <c r="AB536">
        <v>9.07</v>
      </c>
      <c r="AC536">
        <v>0</v>
      </c>
      <c r="AD536">
        <v>1</v>
      </c>
      <c r="AE536">
        <v>1</v>
      </c>
      <c r="AF536" t="s">
        <v>20</v>
      </c>
      <c r="AG536">
        <v>4.4044999999999996</v>
      </c>
      <c r="AH536">
        <v>2</v>
      </c>
      <c r="AI536">
        <v>39572476</v>
      </c>
      <c r="AJ536">
        <v>569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ROW(Source!A214)</f>
        <v>214</v>
      </c>
      <c r="B537">
        <v>39572486</v>
      </c>
      <c r="C537">
        <v>39572475</v>
      </c>
      <c r="D537">
        <v>37064876</v>
      </c>
      <c r="E537">
        <v>1</v>
      </c>
      <c r="F537">
        <v>1</v>
      </c>
      <c r="G537">
        <v>1</v>
      </c>
      <c r="H537">
        <v>1</v>
      </c>
      <c r="I537" t="s">
        <v>1146</v>
      </c>
      <c r="J537" t="s">
        <v>3</v>
      </c>
      <c r="K537" t="s">
        <v>1147</v>
      </c>
      <c r="L537">
        <v>1191</v>
      </c>
      <c r="N537">
        <v>1013</v>
      </c>
      <c r="O537" t="s">
        <v>1143</v>
      </c>
      <c r="P537" t="s">
        <v>1143</v>
      </c>
      <c r="Q537">
        <v>1</v>
      </c>
      <c r="X537">
        <v>0.02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2</v>
      </c>
      <c r="AF537" t="s">
        <v>19</v>
      </c>
      <c r="AG537">
        <v>2.5000000000000001E-2</v>
      </c>
      <c r="AH537">
        <v>2</v>
      </c>
      <c r="AI537">
        <v>39572477</v>
      </c>
      <c r="AJ537">
        <v>570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ROW(Source!A214)</f>
        <v>214</v>
      </c>
      <c r="B538">
        <v>39572487</v>
      </c>
      <c r="C538">
        <v>39572475</v>
      </c>
      <c r="D538">
        <v>36882356</v>
      </c>
      <c r="E538">
        <v>1</v>
      </c>
      <c r="F538">
        <v>1</v>
      </c>
      <c r="G538">
        <v>1</v>
      </c>
      <c r="H538">
        <v>2</v>
      </c>
      <c r="I538" t="s">
        <v>1433</v>
      </c>
      <c r="J538" t="s">
        <v>1434</v>
      </c>
      <c r="K538" t="s">
        <v>1435</v>
      </c>
      <c r="L538">
        <v>1368</v>
      </c>
      <c r="N538">
        <v>1011</v>
      </c>
      <c r="O538" t="s">
        <v>1151</v>
      </c>
      <c r="P538" t="s">
        <v>1151</v>
      </c>
      <c r="Q538">
        <v>1</v>
      </c>
      <c r="X538">
        <v>0.01</v>
      </c>
      <c r="Y538">
        <v>0</v>
      </c>
      <c r="Z538">
        <v>1.7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19</v>
      </c>
      <c r="AG538">
        <v>1.2500000000000001E-2</v>
      </c>
      <c r="AH538">
        <v>2</v>
      </c>
      <c r="AI538">
        <v>39572478</v>
      </c>
      <c r="AJ538">
        <v>571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ROW(Source!A214)</f>
        <v>214</v>
      </c>
      <c r="B539">
        <v>39572488</v>
      </c>
      <c r="C539">
        <v>39572475</v>
      </c>
      <c r="D539">
        <v>36882383</v>
      </c>
      <c r="E539">
        <v>1</v>
      </c>
      <c r="F539">
        <v>1</v>
      </c>
      <c r="G539">
        <v>1</v>
      </c>
      <c r="H539">
        <v>2</v>
      </c>
      <c r="I539" t="s">
        <v>1205</v>
      </c>
      <c r="J539" t="s">
        <v>1206</v>
      </c>
      <c r="K539" t="s">
        <v>1207</v>
      </c>
      <c r="L539">
        <v>1368</v>
      </c>
      <c r="N539">
        <v>1011</v>
      </c>
      <c r="O539" t="s">
        <v>1151</v>
      </c>
      <c r="P539" t="s">
        <v>1151</v>
      </c>
      <c r="Q539">
        <v>1</v>
      </c>
      <c r="X539">
        <v>0.01</v>
      </c>
      <c r="Y539">
        <v>0</v>
      </c>
      <c r="Z539">
        <v>89.99</v>
      </c>
      <c r="AA539">
        <v>10.06</v>
      </c>
      <c r="AB539">
        <v>0</v>
      </c>
      <c r="AC539">
        <v>0</v>
      </c>
      <c r="AD539">
        <v>1</v>
      </c>
      <c r="AE539">
        <v>0</v>
      </c>
      <c r="AF539" t="s">
        <v>19</v>
      </c>
      <c r="AG539">
        <v>1.2500000000000001E-2</v>
      </c>
      <c r="AH539">
        <v>2</v>
      </c>
      <c r="AI539">
        <v>39572479</v>
      </c>
      <c r="AJ539">
        <v>572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ROW(Source!A214)</f>
        <v>214</v>
      </c>
      <c r="B540">
        <v>39572489</v>
      </c>
      <c r="C540">
        <v>39572475</v>
      </c>
      <c r="D540">
        <v>36883554</v>
      </c>
      <c r="E540">
        <v>1</v>
      </c>
      <c r="F540">
        <v>1</v>
      </c>
      <c r="G540">
        <v>1</v>
      </c>
      <c r="H540">
        <v>2</v>
      </c>
      <c r="I540" t="s">
        <v>1158</v>
      </c>
      <c r="J540" t="s">
        <v>1159</v>
      </c>
      <c r="K540" t="s">
        <v>1160</v>
      </c>
      <c r="L540">
        <v>1368</v>
      </c>
      <c r="N540">
        <v>1011</v>
      </c>
      <c r="O540" t="s">
        <v>1151</v>
      </c>
      <c r="P540" t="s">
        <v>1151</v>
      </c>
      <c r="Q540">
        <v>1</v>
      </c>
      <c r="X540">
        <v>0.01</v>
      </c>
      <c r="Y540">
        <v>0</v>
      </c>
      <c r="Z540">
        <v>65.709999999999994</v>
      </c>
      <c r="AA540">
        <v>11.6</v>
      </c>
      <c r="AB540">
        <v>0</v>
      </c>
      <c r="AC540">
        <v>0</v>
      </c>
      <c r="AD540">
        <v>1</v>
      </c>
      <c r="AE540">
        <v>0</v>
      </c>
      <c r="AF540" t="s">
        <v>19</v>
      </c>
      <c r="AG540">
        <v>1.2500000000000001E-2</v>
      </c>
      <c r="AH540">
        <v>2</v>
      </c>
      <c r="AI540">
        <v>39572480</v>
      </c>
      <c r="AJ540">
        <v>573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ROW(Source!A214)</f>
        <v>214</v>
      </c>
      <c r="B541">
        <v>39572490</v>
      </c>
      <c r="C541">
        <v>39572475</v>
      </c>
      <c r="D541">
        <v>36884416</v>
      </c>
      <c r="E541">
        <v>1</v>
      </c>
      <c r="F541">
        <v>1</v>
      </c>
      <c r="G541">
        <v>1</v>
      </c>
      <c r="H541">
        <v>2</v>
      </c>
      <c r="I541" t="s">
        <v>1436</v>
      </c>
      <c r="J541" t="s">
        <v>1437</v>
      </c>
      <c r="K541" t="s">
        <v>1438</v>
      </c>
      <c r="L541">
        <v>1368</v>
      </c>
      <c r="N541">
        <v>1011</v>
      </c>
      <c r="O541" t="s">
        <v>1151</v>
      </c>
      <c r="P541" t="s">
        <v>1151</v>
      </c>
      <c r="Q541">
        <v>1</v>
      </c>
      <c r="X541">
        <v>0.65</v>
      </c>
      <c r="Y541">
        <v>0</v>
      </c>
      <c r="Z541">
        <v>6.82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19</v>
      </c>
      <c r="AG541">
        <v>0.8125</v>
      </c>
      <c r="AH541">
        <v>2</v>
      </c>
      <c r="AI541">
        <v>39572481</v>
      </c>
      <c r="AJ541">
        <v>574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ROW(Source!A214)</f>
        <v>214</v>
      </c>
      <c r="B542">
        <v>39572491</v>
      </c>
      <c r="C542">
        <v>39572475</v>
      </c>
      <c r="D542">
        <v>36838546</v>
      </c>
      <c r="E542">
        <v>1</v>
      </c>
      <c r="F542">
        <v>1</v>
      </c>
      <c r="G542">
        <v>1</v>
      </c>
      <c r="H542">
        <v>3</v>
      </c>
      <c r="I542" t="s">
        <v>538</v>
      </c>
      <c r="J542" t="s">
        <v>540</v>
      </c>
      <c r="K542" t="s">
        <v>539</v>
      </c>
      <c r="L542">
        <v>1348</v>
      </c>
      <c r="N542">
        <v>1009</v>
      </c>
      <c r="O542" t="s">
        <v>64</v>
      </c>
      <c r="P542" t="s">
        <v>64</v>
      </c>
      <c r="Q542">
        <v>1000</v>
      </c>
      <c r="X542">
        <v>1.9E-2</v>
      </c>
      <c r="Y542">
        <v>14312.87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3</v>
      </c>
      <c r="AG542">
        <v>1.9E-2</v>
      </c>
      <c r="AH542">
        <v>2</v>
      </c>
      <c r="AI542">
        <v>39572482</v>
      </c>
      <c r="AJ542">
        <v>575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ROW(Source!A214)</f>
        <v>214</v>
      </c>
      <c r="B543">
        <v>39572492</v>
      </c>
      <c r="C543">
        <v>39572475</v>
      </c>
      <c r="D543">
        <v>36839186</v>
      </c>
      <c r="E543">
        <v>1</v>
      </c>
      <c r="F543">
        <v>1</v>
      </c>
      <c r="G543">
        <v>1</v>
      </c>
      <c r="H543">
        <v>3</v>
      </c>
      <c r="I543" t="s">
        <v>1442</v>
      </c>
      <c r="J543" t="s">
        <v>1443</v>
      </c>
      <c r="K543" t="s">
        <v>1444</v>
      </c>
      <c r="L543">
        <v>1348</v>
      </c>
      <c r="N543">
        <v>1009</v>
      </c>
      <c r="O543" t="s">
        <v>64</v>
      </c>
      <c r="P543" t="s">
        <v>64</v>
      </c>
      <c r="Q543">
        <v>1000</v>
      </c>
      <c r="X543">
        <v>1.4E-3</v>
      </c>
      <c r="Y543">
        <v>6667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3</v>
      </c>
      <c r="AG543">
        <v>1.4E-3</v>
      </c>
      <c r="AH543">
        <v>2</v>
      </c>
      <c r="AI543">
        <v>39572484</v>
      </c>
      <c r="AJ543">
        <v>577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ROW(Source!A251)</f>
        <v>251</v>
      </c>
      <c r="B544">
        <v>39572497</v>
      </c>
      <c r="C544">
        <v>39572495</v>
      </c>
      <c r="D544">
        <v>37065248</v>
      </c>
      <c r="E544">
        <v>1</v>
      </c>
      <c r="F544">
        <v>1</v>
      </c>
      <c r="G544">
        <v>1</v>
      </c>
      <c r="H544">
        <v>1</v>
      </c>
      <c r="I544" t="s">
        <v>1203</v>
      </c>
      <c r="J544" t="s">
        <v>3</v>
      </c>
      <c r="K544" t="s">
        <v>1204</v>
      </c>
      <c r="L544">
        <v>1191</v>
      </c>
      <c r="N544">
        <v>1013</v>
      </c>
      <c r="O544" t="s">
        <v>1143</v>
      </c>
      <c r="P544" t="s">
        <v>1143</v>
      </c>
      <c r="Q544">
        <v>1</v>
      </c>
      <c r="X544">
        <v>7.57</v>
      </c>
      <c r="Y544">
        <v>0</v>
      </c>
      <c r="Z544">
        <v>0</v>
      </c>
      <c r="AA544">
        <v>0</v>
      </c>
      <c r="AB544">
        <v>8.5299999999999994</v>
      </c>
      <c r="AC544">
        <v>0</v>
      </c>
      <c r="AD544">
        <v>1</v>
      </c>
      <c r="AE544">
        <v>1</v>
      </c>
      <c r="AF544" t="s">
        <v>549</v>
      </c>
      <c r="AG544">
        <v>10.219500000000002</v>
      </c>
      <c r="AH544">
        <v>2</v>
      </c>
      <c r="AI544">
        <v>39572496</v>
      </c>
      <c r="AJ544">
        <v>578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ROW(Source!A252)</f>
        <v>252</v>
      </c>
      <c r="B545">
        <v>39572500</v>
      </c>
      <c r="C545">
        <v>39572498</v>
      </c>
      <c r="D545">
        <v>37065248</v>
      </c>
      <c r="E545">
        <v>1</v>
      </c>
      <c r="F545">
        <v>1</v>
      </c>
      <c r="G545">
        <v>1</v>
      </c>
      <c r="H545">
        <v>1</v>
      </c>
      <c r="I545" t="s">
        <v>1203</v>
      </c>
      <c r="J545" t="s">
        <v>3</v>
      </c>
      <c r="K545" t="s">
        <v>1204</v>
      </c>
      <c r="L545">
        <v>1191</v>
      </c>
      <c r="N545">
        <v>1013</v>
      </c>
      <c r="O545" t="s">
        <v>1143</v>
      </c>
      <c r="P545" t="s">
        <v>1143</v>
      </c>
      <c r="Q545">
        <v>1</v>
      </c>
      <c r="X545">
        <v>0.31</v>
      </c>
      <c r="Y545">
        <v>0</v>
      </c>
      <c r="Z545">
        <v>0</v>
      </c>
      <c r="AA545">
        <v>0</v>
      </c>
      <c r="AB545">
        <v>8.5299999999999994</v>
      </c>
      <c r="AC545">
        <v>0</v>
      </c>
      <c r="AD545">
        <v>1</v>
      </c>
      <c r="AE545">
        <v>1</v>
      </c>
      <c r="AF545" t="s">
        <v>552</v>
      </c>
      <c r="AG545">
        <v>3.1</v>
      </c>
      <c r="AH545">
        <v>2</v>
      </c>
      <c r="AI545">
        <v>39572499</v>
      </c>
      <c r="AJ545">
        <v>579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ROW(Source!A253)</f>
        <v>253</v>
      </c>
      <c r="B546">
        <v>39572512</v>
      </c>
      <c r="C546">
        <v>39572501</v>
      </c>
      <c r="D546">
        <v>37070090</v>
      </c>
      <c r="E546">
        <v>1</v>
      </c>
      <c r="F546">
        <v>1</v>
      </c>
      <c r="G546">
        <v>1</v>
      </c>
      <c r="H546">
        <v>1</v>
      </c>
      <c r="I546" t="s">
        <v>1339</v>
      </c>
      <c r="J546" t="s">
        <v>3</v>
      </c>
      <c r="K546" t="s">
        <v>1340</v>
      </c>
      <c r="L546">
        <v>1191</v>
      </c>
      <c r="N546">
        <v>1013</v>
      </c>
      <c r="O546" t="s">
        <v>1143</v>
      </c>
      <c r="P546" t="s">
        <v>1143</v>
      </c>
      <c r="Q546">
        <v>1</v>
      </c>
      <c r="X546">
        <v>45.78</v>
      </c>
      <c r="Y546">
        <v>0</v>
      </c>
      <c r="Z546">
        <v>0</v>
      </c>
      <c r="AA546">
        <v>0</v>
      </c>
      <c r="AB546">
        <v>8.9700000000000006</v>
      </c>
      <c r="AC546">
        <v>0</v>
      </c>
      <c r="AD546">
        <v>1</v>
      </c>
      <c r="AE546">
        <v>1</v>
      </c>
      <c r="AF546" t="s">
        <v>20</v>
      </c>
      <c r="AG546">
        <v>52.646999999999998</v>
      </c>
      <c r="AH546">
        <v>2</v>
      </c>
      <c r="AI546">
        <v>39572502</v>
      </c>
      <c r="AJ546">
        <v>580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ROW(Source!A253)</f>
        <v>253</v>
      </c>
      <c r="B547">
        <v>39572513</v>
      </c>
      <c r="C547">
        <v>39572501</v>
      </c>
      <c r="D547">
        <v>37064876</v>
      </c>
      <c r="E547">
        <v>1</v>
      </c>
      <c r="F547">
        <v>1</v>
      </c>
      <c r="G547">
        <v>1</v>
      </c>
      <c r="H547">
        <v>1</v>
      </c>
      <c r="I547" t="s">
        <v>1146</v>
      </c>
      <c r="J547" t="s">
        <v>3</v>
      </c>
      <c r="K547" t="s">
        <v>1147</v>
      </c>
      <c r="L547">
        <v>1191</v>
      </c>
      <c r="N547">
        <v>1013</v>
      </c>
      <c r="O547" t="s">
        <v>1143</v>
      </c>
      <c r="P547" t="s">
        <v>1143</v>
      </c>
      <c r="Q547">
        <v>1</v>
      </c>
      <c r="X547">
        <v>0.13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2</v>
      </c>
      <c r="AF547" t="s">
        <v>19</v>
      </c>
      <c r="AG547">
        <v>0.16250000000000001</v>
      </c>
      <c r="AH547">
        <v>2</v>
      </c>
      <c r="AI547">
        <v>39572503</v>
      </c>
      <c r="AJ547">
        <v>581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ROW(Source!A253)</f>
        <v>253</v>
      </c>
      <c r="B548">
        <v>39572514</v>
      </c>
      <c r="C548">
        <v>39572501</v>
      </c>
      <c r="D548">
        <v>36882159</v>
      </c>
      <c r="E548">
        <v>1</v>
      </c>
      <c r="F548">
        <v>1</v>
      </c>
      <c r="G548">
        <v>1</v>
      </c>
      <c r="H548">
        <v>2</v>
      </c>
      <c r="I548" t="s">
        <v>1155</v>
      </c>
      <c r="J548" t="s">
        <v>1156</v>
      </c>
      <c r="K548" t="s">
        <v>1157</v>
      </c>
      <c r="L548">
        <v>1368</v>
      </c>
      <c r="N548">
        <v>1011</v>
      </c>
      <c r="O548" t="s">
        <v>1151</v>
      </c>
      <c r="P548" t="s">
        <v>1151</v>
      </c>
      <c r="Q548">
        <v>1</v>
      </c>
      <c r="X548">
        <v>0.08</v>
      </c>
      <c r="Y548">
        <v>0</v>
      </c>
      <c r="Z548">
        <v>111.99</v>
      </c>
      <c r="AA548">
        <v>13.5</v>
      </c>
      <c r="AB548">
        <v>0</v>
      </c>
      <c r="AC548">
        <v>0</v>
      </c>
      <c r="AD548">
        <v>1</v>
      </c>
      <c r="AE548">
        <v>0</v>
      </c>
      <c r="AF548" t="s">
        <v>19</v>
      </c>
      <c r="AG548">
        <v>0.1</v>
      </c>
      <c r="AH548">
        <v>2</v>
      </c>
      <c r="AI548">
        <v>39572504</v>
      </c>
      <c r="AJ548">
        <v>582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ROW(Source!A253)</f>
        <v>253</v>
      </c>
      <c r="B549">
        <v>39572515</v>
      </c>
      <c r="C549">
        <v>39572501</v>
      </c>
      <c r="D549">
        <v>36882569</v>
      </c>
      <c r="E549">
        <v>1</v>
      </c>
      <c r="F549">
        <v>1</v>
      </c>
      <c r="G549">
        <v>1</v>
      </c>
      <c r="H549">
        <v>2</v>
      </c>
      <c r="I549" t="s">
        <v>1197</v>
      </c>
      <c r="J549" t="s">
        <v>1198</v>
      </c>
      <c r="K549" t="s">
        <v>1199</v>
      </c>
      <c r="L549">
        <v>1368</v>
      </c>
      <c r="N549">
        <v>1011</v>
      </c>
      <c r="O549" t="s">
        <v>1151</v>
      </c>
      <c r="P549" t="s">
        <v>1151</v>
      </c>
      <c r="Q549">
        <v>1</v>
      </c>
      <c r="X549">
        <v>2.44</v>
      </c>
      <c r="Y549">
        <v>0</v>
      </c>
      <c r="Z549">
        <v>0.5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19</v>
      </c>
      <c r="AG549">
        <v>3.05</v>
      </c>
      <c r="AH549">
        <v>2</v>
      </c>
      <c r="AI549">
        <v>39572505</v>
      </c>
      <c r="AJ549">
        <v>583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ROW(Source!A253)</f>
        <v>253</v>
      </c>
      <c r="B550">
        <v>39572516</v>
      </c>
      <c r="C550">
        <v>39572501</v>
      </c>
      <c r="D550">
        <v>36883554</v>
      </c>
      <c r="E550">
        <v>1</v>
      </c>
      <c r="F550">
        <v>1</v>
      </c>
      <c r="G550">
        <v>1</v>
      </c>
      <c r="H550">
        <v>2</v>
      </c>
      <c r="I550" t="s">
        <v>1158</v>
      </c>
      <c r="J550" t="s">
        <v>1159</v>
      </c>
      <c r="K550" t="s">
        <v>1160</v>
      </c>
      <c r="L550">
        <v>1368</v>
      </c>
      <c r="N550">
        <v>1011</v>
      </c>
      <c r="O550" t="s">
        <v>1151</v>
      </c>
      <c r="P550" t="s">
        <v>1151</v>
      </c>
      <c r="Q550">
        <v>1</v>
      </c>
      <c r="X550">
        <v>0.05</v>
      </c>
      <c r="Y550">
        <v>0</v>
      </c>
      <c r="Z550">
        <v>65.709999999999994</v>
      </c>
      <c r="AA550">
        <v>11.6</v>
      </c>
      <c r="AB550">
        <v>0</v>
      </c>
      <c r="AC550">
        <v>0</v>
      </c>
      <c r="AD550">
        <v>1</v>
      </c>
      <c r="AE550">
        <v>0</v>
      </c>
      <c r="AF550" t="s">
        <v>19</v>
      </c>
      <c r="AG550">
        <v>6.25E-2</v>
      </c>
      <c r="AH550">
        <v>2</v>
      </c>
      <c r="AI550">
        <v>39572506</v>
      </c>
      <c r="AJ550">
        <v>584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ROW(Source!A253)</f>
        <v>253</v>
      </c>
      <c r="B551">
        <v>39572517</v>
      </c>
      <c r="C551">
        <v>39572501</v>
      </c>
      <c r="D551">
        <v>36804545</v>
      </c>
      <c r="E551">
        <v>1</v>
      </c>
      <c r="F551">
        <v>1</v>
      </c>
      <c r="G551">
        <v>1</v>
      </c>
      <c r="H551">
        <v>3</v>
      </c>
      <c r="I551" t="s">
        <v>1211</v>
      </c>
      <c r="J551" t="s">
        <v>1212</v>
      </c>
      <c r="K551" t="s">
        <v>1213</v>
      </c>
      <c r="L551">
        <v>1348</v>
      </c>
      <c r="N551">
        <v>1009</v>
      </c>
      <c r="O551" t="s">
        <v>64</v>
      </c>
      <c r="P551" t="s">
        <v>64</v>
      </c>
      <c r="Q551">
        <v>1000</v>
      </c>
      <c r="X551">
        <v>2E-3</v>
      </c>
      <c r="Y551">
        <v>11978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3</v>
      </c>
      <c r="AG551">
        <v>2E-3</v>
      </c>
      <c r="AH551">
        <v>2</v>
      </c>
      <c r="AI551">
        <v>39572507</v>
      </c>
      <c r="AJ551">
        <v>585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ROW(Source!A253)</f>
        <v>253</v>
      </c>
      <c r="B552">
        <v>39572518</v>
      </c>
      <c r="C552">
        <v>39572501</v>
      </c>
      <c r="D552">
        <v>36796108</v>
      </c>
      <c r="E552">
        <v>17</v>
      </c>
      <c r="F552">
        <v>1</v>
      </c>
      <c r="G552">
        <v>1</v>
      </c>
      <c r="H552">
        <v>3</v>
      </c>
      <c r="I552" t="s">
        <v>95</v>
      </c>
      <c r="J552" t="s">
        <v>3</v>
      </c>
      <c r="K552" t="s">
        <v>96</v>
      </c>
      <c r="L552">
        <v>1339</v>
      </c>
      <c r="N552">
        <v>1007</v>
      </c>
      <c r="O552" t="s">
        <v>73</v>
      </c>
      <c r="P552" t="s">
        <v>73</v>
      </c>
      <c r="Q552">
        <v>1</v>
      </c>
      <c r="X552">
        <v>2.04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 t="s">
        <v>3</v>
      </c>
      <c r="AG552">
        <v>2.04</v>
      </c>
      <c r="AH552">
        <v>2</v>
      </c>
      <c r="AI552">
        <v>39572508</v>
      </c>
      <c r="AJ552">
        <v>586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ROW(Source!A253)</f>
        <v>253</v>
      </c>
      <c r="B553">
        <v>39572519</v>
      </c>
      <c r="C553">
        <v>39572501</v>
      </c>
      <c r="D553">
        <v>36830501</v>
      </c>
      <c r="E553">
        <v>1</v>
      </c>
      <c r="F553">
        <v>1</v>
      </c>
      <c r="G553">
        <v>1</v>
      </c>
      <c r="H553">
        <v>3</v>
      </c>
      <c r="I553" t="s">
        <v>1375</v>
      </c>
      <c r="J553" t="s">
        <v>1376</v>
      </c>
      <c r="K553" t="s">
        <v>1377</v>
      </c>
      <c r="L553">
        <v>1339</v>
      </c>
      <c r="N553">
        <v>1007</v>
      </c>
      <c r="O553" t="s">
        <v>73</v>
      </c>
      <c r="P553" t="s">
        <v>73</v>
      </c>
      <c r="Q553">
        <v>1</v>
      </c>
      <c r="X553">
        <v>0.1</v>
      </c>
      <c r="Y553">
        <v>1100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3</v>
      </c>
      <c r="AG553">
        <v>0.1</v>
      </c>
      <c r="AH553">
        <v>2</v>
      </c>
      <c r="AI553">
        <v>39572510</v>
      </c>
      <c r="AJ553">
        <v>588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ROW(Source!A253)</f>
        <v>253</v>
      </c>
      <c r="B554">
        <v>39572520</v>
      </c>
      <c r="C554">
        <v>39572501</v>
      </c>
      <c r="D554">
        <v>36830509</v>
      </c>
      <c r="E554">
        <v>1</v>
      </c>
      <c r="F554">
        <v>1</v>
      </c>
      <c r="G554">
        <v>1</v>
      </c>
      <c r="H554">
        <v>3</v>
      </c>
      <c r="I554" t="s">
        <v>1223</v>
      </c>
      <c r="J554" t="s">
        <v>1224</v>
      </c>
      <c r="K554" t="s">
        <v>1225</v>
      </c>
      <c r="L554">
        <v>1339</v>
      </c>
      <c r="N554">
        <v>1007</v>
      </c>
      <c r="O554" t="s">
        <v>73</v>
      </c>
      <c r="P554" t="s">
        <v>73</v>
      </c>
      <c r="Q554">
        <v>1</v>
      </c>
      <c r="X554">
        <v>0.04</v>
      </c>
      <c r="Y554">
        <v>1056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3</v>
      </c>
      <c r="AG554">
        <v>0.04</v>
      </c>
      <c r="AH554">
        <v>2</v>
      </c>
      <c r="AI554">
        <v>39572511</v>
      </c>
      <c r="AJ554">
        <v>589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ROW(Source!A256)</f>
        <v>256</v>
      </c>
      <c r="B555">
        <v>39572536</v>
      </c>
      <c r="C555">
        <v>39572523</v>
      </c>
      <c r="D555">
        <v>37071037</v>
      </c>
      <c r="E555">
        <v>1</v>
      </c>
      <c r="F555">
        <v>1</v>
      </c>
      <c r="G555">
        <v>1</v>
      </c>
      <c r="H555">
        <v>1</v>
      </c>
      <c r="I555" t="s">
        <v>1144</v>
      </c>
      <c r="J555" t="s">
        <v>3</v>
      </c>
      <c r="K555" t="s">
        <v>1145</v>
      </c>
      <c r="L555">
        <v>1191</v>
      </c>
      <c r="N555">
        <v>1013</v>
      </c>
      <c r="O555" t="s">
        <v>1143</v>
      </c>
      <c r="P555" t="s">
        <v>1143</v>
      </c>
      <c r="Q555">
        <v>1</v>
      </c>
      <c r="X555">
        <v>16.100000000000001</v>
      </c>
      <c r="Y555">
        <v>0</v>
      </c>
      <c r="Z555">
        <v>0</v>
      </c>
      <c r="AA555">
        <v>0</v>
      </c>
      <c r="AB555">
        <v>9.6199999999999992</v>
      </c>
      <c r="AC555">
        <v>0</v>
      </c>
      <c r="AD555">
        <v>1</v>
      </c>
      <c r="AE555">
        <v>1</v>
      </c>
      <c r="AF555" t="s">
        <v>20</v>
      </c>
      <c r="AG555">
        <v>18.515000000000001</v>
      </c>
      <c r="AH555">
        <v>2</v>
      </c>
      <c r="AI555">
        <v>39572524</v>
      </c>
      <c r="AJ555">
        <v>590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ROW(Source!A256)</f>
        <v>256</v>
      </c>
      <c r="B556">
        <v>39572537</v>
      </c>
      <c r="C556">
        <v>39572523</v>
      </c>
      <c r="D556">
        <v>37064876</v>
      </c>
      <c r="E556">
        <v>1</v>
      </c>
      <c r="F556">
        <v>1</v>
      </c>
      <c r="G556">
        <v>1</v>
      </c>
      <c r="H556">
        <v>1</v>
      </c>
      <c r="I556" t="s">
        <v>1146</v>
      </c>
      <c r="J556" t="s">
        <v>3</v>
      </c>
      <c r="K556" t="s">
        <v>1147</v>
      </c>
      <c r="L556">
        <v>1191</v>
      </c>
      <c r="N556">
        <v>1013</v>
      </c>
      <c r="O556" t="s">
        <v>1143</v>
      </c>
      <c r="P556" t="s">
        <v>1143</v>
      </c>
      <c r="Q556">
        <v>1</v>
      </c>
      <c r="X556">
        <v>0.05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2</v>
      </c>
      <c r="AF556" t="s">
        <v>19</v>
      </c>
      <c r="AG556">
        <v>6.25E-2</v>
      </c>
      <c r="AH556">
        <v>2</v>
      </c>
      <c r="AI556">
        <v>39572525</v>
      </c>
      <c r="AJ556">
        <v>591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ROW(Source!A256)</f>
        <v>256</v>
      </c>
      <c r="B557">
        <v>39572538</v>
      </c>
      <c r="C557">
        <v>39572523</v>
      </c>
      <c r="D557">
        <v>36883554</v>
      </c>
      <c r="E557">
        <v>1</v>
      </c>
      <c r="F557">
        <v>1</v>
      </c>
      <c r="G557">
        <v>1</v>
      </c>
      <c r="H557">
        <v>2</v>
      </c>
      <c r="I557" t="s">
        <v>1158</v>
      </c>
      <c r="J557" t="s">
        <v>1159</v>
      </c>
      <c r="K557" t="s">
        <v>1160</v>
      </c>
      <c r="L557">
        <v>1368</v>
      </c>
      <c r="N557">
        <v>1011</v>
      </c>
      <c r="O557" t="s">
        <v>1151</v>
      </c>
      <c r="P557" t="s">
        <v>1151</v>
      </c>
      <c r="Q557">
        <v>1</v>
      </c>
      <c r="X557">
        <v>0.05</v>
      </c>
      <c r="Y557">
        <v>0</v>
      </c>
      <c r="Z557">
        <v>65.709999999999994</v>
      </c>
      <c r="AA557">
        <v>11.6</v>
      </c>
      <c r="AB557">
        <v>0</v>
      </c>
      <c r="AC557">
        <v>0</v>
      </c>
      <c r="AD557">
        <v>1</v>
      </c>
      <c r="AE557">
        <v>0</v>
      </c>
      <c r="AF557" t="s">
        <v>19</v>
      </c>
      <c r="AG557">
        <v>6.25E-2</v>
      </c>
      <c r="AH557">
        <v>2</v>
      </c>
      <c r="AI557">
        <v>39572526</v>
      </c>
      <c r="AJ557">
        <v>592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ROW(Source!A256)</f>
        <v>256</v>
      </c>
      <c r="B558">
        <v>39572539</v>
      </c>
      <c r="C558">
        <v>39572523</v>
      </c>
      <c r="D558">
        <v>36883789</v>
      </c>
      <c r="E558">
        <v>1</v>
      </c>
      <c r="F558">
        <v>1</v>
      </c>
      <c r="G558">
        <v>1</v>
      </c>
      <c r="H558">
        <v>2</v>
      </c>
      <c r="I558" t="s">
        <v>1378</v>
      </c>
      <c r="J558" t="s">
        <v>1379</v>
      </c>
      <c r="K558" t="s">
        <v>1380</v>
      </c>
      <c r="L558">
        <v>1368</v>
      </c>
      <c r="N558">
        <v>1011</v>
      </c>
      <c r="O558" t="s">
        <v>1151</v>
      </c>
      <c r="P558" t="s">
        <v>1151</v>
      </c>
      <c r="Q558">
        <v>1</v>
      </c>
      <c r="X558">
        <v>6.96</v>
      </c>
      <c r="Y558">
        <v>0</v>
      </c>
      <c r="Z558">
        <v>1.2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19</v>
      </c>
      <c r="AG558">
        <v>8.6999999999999993</v>
      </c>
      <c r="AH558">
        <v>2</v>
      </c>
      <c r="AI558">
        <v>39572527</v>
      </c>
      <c r="AJ558">
        <v>593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ROW(Source!A256)</f>
        <v>256</v>
      </c>
      <c r="B559">
        <v>39572540</v>
      </c>
      <c r="C559">
        <v>39572523</v>
      </c>
      <c r="D559">
        <v>36800030</v>
      </c>
      <c r="E559">
        <v>1</v>
      </c>
      <c r="F559">
        <v>1</v>
      </c>
      <c r="G559">
        <v>1</v>
      </c>
      <c r="H559">
        <v>3</v>
      </c>
      <c r="I559" t="s">
        <v>1381</v>
      </c>
      <c r="J559" t="s">
        <v>1382</v>
      </c>
      <c r="K559" t="s">
        <v>1383</v>
      </c>
      <c r="L559">
        <v>1348</v>
      </c>
      <c r="N559">
        <v>1009</v>
      </c>
      <c r="O559" t="s">
        <v>64</v>
      </c>
      <c r="P559" t="s">
        <v>64</v>
      </c>
      <c r="Q559">
        <v>1000</v>
      </c>
      <c r="X559">
        <v>2E-3</v>
      </c>
      <c r="Y559">
        <v>4488.3999999999996</v>
      </c>
      <c r="Z559">
        <v>0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3</v>
      </c>
      <c r="AG559">
        <v>2E-3</v>
      </c>
      <c r="AH559">
        <v>2</v>
      </c>
      <c r="AI559">
        <v>39572528</v>
      </c>
      <c r="AJ559">
        <v>594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ROW(Source!A256)</f>
        <v>256</v>
      </c>
      <c r="B560">
        <v>39572541</v>
      </c>
      <c r="C560">
        <v>39572523</v>
      </c>
      <c r="D560">
        <v>36800141</v>
      </c>
      <c r="E560">
        <v>1</v>
      </c>
      <c r="F560">
        <v>1</v>
      </c>
      <c r="G560">
        <v>1</v>
      </c>
      <c r="H560">
        <v>3</v>
      </c>
      <c r="I560" t="s">
        <v>1384</v>
      </c>
      <c r="J560" t="s">
        <v>1385</v>
      </c>
      <c r="K560" t="s">
        <v>1386</v>
      </c>
      <c r="L560">
        <v>1348</v>
      </c>
      <c r="N560">
        <v>1009</v>
      </c>
      <c r="O560" t="s">
        <v>64</v>
      </c>
      <c r="P560" t="s">
        <v>64</v>
      </c>
      <c r="Q560">
        <v>1000</v>
      </c>
      <c r="X560">
        <v>4.1599999999999996E-3</v>
      </c>
      <c r="Y560">
        <v>32830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3</v>
      </c>
      <c r="AG560">
        <v>4.1599999999999996E-3</v>
      </c>
      <c r="AH560">
        <v>2</v>
      </c>
      <c r="AI560">
        <v>39572529</v>
      </c>
      <c r="AJ560">
        <v>595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ROW(Source!A256)</f>
        <v>256</v>
      </c>
      <c r="B561">
        <v>39572542</v>
      </c>
      <c r="C561">
        <v>39572523</v>
      </c>
      <c r="D561">
        <v>36800159</v>
      </c>
      <c r="E561">
        <v>1</v>
      </c>
      <c r="F561">
        <v>1</v>
      </c>
      <c r="G561">
        <v>1</v>
      </c>
      <c r="H561">
        <v>3</v>
      </c>
      <c r="I561" t="s">
        <v>1387</v>
      </c>
      <c r="J561" t="s">
        <v>1388</v>
      </c>
      <c r="K561" t="s">
        <v>1389</v>
      </c>
      <c r="L561">
        <v>1339</v>
      </c>
      <c r="N561">
        <v>1007</v>
      </c>
      <c r="O561" t="s">
        <v>73</v>
      </c>
      <c r="P561" t="s">
        <v>73</v>
      </c>
      <c r="Q561">
        <v>1</v>
      </c>
      <c r="X561">
        <v>6</v>
      </c>
      <c r="Y561">
        <v>6.22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3</v>
      </c>
      <c r="AG561">
        <v>6</v>
      </c>
      <c r="AH561">
        <v>2</v>
      </c>
      <c r="AI561">
        <v>39572530</v>
      </c>
      <c r="AJ561">
        <v>596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ROW(Source!A256)</f>
        <v>256</v>
      </c>
      <c r="B562">
        <v>39572543</v>
      </c>
      <c r="C562">
        <v>39572523</v>
      </c>
      <c r="D562">
        <v>36804405</v>
      </c>
      <c r="E562">
        <v>1</v>
      </c>
      <c r="F562">
        <v>1</v>
      </c>
      <c r="G562">
        <v>1</v>
      </c>
      <c r="H562">
        <v>3</v>
      </c>
      <c r="I562" t="s">
        <v>558</v>
      </c>
      <c r="J562" t="s">
        <v>560</v>
      </c>
      <c r="K562" t="s">
        <v>559</v>
      </c>
      <c r="L562">
        <v>1348</v>
      </c>
      <c r="N562">
        <v>1009</v>
      </c>
      <c r="O562" t="s">
        <v>64</v>
      </c>
      <c r="P562" t="s">
        <v>64</v>
      </c>
      <c r="Q562">
        <v>1000</v>
      </c>
      <c r="X562">
        <v>0</v>
      </c>
      <c r="Y562">
        <v>27595</v>
      </c>
      <c r="Z562">
        <v>0</v>
      </c>
      <c r="AA562">
        <v>0</v>
      </c>
      <c r="AB562">
        <v>0</v>
      </c>
      <c r="AC562">
        <v>1</v>
      </c>
      <c r="AD562">
        <v>0</v>
      </c>
      <c r="AE562">
        <v>0</v>
      </c>
      <c r="AF562" t="s">
        <v>3</v>
      </c>
      <c r="AG562">
        <v>0</v>
      </c>
      <c r="AH562">
        <v>2</v>
      </c>
      <c r="AI562">
        <v>39572532</v>
      </c>
      <c r="AJ562">
        <v>598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ROW(Source!A256)</f>
        <v>256</v>
      </c>
      <c r="B563">
        <v>39572544</v>
      </c>
      <c r="C563">
        <v>39572523</v>
      </c>
      <c r="D563">
        <v>36839094</v>
      </c>
      <c r="E563">
        <v>1</v>
      </c>
      <c r="F563">
        <v>1</v>
      </c>
      <c r="G563">
        <v>1</v>
      </c>
      <c r="H563">
        <v>3</v>
      </c>
      <c r="I563" t="s">
        <v>1390</v>
      </c>
      <c r="J563" t="s">
        <v>1391</v>
      </c>
      <c r="K563" t="s">
        <v>1392</v>
      </c>
      <c r="L563">
        <v>1348</v>
      </c>
      <c r="N563">
        <v>1009</v>
      </c>
      <c r="O563" t="s">
        <v>64</v>
      </c>
      <c r="P563" t="s">
        <v>64</v>
      </c>
      <c r="Q563">
        <v>1000</v>
      </c>
      <c r="X563">
        <v>5.0000000000000002E-5</v>
      </c>
      <c r="Y563">
        <v>67872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0</v>
      </c>
      <c r="AF563" t="s">
        <v>3</v>
      </c>
      <c r="AG563">
        <v>5.0000000000000002E-5</v>
      </c>
      <c r="AH563">
        <v>2</v>
      </c>
      <c r="AI563">
        <v>39572533</v>
      </c>
      <c r="AJ563">
        <v>600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ROW(Source!A256)</f>
        <v>256</v>
      </c>
      <c r="B564">
        <v>39572545</v>
      </c>
      <c r="C564">
        <v>39572523</v>
      </c>
      <c r="D564">
        <v>36839146</v>
      </c>
      <c r="E564">
        <v>1</v>
      </c>
      <c r="F564">
        <v>1</v>
      </c>
      <c r="G564">
        <v>1</v>
      </c>
      <c r="H564">
        <v>3</v>
      </c>
      <c r="I564" t="s">
        <v>1393</v>
      </c>
      <c r="J564" t="s">
        <v>1394</v>
      </c>
      <c r="K564" t="s">
        <v>1395</v>
      </c>
      <c r="L564">
        <v>1348</v>
      </c>
      <c r="N564">
        <v>1009</v>
      </c>
      <c r="O564" t="s">
        <v>64</v>
      </c>
      <c r="P564" t="s">
        <v>64</v>
      </c>
      <c r="Q564">
        <v>1000</v>
      </c>
      <c r="X564">
        <v>2.0000000000000002E-5</v>
      </c>
      <c r="Y564">
        <v>9420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3</v>
      </c>
      <c r="AG564">
        <v>2.0000000000000002E-5</v>
      </c>
      <c r="AH564">
        <v>2</v>
      </c>
      <c r="AI564">
        <v>39572534</v>
      </c>
      <c r="AJ564">
        <v>601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ROW(Source!A256)</f>
        <v>256</v>
      </c>
      <c r="B565">
        <v>39572546</v>
      </c>
      <c r="C565">
        <v>39572523</v>
      </c>
      <c r="D565">
        <v>36839240</v>
      </c>
      <c r="E565">
        <v>1</v>
      </c>
      <c r="F565">
        <v>1</v>
      </c>
      <c r="G565">
        <v>1</v>
      </c>
      <c r="H565">
        <v>3</v>
      </c>
      <c r="I565" t="s">
        <v>1396</v>
      </c>
      <c r="J565" t="s">
        <v>1397</v>
      </c>
      <c r="K565" t="s">
        <v>1398</v>
      </c>
      <c r="L565">
        <v>1348</v>
      </c>
      <c r="N565">
        <v>1009</v>
      </c>
      <c r="O565" t="s">
        <v>64</v>
      </c>
      <c r="P565" t="s">
        <v>64</v>
      </c>
      <c r="Q565">
        <v>1000</v>
      </c>
      <c r="X565">
        <v>1.4E-3</v>
      </c>
      <c r="Y565">
        <v>18950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3</v>
      </c>
      <c r="AG565">
        <v>1.4E-3</v>
      </c>
      <c r="AH565">
        <v>2</v>
      </c>
      <c r="AI565">
        <v>39572535</v>
      </c>
      <c r="AJ565">
        <v>602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ROW(Source!A260)</f>
        <v>260</v>
      </c>
      <c r="B566">
        <v>39572573</v>
      </c>
      <c r="C566">
        <v>39572549</v>
      </c>
      <c r="D566">
        <v>37072767</v>
      </c>
      <c r="E566">
        <v>1</v>
      </c>
      <c r="F566">
        <v>1</v>
      </c>
      <c r="G566">
        <v>1</v>
      </c>
      <c r="H566">
        <v>1</v>
      </c>
      <c r="I566" t="s">
        <v>1399</v>
      </c>
      <c r="J566" t="s">
        <v>3</v>
      </c>
      <c r="K566" t="s">
        <v>1400</v>
      </c>
      <c r="L566">
        <v>1191</v>
      </c>
      <c r="N566">
        <v>1013</v>
      </c>
      <c r="O566" t="s">
        <v>1143</v>
      </c>
      <c r="P566" t="s">
        <v>1143</v>
      </c>
      <c r="Q566">
        <v>1</v>
      </c>
      <c r="X566">
        <v>10.47</v>
      </c>
      <c r="Y566">
        <v>0</v>
      </c>
      <c r="Z566">
        <v>0</v>
      </c>
      <c r="AA566">
        <v>0</v>
      </c>
      <c r="AB566">
        <v>9.18</v>
      </c>
      <c r="AC566">
        <v>0</v>
      </c>
      <c r="AD566">
        <v>1</v>
      </c>
      <c r="AE566">
        <v>1</v>
      </c>
      <c r="AF566" t="s">
        <v>20</v>
      </c>
      <c r="AG566">
        <v>12.0405</v>
      </c>
      <c r="AH566">
        <v>2</v>
      </c>
      <c r="AI566">
        <v>39572550</v>
      </c>
      <c r="AJ566">
        <v>603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ROW(Source!A260)</f>
        <v>260</v>
      </c>
      <c r="B567">
        <v>39572574</v>
      </c>
      <c r="C567">
        <v>39572549</v>
      </c>
      <c r="D567">
        <v>37064876</v>
      </c>
      <c r="E567">
        <v>1</v>
      </c>
      <c r="F567">
        <v>1</v>
      </c>
      <c r="G567">
        <v>1</v>
      </c>
      <c r="H567">
        <v>1</v>
      </c>
      <c r="I567" t="s">
        <v>1146</v>
      </c>
      <c r="J567" t="s">
        <v>3</v>
      </c>
      <c r="K567" t="s">
        <v>1147</v>
      </c>
      <c r="L567">
        <v>1191</v>
      </c>
      <c r="N567">
        <v>1013</v>
      </c>
      <c r="O567" t="s">
        <v>1143</v>
      </c>
      <c r="P567" t="s">
        <v>1143</v>
      </c>
      <c r="Q567">
        <v>1</v>
      </c>
      <c r="X567">
        <v>2.2200000000000002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2</v>
      </c>
      <c r="AF567" t="s">
        <v>19</v>
      </c>
      <c r="AG567">
        <v>2.7750000000000004</v>
      </c>
      <c r="AH567">
        <v>2</v>
      </c>
      <c r="AI567">
        <v>39572551</v>
      </c>
      <c r="AJ567">
        <v>604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ROW(Source!A260)</f>
        <v>260</v>
      </c>
      <c r="B568">
        <v>39572575</v>
      </c>
      <c r="C568">
        <v>39572549</v>
      </c>
      <c r="D568">
        <v>36882079</v>
      </c>
      <c r="E568">
        <v>1</v>
      </c>
      <c r="F568">
        <v>1</v>
      </c>
      <c r="G568">
        <v>1</v>
      </c>
      <c r="H568">
        <v>2</v>
      </c>
      <c r="I568" t="s">
        <v>1401</v>
      </c>
      <c r="J568" t="s">
        <v>1402</v>
      </c>
      <c r="K568" t="s">
        <v>1403</v>
      </c>
      <c r="L568">
        <v>1368</v>
      </c>
      <c r="N568">
        <v>1011</v>
      </c>
      <c r="O568" t="s">
        <v>1151</v>
      </c>
      <c r="P568" t="s">
        <v>1151</v>
      </c>
      <c r="Q568">
        <v>1</v>
      </c>
      <c r="X568">
        <v>0.1</v>
      </c>
      <c r="Y568">
        <v>0</v>
      </c>
      <c r="Z568">
        <v>120.24</v>
      </c>
      <c r="AA568">
        <v>15.42</v>
      </c>
      <c r="AB568">
        <v>0</v>
      </c>
      <c r="AC568">
        <v>0</v>
      </c>
      <c r="AD568">
        <v>1</v>
      </c>
      <c r="AE568">
        <v>0</v>
      </c>
      <c r="AF568" t="s">
        <v>19</v>
      </c>
      <c r="AG568">
        <v>0.125</v>
      </c>
      <c r="AH568">
        <v>2</v>
      </c>
      <c r="AI568">
        <v>39572552</v>
      </c>
      <c r="AJ568">
        <v>605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ROW(Source!A260)</f>
        <v>260</v>
      </c>
      <c r="B569">
        <v>39572576</v>
      </c>
      <c r="C569">
        <v>39572549</v>
      </c>
      <c r="D569">
        <v>36882159</v>
      </c>
      <c r="E569">
        <v>1</v>
      </c>
      <c r="F569">
        <v>1</v>
      </c>
      <c r="G569">
        <v>1</v>
      </c>
      <c r="H569">
        <v>2</v>
      </c>
      <c r="I569" t="s">
        <v>1155</v>
      </c>
      <c r="J569" t="s">
        <v>1156</v>
      </c>
      <c r="K569" t="s">
        <v>1157</v>
      </c>
      <c r="L569">
        <v>1368</v>
      </c>
      <c r="N569">
        <v>1011</v>
      </c>
      <c r="O569" t="s">
        <v>1151</v>
      </c>
      <c r="P569" t="s">
        <v>1151</v>
      </c>
      <c r="Q569">
        <v>1</v>
      </c>
      <c r="X569">
        <v>0.2</v>
      </c>
      <c r="Y569">
        <v>0</v>
      </c>
      <c r="Z569">
        <v>111.99</v>
      </c>
      <c r="AA569">
        <v>13.5</v>
      </c>
      <c r="AB569">
        <v>0</v>
      </c>
      <c r="AC569">
        <v>0</v>
      </c>
      <c r="AD569">
        <v>1</v>
      </c>
      <c r="AE569">
        <v>0</v>
      </c>
      <c r="AF569" t="s">
        <v>19</v>
      </c>
      <c r="AG569">
        <v>0.25</v>
      </c>
      <c r="AH569">
        <v>2</v>
      </c>
      <c r="AI569">
        <v>39572553</v>
      </c>
      <c r="AJ569">
        <v>606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ROW(Source!A260)</f>
        <v>260</v>
      </c>
      <c r="B570">
        <v>39572577</v>
      </c>
      <c r="C570">
        <v>39572549</v>
      </c>
      <c r="D570">
        <v>36882171</v>
      </c>
      <c r="E570">
        <v>1</v>
      </c>
      <c r="F570">
        <v>1</v>
      </c>
      <c r="G570">
        <v>1</v>
      </c>
      <c r="H570">
        <v>2</v>
      </c>
      <c r="I570" t="s">
        <v>1404</v>
      </c>
      <c r="J570" t="s">
        <v>1405</v>
      </c>
      <c r="K570" t="s">
        <v>1406</v>
      </c>
      <c r="L570">
        <v>1368</v>
      </c>
      <c r="N570">
        <v>1011</v>
      </c>
      <c r="O570" t="s">
        <v>1151</v>
      </c>
      <c r="P570" t="s">
        <v>1151</v>
      </c>
      <c r="Q570">
        <v>1</v>
      </c>
      <c r="X570">
        <v>1.61</v>
      </c>
      <c r="Y570">
        <v>0</v>
      </c>
      <c r="Z570">
        <v>120.04</v>
      </c>
      <c r="AA570">
        <v>13.5</v>
      </c>
      <c r="AB570">
        <v>0</v>
      </c>
      <c r="AC570">
        <v>0</v>
      </c>
      <c r="AD570">
        <v>1</v>
      </c>
      <c r="AE570">
        <v>0</v>
      </c>
      <c r="AF570" t="s">
        <v>19</v>
      </c>
      <c r="AG570">
        <v>2.0125000000000002</v>
      </c>
      <c r="AH570">
        <v>2</v>
      </c>
      <c r="AI570">
        <v>39572554</v>
      </c>
      <c r="AJ570">
        <v>607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ROW(Source!A260)</f>
        <v>260</v>
      </c>
      <c r="B571">
        <v>39572578</v>
      </c>
      <c r="C571">
        <v>39572549</v>
      </c>
      <c r="D571">
        <v>36883554</v>
      </c>
      <c r="E571">
        <v>1</v>
      </c>
      <c r="F571">
        <v>1</v>
      </c>
      <c r="G571">
        <v>1</v>
      </c>
      <c r="H571">
        <v>2</v>
      </c>
      <c r="I571" t="s">
        <v>1158</v>
      </c>
      <c r="J571" t="s">
        <v>1159</v>
      </c>
      <c r="K571" t="s">
        <v>1160</v>
      </c>
      <c r="L571">
        <v>1368</v>
      </c>
      <c r="N571">
        <v>1011</v>
      </c>
      <c r="O571" t="s">
        <v>1151</v>
      </c>
      <c r="P571" t="s">
        <v>1151</v>
      </c>
      <c r="Q571">
        <v>1</v>
      </c>
      <c r="X571">
        <v>0.31</v>
      </c>
      <c r="Y571">
        <v>0</v>
      </c>
      <c r="Z571">
        <v>65.709999999999994</v>
      </c>
      <c r="AA571">
        <v>11.6</v>
      </c>
      <c r="AB571">
        <v>0</v>
      </c>
      <c r="AC571">
        <v>0</v>
      </c>
      <c r="AD571">
        <v>1</v>
      </c>
      <c r="AE571">
        <v>0</v>
      </c>
      <c r="AF571" t="s">
        <v>19</v>
      </c>
      <c r="AG571">
        <v>0.38750000000000001</v>
      </c>
      <c r="AH571">
        <v>2</v>
      </c>
      <c r="AI571">
        <v>39572555</v>
      </c>
      <c r="AJ571">
        <v>608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ROW(Source!A260)</f>
        <v>260</v>
      </c>
      <c r="B572">
        <v>39572579</v>
      </c>
      <c r="C572">
        <v>39572549</v>
      </c>
      <c r="D572">
        <v>36883789</v>
      </c>
      <c r="E572">
        <v>1</v>
      </c>
      <c r="F572">
        <v>1</v>
      </c>
      <c r="G572">
        <v>1</v>
      </c>
      <c r="H572">
        <v>2</v>
      </c>
      <c r="I572" t="s">
        <v>1378</v>
      </c>
      <c r="J572" t="s">
        <v>1379</v>
      </c>
      <c r="K572" t="s">
        <v>1380</v>
      </c>
      <c r="L572">
        <v>1368</v>
      </c>
      <c r="N572">
        <v>1011</v>
      </c>
      <c r="O572" t="s">
        <v>1151</v>
      </c>
      <c r="P572" t="s">
        <v>1151</v>
      </c>
      <c r="Q572">
        <v>1</v>
      </c>
      <c r="X572">
        <v>1.01</v>
      </c>
      <c r="Y572">
        <v>0</v>
      </c>
      <c r="Z572">
        <v>1.2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19</v>
      </c>
      <c r="AG572">
        <v>1.2625</v>
      </c>
      <c r="AH572">
        <v>2</v>
      </c>
      <c r="AI572">
        <v>39572556</v>
      </c>
      <c r="AJ572">
        <v>609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ROW(Source!A260)</f>
        <v>260</v>
      </c>
      <c r="B573">
        <v>39572580</v>
      </c>
      <c r="C573">
        <v>39572549</v>
      </c>
      <c r="D573">
        <v>36883836</v>
      </c>
      <c r="E573">
        <v>1</v>
      </c>
      <c r="F573">
        <v>1</v>
      </c>
      <c r="G573">
        <v>1</v>
      </c>
      <c r="H573">
        <v>2</v>
      </c>
      <c r="I573" t="s">
        <v>1407</v>
      </c>
      <c r="J573" t="s">
        <v>1408</v>
      </c>
      <c r="K573" t="s">
        <v>1409</v>
      </c>
      <c r="L573">
        <v>1368</v>
      </c>
      <c r="N573">
        <v>1011</v>
      </c>
      <c r="O573" t="s">
        <v>1151</v>
      </c>
      <c r="P573" t="s">
        <v>1151</v>
      </c>
      <c r="Q573">
        <v>1</v>
      </c>
      <c r="X573">
        <v>1.1000000000000001</v>
      </c>
      <c r="Y573">
        <v>0</v>
      </c>
      <c r="Z573">
        <v>12.31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19</v>
      </c>
      <c r="AG573">
        <v>1.375</v>
      </c>
      <c r="AH573">
        <v>2</v>
      </c>
      <c r="AI573">
        <v>39572557</v>
      </c>
      <c r="AJ573">
        <v>610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ROW(Source!A260)</f>
        <v>260</v>
      </c>
      <c r="B574">
        <v>39572581</v>
      </c>
      <c r="C574">
        <v>39572549</v>
      </c>
      <c r="D574">
        <v>36800159</v>
      </c>
      <c r="E574">
        <v>1</v>
      </c>
      <c r="F574">
        <v>1</v>
      </c>
      <c r="G574">
        <v>1</v>
      </c>
      <c r="H574">
        <v>3</v>
      </c>
      <c r="I574" t="s">
        <v>1387</v>
      </c>
      <c r="J574" t="s">
        <v>1388</v>
      </c>
      <c r="K574" t="s">
        <v>1389</v>
      </c>
      <c r="L574">
        <v>1339</v>
      </c>
      <c r="N574">
        <v>1007</v>
      </c>
      <c r="O574" t="s">
        <v>73</v>
      </c>
      <c r="P574" t="s">
        <v>73</v>
      </c>
      <c r="Q574">
        <v>1</v>
      </c>
      <c r="X574">
        <v>0.7</v>
      </c>
      <c r="Y574">
        <v>6.22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3</v>
      </c>
      <c r="AG574">
        <v>0.7</v>
      </c>
      <c r="AH574">
        <v>2</v>
      </c>
      <c r="AI574">
        <v>39572558</v>
      </c>
      <c r="AJ574">
        <v>611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ROW(Source!A260)</f>
        <v>260</v>
      </c>
      <c r="B575">
        <v>39572582</v>
      </c>
      <c r="C575">
        <v>39572549</v>
      </c>
      <c r="D575">
        <v>36800166</v>
      </c>
      <c r="E575">
        <v>1</v>
      </c>
      <c r="F575">
        <v>1</v>
      </c>
      <c r="G575">
        <v>1</v>
      </c>
      <c r="H575">
        <v>3</v>
      </c>
      <c r="I575" t="s">
        <v>1410</v>
      </c>
      <c r="J575" t="s">
        <v>1411</v>
      </c>
      <c r="K575" t="s">
        <v>1412</v>
      </c>
      <c r="L575">
        <v>1346</v>
      </c>
      <c r="N575">
        <v>1009</v>
      </c>
      <c r="O575" t="s">
        <v>307</v>
      </c>
      <c r="P575" t="s">
        <v>307</v>
      </c>
      <c r="Q575">
        <v>1</v>
      </c>
      <c r="X575">
        <v>0.21</v>
      </c>
      <c r="Y575">
        <v>6.09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3</v>
      </c>
      <c r="AG575">
        <v>0.21</v>
      </c>
      <c r="AH575">
        <v>2</v>
      </c>
      <c r="AI575">
        <v>39572559</v>
      </c>
      <c r="AJ575">
        <v>612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ROW(Source!A260)</f>
        <v>260</v>
      </c>
      <c r="B576">
        <v>39572583</v>
      </c>
      <c r="C576">
        <v>39572549</v>
      </c>
      <c r="D576">
        <v>36803256</v>
      </c>
      <c r="E576">
        <v>1</v>
      </c>
      <c r="F576">
        <v>1</v>
      </c>
      <c r="G576">
        <v>1</v>
      </c>
      <c r="H576">
        <v>3</v>
      </c>
      <c r="I576" t="s">
        <v>1178</v>
      </c>
      <c r="J576" t="s">
        <v>1179</v>
      </c>
      <c r="K576" t="s">
        <v>1180</v>
      </c>
      <c r="L576">
        <v>1348</v>
      </c>
      <c r="N576">
        <v>1009</v>
      </c>
      <c r="O576" t="s">
        <v>64</v>
      </c>
      <c r="P576" t="s">
        <v>64</v>
      </c>
      <c r="Q576">
        <v>1000</v>
      </c>
      <c r="X576">
        <v>4.0000000000000002E-4</v>
      </c>
      <c r="Y576">
        <v>10315.01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3</v>
      </c>
      <c r="AG576">
        <v>4.0000000000000002E-4</v>
      </c>
      <c r="AH576">
        <v>2</v>
      </c>
      <c r="AI576">
        <v>39572560</v>
      </c>
      <c r="AJ576">
        <v>613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ROW(Source!A260)</f>
        <v>260</v>
      </c>
      <c r="B577">
        <v>39572584</v>
      </c>
      <c r="C577">
        <v>39572549</v>
      </c>
      <c r="D577">
        <v>36804447</v>
      </c>
      <c r="E577">
        <v>1</v>
      </c>
      <c r="F577">
        <v>1</v>
      </c>
      <c r="G577">
        <v>1</v>
      </c>
      <c r="H577">
        <v>3</v>
      </c>
      <c r="I577" t="s">
        <v>1276</v>
      </c>
      <c r="J577" t="s">
        <v>1277</v>
      </c>
      <c r="K577" t="s">
        <v>1278</v>
      </c>
      <c r="L577">
        <v>1348</v>
      </c>
      <c r="N577">
        <v>1009</v>
      </c>
      <c r="O577" t="s">
        <v>64</v>
      </c>
      <c r="P577" t="s">
        <v>64</v>
      </c>
      <c r="Q577">
        <v>1000</v>
      </c>
      <c r="X577">
        <v>1.4999999999999999E-4</v>
      </c>
      <c r="Y577">
        <v>9040.01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3</v>
      </c>
      <c r="AG577">
        <v>1.4999999999999999E-4</v>
      </c>
      <c r="AH577">
        <v>2</v>
      </c>
      <c r="AI577">
        <v>39572561</v>
      </c>
      <c r="AJ577">
        <v>614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ROW(Source!A260)</f>
        <v>260</v>
      </c>
      <c r="B578">
        <v>39572585</v>
      </c>
      <c r="C578">
        <v>39572549</v>
      </c>
      <c r="D578">
        <v>36804545</v>
      </c>
      <c r="E578">
        <v>1</v>
      </c>
      <c r="F578">
        <v>1</v>
      </c>
      <c r="G578">
        <v>1</v>
      </c>
      <c r="H578">
        <v>3</v>
      </c>
      <c r="I578" t="s">
        <v>1211</v>
      </c>
      <c r="J578" t="s">
        <v>1212</v>
      </c>
      <c r="K578" t="s">
        <v>1213</v>
      </c>
      <c r="L578">
        <v>1348</v>
      </c>
      <c r="N578">
        <v>1009</v>
      </c>
      <c r="O578" t="s">
        <v>64</v>
      </c>
      <c r="P578" t="s">
        <v>64</v>
      </c>
      <c r="Q578">
        <v>1000</v>
      </c>
      <c r="X578">
        <v>1.0000000000000001E-5</v>
      </c>
      <c r="Y578">
        <v>11978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3</v>
      </c>
      <c r="AG578">
        <v>1.0000000000000001E-5</v>
      </c>
      <c r="AH578">
        <v>2</v>
      </c>
      <c r="AI578">
        <v>39572562</v>
      </c>
      <c r="AJ578">
        <v>615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ROW(Source!A260)</f>
        <v>260</v>
      </c>
      <c r="B579">
        <v>39572586</v>
      </c>
      <c r="C579">
        <v>39572549</v>
      </c>
      <c r="D579">
        <v>36805527</v>
      </c>
      <c r="E579">
        <v>1</v>
      </c>
      <c r="F579">
        <v>1</v>
      </c>
      <c r="G579">
        <v>1</v>
      </c>
      <c r="H579">
        <v>3</v>
      </c>
      <c r="I579" t="s">
        <v>1413</v>
      </c>
      <c r="J579" t="s">
        <v>1414</v>
      </c>
      <c r="K579" t="s">
        <v>1415</v>
      </c>
      <c r="L579">
        <v>1348</v>
      </c>
      <c r="N579">
        <v>1009</v>
      </c>
      <c r="O579" t="s">
        <v>64</v>
      </c>
      <c r="P579" t="s">
        <v>64</v>
      </c>
      <c r="Q579">
        <v>1000</v>
      </c>
      <c r="X579">
        <v>1E-4</v>
      </c>
      <c r="Y579">
        <v>37900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3</v>
      </c>
      <c r="AG579">
        <v>1E-4</v>
      </c>
      <c r="AH579">
        <v>2</v>
      </c>
      <c r="AI579">
        <v>39572563</v>
      </c>
      <c r="AJ579">
        <v>616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ROW(Source!A260)</f>
        <v>260</v>
      </c>
      <c r="B580">
        <v>39572587</v>
      </c>
      <c r="C580">
        <v>39572549</v>
      </c>
      <c r="D580">
        <v>36823258</v>
      </c>
      <c r="E580">
        <v>1</v>
      </c>
      <c r="F580">
        <v>1</v>
      </c>
      <c r="G580">
        <v>1</v>
      </c>
      <c r="H580">
        <v>3</v>
      </c>
      <c r="I580" t="s">
        <v>579</v>
      </c>
      <c r="J580" t="s">
        <v>581</v>
      </c>
      <c r="K580" t="s">
        <v>580</v>
      </c>
      <c r="L580">
        <v>1348</v>
      </c>
      <c r="N580">
        <v>1009</v>
      </c>
      <c r="O580" t="s">
        <v>64</v>
      </c>
      <c r="P580" t="s">
        <v>64</v>
      </c>
      <c r="Q580">
        <v>1000</v>
      </c>
      <c r="X580">
        <v>4.0000000000000002E-4</v>
      </c>
      <c r="Y580">
        <v>7712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3</v>
      </c>
      <c r="AG580">
        <v>4.0000000000000002E-4</v>
      </c>
      <c r="AH580">
        <v>2</v>
      </c>
      <c r="AI580">
        <v>39572565</v>
      </c>
      <c r="AJ580">
        <v>618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ROW(Source!A260)</f>
        <v>260</v>
      </c>
      <c r="B581">
        <v>39572588</v>
      </c>
      <c r="C581">
        <v>39572549</v>
      </c>
      <c r="D581">
        <v>39169913</v>
      </c>
      <c r="E581">
        <v>17</v>
      </c>
      <c r="F581">
        <v>1</v>
      </c>
      <c r="G581">
        <v>1</v>
      </c>
      <c r="H581">
        <v>3</v>
      </c>
      <c r="I581" t="s">
        <v>124</v>
      </c>
      <c r="J581" t="s">
        <v>3</v>
      </c>
      <c r="K581" t="s">
        <v>125</v>
      </c>
      <c r="L581">
        <v>1348</v>
      </c>
      <c r="N581">
        <v>1009</v>
      </c>
      <c r="O581" t="s">
        <v>64</v>
      </c>
      <c r="P581" t="s">
        <v>64</v>
      </c>
      <c r="Q581">
        <v>1000</v>
      </c>
      <c r="X581">
        <v>1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 t="s">
        <v>3</v>
      </c>
      <c r="AG581">
        <v>1</v>
      </c>
      <c r="AH581">
        <v>2</v>
      </c>
      <c r="AI581">
        <v>39572566</v>
      </c>
      <c r="AJ581">
        <v>619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ROW(Source!A260)</f>
        <v>260</v>
      </c>
      <c r="B582">
        <v>39572589</v>
      </c>
      <c r="C582">
        <v>39572549</v>
      </c>
      <c r="D582">
        <v>36825287</v>
      </c>
      <c r="E582">
        <v>1</v>
      </c>
      <c r="F582">
        <v>1</v>
      </c>
      <c r="G582">
        <v>1</v>
      </c>
      <c r="H582">
        <v>3</v>
      </c>
      <c r="I582" t="s">
        <v>1416</v>
      </c>
      <c r="J582" t="s">
        <v>1417</v>
      </c>
      <c r="K582" t="s">
        <v>1418</v>
      </c>
      <c r="L582">
        <v>1302</v>
      </c>
      <c r="N582">
        <v>1003</v>
      </c>
      <c r="O582" t="s">
        <v>47</v>
      </c>
      <c r="P582" t="s">
        <v>47</v>
      </c>
      <c r="Q582">
        <v>10</v>
      </c>
      <c r="X582">
        <v>1.8700000000000001E-2</v>
      </c>
      <c r="Y582">
        <v>50.24</v>
      </c>
      <c r="Z582">
        <v>0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3</v>
      </c>
      <c r="AG582">
        <v>1.8700000000000001E-2</v>
      </c>
      <c r="AH582">
        <v>2</v>
      </c>
      <c r="AI582">
        <v>39572567</v>
      </c>
      <c r="AJ582">
        <v>620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ROW(Source!A260)</f>
        <v>260</v>
      </c>
      <c r="B583">
        <v>39572590</v>
      </c>
      <c r="C583">
        <v>39572549</v>
      </c>
      <c r="D583">
        <v>36825646</v>
      </c>
      <c r="E583">
        <v>1</v>
      </c>
      <c r="F583">
        <v>1</v>
      </c>
      <c r="G583">
        <v>1</v>
      </c>
      <c r="H583">
        <v>3</v>
      </c>
      <c r="I583" t="s">
        <v>1220</v>
      </c>
      <c r="J583" t="s">
        <v>1221</v>
      </c>
      <c r="K583" t="s">
        <v>1222</v>
      </c>
      <c r="L583">
        <v>1348</v>
      </c>
      <c r="N583">
        <v>1009</v>
      </c>
      <c r="O583" t="s">
        <v>64</v>
      </c>
      <c r="P583" t="s">
        <v>64</v>
      </c>
      <c r="Q583">
        <v>1000</v>
      </c>
      <c r="X583">
        <v>3.0000000000000001E-5</v>
      </c>
      <c r="Y583">
        <v>4455.2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0</v>
      </c>
      <c r="AF583" t="s">
        <v>3</v>
      </c>
      <c r="AG583">
        <v>3.0000000000000001E-5</v>
      </c>
      <c r="AH583">
        <v>2</v>
      </c>
      <c r="AI583">
        <v>39572568</v>
      </c>
      <c r="AJ583">
        <v>621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ROW(Source!A260)</f>
        <v>260</v>
      </c>
      <c r="B584">
        <v>39572591</v>
      </c>
      <c r="C584">
        <v>39572549</v>
      </c>
      <c r="D584">
        <v>36826406</v>
      </c>
      <c r="E584">
        <v>1</v>
      </c>
      <c r="F584">
        <v>1</v>
      </c>
      <c r="G584">
        <v>1</v>
      </c>
      <c r="H584">
        <v>3</v>
      </c>
      <c r="I584" t="s">
        <v>1419</v>
      </c>
      <c r="J584" t="s">
        <v>1420</v>
      </c>
      <c r="K584" t="s">
        <v>1421</v>
      </c>
      <c r="L584">
        <v>1348</v>
      </c>
      <c r="N584">
        <v>1009</v>
      </c>
      <c r="O584" t="s">
        <v>64</v>
      </c>
      <c r="P584" t="s">
        <v>64</v>
      </c>
      <c r="Q584">
        <v>1000</v>
      </c>
      <c r="X584">
        <v>1.9400000000000001E-3</v>
      </c>
      <c r="Y584">
        <v>4920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3</v>
      </c>
      <c r="AG584">
        <v>1.9400000000000001E-3</v>
      </c>
      <c r="AH584">
        <v>2</v>
      </c>
      <c r="AI584">
        <v>39572569</v>
      </c>
      <c r="AJ584">
        <v>622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ROW(Source!A260)</f>
        <v>260</v>
      </c>
      <c r="B585">
        <v>39572592</v>
      </c>
      <c r="C585">
        <v>39572549</v>
      </c>
      <c r="D585">
        <v>36830313</v>
      </c>
      <c r="E585">
        <v>1</v>
      </c>
      <c r="F585">
        <v>1</v>
      </c>
      <c r="G585">
        <v>1</v>
      </c>
      <c r="H585">
        <v>3</v>
      </c>
      <c r="I585" t="s">
        <v>1422</v>
      </c>
      <c r="J585" t="s">
        <v>1423</v>
      </c>
      <c r="K585" t="s">
        <v>1424</v>
      </c>
      <c r="L585">
        <v>1339</v>
      </c>
      <c r="N585">
        <v>1007</v>
      </c>
      <c r="O585" t="s">
        <v>73</v>
      </c>
      <c r="P585" t="s">
        <v>73</v>
      </c>
      <c r="Q585">
        <v>1</v>
      </c>
      <c r="X585">
        <v>1.0300000000000001E-3</v>
      </c>
      <c r="Y585">
        <v>1700</v>
      </c>
      <c r="Z585">
        <v>0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3</v>
      </c>
      <c r="AG585">
        <v>1.0300000000000001E-3</v>
      </c>
      <c r="AH585">
        <v>2</v>
      </c>
      <c r="AI585">
        <v>39572570</v>
      </c>
      <c r="AJ585">
        <v>623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ROW(Source!A260)</f>
        <v>260</v>
      </c>
      <c r="B586">
        <v>39572593</v>
      </c>
      <c r="C586">
        <v>39572549</v>
      </c>
      <c r="D586">
        <v>36837948</v>
      </c>
      <c r="E586">
        <v>1</v>
      </c>
      <c r="F586">
        <v>1</v>
      </c>
      <c r="G586">
        <v>1</v>
      </c>
      <c r="H586">
        <v>3</v>
      </c>
      <c r="I586" t="s">
        <v>1425</v>
      </c>
      <c r="J586" t="s">
        <v>1426</v>
      </c>
      <c r="K586" t="s">
        <v>1427</v>
      </c>
      <c r="L586">
        <v>1348</v>
      </c>
      <c r="N586">
        <v>1009</v>
      </c>
      <c r="O586" t="s">
        <v>64</v>
      </c>
      <c r="P586" t="s">
        <v>64</v>
      </c>
      <c r="Q586">
        <v>1000</v>
      </c>
      <c r="X586">
        <v>3.1E-4</v>
      </c>
      <c r="Y586">
        <v>15620</v>
      </c>
      <c r="Z586">
        <v>0</v>
      </c>
      <c r="AA586">
        <v>0</v>
      </c>
      <c r="AB586">
        <v>0</v>
      </c>
      <c r="AC586">
        <v>0</v>
      </c>
      <c r="AD586">
        <v>1</v>
      </c>
      <c r="AE586">
        <v>0</v>
      </c>
      <c r="AF586" t="s">
        <v>3</v>
      </c>
      <c r="AG586">
        <v>3.1E-4</v>
      </c>
      <c r="AH586">
        <v>2</v>
      </c>
      <c r="AI586">
        <v>39572571</v>
      </c>
      <c r="AJ586">
        <v>624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ROW(Source!A260)</f>
        <v>260</v>
      </c>
      <c r="B587">
        <v>39572594</v>
      </c>
      <c r="C587">
        <v>39572549</v>
      </c>
      <c r="D587">
        <v>36839146</v>
      </c>
      <c r="E587">
        <v>1</v>
      </c>
      <c r="F587">
        <v>1</v>
      </c>
      <c r="G587">
        <v>1</v>
      </c>
      <c r="H587">
        <v>3</v>
      </c>
      <c r="I587" t="s">
        <v>1393</v>
      </c>
      <c r="J587" t="s">
        <v>1394</v>
      </c>
      <c r="K587" t="s">
        <v>1395</v>
      </c>
      <c r="L587">
        <v>1348</v>
      </c>
      <c r="N587">
        <v>1009</v>
      </c>
      <c r="O587" t="s">
        <v>64</v>
      </c>
      <c r="P587" t="s">
        <v>64</v>
      </c>
      <c r="Q587">
        <v>1000</v>
      </c>
      <c r="X587">
        <v>5.9999999999999995E-4</v>
      </c>
      <c r="Y587">
        <v>9420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3</v>
      </c>
      <c r="AG587">
        <v>5.9999999999999995E-4</v>
      </c>
      <c r="AH587">
        <v>2</v>
      </c>
      <c r="AI587">
        <v>39572572</v>
      </c>
      <c r="AJ587">
        <v>625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ROW(Source!A263)</f>
        <v>263</v>
      </c>
      <c r="B588">
        <v>39572621</v>
      </c>
      <c r="C588">
        <v>39572597</v>
      </c>
      <c r="D588">
        <v>37070495</v>
      </c>
      <c r="E588">
        <v>1</v>
      </c>
      <c r="F588">
        <v>1</v>
      </c>
      <c r="G588">
        <v>1</v>
      </c>
      <c r="H588">
        <v>1</v>
      </c>
      <c r="I588" t="s">
        <v>1274</v>
      </c>
      <c r="J588" t="s">
        <v>3</v>
      </c>
      <c r="K588" t="s">
        <v>1275</v>
      </c>
      <c r="L588">
        <v>1191</v>
      </c>
      <c r="N588">
        <v>1013</v>
      </c>
      <c r="O588" t="s">
        <v>1143</v>
      </c>
      <c r="P588" t="s">
        <v>1143</v>
      </c>
      <c r="Q588">
        <v>1</v>
      </c>
      <c r="X588">
        <v>56.11</v>
      </c>
      <c r="Y588">
        <v>0</v>
      </c>
      <c r="Z588">
        <v>0</v>
      </c>
      <c r="AA588">
        <v>0</v>
      </c>
      <c r="AB588">
        <v>8.74</v>
      </c>
      <c r="AC588">
        <v>0</v>
      </c>
      <c r="AD588">
        <v>1</v>
      </c>
      <c r="AE588">
        <v>1</v>
      </c>
      <c r="AF588" t="s">
        <v>20</v>
      </c>
      <c r="AG588">
        <v>64.526499999999999</v>
      </c>
      <c r="AH588">
        <v>2</v>
      </c>
      <c r="AI588">
        <v>39572598</v>
      </c>
      <c r="AJ588">
        <v>626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ROW(Source!A263)</f>
        <v>263</v>
      </c>
      <c r="B589">
        <v>39572622</v>
      </c>
      <c r="C589">
        <v>39572597</v>
      </c>
      <c r="D589">
        <v>37064876</v>
      </c>
      <c r="E589">
        <v>1</v>
      </c>
      <c r="F589">
        <v>1</v>
      </c>
      <c r="G589">
        <v>1</v>
      </c>
      <c r="H589">
        <v>1</v>
      </c>
      <c r="I589" t="s">
        <v>1146</v>
      </c>
      <c r="J589" t="s">
        <v>3</v>
      </c>
      <c r="K589" t="s">
        <v>1147</v>
      </c>
      <c r="L589">
        <v>1191</v>
      </c>
      <c r="N589">
        <v>1013</v>
      </c>
      <c r="O589" t="s">
        <v>1143</v>
      </c>
      <c r="P589" t="s">
        <v>1143</v>
      </c>
      <c r="Q589">
        <v>1</v>
      </c>
      <c r="X589">
        <v>2.64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2</v>
      </c>
      <c r="AF589" t="s">
        <v>19</v>
      </c>
      <c r="AG589">
        <v>3.3000000000000003</v>
      </c>
      <c r="AH589">
        <v>2</v>
      </c>
      <c r="AI589">
        <v>39572599</v>
      </c>
      <c r="AJ589">
        <v>627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ROW(Source!A263)</f>
        <v>263</v>
      </c>
      <c r="B590">
        <v>39572623</v>
      </c>
      <c r="C590">
        <v>39572597</v>
      </c>
      <c r="D590">
        <v>36882079</v>
      </c>
      <c r="E590">
        <v>1</v>
      </c>
      <c r="F590">
        <v>1</v>
      </c>
      <c r="G590">
        <v>1</v>
      </c>
      <c r="H590">
        <v>2</v>
      </c>
      <c r="I590" t="s">
        <v>1401</v>
      </c>
      <c r="J590" t="s">
        <v>1402</v>
      </c>
      <c r="K590" t="s">
        <v>1403</v>
      </c>
      <c r="L590">
        <v>1368</v>
      </c>
      <c r="N590">
        <v>1011</v>
      </c>
      <c r="O590" t="s">
        <v>1151</v>
      </c>
      <c r="P590" t="s">
        <v>1151</v>
      </c>
      <c r="Q590">
        <v>1</v>
      </c>
      <c r="X590">
        <v>0.1</v>
      </c>
      <c r="Y590">
        <v>0</v>
      </c>
      <c r="Z590">
        <v>120.24</v>
      </c>
      <c r="AA590">
        <v>15.42</v>
      </c>
      <c r="AB590">
        <v>0</v>
      </c>
      <c r="AC590">
        <v>0</v>
      </c>
      <c r="AD590">
        <v>1</v>
      </c>
      <c r="AE590">
        <v>0</v>
      </c>
      <c r="AF590" t="s">
        <v>19</v>
      </c>
      <c r="AG590">
        <v>0.125</v>
      </c>
      <c r="AH590">
        <v>2</v>
      </c>
      <c r="AI590">
        <v>39572600</v>
      </c>
      <c r="AJ590">
        <v>628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ROW(Source!A263)</f>
        <v>263</v>
      </c>
      <c r="B591">
        <v>39572624</v>
      </c>
      <c r="C591">
        <v>39572597</v>
      </c>
      <c r="D591">
        <v>36882159</v>
      </c>
      <c r="E591">
        <v>1</v>
      </c>
      <c r="F591">
        <v>1</v>
      </c>
      <c r="G591">
        <v>1</v>
      </c>
      <c r="H591">
        <v>2</v>
      </c>
      <c r="I591" t="s">
        <v>1155</v>
      </c>
      <c r="J591" t="s">
        <v>1156</v>
      </c>
      <c r="K591" t="s">
        <v>1157</v>
      </c>
      <c r="L591">
        <v>1368</v>
      </c>
      <c r="N591">
        <v>1011</v>
      </c>
      <c r="O591" t="s">
        <v>1151</v>
      </c>
      <c r="P591" t="s">
        <v>1151</v>
      </c>
      <c r="Q591">
        <v>1</v>
      </c>
      <c r="X591">
        <v>0.13</v>
      </c>
      <c r="Y591">
        <v>0</v>
      </c>
      <c r="Z591">
        <v>111.99</v>
      </c>
      <c r="AA591">
        <v>13.5</v>
      </c>
      <c r="AB591">
        <v>0</v>
      </c>
      <c r="AC591">
        <v>0</v>
      </c>
      <c r="AD591">
        <v>1</v>
      </c>
      <c r="AE591">
        <v>0</v>
      </c>
      <c r="AF591" t="s">
        <v>19</v>
      </c>
      <c r="AG591">
        <v>0.16250000000000001</v>
      </c>
      <c r="AH591">
        <v>2</v>
      </c>
      <c r="AI591">
        <v>39572601</v>
      </c>
      <c r="AJ591">
        <v>629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ROW(Source!A263)</f>
        <v>263</v>
      </c>
      <c r="B592">
        <v>39572625</v>
      </c>
      <c r="C592">
        <v>39572597</v>
      </c>
      <c r="D592">
        <v>36882171</v>
      </c>
      <c r="E592">
        <v>1</v>
      </c>
      <c r="F592">
        <v>1</v>
      </c>
      <c r="G592">
        <v>1</v>
      </c>
      <c r="H592">
        <v>2</v>
      </c>
      <c r="I592" t="s">
        <v>1404</v>
      </c>
      <c r="J592" t="s">
        <v>1405</v>
      </c>
      <c r="K592" t="s">
        <v>1406</v>
      </c>
      <c r="L592">
        <v>1368</v>
      </c>
      <c r="N592">
        <v>1011</v>
      </c>
      <c r="O592" t="s">
        <v>1151</v>
      </c>
      <c r="P592" t="s">
        <v>1151</v>
      </c>
      <c r="Q592">
        <v>1</v>
      </c>
      <c r="X592">
        <v>2.2200000000000002</v>
      </c>
      <c r="Y592">
        <v>0</v>
      </c>
      <c r="Z592">
        <v>120.04</v>
      </c>
      <c r="AA592">
        <v>13.5</v>
      </c>
      <c r="AB592">
        <v>0</v>
      </c>
      <c r="AC592">
        <v>0</v>
      </c>
      <c r="AD592">
        <v>1</v>
      </c>
      <c r="AE592">
        <v>0</v>
      </c>
      <c r="AF592" t="s">
        <v>19</v>
      </c>
      <c r="AG592">
        <v>2.7750000000000004</v>
      </c>
      <c r="AH592">
        <v>2</v>
      </c>
      <c r="AI592">
        <v>39572602</v>
      </c>
      <c r="AJ592">
        <v>630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ROW(Source!A263)</f>
        <v>263</v>
      </c>
      <c r="B593">
        <v>39572626</v>
      </c>
      <c r="C593">
        <v>39572597</v>
      </c>
      <c r="D593">
        <v>36883554</v>
      </c>
      <c r="E593">
        <v>1</v>
      </c>
      <c r="F593">
        <v>1</v>
      </c>
      <c r="G593">
        <v>1</v>
      </c>
      <c r="H593">
        <v>2</v>
      </c>
      <c r="I593" t="s">
        <v>1158</v>
      </c>
      <c r="J593" t="s">
        <v>1159</v>
      </c>
      <c r="K593" t="s">
        <v>1160</v>
      </c>
      <c r="L593">
        <v>1368</v>
      </c>
      <c r="N593">
        <v>1011</v>
      </c>
      <c r="O593" t="s">
        <v>1151</v>
      </c>
      <c r="P593" t="s">
        <v>1151</v>
      </c>
      <c r="Q593">
        <v>1</v>
      </c>
      <c r="X593">
        <v>0.19</v>
      </c>
      <c r="Y593">
        <v>0</v>
      </c>
      <c r="Z593">
        <v>65.709999999999994</v>
      </c>
      <c r="AA593">
        <v>11.6</v>
      </c>
      <c r="AB593">
        <v>0</v>
      </c>
      <c r="AC593">
        <v>0</v>
      </c>
      <c r="AD593">
        <v>1</v>
      </c>
      <c r="AE593">
        <v>0</v>
      </c>
      <c r="AF593" t="s">
        <v>19</v>
      </c>
      <c r="AG593">
        <v>0.23749999999999999</v>
      </c>
      <c r="AH593">
        <v>2</v>
      </c>
      <c r="AI593">
        <v>39572603</v>
      </c>
      <c r="AJ593">
        <v>631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ROW(Source!A263)</f>
        <v>263</v>
      </c>
      <c r="B594">
        <v>39572627</v>
      </c>
      <c r="C594">
        <v>39572597</v>
      </c>
      <c r="D594">
        <v>36883789</v>
      </c>
      <c r="E594">
        <v>1</v>
      </c>
      <c r="F594">
        <v>1</v>
      </c>
      <c r="G594">
        <v>1</v>
      </c>
      <c r="H594">
        <v>2</v>
      </c>
      <c r="I594" t="s">
        <v>1378</v>
      </c>
      <c r="J594" t="s">
        <v>1379</v>
      </c>
      <c r="K594" t="s">
        <v>1380</v>
      </c>
      <c r="L594">
        <v>1368</v>
      </c>
      <c r="N594">
        <v>1011</v>
      </c>
      <c r="O594" t="s">
        <v>1151</v>
      </c>
      <c r="P594" t="s">
        <v>1151</v>
      </c>
      <c r="Q594">
        <v>1</v>
      </c>
      <c r="X594">
        <v>1.1200000000000001</v>
      </c>
      <c r="Y594">
        <v>0</v>
      </c>
      <c r="Z594">
        <v>1.2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19</v>
      </c>
      <c r="AG594">
        <v>1.4000000000000001</v>
      </c>
      <c r="AH594">
        <v>2</v>
      </c>
      <c r="AI594">
        <v>39572604</v>
      </c>
      <c r="AJ594">
        <v>632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ROW(Source!A263)</f>
        <v>263</v>
      </c>
      <c r="B595">
        <v>39572628</v>
      </c>
      <c r="C595">
        <v>39572597</v>
      </c>
      <c r="D595">
        <v>36883836</v>
      </c>
      <c r="E595">
        <v>1</v>
      </c>
      <c r="F595">
        <v>1</v>
      </c>
      <c r="G595">
        <v>1</v>
      </c>
      <c r="H595">
        <v>2</v>
      </c>
      <c r="I595" t="s">
        <v>1407</v>
      </c>
      <c r="J595" t="s">
        <v>1408</v>
      </c>
      <c r="K595" t="s">
        <v>1409</v>
      </c>
      <c r="L595">
        <v>1368</v>
      </c>
      <c r="N595">
        <v>1011</v>
      </c>
      <c r="O595" t="s">
        <v>1151</v>
      </c>
      <c r="P595" t="s">
        <v>1151</v>
      </c>
      <c r="Q595">
        <v>1</v>
      </c>
      <c r="X595">
        <v>7.0000000000000007E-2</v>
      </c>
      <c r="Y595">
        <v>0</v>
      </c>
      <c r="Z595">
        <v>12.31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19</v>
      </c>
      <c r="AG595">
        <v>8.7500000000000008E-2</v>
      </c>
      <c r="AH595">
        <v>2</v>
      </c>
      <c r="AI595">
        <v>39572605</v>
      </c>
      <c r="AJ595">
        <v>633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ROW(Source!A263)</f>
        <v>263</v>
      </c>
      <c r="B596">
        <v>39572629</v>
      </c>
      <c r="C596">
        <v>39572597</v>
      </c>
      <c r="D596">
        <v>36800159</v>
      </c>
      <c r="E596">
        <v>1</v>
      </c>
      <c r="F596">
        <v>1</v>
      </c>
      <c r="G596">
        <v>1</v>
      </c>
      <c r="H596">
        <v>3</v>
      </c>
      <c r="I596" t="s">
        <v>1387</v>
      </c>
      <c r="J596" t="s">
        <v>1388</v>
      </c>
      <c r="K596" t="s">
        <v>1389</v>
      </c>
      <c r="L596">
        <v>1339</v>
      </c>
      <c r="N596">
        <v>1007</v>
      </c>
      <c r="O596" t="s">
        <v>73</v>
      </c>
      <c r="P596" t="s">
        <v>73</v>
      </c>
      <c r="Q596">
        <v>1</v>
      </c>
      <c r="X596">
        <v>0.9</v>
      </c>
      <c r="Y596">
        <v>6.22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3</v>
      </c>
      <c r="AG596">
        <v>0.9</v>
      </c>
      <c r="AH596">
        <v>2</v>
      </c>
      <c r="AI596">
        <v>39572606</v>
      </c>
      <c r="AJ596">
        <v>634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ROW(Source!A263)</f>
        <v>263</v>
      </c>
      <c r="B597">
        <v>39572630</v>
      </c>
      <c r="C597">
        <v>39572597</v>
      </c>
      <c r="D597">
        <v>36800166</v>
      </c>
      <c r="E597">
        <v>1</v>
      </c>
      <c r="F597">
        <v>1</v>
      </c>
      <c r="G597">
        <v>1</v>
      </c>
      <c r="H597">
        <v>3</v>
      </c>
      <c r="I597" t="s">
        <v>1410</v>
      </c>
      <c r="J597" t="s">
        <v>1411</v>
      </c>
      <c r="K597" t="s">
        <v>1412</v>
      </c>
      <c r="L597">
        <v>1346</v>
      </c>
      <c r="N597">
        <v>1009</v>
      </c>
      <c r="O597" t="s">
        <v>307</v>
      </c>
      <c r="P597" t="s">
        <v>307</v>
      </c>
      <c r="Q597">
        <v>1</v>
      </c>
      <c r="X597">
        <v>0.27</v>
      </c>
      <c r="Y597">
        <v>6.09</v>
      </c>
      <c r="Z597">
        <v>0</v>
      </c>
      <c r="AA597">
        <v>0</v>
      </c>
      <c r="AB597">
        <v>0</v>
      </c>
      <c r="AC597">
        <v>0</v>
      </c>
      <c r="AD597">
        <v>1</v>
      </c>
      <c r="AE597">
        <v>0</v>
      </c>
      <c r="AF597" t="s">
        <v>3</v>
      </c>
      <c r="AG597">
        <v>0.27</v>
      </c>
      <c r="AH597">
        <v>2</v>
      </c>
      <c r="AI597">
        <v>39572607</v>
      </c>
      <c r="AJ597">
        <v>635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ROW(Source!A263)</f>
        <v>263</v>
      </c>
      <c r="B598">
        <v>39572631</v>
      </c>
      <c r="C598">
        <v>39572597</v>
      </c>
      <c r="D598">
        <v>36803256</v>
      </c>
      <c r="E598">
        <v>1</v>
      </c>
      <c r="F598">
        <v>1</v>
      </c>
      <c r="G598">
        <v>1</v>
      </c>
      <c r="H598">
        <v>3</v>
      </c>
      <c r="I598" t="s">
        <v>1178</v>
      </c>
      <c r="J598" t="s">
        <v>1179</v>
      </c>
      <c r="K598" t="s">
        <v>1180</v>
      </c>
      <c r="L598">
        <v>1348</v>
      </c>
      <c r="N598">
        <v>1009</v>
      </c>
      <c r="O598" t="s">
        <v>64</v>
      </c>
      <c r="P598" t="s">
        <v>64</v>
      </c>
      <c r="Q598">
        <v>1000</v>
      </c>
      <c r="X598">
        <v>2.9999999999999997E-4</v>
      </c>
      <c r="Y598">
        <v>10315.01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3</v>
      </c>
      <c r="AG598">
        <v>2.9999999999999997E-4</v>
      </c>
      <c r="AH598">
        <v>2</v>
      </c>
      <c r="AI598">
        <v>39572608</v>
      </c>
      <c r="AJ598">
        <v>636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ROW(Source!A263)</f>
        <v>263</v>
      </c>
      <c r="B599">
        <v>39572632</v>
      </c>
      <c r="C599">
        <v>39572597</v>
      </c>
      <c r="D599">
        <v>36804447</v>
      </c>
      <c r="E599">
        <v>1</v>
      </c>
      <c r="F599">
        <v>1</v>
      </c>
      <c r="G599">
        <v>1</v>
      </c>
      <c r="H599">
        <v>3</v>
      </c>
      <c r="I599" t="s">
        <v>1276</v>
      </c>
      <c r="J599" t="s">
        <v>1277</v>
      </c>
      <c r="K599" t="s">
        <v>1278</v>
      </c>
      <c r="L599">
        <v>1348</v>
      </c>
      <c r="N599">
        <v>1009</v>
      </c>
      <c r="O599" t="s">
        <v>64</v>
      </c>
      <c r="P599" t="s">
        <v>64</v>
      </c>
      <c r="Q599">
        <v>1000</v>
      </c>
      <c r="X599">
        <v>1.4E-2</v>
      </c>
      <c r="Y599">
        <v>9040.01</v>
      </c>
      <c r="Z599">
        <v>0</v>
      </c>
      <c r="AA599">
        <v>0</v>
      </c>
      <c r="AB599">
        <v>0</v>
      </c>
      <c r="AC599">
        <v>0</v>
      </c>
      <c r="AD599">
        <v>1</v>
      </c>
      <c r="AE599">
        <v>0</v>
      </c>
      <c r="AF599" t="s">
        <v>3</v>
      </c>
      <c r="AG599">
        <v>1.4E-2</v>
      </c>
      <c r="AH599">
        <v>2</v>
      </c>
      <c r="AI599">
        <v>39572609</v>
      </c>
      <c r="AJ599">
        <v>637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ROW(Source!A263)</f>
        <v>263</v>
      </c>
      <c r="B600">
        <v>39572633</v>
      </c>
      <c r="C600">
        <v>39572597</v>
      </c>
      <c r="D600">
        <v>36804545</v>
      </c>
      <c r="E600">
        <v>1</v>
      </c>
      <c r="F600">
        <v>1</v>
      </c>
      <c r="G600">
        <v>1</v>
      </c>
      <c r="H600">
        <v>3</v>
      </c>
      <c r="I600" t="s">
        <v>1211</v>
      </c>
      <c r="J600" t="s">
        <v>1212</v>
      </c>
      <c r="K600" t="s">
        <v>1213</v>
      </c>
      <c r="L600">
        <v>1348</v>
      </c>
      <c r="N600">
        <v>1009</v>
      </c>
      <c r="O600" t="s">
        <v>64</v>
      </c>
      <c r="P600" t="s">
        <v>64</v>
      </c>
      <c r="Q600">
        <v>1000</v>
      </c>
      <c r="X600">
        <v>1.0000000000000001E-5</v>
      </c>
      <c r="Y600">
        <v>11978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3</v>
      </c>
      <c r="AG600">
        <v>1.0000000000000001E-5</v>
      </c>
      <c r="AH600">
        <v>2</v>
      </c>
      <c r="AI600">
        <v>39572610</v>
      </c>
      <c r="AJ600">
        <v>638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ROW(Source!A263)</f>
        <v>263</v>
      </c>
      <c r="B601">
        <v>39572634</v>
      </c>
      <c r="C601">
        <v>39572597</v>
      </c>
      <c r="D601">
        <v>36805527</v>
      </c>
      <c r="E601">
        <v>1</v>
      </c>
      <c r="F601">
        <v>1</v>
      </c>
      <c r="G601">
        <v>1</v>
      </c>
      <c r="H601">
        <v>3</v>
      </c>
      <c r="I601" t="s">
        <v>1413</v>
      </c>
      <c r="J601" t="s">
        <v>1414</v>
      </c>
      <c r="K601" t="s">
        <v>1415</v>
      </c>
      <c r="L601">
        <v>1348</v>
      </c>
      <c r="N601">
        <v>1009</v>
      </c>
      <c r="O601" t="s">
        <v>64</v>
      </c>
      <c r="P601" t="s">
        <v>64</v>
      </c>
      <c r="Q601">
        <v>1000</v>
      </c>
      <c r="X601">
        <v>1E-4</v>
      </c>
      <c r="Y601">
        <v>37900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0</v>
      </c>
      <c r="AF601" t="s">
        <v>3</v>
      </c>
      <c r="AG601">
        <v>1E-4</v>
      </c>
      <c r="AH601">
        <v>2</v>
      </c>
      <c r="AI601">
        <v>39572611</v>
      </c>
      <c r="AJ601">
        <v>639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ROW(Source!A263)</f>
        <v>263</v>
      </c>
      <c r="B602">
        <v>39572635</v>
      </c>
      <c r="C602">
        <v>39572597</v>
      </c>
      <c r="D602">
        <v>36823258</v>
      </c>
      <c r="E602">
        <v>1</v>
      </c>
      <c r="F602">
        <v>1</v>
      </c>
      <c r="G602">
        <v>1</v>
      </c>
      <c r="H602">
        <v>3</v>
      </c>
      <c r="I602" t="s">
        <v>579</v>
      </c>
      <c r="J602" t="s">
        <v>581</v>
      </c>
      <c r="K602" t="s">
        <v>580</v>
      </c>
      <c r="L602">
        <v>1348</v>
      </c>
      <c r="N602">
        <v>1009</v>
      </c>
      <c r="O602" t="s">
        <v>64</v>
      </c>
      <c r="P602" t="s">
        <v>64</v>
      </c>
      <c r="Q602">
        <v>1000</v>
      </c>
      <c r="X602">
        <v>1E-4</v>
      </c>
      <c r="Y602">
        <v>7712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3</v>
      </c>
      <c r="AG602">
        <v>1E-4</v>
      </c>
      <c r="AH602">
        <v>2</v>
      </c>
      <c r="AI602">
        <v>39572612</v>
      </c>
      <c r="AJ602">
        <v>640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ROW(Source!A263)</f>
        <v>263</v>
      </c>
      <c r="B603">
        <v>39572636</v>
      </c>
      <c r="C603">
        <v>39572597</v>
      </c>
      <c r="D603">
        <v>39169913</v>
      </c>
      <c r="E603">
        <v>17</v>
      </c>
      <c r="F603">
        <v>1</v>
      </c>
      <c r="G603">
        <v>1</v>
      </c>
      <c r="H603">
        <v>3</v>
      </c>
      <c r="I603" t="s">
        <v>124</v>
      </c>
      <c r="J603" t="s">
        <v>3</v>
      </c>
      <c r="K603" t="s">
        <v>125</v>
      </c>
      <c r="L603">
        <v>1348</v>
      </c>
      <c r="N603">
        <v>1009</v>
      </c>
      <c r="O603" t="s">
        <v>64</v>
      </c>
      <c r="P603" t="s">
        <v>64</v>
      </c>
      <c r="Q603">
        <v>1000</v>
      </c>
      <c r="X603">
        <v>1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 t="s">
        <v>3</v>
      </c>
      <c r="AG603">
        <v>1</v>
      </c>
      <c r="AH603">
        <v>2</v>
      </c>
      <c r="AI603">
        <v>39572613</v>
      </c>
      <c r="AJ603">
        <v>641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ROW(Source!A263)</f>
        <v>263</v>
      </c>
      <c r="B604">
        <v>39572637</v>
      </c>
      <c r="C604">
        <v>39572597</v>
      </c>
      <c r="D604">
        <v>36825287</v>
      </c>
      <c r="E604">
        <v>1</v>
      </c>
      <c r="F604">
        <v>1</v>
      </c>
      <c r="G604">
        <v>1</v>
      </c>
      <c r="H604">
        <v>3</v>
      </c>
      <c r="I604" t="s">
        <v>1416</v>
      </c>
      <c r="J604" t="s">
        <v>1417</v>
      </c>
      <c r="K604" t="s">
        <v>1418</v>
      </c>
      <c r="L604">
        <v>1302</v>
      </c>
      <c r="N604">
        <v>1003</v>
      </c>
      <c r="O604" t="s">
        <v>47</v>
      </c>
      <c r="P604" t="s">
        <v>47</v>
      </c>
      <c r="Q604">
        <v>10</v>
      </c>
      <c r="X604">
        <v>1.8700000000000001E-2</v>
      </c>
      <c r="Y604">
        <v>50.24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0</v>
      </c>
      <c r="AF604" t="s">
        <v>3</v>
      </c>
      <c r="AG604">
        <v>1.8700000000000001E-2</v>
      </c>
      <c r="AH604">
        <v>2</v>
      </c>
      <c r="AI604">
        <v>39572615</v>
      </c>
      <c r="AJ604">
        <v>643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ROW(Source!A263)</f>
        <v>263</v>
      </c>
      <c r="B605">
        <v>39572638</v>
      </c>
      <c r="C605">
        <v>39572597</v>
      </c>
      <c r="D605">
        <v>36825646</v>
      </c>
      <c r="E605">
        <v>1</v>
      </c>
      <c r="F605">
        <v>1</v>
      </c>
      <c r="G605">
        <v>1</v>
      </c>
      <c r="H605">
        <v>3</v>
      </c>
      <c r="I605" t="s">
        <v>1220</v>
      </c>
      <c r="J605" t="s">
        <v>1221</v>
      </c>
      <c r="K605" t="s">
        <v>1222</v>
      </c>
      <c r="L605">
        <v>1348</v>
      </c>
      <c r="N605">
        <v>1009</v>
      </c>
      <c r="O605" t="s">
        <v>64</v>
      </c>
      <c r="P605" t="s">
        <v>64</v>
      </c>
      <c r="Q605">
        <v>1000</v>
      </c>
      <c r="X605">
        <v>3.0000000000000001E-5</v>
      </c>
      <c r="Y605">
        <v>4455.2</v>
      </c>
      <c r="Z605">
        <v>0</v>
      </c>
      <c r="AA605">
        <v>0</v>
      </c>
      <c r="AB605">
        <v>0</v>
      </c>
      <c r="AC605">
        <v>0</v>
      </c>
      <c r="AD605">
        <v>1</v>
      </c>
      <c r="AE605">
        <v>0</v>
      </c>
      <c r="AF605" t="s">
        <v>3</v>
      </c>
      <c r="AG605">
        <v>3.0000000000000001E-5</v>
      </c>
      <c r="AH605">
        <v>2</v>
      </c>
      <c r="AI605">
        <v>39572616</v>
      </c>
      <c r="AJ605">
        <v>644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ROW(Source!A263)</f>
        <v>263</v>
      </c>
      <c r="B606">
        <v>39572639</v>
      </c>
      <c r="C606">
        <v>39572597</v>
      </c>
      <c r="D606">
        <v>36826406</v>
      </c>
      <c r="E606">
        <v>1</v>
      </c>
      <c r="F606">
        <v>1</v>
      </c>
      <c r="G606">
        <v>1</v>
      </c>
      <c r="H606">
        <v>3</v>
      </c>
      <c r="I606" t="s">
        <v>1419</v>
      </c>
      <c r="J606" t="s">
        <v>1420</v>
      </c>
      <c r="K606" t="s">
        <v>1421</v>
      </c>
      <c r="L606">
        <v>1348</v>
      </c>
      <c r="N606">
        <v>1009</v>
      </c>
      <c r="O606" t="s">
        <v>64</v>
      </c>
      <c r="P606" t="s">
        <v>64</v>
      </c>
      <c r="Q606">
        <v>1000</v>
      </c>
      <c r="X606">
        <v>1.9400000000000001E-3</v>
      </c>
      <c r="Y606">
        <v>4920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0</v>
      </c>
      <c r="AF606" t="s">
        <v>3</v>
      </c>
      <c r="AG606">
        <v>1.9400000000000001E-3</v>
      </c>
      <c r="AH606">
        <v>2</v>
      </c>
      <c r="AI606">
        <v>39572617</v>
      </c>
      <c r="AJ606">
        <v>645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ROW(Source!A263)</f>
        <v>263</v>
      </c>
      <c r="B607">
        <v>39572640</v>
      </c>
      <c r="C607">
        <v>39572597</v>
      </c>
      <c r="D607">
        <v>36830313</v>
      </c>
      <c r="E607">
        <v>1</v>
      </c>
      <c r="F607">
        <v>1</v>
      </c>
      <c r="G607">
        <v>1</v>
      </c>
      <c r="H607">
        <v>3</v>
      </c>
      <c r="I607" t="s">
        <v>1422</v>
      </c>
      <c r="J607" t="s">
        <v>1423</v>
      </c>
      <c r="K607" t="s">
        <v>1424</v>
      </c>
      <c r="L607">
        <v>1339</v>
      </c>
      <c r="N607">
        <v>1007</v>
      </c>
      <c r="O607" t="s">
        <v>73</v>
      </c>
      <c r="P607" t="s">
        <v>73</v>
      </c>
      <c r="Q607">
        <v>1</v>
      </c>
      <c r="X607">
        <v>1.0300000000000001E-3</v>
      </c>
      <c r="Y607">
        <v>1700</v>
      </c>
      <c r="Z607">
        <v>0</v>
      </c>
      <c r="AA607">
        <v>0</v>
      </c>
      <c r="AB607">
        <v>0</v>
      </c>
      <c r="AC607">
        <v>0</v>
      </c>
      <c r="AD607">
        <v>1</v>
      </c>
      <c r="AE607">
        <v>0</v>
      </c>
      <c r="AF607" t="s">
        <v>3</v>
      </c>
      <c r="AG607">
        <v>1.0300000000000001E-3</v>
      </c>
      <c r="AH607">
        <v>2</v>
      </c>
      <c r="AI607">
        <v>39572618</v>
      </c>
      <c r="AJ607">
        <v>646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ROW(Source!A263)</f>
        <v>263</v>
      </c>
      <c r="B608">
        <v>39572641</v>
      </c>
      <c r="C608">
        <v>39572597</v>
      </c>
      <c r="D608">
        <v>36837948</v>
      </c>
      <c r="E608">
        <v>1</v>
      </c>
      <c r="F608">
        <v>1</v>
      </c>
      <c r="G608">
        <v>1</v>
      </c>
      <c r="H608">
        <v>3</v>
      </c>
      <c r="I608" t="s">
        <v>1425</v>
      </c>
      <c r="J608" t="s">
        <v>1426</v>
      </c>
      <c r="K608" t="s">
        <v>1427</v>
      </c>
      <c r="L608">
        <v>1348</v>
      </c>
      <c r="N608">
        <v>1009</v>
      </c>
      <c r="O608" t="s">
        <v>64</v>
      </c>
      <c r="P608" t="s">
        <v>64</v>
      </c>
      <c r="Q608">
        <v>1000</v>
      </c>
      <c r="X608">
        <v>3.1E-4</v>
      </c>
      <c r="Y608">
        <v>15620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3</v>
      </c>
      <c r="AG608">
        <v>3.1E-4</v>
      </c>
      <c r="AH608">
        <v>2</v>
      </c>
      <c r="AI608">
        <v>39572619</v>
      </c>
      <c r="AJ608">
        <v>647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ROW(Source!A263)</f>
        <v>263</v>
      </c>
      <c r="B609">
        <v>39572642</v>
      </c>
      <c r="C609">
        <v>39572597</v>
      </c>
      <c r="D609">
        <v>36839146</v>
      </c>
      <c r="E609">
        <v>1</v>
      </c>
      <c r="F609">
        <v>1</v>
      </c>
      <c r="G609">
        <v>1</v>
      </c>
      <c r="H609">
        <v>3</v>
      </c>
      <c r="I609" t="s">
        <v>1393</v>
      </c>
      <c r="J609" t="s">
        <v>1394</v>
      </c>
      <c r="K609" t="s">
        <v>1395</v>
      </c>
      <c r="L609">
        <v>1348</v>
      </c>
      <c r="N609">
        <v>1009</v>
      </c>
      <c r="O609" t="s">
        <v>64</v>
      </c>
      <c r="P609" t="s">
        <v>64</v>
      </c>
      <c r="Q609">
        <v>1000</v>
      </c>
      <c r="X609">
        <v>5.9999999999999995E-4</v>
      </c>
      <c r="Y609">
        <v>9420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3</v>
      </c>
      <c r="AG609">
        <v>5.9999999999999995E-4</v>
      </c>
      <c r="AH609">
        <v>2</v>
      </c>
      <c r="AI609">
        <v>39572620</v>
      </c>
      <c r="AJ609">
        <v>648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ROW(Source!A266)</f>
        <v>266</v>
      </c>
      <c r="B610">
        <v>39572669</v>
      </c>
      <c r="C610">
        <v>39572645</v>
      </c>
      <c r="D610">
        <v>37070495</v>
      </c>
      <c r="E610">
        <v>1</v>
      </c>
      <c r="F610">
        <v>1</v>
      </c>
      <c r="G610">
        <v>1</v>
      </c>
      <c r="H610">
        <v>1</v>
      </c>
      <c r="I610" t="s">
        <v>1274</v>
      </c>
      <c r="J610" t="s">
        <v>3</v>
      </c>
      <c r="K610" t="s">
        <v>1275</v>
      </c>
      <c r="L610">
        <v>1191</v>
      </c>
      <c r="N610">
        <v>1013</v>
      </c>
      <c r="O610" t="s">
        <v>1143</v>
      </c>
      <c r="P610" t="s">
        <v>1143</v>
      </c>
      <c r="Q610">
        <v>1</v>
      </c>
      <c r="X610">
        <v>63.28</v>
      </c>
      <c r="Y610">
        <v>0</v>
      </c>
      <c r="Z610">
        <v>0</v>
      </c>
      <c r="AA610">
        <v>0</v>
      </c>
      <c r="AB610">
        <v>8.74</v>
      </c>
      <c r="AC610">
        <v>0</v>
      </c>
      <c r="AD610">
        <v>1</v>
      </c>
      <c r="AE610">
        <v>1</v>
      </c>
      <c r="AF610" t="s">
        <v>20</v>
      </c>
      <c r="AG610">
        <v>72.771999999999991</v>
      </c>
      <c r="AH610">
        <v>2</v>
      </c>
      <c r="AI610">
        <v>39572646</v>
      </c>
      <c r="AJ610">
        <v>649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ROW(Source!A266)</f>
        <v>266</v>
      </c>
      <c r="B611">
        <v>39572670</v>
      </c>
      <c r="C611">
        <v>39572645</v>
      </c>
      <c r="D611">
        <v>37064876</v>
      </c>
      <c r="E611">
        <v>1</v>
      </c>
      <c r="F611">
        <v>1</v>
      </c>
      <c r="G611">
        <v>1</v>
      </c>
      <c r="H611">
        <v>1</v>
      </c>
      <c r="I611" t="s">
        <v>1146</v>
      </c>
      <c r="J611" t="s">
        <v>3</v>
      </c>
      <c r="K611" t="s">
        <v>1147</v>
      </c>
      <c r="L611">
        <v>1191</v>
      </c>
      <c r="N611">
        <v>1013</v>
      </c>
      <c r="O611" t="s">
        <v>1143</v>
      </c>
      <c r="P611" t="s">
        <v>1143</v>
      </c>
      <c r="Q611">
        <v>1</v>
      </c>
      <c r="X611">
        <v>4.01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2</v>
      </c>
      <c r="AF611" t="s">
        <v>19</v>
      </c>
      <c r="AG611">
        <v>5.0124999999999993</v>
      </c>
      <c r="AH611">
        <v>2</v>
      </c>
      <c r="AI611">
        <v>39572647</v>
      </c>
      <c r="AJ611">
        <v>650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ROW(Source!A266)</f>
        <v>266</v>
      </c>
      <c r="B612">
        <v>39572671</v>
      </c>
      <c r="C612">
        <v>39572645</v>
      </c>
      <c r="D612">
        <v>36882079</v>
      </c>
      <c r="E612">
        <v>1</v>
      </c>
      <c r="F612">
        <v>1</v>
      </c>
      <c r="G612">
        <v>1</v>
      </c>
      <c r="H612">
        <v>2</v>
      </c>
      <c r="I612" t="s">
        <v>1401</v>
      </c>
      <c r="J612" t="s">
        <v>1402</v>
      </c>
      <c r="K612" t="s">
        <v>1403</v>
      </c>
      <c r="L612">
        <v>1368</v>
      </c>
      <c r="N612">
        <v>1011</v>
      </c>
      <c r="O612" t="s">
        <v>1151</v>
      </c>
      <c r="P612" t="s">
        <v>1151</v>
      </c>
      <c r="Q612">
        <v>1</v>
      </c>
      <c r="X612">
        <v>0.1</v>
      </c>
      <c r="Y612">
        <v>0</v>
      </c>
      <c r="Z612">
        <v>120.24</v>
      </c>
      <c r="AA612">
        <v>15.42</v>
      </c>
      <c r="AB612">
        <v>0</v>
      </c>
      <c r="AC612">
        <v>0</v>
      </c>
      <c r="AD612">
        <v>1</v>
      </c>
      <c r="AE612">
        <v>0</v>
      </c>
      <c r="AF612" t="s">
        <v>19</v>
      </c>
      <c r="AG612">
        <v>0.125</v>
      </c>
      <c r="AH612">
        <v>2</v>
      </c>
      <c r="AI612">
        <v>39572648</v>
      </c>
      <c r="AJ612">
        <v>651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ROW(Source!A266)</f>
        <v>266</v>
      </c>
      <c r="B613">
        <v>39572672</v>
      </c>
      <c r="C613">
        <v>39572645</v>
      </c>
      <c r="D613">
        <v>36882159</v>
      </c>
      <c r="E613">
        <v>1</v>
      </c>
      <c r="F613">
        <v>1</v>
      </c>
      <c r="G613">
        <v>1</v>
      </c>
      <c r="H613">
        <v>2</v>
      </c>
      <c r="I613" t="s">
        <v>1155</v>
      </c>
      <c r="J613" t="s">
        <v>1156</v>
      </c>
      <c r="K613" t="s">
        <v>1157</v>
      </c>
      <c r="L613">
        <v>1368</v>
      </c>
      <c r="N613">
        <v>1011</v>
      </c>
      <c r="O613" t="s">
        <v>1151</v>
      </c>
      <c r="P613" t="s">
        <v>1151</v>
      </c>
      <c r="Q613">
        <v>1</v>
      </c>
      <c r="X613">
        <v>0.12</v>
      </c>
      <c r="Y613">
        <v>0</v>
      </c>
      <c r="Z613">
        <v>111.99</v>
      </c>
      <c r="AA613">
        <v>13.5</v>
      </c>
      <c r="AB613">
        <v>0</v>
      </c>
      <c r="AC613">
        <v>0</v>
      </c>
      <c r="AD613">
        <v>1</v>
      </c>
      <c r="AE613">
        <v>0</v>
      </c>
      <c r="AF613" t="s">
        <v>19</v>
      </c>
      <c r="AG613">
        <v>0.15</v>
      </c>
      <c r="AH613">
        <v>2</v>
      </c>
      <c r="AI613">
        <v>39572649</v>
      </c>
      <c r="AJ613">
        <v>652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ROW(Source!A266)</f>
        <v>266</v>
      </c>
      <c r="B614">
        <v>39572673</v>
      </c>
      <c r="C614">
        <v>39572645</v>
      </c>
      <c r="D614">
        <v>36882171</v>
      </c>
      <c r="E614">
        <v>1</v>
      </c>
      <c r="F614">
        <v>1</v>
      </c>
      <c r="G614">
        <v>1</v>
      </c>
      <c r="H614">
        <v>2</v>
      </c>
      <c r="I614" t="s">
        <v>1404</v>
      </c>
      <c r="J614" t="s">
        <v>1405</v>
      </c>
      <c r="K614" t="s">
        <v>1406</v>
      </c>
      <c r="L614">
        <v>1368</v>
      </c>
      <c r="N614">
        <v>1011</v>
      </c>
      <c r="O614" t="s">
        <v>1151</v>
      </c>
      <c r="P614" t="s">
        <v>1151</v>
      </c>
      <c r="Q614">
        <v>1</v>
      </c>
      <c r="X614">
        <v>3.6</v>
      </c>
      <c r="Y614">
        <v>0</v>
      </c>
      <c r="Z614">
        <v>120.04</v>
      </c>
      <c r="AA614">
        <v>13.5</v>
      </c>
      <c r="AB614">
        <v>0</v>
      </c>
      <c r="AC614">
        <v>0</v>
      </c>
      <c r="AD614">
        <v>1</v>
      </c>
      <c r="AE614">
        <v>0</v>
      </c>
      <c r="AF614" t="s">
        <v>19</v>
      </c>
      <c r="AG614">
        <v>4.5</v>
      </c>
      <c r="AH614">
        <v>2</v>
      </c>
      <c r="AI614">
        <v>39572650</v>
      </c>
      <c r="AJ614">
        <v>653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ROW(Source!A266)</f>
        <v>266</v>
      </c>
      <c r="B615">
        <v>39572674</v>
      </c>
      <c r="C615">
        <v>39572645</v>
      </c>
      <c r="D615">
        <v>36883554</v>
      </c>
      <c r="E615">
        <v>1</v>
      </c>
      <c r="F615">
        <v>1</v>
      </c>
      <c r="G615">
        <v>1</v>
      </c>
      <c r="H615">
        <v>2</v>
      </c>
      <c r="I615" t="s">
        <v>1158</v>
      </c>
      <c r="J615" t="s">
        <v>1159</v>
      </c>
      <c r="K615" t="s">
        <v>1160</v>
      </c>
      <c r="L615">
        <v>1368</v>
      </c>
      <c r="N615">
        <v>1011</v>
      </c>
      <c r="O615" t="s">
        <v>1151</v>
      </c>
      <c r="P615" t="s">
        <v>1151</v>
      </c>
      <c r="Q615">
        <v>1</v>
      </c>
      <c r="X615">
        <v>0.19</v>
      </c>
      <c r="Y615">
        <v>0</v>
      </c>
      <c r="Z615">
        <v>65.709999999999994</v>
      </c>
      <c r="AA615">
        <v>11.6</v>
      </c>
      <c r="AB615">
        <v>0</v>
      </c>
      <c r="AC615">
        <v>0</v>
      </c>
      <c r="AD615">
        <v>1</v>
      </c>
      <c r="AE615">
        <v>0</v>
      </c>
      <c r="AF615" t="s">
        <v>19</v>
      </c>
      <c r="AG615">
        <v>0.23749999999999999</v>
      </c>
      <c r="AH615">
        <v>2</v>
      </c>
      <c r="AI615">
        <v>39572651</v>
      </c>
      <c r="AJ615">
        <v>654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ROW(Source!A266)</f>
        <v>266</v>
      </c>
      <c r="B616">
        <v>39572675</v>
      </c>
      <c r="C616">
        <v>39572645</v>
      </c>
      <c r="D616">
        <v>36883789</v>
      </c>
      <c r="E616">
        <v>1</v>
      </c>
      <c r="F616">
        <v>1</v>
      </c>
      <c r="G616">
        <v>1</v>
      </c>
      <c r="H616">
        <v>2</v>
      </c>
      <c r="I616" t="s">
        <v>1378</v>
      </c>
      <c r="J616" t="s">
        <v>1379</v>
      </c>
      <c r="K616" t="s">
        <v>1380</v>
      </c>
      <c r="L616">
        <v>1368</v>
      </c>
      <c r="N616">
        <v>1011</v>
      </c>
      <c r="O616" t="s">
        <v>1151</v>
      </c>
      <c r="P616" t="s">
        <v>1151</v>
      </c>
      <c r="Q616">
        <v>1</v>
      </c>
      <c r="X616">
        <v>1.46</v>
      </c>
      <c r="Y616">
        <v>0</v>
      </c>
      <c r="Z616">
        <v>1.2</v>
      </c>
      <c r="AA616">
        <v>0</v>
      </c>
      <c r="AB616">
        <v>0</v>
      </c>
      <c r="AC616">
        <v>0</v>
      </c>
      <c r="AD616">
        <v>1</v>
      </c>
      <c r="AE616">
        <v>0</v>
      </c>
      <c r="AF616" t="s">
        <v>19</v>
      </c>
      <c r="AG616">
        <v>1.825</v>
      </c>
      <c r="AH616">
        <v>2</v>
      </c>
      <c r="AI616">
        <v>39572652</v>
      </c>
      <c r="AJ616">
        <v>655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ROW(Source!A266)</f>
        <v>266</v>
      </c>
      <c r="B617">
        <v>39572676</v>
      </c>
      <c r="C617">
        <v>39572645</v>
      </c>
      <c r="D617">
        <v>36883836</v>
      </c>
      <c r="E617">
        <v>1</v>
      </c>
      <c r="F617">
        <v>1</v>
      </c>
      <c r="G617">
        <v>1</v>
      </c>
      <c r="H617">
        <v>2</v>
      </c>
      <c r="I617" t="s">
        <v>1407</v>
      </c>
      <c r="J617" t="s">
        <v>1408</v>
      </c>
      <c r="K617" t="s">
        <v>1409</v>
      </c>
      <c r="L617">
        <v>1368</v>
      </c>
      <c r="N617">
        <v>1011</v>
      </c>
      <c r="O617" t="s">
        <v>1151</v>
      </c>
      <c r="P617" t="s">
        <v>1151</v>
      </c>
      <c r="Q617">
        <v>1</v>
      </c>
      <c r="X617">
        <v>0.1</v>
      </c>
      <c r="Y617">
        <v>0</v>
      </c>
      <c r="Z617">
        <v>12.31</v>
      </c>
      <c r="AA617">
        <v>0</v>
      </c>
      <c r="AB617">
        <v>0</v>
      </c>
      <c r="AC617">
        <v>0</v>
      </c>
      <c r="AD617">
        <v>1</v>
      </c>
      <c r="AE617">
        <v>0</v>
      </c>
      <c r="AF617" t="s">
        <v>19</v>
      </c>
      <c r="AG617">
        <v>0.125</v>
      </c>
      <c r="AH617">
        <v>2</v>
      </c>
      <c r="AI617">
        <v>39572653</v>
      </c>
      <c r="AJ617">
        <v>656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ROW(Source!A266)</f>
        <v>266</v>
      </c>
      <c r="B618">
        <v>39572677</v>
      </c>
      <c r="C618">
        <v>39572645</v>
      </c>
      <c r="D618">
        <v>36800159</v>
      </c>
      <c r="E618">
        <v>1</v>
      </c>
      <c r="F618">
        <v>1</v>
      </c>
      <c r="G618">
        <v>1</v>
      </c>
      <c r="H618">
        <v>3</v>
      </c>
      <c r="I618" t="s">
        <v>1387</v>
      </c>
      <c r="J618" t="s">
        <v>1388</v>
      </c>
      <c r="K618" t="s">
        <v>1389</v>
      </c>
      <c r="L618">
        <v>1339</v>
      </c>
      <c r="N618">
        <v>1007</v>
      </c>
      <c r="O618" t="s">
        <v>73</v>
      </c>
      <c r="P618" t="s">
        <v>73</v>
      </c>
      <c r="Q618">
        <v>1</v>
      </c>
      <c r="X618">
        <v>1.2</v>
      </c>
      <c r="Y618">
        <v>6.22</v>
      </c>
      <c r="Z618">
        <v>0</v>
      </c>
      <c r="AA618">
        <v>0</v>
      </c>
      <c r="AB618">
        <v>0</v>
      </c>
      <c r="AC618">
        <v>0</v>
      </c>
      <c r="AD618">
        <v>1</v>
      </c>
      <c r="AE618">
        <v>0</v>
      </c>
      <c r="AF618" t="s">
        <v>3</v>
      </c>
      <c r="AG618">
        <v>1.2</v>
      </c>
      <c r="AH618">
        <v>2</v>
      </c>
      <c r="AI618">
        <v>39572654</v>
      </c>
      <c r="AJ618">
        <v>657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ROW(Source!A266)</f>
        <v>266</v>
      </c>
      <c r="B619">
        <v>39572678</v>
      </c>
      <c r="C619">
        <v>39572645</v>
      </c>
      <c r="D619">
        <v>36800166</v>
      </c>
      <c r="E619">
        <v>1</v>
      </c>
      <c r="F619">
        <v>1</v>
      </c>
      <c r="G619">
        <v>1</v>
      </c>
      <c r="H619">
        <v>3</v>
      </c>
      <c r="I619" t="s">
        <v>1410</v>
      </c>
      <c r="J619" t="s">
        <v>1411</v>
      </c>
      <c r="K619" t="s">
        <v>1412</v>
      </c>
      <c r="L619">
        <v>1346</v>
      </c>
      <c r="N619">
        <v>1009</v>
      </c>
      <c r="O619" t="s">
        <v>307</v>
      </c>
      <c r="P619" t="s">
        <v>307</v>
      </c>
      <c r="Q619">
        <v>1</v>
      </c>
      <c r="X619">
        <v>0.36</v>
      </c>
      <c r="Y619">
        <v>6.09</v>
      </c>
      <c r="Z619">
        <v>0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3</v>
      </c>
      <c r="AG619">
        <v>0.36</v>
      </c>
      <c r="AH619">
        <v>2</v>
      </c>
      <c r="AI619">
        <v>39572655</v>
      </c>
      <c r="AJ619">
        <v>658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ROW(Source!A266)</f>
        <v>266</v>
      </c>
      <c r="B620">
        <v>39572679</v>
      </c>
      <c r="C620">
        <v>39572645</v>
      </c>
      <c r="D620">
        <v>36803256</v>
      </c>
      <c r="E620">
        <v>1</v>
      </c>
      <c r="F620">
        <v>1</v>
      </c>
      <c r="G620">
        <v>1</v>
      </c>
      <c r="H620">
        <v>3</v>
      </c>
      <c r="I620" t="s">
        <v>1178</v>
      </c>
      <c r="J620" t="s">
        <v>1179</v>
      </c>
      <c r="K620" t="s">
        <v>1180</v>
      </c>
      <c r="L620">
        <v>1348</v>
      </c>
      <c r="N620">
        <v>1009</v>
      </c>
      <c r="O620" t="s">
        <v>64</v>
      </c>
      <c r="P620" t="s">
        <v>64</v>
      </c>
      <c r="Q620">
        <v>1000</v>
      </c>
      <c r="X620">
        <v>4.4000000000000002E-4</v>
      </c>
      <c r="Y620">
        <v>10315.01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 t="s">
        <v>3</v>
      </c>
      <c r="AG620">
        <v>4.4000000000000002E-4</v>
      </c>
      <c r="AH620">
        <v>2</v>
      </c>
      <c r="AI620">
        <v>39572656</v>
      </c>
      <c r="AJ620">
        <v>659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ROW(Source!A266)</f>
        <v>266</v>
      </c>
      <c r="B621">
        <v>39572680</v>
      </c>
      <c r="C621">
        <v>39572645</v>
      </c>
      <c r="D621">
        <v>36804447</v>
      </c>
      <c r="E621">
        <v>1</v>
      </c>
      <c r="F621">
        <v>1</v>
      </c>
      <c r="G621">
        <v>1</v>
      </c>
      <c r="H621">
        <v>3</v>
      </c>
      <c r="I621" t="s">
        <v>1276</v>
      </c>
      <c r="J621" t="s">
        <v>1277</v>
      </c>
      <c r="K621" t="s">
        <v>1278</v>
      </c>
      <c r="L621">
        <v>1348</v>
      </c>
      <c r="N621">
        <v>1009</v>
      </c>
      <c r="O621" t="s">
        <v>64</v>
      </c>
      <c r="P621" t="s">
        <v>64</v>
      </c>
      <c r="Q621">
        <v>1000</v>
      </c>
      <c r="X621">
        <v>2.1000000000000001E-2</v>
      </c>
      <c r="Y621">
        <v>9040.01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3</v>
      </c>
      <c r="AG621">
        <v>2.1000000000000001E-2</v>
      </c>
      <c r="AH621">
        <v>2</v>
      </c>
      <c r="AI621">
        <v>39572657</v>
      </c>
      <c r="AJ621">
        <v>660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ROW(Source!A266)</f>
        <v>266</v>
      </c>
      <c r="B622">
        <v>39572681</v>
      </c>
      <c r="C622">
        <v>39572645</v>
      </c>
      <c r="D622">
        <v>36804545</v>
      </c>
      <c r="E622">
        <v>1</v>
      </c>
      <c r="F622">
        <v>1</v>
      </c>
      <c r="G622">
        <v>1</v>
      </c>
      <c r="H622">
        <v>3</v>
      </c>
      <c r="I622" t="s">
        <v>1211</v>
      </c>
      <c r="J622" t="s">
        <v>1212</v>
      </c>
      <c r="K622" t="s">
        <v>1213</v>
      </c>
      <c r="L622">
        <v>1348</v>
      </c>
      <c r="N622">
        <v>1009</v>
      </c>
      <c r="O622" t="s">
        <v>64</v>
      </c>
      <c r="P622" t="s">
        <v>64</v>
      </c>
      <c r="Q622">
        <v>1000</v>
      </c>
      <c r="X622">
        <v>1.0000000000000001E-5</v>
      </c>
      <c r="Y622">
        <v>11978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3</v>
      </c>
      <c r="AG622">
        <v>1.0000000000000001E-5</v>
      </c>
      <c r="AH622">
        <v>2</v>
      </c>
      <c r="AI622">
        <v>39572658</v>
      </c>
      <c r="AJ622">
        <v>661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ROW(Source!A266)</f>
        <v>266</v>
      </c>
      <c r="B623">
        <v>39572682</v>
      </c>
      <c r="C623">
        <v>39572645</v>
      </c>
      <c r="D623">
        <v>36805527</v>
      </c>
      <c r="E623">
        <v>1</v>
      </c>
      <c r="F623">
        <v>1</v>
      </c>
      <c r="G623">
        <v>1</v>
      </c>
      <c r="H623">
        <v>3</v>
      </c>
      <c r="I623" t="s">
        <v>1413</v>
      </c>
      <c r="J623" t="s">
        <v>1414</v>
      </c>
      <c r="K623" t="s">
        <v>1415</v>
      </c>
      <c r="L623">
        <v>1348</v>
      </c>
      <c r="N623">
        <v>1009</v>
      </c>
      <c r="O623" t="s">
        <v>64</v>
      </c>
      <c r="P623" t="s">
        <v>64</v>
      </c>
      <c r="Q623">
        <v>1000</v>
      </c>
      <c r="X623">
        <v>1E-4</v>
      </c>
      <c r="Y623">
        <v>37900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3</v>
      </c>
      <c r="AG623">
        <v>1E-4</v>
      </c>
      <c r="AH623">
        <v>2</v>
      </c>
      <c r="AI623">
        <v>39572659</v>
      </c>
      <c r="AJ623">
        <v>662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ROW(Source!A266)</f>
        <v>266</v>
      </c>
      <c r="B624">
        <v>39572683</v>
      </c>
      <c r="C624">
        <v>39572645</v>
      </c>
      <c r="D624">
        <v>36823258</v>
      </c>
      <c r="E624">
        <v>1</v>
      </c>
      <c r="F624">
        <v>1</v>
      </c>
      <c r="G624">
        <v>1</v>
      </c>
      <c r="H624">
        <v>3</v>
      </c>
      <c r="I624" t="s">
        <v>579</v>
      </c>
      <c r="J624" t="s">
        <v>581</v>
      </c>
      <c r="K624" t="s">
        <v>580</v>
      </c>
      <c r="L624">
        <v>1348</v>
      </c>
      <c r="N624">
        <v>1009</v>
      </c>
      <c r="O624" t="s">
        <v>64</v>
      </c>
      <c r="P624" t="s">
        <v>64</v>
      </c>
      <c r="Q624">
        <v>1000</v>
      </c>
      <c r="X624">
        <v>2.0000000000000001E-4</v>
      </c>
      <c r="Y624">
        <v>7712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3</v>
      </c>
      <c r="AG624">
        <v>2.0000000000000001E-4</v>
      </c>
      <c r="AH624">
        <v>2</v>
      </c>
      <c r="AI624">
        <v>39572660</v>
      </c>
      <c r="AJ624">
        <v>663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ROW(Source!A266)</f>
        <v>266</v>
      </c>
      <c r="B625">
        <v>39572684</v>
      </c>
      <c r="C625">
        <v>39572645</v>
      </c>
      <c r="D625">
        <v>39169913</v>
      </c>
      <c r="E625">
        <v>17</v>
      </c>
      <c r="F625">
        <v>1</v>
      </c>
      <c r="G625">
        <v>1</v>
      </c>
      <c r="H625">
        <v>3</v>
      </c>
      <c r="I625" t="s">
        <v>124</v>
      </c>
      <c r="J625" t="s">
        <v>3</v>
      </c>
      <c r="K625" t="s">
        <v>125</v>
      </c>
      <c r="L625">
        <v>1348</v>
      </c>
      <c r="N625">
        <v>1009</v>
      </c>
      <c r="O625" t="s">
        <v>64</v>
      </c>
      <c r="P625" t="s">
        <v>64</v>
      </c>
      <c r="Q625">
        <v>1000</v>
      </c>
      <c r="X625">
        <v>1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 t="s">
        <v>3</v>
      </c>
      <c r="AG625">
        <v>1</v>
      </c>
      <c r="AH625">
        <v>2</v>
      </c>
      <c r="AI625">
        <v>39572662</v>
      </c>
      <c r="AJ625">
        <v>665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ROW(Source!A266)</f>
        <v>266</v>
      </c>
      <c r="B626">
        <v>39572685</v>
      </c>
      <c r="C626">
        <v>39572645</v>
      </c>
      <c r="D626">
        <v>36825287</v>
      </c>
      <c r="E626">
        <v>1</v>
      </c>
      <c r="F626">
        <v>1</v>
      </c>
      <c r="G626">
        <v>1</v>
      </c>
      <c r="H626">
        <v>3</v>
      </c>
      <c r="I626" t="s">
        <v>1416</v>
      </c>
      <c r="J626" t="s">
        <v>1417</v>
      </c>
      <c r="K626" t="s">
        <v>1418</v>
      </c>
      <c r="L626">
        <v>1302</v>
      </c>
      <c r="N626">
        <v>1003</v>
      </c>
      <c r="O626" t="s">
        <v>47</v>
      </c>
      <c r="P626" t="s">
        <v>47</v>
      </c>
      <c r="Q626">
        <v>10</v>
      </c>
      <c r="X626">
        <v>1.8700000000000001E-2</v>
      </c>
      <c r="Y626">
        <v>50.24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3</v>
      </c>
      <c r="AG626">
        <v>1.8700000000000001E-2</v>
      </c>
      <c r="AH626">
        <v>2</v>
      </c>
      <c r="AI626">
        <v>39572663</v>
      </c>
      <c r="AJ626">
        <v>666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ROW(Source!A266)</f>
        <v>266</v>
      </c>
      <c r="B627">
        <v>39572686</v>
      </c>
      <c r="C627">
        <v>39572645</v>
      </c>
      <c r="D627">
        <v>36825646</v>
      </c>
      <c r="E627">
        <v>1</v>
      </c>
      <c r="F627">
        <v>1</v>
      </c>
      <c r="G627">
        <v>1</v>
      </c>
      <c r="H627">
        <v>3</v>
      </c>
      <c r="I627" t="s">
        <v>1220</v>
      </c>
      <c r="J627" t="s">
        <v>1221</v>
      </c>
      <c r="K627" t="s">
        <v>1222</v>
      </c>
      <c r="L627">
        <v>1348</v>
      </c>
      <c r="N627">
        <v>1009</v>
      </c>
      <c r="O627" t="s">
        <v>64</v>
      </c>
      <c r="P627" t="s">
        <v>64</v>
      </c>
      <c r="Q627">
        <v>1000</v>
      </c>
      <c r="X627">
        <v>3.0000000000000001E-5</v>
      </c>
      <c r="Y627">
        <v>4455.2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3</v>
      </c>
      <c r="AG627">
        <v>3.0000000000000001E-5</v>
      </c>
      <c r="AH627">
        <v>2</v>
      </c>
      <c r="AI627">
        <v>39572664</v>
      </c>
      <c r="AJ627">
        <v>667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ROW(Source!A266)</f>
        <v>266</v>
      </c>
      <c r="B628">
        <v>39572687</v>
      </c>
      <c r="C628">
        <v>39572645</v>
      </c>
      <c r="D628">
        <v>36826406</v>
      </c>
      <c r="E628">
        <v>1</v>
      </c>
      <c r="F628">
        <v>1</v>
      </c>
      <c r="G628">
        <v>1</v>
      </c>
      <c r="H628">
        <v>3</v>
      </c>
      <c r="I628" t="s">
        <v>1419</v>
      </c>
      <c r="J628" t="s">
        <v>1420</v>
      </c>
      <c r="K628" t="s">
        <v>1421</v>
      </c>
      <c r="L628">
        <v>1348</v>
      </c>
      <c r="N628">
        <v>1009</v>
      </c>
      <c r="O628" t="s">
        <v>64</v>
      </c>
      <c r="P628" t="s">
        <v>64</v>
      </c>
      <c r="Q628">
        <v>1000</v>
      </c>
      <c r="X628">
        <v>1.9400000000000001E-3</v>
      </c>
      <c r="Y628">
        <v>4920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3</v>
      </c>
      <c r="AG628">
        <v>1.9400000000000001E-3</v>
      </c>
      <c r="AH628">
        <v>2</v>
      </c>
      <c r="AI628">
        <v>39572665</v>
      </c>
      <c r="AJ628">
        <v>668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ROW(Source!A266)</f>
        <v>266</v>
      </c>
      <c r="B629">
        <v>39572688</v>
      </c>
      <c r="C629">
        <v>39572645</v>
      </c>
      <c r="D629">
        <v>36830313</v>
      </c>
      <c r="E629">
        <v>1</v>
      </c>
      <c r="F629">
        <v>1</v>
      </c>
      <c r="G629">
        <v>1</v>
      </c>
      <c r="H629">
        <v>3</v>
      </c>
      <c r="I629" t="s">
        <v>1422</v>
      </c>
      <c r="J629" t="s">
        <v>1423</v>
      </c>
      <c r="K629" t="s">
        <v>1424</v>
      </c>
      <c r="L629">
        <v>1339</v>
      </c>
      <c r="N629">
        <v>1007</v>
      </c>
      <c r="O629" t="s">
        <v>73</v>
      </c>
      <c r="P629" t="s">
        <v>73</v>
      </c>
      <c r="Q629">
        <v>1</v>
      </c>
      <c r="X629">
        <v>1.0300000000000001E-3</v>
      </c>
      <c r="Y629">
        <v>1700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3</v>
      </c>
      <c r="AG629">
        <v>1.0300000000000001E-3</v>
      </c>
      <c r="AH629">
        <v>2</v>
      </c>
      <c r="AI629">
        <v>39572666</v>
      </c>
      <c r="AJ629">
        <v>669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ROW(Source!A266)</f>
        <v>266</v>
      </c>
      <c r="B630">
        <v>39572689</v>
      </c>
      <c r="C630">
        <v>39572645</v>
      </c>
      <c r="D630">
        <v>36837948</v>
      </c>
      <c r="E630">
        <v>1</v>
      </c>
      <c r="F630">
        <v>1</v>
      </c>
      <c r="G630">
        <v>1</v>
      </c>
      <c r="H630">
        <v>3</v>
      </c>
      <c r="I630" t="s">
        <v>1425</v>
      </c>
      <c r="J630" t="s">
        <v>1426</v>
      </c>
      <c r="K630" t="s">
        <v>1427</v>
      </c>
      <c r="L630">
        <v>1348</v>
      </c>
      <c r="N630">
        <v>1009</v>
      </c>
      <c r="O630" t="s">
        <v>64</v>
      </c>
      <c r="P630" t="s">
        <v>64</v>
      </c>
      <c r="Q630">
        <v>1000</v>
      </c>
      <c r="X630">
        <v>3.1E-4</v>
      </c>
      <c r="Y630">
        <v>15620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3</v>
      </c>
      <c r="AG630">
        <v>3.1E-4</v>
      </c>
      <c r="AH630">
        <v>2</v>
      </c>
      <c r="AI630">
        <v>39572667</v>
      </c>
      <c r="AJ630">
        <v>670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ROW(Source!A266)</f>
        <v>266</v>
      </c>
      <c r="B631">
        <v>39572690</v>
      </c>
      <c r="C631">
        <v>39572645</v>
      </c>
      <c r="D631">
        <v>36839146</v>
      </c>
      <c r="E631">
        <v>1</v>
      </c>
      <c r="F631">
        <v>1</v>
      </c>
      <c r="G631">
        <v>1</v>
      </c>
      <c r="H631">
        <v>3</v>
      </c>
      <c r="I631" t="s">
        <v>1393</v>
      </c>
      <c r="J631" t="s">
        <v>1394</v>
      </c>
      <c r="K631" t="s">
        <v>1395</v>
      </c>
      <c r="L631">
        <v>1348</v>
      </c>
      <c r="N631">
        <v>1009</v>
      </c>
      <c r="O631" t="s">
        <v>64</v>
      </c>
      <c r="P631" t="s">
        <v>64</v>
      </c>
      <c r="Q631">
        <v>1000</v>
      </c>
      <c r="X631">
        <v>5.9999999999999995E-4</v>
      </c>
      <c r="Y631">
        <v>9420</v>
      </c>
      <c r="Z631">
        <v>0</v>
      </c>
      <c r="AA631">
        <v>0</v>
      </c>
      <c r="AB631">
        <v>0</v>
      </c>
      <c r="AC631">
        <v>0</v>
      </c>
      <c r="AD631">
        <v>1</v>
      </c>
      <c r="AE631">
        <v>0</v>
      </c>
      <c r="AF631" t="s">
        <v>3</v>
      </c>
      <c r="AG631">
        <v>5.9999999999999995E-4</v>
      </c>
      <c r="AH631">
        <v>2</v>
      </c>
      <c r="AI631">
        <v>39572668</v>
      </c>
      <c r="AJ631">
        <v>671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ROW(Source!A269)</f>
        <v>269</v>
      </c>
      <c r="B632">
        <v>39572767</v>
      </c>
      <c r="C632">
        <v>39572743</v>
      </c>
      <c r="D632">
        <v>37072887</v>
      </c>
      <c r="E632">
        <v>1</v>
      </c>
      <c r="F632">
        <v>1</v>
      </c>
      <c r="G632">
        <v>1</v>
      </c>
      <c r="H632">
        <v>1</v>
      </c>
      <c r="I632" t="s">
        <v>1245</v>
      </c>
      <c r="J632" t="s">
        <v>3</v>
      </c>
      <c r="K632" t="s">
        <v>1246</v>
      </c>
      <c r="L632">
        <v>1191</v>
      </c>
      <c r="N632">
        <v>1013</v>
      </c>
      <c r="O632" t="s">
        <v>1143</v>
      </c>
      <c r="P632" t="s">
        <v>1143</v>
      </c>
      <c r="Q632">
        <v>1</v>
      </c>
      <c r="X632">
        <v>18.25</v>
      </c>
      <c r="Y632">
        <v>0</v>
      </c>
      <c r="Z632">
        <v>0</v>
      </c>
      <c r="AA632">
        <v>0</v>
      </c>
      <c r="AB632">
        <v>10.210000000000001</v>
      </c>
      <c r="AC632">
        <v>0</v>
      </c>
      <c r="AD632">
        <v>1</v>
      </c>
      <c r="AE632">
        <v>1</v>
      </c>
      <c r="AF632" t="s">
        <v>20</v>
      </c>
      <c r="AG632">
        <v>20.987499999999997</v>
      </c>
      <c r="AH632">
        <v>2</v>
      </c>
      <c r="AI632">
        <v>39572744</v>
      </c>
      <c r="AJ632">
        <v>672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ROW(Source!A269)</f>
        <v>269</v>
      </c>
      <c r="B633">
        <v>39572768</v>
      </c>
      <c r="C633">
        <v>39572743</v>
      </c>
      <c r="D633">
        <v>37064876</v>
      </c>
      <c r="E633">
        <v>1</v>
      </c>
      <c r="F633">
        <v>1</v>
      </c>
      <c r="G633">
        <v>1</v>
      </c>
      <c r="H633">
        <v>1</v>
      </c>
      <c r="I633" t="s">
        <v>1146</v>
      </c>
      <c r="J633" t="s">
        <v>3</v>
      </c>
      <c r="K633" t="s">
        <v>1147</v>
      </c>
      <c r="L633">
        <v>1191</v>
      </c>
      <c r="N633">
        <v>1013</v>
      </c>
      <c r="O633" t="s">
        <v>1143</v>
      </c>
      <c r="P633" t="s">
        <v>1143</v>
      </c>
      <c r="Q633">
        <v>1</v>
      </c>
      <c r="X633">
        <v>2.88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2</v>
      </c>
      <c r="AF633" t="s">
        <v>19</v>
      </c>
      <c r="AG633">
        <v>3.5999999999999996</v>
      </c>
      <c r="AH633">
        <v>2</v>
      </c>
      <c r="AI633">
        <v>39572745</v>
      </c>
      <c r="AJ633">
        <v>673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ROW(Source!A269)</f>
        <v>269</v>
      </c>
      <c r="B634">
        <v>39572769</v>
      </c>
      <c r="C634">
        <v>39572743</v>
      </c>
      <c r="D634">
        <v>36882065</v>
      </c>
      <c r="E634">
        <v>1</v>
      </c>
      <c r="F634">
        <v>1</v>
      </c>
      <c r="G634">
        <v>1</v>
      </c>
      <c r="H634">
        <v>2</v>
      </c>
      <c r="I634" t="s">
        <v>1428</v>
      </c>
      <c r="J634" t="s">
        <v>1429</v>
      </c>
      <c r="K634" t="s">
        <v>1430</v>
      </c>
      <c r="L634">
        <v>1368</v>
      </c>
      <c r="N634">
        <v>1011</v>
      </c>
      <c r="O634" t="s">
        <v>1151</v>
      </c>
      <c r="P634" t="s">
        <v>1151</v>
      </c>
      <c r="Q634">
        <v>1</v>
      </c>
      <c r="X634">
        <v>0.68</v>
      </c>
      <c r="Y634">
        <v>0</v>
      </c>
      <c r="Z634">
        <v>312.20999999999998</v>
      </c>
      <c r="AA634">
        <v>15.42</v>
      </c>
      <c r="AB634">
        <v>0</v>
      </c>
      <c r="AC634">
        <v>0</v>
      </c>
      <c r="AD634">
        <v>1</v>
      </c>
      <c r="AE634">
        <v>0</v>
      </c>
      <c r="AF634" t="s">
        <v>19</v>
      </c>
      <c r="AG634">
        <v>0.85000000000000009</v>
      </c>
      <c r="AH634">
        <v>2</v>
      </c>
      <c r="AI634">
        <v>39572746</v>
      </c>
      <c r="AJ634">
        <v>674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ROW(Source!A269)</f>
        <v>269</v>
      </c>
      <c r="B635">
        <v>39572770</v>
      </c>
      <c r="C635">
        <v>39572743</v>
      </c>
      <c r="D635">
        <v>36882079</v>
      </c>
      <c r="E635">
        <v>1</v>
      </c>
      <c r="F635">
        <v>1</v>
      </c>
      <c r="G635">
        <v>1</v>
      </c>
      <c r="H635">
        <v>2</v>
      </c>
      <c r="I635" t="s">
        <v>1401</v>
      </c>
      <c r="J635" t="s">
        <v>1402</v>
      </c>
      <c r="K635" t="s">
        <v>1403</v>
      </c>
      <c r="L635">
        <v>1368</v>
      </c>
      <c r="N635">
        <v>1011</v>
      </c>
      <c r="O635" t="s">
        <v>1151</v>
      </c>
      <c r="P635" t="s">
        <v>1151</v>
      </c>
      <c r="Q635">
        <v>1</v>
      </c>
      <c r="X635">
        <v>1.68</v>
      </c>
      <c r="Y635">
        <v>0</v>
      </c>
      <c r="Z635">
        <v>120.24</v>
      </c>
      <c r="AA635">
        <v>15.42</v>
      </c>
      <c r="AB635">
        <v>0</v>
      </c>
      <c r="AC635">
        <v>0</v>
      </c>
      <c r="AD635">
        <v>1</v>
      </c>
      <c r="AE635">
        <v>0</v>
      </c>
      <c r="AF635" t="s">
        <v>19</v>
      </c>
      <c r="AG635">
        <v>2.1</v>
      </c>
      <c r="AH635">
        <v>2</v>
      </c>
      <c r="AI635">
        <v>39572747</v>
      </c>
      <c r="AJ635">
        <v>675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ROW(Source!A269)</f>
        <v>269</v>
      </c>
      <c r="B636">
        <v>39572771</v>
      </c>
      <c r="C636">
        <v>39572743</v>
      </c>
      <c r="D636">
        <v>36882159</v>
      </c>
      <c r="E636">
        <v>1</v>
      </c>
      <c r="F636">
        <v>1</v>
      </c>
      <c r="G636">
        <v>1</v>
      </c>
      <c r="H636">
        <v>2</v>
      </c>
      <c r="I636" t="s">
        <v>1155</v>
      </c>
      <c r="J636" t="s">
        <v>1156</v>
      </c>
      <c r="K636" t="s">
        <v>1157</v>
      </c>
      <c r="L636">
        <v>1368</v>
      </c>
      <c r="N636">
        <v>1011</v>
      </c>
      <c r="O636" t="s">
        <v>1151</v>
      </c>
      <c r="P636" t="s">
        <v>1151</v>
      </c>
      <c r="Q636">
        <v>1</v>
      </c>
      <c r="X636">
        <v>0.21</v>
      </c>
      <c r="Y636">
        <v>0</v>
      </c>
      <c r="Z636">
        <v>111.99</v>
      </c>
      <c r="AA636">
        <v>13.5</v>
      </c>
      <c r="AB636">
        <v>0</v>
      </c>
      <c r="AC636">
        <v>0</v>
      </c>
      <c r="AD636">
        <v>1</v>
      </c>
      <c r="AE636">
        <v>0</v>
      </c>
      <c r="AF636" t="s">
        <v>19</v>
      </c>
      <c r="AG636">
        <v>0.26250000000000001</v>
      </c>
      <c r="AH636">
        <v>2</v>
      </c>
      <c r="AI636">
        <v>39572748</v>
      </c>
      <c r="AJ636">
        <v>676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ROW(Source!A269)</f>
        <v>269</v>
      </c>
      <c r="B637">
        <v>39572772</v>
      </c>
      <c r="C637">
        <v>39572743</v>
      </c>
      <c r="D637">
        <v>36883554</v>
      </c>
      <c r="E637">
        <v>1</v>
      </c>
      <c r="F637">
        <v>1</v>
      </c>
      <c r="G637">
        <v>1</v>
      </c>
      <c r="H637">
        <v>2</v>
      </c>
      <c r="I637" t="s">
        <v>1158</v>
      </c>
      <c r="J637" t="s">
        <v>1159</v>
      </c>
      <c r="K637" t="s">
        <v>1160</v>
      </c>
      <c r="L637">
        <v>1368</v>
      </c>
      <c r="N637">
        <v>1011</v>
      </c>
      <c r="O637" t="s">
        <v>1151</v>
      </c>
      <c r="P637" t="s">
        <v>1151</v>
      </c>
      <c r="Q637">
        <v>1</v>
      </c>
      <c r="X637">
        <v>0.31</v>
      </c>
      <c r="Y637">
        <v>0</v>
      </c>
      <c r="Z637">
        <v>65.709999999999994</v>
      </c>
      <c r="AA637">
        <v>11.6</v>
      </c>
      <c r="AB637">
        <v>0</v>
      </c>
      <c r="AC637">
        <v>0</v>
      </c>
      <c r="AD637">
        <v>1</v>
      </c>
      <c r="AE637">
        <v>0</v>
      </c>
      <c r="AF637" t="s">
        <v>19</v>
      </c>
      <c r="AG637">
        <v>0.38750000000000001</v>
      </c>
      <c r="AH637">
        <v>2</v>
      </c>
      <c r="AI637">
        <v>39572749</v>
      </c>
      <c r="AJ637">
        <v>677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ROW(Source!A269)</f>
        <v>269</v>
      </c>
      <c r="B638">
        <v>39572773</v>
      </c>
      <c r="C638">
        <v>39572743</v>
      </c>
      <c r="D638">
        <v>36883789</v>
      </c>
      <c r="E638">
        <v>1</v>
      </c>
      <c r="F638">
        <v>1</v>
      </c>
      <c r="G638">
        <v>1</v>
      </c>
      <c r="H638">
        <v>2</v>
      </c>
      <c r="I638" t="s">
        <v>1378</v>
      </c>
      <c r="J638" t="s">
        <v>1379</v>
      </c>
      <c r="K638" t="s">
        <v>1380</v>
      </c>
      <c r="L638">
        <v>1368</v>
      </c>
      <c r="N638">
        <v>1011</v>
      </c>
      <c r="O638" t="s">
        <v>1151</v>
      </c>
      <c r="P638" t="s">
        <v>1151</v>
      </c>
      <c r="Q638">
        <v>1</v>
      </c>
      <c r="X638">
        <v>2.38</v>
      </c>
      <c r="Y638">
        <v>0</v>
      </c>
      <c r="Z638">
        <v>1.2</v>
      </c>
      <c r="AA638">
        <v>0</v>
      </c>
      <c r="AB638">
        <v>0</v>
      </c>
      <c r="AC638">
        <v>0</v>
      </c>
      <c r="AD638">
        <v>1</v>
      </c>
      <c r="AE638">
        <v>0</v>
      </c>
      <c r="AF638" t="s">
        <v>19</v>
      </c>
      <c r="AG638">
        <v>2.9749999999999996</v>
      </c>
      <c r="AH638">
        <v>2</v>
      </c>
      <c r="AI638">
        <v>39572750</v>
      </c>
      <c r="AJ638">
        <v>678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ROW(Source!A269)</f>
        <v>269</v>
      </c>
      <c r="B639">
        <v>39572774</v>
      </c>
      <c r="C639">
        <v>39572743</v>
      </c>
      <c r="D639">
        <v>36883836</v>
      </c>
      <c r="E639">
        <v>1</v>
      </c>
      <c r="F639">
        <v>1</v>
      </c>
      <c r="G639">
        <v>1</v>
      </c>
      <c r="H639">
        <v>2</v>
      </c>
      <c r="I639" t="s">
        <v>1407</v>
      </c>
      <c r="J639" t="s">
        <v>1408</v>
      </c>
      <c r="K639" t="s">
        <v>1409</v>
      </c>
      <c r="L639">
        <v>1368</v>
      </c>
      <c r="N639">
        <v>1011</v>
      </c>
      <c r="O639" t="s">
        <v>1151</v>
      </c>
      <c r="P639" t="s">
        <v>1151</v>
      </c>
      <c r="Q639">
        <v>1</v>
      </c>
      <c r="X639">
        <v>0.48</v>
      </c>
      <c r="Y639">
        <v>0</v>
      </c>
      <c r="Z639">
        <v>12.31</v>
      </c>
      <c r="AA639">
        <v>0</v>
      </c>
      <c r="AB639">
        <v>0</v>
      </c>
      <c r="AC639">
        <v>0</v>
      </c>
      <c r="AD639">
        <v>1</v>
      </c>
      <c r="AE639">
        <v>0</v>
      </c>
      <c r="AF639" t="s">
        <v>19</v>
      </c>
      <c r="AG639">
        <v>0.6</v>
      </c>
      <c r="AH639">
        <v>2</v>
      </c>
      <c r="AI639">
        <v>39572751</v>
      </c>
      <c r="AJ639">
        <v>679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ROW(Source!A269)</f>
        <v>269</v>
      </c>
      <c r="B640">
        <v>39572775</v>
      </c>
      <c r="C640">
        <v>39572743</v>
      </c>
      <c r="D640">
        <v>36800159</v>
      </c>
      <c r="E640">
        <v>1</v>
      </c>
      <c r="F640">
        <v>1</v>
      </c>
      <c r="G640">
        <v>1</v>
      </c>
      <c r="H640">
        <v>3</v>
      </c>
      <c r="I640" t="s">
        <v>1387</v>
      </c>
      <c r="J640" t="s">
        <v>1388</v>
      </c>
      <c r="K640" t="s">
        <v>1389</v>
      </c>
      <c r="L640">
        <v>1339</v>
      </c>
      <c r="N640">
        <v>1007</v>
      </c>
      <c r="O640" t="s">
        <v>73</v>
      </c>
      <c r="P640" t="s">
        <v>73</v>
      </c>
      <c r="Q640">
        <v>1</v>
      </c>
      <c r="X640">
        <v>1.95</v>
      </c>
      <c r="Y640">
        <v>6.22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3</v>
      </c>
      <c r="AG640">
        <v>1.95</v>
      </c>
      <c r="AH640">
        <v>2</v>
      </c>
      <c r="AI640">
        <v>39572752</v>
      </c>
      <c r="AJ640">
        <v>680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ROW(Source!A269)</f>
        <v>269</v>
      </c>
      <c r="B641">
        <v>39572776</v>
      </c>
      <c r="C641">
        <v>39572743</v>
      </c>
      <c r="D641">
        <v>36800166</v>
      </c>
      <c r="E641">
        <v>1</v>
      </c>
      <c r="F641">
        <v>1</v>
      </c>
      <c r="G641">
        <v>1</v>
      </c>
      <c r="H641">
        <v>3</v>
      </c>
      <c r="I641" t="s">
        <v>1410</v>
      </c>
      <c r="J641" t="s">
        <v>1411</v>
      </c>
      <c r="K641" t="s">
        <v>1412</v>
      </c>
      <c r="L641">
        <v>1346</v>
      </c>
      <c r="N641">
        <v>1009</v>
      </c>
      <c r="O641" t="s">
        <v>307</v>
      </c>
      <c r="P641" t="s">
        <v>307</v>
      </c>
      <c r="Q641">
        <v>1</v>
      </c>
      <c r="X641">
        <v>0.59</v>
      </c>
      <c r="Y641">
        <v>6.09</v>
      </c>
      <c r="Z641">
        <v>0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3</v>
      </c>
      <c r="AG641">
        <v>0.59</v>
      </c>
      <c r="AH641">
        <v>2</v>
      </c>
      <c r="AI641">
        <v>39572753</v>
      </c>
      <c r="AJ641">
        <v>681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ROW(Source!A269)</f>
        <v>269</v>
      </c>
      <c r="B642">
        <v>39572777</v>
      </c>
      <c r="C642">
        <v>39572743</v>
      </c>
      <c r="D642">
        <v>36803256</v>
      </c>
      <c r="E642">
        <v>1</v>
      </c>
      <c r="F642">
        <v>1</v>
      </c>
      <c r="G642">
        <v>1</v>
      </c>
      <c r="H642">
        <v>3</v>
      </c>
      <c r="I642" t="s">
        <v>1178</v>
      </c>
      <c r="J642" t="s">
        <v>1179</v>
      </c>
      <c r="K642" t="s">
        <v>1180</v>
      </c>
      <c r="L642">
        <v>1348</v>
      </c>
      <c r="N642">
        <v>1009</v>
      </c>
      <c r="O642" t="s">
        <v>64</v>
      </c>
      <c r="P642" t="s">
        <v>64</v>
      </c>
      <c r="Q642">
        <v>1000</v>
      </c>
      <c r="X642">
        <v>3.0999999999999999E-3</v>
      </c>
      <c r="Y642">
        <v>10315.01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3</v>
      </c>
      <c r="AG642">
        <v>3.0999999999999999E-3</v>
      </c>
      <c r="AH642">
        <v>2</v>
      </c>
      <c r="AI642">
        <v>39572754</v>
      </c>
      <c r="AJ642">
        <v>682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ROW(Source!A269)</f>
        <v>269</v>
      </c>
      <c r="B643">
        <v>39572778</v>
      </c>
      <c r="C643">
        <v>39572743</v>
      </c>
      <c r="D643">
        <v>36804447</v>
      </c>
      <c r="E643">
        <v>1</v>
      </c>
      <c r="F643">
        <v>1</v>
      </c>
      <c r="G643">
        <v>1</v>
      </c>
      <c r="H643">
        <v>3</v>
      </c>
      <c r="I643" t="s">
        <v>1276</v>
      </c>
      <c r="J643" t="s">
        <v>1277</v>
      </c>
      <c r="K643" t="s">
        <v>1278</v>
      </c>
      <c r="L643">
        <v>1348</v>
      </c>
      <c r="N643">
        <v>1009</v>
      </c>
      <c r="O643" t="s">
        <v>64</v>
      </c>
      <c r="P643" t="s">
        <v>64</v>
      </c>
      <c r="Q643">
        <v>1000</v>
      </c>
      <c r="X643">
        <v>3.0999999999999999E-3</v>
      </c>
      <c r="Y643">
        <v>9040.01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3</v>
      </c>
      <c r="AG643">
        <v>3.0999999999999999E-3</v>
      </c>
      <c r="AH643">
        <v>2</v>
      </c>
      <c r="AI643">
        <v>39572755</v>
      </c>
      <c r="AJ643">
        <v>683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ROW(Source!A269)</f>
        <v>269</v>
      </c>
      <c r="B644">
        <v>39572779</v>
      </c>
      <c r="C644">
        <v>39572743</v>
      </c>
      <c r="D644">
        <v>36804545</v>
      </c>
      <c r="E644">
        <v>1</v>
      </c>
      <c r="F644">
        <v>1</v>
      </c>
      <c r="G644">
        <v>1</v>
      </c>
      <c r="H644">
        <v>3</v>
      </c>
      <c r="I644" t="s">
        <v>1211</v>
      </c>
      <c r="J644" t="s">
        <v>1212</v>
      </c>
      <c r="K644" t="s">
        <v>1213</v>
      </c>
      <c r="L644">
        <v>1348</v>
      </c>
      <c r="N644">
        <v>1009</v>
      </c>
      <c r="O644" t="s">
        <v>64</v>
      </c>
      <c r="P644" t="s">
        <v>64</v>
      </c>
      <c r="Q644">
        <v>1000</v>
      </c>
      <c r="X644">
        <v>1.0000000000000001E-5</v>
      </c>
      <c r="Y644">
        <v>11978</v>
      </c>
      <c r="Z644">
        <v>0</v>
      </c>
      <c r="AA644">
        <v>0</v>
      </c>
      <c r="AB644">
        <v>0</v>
      </c>
      <c r="AC644">
        <v>0</v>
      </c>
      <c r="AD644">
        <v>1</v>
      </c>
      <c r="AE644">
        <v>0</v>
      </c>
      <c r="AF644" t="s">
        <v>3</v>
      </c>
      <c r="AG644">
        <v>1.0000000000000001E-5</v>
      </c>
      <c r="AH644">
        <v>2</v>
      </c>
      <c r="AI644">
        <v>39572756</v>
      </c>
      <c r="AJ644">
        <v>684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ROW(Source!A269)</f>
        <v>269</v>
      </c>
      <c r="B645">
        <v>39572780</v>
      </c>
      <c r="C645">
        <v>39572743</v>
      </c>
      <c r="D645">
        <v>36805527</v>
      </c>
      <c r="E645">
        <v>1</v>
      </c>
      <c r="F645">
        <v>1</v>
      </c>
      <c r="G645">
        <v>1</v>
      </c>
      <c r="H645">
        <v>3</v>
      </c>
      <c r="I645" t="s">
        <v>1413</v>
      </c>
      <c r="J645" t="s">
        <v>1414</v>
      </c>
      <c r="K645" t="s">
        <v>1415</v>
      </c>
      <c r="L645">
        <v>1348</v>
      </c>
      <c r="N645">
        <v>1009</v>
      </c>
      <c r="O645" t="s">
        <v>64</v>
      </c>
      <c r="P645" t="s">
        <v>64</v>
      </c>
      <c r="Q645">
        <v>1000</v>
      </c>
      <c r="X645">
        <v>1E-4</v>
      </c>
      <c r="Y645">
        <v>37900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0</v>
      </c>
      <c r="AF645" t="s">
        <v>3</v>
      </c>
      <c r="AG645">
        <v>1E-4</v>
      </c>
      <c r="AH645">
        <v>2</v>
      </c>
      <c r="AI645">
        <v>39572757</v>
      </c>
      <c r="AJ645">
        <v>685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ROW(Source!A269)</f>
        <v>269</v>
      </c>
      <c r="B646">
        <v>39572781</v>
      </c>
      <c r="C646">
        <v>39572743</v>
      </c>
      <c r="D646">
        <v>36823258</v>
      </c>
      <c r="E646">
        <v>1</v>
      </c>
      <c r="F646">
        <v>1</v>
      </c>
      <c r="G646">
        <v>1</v>
      </c>
      <c r="H646">
        <v>3</v>
      </c>
      <c r="I646" t="s">
        <v>579</v>
      </c>
      <c r="J646" t="s">
        <v>581</v>
      </c>
      <c r="K646" t="s">
        <v>580</v>
      </c>
      <c r="L646">
        <v>1348</v>
      </c>
      <c r="N646">
        <v>1009</v>
      </c>
      <c r="O646" t="s">
        <v>64</v>
      </c>
      <c r="P646" t="s">
        <v>64</v>
      </c>
      <c r="Q646">
        <v>1000</v>
      </c>
      <c r="X646">
        <v>5.0000000000000001E-4</v>
      </c>
      <c r="Y646">
        <v>7712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3</v>
      </c>
      <c r="AG646">
        <v>5.0000000000000001E-4</v>
      </c>
      <c r="AH646">
        <v>2</v>
      </c>
      <c r="AI646">
        <v>39572758</v>
      </c>
      <c r="AJ646">
        <v>686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ROW(Source!A269)</f>
        <v>269</v>
      </c>
      <c r="B647">
        <v>39572782</v>
      </c>
      <c r="C647">
        <v>39572743</v>
      </c>
      <c r="D647">
        <v>39169913</v>
      </c>
      <c r="E647">
        <v>17</v>
      </c>
      <c r="F647">
        <v>1</v>
      </c>
      <c r="G647">
        <v>1</v>
      </c>
      <c r="H647">
        <v>3</v>
      </c>
      <c r="I647" t="s">
        <v>124</v>
      </c>
      <c r="J647" t="s">
        <v>3</v>
      </c>
      <c r="K647" t="s">
        <v>125</v>
      </c>
      <c r="L647">
        <v>1348</v>
      </c>
      <c r="N647">
        <v>1009</v>
      </c>
      <c r="O647" t="s">
        <v>64</v>
      </c>
      <c r="P647" t="s">
        <v>64</v>
      </c>
      <c r="Q647">
        <v>1000</v>
      </c>
      <c r="X647">
        <v>1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 t="s">
        <v>3</v>
      </c>
      <c r="AG647">
        <v>1</v>
      </c>
      <c r="AH647">
        <v>2</v>
      </c>
      <c r="AI647">
        <v>39572759</v>
      </c>
      <c r="AJ647">
        <v>687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ROW(Source!A269)</f>
        <v>269</v>
      </c>
      <c r="B648">
        <v>39572783</v>
      </c>
      <c r="C648">
        <v>39572743</v>
      </c>
      <c r="D648">
        <v>36825287</v>
      </c>
      <c r="E648">
        <v>1</v>
      </c>
      <c r="F648">
        <v>1</v>
      </c>
      <c r="G648">
        <v>1</v>
      </c>
      <c r="H648">
        <v>3</v>
      </c>
      <c r="I648" t="s">
        <v>1416</v>
      </c>
      <c r="J648" t="s">
        <v>1417</v>
      </c>
      <c r="K648" t="s">
        <v>1418</v>
      </c>
      <c r="L648">
        <v>1302</v>
      </c>
      <c r="N648">
        <v>1003</v>
      </c>
      <c r="O648" t="s">
        <v>47</v>
      </c>
      <c r="P648" t="s">
        <v>47</v>
      </c>
      <c r="Q648">
        <v>10</v>
      </c>
      <c r="X648">
        <v>1.8700000000000001E-2</v>
      </c>
      <c r="Y648">
        <v>50.24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3</v>
      </c>
      <c r="AG648">
        <v>1.8700000000000001E-2</v>
      </c>
      <c r="AH648">
        <v>2</v>
      </c>
      <c r="AI648">
        <v>39572761</v>
      </c>
      <c r="AJ648">
        <v>689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ROW(Source!A269)</f>
        <v>269</v>
      </c>
      <c r="B649">
        <v>39572784</v>
      </c>
      <c r="C649">
        <v>39572743</v>
      </c>
      <c r="D649">
        <v>36825646</v>
      </c>
      <c r="E649">
        <v>1</v>
      </c>
      <c r="F649">
        <v>1</v>
      </c>
      <c r="G649">
        <v>1</v>
      </c>
      <c r="H649">
        <v>3</v>
      </c>
      <c r="I649" t="s">
        <v>1220</v>
      </c>
      <c r="J649" t="s">
        <v>1221</v>
      </c>
      <c r="K649" t="s">
        <v>1222</v>
      </c>
      <c r="L649">
        <v>1348</v>
      </c>
      <c r="N649">
        <v>1009</v>
      </c>
      <c r="O649" t="s">
        <v>64</v>
      </c>
      <c r="P649" t="s">
        <v>64</v>
      </c>
      <c r="Q649">
        <v>1000</v>
      </c>
      <c r="X649">
        <v>3.0000000000000001E-5</v>
      </c>
      <c r="Y649">
        <v>4455.2</v>
      </c>
      <c r="Z649">
        <v>0</v>
      </c>
      <c r="AA649">
        <v>0</v>
      </c>
      <c r="AB649">
        <v>0</v>
      </c>
      <c r="AC649">
        <v>0</v>
      </c>
      <c r="AD649">
        <v>1</v>
      </c>
      <c r="AE649">
        <v>0</v>
      </c>
      <c r="AF649" t="s">
        <v>3</v>
      </c>
      <c r="AG649">
        <v>3.0000000000000001E-5</v>
      </c>
      <c r="AH649">
        <v>2</v>
      </c>
      <c r="AI649">
        <v>39572762</v>
      </c>
      <c r="AJ649">
        <v>690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ROW(Source!A269)</f>
        <v>269</v>
      </c>
      <c r="B650">
        <v>39572785</v>
      </c>
      <c r="C650">
        <v>39572743</v>
      </c>
      <c r="D650">
        <v>36826406</v>
      </c>
      <c r="E650">
        <v>1</v>
      </c>
      <c r="F650">
        <v>1</v>
      </c>
      <c r="G650">
        <v>1</v>
      </c>
      <c r="H650">
        <v>3</v>
      </c>
      <c r="I650" t="s">
        <v>1419</v>
      </c>
      <c r="J650" t="s">
        <v>1420</v>
      </c>
      <c r="K650" t="s">
        <v>1421</v>
      </c>
      <c r="L650">
        <v>1348</v>
      </c>
      <c r="N650">
        <v>1009</v>
      </c>
      <c r="O650" t="s">
        <v>64</v>
      </c>
      <c r="P650" t="s">
        <v>64</v>
      </c>
      <c r="Q650">
        <v>1000</v>
      </c>
      <c r="X650">
        <v>1.9400000000000001E-3</v>
      </c>
      <c r="Y650">
        <v>4920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0</v>
      </c>
      <c r="AF650" t="s">
        <v>3</v>
      </c>
      <c r="AG650">
        <v>1.9400000000000001E-3</v>
      </c>
      <c r="AH650">
        <v>2</v>
      </c>
      <c r="AI650">
        <v>39572763</v>
      </c>
      <c r="AJ650">
        <v>691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ROW(Source!A269)</f>
        <v>269</v>
      </c>
      <c r="B651">
        <v>39572786</v>
      </c>
      <c r="C651">
        <v>39572743</v>
      </c>
      <c r="D651">
        <v>36830313</v>
      </c>
      <c r="E651">
        <v>1</v>
      </c>
      <c r="F651">
        <v>1</v>
      </c>
      <c r="G651">
        <v>1</v>
      </c>
      <c r="H651">
        <v>3</v>
      </c>
      <c r="I651" t="s">
        <v>1422</v>
      </c>
      <c r="J651" t="s">
        <v>1423</v>
      </c>
      <c r="K651" t="s">
        <v>1424</v>
      </c>
      <c r="L651">
        <v>1339</v>
      </c>
      <c r="N651">
        <v>1007</v>
      </c>
      <c r="O651" t="s">
        <v>73</v>
      </c>
      <c r="P651" t="s">
        <v>73</v>
      </c>
      <c r="Q651">
        <v>1</v>
      </c>
      <c r="X651">
        <v>1.0300000000000001E-3</v>
      </c>
      <c r="Y651">
        <v>1700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3</v>
      </c>
      <c r="AG651">
        <v>1.0300000000000001E-3</v>
      </c>
      <c r="AH651">
        <v>2</v>
      </c>
      <c r="AI651">
        <v>39572764</v>
      </c>
      <c r="AJ651">
        <v>692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ROW(Source!A269)</f>
        <v>269</v>
      </c>
      <c r="B652">
        <v>39572787</v>
      </c>
      <c r="C652">
        <v>39572743</v>
      </c>
      <c r="D652">
        <v>36837948</v>
      </c>
      <c r="E652">
        <v>1</v>
      </c>
      <c r="F652">
        <v>1</v>
      </c>
      <c r="G652">
        <v>1</v>
      </c>
      <c r="H652">
        <v>3</v>
      </c>
      <c r="I652" t="s">
        <v>1425</v>
      </c>
      <c r="J652" t="s">
        <v>1426</v>
      </c>
      <c r="K652" t="s">
        <v>1427</v>
      </c>
      <c r="L652">
        <v>1348</v>
      </c>
      <c r="N652">
        <v>1009</v>
      </c>
      <c r="O652" t="s">
        <v>64</v>
      </c>
      <c r="P652" t="s">
        <v>64</v>
      </c>
      <c r="Q652">
        <v>1000</v>
      </c>
      <c r="X652">
        <v>3.1E-4</v>
      </c>
      <c r="Y652">
        <v>15620</v>
      </c>
      <c r="Z652">
        <v>0</v>
      </c>
      <c r="AA652">
        <v>0</v>
      </c>
      <c r="AB652">
        <v>0</v>
      </c>
      <c r="AC652">
        <v>0</v>
      </c>
      <c r="AD652">
        <v>1</v>
      </c>
      <c r="AE652">
        <v>0</v>
      </c>
      <c r="AF652" t="s">
        <v>3</v>
      </c>
      <c r="AG652">
        <v>3.1E-4</v>
      </c>
      <c r="AH652">
        <v>2</v>
      </c>
      <c r="AI652">
        <v>39572765</v>
      </c>
      <c r="AJ652">
        <v>693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ROW(Source!A269)</f>
        <v>269</v>
      </c>
      <c r="B653">
        <v>39572788</v>
      </c>
      <c r="C653">
        <v>39572743</v>
      </c>
      <c r="D653">
        <v>36839146</v>
      </c>
      <c r="E653">
        <v>1</v>
      </c>
      <c r="F653">
        <v>1</v>
      </c>
      <c r="G653">
        <v>1</v>
      </c>
      <c r="H653">
        <v>3</v>
      </c>
      <c r="I653" t="s">
        <v>1393</v>
      </c>
      <c r="J653" t="s">
        <v>1394</v>
      </c>
      <c r="K653" t="s">
        <v>1395</v>
      </c>
      <c r="L653">
        <v>1348</v>
      </c>
      <c r="N653">
        <v>1009</v>
      </c>
      <c r="O653" t="s">
        <v>64</v>
      </c>
      <c r="P653" t="s">
        <v>64</v>
      </c>
      <c r="Q653">
        <v>1000</v>
      </c>
      <c r="X653">
        <v>5.9999999999999995E-4</v>
      </c>
      <c r="Y653">
        <v>9420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0</v>
      </c>
      <c r="AF653" t="s">
        <v>3</v>
      </c>
      <c r="AG653">
        <v>5.9999999999999995E-4</v>
      </c>
      <c r="AH653">
        <v>2</v>
      </c>
      <c r="AI653">
        <v>39572766</v>
      </c>
      <c r="AJ653">
        <v>694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ROW(Source!A272)</f>
        <v>272</v>
      </c>
      <c r="B654">
        <v>39572814</v>
      </c>
      <c r="C654">
        <v>39572791</v>
      </c>
      <c r="D654">
        <v>37064878</v>
      </c>
      <c r="E654">
        <v>1</v>
      </c>
      <c r="F654">
        <v>1</v>
      </c>
      <c r="G654">
        <v>1</v>
      </c>
      <c r="H654">
        <v>1</v>
      </c>
      <c r="I654" t="s">
        <v>1173</v>
      </c>
      <c r="J654" t="s">
        <v>3</v>
      </c>
      <c r="K654" t="s">
        <v>1174</v>
      </c>
      <c r="L654">
        <v>1191</v>
      </c>
      <c r="N654">
        <v>1013</v>
      </c>
      <c r="O654" t="s">
        <v>1143</v>
      </c>
      <c r="P654" t="s">
        <v>1143</v>
      </c>
      <c r="Q654">
        <v>1</v>
      </c>
      <c r="X654">
        <v>32.369999999999997</v>
      </c>
      <c r="Y654">
        <v>0</v>
      </c>
      <c r="Z654">
        <v>0</v>
      </c>
      <c r="AA654">
        <v>0</v>
      </c>
      <c r="AB654">
        <v>9.4</v>
      </c>
      <c r="AC654">
        <v>0</v>
      </c>
      <c r="AD654">
        <v>1</v>
      </c>
      <c r="AE654">
        <v>1</v>
      </c>
      <c r="AF654" t="s">
        <v>20</v>
      </c>
      <c r="AG654">
        <v>37.225499999999997</v>
      </c>
      <c r="AH654">
        <v>2</v>
      </c>
      <c r="AI654">
        <v>39572792</v>
      </c>
      <c r="AJ654">
        <v>695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ROW(Source!A272)</f>
        <v>272</v>
      </c>
      <c r="B655">
        <v>39572815</v>
      </c>
      <c r="C655">
        <v>39572791</v>
      </c>
      <c r="D655">
        <v>37064876</v>
      </c>
      <c r="E655">
        <v>1</v>
      </c>
      <c r="F655">
        <v>1</v>
      </c>
      <c r="G655">
        <v>1</v>
      </c>
      <c r="H655">
        <v>1</v>
      </c>
      <c r="I655" t="s">
        <v>1146</v>
      </c>
      <c r="J655" t="s">
        <v>3</v>
      </c>
      <c r="K655" t="s">
        <v>1147</v>
      </c>
      <c r="L655">
        <v>1191</v>
      </c>
      <c r="N655">
        <v>1013</v>
      </c>
      <c r="O655" t="s">
        <v>1143</v>
      </c>
      <c r="P655" t="s">
        <v>1143</v>
      </c>
      <c r="Q655">
        <v>1</v>
      </c>
      <c r="X655">
        <v>5.83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2</v>
      </c>
      <c r="AF655" t="s">
        <v>19</v>
      </c>
      <c r="AG655">
        <v>7.2874999999999996</v>
      </c>
      <c r="AH655">
        <v>2</v>
      </c>
      <c r="AI655">
        <v>39572793</v>
      </c>
      <c r="AJ655">
        <v>696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ROW(Source!A272)</f>
        <v>272</v>
      </c>
      <c r="B656">
        <v>39572816</v>
      </c>
      <c r="C656">
        <v>39572791</v>
      </c>
      <c r="D656">
        <v>36882079</v>
      </c>
      <c r="E656">
        <v>1</v>
      </c>
      <c r="F656">
        <v>1</v>
      </c>
      <c r="G656">
        <v>1</v>
      </c>
      <c r="H656">
        <v>2</v>
      </c>
      <c r="I656" t="s">
        <v>1401</v>
      </c>
      <c r="J656" t="s">
        <v>1402</v>
      </c>
      <c r="K656" t="s">
        <v>1403</v>
      </c>
      <c r="L656">
        <v>1368</v>
      </c>
      <c r="N656">
        <v>1011</v>
      </c>
      <c r="O656" t="s">
        <v>1151</v>
      </c>
      <c r="P656" t="s">
        <v>1151</v>
      </c>
      <c r="Q656">
        <v>1</v>
      </c>
      <c r="X656">
        <v>7.0000000000000007E-2</v>
      </c>
      <c r="Y656">
        <v>0</v>
      </c>
      <c r="Z656">
        <v>120.24</v>
      </c>
      <c r="AA656">
        <v>15.42</v>
      </c>
      <c r="AB656">
        <v>0</v>
      </c>
      <c r="AC656">
        <v>0</v>
      </c>
      <c r="AD656">
        <v>1</v>
      </c>
      <c r="AE656">
        <v>0</v>
      </c>
      <c r="AF656" t="s">
        <v>19</v>
      </c>
      <c r="AG656">
        <v>8.7500000000000008E-2</v>
      </c>
      <c r="AH656">
        <v>2</v>
      </c>
      <c r="AI656">
        <v>39572794</v>
      </c>
      <c r="AJ656">
        <v>697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ROW(Source!A272)</f>
        <v>272</v>
      </c>
      <c r="B657">
        <v>39572817</v>
      </c>
      <c r="C657">
        <v>39572791</v>
      </c>
      <c r="D657">
        <v>36882159</v>
      </c>
      <c r="E657">
        <v>1</v>
      </c>
      <c r="F657">
        <v>1</v>
      </c>
      <c r="G657">
        <v>1</v>
      </c>
      <c r="H657">
        <v>2</v>
      </c>
      <c r="I657" t="s">
        <v>1155</v>
      </c>
      <c r="J657" t="s">
        <v>1156</v>
      </c>
      <c r="K657" t="s">
        <v>1157</v>
      </c>
      <c r="L657">
        <v>1368</v>
      </c>
      <c r="N657">
        <v>1011</v>
      </c>
      <c r="O657" t="s">
        <v>1151</v>
      </c>
      <c r="P657" t="s">
        <v>1151</v>
      </c>
      <c r="Q657">
        <v>1</v>
      </c>
      <c r="X657">
        <v>0.12</v>
      </c>
      <c r="Y657">
        <v>0</v>
      </c>
      <c r="Z657">
        <v>111.99</v>
      </c>
      <c r="AA657">
        <v>13.5</v>
      </c>
      <c r="AB657">
        <v>0</v>
      </c>
      <c r="AC657">
        <v>0</v>
      </c>
      <c r="AD657">
        <v>1</v>
      </c>
      <c r="AE657">
        <v>0</v>
      </c>
      <c r="AF657" t="s">
        <v>19</v>
      </c>
      <c r="AG657">
        <v>0.15</v>
      </c>
      <c r="AH657">
        <v>2</v>
      </c>
      <c r="AI657">
        <v>39572795</v>
      </c>
      <c r="AJ657">
        <v>698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ROW(Source!A272)</f>
        <v>272</v>
      </c>
      <c r="B658">
        <v>39572818</v>
      </c>
      <c r="C658">
        <v>39572791</v>
      </c>
      <c r="D658">
        <v>36882180</v>
      </c>
      <c r="E658">
        <v>1</v>
      </c>
      <c r="F658">
        <v>1</v>
      </c>
      <c r="G658">
        <v>1</v>
      </c>
      <c r="H658">
        <v>2</v>
      </c>
      <c r="I658" t="s">
        <v>1175</v>
      </c>
      <c r="J658" t="s">
        <v>1176</v>
      </c>
      <c r="K658" t="s">
        <v>1177</v>
      </c>
      <c r="L658">
        <v>1368</v>
      </c>
      <c r="N658">
        <v>1011</v>
      </c>
      <c r="O658" t="s">
        <v>1151</v>
      </c>
      <c r="P658" t="s">
        <v>1151</v>
      </c>
      <c r="Q658">
        <v>1</v>
      </c>
      <c r="X658">
        <v>5.45</v>
      </c>
      <c r="Y658">
        <v>0</v>
      </c>
      <c r="Z658">
        <v>96.89</v>
      </c>
      <c r="AA658">
        <v>13.5</v>
      </c>
      <c r="AB658">
        <v>0</v>
      </c>
      <c r="AC658">
        <v>0</v>
      </c>
      <c r="AD658">
        <v>1</v>
      </c>
      <c r="AE658">
        <v>0</v>
      </c>
      <c r="AF658" t="s">
        <v>19</v>
      </c>
      <c r="AG658">
        <v>6.8125</v>
      </c>
      <c r="AH658">
        <v>2</v>
      </c>
      <c r="AI658">
        <v>39572796</v>
      </c>
      <c r="AJ658">
        <v>699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ROW(Source!A272)</f>
        <v>272</v>
      </c>
      <c r="B659">
        <v>39572819</v>
      </c>
      <c r="C659">
        <v>39572791</v>
      </c>
      <c r="D659">
        <v>36882292</v>
      </c>
      <c r="E659">
        <v>1</v>
      </c>
      <c r="F659">
        <v>1</v>
      </c>
      <c r="G659">
        <v>1</v>
      </c>
      <c r="H659">
        <v>2</v>
      </c>
      <c r="I659" t="s">
        <v>1445</v>
      </c>
      <c r="J659" t="s">
        <v>1446</v>
      </c>
      <c r="K659" t="s">
        <v>1447</v>
      </c>
      <c r="L659">
        <v>1368</v>
      </c>
      <c r="N659">
        <v>1011</v>
      </c>
      <c r="O659" t="s">
        <v>1151</v>
      </c>
      <c r="P659" t="s">
        <v>1151</v>
      </c>
      <c r="Q659">
        <v>1</v>
      </c>
      <c r="X659">
        <v>0.96</v>
      </c>
      <c r="Y659">
        <v>0</v>
      </c>
      <c r="Z659">
        <v>0.9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19</v>
      </c>
      <c r="AG659">
        <v>1.2</v>
      </c>
      <c r="AH659">
        <v>2</v>
      </c>
      <c r="AI659">
        <v>39572797</v>
      </c>
      <c r="AJ659">
        <v>700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ROW(Source!A272)</f>
        <v>272</v>
      </c>
      <c r="B660">
        <v>39572820</v>
      </c>
      <c r="C660">
        <v>39572791</v>
      </c>
      <c r="D660">
        <v>36883554</v>
      </c>
      <c r="E660">
        <v>1</v>
      </c>
      <c r="F660">
        <v>1</v>
      </c>
      <c r="G660">
        <v>1</v>
      </c>
      <c r="H660">
        <v>2</v>
      </c>
      <c r="I660" t="s">
        <v>1158</v>
      </c>
      <c r="J660" t="s">
        <v>1159</v>
      </c>
      <c r="K660" t="s">
        <v>1160</v>
      </c>
      <c r="L660">
        <v>1368</v>
      </c>
      <c r="N660">
        <v>1011</v>
      </c>
      <c r="O660" t="s">
        <v>1151</v>
      </c>
      <c r="P660" t="s">
        <v>1151</v>
      </c>
      <c r="Q660">
        <v>1</v>
      </c>
      <c r="X660">
        <v>0.19</v>
      </c>
      <c r="Y660">
        <v>0</v>
      </c>
      <c r="Z660">
        <v>65.709999999999994</v>
      </c>
      <c r="AA660">
        <v>11.6</v>
      </c>
      <c r="AB660">
        <v>0</v>
      </c>
      <c r="AC660">
        <v>0</v>
      </c>
      <c r="AD660">
        <v>1</v>
      </c>
      <c r="AE660">
        <v>0</v>
      </c>
      <c r="AF660" t="s">
        <v>19</v>
      </c>
      <c r="AG660">
        <v>0.23749999999999999</v>
      </c>
      <c r="AH660">
        <v>2</v>
      </c>
      <c r="AI660">
        <v>39572798</v>
      </c>
      <c r="AJ660">
        <v>701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ROW(Source!A272)</f>
        <v>272</v>
      </c>
      <c r="B661">
        <v>39572821</v>
      </c>
      <c r="C661">
        <v>39572791</v>
      </c>
      <c r="D661">
        <v>36883789</v>
      </c>
      <c r="E661">
        <v>1</v>
      </c>
      <c r="F661">
        <v>1</v>
      </c>
      <c r="G661">
        <v>1</v>
      </c>
      <c r="H661">
        <v>2</v>
      </c>
      <c r="I661" t="s">
        <v>1378</v>
      </c>
      <c r="J661" t="s">
        <v>1379</v>
      </c>
      <c r="K661" t="s">
        <v>1380</v>
      </c>
      <c r="L661">
        <v>1368</v>
      </c>
      <c r="N661">
        <v>1011</v>
      </c>
      <c r="O661" t="s">
        <v>1151</v>
      </c>
      <c r="P661" t="s">
        <v>1151</v>
      </c>
      <c r="Q661">
        <v>1</v>
      </c>
      <c r="X661">
        <v>1.68</v>
      </c>
      <c r="Y661">
        <v>0</v>
      </c>
      <c r="Z661">
        <v>1.2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19</v>
      </c>
      <c r="AG661">
        <v>2.1</v>
      </c>
      <c r="AH661">
        <v>2</v>
      </c>
      <c r="AI661">
        <v>39572799</v>
      </c>
      <c r="AJ661">
        <v>702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ROW(Source!A272)</f>
        <v>272</v>
      </c>
      <c r="B662">
        <v>39572822</v>
      </c>
      <c r="C662">
        <v>39572791</v>
      </c>
      <c r="D662">
        <v>36883836</v>
      </c>
      <c r="E662">
        <v>1</v>
      </c>
      <c r="F662">
        <v>1</v>
      </c>
      <c r="G662">
        <v>1</v>
      </c>
      <c r="H662">
        <v>2</v>
      </c>
      <c r="I662" t="s">
        <v>1407</v>
      </c>
      <c r="J662" t="s">
        <v>1408</v>
      </c>
      <c r="K662" t="s">
        <v>1409</v>
      </c>
      <c r="L662">
        <v>1368</v>
      </c>
      <c r="N662">
        <v>1011</v>
      </c>
      <c r="O662" t="s">
        <v>1151</v>
      </c>
      <c r="P662" t="s">
        <v>1151</v>
      </c>
      <c r="Q662">
        <v>1</v>
      </c>
      <c r="X662">
        <v>9.6199999999999992</v>
      </c>
      <c r="Y662">
        <v>0</v>
      </c>
      <c r="Z662">
        <v>12.31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19</v>
      </c>
      <c r="AG662">
        <v>12.024999999999999</v>
      </c>
      <c r="AH662">
        <v>2</v>
      </c>
      <c r="AI662">
        <v>39572800</v>
      </c>
      <c r="AJ662">
        <v>703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ROW(Source!A272)</f>
        <v>272</v>
      </c>
      <c r="B663">
        <v>39572823</v>
      </c>
      <c r="C663">
        <v>39572791</v>
      </c>
      <c r="D663">
        <v>36800159</v>
      </c>
      <c r="E663">
        <v>1</v>
      </c>
      <c r="F663">
        <v>1</v>
      </c>
      <c r="G663">
        <v>1</v>
      </c>
      <c r="H663">
        <v>3</v>
      </c>
      <c r="I663" t="s">
        <v>1387</v>
      </c>
      <c r="J663" t="s">
        <v>1388</v>
      </c>
      <c r="K663" t="s">
        <v>1389</v>
      </c>
      <c r="L663">
        <v>1339</v>
      </c>
      <c r="N663">
        <v>1007</v>
      </c>
      <c r="O663" t="s">
        <v>73</v>
      </c>
      <c r="P663" t="s">
        <v>73</v>
      </c>
      <c r="Q663">
        <v>1</v>
      </c>
      <c r="X663">
        <v>1.37</v>
      </c>
      <c r="Y663">
        <v>6.22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0</v>
      </c>
      <c r="AF663" t="s">
        <v>3</v>
      </c>
      <c r="AG663">
        <v>1.37</v>
      </c>
      <c r="AH663">
        <v>2</v>
      </c>
      <c r="AI663">
        <v>39572801</v>
      </c>
      <c r="AJ663">
        <v>704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ROW(Source!A272)</f>
        <v>272</v>
      </c>
      <c r="B664">
        <v>39572824</v>
      </c>
      <c r="C664">
        <v>39572791</v>
      </c>
      <c r="D664">
        <v>36800166</v>
      </c>
      <c r="E664">
        <v>1</v>
      </c>
      <c r="F664">
        <v>1</v>
      </c>
      <c r="G664">
        <v>1</v>
      </c>
      <c r="H664">
        <v>3</v>
      </c>
      <c r="I664" t="s">
        <v>1410</v>
      </c>
      <c r="J664" t="s">
        <v>1411</v>
      </c>
      <c r="K664" t="s">
        <v>1412</v>
      </c>
      <c r="L664">
        <v>1346</v>
      </c>
      <c r="N664">
        <v>1009</v>
      </c>
      <c r="O664" t="s">
        <v>307</v>
      </c>
      <c r="P664" t="s">
        <v>307</v>
      </c>
      <c r="Q664">
        <v>1</v>
      </c>
      <c r="X664">
        <v>0.41</v>
      </c>
      <c r="Y664">
        <v>6.09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0</v>
      </c>
      <c r="AF664" t="s">
        <v>3</v>
      </c>
      <c r="AG664">
        <v>0.41</v>
      </c>
      <c r="AH664">
        <v>2</v>
      </c>
      <c r="AI664">
        <v>39572802</v>
      </c>
      <c r="AJ664">
        <v>705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ROW(Source!A272)</f>
        <v>272</v>
      </c>
      <c r="B665">
        <v>39572825</v>
      </c>
      <c r="C665">
        <v>39572791</v>
      </c>
      <c r="D665">
        <v>36803259</v>
      </c>
      <c r="E665">
        <v>1</v>
      </c>
      <c r="F665">
        <v>1</v>
      </c>
      <c r="G665">
        <v>1</v>
      </c>
      <c r="H665">
        <v>3</v>
      </c>
      <c r="I665" t="s">
        <v>1448</v>
      </c>
      <c r="J665" t="s">
        <v>1449</v>
      </c>
      <c r="K665" t="s">
        <v>1450</v>
      </c>
      <c r="L665">
        <v>1348</v>
      </c>
      <c r="N665">
        <v>1009</v>
      </c>
      <c r="O665" t="s">
        <v>64</v>
      </c>
      <c r="P665" t="s">
        <v>64</v>
      </c>
      <c r="Q665">
        <v>1000</v>
      </c>
      <c r="X665">
        <v>4.0000000000000001E-3</v>
      </c>
      <c r="Y665">
        <v>10749</v>
      </c>
      <c r="Z665">
        <v>0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3</v>
      </c>
      <c r="AG665">
        <v>4.0000000000000001E-3</v>
      </c>
      <c r="AH665">
        <v>2</v>
      </c>
      <c r="AI665">
        <v>39572803</v>
      </c>
      <c r="AJ665">
        <v>706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ROW(Source!A272)</f>
        <v>272</v>
      </c>
      <c r="B666">
        <v>39572826</v>
      </c>
      <c r="C666">
        <v>39572791</v>
      </c>
      <c r="D666">
        <v>36804447</v>
      </c>
      <c r="E666">
        <v>1</v>
      </c>
      <c r="F666">
        <v>1</v>
      </c>
      <c r="G666">
        <v>1</v>
      </c>
      <c r="H666">
        <v>3</v>
      </c>
      <c r="I666" t="s">
        <v>1276</v>
      </c>
      <c r="J666" t="s">
        <v>1277</v>
      </c>
      <c r="K666" t="s">
        <v>1278</v>
      </c>
      <c r="L666">
        <v>1348</v>
      </c>
      <c r="N666">
        <v>1009</v>
      </c>
      <c r="O666" t="s">
        <v>64</v>
      </c>
      <c r="P666" t="s">
        <v>64</v>
      </c>
      <c r="Q666">
        <v>1000</v>
      </c>
      <c r="X666">
        <v>0</v>
      </c>
      <c r="Y666">
        <v>9040.01</v>
      </c>
      <c r="Z666">
        <v>0</v>
      </c>
      <c r="AA666">
        <v>0</v>
      </c>
      <c r="AB666">
        <v>0</v>
      </c>
      <c r="AC666">
        <v>1</v>
      </c>
      <c r="AD666">
        <v>0</v>
      </c>
      <c r="AE666">
        <v>0</v>
      </c>
      <c r="AF666" t="s">
        <v>3</v>
      </c>
      <c r="AG666">
        <v>0</v>
      </c>
      <c r="AH666">
        <v>3</v>
      </c>
      <c r="AI666">
        <v>-1</v>
      </c>
      <c r="AJ666" t="s">
        <v>3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ROW(Source!A272)</f>
        <v>272</v>
      </c>
      <c r="B667">
        <v>39572827</v>
      </c>
      <c r="C667">
        <v>39572791</v>
      </c>
      <c r="D667">
        <v>36804545</v>
      </c>
      <c r="E667">
        <v>1</v>
      </c>
      <c r="F667">
        <v>1</v>
      </c>
      <c r="G667">
        <v>1</v>
      </c>
      <c r="H667">
        <v>3</v>
      </c>
      <c r="I667" t="s">
        <v>1211</v>
      </c>
      <c r="J667" t="s">
        <v>1212</v>
      </c>
      <c r="K667" t="s">
        <v>1213</v>
      </c>
      <c r="L667">
        <v>1348</v>
      </c>
      <c r="N667">
        <v>1009</v>
      </c>
      <c r="O667" t="s">
        <v>64</v>
      </c>
      <c r="P667" t="s">
        <v>64</v>
      </c>
      <c r="Q667">
        <v>1000</v>
      </c>
      <c r="X667">
        <v>1.0000000000000001E-5</v>
      </c>
      <c r="Y667">
        <v>11978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3</v>
      </c>
      <c r="AG667">
        <v>1.0000000000000001E-5</v>
      </c>
      <c r="AH667">
        <v>2</v>
      </c>
      <c r="AI667">
        <v>39572804</v>
      </c>
      <c r="AJ667">
        <v>707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ROW(Source!A272)</f>
        <v>272</v>
      </c>
      <c r="B668">
        <v>39572828</v>
      </c>
      <c r="C668">
        <v>39572791</v>
      </c>
      <c r="D668">
        <v>36805527</v>
      </c>
      <c r="E668">
        <v>1</v>
      </c>
      <c r="F668">
        <v>1</v>
      </c>
      <c r="G668">
        <v>1</v>
      </c>
      <c r="H668">
        <v>3</v>
      </c>
      <c r="I668" t="s">
        <v>1413</v>
      </c>
      <c r="J668" t="s">
        <v>1414</v>
      </c>
      <c r="K668" t="s">
        <v>1415</v>
      </c>
      <c r="L668">
        <v>1348</v>
      </c>
      <c r="N668">
        <v>1009</v>
      </c>
      <c r="O668" t="s">
        <v>64</v>
      </c>
      <c r="P668" t="s">
        <v>64</v>
      </c>
      <c r="Q668">
        <v>1000</v>
      </c>
      <c r="X668">
        <v>1E-4</v>
      </c>
      <c r="Y668">
        <v>37900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3</v>
      </c>
      <c r="AG668">
        <v>1E-4</v>
      </c>
      <c r="AH668">
        <v>2</v>
      </c>
      <c r="AI668">
        <v>39572805</v>
      </c>
      <c r="AJ668">
        <v>708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ROW(Source!A272)</f>
        <v>272</v>
      </c>
      <c r="B669">
        <v>39572829</v>
      </c>
      <c r="C669">
        <v>39572791</v>
      </c>
      <c r="D669">
        <v>36823258</v>
      </c>
      <c r="E669">
        <v>1</v>
      </c>
      <c r="F669">
        <v>1</v>
      </c>
      <c r="G669">
        <v>1</v>
      </c>
      <c r="H669">
        <v>3</v>
      </c>
      <c r="I669" t="s">
        <v>579</v>
      </c>
      <c r="J669" t="s">
        <v>581</v>
      </c>
      <c r="K669" t="s">
        <v>580</v>
      </c>
      <c r="L669">
        <v>1348</v>
      </c>
      <c r="N669">
        <v>1009</v>
      </c>
      <c r="O669" t="s">
        <v>64</v>
      </c>
      <c r="P669" t="s">
        <v>64</v>
      </c>
      <c r="Q669">
        <v>1000</v>
      </c>
      <c r="X669">
        <v>1E-3</v>
      </c>
      <c r="Y669">
        <v>7712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3</v>
      </c>
      <c r="AG669">
        <v>1E-3</v>
      </c>
      <c r="AH669">
        <v>2</v>
      </c>
      <c r="AI669">
        <v>39572806</v>
      </c>
      <c r="AJ669">
        <v>709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ROW(Source!A272)</f>
        <v>272</v>
      </c>
      <c r="B670">
        <v>39572830</v>
      </c>
      <c r="C670">
        <v>39572791</v>
      </c>
      <c r="D670">
        <v>39169913</v>
      </c>
      <c r="E670">
        <v>17</v>
      </c>
      <c r="F670">
        <v>1</v>
      </c>
      <c r="G670">
        <v>1</v>
      </c>
      <c r="H670">
        <v>3</v>
      </c>
      <c r="I670" t="s">
        <v>124</v>
      </c>
      <c r="J670" t="s">
        <v>3</v>
      </c>
      <c r="K670" t="s">
        <v>125</v>
      </c>
      <c r="L670">
        <v>1348</v>
      </c>
      <c r="N670">
        <v>1009</v>
      </c>
      <c r="O670" t="s">
        <v>64</v>
      </c>
      <c r="P670" t="s">
        <v>64</v>
      </c>
      <c r="Q670">
        <v>1000</v>
      </c>
      <c r="X670">
        <v>1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 t="s">
        <v>3</v>
      </c>
      <c r="AG670">
        <v>1</v>
      </c>
      <c r="AH670">
        <v>3</v>
      </c>
      <c r="AI670">
        <v>-1</v>
      </c>
      <c r="AJ670" t="s">
        <v>3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ROW(Source!A272)</f>
        <v>272</v>
      </c>
      <c r="B671">
        <v>39572831</v>
      </c>
      <c r="C671">
        <v>39572791</v>
      </c>
      <c r="D671">
        <v>36825287</v>
      </c>
      <c r="E671">
        <v>1</v>
      </c>
      <c r="F671">
        <v>1</v>
      </c>
      <c r="G671">
        <v>1</v>
      </c>
      <c r="H671">
        <v>3</v>
      </c>
      <c r="I671" t="s">
        <v>1416</v>
      </c>
      <c r="J671" t="s">
        <v>1417</v>
      </c>
      <c r="K671" t="s">
        <v>1418</v>
      </c>
      <c r="L671">
        <v>1302</v>
      </c>
      <c r="N671">
        <v>1003</v>
      </c>
      <c r="O671" t="s">
        <v>47</v>
      </c>
      <c r="P671" t="s">
        <v>47</v>
      </c>
      <c r="Q671">
        <v>10</v>
      </c>
      <c r="X671">
        <v>1.8700000000000001E-2</v>
      </c>
      <c r="Y671">
        <v>50.24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0</v>
      </c>
      <c r="AF671" t="s">
        <v>3</v>
      </c>
      <c r="AG671">
        <v>1.8700000000000001E-2</v>
      </c>
      <c r="AH671">
        <v>2</v>
      </c>
      <c r="AI671">
        <v>39572808</v>
      </c>
      <c r="AJ671">
        <v>711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ROW(Source!A272)</f>
        <v>272</v>
      </c>
      <c r="B672">
        <v>39572832</v>
      </c>
      <c r="C672">
        <v>39572791</v>
      </c>
      <c r="D672">
        <v>36825646</v>
      </c>
      <c r="E672">
        <v>1</v>
      </c>
      <c r="F672">
        <v>1</v>
      </c>
      <c r="G672">
        <v>1</v>
      </c>
      <c r="H672">
        <v>3</v>
      </c>
      <c r="I672" t="s">
        <v>1220</v>
      </c>
      <c r="J672" t="s">
        <v>1221</v>
      </c>
      <c r="K672" t="s">
        <v>1222</v>
      </c>
      <c r="L672">
        <v>1348</v>
      </c>
      <c r="N672">
        <v>1009</v>
      </c>
      <c r="O672" t="s">
        <v>64</v>
      </c>
      <c r="P672" t="s">
        <v>64</v>
      </c>
      <c r="Q672">
        <v>1000</v>
      </c>
      <c r="X672">
        <v>3.0000000000000001E-5</v>
      </c>
      <c r="Y672">
        <v>4455.2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0</v>
      </c>
      <c r="AF672" t="s">
        <v>3</v>
      </c>
      <c r="AG672">
        <v>3.0000000000000001E-5</v>
      </c>
      <c r="AH672">
        <v>2</v>
      </c>
      <c r="AI672">
        <v>39572809</v>
      </c>
      <c r="AJ672">
        <v>712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ROW(Source!A272)</f>
        <v>272</v>
      </c>
      <c r="B673">
        <v>39572833</v>
      </c>
      <c r="C673">
        <v>39572791</v>
      </c>
      <c r="D673">
        <v>36826406</v>
      </c>
      <c r="E673">
        <v>1</v>
      </c>
      <c r="F673">
        <v>1</v>
      </c>
      <c r="G673">
        <v>1</v>
      </c>
      <c r="H673">
        <v>3</v>
      </c>
      <c r="I673" t="s">
        <v>1419</v>
      </c>
      <c r="J673" t="s">
        <v>1420</v>
      </c>
      <c r="K673" t="s">
        <v>1421</v>
      </c>
      <c r="L673">
        <v>1348</v>
      </c>
      <c r="N673">
        <v>1009</v>
      </c>
      <c r="O673" t="s">
        <v>64</v>
      </c>
      <c r="P673" t="s">
        <v>64</v>
      </c>
      <c r="Q673">
        <v>1000</v>
      </c>
      <c r="X673">
        <v>1.9400000000000001E-3</v>
      </c>
      <c r="Y673">
        <v>4920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3</v>
      </c>
      <c r="AG673">
        <v>1.9400000000000001E-3</v>
      </c>
      <c r="AH673">
        <v>2</v>
      </c>
      <c r="AI673">
        <v>39572810</v>
      </c>
      <c r="AJ673">
        <v>713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ROW(Source!A272)</f>
        <v>272</v>
      </c>
      <c r="B674">
        <v>39572834</v>
      </c>
      <c r="C674">
        <v>39572791</v>
      </c>
      <c r="D674">
        <v>36830313</v>
      </c>
      <c r="E674">
        <v>1</v>
      </c>
      <c r="F674">
        <v>1</v>
      </c>
      <c r="G674">
        <v>1</v>
      </c>
      <c r="H674">
        <v>3</v>
      </c>
      <c r="I674" t="s">
        <v>1422</v>
      </c>
      <c r="J674" t="s">
        <v>1423</v>
      </c>
      <c r="K674" t="s">
        <v>1424</v>
      </c>
      <c r="L674">
        <v>1339</v>
      </c>
      <c r="N674">
        <v>1007</v>
      </c>
      <c r="O674" t="s">
        <v>73</v>
      </c>
      <c r="P674" t="s">
        <v>73</v>
      </c>
      <c r="Q674">
        <v>1</v>
      </c>
      <c r="X674">
        <v>1.0300000000000001E-3</v>
      </c>
      <c r="Y674">
        <v>1700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0</v>
      </c>
      <c r="AF674" t="s">
        <v>3</v>
      </c>
      <c r="AG674">
        <v>1.0300000000000001E-3</v>
      </c>
      <c r="AH674">
        <v>2</v>
      </c>
      <c r="AI674">
        <v>39572811</v>
      </c>
      <c r="AJ674">
        <v>714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ROW(Source!A272)</f>
        <v>272</v>
      </c>
      <c r="B675">
        <v>39572835</v>
      </c>
      <c r="C675">
        <v>39572791</v>
      </c>
      <c r="D675">
        <v>36837948</v>
      </c>
      <c r="E675">
        <v>1</v>
      </c>
      <c r="F675">
        <v>1</v>
      </c>
      <c r="G675">
        <v>1</v>
      </c>
      <c r="H675">
        <v>3</v>
      </c>
      <c r="I675" t="s">
        <v>1425</v>
      </c>
      <c r="J675" t="s">
        <v>1426</v>
      </c>
      <c r="K675" t="s">
        <v>1427</v>
      </c>
      <c r="L675">
        <v>1348</v>
      </c>
      <c r="N675">
        <v>1009</v>
      </c>
      <c r="O675" t="s">
        <v>64</v>
      </c>
      <c r="P675" t="s">
        <v>64</v>
      </c>
      <c r="Q675">
        <v>1000</v>
      </c>
      <c r="X675">
        <v>3.1E-4</v>
      </c>
      <c r="Y675">
        <v>15620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0</v>
      </c>
      <c r="AF675" t="s">
        <v>3</v>
      </c>
      <c r="AG675">
        <v>3.1E-4</v>
      </c>
      <c r="AH675">
        <v>2</v>
      </c>
      <c r="AI675">
        <v>39572812</v>
      </c>
      <c r="AJ675">
        <v>715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ROW(Source!A272)</f>
        <v>272</v>
      </c>
      <c r="B676">
        <v>39572836</v>
      </c>
      <c r="C676">
        <v>39572791</v>
      </c>
      <c r="D676">
        <v>36839146</v>
      </c>
      <c r="E676">
        <v>1</v>
      </c>
      <c r="F676">
        <v>1</v>
      </c>
      <c r="G676">
        <v>1</v>
      </c>
      <c r="H676">
        <v>3</v>
      </c>
      <c r="I676" t="s">
        <v>1393</v>
      </c>
      <c r="J676" t="s">
        <v>1394</v>
      </c>
      <c r="K676" t="s">
        <v>1395</v>
      </c>
      <c r="L676">
        <v>1348</v>
      </c>
      <c r="N676">
        <v>1009</v>
      </c>
      <c r="O676" t="s">
        <v>64</v>
      </c>
      <c r="P676" t="s">
        <v>64</v>
      </c>
      <c r="Q676">
        <v>1000</v>
      </c>
      <c r="X676">
        <v>5.9999999999999995E-4</v>
      </c>
      <c r="Y676">
        <v>9420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3</v>
      </c>
      <c r="AG676">
        <v>5.9999999999999995E-4</v>
      </c>
      <c r="AH676">
        <v>2</v>
      </c>
      <c r="AI676">
        <v>39572813</v>
      </c>
      <c r="AJ676">
        <v>716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ROW(Source!A274)</f>
        <v>274</v>
      </c>
      <c r="B677">
        <v>39572862</v>
      </c>
      <c r="C677">
        <v>39572838</v>
      </c>
      <c r="D677">
        <v>37070495</v>
      </c>
      <c r="E677">
        <v>1</v>
      </c>
      <c r="F677">
        <v>1</v>
      </c>
      <c r="G677">
        <v>1</v>
      </c>
      <c r="H677">
        <v>1</v>
      </c>
      <c r="I677" t="s">
        <v>1274</v>
      </c>
      <c r="J677" t="s">
        <v>3</v>
      </c>
      <c r="K677" t="s">
        <v>1275</v>
      </c>
      <c r="L677">
        <v>1191</v>
      </c>
      <c r="N677">
        <v>1013</v>
      </c>
      <c r="O677" t="s">
        <v>1143</v>
      </c>
      <c r="P677" t="s">
        <v>1143</v>
      </c>
      <c r="Q677">
        <v>1</v>
      </c>
      <c r="X677">
        <v>63.28</v>
      </c>
      <c r="Y677">
        <v>0</v>
      </c>
      <c r="Z677">
        <v>0</v>
      </c>
      <c r="AA677">
        <v>0</v>
      </c>
      <c r="AB677">
        <v>8.74</v>
      </c>
      <c r="AC677">
        <v>0</v>
      </c>
      <c r="AD677">
        <v>1</v>
      </c>
      <c r="AE677">
        <v>1</v>
      </c>
      <c r="AF677" t="s">
        <v>20</v>
      </c>
      <c r="AG677">
        <v>72.771999999999991</v>
      </c>
      <c r="AH677">
        <v>2</v>
      </c>
      <c r="AI677">
        <v>39572839</v>
      </c>
      <c r="AJ677">
        <v>717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ROW(Source!A274)</f>
        <v>274</v>
      </c>
      <c r="B678">
        <v>39572863</v>
      </c>
      <c r="C678">
        <v>39572838</v>
      </c>
      <c r="D678">
        <v>37064876</v>
      </c>
      <c r="E678">
        <v>1</v>
      </c>
      <c r="F678">
        <v>1</v>
      </c>
      <c r="G678">
        <v>1</v>
      </c>
      <c r="H678">
        <v>1</v>
      </c>
      <c r="I678" t="s">
        <v>1146</v>
      </c>
      <c r="J678" t="s">
        <v>3</v>
      </c>
      <c r="K678" t="s">
        <v>1147</v>
      </c>
      <c r="L678">
        <v>1191</v>
      </c>
      <c r="N678">
        <v>1013</v>
      </c>
      <c r="O678" t="s">
        <v>1143</v>
      </c>
      <c r="P678" t="s">
        <v>1143</v>
      </c>
      <c r="Q678">
        <v>1</v>
      </c>
      <c r="X678">
        <v>4.01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1</v>
      </c>
      <c r="AE678">
        <v>2</v>
      </c>
      <c r="AF678" t="s">
        <v>19</v>
      </c>
      <c r="AG678">
        <v>5.0124999999999993</v>
      </c>
      <c r="AH678">
        <v>2</v>
      </c>
      <c r="AI678">
        <v>39572840</v>
      </c>
      <c r="AJ678">
        <v>718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ROW(Source!A274)</f>
        <v>274</v>
      </c>
      <c r="B679">
        <v>39572864</v>
      </c>
      <c r="C679">
        <v>39572838</v>
      </c>
      <c r="D679">
        <v>36882079</v>
      </c>
      <c r="E679">
        <v>1</v>
      </c>
      <c r="F679">
        <v>1</v>
      </c>
      <c r="G679">
        <v>1</v>
      </c>
      <c r="H679">
        <v>2</v>
      </c>
      <c r="I679" t="s">
        <v>1401</v>
      </c>
      <c r="J679" t="s">
        <v>1402</v>
      </c>
      <c r="K679" t="s">
        <v>1403</v>
      </c>
      <c r="L679">
        <v>1368</v>
      </c>
      <c r="N679">
        <v>1011</v>
      </c>
      <c r="O679" t="s">
        <v>1151</v>
      </c>
      <c r="P679" t="s">
        <v>1151</v>
      </c>
      <c r="Q679">
        <v>1</v>
      </c>
      <c r="X679">
        <v>0.1</v>
      </c>
      <c r="Y679">
        <v>0</v>
      </c>
      <c r="Z679">
        <v>120.24</v>
      </c>
      <c r="AA679">
        <v>15.42</v>
      </c>
      <c r="AB679">
        <v>0</v>
      </c>
      <c r="AC679">
        <v>0</v>
      </c>
      <c r="AD679">
        <v>1</v>
      </c>
      <c r="AE679">
        <v>0</v>
      </c>
      <c r="AF679" t="s">
        <v>19</v>
      </c>
      <c r="AG679">
        <v>0.125</v>
      </c>
      <c r="AH679">
        <v>2</v>
      </c>
      <c r="AI679">
        <v>39572841</v>
      </c>
      <c r="AJ679">
        <v>719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ROW(Source!A274)</f>
        <v>274</v>
      </c>
      <c r="B680">
        <v>39572865</v>
      </c>
      <c r="C680">
        <v>39572838</v>
      </c>
      <c r="D680">
        <v>36882159</v>
      </c>
      <c r="E680">
        <v>1</v>
      </c>
      <c r="F680">
        <v>1</v>
      </c>
      <c r="G680">
        <v>1</v>
      </c>
      <c r="H680">
        <v>2</v>
      </c>
      <c r="I680" t="s">
        <v>1155</v>
      </c>
      <c r="J680" t="s">
        <v>1156</v>
      </c>
      <c r="K680" t="s">
        <v>1157</v>
      </c>
      <c r="L680">
        <v>1368</v>
      </c>
      <c r="N680">
        <v>1011</v>
      </c>
      <c r="O680" t="s">
        <v>1151</v>
      </c>
      <c r="P680" t="s">
        <v>1151</v>
      </c>
      <c r="Q680">
        <v>1</v>
      </c>
      <c r="X680">
        <v>0.12</v>
      </c>
      <c r="Y680">
        <v>0</v>
      </c>
      <c r="Z680">
        <v>111.99</v>
      </c>
      <c r="AA680">
        <v>13.5</v>
      </c>
      <c r="AB680">
        <v>0</v>
      </c>
      <c r="AC680">
        <v>0</v>
      </c>
      <c r="AD680">
        <v>1</v>
      </c>
      <c r="AE680">
        <v>0</v>
      </c>
      <c r="AF680" t="s">
        <v>19</v>
      </c>
      <c r="AG680">
        <v>0.15</v>
      </c>
      <c r="AH680">
        <v>2</v>
      </c>
      <c r="AI680">
        <v>39572842</v>
      </c>
      <c r="AJ680">
        <v>720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ROW(Source!A274)</f>
        <v>274</v>
      </c>
      <c r="B681">
        <v>39572866</v>
      </c>
      <c r="C681">
        <v>39572838</v>
      </c>
      <c r="D681">
        <v>36882171</v>
      </c>
      <c r="E681">
        <v>1</v>
      </c>
      <c r="F681">
        <v>1</v>
      </c>
      <c r="G681">
        <v>1</v>
      </c>
      <c r="H681">
        <v>2</v>
      </c>
      <c r="I681" t="s">
        <v>1404</v>
      </c>
      <c r="J681" t="s">
        <v>1405</v>
      </c>
      <c r="K681" t="s">
        <v>1406</v>
      </c>
      <c r="L681">
        <v>1368</v>
      </c>
      <c r="N681">
        <v>1011</v>
      </c>
      <c r="O681" t="s">
        <v>1151</v>
      </c>
      <c r="P681" t="s">
        <v>1151</v>
      </c>
      <c r="Q681">
        <v>1</v>
      </c>
      <c r="X681">
        <v>3.6</v>
      </c>
      <c r="Y681">
        <v>0</v>
      </c>
      <c r="Z681">
        <v>120.04</v>
      </c>
      <c r="AA681">
        <v>13.5</v>
      </c>
      <c r="AB681">
        <v>0</v>
      </c>
      <c r="AC681">
        <v>0</v>
      </c>
      <c r="AD681">
        <v>1</v>
      </c>
      <c r="AE681">
        <v>0</v>
      </c>
      <c r="AF681" t="s">
        <v>19</v>
      </c>
      <c r="AG681">
        <v>4.5</v>
      </c>
      <c r="AH681">
        <v>2</v>
      </c>
      <c r="AI681">
        <v>39572843</v>
      </c>
      <c r="AJ681">
        <v>721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ROW(Source!A274)</f>
        <v>274</v>
      </c>
      <c r="B682">
        <v>39572867</v>
      </c>
      <c r="C682">
        <v>39572838</v>
      </c>
      <c r="D682">
        <v>36883554</v>
      </c>
      <c r="E682">
        <v>1</v>
      </c>
      <c r="F682">
        <v>1</v>
      </c>
      <c r="G682">
        <v>1</v>
      </c>
      <c r="H682">
        <v>2</v>
      </c>
      <c r="I682" t="s">
        <v>1158</v>
      </c>
      <c r="J682" t="s">
        <v>1159</v>
      </c>
      <c r="K682" t="s">
        <v>1160</v>
      </c>
      <c r="L682">
        <v>1368</v>
      </c>
      <c r="N682">
        <v>1011</v>
      </c>
      <c r="O682" t="s">
        <v>1151</v>
      </c>
      <c r="P682" t="s">
        <v>1151</v>
      </c>
      <c r="Q682">
        <v>1</v>
      </c>
      <c r="X682">
        <v>0.19</v>
      </c>
      <c r="Y682">
        <v>0</v>
      </c>
      <c r="Z682">
        <v>65.709999999999994</v>
      </c>
      <c r="AA682">
        <v>11.6</v>
      </c>
      <c r="AB682">
        <v>0</v>
      </c>
      <c r="AC682">
        <v>0</v>
      </c>
      <c r="AD682">
        <v>1</v>
      </c>
      <c r="AE682">
        <v>0</v>
      </c>
      <c r="AF682" t="s">
        <v>19</v>
      </c>
      <c r="AG682">
        <v>0.23749999999999999</v>
      </c>
      <c r="AH682">
        <v>2</v>
      </c>
      <c r="AI682">
        <v>39572844</v>
      </c>
      <c r="AJ682">
        <v>722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ROW(Source!A274)</f>
        <v>274</v>
      </c>
      <c r="B683">
        <v>39572868</v>
      </c>
      <c r="C683">
        <v>39572838</v>
      </c>
      <c r="D683">
        <v>36883789</v>
      </c>
      <c r="E683">
        <v>1</v>
      </c>
      <c r="F683">
        <v>1</v>
      </c>
      <c r="G683">
        <v>1</v>
      </c>
      <c r="H683">
        <v>2</v>
      </c>
      <c r="I683" t="s">
        <v>1378</v>
      </c>
      <c r="J683" t="s">
        <v>1379</v>
      </c>
      <c r="K683" t="s">
        <v>1380</v>
      </c>
      <c r="L683">
        <v>1368</v>
      </c>
      <c r="N683">
        <v>1011</v>
      </c>
      <c r="O683" t="s">
        <v>1151</v>
      </c>
      <c r="P683" t="s">
        <v>1151</v>
      </c>
      <c r="Q683">
        <v>1</v>
      </c>
      <c r="X683">
        <v>1.46</v>
      </c>
      <c r="Y683">
        <v>0</v>
      </c>
      <c r="Z683">
        <v>1.2</v>
      </c>
      <c r="AA683">
        <v>0</v>
      </c>
      <c r="AB683">
        <v>0</v>
      </c>
      <c r="AC683">
        <v>0</v>
      </c>
      <c r="AD683">
        <v>1</v>
      </c>
      <c r="AE683">
        <v>0</v>
      </c>
      <c r="AF683" t="s">
        <v>19</v>
      </c>
      <c r="AG683">
        <v>1.825</v>
      </c>
      <c r="AH683">
        <v>2</v>
      </c>
      <c r="AI683">
        <v>39572845</v>
      </c>
      <c r="AJ683">
        <v>723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ROW(Source!A274)</f>
        <v>274</v>
      </c>
      <c r="B684">
        <v>39572869</v>
      </c>
      <c r="C684">
        <v>39572838</v>
      </c>
      <c r="D684">
        <v>36883836</v>
      </c>
      <c r="E684">
        <v>1</v>
      </c>
      <c r="F684">
        <v>1</v>
      </c>
      <c r="G684">
        <v>1</v>
      </c>
      <c r="H684">
        <v>2</v>
      </c>
      <c r="I684" t="s">
        <v>1407</v>
      </c>
      <c r="J684" t="s">
        <v>1408</v>
      </c>
      <c r="K684" t="s">
        <v>1409</v>
      </c>
      <c r="L684">
        <v>1368</v>
      </c>
      <c r="N684">
        <v>1011</v>
      </c>
      <c r="O684" t="s">
        <v>1151</v>
      </c>
      <c r="P684" t="s">
        <v>1151</v>
      </c>
      <c r="Q684">
        <v>1</v>
      </c>
      <c r="X684">
        <v>0.1</v>
      </c>
      <c r="Y684">
        <v>0</v>
      </c>
      <c r="Z684">
        <v>12.31</v>
      </c>
      <c r="AA684">
        <v>0</v>
      </c>
      <c r="AB684">
        <v>0</v>
      </c>
      <c r="AC684">
        <v>0</v>
      </c>
      <c r="AD684">
        <v>1</v>
      </c>
      <c r="AE684">
        <v>0</v>
      </c>
      <c r="AF684" t="s">
        <v>19</v>
      </c>
      <c r="AG684">
        <v>0.125</v>
      </c>
      <c r="AH684">
        <v>2</v>
      </c>
      <c r="AI684">
        <v>39572846</v>
      </c>
      <c r="AJ684">
        <v>724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ROW(Source!A274)</f>
        <v>274</v>
      </c>
      <c r="B685">
        <v>39572870</v>
      </c>
      <c r="C685">
        <v>39572838</v>
      </c>
      <c r="D685">
        <v>36800159</v>
      </c>
      <c r="E685">
        <v>1</v>
      </c>
      <c r="F685">
        <v>1</v>
      </c>
      <c r="G685">
        <v>1</v>
      </c>
      <c r="H685">
        <v>3</v>
      </c>
      <c r="I685" t="s">
        <v>1387</v>
      </c>
      <c r="J685" t="s">
        <v>1388</v>
      </c>
      <c r="K685" t="s">
        <v>1389</v>
      </c>
      <c r="L685">
        <v>1339</v>
      </c>
      <c r="N685">
        <v>1007</v>
      </c>
      <c r="O685" t="s">
        <v>73</v>
      </c>
      <c r="P685" t="s">
        <v>73</v>
      </c>
      <c r="Q685">
        <v>1</v>
      </c>
      <c r="X685">
        <v>1.2</v>
      </c>
      <c r="Y685">
        <v>6.22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0</v>
      </c>
      <c r="AF685" t="s">
        <v>3</v>
      </c>
      <c r="AG685">
        <v>1.2</v>
      </c>
      <c r="AH685">
        <v>2</v>
      </c>
      <c r="AI685">
        <v>39572847</v>
      </c>
      <c r="AJ685">
        <v>725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ROW(Source!A274)</f>
        <v>274</v>
      </c>
      <c r="B686">
        <v>39572871</v>
      </c>
      <c r="C686">
        <v>39572838</v>
      </c>
      <c r="D686">
        <v>36800166</v>
      </c>
      <c r="E686">
        <v>1</v>
      </c>
      <c r="F686">
        <v>1</v>
      </c>
      <c r="G686">
        <v>1</v>
      </c>
      <c r="H686">
        <v>3</v>
      </c>
      <c r="I686" t="s">
        <v>1410</v>
      </c>
      <c r="J686" t="s">
        <v>1411</v>
      </c>
      <c r="K686" t="s">
        <v>1412</v>
      </c>
      <c r="L686">
        <v>1346</v>
      </c>
      <c r="N686">
        <v>1009</v>
      </c>
      <c r="O686" t="s">
        <v>307</v>
      </c>
      <c r="P686" t="s">
        <v>307</v>
      </c>
      <c r="Q686">
        <v>1</v>
      </c>
      <c r="X686">
        <v>0.36</v>
      </c>
      <c r="Y686">
        <v>6.09</v>
      </c>
      <c r="Z686">
        <v>0</v>
      </c>
      <c r="AA686">
        <v>0</v>
      </c>
      <c r="AB686">
        <v>0</v>
      </c>
      <c r="AC686">
        <v>0</v>
      </c>
      <c r="AD686">
        <v>1</v>
      </c>
      <c r="AE686">
        <v>0</v>
      </c>
      <c r="AF686" t="s">
        <v>3</v>
      </c>
      <c r="AG686">
        <v>0.36</v>
      </c>
      <c r="AH686">
        <v>2</v>
      </c>
      <c r="AI686">
        <v>39572848</v>
      </c>
      <c r="AJ686">
        <v>726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ROW(Source!A274)</f>
        <v>274</v>
      </c>
      <c r="B687">
        <v>39572872</v>
      </c>
      <c r="C687">
        <v>39572838</v>
      </c>
      <c r="D687">
        <v>36803256</v>
      </c>
      <c r="E687">
        <v>1</v>
      </c>
      <c r="F687">
        <v>1</v>
      </c>
      <c r="G687">
        <v>1</v>
      </c>
      <c r="H687">
        <v>3</v>
      </c>
      <c r="I687" t="s">
        <v>1178</v>
      </c>
      <c r="J687" t="s">
        <v>1179</v>
      </c>
      <c r="K687" t="s">
        <v>1180</v>
      </c>
      <c r="L687">
        <v>1348</v>
      </c>
      <c r="N687">
        <v>1009</v>
      </c>
      <c r="O687" t="s">
        <v>64</v>
      </c>
      <c r="P687" t="s">
        <v>64</v>
      </c>
      <c r="Q687">
        <v>1000</v>
      </c>
      <c r="X687">
        <v>4.4000000000000002E-4</v>
      </c>
      <c r="Y687">
        <v>10315.01</v>
      </c>
      <c r="Z687">
        <v>0</v>
      </c>
      <c r="AA687">
        <v>0</v>
      </c>
      <c r="AB687">
        <v>0</v>
      </c>
      <c r="AC687">
        <v>0</v>
      </c>
      <c r="AD687">
        <v>1</v>
      </c>
      <c r="AE687">
        <v>0</v>
      </c>
      <c r="AF687" t="s">
        <v>3</v>
      </c>
      <c r="AG687">
        <v>4.4000000000000002E-4</v>
      </c>
      <c r="AH687">
        <v>2</v>
      </c>
      <c r="AI687">
        <v>39572849</v>
      </c>
      <c r="AJ687">
        <v>727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ROW(Source!A274)</f>
        <v>274</v>
      </c>
      <c r="B688">
        <v>39572873</v>
      </c>
      <c r="C688">
        <v>39572838</v>
      </c>
      <c r="D688">
        <v>36804447</v>
      </c>
      <c r="E688">
        <v>1</v>
      </c>
      <c r="F688">
        <v>1</v>
      </c>
      <c r="G688">
        <v>1</v>
      </c>
      <c r="H688">
        <v>3</v>
      </c>
      <c r="I688" t="s">
        <v>1276</v>
      </c>
      <c r="J688" t="s">
        <v>1277</v>
      </c>
      <c r="K688" t="s">
        <v>1278</v>
      </c>
      <c r="L688">
        <v>1348</v>
      </c>
      <c r="N688">
        <v>1009</v>
      </c>
      <c r="O688" t="s">
        <v>64</v>
      </c>
      <c r="P688" t="s">
        <v>64</v>
      </c>
      <c r="Q688">
        <v>1000</v>
      </c>
      <c r="X688">
        <v>2.1000000000000001E-2</v>
      </c>
      <c r="Y688">
        <v>9040.01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0</v>
      </c>
      <c r="AF688" t="s">
        <v>3</v>
      </c>
      <c r="AG688">
        <v>2.1000000000000001E-2</v>
      </c>
      <c r="AH688">
        <v>2</v>
      </c>
      <c r="AI688">
        <v>39572850</v>
      </c>
      <c r="AJ688">
        <v>728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ROW(Source!A274)</f>
        <v>274</v>
      </c>
      <c r="B689">
        <v>39572874</v>
      </c>
      <c r="C689">
        <v>39572838</v>
      </c>
      <c r="D689">
        <v>36804545</v>
      </c>
      <c r="E689">
        <v>1</v>
      </c>
      <c r="F689">
        <v>1</v>
      </c>
      <c r="G689">
        <v>1</v>
      </c>
      <c r="H689">
        <v>3</v>
      </c>
      <c r="I689" t="s">
        <v>1211</v>
      </c>
      <c r="J689" t="s">
        <v>1212</v>
      </c>
      <c r="K689" t="s">
        <v>1213</v>
      </c>
      <c r="L689">
        <v>1348</v>
      </c>
      <c r="N689">
        <v>1009</v>
      </c>
      <c r="O689" t="s">
        <v>64</v>
      </c>
      <c r="P689" t="s">
        <v>64</v>
      </c>
      <c r="Q689">
        <v>1000</v>
      </c>
      <c r="X689">
        <v>1.0000000000000001E-5</v>
      </c>
      <c r="Y689">
        <v>11978</v>
      </c>
      <c r="Z689">
        <v>0</v>
      </c>
      <c r="AA689">
        <v>0</v>
      </c>
      <c r="AB689">
        <v>0</v>
      </c>
      <c r="AC689">
        <v>0</v>
      </c>
      <c r="AD689">
        <v>1</v>
      </c>
      <c r="AE689">
        <v>0</v>
      </c>
      <c r="AF689" t="s">
        <v>3</v>
      </c>
      <c r="AG689">
        <v>1.0000000000000001E-5</v>
      </c>
      <c r="AH689">
        <v>2</v>
      </c>
      <c r="AI689">
        <v>39572851</v>
      </c>
      <c r="AJ689">
        <v>729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ROW(Source!A274)</f>
        <v>274</v>
      </c>
      <c r="B690">
        <v>39572875</v>
      </c>
      <c r="C690">
        <v>39572838</v>
      </c>
      <c r="D690">
        <v>36805527</v>
      </c>
      <c r="E690">
        <v>1</v>
      </c>
      <c r="F690">
        <v>1</v>
      </c>
      <c r="G690">
        <v>1</v>
      </c>
      <c r="H690">
        <v>3</v>
      </c>
      <c r="I690" t="s">
        <v>1413</v>
      </c>
      <c r="J690" t="s">
        <v>1414</v>
      </c>
      <c r="K690" t="s">
        <v>1415</v>
      </c>
      <c r="L690">
        <v>1348</v>
      </c>
      <c r="N690">
        <v>1009</v>
      </c>
      <c r="O690" t="s">
        <v>64</v>
      </c>
      <c r="P690" t="s">
        <v>64</v>
      </c>
      <c r="Q690">
        <v>1000</v>
      </c>
      <c r="X690">
        <v>1E-4</v>
      </c>
      <c r="Y690">
        <v>37900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0</v>
      </c>
      <c r="AF690" t="s">
        <v>3</v>
      </c>
      <c r="AG690">
        <v>1E-4</v>
      </c>
      <c r="AH690">
        <v>2</v>
      </c>
      <c r="AI690">
        <v>39572852</v>
      </c>
      <c r="AJ690">
        <v>730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ROW(Source!A274)</f>
        <v>274</v>
      </c>
      <c r="B691">
        <v>39572876</v>
      </c>
      <c r="C691">
        <v>39572838</v>
      </c>
      <c r="D691">
        <v>36823258</v>
      </c>
      <c r="E691">
        <v>1</v>
      </c>
      <c r="F691">
        <v>1</v>
      </c>
      <c r="G691">
        <v>1</v>
      </c>
      <c r="H691">
        <v>3</v>
      </c>
      <c r="I691" t="s">
        <v>579</v>
      </c>
      <c r="J691" t="s">
        <v>581</v>
      </c>
      <c r="K691" t="s">
        <v>580</v>
      </c>
      <c r="L691">
        <v>1348</v>
      </c>
      <c r="N691">
        <v>1009</v>
      </c>
      <c r="O691" t="s">
        <v>64</v>
      </c>
      <c r="P691" t="s">
        <v>64</v>
      </c>
      <c r="Q691">
        <v>1000</v>
      </c>
      <c r="X691">
        <v>2.0000000000000001E-4</v>
      </c>
      <c r="Y691">
        <v>7712</v>
      </c>
      <c r="Z691">
        <v>0</v>
      </c>
      <c r="AA691">
        <v>0</v>
      </c>
      <c r="AB691">
        <v>0</v>
      </c>
      <c r="AC691">
        <v>0</v>
      </c>
      <c r="AD691">
        <v>1</v>
      </c>
      <c r="AE691">
        <v>0</v>
      </c>
      <c r="AF691" t="s">
        <v>3</v>
      </c>
      <c r="AG691">
        <v>2.0000000000000001E-4</v>
      </c>
      <c r="AH691">
        <v>2</v>
      </c>
      <c r="AI691">
        <v>39572853</v>
      </c>
      <c r="AJ691">
        <v>731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ROW(Source!A274)</f>
        <v>274</v>
      </c>
      <c r="B692">
        <v>39572877</v>
      </c>
      <c r="C692">
        <v>39572838</v>
      </c>
      <c r="D692">
        <v>39169913</v>
      </c>
      <c r="E692">
        <v>17</v>
      </c>
      <c r="F692">
        <v>1</v>
      </c>
      <c r="G692">
        <v>1</v>
      </c>
      <c r="H692">
        <v>3</v>
      </c>
      <c r="I692" t="s">
        <v>124</v>
      </c>
      <c r="J692" t="s">
        <v>3</v>
      </c>
      <c r="K692" t="s">
        <v>125</v>
      </c>
      <c r="L692">
        <v>1348</v>
      </c>
      <c r="N692">
        <v>1009</v>
      </c>
      <c r="O692" t="s">
        <v>64</v>
      </c>
      <c r="P692" t="s">
        <v>64</v>
      </c>
      <c r="Q692">
        <v>1000</v>
      </c>
      <c r="X692">
        <v>1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 t="s">
        <v>3</v>
      </c>
      <c r="AG692">
        <v>1</v>
      </c>
      <c r="AH692">
        <v>2</v>
      </c>
      <c r="AI692">
        <v>39572855</v>
      </c>
      <c r="AJ692">
        <v>733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ROW(Source!A274)</f>
        <v>274</v>
      </c>
      <c r="B693">
        <v>39572878</v>
      </c>
      <c r="C693">
        <v>39572838</v>
      </c>
      <c r="D693">
        <v>36825287</v>
      </c>
      <c r="E693">
        <v>1</v>
      </c>
      <c r="F693">
        <v>1</v>
      </c>
      <c r="G693">
        <v>1</v>
      </c>
      <c r="H693">
        <v>3</v>
      </c>
      <c r="I693" t="s">
        <v>1416</v>
      </c>
      <c r="J693" t="s">
        <v>1417</v>
      </c>
      <c r="K693" t="s">
        <v>1418</v>
      </c>
      <c r="L693">
        <v>1302</v>
      </c>
      <c r="N693">
        <v>1003</v>
      </c>
      <c r="O693" t="s">
        <v>47</v>
      </c>
      <c r="P693" t="s">
        <v>47</v>
      </c>
      <c r="Q693">
        <v>10</v>
      </c>
      <c r="X693">
        <v>1.8700000000000001E-2</v>
      </c>
      <c r="Y693">
        <v>50.24</v>
      </c>
      <c r="Z693">
        <v>0</v>
      </c>
      <c r="AA693">
        <v>0</v>
      </c>
      <c r="AB693">
        <v>0</v>
      </c>
      <c r="AC693">
        <v>0</v>
      </c>
      <c r="AD693">
        <v>1</v>
      </c>
      <c r="AE693">
        <v>0</v>
      </c>
      <c r="AF693" t="s">
        <v>3</v>
      </c>
      <c r="AG693">
        <v>1.8700000000000001E-2</v>
      </c>
      <c r="AH693">
        <v>2</v>
      </c>
      <c r="AI693">
        <v>39572856</v>
      </c>
      <c r="AJ693">
        <v>734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ROW(Source!A274)</f>
        <v>274</v>
      </c>
      <c r="B694">
        <v>39572879</v>
      </c>
      <c r="C694">
        <v>39572838</v>
      </c>
      <c r="D694">
        <v>36825646</v>
      </c>
      <c r="E694">
        <v>1</v>
      </c>
      <c r="F694">
        <v>1</v>
      </c>
      <c r="G694">
        <v>1</v>
      </c>
      <c r="H694">
        <v>3</v>
      </c>
      <c r="I694" t="s">
        <v>1220</v>
      </c>
      <c r="J694" t="s">
        <v>1221</v>
      </c>
      <c r="K694" t="s">
        <v>1222</v>
      </c>
      <c r="L694">
        <v>1348</v>
      </c>
      <c r="N694">
        <v>1009</v>
      </c>
      <c r="O694" t="s">
        <v>64</v>
      </c>
      <c r="P694" t="s">
        <v>64</v>
      </c>
      <c r="Q694">
        <v>1000</v>
      </c>
      <c r="X694">
        <v>3.0000000000000001E-5</v>
      </c>
      <c r="Y694">
        <v>4455.2</v>
      </c>
      <c r="Z694">
        <v>0</v>
      </c>
      <c r="AA694">
        <v>0</v>
      </c>
      <c r="AB694">
        <v>0</v>
      </c>
      <c r="AC694">
        <v>0</v>
      </c>
      <c r="AD694">
        <v>1</v>
      </c>
      <c r="AE694">
        <v>0</v>
      </c>
      <c r="AF694" t="s">
        <v>3</v>
      </c>
      <c r="AG694">
        <v>3.0000000000000001E-5</v>
      </c>
      <c r="AH694">
        <v>2</v>
      </c>
      <c r="AI694">
        <v>39572857</v>
      </c>
      <c r="AJ694">
        <v>735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ROW(Source!A274)</f>
        <v>274</v>
      </c>
      <c r="B695">
        <v>39572880</v>
      </c>
      <c r="C695">
        <v>39572838</v>
      </c>
      <c r="D695">
        <v>36826406</v>
      </c>
      <c r="E695">
        <v>1</v>
      </c>
      <c r="F695">
        <v>1</v>
      </c>
      <c r="G695">
        <v>1</v>
      </c>
      <c r="H695">
        <v>3</v>
      </c>
      <c r="I695" t="s">
        <v>1419</v>
      </c>
      <c r="J695" t="s">
        <v>1420</v>
      </c>
      <c r="K695" t="s">
        <v>1421</v>
      </c>
      <c r="L695">
        <v>1348</v>
      </c>
      <c r="N695">
        <v>1009</v>
      </c>
      <c r="O695" t="s">
        <v>64</v>
      </c>
      <c r="P695" t="s">
        <v>64</v>
      </c>
      <c r="Q695">
        <v>1000</v>
      </c>
      <c r="X695">
        <v>1.9400000000000001E-3</v>
      </c>
      <c r="Y695">
        <v>4920</v>
      </c>
      <c r="Z695">
        <v>0</v>
      </c>
      <c r="AA695">
        <v>0</v>
      </c>
      <c r="AB695">
        <v>0</v>
      </c>
      <c r="AC695">
        <v>0</v>
      </c>
      <c r="AD695">
        <v>1</v>
      </c>
      <c r="AE695">
        <v>0</v>
      </c>
      <c r="AF695" t="s">
        <v>3</v>
      </c>
      <c r="AG695">
        <v>1.9400000000000001E-3</v>
      </c>
      <c r="AH695">
        <v>2</v>
      </c>
      <c r="AI695">
        <v>39572858</v>
      </c>
      <c r="AJ695">
        <v>736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ROW(Source!A274)</f>
        <v>274</v>
      </c>
      <c r="B696">
        <v>39572881</v>
      </c>
      <c r="C696">
        <v>39572838</v>
      </c>
      <c r="D696">
        <v>36830313</v>
      </c>
      <c r="E696">
        <v>1</v>
      </c>
      <c r="F696">
        <v>1</v>
      </c>
      <c r="G696">
        <v>1</v>
      </c>
      <c r="H696">
        <v>3</v>
      </c>
      <c r="I696" t="s">
        <v>1422</v>
      </c>
      <c r="J696" t="s">
        <v>1423</v>
      </c>
      <c r="K696" t="s">
        <v>1424</v>
      </c>
      <c r="L696">
        <v>1339</v>
      </c>
      <c r="N696">
        <v>1007</v>
      </c>
      <c r="O696" t="s">
        <v>73</v>
      </c>
      <c r="P696" t="s">
        <v>73</v>
      </c>
      <c r="Q696">
        <v>1</v>
      </c>
      <c r="X696">
        <v>1.0300000000000001E-3</v>
      </c>
      <c r="Y696">
        <v>1700</v>
      </c>
      <c r="Z696">
        <v>0</v>
      </c>
      <c r="AA696">
        <v>0</v>
      </c>
      <c r="AB696">
        <v>0</v>
      </c>
      <c r="AC696">
        <v>0</v>
      </c>
      <c r="AD696">
        <v>1</v>
      </c>
      <c r="AE696">
        <v>0</v>
      </c>
      <c r="AF696" t="s">
        <v>3</v>
      </c>
      <c r="AG696">
        <v>1.0300000000000001E-3</v>
      </c>
      <c r="AH696">
        <v>2</v>
      </c>
      <c r="AI696">
        <v>39572859</v>
      </c>
      <c r="AJ696">
        <v>737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ROW(Source!A274)</f>
        <v>274</v>
      </c>
      <c r="B697">
        <v>39572882</v>
      </c>
      <c r="C697">
        <v>39572838</v>
      </c>
      <c r="D697">
        <v>36837948</v>
      </c>
      <c r="E697">
        <v>1</v>
      </c>
      <c r="F697">
        <v>1</v>
      </c>
      <c r="G697">
        <v>1</v>
      </c>
      <c r="H697">
        <v>3</v>
      </c>
      <c r="I697" t="s">
        <v>1425</v>
      </c>
      <c r="J697" t="s">
        <v>1426</v>
      </c>
      <c r="K697" t="s">
        <v>1427</v>
      </c>
      <c r="L697">
        <v>1348</v>
      </c>
      <c r="N697">
        <v>1009</v>
      </c>
      <c r="O697" t="s">
        <v>64</v>
      </c>
      <c r="P697" t="s">
        <v>64</v>
      </c>
      <c r="Q697">
        <v>1000</v>
      </c>
      <c r="X697">
        <v>3.1E-4</v>
      </c>
      <c r="Y697">
        <v>15620</v>
      </c>
      <c r="Z697">
        <v>0</v>
      </c>
      <c r="AA697">
        <v>0</v>
      </c>
      <c r="AB697">
        <v>0</v>
      </c>
      <c r="AC697">
        <v>0</v>
      </c>
      <c r="AD697">
        <v>1</v>
      </c>
      <c r="AE697">
        <v>0</v>
      </c>
      <c r="AF697" t="s">
        <v>3</v>
      </c>
      <c r="AG697">
        <v>3.1E-4</v>
      </c>
      <c r="AH697">
        <v>2</v>
      </c>
      <c r="AI697">
        <v>39572860</v>
      </c>
      <c r="AJ697">
        <v>738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ROW(Source!A274)</f>
        <v>274</v>
      </c>
      <c r="B698">
        <v>39572883</v>
      </c>
      <c r="C698">
        <v>39572838</v>
      </c>
      <c r="D698">
        <v>36839146</v>
      </c>
      <c r="E698">
        <v>1</v>
      </c>
      <c r="F698">
        <v>1</v>
      </c>
      <c r="G698">
        <v>1</v>
      </c>
      <c r="H698">
        <v>3</v>
      </c>
      <c r="I698" t="s">
        <v>1393</v>
      </c>
      <c r="J698" t="s">
        <v>1394</v>
      </c>
      <c r="K698" t="s">
        <v>1395</v>
      </c>
      <c r="L698">
        <v>1348</v>
      </c>
      <c r="N698">
        <v>1009</v>
      </c>
      <c r="O698" t="s">
        <v>64</v>
      </c>
      <c r="P698" t="s">
        <v>64</v>
      </c>
      <c r="Q698">
        <v>1000</v>
      </c>
      <c r="X698">
        <v>5.9999999999999995E-4</v>
      </c>
      <c r="Y698">
        <v>9420</v>
      </c>
      <c r="Z698">
        <v>0</v>
      </c>
      <c r="AA698">
        <v>0</v>
      </c>
      <c r="AB698">
        <v>0</v>
      </c>
      <c r="AC698">
        <v>0</v>
      </c>
      <c r="AD698">
        <v>1</v>
      </c>
      <c r="AE698">
        <v>0</v>
      </c>
      <c r="AF698" t="s">
        <v>3</v>
      </c>
      <c r="AG698">
        <v>5.9999999999999995E-4</v>
      </c>
      <c r="AH698">
        <v>2</v>
      </c>
      <c r="AI698">
        <v>39572861</v>
      </c>
      <c r="AJ698">
        <v>739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ROW(Source!A277)</f>
        <v>277</v>
      </c>
      <c r="B699">
        <v>39572910</v>
      </c>
      <c r="C699">
        <v>39572886</v>
      </c>
      <c r="D699">
        <v>37072767</v>
      </c>
      <c r="E699">
        <v>1</v>
      </c>
      <c r="F699">
        <v>1</v>
      </c>
      <c r="G699">
        <v>1</v>
      </c>
      <c r="H699">
        <v>1</v>
      </c>
      <c r="I699" t="s">
        <v>1399</v>
      </c>
      <c r="J699" t="s">
        <v>3</v>
      </c>
      <c r="K699" t="s">
        <v>1400</v>
      </c>
      <c r="L699">
        <v>1191</v>
      </c>
      <c r="N699">
        <v>1013</v>
      </c>
      <c r="O699" t="s">
        <v>1143</v>
      </c>
      <c r="P699" t="s">
        <v>1143</v>
      </c>
      <c r="Q699">
        <v>1</v>
      </c>
      <c r="X699">
        <v>39.130000000000003</v>
      </c>
      <c r="Y699">
        <v>0</v>
      </c>
      <c r="Z699">
        <v>0</v>
      </c>
      <c r="AA699">
        <v>0</v>
      </c>
      <c r="AB699">
        <v>9.18</v>
      </c>
      <c r="AC699">
        <v>0</v>
      </c>
      <c r="AD699">
        <v>1</v>
      </c>
      <c r="AE699">
        <v>1</v>
      </c>
      <c r="AF699" t="s">
        <v>20</v>
      </c>
      <c r="AG699">
        <v>44.999499999999998</v>
      </c>
      <c r="AH699">
        <v>2</v>
      </c>
      <c r="AI699">
        <v>39572887</v>
      </c>
      <c r="AJ699">
        <v>740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ROW(Source!A277)</f>
        <v>277</v>
      </c>
      <c r="B700">
        <v>39572911</v>
      </c>
      <c r="C700">
        <v>39572886</v>
      </c>
      <c r="D700">
        <v>37064876</v>
      </c>
      <c r="E700">
        <v>1</v>
      </c>
      <c r="F700">
        <v>1</v>
      </c>
      <c r="G700">
        <v>1</v>
      </c>
      <c r="H700">
        <v>1</v>
      </c>
      <c r="I700" t="s">
        <v>1146</v>
      </c>
      <c r="J700" t="s">
        <v>3</v>
      </c>
      <c r="K700" t="s">
        <v>1147</v>
      </c>
      <c r="L700">
        <v>1191</v>
      </c>
      <c r="N700">
        <v>1013</v>
      </c>
      <c r="O700" t="s">
        <v>1143</v>
      </c>
      <c r="P700" t="s">
        <v>1143</v>
      </c>
      <c r="Q700">
        <v>1</v>
      </c>
      <c r="X700">
        <v>4.91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1</v>
      </c>
      <c r="AE700">
        <v>2</v>
      </c>
      <c r="AF700" t="s">
        <v>19</v>
      </c>
      <c r="AG700">
        <v>6.1375000000000002</v>
      </c>
      <c r="AH700">
        <v>2</v>
      </c>
      <c r="AI700">
        <v>39572888</v>
      </c>
      <c r="AJ700">
        <v>741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ROW(Source!A277)</f>
        <v>277</v>
      </c>
      <c r="B701">
        <v>39572912</v>
      </c>
      <c r="C701">
        <v>39572886</v>
      </c>
      <c r="D701">
        <v>36882079</v>
      </c>
      <c r="E701">
        <v>1</v>
      </c>
      <c r="F701">
        <v>1</v>
      </c>
      <c r="G701">
        <v>1</v>
      </c>
      <c r="H701">
        <v>2</v>
      </c>
      <c r="I701" t="s">
        <v>1401</v>
      </c>
      <c r="J701" t="s">
        <v>1402</v>
      </c>
      <c r="K701" t="s">
        <v>1403</v>
      </c>
      <c r="L701">
        <v>1368</v>
      </c>
      <c r="N701">
        <v>1011</v>
      </c>
      <c r="O701" t="s">
        <v>1151</v>
      </c>
      <c r="P701" t="s">
        <v>1151</v>
      </c>
      <c r="Q701">
        <v>1</v>
      </c>
      <c r="X701">
        <v>0.1</v>
      </c>
      <c r="Y701">
        <v>0</v>
      </c>
      <c r="Z701">
        <v>120.24</v>
      </c>
      <c r="AA701">
        <v>15.42</v>
      </c>
      <c r="AB701">
        <v>0</v>
      </c>
      <c r="AC701">
        <v>0</v>
      </c>
      <c r="AD701">
        <v>1</v>
      </c>
      <c r="AE701">
        <v>0</v>
      </c>
      <c r="AF701" t="s">
        <v>19</v>
      </c>
      <c r="AG701">
        <v>0.125</v>
      </c>
      <c r="AH701">
        <v>2</v>
      </c>
      <c r="AI701">
        <v>39572889</v>
      </c>
      <c r="AJ701">
        <v>742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ROW(Source!A277)</f>
        <v>277</v>
      </c>
      <c r="B702">
        <v>39572913</v>
      </c>
      <c r="C702">
        <v>39572886</v>
      </c>
      <c r="D702">
        <v>36882159</v>
      </c>
      <c r="E702">
        <v>1</v>
      </c>
      <c r="F702">
        <v>1</v>
      </c>
      <c r="G702">
        <v>1</v>
      </c>
      <c r="H702">
        <v>2</v>
      </c>
      <c r="I702" t="s">
        <v>1155</v>
      </c>
      <c r="J702" t="s">
        <v>1156</v>
      </c>
      <c r="K702" t="s">
        <v>1157</v>
      </c>
      <c r="L702">
        <v>1368</v>
      </c>
      <c r="N702">
        <v>1011</v>
      </c>
      <c r="O702" t="s">
        <v>1151</v>
      </c>
      <c r="P702" t="s">
        <v>1151</v>
      </c>
      <c r="Q702">
        <v>1</v>
      </c>
      <c r="X702">
        <v>4.62</v>
      </c>
      <c r="Y702">
        <v>0</v>
      </c>
      <c r="Z702">
        <v>111.99</v>
      </c>
      <c r="AA702">
        <v>13.5</v>
      </c>
      <c r="AB702">
        <v>0</v>
      </c>
      <c r="AC702">
        <v>0</v>
      </c>
      <c r="AD702">
        <v>1</v>
      </c>
      <c r="AE702">
        <v>0</v>
      </c>
      <c r="AF702" t="s">
        <v>19</v>
      </c>
      <c r="AG702">
        <v>5.7750000000000004</v>
      </c>
      <c r="AH702">
        <v>2</v>
      </c>
      <c r="AI702">
        <v>39572890</v>
      </c>
      <c r="AJ702">
        <v>743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ROW(Source!A277)</f>
        <v>277</v>
      </c>
      <c r="B703">
        <v>39572914</v>
      </c>
      <c r="C703">
        <v>39572886</v>
      </c>
      <c r="D703">
        <v>36882292</v>
      </c>
      <c r="E703">
        <v>1</v>
      </c>
      <c r="F703">
        <v>1</v>
      </c>
      <c r="G703">
        <v>1</v>
      </c>
      <c r="H703">
        <v>2</v>
      </c>
      <c r="I703" t="s">
        <v>1445</v>
      </c>
      <c r="J703" t="s">
        <v>1446</v>
      </c>
      <c r="K703" t="s">
        <v>1447</v>
      </c>
      <c r="L703">
        <v>1368</v>
      </c>
      <c r="N703">
        <v>1011</v>
      </c>
      <c r="O703" t="s">
        <v>1151</v>
      </c>
      <c r="P703" t="s">
        <v>1151</v>
      </c>
      <c r="Q703">
        <v>1</v>
      </c>
      <c r="X703">
        <v>3.46</v>
      </c>
      <c r="Y703">
        <v>0</v>
      </c>
      <c r="Z703">
        <v>0.9</v>
      </c>
      <c r="AA703">
        <v>0</v>
      </c>
      <c r="AB703">
        <v>0</v>
      </c>
      <c r="AC703">
        <v>0</v>
      </c>
      <c r="AD703">
        <v>1</v>
      </c>
      <c r="AE703">
        <v>0</v>
      </c>
      <c r="AF703" t="s">
        <v>19</v>
      </c>
      <c r="AG703">
        <v>4.3250000000000002</v>
      </c>
      <c r="AH703">
        <v>2</v>
      </c>
      <c r="AI703">
        <v>39572891</v>
      </c>
      <c r="AJ703">
        <v>744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ROW(Source!A277)</f>
        <v>277</v>
      </c>
      <c r="B704">
        <v>39572915</v>
      </c>
      <c r="C704">
        <v>39572886</v>
      </c>
      <c r="D704">
        <v>36883554</v>
      </c>
      <c r="E704">
        <v>1</v>
      </c>
      <c r="F704">
        <v>1</v>
      </c>
      <c r="G704">
        <v>1</v>
      </c>
      <c r="H704">
        <v>2</v>
      </c>
      <c r="I704" t="s">
        <v>1158</v>
      </c>
      <c r="J704" t="s">
        <v>1159</v>
      </c>
      <c r="K704" t="s">
        <v>1160</v>
      </c>
      <c r="L704">
        <v>1368</v>
      </c>
      <c r="N704">
        <v>1011</v>
      </c>
      <c r="O704" t="s">
        <v>1151</v>
      </c>
      <c r="P704" t="s">
        <v>1151</v>
      </c>
      <c r="Q704">
        <v>1</v>
      </c>
      <c r="X704">
        <v>0.19</v>
      </c>
      <c r="Y704">
        <v>0</v>
      </c>
      <c r="Z704">
        <v>65.709999999999994</v>
      </c>
      <c r="AA704">
        <v>11.6</v>
      </c>
      <c r="AB704">
        <v>0</v>
      </c>
      <c r="AC704">
        <v>0</v>
      </c>
      <c r="AD704">
        <v>1</v>
      </c>
      <c r="AE704">
        <v>0</v>
      </c>
      <c r="AF704" t="s">
        <v>19</v>
      </c>
      <c r="AG704">
        <v>0.23749999999999999</v>
      </c>
      <c r="AH704">
        <v>2</v>
      </c>
      <c r="AI704">
        <v>39572892</v>
      </c>
      <c r="AJ704">
        <v>745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ROW(Source!A277)</f>
        <v>277</v>
      </c>
      <c r="B705">
        <v>39572916</v>
      </c>
      <c r="C705">
        <v>39572886</v>
      </c>
      <c r="D705">
        <v>36883789</v>
      </c>
      <c r="E705">
        <v>1</v>
      </c>
      <c r="F705">
        <v>1</v>
      </c>
      <c r="G705">
        <v>1</v>
      </c>
      <c r="H705">
        <v>2</v>
      </c>
      <c r="I705" t="s">
        <v>1378</v>
      </c>
      <c r="J705" t="s">
        <v>1379</v>
      </c>
      <c r="K705" t="s">
        <v>1380</v>
      </c>
      <c r="L705">
        <v>1368</v>
      </c>
      <c r="N705">
        <v>1011</v>
      </c>
      <c r="O705" t="s">
        <v>1151</v>
      </c>
      <c r="P705" t="s">
        <v>1151</v>
      </c>
      <c r="Q705">
        <v>1</v>
      </c>
      <c r="X705">
        <v>1.63</v>
      </c>
      <c r="Y705">
        <v>0</v>
      </c>
      <c r="Z705">
        <v>1.2</v>
      </c>
      <c r="AA705">
        <v>0</v>
      </c>
      <c r="AB705">
        <v>0</v>
      </c>
      <c r="AC705">
        <v>0</v>
      </c>
      <c r="AD705">
        <v>1</v>
      </c>
      <c r="AE705">
        <v>0</v>
      </c>
      <c r="AF705" t="s">
        <v>19</v>
      </c>
      <c r="AG705">
        <v>2.0374999999999996</v>
      </c>
      <c r="AH705">
        <v>2</v>
      </c>
      <c r="AI705">
        <v>39572893</v>
      </c>
      <c r="AJ705">
        <v>746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ROW(Source!A277)</f>
        <v>277</v>
      </c>
      <c r="B706">
        <v>39572917</v>
      </c>
      <c r="C706">
        <v>39572886</v>
      </c>
      <c r="D706">
        <v>36883836</v>
      </c>
      <c r="E706">
        <v>1</v>
      </c>
      <c r="F706">
        <v>1</v>
      </c>
      <c r="G706">
        <v>1</v>
      </c>
      <c r="H706">
        <v>2</v>
      </c>
      <c r="I706" t="s">
        <v>1407</v>
      </c>
      <c r="J706" t="s">
        <v>1408</v>
      </c>
      <c r="K706" t="s">
        <v>1409</v>
      </c>
      <c r="L706">
        <v>1368</v>
      </c>
      <c r="N706">
        <v>1011</v>
      </c>
      <c r="O706" t="s">
        <v>1151</v>
      </c>
      <c r="P706" t="s">
        <v>1151</v>
      </c>
      <c r="Q706">
        <v>1</v>
      </c>
      <c r="X706">
        <v>6.71</v>
      </c>
      <c r="Y706">
        <v>0</v>
      </c>
      <c r="Z706">
        <v>12.31</v>
      </c>
      <c r="AA706">
        <v>0</v>
      </c>
      <c r="AB706">
        <v>0</v>
      </c>
      <c r="AC706">
        <v>0</v>
      </c>
      <c r="AD706">
        <v>1</v>
      </c>
      <c r="AE706">
        <v>0</v>
      </c>
      <c r="AF706" t="s">
        <v>19</v>
      </c>
      <c r="AG706">
        <v>8.3874999999999993</v>
      </c>
      <c r="AH706">
        <v>2</v>
      </c>
      <c r="AI706">
        <v>39572894</v>
      </c>
      <c r="AJ706">
        <v>747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ROW(Source!A277)</f>
        <v>277</v>
      </c>
      <c r="B707">
        <v>39572918</v>
      </c>
      <c r="C707">
        <v>39572886</v>
      </c>
      <c r="D707">
        <v>36800159</v>
      </c>
      <c r="E707">
        <v>1</v>
      </c>
      <c r="F707">
        <v>1</v>
      </c>
      <c r="G707">
        <v>1</v>
      </c>
      <c r="H707">
        <v>3</v>
      </c>
      <c r="I707" t="s">
        <v>1387</v>
      </c>
      <c r="J707" t="s">
        <v>1388</v>
      </c>
      <c r="K707" t="s">
        <v>1389</v>
      </c>
      <c r="L707">
        <v>1339</v>
      </c>
      <c r="N707">
        <v>1007</v>
      </c>
      <c r="O707" t="s">
        <v>73</v>
      </c>
      <c r="P707" t="s">
        <v>73</v>
      </c>
      <c r="Q707">
        <v>1</v>
      </c>
      <c r="X707">
        <v>1.37</v>
      </c>
      <c r="Y707">
        <v>6.22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0</v>
      </c>
      <c r="AF707" t="s">
        <v>3</v>
      </c>
      <c r="AG707">
        <v>1.37</v>
      </c>
      <c r="AH707">
        <v>2</v>
      </c>
      <c r="AI707">
        <v>39572895</v>
      </c>
      <c r="AJ707">
        <v>748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ROW(Source!A277)</f>
        <v>277</v>
      </c>
      <c r="B708">
        <v>39572919</v>
      </c>
      <c r="C708">
        <v>39572886</v>
      </c>
      <c r="D708">
        <v>36800166</v>
      </c>
      <c r="E708">
        <v>1</v>
      </c>
      <c r="F708">
        <v>1</v>
      </c>
      <c r="G708">
        <v>1</v>
      </c>
      <c r="H708">
        <v>3</v>
      </c>
      <c r="I708" t="s">
        <v>1410</v>
      </c>
      <c r="J708" t="s">
        <v>1411</v>
      </c>
      <c r="K708" t="s">
        <v>1412</v>
      </c>
      <c r="L708">
        <v>1346</v>
      </c>
      <c r="N708">
        <v>1009</v>
      </c>
      <c r="O708" t="s">
        <v>307</v>
      </c>
      <c r="P708" t="s">
        <v>307</v>
      </c>
      <c r="Q708">
        <v>1</v>
      </c>
      <c r="X708">
        <v>0.41</v>
      </c>
      <c r="Y708">
        <v>6.09</v>
      </c>
      <c r="Z708">
        <v>0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3</v>
      </c>
      <c r="AG708">
        <v>0.41</v>
      </c>
      <c r="AH708">
        <v>2</v>
      </c>
      <c r="AI708">
        <v>39572896</v>
      </c>
      <c r="AJ708">
        <v>749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ROW(Source!A277)</f>
        <v>277</v>
      </c>
      <c r="B709">
        <v>39572920</v>
      </c>
      <c r="C709">
        <v>39572886</v>
      </c>
      <c r="D709">
        <v>36803259</v>
      </c>
      <c r="E709">
        <v>1</v>
      </c>
      <c r="F709">
        <v>1</v>
      </c>
      <c r="G709">
        <v>1</v>
      </c>
      <c r="H709">
        <v>3</v>
      </c>
      <c r="I709" t="s">
        <v>1448</v>
      </c>
      <c r="J709" t="s">
        <v>1449</v>
      </c>
      <c r="K709" t="s">
        <v>1450</v>
      </c>
      <c r="L709">
        <v>1348</v>
      </c>
      <c r="N709">
        <v>1009</v>
      </c>
      <c r="O709" t="s">
        <v>64</v>
      </c>
      <c r="P709" t="s">
        <v>64</v>
      </c>
      <c r="Q709">
        <v>1000</v>
      </c>
      <c r="X709">
        <v>4.0000000000000001E-3</v>
      </c>
      <c r="Y709">
        <v>10749</v>
      </c>
      <c r="Z709">
        <v>0</v>
      </c>
      <c r="AA709">
        <v>0</v>
      </c>
      <c r="AB709">
        <v>0</v>
      </c>
      <c r="AC709">
        <v>0</v>
      </c>
      <c r="AD709">
        <v>1</v>
      </c>
      <c r="AE709">
        <v>0</v>
      </c>
      <c r="AF709" t="s">
        <v>3</v>
      </c>
      <c r="AG709">
        <v>4.0000000000000001E-3</v>
      </c>
      <c r="AH709">
        <v>2</v>
      </c>
      <c r="AI709">
        <v>39572897</v>
      </c>
      <c r="AJ709">
        <v>750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ROW(Source!A277)</f>
        <v>277</v>
      </c>
      <c r="B710">
        <v>39572921</v>
      </c>
      <c r="C710">
        <v>39572886</v>
      </c>
      <c r="D710">
        <v>36804447</v>
      </c>
      <c r="E710">
        <v>1</v>
      </c>
      <c r="F710">
        <v>1</v>
      </c>
      <c r="G710">
        <v>1</v>
      </c>
      <c r="H710">
        <v>3</v>
      </c>
      <c r="I710" t="s">
        <v>1276</v>
      </c>
      <c r="J710" t="s">
        <v>1277</v>
      </c>
      <c r="K710" t="s">
        <v>1278</v>
      </c>
      <c r="L710">
        <v>1348</v>
      </c>
      <c r="N710">
        <v>1009</v>
      </c>
      <c r="O710" t="s">
        <v>64</v>
      </c>
      <c r="P710" t="s">
        <v>64</v>
      </c>
      <c r="Q710">
        <v>1000</v>
      </c>
      <c r="X710">
        <v>0</v>
      </c>
      <c r="Y710">
        <v>9040.01</v>
      </c>
      <c r="Z710">
        <v>0</v>
      </c>
      <c r="AA710">
        <v>0</v>
      </c>
      <c r="AB710">
        <v>0</v>
      </c>
      <c r="AC710">
        <v>1</v>
      </c>
      <c r="AD710">
        <v>0</v>
      </c>
      <c r="AE710">
        <v>0</v>
      </c>
      <c r="AF710" t="s">
        <v>3</v>
      </c>
      <c r="AG710">
        <v>0</v>
      </c>
      <c r="AH710">
        <v>3</v>
      </c>
      <c r="AI710">
        <v>-1</v>
      </c>
      <c r="AJ710" t="s">
        <v>3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ROW(Source!A277)</f>
        <v>277</v>
      </c>
      <c r="B711">
        <v>39572922</v>
      </c>
      <c r="C711">
        <v>39572886</v>
      </c>
      <c r="D711">
        <v>36804545</v>
      </c>
      <c r="E711">
        <v>1</v>
      </c>
      <c r="F711">
        <v>1</v>
      </c>
      <c r="G711">
        <v>1</v>
      </c>
      <c r="H711">
        <v>3</v>
      </c>
      <c r="I711" t="s">
        <v>1211</v>
      </c>
      <c r="J711" t="s">
        <v>1212</v>
      </c>
      <c r="K711" t="s">
        <v>1213</v>
      </c>
      <c r="L711">
        <v>1348</v>
      </c>
      <c r="N711">
        <v>1009</v>
      </c>
      <c r="O711" t="s">
        <v>64</v>
      </c>
      <c r="P711" t="s">
        <v>64</v>
      </c>
      <c r="Q711">
        <v>1000</v>
      </c>
      <c r="X711">
        <v>1.0000000000000001E-5</v>
      </c>
      <c r="Y711">
        <v>11978</v>
      </c>
      <c r="Z711">
        <v>0</v>
      </c>
      <c r="AA711">
        <v>0</v>
      </c>
      <c r="AB711">
        <v>0</v>
      </c>
      <c r="AC711">
        <v>0</v>
      </c>
      <c r="AD711">
        <v>1</v>
      </c>
      <c r="AE711">
        <v>0</v>
      </c>
      <c r="AF711" t="s">
        <v>3</v>
      </c>
      <c r="AG711">
        <v>1.0000000000000001E-5</v>
      </c>
      <c r="AH711">
        <v>2</v>
      </c>
      <c r="AI711">
        <v>39572898</v>
      </c>
      <c r="AJ711">
        <v>751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ROW(Source!A277)</f>
        <v>277</v>
      </c>
      <c r="B712">
        <v>39572923</v>
      </c>
      <c r="C712">
        <v>39572886</v>
      </c>
      <c r="D712">
        <v>36805527</v>
      </c>
      <c r="E712">
        <v>1</v>
      </c>
      <c r="F712">
        <v>1</v>
      </c>
      <c r="G712">
        <v>1</v>
      </c>
      <c r="H712">
        <v>3</v>
      </c>
      <c r="I712" t="s">
        <v>1413</v>
      </c>
      <c r="J712" t="s">
        <v>1414</v>
      </c>
      <c r="K712" t="s">
        <v>1415</v>
      </c>
      <c r="L712">
        <v>1348</v>
      </c>
      <c r="N712">
        <v>1009</v>
      </c>
      <c r="O712" t="s">
        <v>64</v>
      </c>
      <c r="P712" t="s">
        <v>64</v>
      </c>
      <c r="Q712">
        <v>1000</v>
      </c>
      <c r="X712">
        <v>1E-4</v>
      </c>
      <c r="Y712">
        <v>37900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3</v>
      </c>
      <c r="AG712">
        <v>1E-4</v>
      </c>
      <c r="AH712">
        <v>2</v>
      </c>
      <c r="AI712">
        <v>39572899</v>
      </c>
      <c r="AJ712">
        <v>752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ROW(Source!A277)</f>
        <v>277</v>
      </c>
      <c r="B713">
        <v>39572924</v>
      </c>
      <c r="C713">
        <v>39572886</v>
      </c>
      <c r="D713">
        <v>36823258</v>
      </c>
      <c r="E713">
        <v>1</v>
      </c>
      <c r="F713">
        <v>1</v>
      </c>
      <c r="G713">
        <v>1</v>
      </c>
      <c r="H713">
        <v>3</v>
      </c>
      <c r="I713" t="s">
        <v>579</v>
      </c>
      <c r="J713" t="s">
        <v>581</v>
      </c>
      <c r="K713" t="s">
        <v>580</v>
      </c>
      <c r="L713">
        <v>1348</v>
      </c>
      <c r="N713">
        <v>1009</v>
      </c>
      <c r="O713" t="s">
        <v>64</v>
      </c>
      <c r="P713" t="s">
        <v>64</v>
      </c>
      <c r="Q713">
        <v>1000</v>
      </c>
      <c r="X713">
        <v>1E-3</v>
      </c>
      <c r="Y713">
        <v>7712</v>
      </c>
      <c r="Z713">
        <v>0</v>
      </c>
      <c r="AA713">
        <v>0</v>
      </c>
      <c r="AB713">
        <v>0</v>
      </c>
      <c r="AC713">
        <v>0</v>
      </c>
      <c r="AD713">
        <v>1</v>
      </c>
      <c r="AE713">
        <v>0</v>
      </c>
      <c r="AF713" t="s">
        <v>3</v>
      </c>
      <c r="AG713">
        <v>1E-3</v>
      </c>
      <c r="AH713">
        <v>2</v>
      </c>
      <c r="AI713">
        <v>39572900</v>
      </c>
      <c r="AJ713">
        <v>753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ROW(Source!A277)</f>
        <v>277</v>
      </c>
      <c r="B714">
        <v>39572925</v>
      </c>
      <c r="C714">
        <v>39572886</v>
      </c>
      <c r="D714">
        <v>39169913</v>
      </c>
      <c r="E714">
        <v>17</v>
      </c>
      <c r="F714">
        <v>1</v>
      </c>
      <c r="G714">
        <v>1</v>
      </c>
      <c r="H714">
        <v>3</v>
      </c>
      <c r="I714" t="s">
        <v>124</v>
      </c>
      <c r="J714" t="s">
        <v>3</v>
      </c>
      <c r="K714" t="s">
        <v>125</v>
      </c>
      <c r="L714">
        <v>1348</v>
      </c>
      <c r="N714">
        <v>1009</v>
      </c>
      <c r="O714" t="s">
        <v>64</v>
      </c>
      <c r="P714" t="s">
        <v>64</v>
      </c>
      <c r="Q714">
        <v>1000</v>
      </c>
      <c r="X714">
        <v>1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 t="s">
        <v>3</v>
      </c>
      <c r="AG714">
        <v>1</v>
      </c>
      <c r="AH714">
        <v>3</v>
      </c>
      <c r="AI714">
        <v>-1</v>
      </c>
      <c r="AJ714" t="s">
        <v>3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ROW(Source!A277)</f>
        <v>277</v>
      </c>
      <c r="B715">
        <v>39572926</v>
      </c>
      <c r="C715">
        <v>39572886</v>
      </c>
      <c r="D715">
        <v>36825287</v>
      </c>
      <c r="E715">
        <v>1</v>
      </c>
      <c r="F715">
        <v>1</v>
      </c>
      <c r="G715">
        <v>1</v>
      </c>
      <c r="H715">
        <v>3</v>
      </c>
      <c r="I715" t="s">
        <v>1416</v>
      </c>
      <c r="J715" t="s">
        <v>1417</v>
      </c>
      <c r="K715" t="s">
        <v>1418</v>
      </c>
      <c r="L715">
        <v>1302</v>
      </c>
      <c r="N715">
        <v>1003</v>
      </c>
      <c r="O715" t="s">
        <v>47</v>
      </c>
      <c r="P715" t="s">
        <v>47</v>
      </c>
      <c r="Q715">
        <v>10</v>
      </c>
      <c r="X715">
        <v>1.8700000000000001E-2</v>
      </c>
      <c r="Y715">
        <v>50.24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3</v>
      </c>
      <c r="AG715">
        <v>1.8700000000000001E-2</v>
      </c>
      <c r="AH715">
        <v>2</v>
      </c>
      <c r="AI715">
        <v>39572901</v>
      </c>
      <c r="AJ715">
        <v>754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ROW(Source!A277)</f>
        <v>277</v>
      </c>
      <c r="B716">
        <v>39572927</v>
      </c>
      <c r="C716">
        <v>39572886</v>
      </c>
      <c r="D716">
        <v>36825646</v>
      </c>
      <c r="E716">
        <v>1</v>
      </c>
      <c r="F716">
        <v>1</v>
      </c>
      <c r="G716">
        <v>1</v>
      </c>
      <c r="H716">
        <v>3</v>
      </c>
      <c r="I716" t="s">
        <v>1220</v>
      </c>
      <c r="J716" t="s">
        <v>1221</v>
      </c>
      <c r="K716" t="s">
        <v>1222</v>
      </c>
      <c r="L716">
        <v>1348</v>
      </c>
      <c r="N716">
        <v>1009</v>
      </c>
      <c r="O716" t="s">
        <v>64</v>
      </c>
      <c r="P716" t="s">
        <v>64</v>
      </c>
      <c r="Q716">
        <v>1000</v>
      </c>
      <c r="X716">
        <v>3.0000000000000001E-5</v>
      </c>
      <c r="Y716">
        <v>4455.2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3</v>
      </c>
      <c r="AG716">
        <v>3.0000000000000001E-5</v>
      </c>
      <c r="AH716">
        <v>2</v>
      </c>
      <c r="AI716">
        <v>39572902</v>
      </c>
      <c r="AJ716">
        <v>755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ROW(Source!A277)</f>
        <v>277</v>
      </c>
      <c r="B717">
        <v>39572928</v>
      </c>
      <c r="C717">
        <v>39572886</v>
      </c>
      <c r="D717">
        <v>36826406</v>
      </c>
      <c r="E717">
        <v>1</v>
      </c>
      <c r="F717">
        <v>1</v>
      </c>
      <c r="G717">
        <v>1</v>
      </c>
      <c r="H717">
        <v>3</v>
      </c>
      <c r="I717" t="s">
        <v>1419</v>
      </c>
      <c r="J717" t="s">
        <v>1420</v>
      </c>
      <c r="K717" t="s">
        <v>1421</v>
      </c>
      <c r="L717">
        <v>1348</v>
      </c>
      <c r="N717">
        <v>1009</v>
      </c>
      <c r="O717" t="s">
        <v>64</v>
      </c>
      <c r="P717" t="s">
        <v>64</v>
      </c>
      <c r="Q717">
        <v>1000</v>
      </c>
      <c r="X717">
        <v>1.9400000000000001E-3</v>
      </c>
      <c r="Y717">
        <v>4920</v>
      </c>
      <c r="Z717">
        <v>0</v>
      </c>
      <c r="AA717">
        <v>0</v>
      </c>
      <c r="AB717">
        <v>0</v>
      </c>
      <c r="AC717">
        <v>0</v>
      </c>
      <c r="AD717">
        <v>1</v>
      </c>
      <c r="AE717">
        <v>0</v>
      </c>
      <c r="AF717" t="s">
        <v>3</v>
      </c>
      <c r="AG717">
        <v>1.9400000000000001E-3</v>
      </c>
      <c r="AH717">
        <v>2</v>
      </c>
      <c r="AI717">
        <v>39572903</v>
      </c>
      <c r="AJ717">
        <v>756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ROW(Source!A277)</f>
        <v>277</v>
      </c>
      <c r="B718">
        <v>39572929</v>
      </c>
      <c r="C718">
        <v>39572886</v>
      </c>
      <c r="D718">
        <v>36830313</v>
      </c>
      <c r="E718">
        <v>1</v>
      </c>
      <c r="F718">
        <v>1</v>
      </c>
      <c r="G718">
        <v>1</v>
      </c>
      <c r="H718">
        <v>3</v>
      </c>
      <c r="I718" t="s">
        <v>1422</v>
      </c>
      <c r="J718" t="s">
        <v>1423</v>
      </c>
      <c r="K718" t="s">
        <v>1424</v>
      </c>
      <c r="L718">
        <v>1339</v>
      </c>
      <c r="N718">
        <v>1007</v>
      </c>
      <c r="O718" t="s">
        <v>73</v>
      </c>
      <c r="P718" t="s">
        <v>73</v>
      </c>
      <c r="Q718">
        <v>1</v>
      </c>
      <c r="X718">
        <v>1.0300000000000001E-3</v>
      </c>
      <c r="Y718">
        <v>1700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0</v>
      </c>
      <c r="AF718" t="s">
        <v>3</v>
      </c>
      <c r="AG718">
        <v>1.0300000000000001E-3</v>
      </c>
      <c r="AH718">
        <v>2</v>
      </c>
      <c r="AI718">
        <v>39572905</v>
      </c>
      <c r="AJ718">
        <v>758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ROW(Source!A277)</f>
        <v>277</v>
      </c>
      <c r="B719">
        <v>39572930</v>
      </c>
      <c r="C719">
        <v>39572886</v>
      </c>
      <c r="D719">
        <v>36837948</v>
      </c>
      <c r="E719">
        <v>1</v>
      </c>
      <c r="F719">
        <v>1</v>
      </c>
      <c r="G719">
        <v>1</v>
      </c>
      <c r="H719">
        <v>3</v>
      </c>
      <c r="I719" t="s">
        <v>1425</v>
      </c>
      <c r="J719" t="s">
        <v>1426</v>
      </c>
      <c r="K719" t="s">
        <v>1427</v>
      </c>
      <c r="L719">
        <v>1348</v>
      </c>
      <c r="N719">
        <v>1009</v>
      </c>
      <c r="O719" t="s">
        <v>64</v>
      </c>
      <c r="P719" t="s">
        <v>64</v>
      </c>
      <c r="Q719">
        <v>1000</v>
      </c>
      <c r="X719">
        <v>3.1E-4</v>
      </c>
      <c r="Y719">
        <v>15620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0</v>
      </c>
      <c r="AF719" t="s">
        <v>3</v>
      </c>
      <c r="AG719">
        <v>3.1E-4</v>
      </c>
      <c r="AH719">
        <v>2</v>
      </c>
      <c r="AI719">
        <v>39572906</v>
      </c>
      <c r="AJ719">
        <v>759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ROW(Source!A277)</f>
        <v>277</v>
      </c>
      <c r="B720">
        <v>39572931</v>
      </c>
      <c r="C720">
        <v>39572886</v>
      </c>
      <c r="D720">
        <v>36839146</v>
      </c>
      <c r="E720">
        <v>1</v>
      </c>
      <c r="F720">
        <v>1</v>
      </c>
      <c r="G720">
        <v>1</v>
      </c>
      <c r="H720">
        <v>3</v>
      </c>
      <c r="I720" t="s">
        <v>1393</v>
      </c>
      <c r="J720" t="s">
        <v>1394</v>
      </c>
      <c r="K720" t="s">
        <v>1395</v>
      </c>
      <c r="L720">
        <v>1348</v>
      </c>
      <c r="N720">
        <v>1009</v>
      </c>
      <c r="O720" t="s">
        <v>64</v>
      </c>
      <c r="P720" t="s">
        <v>64</v>
      </c>
      <c r="Q720">
        <v>1000</v>
      </c>
      <c r="X720">
        <v>5.9999999999999995E-4</v>
      </c>
      <c r="Y720">
        <v>9420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0</v>
      </c>
      <c r="AF720" t="s">
        <v>3</v>
      </c>
      <c r="AG720">
        <v>5.9999999999999995E-4</v>
      </c>
      <c r="AH720">
        <v>2</v>
      </c>
      <c r="AI720">
        <v>39572907</v>
      </c>
      <c r="AJ720">
        <v>760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ROW(Source!A281)</f>
        <v>281</v>
      </c>
      <c r="B721">
        <v>39572944</v>
      </c>
      <c r="C721">
        <v>39572935</v>
      </c>
      <c r="D721">
        <v>37072442</v>
      </c>
      <c r="E721">
        <v>1</v>
      </c>
      <c r="F721">
        <v>1</v>
      </c>
      <c r="G721">
        <v>1</v>
      </c>
      <c r="H721">
        <v>1</v>
      </c>
      <c r="I721" t="s">
        <v>1431</v>
      </c>
      <c r="J721" t="s">
        <v>3</v>
      </c>
      <c r="K721" t="s">
        <v>1432</v>
      </c>
      <c r="L721">
        <v>1191</v>
      </c>
      <c r="N721">
        <v>1013</v>
      </c>
      <c r="O721" t="s">
        <v>1143</v>
      </c>
      <c r="P721" t="s">
        <v>1143</v>
      </c>
      <c r="Q721">
        <v>1</v>
      </c>
      <c r="X721">
        <v>5.31</v>
      </c>
      <c r="Y721">
        <v>0</v>
      </c>
      <c r="Z721">
        <v>0</v>
      </c>
      <c r="AA721">
        <v>0</v>
      </c>
      <c r="AB721">
        <v>10.65</v>
      </c>
      <c r="AC721">
        <v>0</v>
      </c>
      <c r="AD721">
        <v>1</v>
      </c>
      <c r="AE721">
        <v>1</v>
      </c>
      <c r="AF721" t="s">
        <v>20</v>
      </c>
      <c r="AG721">
        <v>6.1064999999999987</v>
      </c>
      <c r="AH721">
        <v>2</v>
      </c>
      <c r="AI721">
        <v>39572936</v>
      </c>
      <c r="AJ721">
        <v>763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ROW(Source!A281)</f>
        <v>281</v>
      </c>
      <c r="B722">
        <v>39572945</v>
      </c>
      <c r="C722">
        <v>39572935</v>
      </c>
      <c r="D722">
        <v>37064876</v>
      </c>
      <c r="E722">
        <v>1</v>
      </c>
      <c r="F722">
        <v>1</v>
      </c>
      <c r="G722">
        <v>1</v>
      </c>
      <c r="H722">
        <v>1</v>
      </c>
      <c r="I722" t="s">
        <v>1146</v>
      </c>
      <c r="J722" t="s">
        <v>3</v>
      </c>
      <c r="K722" t="s">
        <v>1147</v>
      </c>
      <c r="L722">
        <v>1191</v>
      </c>
      <c r="N722">
        <v>1013</v>
      </c>
      <c r="O722" t="s">
        <v>1143</v>
      </c>
      <c r="P722" t="s">
        <v>1143</v>
      </c>
      <c r="Q722">
        <v>1</v>
      </c>
      <c r="X722">
        <v>0.02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1</v>
      </c>
      <c r="AE722">
        <v>2</v>
      </c>
      <c r="AF722" t="s">
        <v>19</v>
      </c>
      <c r="AG722">
        <v>2.5000000000000001E-2</v>
      </c>
      <c r="AH722">
        <v>2</v>
      </c>
      <c r="AI722">
        <v>39572937</v>
      </c>
      <c r="AJ722">
        <v>764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ROW(Source!A281)</f>
        <v>281</v>
      </c>
      <c r="B723">
        <v>39572946</v>
      </c>
      <c r="C723">
        <v>39572935</v>
      </c>
      <c r="D723">
        <v>36882356</v>
      </c>
      <c r="E723">
        <v>1</v>
      </c>
      <c r="F723">
        <v>1</v>
      </c>
      <c r="G723">
        <v>1</v>
      </c>
      <c r="H723">
        <v>2</v>
      </c>
      <c r="I723" t="s">
        <v>1433</v>
      </c>
      <c r="J723" t="s">
        <v>1434</v>
      </c>
      <c r="K723" t="s">
        <v>1435</v>
      </c>
      <c r="L723">
        <v>1368</v>
      </c>
      <c r="N723">
        <v>1011</v>
      </c>
      <c r="O723" t="s">
        <v>1151</v>
      </c>
      <c r="P723" t="s">
        <v>1151</v>
      </c>
      <c r="Q723">
        <v>1</v>
      </c>
      <c r="X723">
        <v>0.01</v>
      </c>
      <c r="Y723">
        <v>0</v>
      </c>
      <c r="Z723">
        <v>1.7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19</v>
      </c>
      <c r="AG723">
        <v>1.2500000000000001E-2</v>
      </c>
      <c r="AH723">
        <v>2</v>
      </c>
      <c r="AI723">
        <v>39572938</v>
      </c>
      <c r="AJ723">
        <v>765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ROW(Source!A281)</f>
        <v>281</v>
      </c>
      <c r="B724">
        <v>39572947</v>
      </c>
      <c r="C724">
        <v>39572935</v>
      </c>
      <c r="D724">
        <v>36882383</v>
      </c>
      <c r="E724">
        <v>1</v>
      </c>
      <c r="F724">
        <v>1</v>
      </c>
      <c r="G724">
        <v>1</v>
      </c>
      <c r="H724">
        <v>2</v>
      </c>
      <c r="I724" t="s">
        <v>1205</v>
      </c>
      <c r="J724" t="s">
        <v>1206</v>
      </c>
      <c r="K724" t="s">
        <v>1207</v>
      </c>
      <c r="L724">
        <v>1368</v>
      </c>
      <c r="N724">
        <v>1011</v>
      </c>
      <c r="O724" t="s">
        <v>1151</v>
      </c>
      <c r="P724" t="s">
        <v>1151</v>
      </c>
      <c r="Q724">
        <v>1</v>
      </c>
      <c r="X724">
        <v>0.01</v>
      </c>
      <c r="Y724">
        <v>0</v>
      </c>
      <c r="Z724">
        <v>89.99</v>
      </c>
      <c r="AA724">
        <v>10.06</v>
      </c>
      <c r="AB724">
        <v>0</v>
      </c>
      <c r="AC724">
        <v>0</v>
      </c>
      <c r="AD724">
        <v>1</v>
      </c>
      <c r="AE724">
        <v>0</v>
      </c>
      <c r="AF724" t="s">
        <v>19</v>
      </c>
      <c r="AG724">
        <v>1.2500000000000001E-2</v>
      </c>
      <c r="AH724">
        <v>2</v>
      </c>
      <c r="AI724">
        <v>39572939</v>
      </c>
      <c r="AJ724">
        <v>766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ROW(Source!A281)</f>
        <v>281</v>
      </c>
      <c r="B725">
        <v>39572948</v>
      </c>
      <c r="C725">
        <v>39572935</v>
      </c>
      <c r="D725">
        <v>36883554</v>
      </c>
      <c r="E725">
        <v>1</v>
      </c>
      <c r="F725">
        <v>1</v>
      </c>
      <c r="G725">
        <v>1</v>
      </c>
      <c r="H725">
        <v>2</v>
      </c>
      <c r="I725" t="s">
        <v>1158</v>
      </c>
      <c r="J725" t="s">
        <v>1159</v>
      </c>
      <c r="K725" t="s">
        <v>1160</v>
      </c>
      <c r="L725">
        <v>1368</v>
      </c>
      <c r="N725">
        <v>1011</v>
      </c>
      <c r="O725" t="s">
        <v>1151</v>
      </c>
      <c r="P725" t="s">
        <v>1151</v>
      </c>
      <c r="Q725">
        <v>1</v>
      </c>
      <c r="X725">
        <v>0.01</v>
      </c>
      <c r="Y725">
        <v>0</v>
      </c>
      <c r="Z725">
        <v>65.709999999999994</v>
      </c>
      <c r="AA725">
        <v>11.6</v>
      </c>
      <c r="AB725">
        <v>0</v>
      </c>
      <c r="AC725">
        <v>0</v>
      </c>
      <c r="AD725">
        <v>1</v>
      </c>
      <c r="AE725">
        <v>0</v>
      </c>
      <c r="AF725" t="s">
        <v>19</v>
      </c>
      <c r="AG725">
        <v>1.2500000000000001E-2</v>
      </c>
      <c r="AH725">
        <v>2</v>
      </c>
      <c r="AI725">
        <v>39572940</v>
      </c>
      <c r="AJ725">
        <v>767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ROW(Source!A281)</f>
        <v>281</v>
      </c>
      <c r="B726">
        <v>39572949</v>
      </c>
      <c r="C726">
        <v>39572935</v>
      </c>
      <c r="D726">
        <v>36884416</v>
      </c>
      <c r="E726">
        <v>1</v>
      </c>
      <c r="F726">
        <v>1</v>
      </c>
      <c r="G726">
        <v>1</v>
      </c>
      <c r="H726">
        <v>2</v>
      </c>
      <c r="I726" t="s">
        <v>1436</v>
      </c>
      <c r="J726" t="s">
        <v>1437</v>
      </c>
      <c r="K726" t="s">
        <v>1438</v>
      </c>
      <c r="L726">
        <v>1368</v>
      </c>
      <c r="N726">
        <v>1011</v>
      </c>
      <c r="O726" t="s">
        <v>1151</v>
      </c>
      <c r="P726" t="s">
        <v>1151</v>
      </c>
      <c r="Q726">
        <v>1</v>
      </c>
      <c r="X726">
        <v>1.1200000000000001</v>
      </c>
      <c r="Y726">
        <v>0</v>
      </c>
      <c r="Z726">
        <v>6.82</v>
      </c>
      <c r="AA726">
        <v>0</v>
      </c>
      <c r="AB726">
        <v>0</v>
      </c>
      <c r="AC726">
        <v>0</v>
      </c>
      <c r="AD726">
        <v>1</v>
      </c>
      <c r="AE726">
        <v>0</v>
      </c>
      <c r="AF726" t="s">
        <v>19</v>
      </c>
      <c r="AG726">
        <v>1.4000000000000001</v>
      </c>
      <c r="AH726">
        <v>2</v>
      </c>
      <c r="AI726">
        <v>39572941</v>
      </c>
      <c r="AJ726">
        <v>768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ROW(Source!A281)</f>
        <v>281</v>
      </c>
      <c r="B727">
        <v>39572950</v>
      </c>
      <c r="C727">
        <v>39572935</v>
      </c>
      <c r="D727">
        <v>36837948</v>
      </c>
      <c r="E727">
        <v>1</v>
      </c>
      <c r="F727">
        <v>1</v>
      </c>
      <c r="G727">
        <v>1</v>
      </c>
      <c r="H727">
        <v>3</v>
      </c>
      <c r="I727" t="s">
        <v>1425</v>
      </c>
      <c r="J727" t="s">
        <v>1426</v>
      </c>
      <c r="K727" t="s">
        <v>1427</v>
      </c>
      <c r="L727">
        <v>1348</v>
      </c>
      <c r="N727">
        <v>1009</v>
      </c>
      <c r="O727" t="s">
        <v>64</v>
      </c>
      <c r="P727" t="s">
        <v>64</v>
      </c>
      <c r="Q727">
        <v>1000</v>
      </c>
      <c r="X727">
        <v>1.2E-2</v>
      </c>
      <c r="Y727">
        <v>15620</v>
      </c>
      <c r="Z727">
        <v>0</v>
      </c>
      <c r="AA727">
        <v>0</v>
      </c>
      <c r="AB727">
        <v>0</v>
      </c>
      <c r="AC727">
        <v>0</v>
      </c>
      <c r="AD727">
        <v>1</v>
      </c>
      <c r="AE727">
        <v>0</v>
      </c>
      <c r="AF727" t="s">
        <v>3</v>
      </c>
      <c r="AG727">
        <v>1.2E-2</v>
      </c>
      <c r="AH727">
        <v>2</v>
      </c>
      <c r="AI727">
        <v>39572942</v>
      </c>
      <c r="AJ727">
        <v>769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ROW(Source!A281)</f>
        <v>281</v>
      </c>
      <c r="B728">
        <v>39572951</v>
      </c>
      <c r="C728">
        <v>39572935</v>
      </c>
      <c r="D728">
        <v>36839083</v>
      </c>
      <c r="E728">
        <v>1</v>
      </c>
      <c r="F728">
        <v>1</v>
      </c>
      <c r="G728">
        <v>1</v>
      </c>
      <c r="H728">
        <v>3</v>
      </c>
      <c r="I728" t="s">
        <v>1439</v>
      </c>
      <c r="J728" t="s">
        <v>1440</v>
      </c>
      <c r="K728" t="s">
        <v>1441</v>
      </c>
      <c r="L728">
        <v>1348</v>
      </c>
      <c r="N728">
        <v>1009</v>
      </c>
      <c r="O728" t="s">
        <v>64</v>
      </c>
      <c r="P728" t="s">
        <v>64</v>
      </c>
      <c r="Q728">
        <v>1000</v>
      </c>
      <c r="X728">
        <v>2E-3</v>
      </c>
      <c r="Y728">
        <v>7640</v>
      </c>
      <c r="Z728">
        <v>0</v>
      </c>
      <c r="AA728">
        <v>0</v>
      </c>
      <c r="AB728">
        <v>0</v>
      </c>
      <c r="AC728">
        <v>0</v>
      </c>
      <c r="AD728">
        <v>1</v>
      </c>
      <c r="AE728">
        <v>0</v>
      </c>
      <c r="AF728" t="s">
        <v>3</v>
      </c>
      <c r="AG728">
        <v>2E-3</v>
      </c>
      <c r="AH728">
        <v>2</v>
      </c>
      <c r="AI728">
        <v>39572943</v>
      </c>
      <c r="AJ728">
        <v>770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ROW(Source!A282)</f>
        <v>282</v>
      </c>
      <c r="B729">
        <v>39572962</v>
      </c>
      <c r="C729">
        <v>39572952</v>
      </c>
      <c r="D729">
        <v>37064928</v>
      </c>
      <c r="E729">
        <v>1</v>
      </c>
      <c r="F729">
        <v>1</v>
      </c>
      <c r="G729">
        <v>1</v>
      </c>
      <c r="H729">
        <v>1</v>
      </c>
      <c r="I729" t="s">
        <v>1229</v>
      </c>
      <c r="J729" t="s">
        <v>3</v>
      </c>
      <c r="K729" t="s">
        <v>1230</v>
      </c>
      <c r="L729">
        <v>1191</v>
      </c>
      <c r="N729">
        <v>1013</v>
      </c>
      <c r="O729" t="s">
        <v>1143</v>
      </c>
      <c r="P729" t="s">
        <v>1143</v>
      </c>
      <c r="Q729">
        <v>1</v>
      </c>
      <c r="X729">
        <v>3.83</v>
      </c>
      <c r="Y729">
        <v>0</v>
      </c>
      <c r="Z729">
        <v>0</v>
      </c>
      <c r="AA729">
        <v>0</v>
      </c>
      <c r="AB729">
        <v>9.07</v>
      </c>
      <c r="AC729">
        <v>0</v>
      </c>
      <c r="AD729">
        <v>1</v>
      </c>
      <c r="AE729">
        <v>1</v>
      </c>
      <c r="AF729" t="s">
        <v>20</v>
      </c>
      <c r="AG729">
        <v>4.4044999999999996</v>
      </c>
      <c r="AH729">
        <v>2</v>
      </c>
      <c r="AI729">
        <v>39572953</v>
      </c>
      <c r="AJ729">
        <v>771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ROW(Source!A282)</f>
        <v>282</v>
      </c>
      <c r="B730">
        <v>39572963</v>
      </c>
      <c r="C730">
        <v>39572952</v>
      </c>
      <c r="D730">
        <v>37064876</v>
      </c>
      <c r="E730">
        <v>1</v>
      </c>
      <c r="F730">
        <v>1</v>
      </c>
      <c r="G730">
        <v>1</v>
      </c>
      <c r="H730">
        <v>1</v>
      </c>
      <c r="I730" t="s">
        <v>1146</v>
      </c>
      <c r="J730" t="s">
        <v>3</v>
      </c>
      <c r="K730" t="s">
        <v>1147</v>
      </c>
      <c r="L730">
        <v>1191</v>
      </c>
      <c r="N730">
        <v>1013</v>
      </c>
      <c r="O730" t="s">
        <v>1143</v>
      </c>
      <c r="P730" t="s">
        <v>1143</v>
      </c>
      <c r="Q730">
        <v>1</v>
      </c>
      <c r="X730">
        <v>0.02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2</v>
      </c>
      <c r="AF730" t="s">
        <v>19</v>
      </c>
      <c r="AG730">
        <v>2.5000000000000001E-2</v>
      </c>
      <c r="AH730">
        <v>2</v>
      </c>
      <c r="AI730">
        <v>39572954</v>
      </c>
      <c r="AJ730">
        <v>772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ROW(Source!A282)</f>
        <v>282</v>
      </c>
      <c r="B731">
        <v>39572964</v>
      </c>
      <c r="C731">
        <v>39572952</v>
      </c>
      <c r="D731">
        <v>36882356</v>
      </c>
      <c r="E731">
        <v>1</v>
      </c>
      <c r="F731">
        <v>1</v>
      </c>
      <c r="G731">
        <v>1</v>
      </c>
      <c r="H731">
        <v>2</v>
      </c>
      <c r="I731" t="s">
        <v>1433</v>
      </c>
      <c r="J731" t="s">
        <v>1434</v>
      </c>
      <c r="K731" t="s">
        <v>1435</v>
      </c>
      <c r="L731">
        <v>1368</v>
      </c>
      <c r="N731">
        <v>1011</v>
      </c>
      <c r="O731" t="s">
        <v>1151</v>
      </c>
      <c r="P731" t="s">
        <v>1151</v>
      </c>
      <c r="Q731">
        <v>1</v>
      </c>
      <c r="X731">
        <v>0.01</v>
      </c>
      <c r="Y731">
        <v>0</v>
      </c>
      <c r="Z731">
        <v>1.7</v>
      </c>
      <c r="AA731">
        <v>0</v>
      </c>
      <c r="AB731">
        <v>0</v>
      </c>
      <c r="AC731">
        <v>0</v>
      </c>
      <c r="AD731">
        <v>1</v>
      </c>
      <c r="AE731">
        <v>0</v>
      </c>
      <c r="AF731" t="s">
        <v>19</v>
      </c>
      <c r="AG731">
        <v>1.2500000000000001E-2</v>
      </c>
      <c r="AH731">
        <v>2</v>
      </c>
      <c r="AI731">
        <v>39572955</v>
      </c>
      <c r="AJ731">
        <v>773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ROW(Source!A282)</f>
        <v>282</v>
      </c>
      <c r="B732">
        <v>39572965</v>
      </c>
      <c r="C732">
        <v>39572952</v>
      </c>
      <c r="D732">
        <v>36882383</v>
      </c>
      <c r="E732">
        <v>1</v>
      </c>
      <c r="F732">
        <v>1</v>
      </c>
      <c r="G732">
        <v>1</v>
      </c>
      <c r="H732">
        <v>2</v>
      </c>
      <c r="I732" t="s">
        <v>1205</v>
      </c>
      <c r="J732" t="s">
        <v>1206</v>
      </c>
      <c r="K732" t="s">
        <v>1207</v>
      </c>
      <c r="L732">
        <v>1368</v>
      </c>
      <c r="N732">
        <v>1011</v>
      </c>
      <c r="O732" t="s">
        <v>1151</v>
      </c>
      <c r="P732" t="s">
        <v>1151</v>
      </c>
      <c r="Q732">
        <v>1</v>
      </c>
      <c r="X732">
        <v>0.01</v>
      </c>
      <c r="Y732">
        <v>0</v>
      </c>
      <c r="Z732">
        <v>89.99</v>
      </c>
      <c r="AA732">
        <v>10.06</v>
      </c>
      <c r="AB732">
        <v>0</v>
      </c>
      <c r="AC732">
        <v>0</v>
      </c>
      <c r="AD732">
        <v>1</v>
      </c>
      <c r="AE732">
        <v>0</v>
      </c>
      <c r="AF732" t="s">
        <v>19</v>
      </c>
      <c r="AG732">
        <v>1.2500000000000001E-2</v>
      </c>
      <c r="AH732">
        <v>2</v>
      </c>
      <c r="AI732">
        <v>39572956</v>
      </c>
      <c r="AJ732">
        <v>774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ROW(Source!A282)</f>
        <v>282</v>
      </c>
      <c r="B733">
        <v>39572966</v>
      </c>
      <c r="C733">
        <v>39572952</v>
      </c>
      <c r="D733">
        <v>36883554</v>
      </c>
      <c r="E733">
        <v>1</v>
      </c>
      <c r="F733">
        <v>1</v>
      </c>
      <c r="G733">
        <v>1</v>
      </c>
      <c r="H733">
        <v>2</v>
      </c>
      <c r="I733" t="s">
        <v>1158</v>
      </c>
      <c r="J733" t="s">
        <v>1159</v>
      </c>
      <c r="K733" t="s">
        <v>1160</v>
      </c>
      <c r="L733">
        <v>1368</v>
      </c>
      <c r="N733">
        <v>1011</v>
      </c>
      <c r="O733" t="s">
        <v>1151</v>
      </c>
      <c r="P733" t="s">
        <v>1151</v>
      </c>
      <c r="Q733">
        <v>1</v>
      </c>
      <c r="X733">
        <v>0.01</v>
      </c>
      <c r="Y733">
        <v>0</v>
      </c>
      <c r="Z733">
        <v>65.709999999999994</v>
      </c>
      <c r="AA733">
        <v>11.6</v>
      </c>
      <c r="AB733">
        <v>0</v>
      </c>
      <c r="AC733">
        <v>0</v>
      </c>
      <c r="AD733">
        <v>1</v>
      </c>
      <c r="AE733">
        <v>0</v>
      </c>
      <c r="AF733" t="s">
        <v>19</v>
      </c>
      <c r="AG733">
        <v>1.2500000000000001E-2</v>
      </c>
      <c r="AH733">
        <v>2</v>
      </c>
      <c r="AI733">
        <v>39572957</v>
      </c>
      <c r="AJ733">
        <v>775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ROW(Source!A282)</f>
        <v>282</v>
      </c>
      <c r="B734">
        <v>39572967</v>
      </c>
      <c r="C734">
        <v>39572952</v>
      </c>
      <c r="D734">
        <v>36884416</v>
      </c>
      <c r="E734">
        <v>1</v>
      </c>
      <c r="F734">
        <v>1</v>
      </c>
      <c r="G734">
        <v>1</v>
      </c>
      <c r="H734">
        <v>2</v>
      </c>
      <c r="I734" t="s">
        <v>1436</v>
      </c>
      <c r="J734" t="s">
        <v>1437</v>
      </c>
      <c r="K734" t="s">
        <v>1438</v>
      </c>
      <c r="L734">
        <v>1368</v>
      </c>
      <c r="N734">
        <v>1011</v>
      </c>
      <c r="O734" t="s">
        <v>1151</v>
      </c>
      <c r="P734" t="s">
        <v>1151</v>
      </c>
      <c r="Q734">
        <v>1</v>
      </c>
      <c r="X734">
        <v>0.65</v>
      </c>
      <c r="Y734">
        <v>0</v>
      </c>
      <c r="Z734">
        <v>6.82</v>
      </c>
      <c r="AA734">
        <v>0</v>
      </c>
      <c r="AB734">
        <v>0</v>
      </c>
      <c r="AC734">
        <v>0</v>
      </c>
      <c r="AD734">
        <v>1</v>
      </c>
      <c r="AE734">
        <v>0</v>
      </c>
      <c r="AF734" t="s">
        <v>19</v>
      </c>
      <c r="AG734">
        <v>0.8125</v>
      </c>
      <c r="AH734">
        <v>2</v>
      </c>
      <c r="AI734">
        <v>39572958</v>
      </c>
      <c r="AJ734">
        <v>776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ROW(Source!A282)</f>
        <v>282</v>
      </c>
      <c r="B735">
        <v>39572968</v>
      </c>
      <c r="C735">
        <v>39572952</v>
      </c>
      <c r="D735">
        <v>36838546</v>
      </c>
      <c r="E735">
        <v>1</v>
      </c>
      <c r="F735">
        <v>1</v>
      </c>
      <c r="G735">
        <v>1</v>
      </c>
      <c r="H735">
        <v>3</v>
      </c>
      <c r="I735" t="s">
        <v>538</v>
      </c>
      <c r="J735" t="s">
        <v>540</v>
      </c>
      <c r="K735" t="s">
        <v>539</v>
      </c>
      <c r="L735">
        <v>1348</v>
      </c>
      <c r="N735">
        <v>1009</v>
      </c>
      <c r="O735" t="s">
        <v>64</v>
      </c>
      <c r="P735" t="s">
        <v>64</v>
      </c>
      <c r="Q735">
        <v>1000</v>
      </c>
      <c r="X735">
        <v>1.9E-2</v>
      </c>
      <c r="Y735">
        <v>14312.87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0</v>
      </c>
      <c r="AF735" t="s">
        <v>3</v>
      </c>
      <c r="AG735">
        <v>1.9E-2</v>
      </c>
      <c r="AH735">
        <v>2</v>
      </c>
      <c r="AI735">
        <v>39572959</v>
      </c>
      <c r="AJ735">
        <v>777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ROW(Source!A282)</f>
        <v>282</v>
      </c>
      <c r="B736">
        <v>39572969</v>
      </c>
      <c r="C736">
        <v>39572952</v>
      </c>
      <c r="D736">
        <v>36839186</v>
      </c>
      <c r="E736">
        <v>1</v>
      </c>
      <c r="F736">
        <v>1</v>
      </c>
      <c r="G736">
        <v>1</v>
      </c>
      <c r="H736">
        <v>3</v>
      </c>
      <c r="I736" t="s">
        <v>1442</v>
      </c>
      <c r="J736" t="s">
        <v>1443</v>
      </c>
      <c r="K736" t="s">
        <v>1444</v>
      </c>
      <c r="L736">
        <v>1348</v>
      </c>
      <c r="N736">
        <v>1009</v>
      </c>
      <c r="O736" t="s">
        <v>64</v>
      </c>
      <c r="P736" t="s">
        <v>64</v>
      </c>
      <c r="Q736">
        <v>1000</v>
      </c>
      <c r="X736">
        <v>1.4E-3</v>
      </c>
      <c r="Y736">
        <v>6667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3</v>
      </c>
      <c r="AG736">
        <v>1.4E-3</v>
      </c>
      <c r="AH736">
        <v>2</v>
      </c>
      <c r="AI736">
        <v>39572961</v>
      </c>
      <c r="AJ736">
        <v>779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ROW(Source!A319)</f>
        <v>319</v>
      </c>
      <c r="B737">
        <v>39572981</v>
      </c>
      <c r="C737">
        <v>39572972</v>
      </c>
      <c r="D737">
        <v>37064878</v>
      </c>
      <c r="E737">
        <v>1</v>
      </c>
      <c r="F737">
        <v>1</v>
      </c>
      <c r="G737">
        <v>1</v>
      </c>
      <c r="H737">
        <v>1</v>
      </c>
      <c r="I737" t="s">
        <v>1173</v>
      </c>
      <c r="J737" t="s">
        <v>3</v>
      </c>
      <c r="K737" t="s">
        <v>1174</v>
      </c>
      <c r="L737">
        <v>1191</v>
      </c>
      <c r="N737">
        <v>1013</v>
      </c>
      <c r="O737" t="s">
        <v>1143</v>
      </c>
      <c r="P737" t="s">
        <v>1143</v>
      </c>
      <c r="Q737">
        <v>1</v>
      </c>
      <c r="X737">
        <v>14.36</v>
      </c>
      <c r="Y737">
        <v>0</v>
      </c>
      <c r="Z737">
        <v>0</v>
      </c>
      <c r="AA737">
        <v>0</v>
      </c>
      <c r="AB737">
        <v>9.4</v>
      </c>
      <c r="AC737">
        <v>0</v>
      </c>
      <c r="AD737">
        <v>1</v>
      </c>
      <c r="AE737">
        <v>1</v>
      </c>
      <c r="AF737" t="s">
        <v>3</v>
      </c>
      <c r="AG737">
        <v>14.36</v>
      </c>
      <c r="AH737">
        <v>2</v>
      </c>
      <c r="AI737">
        <v>39572973</v>
      </c>
      <c r="AJ737">
        <v>780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ROW(Source!A319)</f>
        <v>319</v>
      </c>
      <c r="B738">
        <v>39572982</v>
      </c>
      <c r="C738">
        <v>39572972</v>
      </c>
      <c r="D738">
        <v>37064876</v>
      </c>
      <c r="E738">
        <v>1</v>
      </c>
      <c r="F738">
        <v>1</v>
      </c>
      <c r="G738">
        <v>1</v>
      </c>
      <c r="H738">
        <v>1</v>
      </c>
      <c r="I738" t="s">
        <v>1146</v>
      </c>
      <c r="J738" t="s">
        <v>3</v>
      </c>
      <c r="K738" t="s">
        <v>1147</v>
      </c>
      <c r="L738">
        <v>1191</v>
      </c>
      <c r="N738">
        <v>1013</v>
      </c>
      <c r="O738" t="s">
        <v>1143</v>
      </c>
      <c r="P738" t="s">
        <v>1143</v>
      </c>
      <c r="Q738">
        <v>1</v>
      </c>
      <c r="X738">
        <v>0.28999999999999998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2</v>
      </c>
      <c r="AF738" t="s">
        <v>3</v>
      </c>
      <c r="AG738">
        <v>0.28999999999999998</v>
      </c>
      <c r="AH738">
        <v>2</v>
      </c>
      <c r="AI738">
        <v>39572974</v>
      </c>
      <c r="AJ738">
        <v>781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ROW(Source!A319)</f>
        <v>319</v>
      </c>
      <c r="B739">
        <v>39572983</v>
      </c>
      <c r="C739">
        <v>39572972</v>
      </c>
      <c r="D739">
        <v>36882057</v>
      </c>
      <c r="E739">
        <v>1</v>
      </c>
      <c r="F739">
        <v>1</v>
      </c>
      <c r="G739">
        <v>1</v>
      </c>
      <c r="H739">
        <v>2</v>
      </c>
      <c r="I739" t="s">
        <v>1194</v>
      </c>
      <c r="J739" t="s">
        <v>1195</v>
      </c>
      <c r="K739" t="s">
        <v>1196</v>
      </c>
      <c r="L739">
        <v>1368</v>
      </c>
      <c r="N739">
        <v>1011</v>
      </c>
      <c r="O739" t="s">
        <v>1151</v>
      </c>
      <c r="P739" t="s">
        <v>1151</v>
      </c>
      <c r="Q739">
        <v>1</v>
      </c>
      <c r="X739">
        <v>0.15</v>
      </c>
      <c r="Y739">
        <v>0</v>
      </c>
      <c r="Z739">
        <v>86.4</v>
      </c>
      <c r="AA739">
        <v>13.5</v>
      </c>
      <c r="AB739">
        <v>0</v>
      </c>
      <c r="AC739">
        <v>0</v>
      </c>
      <c r="AD739">
        <v>1</v>
      </c>
      <c r="AE739">
        <v>0</v>
      </c>
      <c r="AF739" t="s">
        <v>3</v>
      </c>
      <c r="AG739">
        <v>0.15</v>
      </c>
      <c r="AH739">
        <v>2</v>
      </c>
      <c r="AI739">
        <v>39572975</v>
      </c>
      <c r="AJ739">
        <v>782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ROW(Source!A319)</f>
        <v>319</v>
      </c>
      <c r="B740">
        <v>39572984</v>
      </c>
      <c r="C740">
        <v>39572972</v>
      </c>
      <c r="D740">
        <v>36882159</v>
      </c>
      <c r="E740">
        <v>1</v>
      </c>
      <c r="F740">
        <v>1</v>
      </c>
      <c r="G740">
        <v>1</v>
      </c>
      <c r="H740">
        <v>2</v>
      </c>
      <c r="I740" t="s">
        <v>1155</v>
      </c>
      <c r="J740" t="s">
        <v>1156</v>
      </c>
      <c r="K740" t="s">
        <v>1157</v>
      </c>
      <c r="L740">
        <v>1368</v>
      </c>
      <c r="N740">
        <v>1011</v>
      </c>
      <c r="O740" t="s">
        <v>1151</v>
      </c>
      <c r="P740" t="s">
        <v>1151</v>
      </c>
      <c r="Q740">
        <v>1</v>
      </c>
      <c r="X740">
        <v>0.05</v>
      </c>
      <c r="Y740">
        <v>0</v>
      </c>
      <c r="Z740">
        <v>111.99</v>
      </c>
      <c r="AA740">
        <v>13.5</v>
      </c>
      <c r="AB740">
        <v>0</v>
      </c>
      <c r="AC740">
        <v>0</v>
      </c>
      <c r="AD740">
        <v>1</v>
      </c>
      <c r="AE740">
        <v>0</v>
      </c>
      <c r="AF740" t="s">
        <v>3</v>
      </c>
      <c r="AG740">
        <v>0.05</v>
      </c>
      <c r="AH740">
        <v>2</v>
      </c>
      <c r="AI740">
        <v>39572976</v>
      </c>
      <c r="AJ740">
        <v>783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ROW(Source!A319)</f>
        <v>319</v>
      </c>
      <c r="B741">
        <v>39572985</v>
      </c>
      <c r="C741">
        <v>39572972</v>
      </c>
      <c r="D741">
        <v>36883554</v>
      </c>
      <c r="E741">
        <v>1</v>
      </c>
      <c r="F741">
        <v>1</v>
      </c>
      <c r="G741">
        <v>1</v>
      </c>
      <c r="H741">
        <v>2</v>
      </c>
      <c r="I741" t="s">
        <v>1158</v>
      </c>
      <c r="J741" t="s">
        <v>1159</v>
      </c>
      <c r="K741" t="s">
        <v>1160</v>
      </c>
      <c r="L741">
        <v>1368</v>
      </c>
      <c r="N741">
        <v>1011</v>
      </c>
      <c r="O741" t="s">
        <v>1151</v>
      </c>
      <c r="P741" t="s">
        <v>1151</v>
      </c>
      <c r="Q741">
        <v>1</v>
      </c>
      <c r="X741">
        <v>0.09</v>
      </c>
      <c r="Y741">
        <v>0</v>
      </c>
      <c r="Z741">
        <v>65.709999999999994</v>
      </c>
      <c r="AA741">
        <v>11.6</v>
      </c>
      <c r="AB741">
        <v>0</v>
      </c>
      <c r="AC741">
        <v>0</v>
      </c>
      <c r="AD741">
        <v>1</v>
      </c>
      <c r="AE741">
        <v>0</v>
      </c>
      <c r="AF741" t="s">
        <v>3</v>
      </c>
      <c r="AG741">
        <v>0.09</v>
      </c>
      <c r="AH741">
        <v>2</v>
      </c>
      <c r="AI741">
        <v>39572977</v>
      </c>
      <c r="AJ741">
        <v>784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ROW(Source!A319)</f>
        <v>319</v>
      </c>
      <c r="B742">
        <v>39572986</v>
      </c>
      <c r="C742">
        <v>39572972</v>
      </c>
      <c r="D742">
        <v>36800166</v>
      </c>
      <c r="E742">
        <v>1</v>
      </c>
      <c r="F742">
        <v>1</v>
      </c>
      <c r="G742">
        <v>1</v>
      </c>
      <c r="H742">
        <v>3</v>
      </c>
      <c r="I742" t="s">
        <v>1410</v>
      </c>
      <c r="J742" t="s">
        <v>1411</v>
      </c>
      <c r="K742" t="s">
        <v>1412</v>
      </c>
      <c r="L742">
        <v>1346</v>
      </c>
      <c r="N742">
        <v>1009</v>
      </c>
      <c r="O742" t="s">
        <v>307</v>
      </c>
      <c r="P742" t="s">
        <v>307</v>
      </c>
      <c r="Q742">
        <v>1</v>
      </c>
      <c r="X742">
        <v>29.94</v>
      </c>
      <c r="Y742">
        <v>6.09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0</v>
      </c>
      <c r="AF742" t="s">
        <v>3</v>
      </c>
      <c r="AG742">
        <v>29.94</v>
      </c>
      <c r="AH742">
        <v>2</v>
      </c>
      <c r="AI742">
        <v>39572978</v>
      </c>
      <c r="AJ742">
        <v>785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ROW(Source!A319)</f>
        <v>319</v>
      </c>
      <c r="B743">
        <v>39572987</v>
      </c>
      <c r="C743">
        <v>39572972</v>
      </c>
      <c r="D743">
        <v>36797298</v>
      </c>
      <c r="E743">
        <v>17</v>
      </c>
      <c r="F743">
        <v>1</v>
      </c>
      <c r="G743">
        <v>1</v>
      </c>
      <c r="H743">
        <v>3</v>
      </c>
      <c r="I743" t="s">
        <v>253</v>
      </c>
      <c r="J743" t="s">
        <v>3</v>
      </c>
      <c r="K743" t="s">
        <v>1601</v>
      </c>
      <c r="L743">
        <v>1327</v>
      </c>
      <c r="N743">
        <v>1005</v>
      </c>
      <c r="O743" t="s">
        <v>250</v>
      </c>
      <c r="P743" t="s">
        <v>250</v>
      </c>
      <c r="Q743">
        <v>1</v>
      </c>
      <c r="X743">
        <v>114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 t="s">
        <v>3</v>
      </c>
      <c r="AG743">
        <v>114</v>
      </c>
      <c r="AH743">
        <v>2</v>
      </c>
      <c r="AI743">
        <v>39572980</v>
      </c>
      <c r="AJ743">
        <v>787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ROW(Source!A319)</f>
        <v>319</v>
      </c>
      <c r="B744">
        <v>39572988</v>
      </c>
      <c r="C744">
        <v>39572972</v>
      </c>
      <c r="D744">
        <v>36797299</v>
      </c>
      <c r="E744">
        <v>17</v>
      </c>
      <c r="F744">
        <v>1</v>
      </c>
      <c r="G744">
        <v>1</v>
      </c>
      <c r="H744">
        <v>3</v>
      </c>
      <c r="I744" t="s">
        <v>253</v>
      </c>
      <c r="J744" t="s">
        <v>3</v>
      </c>
      <c r="K744" t="s">
        <v>626</v>
      </c>
      <c r="L744">
        <v>1327</v>
      </c>
      <c r="N744">
        <v>1005</v>
      </c>
      <c r="O744" t="s">
        <v>250</v>
      </c>
      <c r="P744" t="s">
        <v>250</v>
      </c>
      <c r="Q744">
        <v>1</v>
      </c>
      <c r="X744">
        <v>116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 t="s">
        <v>3</v>
      </c>
      <c r="AG744">
        <v>116</v>
      </c>
      <c r="AH744">
        <v>3</v>
      </c>
      <c r="AI744">
        <v>-1</v>
      </c>
      <c r="AJ744" t="s">
        <v>3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ROW(Source!A322)</f>
        <v>322</v>
      </c>
      <c r="B745">
        <v>39572995</v>
      </c>
      <c r="C745">
        <v>39572991</v>
      </c>
      <c r="D745">
        <v>37072767</v>
      </c>
      <c r="E745">
        <v>1</v>
      </c>
      <c r="F745">
        <v>1</v>
      </c>
      <c r="G745">
        <v>1</v>
      </c>
      <c r="H745">
        <v>1</v>
      </c>
      <c r="I745" t="s">
        <v>1399</v>
      </c>
      <c r="J745" t="s">
        <v>3</v>
      </c>
      <c r="K745" t="s">
        <v>1400</v>
      </c>
      <c r="L745">
        <v>1191</v>
      </c>
      <c r="N745">
        <v>1013</v>
      </c>
      <c r="O745" t="s">
        <v>1143</v>
      </c>
      <c r="P745" t="s">
        <v>1143</v>
      </c>
      <c r="Q745">
        <v>1</v>
      </c>
      <c r="X745">
        <v>53.3</v>
      </c>
      <c r="Y745">
        <v>0</v>
      </c>
      <c r="Z745">
        <v>0</v>
      </c>
      <c r="AA745">
        <v>0</v>
      </c>
      <c r="AB745">
        <v>9.18</v>
      </c>
      <c r="AC745">
        <v>0</v>
      </c>
      <c r="AD745">
        <v>1</v>
      </c>
      <c r="AE745">
        <v>1</v>
      </c>
      <c r="AF745" t="s">
        <v>3</v>
      </c>
      <c r="AG745">
        <v>53.3</v>
      </c>
      <c r="AH745">
        <v>2</v>
      </c>
      <c r="AI745">
        <v>39572992</v>
      </c>
      <c r="AJ745">
        <v>788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ROW(Source!A322)</f>
        <v>322</v>
      </c>
      <c r="B746">
        <v>39572996</v>
      </c>
      <c r="C746">
        <v>39572991</v>
      </c>
      <c r="D746">
        <v>36883883</v>
      </c>
      <c r="E746">
        <v>1</v>
      </c>
      <c r="F746">
        <v>1</v>
      </c>
      <c r="G746">
        <v>1</v>
      </c>
      <c r="H746">
        <v>2</v>
      </c>
      <c r="I746" t="s">
        <v>1451</v>
      </c>
      <c r="J746" t="s">
        <v>1452</v>
      </c>
      <c r="K746" t="s">
        <v>1453</v>
      </c>
      <c r="L746">
        <v>1368</v>
      </c>
      <c r="N746">
        <v>1011</v>
      </c>
      <c r="O746" t="s">
        <v>1151</v>
      </c>
      <c r="P746" t="s">
        <v>1151</v>
      </c>
      <c r="Q746">
        <v>1</v>
      </c>
      <c r="X746">
        <v>15.83</v>
      </c>
      <c r="Y746">
        <v>0</v>
      </c>
      <c r="Z746">
        <v>32.5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3</v>
      </c>
      <c r="AG746">
        <v>15.83</v>
      </c>
      <c r="AH746">
        <v>2</v>
      </c>
      <c r="AI746">
        <v>39572993</v>
      </c>
      <c r="AJ746">
        <v>789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ROW(Source!A322)</f>
        <v>322</v>
      </c>
      <c r="B747">
        <v>39572997</v>
      </c>
      <c r="C747">
        <v>39572991</v>
      </c>
      <c r="D747">
        <v>36884481</v>
      </c>
      <c r="E747">
        <v>1</v>
      </c>
      <c r="F747">
        <v>1</v>
      </c>
      <c r="G747">
        <v>1</v>
      </c>
      <c r="H747">
        <v>2</v>
      </c>
      <c r="I747" t="s">
        <v>1347</v>
      </c>
      <c r="J747" t="s">
        <v>1348</v>
      </c>
      <c r="K747" t="s">
        <v>1349</v>
      </c>
      <c r="L747">
        <v>1368</v>
      </c>
      <c r="N747">
        <v>1011</v>
      </c>
      <c r="O747" t="s">
        <v>1151</v>
      </c>
      <c r="P747" t="s">
        <v>1151</v>
      </c>
      <c r="Q747">
        <v>1</v>
      </c>
      <c r="X747">
        <v>31.66</v>
      </c>
      <c r="Y747">
        <v>0</v>
      </c>
      <c r="Z747">
        <v>1.53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3</v>
      </c>
      <c r="AG747">
        <v>31.66</v>
      </c>
      <c r="AH747">
        <v>2</v>
      </c>
      <c r="AI747">
        <v>39572994</v>
      </c>
      <c r="AJ747">
        <v>790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ROW(Source!A323)</f>
        <v>323</v>
      </c>
      <c r="B748">
        <v>39573011</v>
      </c>
      <c r="C748">
        <v>39572998</v>
      </c>
      <c r="D748">
        <v>37068148</v>
      </c>
      <c r="E748">
        <v>1</v>
      </c>
      <c r="F748">
        <v>1</v>
      </c>
      <c r="G748">
        <v>1</v>
      </c>
      <c r="H748">
        <v>1</v>
      </c>
      <c r="I748" t="s">
        <v>1361</v>
      </c>
      <c r="J748" t="s">
        <v>3</v>
      </c>
      <c r="K748" t="s">
        <v>1362</v>
      </c>
      <c r="L748">
        <v>1191</v>
      </c>
      <c r="N748">
        <v>1013</v>
      </c>
      <c r="O748" t="s">
        <v>1143</v>
      </c>
      <c r="P748" t="s">
        <v>1143</v>
      </c>
      <c r="Q748">
        <v>1</v>
      </c>
      <c r="X748">
        <v>60.8</v>
      </c>
      <c r="Y748">
        <v>0</v>
      </c>
      <c r="Z748">
        <v>0</v>
      </c>
      <c r="AA748">
        <v>0</v>
      </c>
      <c r="AB748">
        <v>8.09</v>
      </c>
      <c r="AC748">
        <v>0</v>
      </c>
      <c r="AD748">
        <v>1</v>
      </c>
      <c r="AE748">
        <v>1</v>
      </c>
      <c r="AF748" t="s">
        <v>3</v>
      </c>
      <c r="AG748">
        <v>60.8</v>
      </c>
      <c r="AH748">
        <v>2</v>
      </c>
      <c r="AI748">
        <v>39572999</v>
      </c>
      <c r="AJ748">
        <v>791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ROW(Source!A323)</f>
        <v>323</v>
      </c>
      <c r="B749">
        <v>39573012</v>
      </c>
      <c r="C749">
        <v>39572998</v>
      </c>
      <c r="D749">
        <v>37064876</v>
      </c>
      <c r="E749">
        <v>1</v>
      </c>
      <c r="F749">
        <v>1</v>
      </c>
      <c r="G749">
        <v>1</v>
      </c>
      <c r="H749">
        <v>1</v>
      </c>
      <c r="I749" t="s">
        <v>1146</v>
      </c>
      <c r="J749" t="s">
        <v>3</v>
      </c>
      <c r="K749" t="s">
        <v>1147</v>
      </c>
      <c r="L749">
        <v>1191</v>
      </c>
      <c r="N749">
        <v>1013</v>
      </c>
      <c r="O749" t="s">
        <v>1143</v>
      </c>
      <c r="P749" t="s">
        <v>1143</v>
      </c>
      <c r="Q749">
        <v>1</v>
      </c>
      <c r="X749">
        <v>0.4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2</v>
      </c>
      <c r="AF749" t="s">
        <v>3</v>
      </c>
      <c r="AG749">
        <v>0.4</v>
      </c>
      <c r="AH749">
        <v>2</v>
      </c>
      <c r="AI749">
        <v>39573000</v>
      </c>
      <c r="AJ749">
        <v>792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ROW(Source!A323)</f>
        <v>323</v>
      </c>
      <c r="B750">
        <v>39573013</v>
      </c>
      <c r="C750">
        <v>39572998</v>
      </c>
      <c r="D750">
        <v>36882356</v>
      </c>
      <c r="E750">
        <v>1</v>
      </c>
      <c r="F750">
        <v>1</v>
      </c>
      <c r="G750">
        <v>1</v>
      </c>
      <c r="H750">
        <v>2</v>
      </c>
      <c r="I750" t="s">
        <v>1433</v>
      </c>
      <c r="J750" t="s">
        <v>1434</v>
      </c>
      <c r="K750" t="s">
        <v>1435</v>
      </c>
      <c r="L750">
        <v>1368</v>
      </c>
      <c r="N750">
        <v>1011</v>
      </c>
      <c r="O750" t="s">
        <v>1151</v>
      </c>
      <c r="P750" t="s">
        <v>1151</v>
      </c>
      <c r="Q750">
        <v>1</v>
      </c>
      <c r="X750">
        <v>0.23</v>
      </c>
      <c r="Y750">
        <v>0</v>
      </c>
      <c r="Z750">
        <v>1.7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3</v>
      </c>
      <c r="AG750">
        <v>0.23</v>
      </c>
      <c r="AH750">
        <v>2</v>
      </c>
      <c r="AI750">
        <v>39573001</v>
      </c>
      <c r="AJ750">
        <v>793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ROW(Source!A323)</f>
        <v>323</v>
      </c>
      <c r="B751">
        <v>39573014</v>
      </c>
      <c r="C751">
        <v>39572998</v>
      </c>
      <c r="D751">
        <v>36883554</v>
      </c>
      <c r="E751">
        <v>1</v>
      </c>
      <c r="F751">
        <v>1</v>
      </c>
      <c r="G751">
        <v>1</v>
      </c>
      <c r="H751">
        <v>2</v>
      </c>
      <c r="I751" t="s">
        <v>1158</v>
      </c>
      <c r="J751" t="s">
        <v>1159</v>
      </c>
      <c r="K751" t="s">
        <v>1160</v>
      </c>
      <c r="L751">
        <v>1368</v>
      </c>
      <c r="N751">
        <v>1011</v>
      </c>
      <c r="O751" t="s">
        <v>1151</v>
      </c>
      <c r="P751" t="s">
        <v>1151</v>
      </c>
      <c r="Q751">
        <v>1</v>
      </c>
      <c r="X751">
        <v>0.4</v>
      </c>
      <c r="Y751">
        <v>0</v>
      </c>
      <c r="Z751">
        <v>65.709999999999994</v>
      </c>
      <c r="AA751">
        <v>11.6</v>
      </c>
      <c r="AB751">
        <v>0</v>
      </c>
      <c r="AC751">
        <v>0</v>
      </c>
      <c r="AD751">
        <v>1</v>
      </c>
      <c r="AE751">
        <v>0</v>
      </c>
      <c r="AF751" t="s">
        <v>3</v>
      </c>
      <c r="AG751">
        <v>0.4</v>
      </c>
      <c r="AH751">
        <v>2</v>
      </c>
      <c r="AI751">
        <v>39573002</v>
      </c>
      <c r="AJ751">
        <v>794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ROW(Source!A323)</f>
        <v>323</v>
      </c>
      <c r="B752">
        <v>39573015</v>
      </c>
      <c r="C752">
        <v>39572998</v>
      </c>
      <c r="D752">
        <v>36801792</v>
      </c>
      <c r="E752">
        <v>1</v>
      </c>
      <c r="F752">
        <v>1</v>
      </c>
      <c r="G752">
        <v>1</v>
      </c>
      <c r="H752">
        <v>3</v>
      </c>
      <c r="I752" t="s">
        <v>1186</v>
      </c>
      <c r="J752" t="s">
        <v>1187</v>
      </c>
      <c r="K752" t="s">
        <v>1188</v>
      </c>
      <c r="L752">
        <v>1339</v>
      </c>
      <c r="N752">
        <v>1007</v>
      </c>
      <c r="O752" t="s">
        <v>73</v>
      </c>
      <c r="P752" t="s">
        <v>73</v>
      </c>
      <c r="Q752">
        <v>1</v>
      </c>
      <c r="X752">
        <v>1.37E-2</v>
      </c>
      <c r="Y752">
        <v>2.44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3</v>
      </c>
      <c r="AG752">
        <v>1.37E-2</v>
      </c>
      <c r="AH752">
        <v>2</v>
      </c>
      <c r="AI752">
        <v>39573003</v>
      </c>
      <c r="AJ752">
        <v>795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ROW(Source!A323)</f>
        <v>323</v>
      </c>
      <c r="B753">
        <v>39573016</v>
      </c>
      <c r="C753">
        <v>39572998</v>
      </c>
      <c r="D753">
        <v>36804545</v>
      </c>
      <c r="E753">
        <v>1</v>
      </c>
      <c r="F753">
        <v>1</v>
      </c>
      <c r="G753">
        <v>1</v>
      </c>
      <c r="H753">
        <v>3</v>
      </c>
      <c r="I753" t="s">
        <v>1211</v>
      </c>
      <c r="J753" t="s">
        <v>1212</v>
      </c>
      <c r="K753" t="s">
        <v>1213</v>
      </c>
      <c r="L753">
        <v>1348</v>
      </c>
      <c r="N753">
        <v>1009</v>
      </c>
      <c r="O753" t="s">
        <v>64</v>
      </c>
      <c r="P753" t="s">
        <v>64</v>
      </c>
      <c r="Q753">
        <v>1000</v>
      </c>
      <c r="X753">
        <v>5.8999999999999999E-3</v>
      </c>
      <c r="Y753">
        <v>11978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3</v>
      </c>
      <c r="AG753">
        <v>5.8999999999999999E-3</v>
      </c>
      <c r="AH753">
        <v>2</v>
      </c>
      <c r="AI753">
        <v>39573004</v>
      </c>
      <c r="AJ753">
        <v>796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ROW(Source!A323)</f>
        <v>323</v>
      </c>
      <c r="B754">
        <v>39573017</v>
      </c>
      <c r="C754">
        <v>39572998</v>
      </c>
      <c r="D754">
        <v>36806520</v>
      </c>
      <c r="E754">
        <v>1</v>
      </c>
      <c r="F754">
        <v>1</v>
      </c>
      <c r="G754">
        <v>1</v>
      </c>
      <c r="H754">
        <v>3</v>
      </c>
      <c r="I754" t="s">
        <v>1214</v>
      </c>
      <c r="J754" t="s">
        <v>1215</v>
      </c>
      <c r="K754" t="s">
        <v>1216</v>
      </c>
      <c r="L754">
        <v>1348</v>
      </c>
      <c r="N754">
        <v>1009</v>
      </c>
      <c r="O754" t="s">
        <v>64</v>
      </c>
      <c r="P754" t="s">
        <v>64</v>
      </c>
      <c r="Q754">
        <v>1000</v>
      </c>
      <c r="X754">
        <v>4.8999999999999998E-3</v>
      </c>
      <c r="Y754">
        <v>734.5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3</v>
      </c>
      <c r="AG754">
        <v>4.8999999999999998E-3</v>
      </c>
      <c r="AH754">
        <v>2</v>
      </c>
      <c r="AI754">
        <v>39573005</v>
      </c>
      <c r="AJ754">
        <v>797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ROW(Source!A323)</f>
        <v>323</v>
      </c>
      <c r="B755">
        <v>39573018</v>
      </c>
      <c r="C755">
        <v>39572998</v>
      </c>
      <c r="D755">
        <v>36796386</v>
      </c>
      <c r="E755">
        <v>17</v>
      </c>
      <c r="F755">
        <v>1</v>
      </c>
      <c r="G755">
        <v>1</v>
      </c>
      <c r="H755">
        <v>3</v>
      </c>
      <c r="I755" t="s">
        <v>95</v>
      </c>
      <c r="J755" t="s">
        <v>3</v>
      </c>
      <c r="K755" t="s">
        <v>640</v>
      </c>
      <c r="L755">
        <v>1339</v>
      </c>
      <c r="N755">
        <v>1007</v>
      </c>
      <c r="O755" t="s">
        <v>73</v>
      </c>
      <c r="P755" t="s">
        <v>73</v>
      </c>
      <c r="Q755">
        <v>1</v>
      </c>
      <c r="X755">
        <v>1.04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 t="s">
        <v>3</v>
      </c>
      <c r="AG755">
        <v>1.04</v>
      </c>
      <c r="AH755">
        <v>2</v>
      </c>
      <c r="AI755">
        <v>39573007</v>
      </c>
      <c r="AJ755">
        <v>799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ROW(Source!A323)</f>
        <v>323</v>
      </c>
      <c r="B756">
        <v>39573019</v>
      </c>
      <c r="C756">
        <v>39572998</v>
      </c>
      <c r="D756">
        <v>36825646</v>
      </c>
      <c r="E756">
        <v>1</v>
      </c>
      <c r="F756">
        <v>1</v>
      </c>
      <c r="G756">
        <v>1</v>
      </c>
      <c r="H756">
        <v>3</v>
      </c>
      <c r="I756" t="s">
        <v>1220</v>
      </c>
      <c r="J756" t="s">
        <v>1221</v>
      </c>
      <c r="K756" t="s">
        <v>1222</v>
      </c>
      <c r="L756">
        <v>1348</v>
      </c>
      <c r="N756">
        <v>1009</v>
      </c>
      <c r="O756" t="s">
        <v>64</v>
      </c>
      <c r="P756" t="s">
        <v>64</v>
      </c>
      <c r="Q756">
        <v>1000</v>
      </c>
      <c r="X756">
        <v>9.4999999999999998E-3</v>
      </c>
      <c r="Y756">
        <v>4455.2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0</v>
      </c>
      <c r="AF756" t="s">
        <v>3</v>
      </c>
      <c r="AG756">
        <v>9.4999999999999998E-3</v>
      </c>
      <c r="AH756">
        <v>2</v>
      </c>
      <c r="AI756">
        <v>39573008</v>
      </c>
      <c r="AJ756">
        <v>800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ROW(Source!A323)</f>
        <v>323</v>
      </c>
      <c r="B757">
        <v>39573020</v>
      </c>
      <c r="C757">
        <v>39572998</v>
      </c>
      <c r="D757">
        <v>36830315</v>
      </c>
      <c r="E757">
        <v>1</v>
      </c>
      <c r="F757">
        <v>1</v>
      </c>
      <c r="G757">
        <v>1</v>
      </c>
      <c r="H757">
        <v>3</v>
      </c>
      <c r="I757" t="s">
        <v>1279</v>
      </c>
      <c r="J757" t="s">
        <v>1280</v>
      </c>
      <c r="K757" t="s">
        <v>1281</v>
      </c>
      <c r="L757">
        <v>1339</v>
      </c>
      <c r="N757">
        <v>1007</v>
      </c>
      <c r="O757" t="s">
        <v>73</v>
      </c>
      <c r="P757" t="s">
        <v>73</v>
      </c>
      <c r="Q757">
        <v>1</v>
      </c>
      <c r="X757">
        <v>0.21</v>
      </c>
      <c r="Y757">
        <v>1287</v>
      </c>
      <c r="Z757">
        <v>0</v>
      </c>
      <c r="AA757">
        <v>0</v>
      </c>
      <c r="AB757">
        <v>0</v>
      </c>
      <c r="AC757">
        <v>0</v>
      </c>
      <c r="AD757">
        <v>1</v>
      </c>
      <c r="AE757">
        <v>0</v>
      </c>
      <c r="AF757" t="s">
        <v>3</v>
      </c>
      <c r="AG757">
        <v>0.21</v>
      </c>
      <c r="AH757">
        <v>2</v>
      </c>
      <c r="AI757">
        <v>39573009</v>
      </c>
      <c r="AJ757">
        <v>801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ROW(Source!A323)</f>
        <v>323</v>
      </c>
      <c r="B758">
        <v>39573021</v>
      </c>
      <c r="C758">
        <v>39572998</v>
      </c>
      <c r="D758">
        <v>36830505</v>
      </c>
      <c r="E758">
        <v>1</v>
      </c>
      <c r="F758">
        <v>1</v>
      </c>
      <c r="G758">
        <v>1</v>
      </c>
      <c r="H758">
        <v>3</v>
      </c>
      <c r="I758" t="s">
        <v>1454</v>
      </c>
      <c r="J758" t="s">
        <v>1455</v>
      </c>
      <c r="K758" t="s">
        <v>1456</v>
      </c>
      <c r="L758">
        <v>1339</v>
      </c>
      <c r="N758">
        <v>1007</v>
      </c>
      <c r="O758" t="s">
        <v>73</v>
      </c>
      <c r="P758" t="s">
        <v>73</v>
      </c>
      <c r="Q758">
        <v>1</v>
      </c>
      <c r="X758">
        <v>0.18</v>
      </c>
      <c r="Y758">
        <v>1155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3</v>
      </c>
      <c r="AG758">
        <v>0.18</v>
      </c>
      <c r="AH758">
        <v>2</v>
      </c>
      <c r="AI758">
        <v>39573010</v>
      </c>
      <c r="AJ758">
        <v>802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ROW(Source!A326)</f>
        <v>326</v>
      </c>
      <c r="B759">
        <v>39573048</v>
      </c>
      <c r="C759">
        <v>39573024</v>
      </c>
      <c r="D759">
        <v>37072887</v>
      </c>
      <c r="E759">
        <v>1</v>
      </c>
      <c r="F759">
        <v>1</v>
      </c>
      <c r="G759">
        <v>1</v>
      </c>
      <c r="H759">
        <v>1</v>
      </c>
      <c r="I759" t="s">
        <v>1245</v>
      </c>
      <c r="J759" t="s">
        <v>3</v>
      </c>
      <c r="K759" t="s">
        <v>1246</v>
      </c>
      <c r="L759">
        <v>1191</v>
      </c>
      <c r="N759">
        <v>1013</v>
      </c>
      <c r="O759" t="s">
        <v>1143</v>
      </c>
      <c r="P759" t="s">
        <v>1143</v>
      </c>
      <c r="Q759">
        <v>1</v>
      </c>
      <c r="X759">
        <v>18.25</v>
      </c>
      <c r="Y759">
        <v>0</v>
      </c>
      <c r="Z759">
        <v>0</v>
      </c>
      <c r="AA759">
        <v>0</v>
      </c>
      <c r="AB759">
        <v>10.210000000000001</v>
      </c>
      <c r="AC759">
        <v>0</v>
      </c>
      <c r="AD759">
        <v>1</v>
      </c>
      <c r="AE759">
        <v>1</v>
      </c>
      <c r="AF759" t="s">
        <v>20</v>
      </c>
      <c r="AG759">
        <v>20.987499999999997</v>
      </c>
      <c r="AH759">
        <v>2</v>
      </c>
      <c r="AI759">
        <v>39573025</v>
      </c>
      <c r="AJ759">
        <v>803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ROW(Source!A326)</f>
        <v>326</v>
      </c>
      <c r="B760">
        <v>39573049</v>
      </c>
      <c r="C760">
        <v>39573024</v>
      </c>
      <c r="D760">
        <v>37064876</v>
      </c>
      <c r="E760">
        <v>1</v>
      </c>
      <c r="F760">
        <v>1</v>
      </c>
      <c r="G760">
        <v>1</v>
      </c>
      <c r="H760">
        <v>1</v>
      </c>
      <c r="I760" t="s">
        <v>1146</v>
      </c>
      <c r="J760" t="s">
        <v>3</v>
      </c>
      <c r="K760" t="s">
        <v>1147</v>
      </c>
      <c r="L760">
        <v>1191</v>
      </c>
      <c r="N760">
        <v>1013</v>
      </c>
      <c r="O760" t="s">
        <v>1143</v>
      </c>
      <c r="P760" t="s">
        <v>1143</v>
      </c>
      <c r="Q760">
        <v>1</v>
      </c>
      <c r="X760">
        <v>2.88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2</v>
      </c>
      <c r="AF760" t="s">
        <v>19</v>
      </c>
      <c r="AG760">
        <v>3.5999999999999996</v>
      </c>
      <c r="AH760">
        <v>2</v>
      </c>
      <c r="AI760">
        <v>39573026</v>
      </c>
      <c r="AJ760">
        <v>804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ROW(Source!A326)</f>
        <v>326</v>
      </c>
      <c r="B761">
        <v>39573050</v>
      </c>
      <c r="C761">
        <v>39573024</v>
      </c>
      <c r="D761">
        <v>36882065</v>
      </c>
      <c r="E761">
        <v>1</v>
      </c>
      <c r="F761">
        <v>1</v>
      </c>
      <c r="G761">
        <v>1</v>
      </c>
      <c r="H761">
        <v>2</v>
      </c>
      <c r="I761" t="s">
        <v>1428</v>
      </c>
      <c r="J761" t="s">
        <v>1429</v>
      </c>
      <c r="K761" t="s">
        <v>1430</v>
      </c>
      <c r="L761">
        <v>1368</v>
      </c>
      <c r="N761">
        <v>1011</v>
      </c>
      <c r="O761" t="s">
        <v>1151</v>
      </c>
      <c r="P761" t="s">
        <v>1151</v>
      </c>
      <c r="Q761">
        <v>1</v>
      </c>
      <c r="X761">
        <v>0.68</v>
      </c>
      <c r="Y761">
        <v>0</v>
      </c>
      <c r="Z761">
        <v>312.20999999999998</v>
      </c>
      <c r="AA761">
        <v>15.42</v>
      </c>
      <c r="AB761">
        <v>0</v>
      </c>
      <c r="AC761">
        <v>0</v>
      </c>
      <c r="AD761">
        <v>1</v>
      </c>
      <c r="AE761">
        <v>0</v>
      </c>
      <c r="AF761" t="s">
        <v>19</v>
      </c>
      <c r="AG761">
        <v>0.85000000000000009</v>
      </c>
      <c r="AH761">
        <v>2</v>
      </c>
      <c r="AI761">
        <v>39573027</v>
      </c>
      <c r="AJ761">
        <v>805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ROW(Source!A326)</f>
        <v>326</v>
      </c>
      <c r="B762">
        <v>39573051</v>
      </c>
      <c r="C762">
        <v>39573024</v>
      </c>
      <c r="D762">
        <v>36882079</v>
      </c>
      <c r="E762">
        <v>1</v>
      </c>
      <c r="F762">
        <v>1</v>
      </c>
      <c r="G762">
        <v>1</v>
      </c>
      <c r="H762">
        <v>2</v>
      </c>
      <c r="I762" t="s">
        <v>1401</v>
      </c>
      <c r="J762" t="s">
        <v>1402</v>
      </c>
      <c r="K762" t="s">
        <v>1403</v>
      </c>
      <c r="L762">
        <v>1368</v>
      </c>
      <c r="N762">
        <v>1011</v>
      </c>
      <c r="O762" t="s">
        <v>1151</v>
      </c>
      <c r="P762" t="s">
        <v>1151</v>
      </c>
      <c r="Q762">
        <v>1</v>
      </c>
      <c r="X762">
        <v>1.68</v>
      </c>
      <c r="Y762">
        <v>0</v>
      </c>
      <c r="Z762">
        <v>120.24</v>
      </c>
      <c r="AA762">
        <v>15.42</v>
      </c>
      <c r="AB762">
        <v>0</v>
      </c>
      <c r="AC762">
        <v>0</v>
      </c>
      <c r="AD762">
        <v>1</v>
      </c>
      <c r="AE762">
        <v>0</v>
      </c>
      <c r="AF762" t="s">
        <v>19</v>
      </c>
      <c r="AG762">
        <v>2.1</v>
      </c>
      <c r="AH762">
        <v>2</v>
      </c>
      <c r="AI762">
        <v>39573028</v>
      </c>
      <c r="AJ762">
        <v>806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ROW(Source!A326)</f>
        <v>326</v>
      </c>
      <c r="B763">
        <v>39573052</v>
      </c>
      <c r="C763">
        <v>39573024</v>
      </c>
      <c r="D763">
        <v>36882159</v>
      </c>
      <c r="E763">
        <v>1</v>
      </c>
      <c r="F763">
        <v>1</v>
      </c>
      <c r="G763">
        <v>1</v>
      </c>
      <c r="H763">
        <v>2</v>
      </c>
      <c r="I763" t="s">
        <v>1155</v>
      </c>
      <c r="J763" t="s">
        <v>1156</v>
      </c>
      <c r="K763" t="s">
        <v>1157</v>
      </c>
      <c r="L763">
        <v>1368</v>
      </c>
      <c r="N763">
        <v>1011</v>
      </c>
      <c r="O763" t="s">
        <v>1151</v>
      </c>
      <c r="P763" t="s">
        <v>1151</v>
      </c>
      <c r="Q763">
        <v>1</v>
      </c>
      <c r="X763">
        <v>0.21</v>
      </c>
      <c r="Y763">
        <v>0</v>
      </c>
      <c r="Z763">
        <v>111.99</v>
      </c>
      <c r="AA763">
        <v>13.5</v>
      </c>
      <c r="AB763">
        <v>0</v>
      </c>
      <c r="AC763">
        <v>0</v>
      </c>
      <c r="AD763">
        <v>1</v>
      </c>
      <c r="AE763">
        <v>0</v>
      </c>
      <c r="AF763" t="s">
        <v>19</v>
      </c>
      <c r="AG763">
        <v>0.26250000000000001</v>
      </c>
      <c r="AH763">
        <v>2</v>
      </c>
      <c r="AI763">
        <v>39573029</v>
      </c>
      <c r="AJ763">
        <v>807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ROW(Source!A326)</f>
        <v>326</v>
      </c>
      <c r="B764">
        <v>39573053</v>
      </c>
      <c r="C764">
        <v>39573024</v>
      </c>
      <c r="D764">
        <v>36883554</v>
      </c>
      <c r="E764">
        <v>1</v>
      </c>
      <c r="F764">
        <v>1</v>
      </c>
      <c r="G764">
        <v>1</v>
      </c>
      <c r="H764">
        <v>2</v>
      </c>
      <c r="I764" t="s">
        <v>1158</v>
      </c>
      <c r="J764" t="s">
        <v>1159</v>
      </c>
      <c r="K764" t="s">
        <v>1160</v>
      </c>
      <c r="L764">
        <v>1368</v>
      </c>
      <c r="N764">
        <v>1011</v>
      </c>
      <c r="O764" t="s">
        <v>1151</v>
      </c>
      <c r="P764" t="s">
        <v>1151</v>
      </c>
      <c r="Q764">
        <v>1</v>
      </c>
      <c r="X764">
        <v>0.31</v>
      </c>
      <c r="Y764">
        <v>0</v>
      </c>
      <c r="Z764">
        <v>65.709999999999994</v>
      </c>
      <c r="AA764">
        <v>11.6</v>
      </c>
      <c r="AB764">
        <v>0</v>
      </c>
      <c r="AC764">
        <v>0</v>
      </c>
      <c r="AD764">
        <v>1</v>
      </c>
      <c r="AE764">
        <v>0</v>
      </c>
      <c r="AF764" t="s">
        <v>19</v>
      </c>
      <c r="AG764">
        <v>0.38750000000000001</v>
      </c>
      <c r="AH764">
        <v>2</v>
      </c>
      <c r="AI764">
        <v>39573030</v>
      </c>
      <c r="AJ764">
        <v>808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ROW(Source!A326)</f>
        <v>326</v>
      </c>
      <c r="B765">
        <v>39573054</v>
      </c>
      <c r="C765">
        <v>39573024</v>
      </c>
      <c r="D765">
        <v>36883789</v>
      </c>
      <c r="E765">
        <v>1</v>
      </c>
      <c r="F765">
        <v>1</v>
      </c>
      <c r="G765">
        <v>1</v>
      </c>
      <c r="H765">
        <v>2</v>
      </c>
      <c r="I765" t="s">
        <v>1378</v>
      </c>
      <c r="J765" t="s">
        <v>1379</v>
      </c>
      <c r="K765" t="s">
        <v>1380</v>
      </c>
      <c r="L765">
        <v>1368</v>
      </c>
      <c r="N765">
        <v>1011</v>
      </c>
      <c r="O765" t="s">
        <v>1151</v>
      </c>
      <c r="P765" t="s">
        <v>1151</v>
      </c>
      <c r="Q765">
        <v>1</v>
      </c>
      <c r="X765">
        <v>2.38</v>
      </c>
      <c r="Y765">
        <v>0</v>
      </c>
      <c r="Z765">
        <v>1.2</v>
      </c>
      <c r="AA765">
        <v>0</v>
      </c>
      <c r="AB765">
        <v>0</v>
      </c>
      <c r="AC765">
        <v>0</v>
      </c>
      <c r="AD765">
        <v>1</v>
      </c>
      <c r="AE765">
        <v>0</v>
      </c>
      <c r="AF765" t="s">
        <v>19</v>
      </c>
      <c r="AG765">
        <v>2.9749999999999996</v>
      </c>
      <c r="AH765">
        <v>2</v>
      </c>
      <c r="AI765">
        <v>39573031</v>
      </c>
      <c r="AJ765">
        <v>809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ROW(Source!A326)</f>
        <v>326</v>
      </c>
      <c r="B766">
        <v>39573055</v>
      </c>
      <c r="C766">
        <v>39573024</v>
      </c>
      <c r="D766">
        <v>36883836</v>
      </c>
      <c r="E766">
        <v>1</v>
      </c>
      <c r="F766">
        <v>1</v>
      </c>
      <c r="G766">
        <v>1</v>
      </c>
      <c r="H766">
        <v>2</v>
      </c>
      <c r="I766" t="s">
        <v>1407</v>
      </c>
      <c r="J766" t="s">
        <v>1408</v>
      </c>
      <c r="K766" t="s">
        <v>1409</v>
      </c>
      <c r="L766">
        <v>1368</v>
      </c>
      <c r="N766">
        <v>1011</v>
      </c>
      <c r="O766" t="s">
        <v>1151</v>
      </c>
      <c r="P766" t="s">
        <v>1151</v>
      </c>
      <c r="Q766">
        <v>1</v>
      </c>
      <c r="X766">
        <v>0.48</v>
      </c>
      <c r="Y766">
        <v>0</v>
      </c>
      <c r="Z766">
        <v>12.31</v>
      </c>
      <c r="AA766">
        <v>0</v>
      </c>
      <c r="AB766">
        <v>0</v>
      </c>
      <c r="AC766">
        <v>0</v>
      </c>
      <c r="AD766">
        <v>1</v>
      </c>
      <c r="AE766">
        <v>0</v>
      </c>
      <c r="AF766" t="s">
        <v>19</v>
      </c>
      <c r="AG766">
        <v>0.6</v>
      </c>
      <c r="AH766">
        <v>2</v>
      </c>
      <c r="AI766">
        <v>39573032</v>
      </c>
      <c r="AJ766">
        <v>810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ROW(Source!A326)</f>
        <v>326</v>
      </c>
      <c r="B767">
        <v>39573056</v>
      </c>
      <c r="C767">
        <v>39573024</v>
      </c>
      <c r="D767">
        <v>36800159</v>
      </c>
      <c r="E767">
        <v>1</v>
      </c>
      <c r="F767">
        <v>1</v>
      </c>
      <c r="G767">
        <v>1</v>
      </c>
      <c r="H767">
        <v>3</v>
      </c>
      <c r="I767" t="s">
        <v>1387</v>
      </c>
      <c r="J767" t="s">
        <v>1388</v>
      </c>
      <c r="K767" t="s">
        <v>1389</v>
      </c>
      <c r="L767">
        <v>1339</v>
      </c>
      <c r="N767">
        <v>1007</v>
      </c>
      <c r="O767" t="s">
        <v>73</v>
      </c>
      <c r="P767" t="s">
        <v>73</v>
      </c>
      <c r="Q767">
        <v>1</v>
      </c>
      <c r="X767">
        <v>1.95</v>
      </c>
      <c r="Y767">
        <v>6.22</v>
      </c>
      <c r="Z767">
        <v>0</v>
      </c>
      <c r="AA767">
        <v>0</v>
      </c>
      <c r="AB767">
        <v>0</v>
      </c>
      <c r="AC767">
        <v>0</v>
      </c>
      <c r="AD767">
        <v>1</v>
      </c>
      <c r="AE767">
        <v>0</v>
      </c>
      <c r="AF767" t="s">
        <v>3</v>
      </c>
      <c r="AG767">
        <v>1.95</v>
      </c>
      <c r="AH767">
        <v>2</v>
      </c>
      <c r="AI767">
        <v>39573033</v>
      </c>
      <c r="AJ767">
        <v>811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ROW(Source!A326)</f>
        <v>326</v>
      </c>
      <c r="B768">
        <v>39573057</v>
      </c>
      <c r="C768">
        <v>39573024</v>
      </c>
      <c r="D768">
        <v>36800166</v>
      </c>
      <c r="E768">
        <v>1</v>
      </c>
      <c r="F768">
        <v>1</v>
      </c>
      <c r="G768">
        <v>1</v>
      </c>
      <c r="H768">
        <v>3</v>
      </c>
      <c r="I768" t="s">
        <v>1410</v>
      </c>
      <c r="J768" t="s">
        <v>1411</v>
      </c>
      <c r="K768" t="s">
        <v>1412</v>
      </c>
      <c r="L768">
        <v>1346</v>
      </c>
      <c r="N768">
        <v>1009</v>
      </c>
      <c r="O768" t="s">
        <v>307</v>
      </c>
      <c r="P768" t="s">
        <v>307</v>
      </c>
      <c r="Q768">
        <v>1</v>
      </c>
      <c r="X768">
        <v>0.59</v>
      </c>
      <c r="Y768">
        <v>6.09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0</v>
      </c>
      <c r="AF768" t="s">
        <v>3</v>
      </c>
      <c r="AG768">
        <v>0.59</v>
      </c>
      <c r="AH768">
        <v>2</v>
      </c>
      <c r="AI768">
        <v>39573034</v>
      </c>
      <c r="AJ768">
        <v>812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ROW(Source!A326)</f>
        <v>326</v>
      </c>
      <c r="B769">
        <v>39573058</v>
      </c>
      <c r="C769">
        <v>39573024</v>
      </c>
      <c r="D769">
        <v>36803256</v>
      </c>
      <c r="E769">
        <v>1</v>
      </c>
      <c r="F769">
        <v>1</v>
      </c>
      <c r="G769">
        <v>1</v>
      </c>
      <c r="H769">
        <v>3</v>
      </c>
      <c r="I769" t="s">
        <v>1178</v>
      </c>
      <c r="J769" t="s">
        <v>1179</v>
      </c>
      <c r="K769" t="s">
        <v>1180</v>
      </c>
      <c r="L769">
        <v>1348</v>
      </c>
      <c r="N769">
        <v>1009</v>
      </c>
      <c r="O769" t="s">
        <v>64</v>
      </c>
      <c r="P769" t="s">
        <v>64</v>
      </c>
      <c r="Q769">
        <v>1000</v>
      </c>
      <c r="X769">
        <v>3.0999999999999999E-3</v>
      </c>
      <c r="Y769">
        <v>10315.01</v>
      </c>
      <c r="Z769">
        <v>0</v>
      </c>
      <c r="AA769">
        <v>0</v>
      </c>
      <c r="AB769">
        <v>0</v>
      </c>
      <c r="AC769">
        <v>0</v>
      </c>
      <c r="AD769">
        <v>1</v>
      </c>
      <c r="AE769">
        <v>0</v>
      </c>
      <c r="AF769" t="s">
        <v>3</v>
      </c>
      <c r="AG769">
        <v>3.0999999999999999E-3</v>
      </c>
      <c r="AH769">
        <v>2</v>
      </c>
      <c r="AI769">
        <v>39573035</v>
      </c>
      <c r="AJ769">
        <v>813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ROW(Source!A326)</f>
        <v>326</v>
      </c>
      <c r="B770">
        <v>39573059</v>
      </c>
      <c r="C770">
        <v>39573024</v>
      </c>
      <c r="D770">
        <v>36804447</v>
      </c>
      <c r="E770">
        <v>1</v>
      </c>
      <c r="F770">
        <v>1</v>
      </c>
      <c r="G770">
        <v>1</v>
      </c>
      <c r="H770">
        <v>3</v>
      </c>
      <c r="I770" t="s">
        <v>1276</v>
      </c>
      <c r="J770" t="s">
        <v>1277</v>
      </c>
      <c r="K770" t="s">
        <v>1278</v>
      </c>
      <c r="L770">
        <v>1348</v>
      </c>
      <c r="N770">
        <v>1009</v>
      </c>
      <c r="O770" t="s">
        <v>64</v>
      </c>
      <c r="P770" t="s">
        <v>64</v>
      </c>
      <c r="Q770">
        <v>1000</v>
      </c>
      <c r="X770">
        <v>3.0999999999999999E-3</v>
      </c>
      <c r="Y770">
        <v>9040.01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0</v>
      </c>
      <c r="AF770" t="s">
        <v>3</v>
      </c>
      <c r="AG770">
        <v>3.0999999999999999E-3</v>
      </c>
      <c r="AH770">
        <v>2</v>
      </c>
      <c r="AI770">
        <v>39573036</v>
      </c>
      <c r="AJ770">
        <v>814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ROW(Source!A326)</f>
        <v>326</v>
      </c>
      <c r="B771">
        <v>39573060</v>
      </c>
      <c r="C771">
        <v>39573024</v>
      </c>
      <c r="D771">
        <v>36804545</v>
      </c>
      <c r="E771">
        <v>1</v>
      </c>
      <c r="F771">
        <v>1</v>
      </c>
      <c r="G771">
        <v>1</v>
      </c>
      <c r="H771">
        <v>3</v>
      </c>
      <c r="I771" t="s">
        <v>1211</v>
      </c>
      <c r="J771" t="s">
        <v>1212</v>
      </c>
      <c r="K771" t="s">
        <v>1213</v>
      </c>
      <c r="L771">
        <v>1348</v>
      </c>
      <c r="N771">
        <v>1009</v>
      </c>
      <c r="O771" t="s">
        <v>64</v>
      </c>
      <c r="P771" t="s">
        <v>64</v>
      </c>
      <c r="Q771">
        <v>1000</v>
      </c>
      <c r="X771">
        <v>1.0000000000000001E-5</v>
      </c>
      <c r="Y771">
        <v>11978</v>
      </c>
      <c r="Z771">
        <v>0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3</v>
      </c>
      <c r="AG771">
        <v>1.0000000000000001E-5</v>
      </c>
      <c r="AH771">
        <v>2</v>
      </c>
      <c r="AI771">
        <v>39573037</v>
      </c>
      <c r="AJ771">
        <v>815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ROW(Source!A326)</f>
        <v>326</v>
      </c>
      <c r="B772">
        <v>39573061</v>
      </c>
      <c r="C772">
        <v>39573024</v>
      </c>
      <c r="D772">
        <v>36805527</v>
      </c>
      <c r="E772">
        <v>1</v>
      </c>
      <c r="F772">
        <v>1</v>
      </c>
      <c r="G772">
        <v>1</v>
      </c>
      <c r="H772">
        <v>3</v>
      </c>
      <c r="I772" t="s">
        <v>1413</v>
      </c>
      <c r="J772" t="s">
        <v>1414</v>
      </c>
      <c r="K772" t="s">
        <v>1415</v>
      </c>
      <c r="L772">
        <v>1348</v>
      </c>
      <c r="N772">
        <v>1009</v>
      </c>
      <c r="O772" t="s">
        <v>64</v>
      </c>
      <c r="P772" t="s">
        <v>64</v>
      </c>
      <c r="Q772">
        <v>1000</v>
      </c>
      <c r="X772">
        <v>1E-4</v>
      </c>
      <c r="Y772">
        <v>37900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3</v>
      </c>
      <c r="AG772">
        <v>1E-4</v>
      </c>
      <c r="AH772">
        <v>2</v>
      </c>
      <c r="AI772">
        <v>39573038</v>
      </c>
      <c r="AJ772">
        <v>816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ROW(Source!A326)</f>
        <v>326</v>
      </c>
      <c r="B773">
        <v>39573062</v>
      </c>
      <c r="C773">
        <v>39573024</v>
      </c>
      <c r="D773">
        <v>36823258</v>
      </c>
      <c r="E773">
        <v>1</v>
      </c>
      <c r="F773">
        <v>1</v>
      </c>
      <c r="G773">
        <v>1</v>
      </c>
      <c r="H773">
        <v>3</v>
      </c>
      <c r="I773" t="s">
        <v>579</v>
      </c>
      <c r="J773" t="s">
        <v>581</v>
      </c>
      <c r="K773" t="s">
        <v>580</v>
      </c>
      <c r="L773">
        <v>1348</v>
      </c>
      <c r="N773">
        <v>1009</v>
      </c>
      <c r="O773" t="s">
        <v>64</v>
      </c>
      <c r="P773" t="s">
        <v>64</v>
      </c>
      <c r="Q773">
        <v>1000</v>
      </c>
      <c r="X773">
        <v>5.0000000000000001E-4</v>
      </c>
      <c r="Y773">
        <v>7712</v>
      </c>
      <c r="Z773">
        <v>0</v>
      </c>
      <c r="AA773">
        <v>0</v>
      </c>
      <c r="AB773">
        <v>0</v>
      </c>
      <c r="AC773">
        <v>0</v>
      </c>
      <c r="AD773">
        <v>1</v>
      </c>
      <c r="AE773">
        <v>0</v>
      </c>
      <c r="AF773" t="s">
        <v>3</v>
      </c>
      <c r="AG773">
        <v>5.0000000000000001E-4</v>
      </c>
      <c r="AH773">
        <v>2</v>
      </c>
      <c r="AI773">
        <v>39573039</v>
      </c>
      <c r="AJ773">
        <v>817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ROW(Source!A326)</f>
        <v>326</v>
      </c>
      <c r="B774">
        <v>39573063</v>
      </c>
      <c r="C774">
        <v>39573024</v>
      </c>
      <c r="D774">
        <v>39169913</v>
      </c>
      <c r="E774">
        <v>17</v>
      </c>
      <c r="F774">
        <v>1</v>
      </c>
      <c r="G774">
        <v>1</v>
      </c>
      <c r="H774">
        <v>3</v>
      </c>
      <c r="I774" t="s">
        <v>124</v>
      </c>
      <c r="J774" t="s">
        <v>3</v>
      </c>
      <c r="K774" t="s">
        <v>125</v>
      </c>
      <c r="L774">
        <v>1348</v>
      </c>
      <c r="N774">
        <v>1009</v>
      </c>
      <c r="O774" t="s">
        <v>64</v>
      </c>
      <c r="P774" t="s">
        <v>64</v>
      </c>
      <c r="Q774">
        <v>1000</v>
      </c>
      <c r="X774">
        <v>1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 t="s">
        <v>3</v>
      </c>
      <c r="AG774">
        <v>1</v>
      </c>
      <c r="AH774">
        <v>2</v>
      </c>
      <c r="AI774">
        <v>39573040</v>
      </c>
      <c r="AJ774">
        <v>818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ROW(Source!A326)</f>
        <v>326</v>
      </c>
      <c r="B775">
        <v>39573064</v>
      </c>
      <c r="C775">
        <v>39573024</v>
      </c>
      <c r="D775">
        <v>36825287</v>
      </c>
      <c r="E775">
        <v>1</v>
      </c>
      <c r="F775">
        <v>1</v>
      </c>
      <c r="G775">
        <v>1</v>
      </c>
      <c r="H775">
        <v>3</v>
      </c>
      <c r="I775" t="s">
        <v>1416</v>
      </c>
      <c r="J775" t="s">
        <v>1417</v>
      </c>
      <c r="K775" t="s">
        <v>1418</v>
      </c>
      <c r="L775">
        <v>1302</v>
      </c>
      <c r="N775">
        <v>1003</v>
      </c>
      <c r="O775" t="s">
        <v>47</v>
      </c>
      <c r="P775" t="s">
        <v>47</v>
      </c>
      <c r="Q775">
        <v>10</v>
      </c>
      <c r="X775">
        <v>1.8700000000000001E-2</v>
      </c>
      <c r="Y775">
        <v>50.24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3</v>
      </c>
      <c r="AG775">
        <v>1.8700000000000001E-2</v>
      </c>
      <c r="AH775">
        <v>2</v>
      </c>
      <c r="AI775">
        <v>39573042</v>
      </c>
      <c r="AJ775">
        <v>820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ROW(Source!A326)</f>
        <v>326</v>
      </c>
      <c r="B776">
        <v>39573065</v>
      </c>
      <c r="C776">
        <v>39573024</v>
      </c>
      <c r="D776">
        <v>36825646</v>
      </c>
      <c r="E776">
        <v>1</v>
      </c>
      <c r="F776">
        <v>1</v>
      </c>
      <c r="G776">
        <v>1</v>
      </c>
      <c r="H776">
        <v>3</v>
      </c>
      <c r="I776" t="s">
        <v>1220</v>
      </c>
      <c r="J776" t="s">
        <v>1221</v>
      </c>
      <c r="K776" t="s">
        <v>1222</v>
      </c>
      <c r="L776">
        <v>1348</v>
      </c>
      <c r="N776">
        <v>1009</v>
      </c>
      <c r="O776" t="s">
        <v>64</v>
      </c>
      <c r="P776" t="s">
        <v>64</v>
      </c>
      <c r="Q776">
        <v>1000</v>
      </c>
      <c r="X776">
        <v>3.0000000000000001E-5</v>
      </c>
      <c r="Y776">
        <v>4455.2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3</v>
      </c>
      <c r="AG776">
        <v>3.0000000000000001E-5</v>
      </c>
      <c r="AH776">
        <v>2</v>
      </c>
      <c r="AI776">
        <v>39573043</v>
      </c>
      <c r="AJ776">
        <v>821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ROW(Source!A326)</f>
        <v>326</v>
      </c>
      <c r="B777">
        <v>39573066</v>
      </c>
      <c r="C777">
        <v>39573024</v>
      </c>
      <c r="D777">
        <v>36826406</v>
      </c>
      <c r="E777">
        <v>1</v>
      </c>
      <c r="F777">
        <v>1</v>
      </c>
      <c r="G777">
        <v>1</v>
      </c>
      <c r="H777">
        <v>3</v>
      </c>
      <c r="I777" t="s">
        <v>1419</v>
      </c>
      <c r="J777" t="s">
        <v>1420</v>
      </c>
      <c r="K777" t="s">
        <v>1421</v>
      </c>
      <c r="L777">
        <v>1348</v>
      </c>
      <c r="N777">
        <v>1009</v>
      </c>
      <c r="O777" t="s">
        <v>64</v>
      </c>
      <c r="P777" t="s">
        <v>64</v>
      </c>
      <c r="Q777">
        <v>1000</v>
      </c>
      <c r="X777">
        <v>1.9400000000000001E-3</v>
      </c>
      <c r="Y777">
        <v>4920</v>
      </c>
      <c r="Z777">
        <v>0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3</v>
      </c>
      <c r="AG777">
        <v>1.9400000000000001E-3</v>
      </c>
      <c r="AH777">
        <v>2</v>
      </c>
      <c r="AI777">
        <v>39573044</v>
      </c>
      <c r="AJ777">
        <v>822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ROW(Source!A326)</f>
        <v>326</v>
      </c>
      <c r="B778">
        <v>39573067</v>
      </c>
      <c r="C778">
        <v>39573024</v>
      </c>
      <c r="D778">
        <v>36830313</v>
      </c>
      <c r="E778">
        <v>1</v>
      </c>
      <c r="F778">
        <v>1</v>
      </c>
      <c r="G778">
        <v>1</v>
      </c>
      <c r="H778">
        <v>3</v>
      </c>
      <c r="I778" t="s">
        <v>1422</v>
      </c>
      <c r="J778" t="s">
        <v>1423</v>
      </c>
      <c r="K778" t="s">
        <v>1424</v>
      </c>
      <c r="L778">
        <v>1339</v>
      </c>
      <c r="N778">
        <v>1007</v>
      </c>
      <c r="O778" t="s">
        <v>73</v>
      </c>
      <c r="P778" t="s">
        <v>73</v>
      </c>
      <c r="Q778">
        <v>1</v>
      </c>
      <c r="X778">
        <v>1.0300000000000001E-3</v>
      </c>
      <c r="Y778">
        <v>1700</v>
      </c>
      <c r="Z778">
        <v>0</v>
      </c>
      <c r="AA778">
        <v>0</v>
      </c>
      <c r="AB778">
        <v>0</v>
      </c>
      <c r="AC778">
        <v>0</v>
      </c>
      <c r="AD778">
        <v>1</v>
      </c>
      <c r="AE778">
        <v>0</v>
      </c>
      <c r="AF778" t="s">
        <v>3</v>
      </c>
      <c r="AG778">
        <v>1.0300000000000001E-3</v>
      </c>
      <c r="AH778">
        <v>2</v>
      </c>
      <c r="AI778">
        <v>39573045</v>
      </c>
      <c r="AJ778">
        <v>823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ROW(Source!A326)</f>
        <v>326</v>
      </c>
      <c r="B779">
        <v>39573068</v>
      </c>
      <c r="C779">
        <v>39573024</v>
      </c>
      <c r="D779">
        <v>36837948</v>
      </c>
      <c r="E779">
        <v>1</v>
      </c>
      <c r="F779">
        <v>1</v>
      </c>
      <c r="G779">
        <v>1</v>
      </c>
      <c r="H779">
        <v>3</v>
      </c>
      <c r="I779" t="s">
        <v>1425</v>
      </c>
      <c r="J779" t="s">
        <v>1426</v>
      </c>
      <c r="K779" t="s">
        <v>1427</v>
      </c>
      <c r="L779">
        <v>1348</v>
      </c>
      <c r="N779">
        <v>1009</v>
      </c>
      <c r="O779" t="s">
        <v>64</v>
      </c>
      <c r="P779" t="s">
        <v>64</v>
      </c>
      <c r="Q779">
        <v>1000</v>
      </c>
      <c r="X779">
        <v>3.1E-4</v>
      </c>
      <c r="Y779">
        <v>15620</v>
      </c>
      <c r="Z779">
        <v>0</v>
      </c>
      <c r="AA779">
        <v>0</v>
      </c>
      <c r="AB779">
        <v>0</v>
      </c>
      <c r="AC779">
        <v>0</v>
      </c>
      <c r="AD779">
        <v>1</v>
      </c>
      <c r="AE779">
        <v>0</v>
      </c>
      <c r="AF779" t="s">
        <v>3</v>
      </c>
      <c r="AG779">
        <v>3.1E-4</v>
      </c>
      <c r="AH779">
        <v>2</v>
      </c>
      <c r="AI779">
        <v>39573046</v>
      </c>
      <c r="AJ779">
        <v>824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ROW(Source!A326)</f>
        <v>326</v>
      </c>
      <c r="B780">
        <v>39573069</v>
      </c>
      <c r="C780">
        <v>39573024</v>
      </c>
      <c r="D780">
        <v>36839146</v>
      </c>
      <c r="E780">
        <v>1</v>
      </c>
      <c r="F780">
        <v>1</v>
      </c>
      <c r="G780">
        <v>1</v>
      </c>
      <c r="H780">
        <v>3</v>
      </c>
      <c r="I780" t="s">
        <v>1393</v>
      </c>
      <c r="J780" t="s">
        <v>1394</v>
      </c>
      <c r="K780" t="s">
        <v>1395</v>
      </c>
      <c r="L780">
        <v>1348</v>
      </c>
      <c r="N780">
        <v>1009</v>
      </c>
      <c r="O780" t="s">
        <v>64</v>
      </c>
      <c r="P780" t="s">
        <v>64</v>
      </c>
      <c r="Q780">
        <v>1000</v>
      </c>
      <c r="X780">
        <v>5.9999999999999995E-4</v>
      </c>
      <c r="Y780">
        <v>9420</v>
      </c>
      <c r="Z780">
        <v>0</v>
      </c>
      <c r="AA780">
        <v>0</v>
      </c>
      <c r="AB780">
        <v>0</v>
      </c>
      <c r="AC780">
        <v>0</v>
      </c>
      <c r="AD780">
        <v>1</v>
      </c>
      <c r="AE780">
        <v>0</v>
      </c>
      <c r="AF780" t="s">
        <v>3</v>
      </c>
      <c r="AG780">
        <v>5.9999999999999995E-4</v>
      </c>
      <c r="AH780">
        <v>2</v>
      </c>
      <c r="AI780">
        <v>39573047</v>
      </c>
      <c r="AJ780">
        <v>825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ROW(Source!A329)</f>
        <v>329</v>
      </c>
      <c r="B781">
        <v>39573082</v>
      </c>
      <c r="C781">
        <v>39573072</v>
      </c>
      <c r="D781">
        <v>37070495</v>
      </c>
      <c r="E781">
        <v>1</v>
      </c>
      <c r="F781">
        <v>1</v>
      </c>
      <c r="G781">
        <v>1</v>
      </c>
      <c r="H781">
        <v>1</v>
      </c>
      <c r="I781" t="s">
        <v>1274</v>
      </c>
      <c r="J781" t="s">
        <v>3</v>
      </c>
      <c r="K781" t="s">
        <v>1275</v>
      </c>
      <c r="L781">
        <v>1191</v>
      </c>
      <c r="N781">
        <v>1013</v>
      </c>
      <c r="O781" t="s">
        <v>1143</v>
      </c>
      <c r="P781" t="s">
        <v>1143</v>
      </c>
      <c r="Q781">
        <v>1</v>
      </c>
      <c r="X781">
        <v>72.37</v>
      </c>
      <c r="Y781">
        <v>0</v>
      </c>
      <c r="Z781">
        <v>0</v>
      </c>
      <c r="AA781">
        <v>0</v>
      </c>
      <c r="AB781">
        <v>8.74</v>
      </c>
      <c r="AC781">
        <v>0</v>
      </c>
      <c r="AD781">
        <v>1</v>
      </c>
      <c r="AE781">
        <v>1</v>
      </c>
      <c r="AF781" t="s">
        <v>3</v>
      </c>
      <c r="AG781">
        <v>72.37</v>
      </c>
      <c r="AH781">
        <v>2</v>
      </c>
      <c r="AI781">
        <v>39573073</v>
      </c>
      <c r="AJ781">
        <v>826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ROW(Source!A329)</f>
        <v>329</v>
      </c>
      <c r="B782">
        <v>39573083</v>
      </c>
      <c r="C782">
        <v>39573072</v>
      </c>
      <c r="D782">
        <v>37064876</v>
      </c>
      <c r="E782">
        <v>1</v>
      </c>
      <c r="F782">
        <v>1</v>
      </c>
      <c r="G782">
        <v>1</v>
      </c>
      <c r="H782">
        <v>1</v>
      </c>
      <c r="I782" t="s">
        <v>1146</v>
      </c>
      <c r="J782" t="s">
        <v>3</v>
      </c>
      <c r="K782" t="s">
        <v>1147</v>
      </c>
      <c r="L782">
        <v>1191</v>
      </c>
      <c r="N782">
        <v>1013</v>
      </c>
      <c r="O782" t="s">
        <v>1143</v>
      </c>
      <c r="P782" t="s">
        <v>1143</v>
      </c>
      <c r="Q782">
        <v>1</v>
      </c>
      <c r="X782">
        <v>25.02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1</v>
      </c>
      <c r="AE782">
        <v>2</v>
      </c>
      <c r="AF782" t="s">
        <v>3</v>
      </c>
      <c r="AG782">
        <v>25.02</v>
      </c>
      <c r="AH782">
        <v>2</v>
      </c>
      <c r="AI782">
        <v>39573074</v>
      </c>
      <c r="AJ782">
        <v>827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ROW(Source!A329)</f>
        <v>329</v>
      </c>
      <c r="B783">
        <v>39573084</v>
      </c>
      <c r="C783">
        <v>39573072</v>
      </c>
      <c r="D783">
        <v>36882180</v>
      </c>
      <c r="E783">
        <v>1</v>
      </c>
      <c r="F783">
        <v>1</v>
      </c>
      <c r="G783">
        <v>1</v>
      </c>
      <c r="H783">
        <v>2</v>
      </c>
      <c r="I783" t="s">
        <v>1175</v>
      </c>
      <c r="J783" t="s">
        <v>1176</v>
      </c>
      <c r="K783" t="s">
        <v>1177</v>
      </c>
      <c r="L783">
        <v>1368</v>
      </c>
      <c r="N783">
        <v>1011</v>
      </c>
      <c r="O783" t="s">
        <v>1151</v>
      </c>
      <c r="P783" t="s">
        <v>1151</v>
      </c>
      <c r="Q783">
        <v>1</v>
      </c>
      <c r="X783">
        <v>22.11</v>
      </c>
      <c r="Y783">
        <v>0</v>
      </c>
      <c r="Z783">
        <v>96.89</v>
      </c>
      <c r="AA783">
        <v>13.5</v>
      </c>
      <c r="AB783">
        <v>0</v>
      </c>
      <c r="AC783">
        <v>0</v>
      </c>
      <c r="AD783">
        <v>1</v>
      </c>
      <c r="AE783">
        <v>0</v>
      </c>
      <c r="AF783" t="s">
        <v>3</v>
      </c>
      <c r="AG783">
        <v>22.11</v>
      </c>
      <c r="AH783">
        <v>2</v>
      </c>
      <c r="AI783">
        <v>39573075</v>
      </c>
      <c r="AJ783">
        <v>828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ROW(Source!A329)</f>
        <v>329</v>
      </c>
      <c r="B784">
        <v>39573085</v>
      </c>
      <c r="C784">
        <v>39573072</v>
      </c>
      <c r="D784">
        <v>36882383</v>
      </c>
      <c r="E784">
        <v>1</v>
      </c>
      <c r="F784">
        <v>1</v>
      </c>
      <c r="G784">
        <v>1</v>
      </c>
      <c r="H784">
        <v>2</v>
      </c>
      <c r="I784" t="s">
        <v>1205</v>
      </c>
      <c r="J784" t="s">
        <v>1206</v>
      </c>
      <c r="K784" t="s">
        <v>1207</v>
      </c>
      <c r="L784">
        <v>1368</v>
      </c>
      <c r="N784">
        <v>1011</v>
      </c>
      <c r="O784" t="s">
        <v>1151</v>
      </c>
      <c r="P784" t="s">
        <v>1151</v>
      </c>
      <c r="Q784">
        <v>1</v>
      </c>
      <c r="X784">
        <v>1.06</v>
      </c>
      <c r="Y784">
        <v>0</v>
      </c>
      <c r="Z784">
        <v>89.99</v>
      </c>
      <c r="AA784">
        <v>10.06</v>
      </c>
      <c r="AB784">
        <v>0</v>
      </c>
      <c r="AC784">
        <v>0</v>
      </c>
      <c r="AD784">
        <v>1</v>
      </c>
      <c r="AE784">
        <v>0</v>
      </c>
      <c r="AF784" t="s">
        <v>3</v>
      </c>
      <c r="AG784">
        <v>1.06</v>
      </c>
      <c r="AH784">
        <v>2</v>
      </c>
      <c r="AI784">
        <v>39573076</v>
      </c>
      <c r="AJ784">
        <v>829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ROW(Source!A329)</f>
        <v>329</v>
      </c>
      <c r="B785">
        <v>39573086</v>
      </c>
      <c r="C785">
        <v>39573072</v>
      </c>
      <c r="D785">
        <v>36882890</v>
      </c>
      <c r="E785">
        <v>1</v>
      </c>
      <c r="F785">
        <v>1</v>
      </c>
      <c r="G785">
        <v>1</v>
      </c>
      <c r="H785">
        <v>2</v>
      </c>
      <c r="I785" t="s">
        <v>1239</v>
      </c>
      <c r="J785" t="s">
        <v>1240</v>
      </c>
      <c r="K785" t="s">
        <v>1241</v>
      </c>
      <c r="L785">
        <v>1368</v>
      </c>
      <c r="N785">
        <v>1011</v>
      </c>
      <c r="O785" t="s">
        <v>1151</v>
      </c>
      <c r="P785" t="s">
        <v>1151</v>
      </c>
      <c r="Q785">
        <v>1</v>
      </c>
      <c r="X785">
        <v>1.17</v>
      </c>
      <c r="Y785">
        <v>0</v>
      </c>
      <c r="Z785">
        <v>0.55000000000000004</v>
      </c>
      <c r="AA785">
        <v>0</v>
      </c>
      <c r="AB785">
        <v>0</v>
      </c>
      <c r="AC785">
        <v>0</v>
      </c>
      <c r="AD785">
        <v>1</v>
      </c>
      <c r="AE785">
        <v>0</v>
      </c>
      <c r="AF785" t="s">
        <v>3</v>
      </c>
      <c r="AG785">
        <v>1.17</v>
      </c>
      <c r="AH785">
        <v>2</v>
      </c>
      <c r="AI785">
        <v>39573077</v>
      </c>
      <c r="AJ785">
        <v>830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ROW(Source!A329)</f>
        <v>329</v>
      </c>
      <c r="B786">
        <v>39573087</v>
      </c>
      <c r="C786">
        <v>39573072</v>
      </c>
      <c r="D786">
        <v>36883554</v>
      </c>
      <c r="E786">
        <v>1</v>
      </c>
      <c r="F786">
        <v>1</v>
      </c>
      <c r="G786">
        <v>1</v>
      </c>
      <c r="H786">
        <v>2</v>
      </c>
      <c r="I786" t="s">
        <v>1158</v>
      </c>
      <c r="J786" t="s">
        <v>1159</v>
      </c>
      <c r="K786" t="s">
        <v>1160</v>
      </c>
      <c r="L786">
        <v>1368</v>
      </c>
      <c r="N786">
        <v>1011</v>
      </c>
      <c r="O786" t="s">
        <v>1151</v>
      </c>
      <c r="P786" t="s">
        <v>1151</v>
      </c>
      <c r="Q786">
        <v>1</v>
      </c>
      <c r="X786">
        <v>1.85</v>
      </c>
      <c r="Y786">
        <v>0</v>
      </c>
      <c r="Z786">
        <v>65.709999999999994</v>
      </c>
      <c r="AA786">
        <v>11.6</v>
      </c>
      <c r="AB786">
        <v>0</v>
      </c>
      <c r="AC786">
        <v>0</v>
      </c>
      <c r="AD786">
        <v>1</v>
      </c>
      <c r="AE786">
        <v>0</v>
      </c>
      <c r="AF786" t="s">
        <v>3</v>
      </c>
      <c r="AG786">
        <v>1.85</v>
      </c>
      <c r="AH786">
        <v>2</v>
      </c>
      <c r="AI786">
        <v>39573078</v>
      </c>
      <c r="AJ786">
        <v>831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ROW(Source!A329)</f>
        <v>329</v>
      </c>
      <c r="B787">
        <v>39573088</v>
      </c>
      <c r="C787">
        <v>39573072</v>
      </c>
      <c r="D787">
        <v>36883883</v>
      </c>
      <c r="E787">
        <v>1</v>
      </c>
      <c r="F787">
        <v>1</v>
      </c>
      <c r="G787">
        <v>1</v>
      </c>
      <c r="H787">
        <v>2</v>
      </c>
      <c r="I787" t="s">
        <v>1451</v>
      </c>
      <c r="J787" t="s">
        <v>1452</v>
      </c>
      <c r="K787" t="s">
        <v>1453</v>
      </c>
      <c r="L787">
        <v>1368</v>
      </c>
      <c r="N787">
        <v>1011</v>
      </c>
      <c r="O787" t="s">
        <v>1151</v>
      </c>
      <c r="P787" t="s">
        <v>1151</v>
      </c>
      <c r="Q787">
        <v>1</v>
      </c>
      <c r="X787">
        <v>1.17</v>
      </c>
      <c r="Y787">
        <v>0</v>
      </c>
      <c r="Z787">
        <v>32.5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3</v>
      </c>
      <c r="AG787">
        <v>1.17</v>
      </c>
      <c r="AH787">
        <v>2</v>
      </c>
      <c r="AI787">
        <v>39573079</v>
      </c>
      <c r="AJ787">
        <v>832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ROW(Source!A329)</f>
        <v>329</v>
      </c>
      <c r="B788">
        <v>39573089</v>
      </c>
      <c r="C788">
        <v>39573072</v>
      </c>
      <c r="D788">
        <v>36796087</v>
      </c>
      <c r="E788">
        <v>17</v>
      </c>
      <c r="F788">
        <v>1</v>
      </c>
      <c r="G788">
        <v>1</v>
      </c>
      <c r="H788">
        <v>3</v>
      </c>
      <c r="I788" t="s">
        <v>133</v>
      </c>
      <c r="J788" t="s">
        <v>3</v>
      </c>
      <c r="K788" t="s">
        <v>134</v>
      </c>
      <c r="L788">
        <v>1339</v>
      </c>
      <c r="N788">
        <v>1007</v>
      </c>
      <c r="O788" t="s">
        <v>73</v>
      </c>
      <c r="P788" t="s">
        <v>73</v>
      </c>
      <c r="Q788">
        <v>1</v>
      </c>
      <c r="X788">
        <v>9.6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 t="s">
        <v>3</v>
      </c>
      <c r="AG788">
        <v>9.6</v>
      </c>
      <c r="AH788">
        <v>3</v>
      </c>
      <c r="AI788">
        <v>-1</v>
      </c>
      <c r="AJ788" t="s">
        <v>3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ROW(Source!A329)</f>
        <v>329</v>
      </c>
      <c r="B789">
        <v>39573090</v>
      </c>
      <c r="C789">
        <v>39573072</v>
      </c>
      <c r="D789">
        <v>36796591</v>
      </c>
      <c r="E789">
        <v>17</v>
      </c>
      <c r="F789">
        <v>1</v>
      </c>
      <c r="G789">
        <v>1</v>
      </c>
      <c r="H789">
        <v>3</v>
      </c>
      <c r="I789" t="s">
        <v>655</v>
      </c>
      <c r="J789" t="s">
        <v>3</v>
      </c>
      <c r="K789" t="s">
        <v>656</v>
      </c>
      <c r="L789">
        <v>1354</v>
      </c>
      <c r="N789">
        <v>1010</v>
      </c>
      <c r="O789" t="s">
        <v>35</v>
      </c>
      <c r="P789" t="s">
        <v>35</v>
      </c>
      <c r="Q789">
        <v>1</v>
      </c>
      <c r="X789">
        <v>100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 t="s">
        <v>3</v>
      </c>
      <c r="AG789">
        <v>100</v>
      </c>
      <c r="AH789">
        <v>2</v>
      </c>
      <c r="AI789">
        <v>39573080</v>
      </c>
      <c r="AJ789">
        <v>833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ROW(Source!A332)</f>
        <v>332</v>
      </c>
      <c r="B790">
        <v>39573116</v>
      </c>
      <c r="C790">
        <v>39573093</v>
      </c>
      <c r="D790">
        <v>37072767</v>
      </c>
      <c r="E790">
        <v>1</v>
      </c>
      <c r="F790">
        <v>1</v>
      </c>
      <c r="G790">
        <v>1</v>
      </c>
      <c r="H790">
        <v>1</v>
      </c>
      <c r="I790" t="s">
        <v>1399</v>
      </c>
      <c r="J790" t="s">
        <v>3</v>
      </c>
      <c r="K790" t="s">
        <v>1400</v>
      </c>
      <c r="L790">
        <v>1191</v>
      </c>
      <c r="N790">
        <v>1013</v>
      </c>
      <c r="O790" t="s">
        <v>1143</v>
      </c>
      <c r="P790" t="s">
        <v>1143</v>
      </c>
      <c r="Q790">
        <v>1</v>
      </c>
      <c r="X790">
        <v>39.130000000000003</v>
      </c>
      <c r="Y790">
        <v>0</v>
      </c>
      <c r="Z790">
        <v>0</v>
      </c>
      <c r="AA790">
        <v>0</v>
      </c>
      <c r="AB790">
        <v>9.18</v>
      </c>
      <c r="AC790">
        <v>0</v>
      </c>
      <c r="AD790">
        <v>1</v>
      </c>
      <c r="AE790">
        <v>1</v>
      </c>
      <c r="AF790" t="s">
        <v>3</v>
      </c>
      <c r="AG790">
        <v>39.130000000000003</v>
      </c>
      <c r="AH790">
        <v>2</v>
      </c>
      <c r="AI790">
        <v>39573094</v>
      </c>
      <c r="AJ790">
        <v>835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ROW(Source!A332)</f>
        <v>332</v>
      </c>
      <c r="B791">
        <v>39573117</v>
      </c>
      <c r="C791">
        <v>39573093</v>
      </c>
      <c r="D791">
        <v>37064876</v>
      </c>
      <c r="E791">
        <v>1</v>
      </c>
      <c r="F791">
        <v>1</v>
      </c>
      <c r="G791">
        <v>1</v>
      </c>
      <c r="H791">
        <v>1</v>
      </c>
      <c r="I791" t="s">
        <v>1146</v>
      </c>
      <c r="J791" t="s">
        <v>3</v>
      </c>
      <c r="K791" t="s">
        <v>1147</v>
      </c>
      <c r="L791">
        <v>1191</v>
      </c>
      <c r="N791">
        <v>1013</v>
      </c>
      <c r="O791" t="s">
        <v>1143</v>
      </c>
      <c r="P791" t="s">
        <v>1143</v>
      </c>
      <c r="Q791">
        <v>1</v>
      </c>
      <c r="X791">
        <v>4.91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1</v>
      </c>
      <c r="AE791">
        <v>2</v>
      </c>
      <c r="AF791" t="s">
        <v>3</v>
      </c>
      <c r="AG791">
        <v>4.91</v>
      </c>
      <c r="AH791">
        <v>2</v>
      </c>
      <c r="AI791">
        <v>39573095</v>
      </c>
      <c r="AJ791">
        <v>836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ROW(Source!A332)</f>
        <v>332</v>
      </c>
      <c r="B792">
        <v>39573118</v>
      </c>
      <c r="C792">
        <v>39573093</v>
      </c>
      <c r="D792">
        <v>36882079</v>
      </c>
      <c r="E792">
        <v>1</v>
      </c>
      <c r="F792">
        <v>1</v>
      </c>
      <c r="G792">
        <v>1</v>
      </c>
      <c r="H792">
        <v>2</v>
      </c>
      <c r="I792" t="s">
        <v>1401</v>
      </c>
      <c r="J792" t="s">
        <v>1402</v>
      </c>
      <c r="K792" t="s">
        <v>1403</v>
      </c>
      <c r="L792">
        <v>1368</v>
      </c>
      <c r="N792">
        <v>1011</v>
      </c>
      <c r="O792" t="s">
        <v>1151</v>
      </c>
      <c r="P792" t="s">
        <v>1151</v>
      </c>
      <c r="Q792">
        <v>1</v>
      </c>
      <c r="X792">
        <v>0.1</v>
      </c>
      <c r="Y792">
        <v>0</v>
      </c>
      <c r="Z792">
        <v>120.24</v>
      </c>
      <c r="AA792">
        <v>15.42</v>
      </c>
      <c r="AB792">
        <v>0</v>
      </c>
      <c r="AC792">
        <v>0</v>
      </c>
      <c r="AD792">
        <v>1</v>
      </c>
      <c r="AE792">
        <v>0</v>
      </c>
      <c r="AF792" t="s">
        <v>3</v>
      </c>
      <c r="AG792">
        <v>0.1</v>
      </c>
      <c r="AH792">
        <v>2</v>
      </c>
      <c r="AI792">
        <v>39573096</v>
      </c>
      <c r="AJ792">
        <v>837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ROW(Source!A332)</f>
        <v>332</v>
      </c>
      <c r="B793">
        <v>39573119</v>
      </c>
      <c r="C793">
        <v>39573093</v>
      </c>
      <c r="D793">
        <v>36882159</v>
      </c>
      <c r="E793">
        <v>1</v>
      </c>
      <c r="F793">
        <v>1</v>
      </c>
      <c r="G793">
        <v>1</v>
      </c>
      <c r="H793">
        <v>2</v>
      </c>
      <c r="I793" t="s">
        <v>1155</v>
      </c>
      <c r="J793" t="s">
        <v>1156</v>
      </c>
      <c r="K793" t="s">
        <v>1157</v>
      </c>
      <c r="L793">
        <v>1368</v>
      </c>
      <c r="N793">
        <v>1011</v>
      </c>
      <c r="O793" t="s">
        <v>1151</v>
      </c>
      <c r="P793" t="s">
        <v>1151</v>
      </c>
      <c r="Q793">
        <v>1</v>
      </c>
      <c r="X793">
        <v>4.62</v>
      </c>
      <c r="Y793">
        <v>0</v>
      </c>
      <c r="Z793">
        <v>111.99</v>
      </c>
      <c r="AA793">
        <v>13.5</v>
      </c>
      <c r="AB793">
        <v>0</v>
      </c>
      <c r="AC793">
        <v>0</v>
      </c>
      <c r="AD793">
        <v>1</v>
      </c>
      <c r="AE793">
        <v>0</v>
      </c>
      <c r="AF793" t="s">
        <v>3</v>
      </c>
      <c r="AG793">
        <v>4.62</v>
      </c>
      <c r="AH793">
        <v>2</v>
      </c>
      <c r="AI793">
        <v>39573097</v>
      </c>
      <c r="AJ793">
        <v>838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ROW(Source!A332)</f>
        <v>332</v>
      </c>
      <c r="B794">
        <v>39573120</v>
      </c>
      <c r="C794">
        <v>39573093</v>
      </c>
      <c r="D794">
        <v>36882292</v>
      </c>
      <c r="E794">
        <v>1</v>
      </c>
      <c r="F794">
        <v>1</v>
      </c>
      <c r="G794">
        <v>1</v>
      </c>
      <c r="H794">
        <v>2</v>
      </c>
      <c r="I794" t="s">
        <v>1445</v>
      </c>
      <c r="J794" t="s">
        <v>1446</v>
      </c>
      <c r="K794" t="s">
        <v>1447</v>
      </c>
      <c r="L794">
        <v>1368</v>
      </c>
      <c r="N794">
        <v>1011</v>
      </c>
      <c r="O794" t="s">
        <v>1151</v>
      </c>
      <c r="P794" t="s">
        <v>1151</v>
      </c>
      <c r="Q794">
        <v>1</v>
      </c>
      <c r="X794">
        <v>3.46</v>
      </c>
      <c r="Y794">
        <v>0</v>
      </c>
      <c r="Z794">
        <v>0.9</v>
      </c>
      <c r="AA794">
        <v>0</v>
      </c>
      <c r="AB794">
        <v>0</v>
      </c>
      <c r="AC794">
        <v>0</v>
      </c>
      <c r="AD794">
        <v>1</v>
      </c>
      <c r="AE794">
        <v>0</v>
      </c>
      <c r="AF794" t="s">
        <v>3</v>
      </c>
      <c r="AG794">
        <v>3.46</v>
      </c>
      <c r="AH794">
        <v>2</v>
      </c>
      <c r="AI794">
        <v>39573098</v>
      </c>
      <c r="AJ794">
        <v>839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ROW(Source!A332)</f>
        <v>332</v>
      </c>
      <c r="B795">
        <v>39573121</v>
      </c>
      <c r="C795">
        <v>39573093</v>
      </c>
      <c r="D795">
        <v>36883554</v>
      </c>
      <c r="E795">
        <v>1</v>
      </c>
      <c r="F795">
        <v>1</v>
      </c>
      <c r="G795">
        <v>1</v>
      </c>
      <c r="H795">
        <v>2</v>
      </c>
      <c r="I795" t="s">
        <v>1158</v>
      </c>
      <c r="J795" t="s">
        <v>1159</v>
      </c>
      <c r="K795" t="s">
        <v>1160</v>
      </c>
      <c r="L795">
        <v>1368</v>
      </c>
      <c r="N795">
        <v>1011</v>
      </c>
      <c r="O795" t="s">
        <v>1151</v>
      </c>
      <c r="P795" t="s">
        <v>1151</v>
      </c>
      <c r="Q795">
        <v>1</v>
      </c>
      <c r="X795">
        <v>0.19</v>
      </c>
      <c r="Y795">
        <v>0</v>
      </c>
      <c r="Z795">
        <v>65.709999999999994</v>
      </c>
      <c r="AA795">
        <v>11.6</v>
      </c>
      <c r="AB795">
        <v>0</v>
      </c>
      <c r="AC795">
        <v>0</v>
      </c>
      <c r="AD795">
        <v>1</v>
      </c>
      <c r="AE795">
        <v>0</v>
      </c>
      <c r="AF795" t="s">
        <v>3</v>
      </c>
      <c r="AG795">
        <v>0.19</v>
      </c>
      <c r="AH795">
        <v>2</v>
      </c>
      <c r="AI795">
        <v>39573099</v>
      </c>
      <c r="AJ795">
        <v>840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ROW(Source!A332)</f>
        <v>332</v>
      </c>
      <c r="B796">
        <v>39573122</v>
      </c>
      <c r="C796">
        <v>39573093</v>
      </c>
      <c r="D796">
        <v>36883789</v>
      </c>
      <c r="E796">
        <v>1</v>
      </c>
      <c r="F796">
        <v>1</v>
      </c>
      <c r="G796">
        <v>1</v>
      </c>
      <c r="H796">
        <v>2</v>
      </c>
      <c r="I796" t="s">
        <v>1378</v>
      </c>
      <c r="J796" t="s">
        <v>1379</v>
      </c>
      <c r="K796" t="s">
        <v>1380</v>
      </c>
      <c r="L796">
        <v>1368</v>
      </c>
      <c r="N796">
        <v>1011</v>
      </c>
      <c r="O796" t="s">
        <v>1151</v>
      </c>
      <c r="P796" t="s">
        <v>1151</v>
      </c>
      <c r="Q796">
        <v>1</v>
      </c>
      <c r="X796">
        <v>1.63</v>
      </c>
      <c r="Y796">
        <v>0</v>
      </c>
      <c r="Z796">
        <v>1.2</v>
      </c>
      <c r="AA796">
        <v>0</v>
      </c>
      <c r="AB796">
        <v>0</v>
      </c>
      <c r="AC796">
        <v>0</v>
      </c>
      <c r="AD796">
        <v>1</v>
      </c>
      <c r="AE796">
        <v>0</v>
      </c>
      <c r="AF796" t="s">
        <v>3</v>
      </c>
      <c r="AG796">
        <v>1.63</v>
      </c>
      <c r="AH796">
        <v>2</v>
      </c>
      <c r="AI796">
        <v>39573100</v>
      </c>
      <c r="AJ796">
        <v>841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ROW(Source!A332)</f>
        <v>332</v>
      </c>
      <c r="B797">
        <v>39573123</v>
      </c>
      <c r="C797">
        <v>39573093</v>
      </c>
      <c r="D797">
        <v>36883836</v>
      </c>
      <c r="E797">
        <v>1</v>
      </c>
      <c r="F797">
        <v>1</v>
      </c>
      <c r="G797">
        <v>1</v>
      </c>
      <c r="H797">
        <v>2</v>
      </c>
      <c r="I797" t="s">
        <v>1407</v>
      </c>
      <c r="J797" t="s">
        <v>1408</v>
      </c>
      <c r="K797" t="s">
        <v>1409</v>
      </c>
      <c r="L797">
        <v>1368</v>
      </c>
      <c r="N797">
        <v>1011</v>
      </c>
      <c r="O797" t="s">
        <v>1151</v>
      </c>
      <c r="P797" t="s">
        <v>1151</v>
      </c>
      <c r="Q797">
        <v>1</v>
      </c>
      <c r="X797">
        <v>6.71</v>
      </c>
      <c r="Y797">
        <v>0</v>
      </c>
      <c r="Z797">
        <v>12.31</v>
      </c>
      <c r="AA797">
        <v>0</v>
      </c>
      <c r="AB797">
        <v>0</v>
      </c>
      <c r="AC797">
        <v>0</v>
      </c>
      <c r="AD797">
        <v>1</v>
      </c>
      <c r="AE797">
        <v>0</v>
      </c>
      <c r="AF797" t="s">
        <v>3</v>
      </c>
      <c r="AG797">
        <v>6.71</v>
      </c>
      <c r="AH797">
        <v>2</v>
      </c>
      <c r="AI797">
        <v>39573101</v>
      </c>
      <c r="AJ797">
        <v>842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ROW(Source!A332)</f>
        <v>332</v>
      </c>
      <c r="B798">
        <v>39573124</v>
      </c>
      <c r="C798">
        <v>39573093</v>
      </c>
      <c r="D798">
        <v>36800159</v>
      </c>
      <c r="E798">
        <v>1</v>
      </c>
      <c r="F798">
        <v>1</v>
      </c>
      <c r="G798">
        <v>1</v>
      </c>
      <c r="H798">
        <v>3</v>
      </c>
      <c r="I798" t="s">
        <v>1387</v>
      </c>
      <c r="J798" t="s">
        <v>1388</v>
      </c>
      <c r="K798" t="s">
        <v>1389</v>
      </c>
      <c r="L798">
        <v>1339</v>
      </c>
      <c r="N798">
        <v>1007</v>
      </c>
      <c r="O798" t="s">
        <v>73</v>
      </c>
      <c r="P798" t="s">
        <v>73</v>
      </c>
      <c r="Q798">
        <v>1</v>
      </c>
      <c r="X798">
        <v>1.37</v>
      </c>
      <c r="Y798">
        <v>6.22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0</v>
      </c>
      <c r="AF798" t="s">
        <v>3</v>
      </c>
      <c r="AG798">
        <v>1.37</v>
      </c>
      <c r="AH798">
        <v>2</v>
      </c>
      <c r="AI798">
        <v>39573102</v>
      </c>
      <c r="AJ798">
        <v>843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ROW(Source!A332)</f>
        <v>332</v>
      </c>
      <c r="B799">
        <v>39573125</v>
      </c>
      <c r="C799">
        <v>39573093</v>
      </c>
      <c r="D799">
        <v>36800166</v>
      </c>
      <c r="E799">
        <v>1</v>
      </c>
      <c r="F799">
        <v>1</v>
      </c>
      <c r="G799">
        <v>1</v>
      </c>
      <c r="H799">
        <v>3</v>
      </c>
      <c r="I799" t="s">
        <v>1410</v>
      </c>
      <c r="J799" t="s">
        <v>1411</v>
      </c>
      <c r="K799" t="s">
        <v>1412</v>
      </c>
      <c r="L799">
        <v>1346</v>
      </c>
      <c r="N799">
        <v>1009</v>
      </c>
      <c r="O799" t="s">
        <v>307</v>
      </c>
      <c r="P799" t="s">
        <v>307</v>
      </c>
      <c r="Q799">
        <v>1</v>
      </c>
      <c r="X799">
        <v>0.41</v>
      </c>
      <c r="Y799">
        <v>6.09</v>
      </c>
      <c r="Z799">
        <v>0</v>
      </c>
      <c r="AA799">
        <v>0</v>
      </c>
      <c r="AB799">
        <v>0</v>
      </c>
      <c r="AC799">
        <v>0</v>
      </c>
      <c r="AD799">
        <v>1</v>
      </c>
      <c r="AE799">
        <v>0</v>
      </c>
      <c r="AF799" t="s">
        <v>3</v>
      </c>
      <c r="AG799">
        <v>0.41</v>
      </c>
      <c r="AH799">
        <v>2</v>
      </c>
      <c r="AI799">
        <v>39573103</v>
      </c>
      <c r="AJ799">
        <v>844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ROW(Source!A332)</f>
        <v>332</v>
      </c>
      <c r="B800">
        <v>39573126</v>
      </c>
      <c r="C800">
        <v>39573093</v>
      </c>
      <c r="D800">
        <v>36803259</v>
      </c>
      <c r="E800">
        <v>1</v>
      </c>
      <c r="F800">
        <v>1</v>
      </c>
      <c r="G800">
        <v>1</v>
      </c>
      <c r="H800">
        <v>3</v>
      </c>
      <c r="I800" t="s">
        <v>1448</v>
      </c>
      <c r="J800" t="s">
        <v>1449</v>
      </c>
      <c r="K800" t="s">
        <v>1450</v>
      </c>
      <c r="L800">
        <v>1348</v>
      </c>
      <c r="N800">
        <v>1009</v>
      </c>
      <c r="O800" t="s">
        <v>64</v>
      </c>
      <c r="P800" t="s">
        <v>64</v>
      </c>
      <c r="Q800">
        <v>1000</v>
      </c>
      <c r="X800">
        <v>4.0000000000000001E-3</v>
      </c>
      <c r="Y800">
        <v>10749</v>
      </c>
      <c r="Z800">
        <v>0</v>
      </c>
      <c r="AA800">
        <v>0</v>
      </c>
      <c r="AB800">
        <v>0</v>
      </c>
      <c r="AC800">
        <v>0</v>
      </c>
      <c r="AD800">
        <v>1</v>
      </c>
      <c r="AE800">
        <v>0</v>
      </c>
      <c r="AF800" t="s">
        <v>3</v>
      </c>
      <c r="AG800">
        <v>4.0000000000000001E-3</v>
      </c>
      <c r="AH800">
        <v>2</v>
      </c>
      <c r="AI800">
        <v>39573104</v>
      </c>
      <c r="AJ800">
        <v>845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ROW(Source!A332)</f>
        <v>332</v>
      </c>
      <c r="B801">
        <v>39573127</v>
      </c>
      <c r="C801">
        <v>39573093</v>
      </c>
      <c r="D801">
        <v>36804447</v>
      </c>
      <c r="E801">
        <v>1</v>
      </c>
      <c r="F801">
        <v>1</v>
      </c>
      <c r="G801">
        <v>1</v>
      </c>
      <c r="H801">
        <v>3</v>
      </c>
      <c r="I801" t="s">
        <v>1276</v>
      </c>
      <c r="J801" t="s">
        <v>1277</v>
      </c>
      <c r="K801" t="s">
        <v>1278</v>
      </c>
      <c r="L801">
        <v>1348</v>
      </c>
      <c r="N801">
        <v>1009</v>
      </c>
      <c r="O801" t="s">
        <v>64</v>
      </c>
      <c r="P801" t="s">
        <v>64</v>
      </c>
      <c r="Q801">
        <v>1000</v>
      </c>
      <c r="X801">
        <v>0</v>
      </c>
      <c r="Y801">
        <v>9040.01</v>
      </c>
      <c r="Z801">
        <v>0</v>
      </c>
      <c r="AA801">
        <v>0</v>
      </c>
      <c r="AB801">
        <v>0</v>
      </c>
      <c r="AC801">
        <v>1</v>
      </c>
      <c r="AD801">
        <v>0</v>
      </c>
      <c r="AE801">
        <v>0</v>
      </c>
      <c r="AF801" t="s">
        <v>3</v>
      </c>
      <c r="AG801">
        <v>0</v>
      </c>
      <c r="AH801">
        <v>3</v>
      </c>
      <c r="AI801">
        <v>-1</v>
      </c>
      <c r="AJ801" t="s">
        <v>3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ROW(Source!A332)</f>
        <v>332</v>
      </c>
      <c r="B802">
        <v>39573128</v>
      </c>
      <c r="C802">
        <v>39573093</v>
      </c>
      <c r="D802">
        <v>36804545</v>
      </c>
      <c r="E802">
        <v>1</v>
      </c>
      <c r="F802">
        <v>1</v>
      </c>
      <c r="G802">
        <v>1</v>
      </c>
      <c r="H802">
        <v>3</v>
      </c>
      <c r="I802" t="s">
        <v>1211</v>
      </c>
      <c r="J802" t="s">
        <v>1212</v>
      </c>
      <c r="K802" t="s">
        <v>1213</v>
      </c>
      <c r="L802">
        <v>1348</v>
      </c>
      <c r="N802">
        <v>1009</v>
      </c>
      <c r="O802" t="s">
        <v>64</v>
      </c>
      <c r="P802" t="s">
        <v>64</v>
      </c>
      <c r="Q802">
        <v>1000</v>
      </c>
      <c r="X802">
        <v>1.0000000000000001E-5</v>
      </c>
      <c r="Y802">
        <v>11978</v>
      </c>
      <c r="Z802">
        <v>0</v>
      </c>
      <c r="AA802">
        <v>0</v>
      </c>
      <c r="AB802">
        <v>0</v>
      </c>
      <c r="AC802">
        <v>0</v>
      </c>
      <c r="AD802">
        <v>1</v>
      </c>
      <c r="AE802">
        <v>0</v>
      </c>
      <c r="AF802" t="s">
        <v>3</v>
      </c>
      <c r="AG802">
        <v>1.0000000000000001E-5</v>
      </c>
      <c r="AH802">
        <v>2</v>
      </c>
      <c r="AI802">
        <v>39573105</v>
      </c>
      <c r="AJ802">
        <v>846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ROW(Source!A332)</f>
        <v>332</v>
      </c>
      <c r="B803">
        <v>39573129</v>
      </c>
      <c r="C803">
        <v>39573093</v>
      </c>
      <c r="D803">
        <v>36805527</v>
      </c>
      <c r="E803">
        <v>1</v>
      </c>
      <c r="F803">
        <v>1</v>
      </c>
      <c r="G803">
        <v>1</v>
      </c>
      <c r="H803">
        <v>3</v>
      </c>
      <c r="I803" t="s">
        <v>1413</v>
      </c>
      <c r="J803" t="s">
        <v>1414</v>
      </c>
      <c r="K803" t="s">
        <v>1415</v>
      </c>
      <c r="L803">
        <v>1348</v>
      </c>
      <c r="N803">
        <v>1009</v>
      </c>
      <c r="O803" t="s">
        <v>64</v>
      </c>
      <c r="P803" t="s">
        <v>64</v>
      </c>
      <c r="Q803">
        <v>1000</v>
      </c>
      <c r="X803">
        <v>1E-4</v>
      </c>
      <c r="Y803">
        <v>37900</v>
      </c>
      <c r="Z803">
        <v>0</v>
      </c>
      <c r="AA803">
        <v>0</v>
      </c>
      <c r="AB803">
        <v>0</v>
      </c>
      <c r="AC803">
        <v>0</v>
      </c>
      <c r="AD803">
        <v>1</v>
      </c>
      <c r="AE803">
        <v>0</v>
      </c>
      <c r="AF803" t="s">
        <v>3</v>
      </c>
      <c r="AG803">
        <v>1E-4</v>
      </c>
      <c r="AH803">
        <v>2</v>
      </c>
      <c r="AI803">
        <v>39573106</v>
      </c>
      <c r="AJ803">
        <v>847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ROW(Source!A332)</f>
        <v>332</v>
      </c>
      <c r="B804">
        <v>39573130</v>
      </c>
      <c r="C804">
        <v>39573093</v>
      </c>
      <c r="D804">
        <v>36823258</v>
      </c>
      <c r="E804">
        <v>1</v>
      </c>
      <c r="F804">
        <v>1</v>
      </c>
      <c r="G804">
        <v>1</v>
      </c>
      <c r="H804">
        <v>3</v>
      </c>
      <c r="I804" t="s">
        <v>579</v>
      </c>
      <c r="J804" t="s">
        <v>581</v>
      </c>
      <c r="K804" t="s">
        <v>580</v>
      </c>
      <c r="L804">
        <v>1348</v>
      </c>
      <c r="N804">
        <v>1009</v>
      </c>
      <c r="O804" t="s">
        <v>64</v>
      </c>
      <c r="P804" t="s">
        <v>64</v>
      </c>
      <c r="Q804">
        <v>1000</v>
      </c>
      <c r="X804">
        <v>1E-3</v>
      </c>
      <c r="Y804">
        <v>7712</v>
      </c>
      <c r="Z804">
        <v>0</v>
      </c>
      <c r="AA804">
        <v>0</v>
      </c>
      <c r="AB804">
        <v>0</v>
      </c>
      <c r="AC804">
        <v>0</v>
      </c>
      <c r="AD804">
        <v>1</v>
      </c>
      <c r="AE804">
        <v>0</v>
      </c>
      <c r="AF804" t="s">
        <v>3</v>
      </c>
      <c r="AG804">
        <v>1E-3</v>
      </c>
      <c r="AH804">
        <v>2</v>
      </c>
      <c r="AI804">
        <v>39573107</v>
      </c>
      <c r="AJ804">
        <v>848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ROW(Source!A332)</f>
        <v>332</v>
      </c>
      <c r="B805">
        <v>39573131</v>
      </c>
      <c r="C805">
        <v>39573093</v>
      </c>
      <c r="D805">
        <v>36796419</v>
      </c>
      <c r="E805">
        <v>17</v>
      </c>
      <c r="F805">
        <v>1</v>
      </c>
      <c r="G805">
        <v>1</v>
      </c>
      <c r="H805">
        <v>3</v>
      </c>
      <c r="I805" t="s">
        <v>124</v>
      </c>
      <c r="J805" t="s">
        <v>3</v>
      </c>
      <c r="K805" t="s">
        <v>125</v>
      </c>
      <c r="L805">
        <v>1348</v>
      </c>
      <c r="N805">
        <v>1009</v>
      </c>
      <c r="O805" t="s">
        <v>64</v>
      </c>
      <c r="P805" t="s">
        <v>64</v>
      </c>
      <c r="Q805">
        <v>1000</v>
      </c>
      <c r="X805">
        <v>1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 t="s">
        <v>3</v>
      </c>
      <c r="AG805">
        <v>1</v>
      </c>
      <c r="AH805">
        <v>2</v>
      </c>
      <c r="AI805">
        <v>39573108</v>
      </c>
      <c r="AJ805">
        <v>849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ROW(Source!A332)</f>
        <v>332</v>
      </c>
      <c r="B806">
        <v>39573132</v>
      </c>
      <c r="C806">
        <v>39573093</v>
      </c>
      <c r="D806">
        <v>36825287</v>
      </c>
      <c r="E806">
        <v>1</v>
      </c>
      <c r="F806">
        <v>1</v>
      </c>
      <c r="G806">
        <v>1</v>
      </c>
      <c r="H806">
        <v>3</v>
      </c>
      <c r="I806" t="s">
        <v>1416</v>
      </c>
      <c r="J806" t="s">
        <v>1417</v>
      </c>
      <c r="K806" t="s">
        <v>1418</v>
      </c>
      <c r="L806">
        <v>1302</v>
      </c>
      <c r="N806">
        <v>1003</v>
      </c>
      <c r="O806" t="s">
        <v>47</v>
      </c>
      <c r="P806" t="s">
        <v>47</v>
      </c>
      <c r="Q806">
        <v>10</v>
      </c>
      <c r="X806">
        <v>1.8700000000000001E-2</v>
      </c>
      <c r="Y806">
        <v>50.24</v>
      </c>
      <c r="Z806">
        <v>0</v>
      </c>
      <c r="AA806">
        <v>0</v>
      </c>
      <c r="AB806">
        <v>0</v>
      </c>
      <c r="AC806">
        <v>0</v>
      </c>
      <c r="AD806">
        <v>1</v>
      </c>
      <c r="AE806">
        <v>0</v>
      </c>
      <c r="AF806" t="s">
        <v>3</v>
      </c>
      <c r="AG806">
        <v>1.8700000000000001E-2</v>
      </c>
      <c r="AH806">
        <v>2</v>
      </c>
      <c r="AI806">
        <v>39573109</v>
      </c>
      <c r="AJ806">
        <v>850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ROW(Source!A332)</f>
        <v>332</v>
      </c>
      <c r="B807">
        <v>39573133</v>
      </c>
      <c r="C807">
        <v>39573093</v>
      </c>
      <c r="D807">
        <v>36825646</v>
      </c>
      <c r="E807">
        <v>1</v>
      </c>
      <c r="F807">
        <v>1</v>
      </c>
      <c r="G807">
        <v>1</v>
      </c>
      <c r="H807">
        <v>3</v>
      </c>
      <c r="I807" t="s">
        <v>1220</v>
      </c>
      <c r="J807" t="s">
        <v>1221</v>
      </c>
      <c r="K807" t="s">
        <v>1222</v>
      </c>
      <c r="L807">
        <v>1348</v>
      </c>
      <c r="N807">
        <v>1009</v>
      </c>
      <c r="O807" t="s">
        <v>64</v>
      </c>
      <c r="P807" t="s">
        <v>64</v>
      </c>
      <c r="Q807">
        <v>1000</v>
      </c>
      <c r="X807">
        <v>3.0000000000000001E-5</v>
      </c>
      <c r="Y807">
        <v>4455.2</v>
      </c>
      <c r="Z807">
        <v>0</v>
      </c>
      <c r="AA807">
        <v>0</v>
      </c>
      <c r="AB807">
        <v>0</v>
      </c>
      <c r="AC807">
        <v>0</v>
      </c>
      <c r="AD807">
        <v>1</v>
      </c>
      <c r="AE807">
        <v>0</v>
      </c>
      <c r="AF807" t="s">
        <v>3</v>
      </c>
      <c r="AG807">
        <v>3.0000000000000001E-5</v>
      </c>
      <c r="AH807">
        <v>2</v>
      </c>
      <c r="AI807">
        <v>39573110</v>
      </c>
      <c r="AJ807">
        <v>851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ROW(Source!A332)</f>
        <v>332</v>
      </c>
      <c r="B808">
        <v>39573134</v>
      </c>
      <c r="C808">
        <v>39573093</v>
      </c>
      <c r="D808">
        <v>36826406</v>
      </c>
      <c r="E808">
        <v>1</v>
      </c>
      <c r="F808">
        <v>1</v>
      </c>
      <c r="G808">
        <v>1</v>
      </c>
      <c r="H808">
        <v>3</v>
      </c>
      <c r="I808" t="s">
        <v>1419</v>
      </c>
      <c r="J808" t="s">
        <v>1420</v>
      </c>
      <c r="K808" t="s">
        <v>1421</v>
      </c>
      <c r="L808">
        <v>1348</v>
      </c>
      <c r="N808">
        <v>1009</v>
      </c>
      <c r="O808" t="s">
        <v>64</v>
      </c>
      <c r="P808" t="s">
        <v>64</v>
      </c>
      <c r="Q808">
        <v>1000</v>
      </c>
      <c r="X808">
        <v>1.9400000000000001E-3</v>
      </c>
      <c r="Y808">
        <v>4920</v>
      </c>
      <c r="Z808">
        <v>0</v>
      </c>
      <c r="AA808">
        <v>0</v>
      </c>
      <c r="AB808">
        <v>0</v>
      </c>
      <c r="AC808">
        <v>0</v>
      </c>
      <c r="AD808">
        <v>1</v>
      </c>
      <c r="AE808">
        <v>0</v>
      </c>
      <c r="AF808" t="s">
        <v>3</v>
      </c>
      <c r="AG808">
        <v>1.9400000000000001E-3</v>
      </c>
      <c r="AH808">
        <v>2</v>
      </c>
      <c r="AI808">
        <v>39573111</v>
      </c>
      <c r="AJ808">
        <v>852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ROW(Source!A332)</f>
        <v>332</v>
      </c>
      <c r="B809">
        <v>39573135</v>
      </c>
      <c r="C809">
        <v>39573093</v>
      </c>
      <c r="D809">
        <v>36830313</v>
      </c>
      <c r="E809">
        <v>1</v>
      </c>
      <c r="F809">
        <v>1</v>
      </c>
      <c r="G809">
        <v>1</v>
      </c>
      <c r="H809">
        <v>3</v>
      </c>
      <c r="I809" t="s">
        <v>1422</v>
      </c>
      <c r="J809" t="s">
        <v>1423</v>
      </c>
      <c r="K809" t="s">
        <v>1424</v>
      </c>
      <c r="L809">
        <v>1339</v>
      </c>
      <c r="N809">
        <v>1007</v>
      </c>
      <c r="O809" t="s">
        <v>73</v>
      </c>
      <c r="P809" t="s">
        <v>73</v>
      </c>
      <c r="Q809">
        <v>1</v>
      </c>
      <c r="X809">
        <v>1.0300000000000001E-3</v>
      </c>
      <c r="Y809">
        <v>1700</v>
      </c>
      <c r="Z809">
        <v>0</v>
      </c>
      <c r="AA809">
        <v>0</v>
      </c>
      <c r="AB809">
        <v>0</v>
      </c>
      <c r="AC809">
        <v>0</v>
      </c>
      <c r="AD809">
        <v>1</v>
      </c>
      <c r="AE809">
        <v>0</v>
      </c>
      <c r="AF809" t="s">
        <v>3</v>
      </c>
      <c r="AG809">
        <v>1.0300000000000001E-3</v>
      </c>
      <c r="AH809">
        <v>2</v>
      </c>
      <c r="AI809">
        <v>39573113</v>
      </c>
      <c r="AJ809">
        <v>854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ROW(Source!A332)</f>
        <v>332</v>
      </c>
      <c r="B810">
        <v>39573136</v>
      </c>
      <c r="C810">
        <v>39573093</v>
      </c>
      <c r="D810">
        <v>36837948</v>
      </c>
      <c r="E810">
        <v>1</v>
      </c>
      <c r="F810">
        <v>1</v>
      </c>
      <c r="G810">
        <v>1</v>
      </c>
      <c r="H810">
        <v>3</v>
      </c>
      <c r="I810" t="s">
        <v>1425</v>
      </c>
      <c r="J810" t="s">
        <v>1426</v>
      </c>
      <c r="K810" t="s">
        <v>1427</v>
      </c>
      <c r="L810">
        <v>1348</v>
      </c>
      <c r="N810">
        <v>1009</v>
      </c>
      <c r="O810" t="s">
        <v>64</v>
      </c>
      <c r="P810" t="s">
        <v>64</v>
      </c>
      <c r="Q810">
        <v>1000</v>
      </c>
      <c r="X810">
        <v>3.1E-4</v>
      </c>
      <c r="Y810">
        <v>15620</v>
      </c>
      <c r="Z810">
        <v>0</v>
      </c>
      <c r="AA810">
        <v>0</v>
      </c>
      <c r="AB810">
        <v>0</v>
      </c>
      <c r="AC810">
        <v>0</v>
      </c>
      <c r="AD810">
        <v>1</v>
      </c>
      <c r="AE810">
        <v>0</v>
      </c>
      <c r="AF810" t="s">
        <v>3</v>
      </c>
      <c r="AG810">
        <v>3.1E-4</v>
      </c>
      <c r="AH810">
        <v>2</v>
      </c>
      <c r="AI810">
        <v>39573114</v>
      </c>
      <c r="AJ810">
        <v>855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ROW(Source!A332)</f>
        <v>332</v>
      </c>
      <c r="B811">
        <v>39573137</v>
      </c>
      <c r="C811">
        <v>39573093</v>
      </c>
      <c r="D811">
        <v>36839146</v>
      </c>
      <c r="E811">
        <v>1</v>
      </c>
      <c r="F811">
        <v>1</v>
      </c>
      <c r="G811">
        <v>1</v>
      </c>
      <c r="H811">
        <v>3</v>
      </c>
      <c r="I811" t="s">
        <v>1393</v>
      </c>
      <c r="J811" t="s">
        <v>1394</v>
      </c>
      <c r="K811" t="s">
        <v>1395</v>
      </c>
      <c r="L811">
        <v>1348</v>
      </c>
      <c r="N811">
        <v>1009</v>
      </c>
      <c r="O811" t="s">
        <v>64</v>
      </c>
      <c r="P811" t="s">
        <v>64</v>
      </c>
      <c r="Q811">
        <v>1000</v>
      </c>
      <c r="X811">
        <v>5.9999999999999995E-4</v>
      </c>
      <c r="Y811">
        <v>9420</v>
      </c>
      <c r="Z811">
        <v>0</v>
      </c>
      <c r="AA811">
        <v>0</v>
      </c>
      <c r="AB811">
        <v>0</v>
      </c>
      <c r="AC811">
        <v>0</v>
      </c>
      <c r="AD811">
        <v>1</v>
      </c>
      <c r="AE811">
        <v>0</v>
      </c>
      <c r="AF811" t="s">
        <v>3</v>
      </c>
      <c r="AG811">
        <v>5.9999999999999995E-4</v>
      </c>
      <c r="AH811">
        <v>2</v>
      </c>
      <c r="AI811">
        <v>39573115</v>
      </c>
      <c r="AJ811">
        <v>856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ROW(Source!A335)</f>
        <v>335</v>
      </c>
      <c r="B812">
        <v>39573196</v>
      </c>
      <c r="C812">
        <v>39573187</v>
      </c>
      <c r="D812">
        <v>37072442</v>
      </c>
      <c r="E812">
        <v>1</v>
      </c>
      <c r="F812">
        <v>1</v>
      </c>
      <c r="G812">
        <v>1</v>
      </c>
      <c r="H812">
        <v>1</v>
      </c>
      <c r="I812" t="s">
        <v>1431</v>
      </c>
      <c r="J812" t="s">
        <v>3</v>
      </c>
      <c r="K812" t="s">
        <v>1432</v>
      </c>
      <c r="L812">
        <v>1191</v>
      </c>
      <c r="N812">
        <v>1013</v>
      </c>
      <c r="O812" t="s">
        <v>1143</v>
      </c>
      <c r="P812" t="s">
        <v>1143</v>
      </c>
      <c r="Q812">
        <v>1</v>
      </c>
      <c r="X812">
        <v>5.31</v>
      </c>
      <c r="Y812">
        <v>0</v>
      </c>
      <c r="Z812">
        <v>0</v>
      </c>
      <c r="AA812">
        <v>0</v>
      </c>
      <c r="AB812">
        <v>10.65</v>
      </c>
      <c r="AC812">
        <v>0</v>
      </c>
      <c r="AD812">
        <v>1</v>
      </c>
      <c r="AE812">
        <v>1</v>
      </c>
      <c r="AF812" t="s">
        <v>20</v>
      </c>
      <c r="AG812">
        <v>6.1064999999999987</v>
      </c>
      <c r="AH812">
        <v>2</v>
      </c>
      <c r="AI812">
        <v>39573188</v>
      </c>
      <c r="AJ812">
        <v>857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ROW(Source!A335)</f>
        <v>335</v>
      </c>
      <c r="B813">
        <v>39573197</v>
      </c>
      <c r="C813">
        <v>39573187</v>
      </c>
      <c r="D813">
        <v>37064876</v>
      </c>
      <c r="E813">
        <v>1</v>
      </c>
      <c r="F813">
        <v>1</v>
      </c>
      <c r="G813">
        <v>1</v>
      </c>
      <c r="H813">
        <v>1</v>
      </c>
      <c r="I813" t="s">
        <v>1146</v>
      </c>
      <c r="J813" t="s">
        <v>3</v>
      </c>
      <c r="K813" t="s">
        <v>1147</v>
      </c>
      <c r="L813">
        <v>1191</v>
      </c>
      <c r="N813">
        <v>1013</v>
      </c>
      <c r="O813" t="s">
        <v>1143</v>
      </c>
      <c r="P813" t="s">
        <v>1143</v>
      </c>
      <c r="Q813">
        <v>1</v>
      </c>
      <c r="X813">
        <v>0.02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1</v>
      </c>
      <c r="AE813">
        <v>2</v>
      </c>
      <c r="AF813" t="s">
        <v>19</v>
      </c>
      <c r="AG813">
        <v>2.5000000000000001E-2</v>
      </c>
      <c r="AH813">
        <v>2</v>
      </c>
      <c r="AI813">
        <v>39573189</v>
      </c>
      <c r="AJ813">
        <v>858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ROW(Source!A335)</f>
        <v>335</v>
      </c>
      <c r="B814">
        <v>39573198</v>
      </c>
      <c r="C814">
        <v>39573187</v>
      </c>
      <c r="D814">
        <v>36882356</v>
      </c>
      <c r="E814">
        <v>1</v>
      </c>
      <c r="F814">
        <v>1</v>
      </c>
      <c r="G814">
        <v>1</v>
      </c>
      <c r="H814">
        <v>2</v>
      </c>
      <c r="I814" t="s">
        <v>1433</v>
      </c>
      <c r="J814" t="s">
        <v>1434</v>
      </c>
      <c r="K814" t="s">
        <v>1435</v>
      </c>
      <c r="L814">
        <v>1368</v>
      </c>
      <c r="N814">
        <v>1011</v>
      </c>
      <c r="O814" t="s">
        <v>1151</v>
      </c>
      <c r="P814" t="s">
        <v>1151</v>
      </c>
      <c r="Q814">
        <v>1</v>
      </c>
      <c r="X814">
        <v>0.01</v>
      </c>
      <c r="Y814">
        <v>0</v>
      </c>
      <c r="Z814">
        <v>1.7</v>
      </c>
      <c r="AA814">
        <v>0</v>
      </c>
      <c r="AB814">
        <v>0</v>
      </c>
      <c r="AC814">
        <v>0</v>
      </c>
      <c r="AD814">
        <v>1</v>
      </c>
      <c r="AE814">
        <v>0</v>
      </c>
      <c r="AF814" t="s">
        <v>19</v>
      </c>
      <c r="AG814">
        <v>1.2500000000000001E-2</v>
      </c>
      <c r="AH814">
        <v>2</v>
      </c>
      <c r="AI814">
        <v>39573190</v>
      </c>
      <c r="AJ814">
        <v>859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ROW(Source!A335)</f>
        <v>335</v>
      </c>
      <c r="B815">
        <v>39573199</v>
      </c>
      <c r="C815">
        <v>39573187</v>
      </c>
      <c r="D815">
        <v>36882383</v>
      </c>
      <c r="E815">
        <v>1</v>
      </c>
      <c r="F815">
        <v>1</v>
      </c>
      <c r="G815">
        <v>1</v>
      </c>
      <c r="H815">
        <v>2</v>
      </c>
      <c r="I815" t="s">
        <v>1205</v>
      </c>
      <c r="J815" t="s">
        <v>1206</v>
      </c>
      <c r="K815" t="s">
        <v>1207</v>
      </c>
      <c r="L815">
        <v>1368</v>
      </c>
      <c r="N815">
        <v>1011</v>
      </c>
      <c r="O815" t="s">
        <v>1151</v>
      </c>
      <c r="P815" t="s">
        <v>1151</v>
      </c>
      <c r="Q815">
        <v>1</v>
      </c>
      <c r="X815">
        <v>0.01</v>
      </c>
      <c r="Y815">
        <v>0</v>
      </c>
      <c r="Z815">
        <v>89.99</v>
      </c>
      <c r="AA815">
        <v>10.06</v>
      </c>
      <c r="AB815">
        <v>0</v>
      </c>
      <c r="AC815">
        <v>0</v>
      </c>
      <c r="AD815">
        <v>1</v>
      </c>
      <c r="AE815">
        <v>0</v>
      </c>
      <c r="AF815" t="s">
        <v>19</v>
      </c>
      <c r="AG815">
        <v>1.2500000000000001E-2</v>
      </c>
      <c r="AH815">
        <v>2</v>
      </c>
      <c r="AI815">
        <v>39573191</v>
      </c>
      <c r="AJ815">
        <v>860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ROW(Source!A335)</f>
        <v>335</v>
      </c>
      <c r="B816">
        <v>39573200</v>
      </c>
      <c r="C816">
        <v>39573187</v>
      </c>
      <c r="D816">
        <v>36883554</v>
      </c>
      <c r="E816">
        <v>1</v>
      </c>
      <c r="F816">
        <v>1</v>
      </c>
      <c r="G816">
        <v>1</v>
      </c>
      <c r="H816">
        <v>2</v>
      </c>
      <c r="I816" t="s">
        <v>1158</v>
      </c>
      <c r="J816" t="s">
        <v>1159</v>
      </c>
      <c r="K816" t="s">
        <v>1160</v>
      </c>
      <c r="L816">
        <v>1368</v>
      </c>
      <c r="N816">
        <v>1011</v>
      </c>
      <c r="O816" t="s">
        <v>1151</v>
      </c>
      <c r="P816" t="s">
        <v>1151</v>
      </c>
      <c r="Q816">
        <v>1</v>
      </c>
      <c r="X816">
        <v>0.01</v>
      </c>
      <c r="Y816">
        <v>0</v>
      </c>
      <c r="Z816">
        <v>65.709999999999994</v>
      </c>
      <c r="AA816">
        <v>11.6</v>
      </c>
      <c r="AB816">
        <v>0</v>
      </c>
      <c r="AC816">
        <v>0</v>
      </c>
      <c r="AD816">
        <v>1</v>
      </c>
      <c r="AE816">
        <v>0</v>
      </c>
      <c r="AF816" t="s">
        <v>19</v>
      </c>
      <c r="AG816">
        <v>1.2500000000000001E-2</v>
      </c>
      <c r="AH816">
        <v>2</v>
      </c>
      <c r="AI816">
        <v>39573192</v>
      </c>
      <c r="AJ816">
        <v>861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ROW(Source!A335)</f>
        <v>335</v>
      </c>
      <c r="B817">
        <v>39573201</v>
      </c>
      <c r="C817">
        <v>39573187</v>
      </c>
      <c r="D817">
        <v>36884416</v>
      </c>
      <c r="E817">
        <v>1</v>
      </c>
      <c r="F817">
        <v>1</v>
      </c>
      <c r="G817">
        <v>1</v>
      </c>
      <c r="H817">
        <v>2</v>
      </c>
      <c r="I817" t="s">
        <v>1436</v>
      </c>
      <c r="J817" t="s">
        <v>1437</v>
      </c>
      <c r="K817" t="s">
        <v>1438</v>
      </c>
      <c r="L817">
        <v>1368</v>
      </c>
      <c r="N817">
        <v>1011</v>
      </c>
      <c r="O817" t="s">
        <v>1151</v>
      </c>
      <c r="P817" t="s">
        <v>1151</v>
      </c>
      <c r="Q817">
        <v>1</v>
      </c>
      <c r="X817">
        <v>1.1200000000000001</v>
      </c>
      <c r="Y817">
        <v>0</v>
      </c>
      <c r="Z817">
        <v>6.82</v>
      </c>
      <c r="AA817">
        <v>0</v>
      </c>
      <c r="AB817">
        <v>0</v>
      </c>
      <c r="AC817">
        <v>0</v>
      </c>
      <c r="AD817">
        <v>1</v>
      </c>
      <c r="AE817">
        <v>0</v>
      </c>
      <c r="AF817" t="s">
        <v>19</v>
      </c>
      <c r="AG817">
        <v>1.4000000000000001</v>
      </c>
      <c r="AH817">
        <v>2</v>
      </c>
      <c r="AI817">
        <v>39573193</v>
      </c>
      <c r="AJ817">
        <v>862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ROW(Source!A335)</f>
        <v>335</v>
      </c>
      <c r="B818">
        <v>39573202</v>
      </c>
      <c r="C818">
        <v>39573187</v>
      </c>
      <c r="D818">
        <v>36837948</v>
      </c>
      <c r="E818">
        <v>1</v>
      </c>
      <c r="F818">
        <v>1</v>
      </c>
      <c r="G818">
        <v>1</v>
      </c>
      <c r="H818">
        <v>3</v>
      </c>
      <c r="I818" t="s">
        <v>1425</v>
      </c>
      <c r="J818" t="s">
        <v>1426</v>
      </c>
      <c r="K818" t="s">
        <v>1427</v>
      </c>
      <c r="L818">
        <v>1348</v>
      </c>
      <c r="N818">
        <v>1009</v>
      </c>
      <c r="O818" t="s">
        <v>64</v>
      </c>
      <c r="P818" t="s">
        <v>64</v>
      </c>
      <c r="Q818">
        <v>1000</v>
      </c>
      <c r="X818">
        <v>1.2E-2</v>
      </c>
      <c r="Y818">
        <v>15620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0</v>
      </c>
      <c r="AF818" t="s">
        <v>3</v>
      </c>
      <c r="AG818">
        <v>1.2E-2</v>
      </c>
      <c r="AH818">
        <v>2</v>
      </c>
      <c r="AI818">
        <v>39573194</v>
      </c>
      <c r="AJ818">
        <v>863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ROW(Source!A335)</f>
        <v>335</v>
      </c>
      <c r="B819">
        <v>39573203</v>
      </c>
      <c r="C819">
        <v>39573187</v>
      </c>
      <c r="D819">
        <v>36839083</v>
      </c>
      <c r="E819">
        <v>1</v>
      </c>
      <c r="F819">
        <v>1</v>
      </c>
      <c r="G819">
        <v>1</v>
      </c>
      <c r="H819">
        <v>3</v>
      </c>
      <c r="I819" t="s">
        <v>1439</v>
      </c>
      <c r="J819" t="s">
        <v>1440</v>
      </c>
      <c r="K819" t="s">
        <v>1441</v>
      </c>
      <c r="L819">
        <v>1348</v>
      </c>
      <c r="N819">
        <v>1009</v>
      </c>
      <c r="O819" t="s">
        <v>64</v>
      </c>
      <c r="P819" t="s">
        <v>64</v>
      </c>
      <c r="Q819">
        <v>1000</v>
      </c>
      <c r="X819">
        <v>2E-3</v>
      </c>
      <c r="Y819">
        <v>7640</v>
      </c>
      <c r="Z819">
        <v>0</v>
      </c>
      <c r="AA819">
        <v>0</v>
      </c>
      <c r="AB819">
        <v>0</v>
      </c>
      <c r="AC819">
        <v>0</v>
      </c>
      <c r="AD819">
        <v>1</v>
      </c>
      <c r="AE819">
        <v>0</v>
      </c>
      <c r="AF819" t="s">
        <v>3</v>
      </c>
      <c r="AG819">
        <v>2E-3</v>
      </c>
      <c r="AH819">
        <v>2</v>
      </c>
      <c r="AI819">
        <v>39573195</v>
      </c>
      <c r="AJ819">
        <v>864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ROW(Source!A336)</f>
        <v>336</v>
      </c>
      <c r="B820">
        <v>39573214</v>
      </c>
      <c r="C820">
        <v>39573204</v>
      </c>
      <c r="D820">
        <v>37064928</v>
      </c>
      <c r="E820">
        <v>1</v>
      </c>
      <c r="F820">
        <v>1</v>
      </c>
      <c r="G820">
        <v>1</v>
      </c>
      <c r="H820">
        <v>1</v>
      </c>
      <c r="I820" t="s">
        <v>1229</v>
      </c>
      <c r="J820" t="s">
        <v>3</v>
      </c>
      <c r="K820" t="s">
        <v>1230</v>
      </c>
      <c r="L820">
        <v>1191</v>
      </c>
      <c r="N820">
        <v>1013</v>
      </c>
      <c r="O820" t="s">
        <v>1143</v>
      </c>
      <c r="P820" t="s">
        <v>1143</v>
      </c>
      <c r="Q820">
        <v>1</v>
      </c>
      <c r="X820">
        <v>3.83</v>
      </c>
      <c r="Y820">
        <v>0</v>
      </c>
      <c r="Z820">
        <v>0</v>
      </c>
      <c r="AA820">
        <v>0</v>
      </c>
      <c r="AB820">
        <v>9.07</v>
      </c>
      <c r="AC820">
        <v>0</v>
      </c>
      <c r="AD820">
        <v>1</v>
      </c>
      <c r="AE820">
        <v>1</v>
      </c>
      <c r="AF820" t="s">
        <v>20</v>
      </c>
      <c r="AG820">
        <v>4.4044999999999996</v>
      </c>
      <c r="AH820">
        <v>2</v>
      </c>
      <c r="AI820">
        <v>39573205</v>
      </c>
      <c r="AJ820">
        <v>865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ROW(Source!A336)</f>
        <v>336</v>
      </c>
      <c r="B821">
        <v>39573215</v>
      </c>
      <c r="C821">
        <v>39573204</v>
      </c>
      <c r="D821">
        <v>37064876</v>
      </c>
      <c r="E821">
        <v>1</v>
      </c>
      <c r="F821">
        <v>1</v>
      </c>
      <c r="G821">
        <v>1</v>
      </c>
      <c r="H821">
        <v>1</v>
      </c>
      <c r="I821" t="s">
        <v>1146</v>
      </c>
      <c r="J821" t="s">
        <v>3</v>
      </c>
      <c r="K821" t="s">
        <v>1147</v>
      </c>
      <c r="L821">
        <v>1191</v>
      </c>
      <c r="N821">
        <v>1013</v>
      </c>
      <c r="O821" t="s">
        <v>1143</v>
      </c>
      <c r="P821" t="s">
        <v>1143</v>
      </c>
      <c r="Q821">
        <v>1</v>
      </c>
      <c r="X821">
        <v>0.02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1</v>
      </c>
      <c r="AE821">
        <v>2</v>
      </c>
      <c r="AF821" t="s">
        <v>19</v>
      </c>
      <c r="AG821">
        <v>2.5000000000000001E-2</v>
      </c>
      <c r="AH821">
        <v>2</v>
      </c>
      <c r="AI821">
        <v>39573206</v>
      </c>
      <c r="AJ821">
        <v>866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ROW(Source!A336)</f>
        <v>336</v>
      </c>
      <c r="B822">
        <v>39573216</v>
      </c>
      <c r="C822">
        <v>39573204</v>
      </c>
      <c r="D822">
        <v>36882356</v>
      </c>
      <c r="E822">
        <v>1</v>
      </c>
      <c r="F822">
        <v>1</v>
      </c>
      <c r="G822">
        <v>1</v>
      </c>
      <c r="H822">
        <v>2</v>
      </c>
      <c r="I822" t="s">
        <v>1433</v>
      </c>
      <c r="J822" t="s">
        <v>1434</v>
      </c>
      <c r="K822" t="s">
        <v>1435</v>
      </c>
      <c r="L822">
        <v>1368</v>
      </c>
      <c r="N822">
        <v>1011</v>
      </c>
      <c r="O822" t="s">
        <v>1151</v>
      </c>
      <c r="P822" t="s">
        <v>1151</v>
      </c>
      <c r="Q822">
        <v>1</v>
      </c>
      <c r="X822">
        <v>0.01</v>
      </c>
      <c r="Y822">
        <v>0</v>
      </c>
      <c r="Z822">
        <v>1.7</v>
      </c>
      <c r="AA822">
        <v>0</v>
      </c>
      <c r="AB822">
        <v>0</v>
      </c>
      <c r="AC822">
        <v>0</v>
      </c>
      <c r="AD822">
        <v>1</v>
      </c>
      <c r="AE822">
        <v>0</v>
      </c>
      <c r="AF822" t="s">
        <v>19</v>
      </c>
      <c r="AG822">
        <v>1.2500000000000001E-2</v>
      </c>
      <c r="AH822">
        <v>2</v>
      </c>
      <c r="AI822">
        <v>39573207</v>
      </c>
      <c r="AJ822">
        <v>867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ROW(Source!A336)</f>
        <v>336</v>
      </c>
      <c r="B823">
        <v>39573217</v>
      </c>
      <c r="C823">
        <v>39573204</v>
      </c>
      <c r="D823">
        <v>36882383</v>
      </c>
      <c r="E823">
        <v>1</v>
      </c>
      <c r="F823">
        <v>1</v>
      </c>
      <c r="G823">
        <v>1</v>
      </c>
      <c r="H823">
        <v>2</v>
      </c>
      <c r="I823" t="s">
        <v>1205</v>
      </c>
      <c r="J823" t="s">
        <v>1206</v>
      </c>
      <c r="K823" t="s">
        <v>1207</v>
      </c>
      <c r="L823">
        <v>1368</v>
      </c>
      <c r="N823">
        <v>1011</v>
      </c>
      <c r="O823" t="s">
        <v>1151</v>
      </c>
      <c r="P823" t="s">
        <v>1151</v>
      </c>
      <c r="Q823">
        <v>1</v>
      </c>
      <c r="X823">
        <v>0.01</v>
      </c>
      <c r="Y823">
        <v>0</v>
      </c>
      <c r="Z823">
        <v>89.99</v>
      </c>
      <c r="AA823">
        <v>10.06</v>
      </c>
      <c r="AB823">
        <v>0</v>
      </c>
      <c r="AC823">
        <v>0</v>
      </c>
      <c r="AD823">
        <v>1</v>
      </c>
      <c r="AE823">
        <v>0</v>
      </c>
      <c r="AF823" t="s">
        <v>19</v>
      </c>
      <c r="AG823">
        <v>1.2500000000000001E-2</v>
      </c>
      <c r="AH823">
        <v>2</v>
      </c>
      <c r="AI823">
        <v>39573208</v>
      </c>
      <c r="AJ823">
        <v>868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ROW(Source!A336)</f>
        <v>336</v>
      </c>
      <c r="B824">
        <v>39573218</v>
      </c>
      <c r="C824">
        <v>39573204</v>
      </c>
      <c r="D824">
        <v>36883554</v>
      </c>
      <c r="E824">
        <v>1</v>
      </c>
      <c r="F824">
        <v>1</v>
      </c>
      <c r="G824">
        <v>1</v>
      </c>
      <c r="H824">
        <v>2</v>
      </c>
      <c r="I824" t="s">
        <v>1158</v>
      </c>
      <c r="J824" t="s">
        <v>1159</v>
      </c>
      <c r="K824" t="s">
        <v>1160</v>
      </c>
      <c r="L824">
        <v>1368</v>
      </c>
      <c r="N824">
        <v>1011</v>
      </c>
      <c r="O824" t="s">
        <v>1151</v>
      </c>
      <c r="P824" t="s">
        <v>1151</v>
      </c>
      <c r="Q824">
        <v>1</v>
      </c>
      <c r="X824">
        <v>0.01</v>
      </c>
      <c r="Y824">
        <v>0</v>
      </c>
      <c r="Z824">
        <v>65.709999999999994</v>
      </c>
      <c r="AA824">
        <v>11.6</v>
      </c>
      <c r="AB824">
        <v>0</v>
      </c>
      <c r="AC824">
        <v>0</v>
      </c>
      <c r="AD824">
        <v>1</v>
      </c>
      <c r="AE824">
        <v>0</v>
      </c>
      <c r="AF824" t="s">
        <v>19</v>
      </c>
      <c r="AG824">
        <v>1.2500000000000001E-2</v>
      </c>
      <c r="AH824">
        <v>2</v>
      </c>
      <c r="AI824">
        <v>39573209</v>
      </c>
      <c r="AJ824">
        <v>869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ROW(Source!A336)</f>
        <v>336</v>
      </c>
      <c r="B825">
        <v>39573219</v>
      </c>
      <c r="C825">
        <v>39573204</v>
      </c>
      <c r="D825">
        <v>36884416</v>
      </c>
      <c r="E825">
        <v>1</v>
      </c>
      <c r="F825">
        <v>1</v>
      </c>
      <c r="G825">
        <v>1</v>
      </c>
      <c r="H825">
        <v>2</v>
      </c>
      <c r="I825" t="s">
        <v>1436</v>
      </c>
      <c r="J825" t="s">
        <v>1437</v>
      </c>
      <c r="K825" t="s">
        <v>1438</v>
      </c>
      <c r="L825">
        <v>1368</v>
      </c>
      <c r="N825">
        <v>1011</v>
      </c>
      <c r="O825" t="s">
        <v>1151</v>
      </c>
      <c r="P825" t="s">
        <v>1151</v>
      </c>
      <c r="Q825">
        <v>1</v>
      </c>
      <c r="X825">
        <v>0.65</v>
      </c>
      <c r="Y825">
        <v>0</v>
      </c>
      <c r="Z825">
        <v>6.82</v>
      </c>
      <c r="AA825">
        <v>0</v>
      </c>
      <c r="AB825">
        <v>0</v>
      </c>
      <c r="AC825">
        <v>0</v>
      </c>
      <c r="AD825">
        <v>1</v>
      </c>
      <c r="AE825">
        <v>0</v>
      </c>
      <c r="AF825" t="s">
        <v>19</v>
      </c>
      <c r="AG825">
        <v>0.8125</v>
      </c>
      <c r="AH825">
        <v>2</v>
      </c>
      <c r="AI825">
        <v>39573210</v>
      </c>
      <c r="AJ825">
        <v>870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ROW(Source!A336)</f>
        <v>336</v>
      </c>
      <c r="B826">
        <v>39573220</v>
      </c>
      <c r="C826">
        <v>39573204</v>
      </c>
      <c r="D826">
        <v>36838546</v>
      </c>
      <c r="E826">
        <v>1</v>
      </c>
      <c r="F826">
        <v>1</v>
      </c>
      <c r="G826">
        <v>1</v>
      </c>
      <c r="H826">
        <v>3</v>
      </c>
      <c r="I826" t="s">
        <v>538</v>
      </c>
      <c r="J826" t="s">
        <v>540</v>
      </c>
      <c r="K826" t="s">
        <v>539</v>
      </c>
      <c r="L826">
        <v>1348</v>
      </c>
      <c r="N826">
        <v>1009</v>
      </c>
      <c r="O826" t="s">
        <v>64</v>
      </c>
      <c r="P826" t="s">
        <v>64</v>
      </c>
      <c r="Q826">
        <v>1000</v>
      </c>
      <c r="X826">
        <v>1.9E-2</v>
      </c>
      <c r="Y826">
        <v>14312.87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0</v>
      </c>
      <c r="AF826" t="s">
        <v>3</v>
      </c>
      <c r="AG826">
        <v>1.9E-2</v>
      </c>
      <c r="AH826">
        <v>2</v>
      </c>
      <c r="AI826">
        <v>39573211</v>
      </c>
      <c r="AJ826">
        <v>871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ROW(Source!A336)</f>
        <v>336</v>
      </c>
      <c r="B827">
        <v>39573221</v>
      </c>
      <c r="C827">
        <v>39573204</v>
      </c>
      <c r="D827">
        <v>36839186</v>
      </c>
      <c r="E827">
        <v>1</v>
      </c>
      <c r="F827">
        <v>1</v>
      </c>
      <c r="G827">
        <v>1</v>
      </c>
      <c r="H827">
        <v>3</v>
      </c>
      <c r="I827" t="s">
        <v>1442</v>
      </c>
      <c r="J827" t="s">
        <v>1443</v>
      </c>
      <c r="K827" t="s">
        <v>1444</v>
      </c>
      <c r="L827">
        <v>1348</v>
      </c>
      <c r="N827">
        <v>1009</v>
      </c>
      <c r="O827" t="s">
        <v>64</v>
      </c>
      <c r="P827" t="s">
        <v>64</v>
      </c>
      <c r="Q827">
        <v>1000</v>
      </c>
      <c r="X827">
        <v>1.4E-3</v>
      </c>
      <c r="Y827">
        <v>6667</v>
      </c>
      <c r="Z827">
        <v>0</v>
      </c>
      <c r="AA827">
        <v>0</v>
      </c>
      <c r="AB827">
        <v>0</v>
      </c>
      <c r="AC827">
        <v>0</v>
      </c>
      <c r="AD827">
        <v>1</v>
      </c>
      <c r="AE827">
        <v>0</v>
      </c>
      <c r="AF827" t="s">
        <v>3</v>
      </c>
      <c r="AG827">
        <v>1.4E-3</v>
      </c>
      <c r="AH827">
        <v>2</v>
      </c>
      <c r="AI827">
        <v>39573213</v>
      </c>
      <c r="AJ827">
        <v>873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ROW(Source!A373)</f>
        <v>373</v>
      </c>
      <c r="B828">
        <v>39573340</v>
      </c>
      <c r="C828">
        <v>39573316</v>
      </c>
      <c r="D828">
        <v>37072767</v>
      </c>
      <c r="E828">
        <v>1</v>
      </c>
      <c r="F828">
        <v>1</v>
      </c>
      <c r="G828">
        <v>1</v>
      </c>
      <c r="H828">
        <v>1</v>
      </c>
      <c r="I828" t="s">
        <v>1399</v>
      </c>
      <c r="J828" t="s">
        <v>3</v>
      </c>
      <c r="K828" t="s">
        <v>1400</v>
      </c>
      <c r="L828">
        <v>1191</v>
      </c>
      <c r="N828">
        <v>1013</v>
      </c>
      <c r="O828" t="s">
        <v>1143</v>
      </c>
      <c r="P828" t="s">
        <v>1143</v>
      </c>
      <c r="Q828">
        <v>1</v>
      </c>
      <c r="X828">
        <v>10.47</v>
      </c>
      <c r="Y828">
        <v>0</v>
      </c>
      <c r="Z828">
        <v>0</v>
      </c>
      <c r="AA828">
        <v>0</v>
      </c>
      <c r="AB828">
        <v>9.18</v>
      </c>
      <c r="AC828">
        <v>0</v>
      </c>
      <c r="AD828">
        <v>1</v>
      </c>
      <c r="AE828">
        <v>1</v>
      </c>
      <c r="AF828" t="s">
        <v>20</v>
      </c>
      <c r="AG828">
        <v>12.0405</v>
      </c>
      <c r="AH828">
        <v>2</v>
      </c>
      <c r="AI828">
        <v>39573317</v>
      </c>
      <c r="AJ828">
        <v>874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ROW(Source!A373)</f>
        <v>373</v>
      </c>
      <c r="B829">
        <v>39573341</v>
      </c>
      <c r="C829">
        <v>39573316</v>
      </c>
      <c r="D829">
        <v>37064876</v>
      </c>
      <c r="E829">
        <v>1</v>
      </c>
      <c r="F829">
        <v>1</v>
      </c>
      <c r="G829">
        <v>1</v>
      </c>
      <c r="H829">
        <v>1</v>
      </c>
      <c r="I829" t="s">
        <v>1146</v>
      </c>
      <c r="J829" t="s">
        <v>3</v>
      </c>
      <c r="K829" t="s">
        <v>1147</v>
      </c>
      <c r="L829">
        <v>1191</v>
      </c>
      <c r="N829">
        <v>1013</v>
      </c>
      <c r="O829" t="s">
        <v>1143</v>
      </c>
      <c r="P829" t="s">
        <v>1143</v>
      </c>
      <c r="Q829">
        <v>1</v>
      </c>
      <c r="X829">
        <v>2.2200000000000002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1</v>
      </c>
      <c r="AE829">
        <v>2</v>
      </c>
      <c r="AF829" t="s">
        <v>19</v>
      </c>
      <c r="AG829">
        <v>2.7750000000000004</v>
      </c>
      <c r="AH829">
        <v>2</v>
      </c>
      <c r="AI829">
        <v>39573318</v>
      </c>
      <c r="AJ829">
        <v>875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ROW(Source!A373)</f>
        <v>373</v>
      </c>
      <c r="B830">
        <v>39573342</v>
      </c>
      <c r="C830">
        <v>39573316</v>
      </c>
      <c r="D830">
        <v>36882079</v>
      </c>
      <c r="E830">
        <v>1</v>
      </c>
      <c r="F830">
        <v>1</v>
      </c>
      <c r="G830">
        <v>1</v>
      </c>
      <c r="H830">
        <v>2</v>
      </c>
      <c r="I830" t="s">
        <v>1401</v>
      </c>
      <c r="J830" t="s">
        <v>1402</v>
      </c>
      <c r="K830" t="s">
        <v>1403</v>
      </c>
      <c r="L830">
        <v>1368</v>
      </c>
      <c r="N830">
        <v>1011</v>
      </c>
      <c r="O830" t="s">
        <v>1151</v>
      </c>
      <c r="P830" t="s">
        <v>1151</v>
      </c>
      <c r="Q830">
        <v>1</v>
      </c>
      <c r="X830">
        <v>0.1</v>
      </c>
      <c r="Y830">
        <v>0</v>
      </c>
      <c r="Z830">
        <v>120.24</v>
      </c>
      <c r="AA830">
        <v>15.42</v>
      </c>
      <c r="AB830">
        <v>0</v>
      </c>
      <c r="AC830">
        <v>0</v>
      </c>
      <c r="AD830">
        <v>1</v>
      </c>
      <c r="AE830">
        <v>0</v>
      </c>
      <c r="AF830" t="s">
        <v>19</v>
      </c>
      <c r="AG830">
        <v>0.125</v>
      </c>
      <c r="AH830">
        <v>2</v>
      </c>
      <c r="AI830">
        <v>39573319</v>
      </c>
      <c r="AJ830">
        <v>876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ROW(Source!A373)</f>
        <v>373</v>
      </c>
      <c r="B831">
        <v>39573343</v>
      </c>
      <c r="C831">
        <v>39573316</v>
      </c>
      <c r="D831">
        <v>36882159</v>
      </c>
      <c r="E831">
        <v>1</v>
      </c>
      <c r="F831">
        <v>1</v>
      </c>
      <c r="G831">
        <v>1</v>
      </c>
      <c r="H831">
        <v>2</v>
      </c>
      <c r="I831" t="s">
        <v>1155</v>
      </c>
      <c r="J831" t="s">
        <v>1156</v>
      </c>
      <c r="K831" t="s">
        <v>1157</v>
      </c>
      <c r="L831">
        <v>1368</v>
      </c>
      <c r="N831">
        <v>1011</v>
      </c>
      <c r="O831" t="s">
        <v>1151</v>
      </c>
      <c r="P831" t="s">
        <v>1151</v>
      </c>
      <c r="Q831">
        <v>1</v>
      </c>
      <c r="X831">
        <v>0.2</v>
      </c>
      <c r="Y831">
        <v>0</v>
      </c>
      <c r="Z831">
        <v>111.99</v>
      </c>
      <c r="AA831">
        <v>13.5</v>
      </c>
      <c r="AB831">
        <v>0</v>
      </c>
      <c r="AC831">
        <v>0</v>
      </c>
      <c r="AD831">
        <v>1</v>
      </c>
      <c r="AE831">
        <v>0</v>
      </c>
      <c r="AF831" t="s">
        <v>19</v>
      </c>
      <c r="AG831">
        <v>0.25</v>
      </c>
      <c r="AH831">
        <v>2</v>
      </c>
      <c r="AI831">
        <v>39573320</v>
      </c>
      <c r="AJ831">
        <v>877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ROW(Source!A373)</f>
        <v>373</v>
      </c>
      <c r="B832">
        <v>39573344</v>
      </c>
      <c r="C832">
        <v>39573316</v>
      </c>
      <c r="D832">
        <v>36882171</v>
      </c>
      <c r="E832">
        <v>1</v>
      </c>
      <c r="F832">
        <v>1</v>
      </c>
      <c r="G832">
        <v>1</v>
      </c>
      <c r="H832">
        <v>2</v>
      </c>
      <c r="I832" t="s">
        <v>1404</v>
      </c>
      <c r="J832" t="s">
        <v>1405</v>
      </c>
      <c r="K832" t="s">
        <v>1406</v>
      </c>
      <c r="L832">
        <v>1368</v>
      </c>
      <c r="N832">
        <v>1011</v>
      </c>
      <c r="O832" t="s">
        <v>1151</v>
      </c>
      <c r="P832" t="s">
        <v>1151</v>
      </c>
      <c r="Q832">
        <v>1</v>
      </c>
      <c r="X832">
        <v>1.61</v>
      </c>
      <c r="Y832">
        <v>0</v>
      </c>
      <c r="Z832">
        <v>120.04</v>
      </c>
      <c r="AA832">
        <v>13.5</v>
      </c>
      <c r="AB832">
        <v>0</v>
      </c>
      <c r="AC832">
        <v>0</v>
      </c>
      <c r="AD832">
        <v>1</v>
      </c>
      <c r="AE832">
        <v>0</v>
      </c>
      <c r="AF832" t="s">
        <v>19</v>
      </c>
      <c r="AG832">
        <v>2.0125000000000002</v>
      </c>
      <c r="AH832">
        <v>2</v>
      </c>
      <c r="AI832">
        <v>39573321</v>
      </c>
      <c r="AJ832">
        <v>878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ROW(Source!A373)</f>
        <v>373</v>
      </c>
      <c r="B833">
        <v>39573345</v>
      </c>
      <c r="C833">
        <v>39573316</v>
      </c>
      <c r="D833">
        <v>36883554</v>
      </c>
      <c r="E833">
        <v>1</v>
      </c>
      <c r="F833">
        <v>1</v>
      </c>
      <c r="G833">
        <v>1</v>
      </c>
      <c r="H833">
        <v>2</v>
      </c>
      <c r="I833" t="s">
        <v>1158</v>
      </c>
      <c r="J833" t="s">
        <v>1159</v>
      </c>
      <c r="K833" t="s">
        <v>1160</v>
      </c>
      <c r="L833">
        <v>1368</v>
      </c>
      <c r="N833">
        <v>1011</v>
      </c>
      <c r="O833" t="s">
        <v>1151</v>
      </c>
      <c r="P833" t="s">
        <v>1151</v>
      </c>
      <c r="Q833">
        <v>1</v>
      </c>
      <c r="X833">
        <v>0.31</v>
      </c>
      <c r="Y833">
        <v>0</v>
      </c>
      <c r="Z833">
        <v>65.709999999999994</v>
      </c>
      <c r="AA833">
        <v>11.6</v>
      </c>
      <c r="AB833">
        <v>0</v>
      </c>
      <c r="AC833">
        <v>0</v>
      </c>
      <c r="AD833">
        <v>1</v>
      </c>
      <c r="AE833">
        <v>0</v>
      </c>
      <c r="AF833" t="s">
        <v>19</v>
      </c>
      <c r="AG833">
        <v>0.38750000000000001</v>
      </c>
      <c r="AH833">
        <v>2</v>
      </c>
      <c r="AI833">
        <v>39573322</v>
      </c>
      <c r="AJ833">
        <v>879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ROW(Source!A373)</f>
        <v>373</v>
      </c>
      <c r="B834">
        <v>39573346</v>
      </c>
      <c r="C834">
        <v>39573316</v>
      </c>
      <c r="D834">
        <v>36883789</v>
      </c>
      <c r="E834">
        <v>1</v>
      </c>
      <c r="F834">
        <v>1</v>
      </c>
      <c r="G834">
        <v>1</v>
      </c>
      <c r="H834">
        <v>2</v>
      </c>
      <c r="I834" t="s">
        <v>1378</v>
      </c>
      <c r="J834" t="s">
        <v>1379</v>
      </c>
      <c r="K834" t="s">
        <v>1380</v>
      </c>
      <c r="L834">
        <v>1368</v>
      </c>
      <c r="N834">
        <v>1011</v>
      </c>
      <c r="O834" t="s">
        <v>1151</v>
      </c>
      <c r="P834" t="s">
        <v>1151</v>
      </c>
      <c r="Q834">
        <v>1</v>
      </c>
      <c r="X834">
        <v>1.01</v>
      </c>
      <c r="Y834">
        <v>0</v>
      </c>
      <c r="Z834">
        <v>1.2</v>
      </c>
      <c r="AA834">
        <v>0</v>
      </c>
      <c r="AB834">
        <v>0</v>
      </c>
      <c r="AC834">
        <v>0</v>
      </c>
      <c r="AD834">
        <v>1</v>
      </c>
      <c r="AE834">
        <v>0</v>
      </c>
      <c r="AF834" t="s">
        <v>19</v>
      </c>
      <c r="AG834">
        <v>1.2625</v>
      </c>
      <c r="AH834">
        <v>2</v>
      </c>
      <c r="AI834">
        <v>39573323</v>
      </c>
      <c r="AJ834">
        <v>880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ROW(Source!A373)</f>
        <v>373</v>
      </c>
      <c r="B835">
        <v>39573347</v>
      </c>
      <c r="C835">
        <v>39573316</v>
      </c>
      <c r="D835">
        <v>36883836</v>
      </c>
      <c r="E835">
        <v>1</v>
      </c>
      <c r="F835">
        <v>1</v>
      </c>
      <c r="G835">
        <v>1</v>
      </c>
      <c r="H835">
        <v>2</v>
      </c>
      <c r="I835" t="s">
        <v>1407</v>
      </c>
      <c r="J835" t="s">
        <v>1408</v>
      </c>
      <c r="K835" t="s">
        <v>1409</v>
      </c>
      <c r="L835">
        <v>1368</v>
      </c>
      <c r="N835">
        <v>1011</v>
      </c>
      <c r="O835" t="s">
        <v>1151</v>
      </c>
      <c r="P835" t="s">
        <v>1151</v>
      </c>
      <c r="Q835">
        <v>1</v>
      </c>
      <c r="X835">
        <v>1.1000000000000001</v>
      </c>
      <c r="Y835">
        <v>0</v>
      </c>
      <c r="Z835">
        <v>12.31</v>
      </c>
      <c r="AA835">
        <v>0</v>
      </c>
      <c r="AB835">
        <v>0</v>
      </c>
      <c r="AC835">
        <v>0</v>
      </c>
      <c r="AD835">
        <v>1</v>
      </c>
      <c r="AE835">
        <v>0</v>
      </c>
      <c r="AF835" t="s">
        <v>19</v>
      </c>
      <c r="AG835">
        <v>1.375</v>
      </c>
      <c r="AH835">
        <v>2</v>
      </c>
      <c r="AI835">
        <v>39573324</v>
      </c>
      <c r="AJ835">
        <v>881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ROW(Source!A373)</f>
        <v>373</v>
      </c>
      <c r="B836">
        <v>39573348</v>
      </c>
      <c r="C836">
        <v>39573316</v>
      </c>
      <c r="D836">
        <v>36800159</v>
      </c>
      <c r="E836">
        <v>1</v>
      </c>
      <c r="F836">
        <v>1</v>
      </c>
      <c r="G836">
        <v>1</v>
      </c>
      <c r="H836">
        <v>3</v>
      </c>
      <c r="I836" t="s">
        <v>1387</v>
      </c>
      <c r="J836" t="s">
        <v>1388</v>
      </c>
      <c r="K836" t="s">
        <v>1389</v>
      </c>
      <c r="L836">
        <v>1339</v>
      </c>
      <c r="N836">
        <v>1007</v>
      </c>
      <c r="O836" t="s">
        <v>73</v>
      </c>
      <c r="P836" t="s">
        <v>73</v>
      </c>
      <c r="Q836">
        <v>1</v>
      </c>
      <c r="X836">
        <v>0.7</v>
      </c>
      <c r="Y836">
        <v>6.22</v>
      </c>
      <c r="Z836">
        <v>0</v>
      </c>
      <c r="AA836">
        <v>0</v>
      </c>
      <c r="AB836">
        <v>0</v>
      </c>
      <c r="AC836">
        <v>0</v>
      </c>
      <c r="AD836">
        <v>1</v>
      </c>
      <c r="AE836">
        <v>0</v>
      </c>
      <c r="AF836" t="s">
        <v>3</v>
      </c>
      <c r="AG836">
        <v>0.7</v>
      </c>
      <c r="AH836">
        <v>2</v>
      </c>
      <c r="AI836">
        <v>39573325</v>
      </c>
      <c r="AJ836">
        <v>882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  <row r="837" spans="1:44" x14ac:dyDescent="0.2">
      <c r="A837">
        <f>ROW(Source!A373)</f>
        <v>373</v>
      </c>
      <c r="B837">
        <v>39573349</v>
      </c>
      <c r="C837">
        <v>39573316</v>
      </c>
      <c r="D837">
        <v>36800166</v>
      </c>
      <c r="E837">
        <v>1</v>
      </c>
      <c r="F837">
        <v>1</v>
      </c>
      <c r="G837">
        <v>1</v>
      </c>
      <c r="H837">
        <v>3</v>
      </c>
      <c r="I837" t="s">
        <v>1410</v>
      </c>
      <c r="J837" t="s">
        <v>1411</v>
      </c>
      <c r="K837" t="s">
        <v>1412</v>
      </c>
      <c r="L837">
        <v>1346</v>
      </c>
      <c r="N837">
        <v>1009</v>
      </c>
      <c r="O837" t="s">
        <v>307</v>
      </c>
      <c r="P837" t="s">
        <v>307</v>
      </c>
      <c r="Q837">
        <v>1</v>
      </c>
      <c r="X837">
        <v>0.21</v>
      </c>
      <c r="Y837">
        <v>6.09</v>
      </c>
      <c r="Z837">
        <v>0</v>
      </c>
      <c r="AA837">
        <v>0</v>
      </c>
      <c r="AB837">
        <v>0</v>
      </c>
      <c r="AC837">
        <v>0</v>
      </c>
      <c r="AD837">
        <v>1</v>
      </c>
      <c r="AE837">
        <v>0</v>
      </c>
      <c r="AF837" t="s">
        <v>3</v>
      </c>
      <c r="AG837">
        <v>0.21</v>
      </c>
      <c r="AH837">
        <v>2</v>
      </c>
      <c r="AI837">
        <v>39573326</v>
      </c>
      <c r="AJ837">
        <v>883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</row>
    <row r="838" spans="1:44" x14ac:dyDescent="0.2">
      <c r="A838">
        <f>ROW(Source!A373)</f>
        <v>373</v>
      </c>
      <c r="B838">
        <v>39573350</v>
      </c>
      <c r="C838">
        <v>39573316</v>
      </c>
      <c r="D838">
        <v>36803256</v>
      </c>
      <c r="E838">
        <v>1</v>
      </c>
      <c r="F838">
        <v>1</v>
      </c>
      <c r="G838">
        <v>1</v>
      </c>
      <c r="H838">
        <v>3</v>
      </c>
      <c r="I838" t="s">
        <v>1178</v>
      </c>
      <c r="J838" t="s">
        <v>1179</v>
      </c>
      <c r="K838" t="s">
        <v>1180</v>
      </c>
      <c r="L838">
        <v>1348</v>
      </c>
      <c r="N838">
        <v>1009</v>
      </c>
      <c r="O838" t="s">
        <v>64</v>
      </c>
      <c r="P838" t="s">
        <v>64</v>
      </c>
      <c r="Q838">
        <v>1000</v>
      </c>
      <c r="X838">
        <v>4.0000000000000002E-4</v>
      </c>
      <c r="Y838">
        <v>10315.01</v>
      </c>
      <c r="Z838">
        <v>0</v>
      </c>
      <c r="AA838">
        <v>0</v>
      </c>
      <c r="AB838">
        <v>0</v>
      </c>
      <c r="AC838">
        <v>0</v>
      </c>
      <c r="AD838">
        <v>1</v>
      </c>
      <c r="AE838">
        <v>0</v>
      </c>
      <c r="AF838" t="s">
        <v>3</v>
      </c>
      <c r="AG838">
        <v>4.0000000000000002E-4</v>
      </c>
      <c r="AH838">
        <v>2</v>
      </c>
      <c r="AI838">
        <v>39573327</v>
      </c>
      <c r="AJ838">
        <v>884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</row>
    <row r="839" spans="1:44" x14ac:dyDescent="0.2">
      <c r="A839">
        <f>ROW(Source!A373)</f>
        <v>373</v>
      </c>
      <c r="B839">
        <v>39573351</v>
      </c>
      <c r="C839">
        <v>39573316</v>
      </c>
      <c r="D839">
        <v>36804447</v>
      </c>
      <c r="E839">
        <v>1</v>
      </c>
      <c r="F839">
        <v>1</v>
      </c>
      <c r="G839">
        <v>1</v>
      </c>
      <c r="H839">
        <v>3</v>
      </c>
      <c r="I839" t="s">
        <v>1276</v>
      </c>
      <c r="J839" t="s">
        <v>1277</v>
      </c>
      <c r="K839" t="s">
        <v>1278</v>
      </c>
      <c r="L839">
        <v>1348</v>
      </c>
      <c r="N839">
        <v>1009</v>
      </c>
      <c r="O839" t="s">
        <v>64</v>
      </c>
      <c r="P839" t="s">
        <v>64</v>
      </c>
      <c r="Q839">
        <v>1000</v>
      </c>
      <c r="X839">
        <v>1.4999999999999999E-4</v>
      </c>
      <c r="Y839">
        <v>9040.01</v>
      </c>
      <c r="Z839">
        <v>0</v>
      </c>
      <c r="AA839">
        <v>0</v>
      </c>
      <c r="AB839">
        <v>0</v>
      </c>
      <c r="AC839">
        <v>0</v>
      </c>
      <c r="AD839">
        <v>1</v>
      </c>
      <c r="AE839">
        <v>0</v>
      </c>
      <c r="AF839" t="s">
        <v>3</v>
      </c>
      <c r="AG839">
        <v>1.4999999999999999E-4</v>
      </c>
      <c r="AH839">
        <v>2</v>
      </c>
      <c r="AI839">
        <v>39573328</v>
      </c>
      <c r="AJ839">
        <v>885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</row>
    <row r="840" spans="1:44" x14ac:dyDescent="0.2">
      <c r="A840">
        <f>ROW(Source!A373)</f>
        <v>373</v>
      </c>
      <c r="B840">
        <v>39573352</v>
      </c>
      <c r="C840">
        <v>39573316</v>
      </c>
      <c r="D840">
        <v>36804545</v>
      </c>
      <c r="E840">
        <v>1</v>
      </c>
      <c r="F840">
        <v>1</v>
      </c>
      <c r="G840">
        <v>1</v>
      </c>
      <c r="H840">
        <v>3</v>
      </c>
      <c r="I840" t="s">
        <v>1211</v>
      </c>
      <c r="J840" t="s">
        <v>1212</v>
      </c>
      <c r="K840" t="s">
        <v>1213</v>
      </c>
      <c r="L840">
        <v>1348</v>
      </c>
      <c r="N840">
        <v>1009</v>
      </c>
      <c r="O840" t="s">
        <v>64</v>
      </c>
      <c r="P840" t="s">
        <v>64</v>
      </c>
      <c r="Q840">
        <v>1000</v>
      </c>
      <c r="X840">
        <v>1.0000000000000001E-5</v>
      </c>
      <c r="Y840">
        <v>11978</v>
      </c>
      <c r="Z840">
        <v>0</v>
      </c>
      <c r="AA840">
        <v>0</v>
      </c>
      <c r="AB840">
        <v>0</v>
      </c>
      <c r="AC840">
        <v>0</v>
      </c>
      <c r="AD840">
        <v>1</v>
      </c>
      <c r="AE840">
        <v>0</v>
      </c>
      <c r="AF840" t="s">
        <v>3</v>
      </c>
      <c r="AG840">
        <v>1.0000000000000001E-5</v>
      </c>
      <c r="AH840">
        <v>2</v>
      </c>
      <c r="AI840">
        <v>39573329</v>
      </c>
      <c r="AJ840">
        <v>886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</row>
    <row r="841" spans="1:44" x14ac:dyDescent="0.2">
      <c r="A841">
        <f>ROW(Source!A373)</f>
        <v>373</v>
      </c>
      <c r="B841">
        <v>39573353</v>
      </c>
      <c r="C841">
        <v>39573316</v>
      </c>
      <c r="D841">
        <v>36805527</v>
      </c>
      <c r="E841">
        <v>1</v>
      </c>
      <c r="F841">
        <v>1</v>
      </c>
      <c r="G841">
        <v>1</v>
      </c>
      <c r="H841">
        <v>3</v>
      </c>
      <c r="I841" t="s">
        <v>1413</v>
      </c>
      <c r="J841" t="s">
        <v>1414</v>
      </c>
      <c r="K841" t="s">
        <v>1415</v>
      </c>
      <c r="L841">
        <v>1348</v>
      </c>
      <c r="N841">
        <v>1009</v>
      </c>
      <c r="O841" t="s">
        <v>64</v>
      </c>
      <c r="P841" t="s">
        <v>64</v>
      </c>
      <c r="Q841">
        <v>1000</v>
      </c>
      <c r="X841">
        <v>1E-4</v>
      </c>
      <c r="Y841">
        <v>37900</v>
      </c>
      <c r="Z841">
        <v>0</v>
      </c>
      <c r="AA841">
        <v>0</v>
      </c>
      <c r="AB841">
        <v>0</v>
      </c>
      <c r="AC841">
        <v>0</v>
      </c>
      <c r="AD841">
        <v>1</v>
      </c>
      <c r="AE841">
        <v>0</v>
      </c>
      <c r="AF841" t="s">
        <v>3</v>
      </c>
      <c r="AG841">
        <v>1E-4</v>
      </c>
      <c r="AH841">
        <v>2</v>
      </c>
      <c r="AI841">
        <v>39573330</v>
      </c>
      <c r="AJ841">
        <v>887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</row>
    <row r="842" spans="1:44" x14ac:dyDescent="0.2">
      <c r="A842">
        <f>ROW(Source!A373)</f>
        <v>373</v>
      </c>
      <c r="B842">
        <v>39573354</v>
      </c>
      <c r="C842">
        <v>39573316</v>
      </c>
      <c r="D842">
        <v>36823258</v>
      </c>
      <c r="E842">
        <v>1</v>
      </c>
      <c r="F842">
        <v>1</v>
      </c>
      <c r="G842">
        <v>1</v>
      </c>
      <c r="H842">
        <v>3</v>
      </c>
      <c r="I842" t="s">
        <v>579</v>
      </c>
      <c r="J842" t="s">
        <v>581</v>
      </c>
      <c r="K842" t="s">
        <v>580</v>
      </c>
      <c r="L842">
        <v>1348</v>
      </c>
      <c r="N842">
        <v>1009</v>
      </c>
      <c r="O842" t="s">
        <v>64</v>
      </c>
      <c r="P842" t="s">
        <v>64</v>
      </c>
      <c r="Q842">
        <v>1000</v>
      </c>
      <c r="X842">
        <v>4.0000000000000002E-4</v>
      </c>
      <c r="Y842">
        <v>7712</v>
      </c>
      <c r="Z842">
        <v>0</v>
      </c>
      <c r="AA842">
        <v>0</v>
      </c>
      <c r="AB842">
        <v>0</v>
      </c>
      <c r="AC842">
        <v>0</v>
      </c>
      <c r="AD842">
        <v>1</v>
      </c>
      <c r="AE842">
        <v>0</v>
      </c>
      <c r="AF842" t="s">
        <v>3</v>
      </c>
      <c r="AG842">
        <v>4.0000000000000002E-4</v>
      </c>
      <c r="AH842">
        <v>2</v>
      </c>
      <c r="AI842">
        <v>39573332</v>
      </c>
      <c r="AJ842">
        <v>889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</row>
    <row r="843" spans="1:44" x14ac:dyDescent="0.2">
      <c r="A843">
        <f>ROW(Source!A373)</f>
        <v>373</v>
      </c>
      <c r="B843">
        <v>39573355</v>
      </c>
      <c r="C843">
        <v>39573316</v>
      </c>
      <c r="D843">
        <v>39169913</v>
      </c>
      <c r="E843">
        <v>17</v>
      </c>
      <c r="F843">
        <v>1</v>
      </c>
      <c r="G843">
        <v>1</v>
      </c>
      <c r="H843">
        <v>3</v>
      </c>
      <c r="I843" t="s">
        <v>124</v>
      </c>
      <c r="J843" t="s">
        <v>3</v>
      </c>
      <c r="K843" t="s">
        <v>125</v>
      </c>
      <c r="L843">
        <v>1348</v>
      </c>
      <c r="N843">
        <v>1009</v>
      </c>
      <c r="O843" t="s">
        <v>64</v>
      </c>
      <c r="P843" t="s">
        <v>64</v>
      </c>
      <c r="Q843">
        <v>1000</v>
      </c>
      <c r="X843">
        <v>1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 t="s">
        <v>3</v>
      </c>
      <c r="AG843">
        <v>1</v>
      </c>
      <c r="AH843">
        <v>2</v>
      </c>
      <c r="AI843">
        <v>39573333</v>
      </c>
      <c r="AJ843">
        <v>890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</row>
    <row r="844" spans="1:44" x14ac:dyDescent="0.2">
      <c r="A844">
        <f>ROW(Source!A373)</f>
        <v>373</v>
      </c>
      <c r="B844">
        <v>39573356</v>
      </c>
      <c r="C844">
        <v>39573316</v>
      </c>
      <c r="D844">
        <v>36825287</v>
      </c>
      <c r="E844">
        <v>1</v>
      </c>
      <c r="F844">
        <v>1</v>
      </c>
      <c r="G844">
        <v>1</v>
      </c>
      <c r="H844">
        <v>3</v>
      </c>
      <c r="I844" t="s">
        <v>1416</v>
      </c>
      <c r="J844" t="s">
        <v>1417</v>
      </c>
      <c r="K844" t="s">
        <v>1418</v>
      </c>
      <c r="L844">
        <v>1302</v>
      </c>
      <c r="N844">
        <v>1003</v>
      </c>
      <c r="O844" t="s">
        <v>47</v>
      </c>
      <c r="P844" t="s">
        <v>47</v>
      </c>
      <c r="Q844">
        <v>10</v>
      </c>
      <c r="X844">
        <v>1.8700000000000001E-2</v>
      </c>
      <c r="Y844">
        <v>50.24</v>
      </c>
      <c r="Z844">
        <v>0</v>
      </c>
      <c r="AA844">
        <v>0</v>
      </c>
      <c r="AB844">
        <v>0</v>
      </c>
      <c r="AC844">
        <v>0</v>
      </c>
      <c r="AD844">
        <v>1</v>
      </c>
      <c r="AE844">
        <v>0</v>
      </c>
      <c r="AF844" t="s">
        <v>3</v>
      </c>
      <c r="AG844">
        <v>1.8700000000000001E-2</v>
      </c>
      <c r="AH844">
        <v>2</v>
      </c>
      <c r="AI844">
        <v>39573334</v>
      </c>
      <c r="AJ844">
        <v>891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</row>
    <row r="845" spans="1:44" x14ac:dyDescent="0.2">
      <c r="A845">
        <f>ROW(Source!A373)</f>
        <v>373</v>
      </c>
      <c r="B845">
        <v>39573357</v>
      </c>
      <c r="C845">
        <v>39573316</v>
      </c>
      <c r="D845">
        <v>36825646</v>
      </c>
      <c r="E845">
        <v>1</v>
      </c>
      <c r="F845">
        <v>1</v>
      </c>
      <c r="G845">
        <v>1</v>
      </c>
      <c r="H845">
        <v>3</v>
      </c>
      <c r="I845" t="s">
        <v>1220</v>
      </c>
      <c r="J845" t="s">
        <v>1221</v>
      </c>
      <c r="K845" t="s">
        <v>1222</v>
      </c>
      <c r="L845">
        <v>1348</v>
      </c>
      <c r="N845">
        <v>1009</v>
      </c>
      <c r="O845" t="s">
        <v>64</v>
      </c>
      <c r="P845" t="s">
        <v>64</v>
      </c>
      <c r="Q845">
        <v>1000</v>
      </c>
      <c r="X845">
        <v>3.0000000000000001E-5</v>
      </c>
      <c r="Y845">
        <v>4455.2</v>
      </c>
      <c r="Z845">
        <v>0</v>
      </c>
      <c r="AA845">
        <v>0</v>
      </c>
      <c r="AB845">
        <v>0</v>
      </c>
      <c r="AC845">
        <v>0</v>
      </c>
      <c r="AD845">
        <v>1</v>
      </c>
      <c r="AE845">
        <v>0</v>
      </c>
      <c r="AF845" t="s">
        <v>3</v>
      </c>
      <c r="AG845">
        <v>3.0000000000000001E-5</v>
      </c>
      <c r="AH845">
        <v>2</v>
      </c>
      <c r="AI845">
        <v>39573335</v>
      </c>
      <c r="AJ845">
        <v>892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</row>
    <row r="846" spans="1:44" x14ac:dyDescent="0.2">
      <c r="A846">
        <f>ROW(Source!A373)</f>
        <v>373</v>
      </c>
      <c r="B846">
        <v>39573358</v>
      </c>
      <c r="C846">
        <v>39573316</v>
      </c>
      <c r="D846">
        <v>36826406</v>
      </c>
      <c r="E846">
        <v>1</v>
      </c>
      <c r="F846">
        <v>1</v>
      </c>
      <c r="G846">
        <v>1</v>
      </c>
      <c r="H846">
        <v>3</v>
      </c>
      <c r="I846" t="s">
        <v>1419</v>
      </c>
      <c r="J846" t="s">
        <v>1420</v>
      </c>
      <c r="K846" t="s">
        <v>1421</v>
      </c>
      <c r="L846">
        <v>1348</v>
      </c>
      <c r="N846">
        <v>1009</v>
      </c>
      <c r="O846" t="s">
        <v>64</v>
      </c>
      <c r="P846" t="s">
        <v>64</v>
      </c>
      <c r="Q846">
        <v>1000</v>
      </c>
      <c r="X846">
        <v>1.9400000000000001E-3</v>
      </c>
      <c r="Y846">
        <v>4920</v>
      </c>
      <c r="Z846">
        <v>0</v>
      </c>
      <c r="AA846">
        <v>0</v>
      </c>
      <c r="AB846">
        <v>0</v>
      </c>
      <c r="AC846">
        <v>0</v>
      </c>
      <c r="AD846">
        <v>1</v>
      </c>
      <c r="AE846">
        <v>0</v>
      </c>
      <c r="AF846" t="s">
        <v>3</v>
      </c>
      <c r="AG846">
        <v>1.9400000000000001E-3</v>
      </c>
      <c r="AH846">
        <v>2</v>
      </c>
      <c r="AI846">
        <v>39573336</v>
      </c>
      <c r="AJ846">
        <v>893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</row>
    <row r="847" spans="1:44" x14ac:dyDescent="0.2">
      <c r="A847">
        <f>ROW(Source!A373)</f>
        <v>373</v>
      </c>
      <c r="B847">
        <v>39573359</v>
      </c>
      <c r="C847">
        <v>39573316</v>
      </c>
      <c r="D847">
        <v>36830313</v>
      </c>
      <c r="E847">
        <v>1</v>
      </c>
      <c r="F847">
        <v>1</v>
      </c>
      <c r="G847">
        <v>1</v>
      </c>
      <c r="H847">
        <v>3</v>
      </c>
      <c r="I847" t="s">
        <v>1422</v>
      </c>
      <c r="J847" t="s">
        <v>1423</v>
      </c>
      <c r="K847" t="s">
        <v>1424</v>
      </c>
      <c r="L847">
        <v>1339</v>
      </c>
      <c r="N847">
        <v>1007</v>
      </c>
      <c r="O847" t="s">
        <v>73</v>
      </c>
      <c r="P847" t="s">
        <v>73</v>
      </c>
      <c r="Q847">
        <v>1</v>
      </c>
      <c r="X847">
        <v>1.0300000000000001E-3</v>
      </c>
      <c r="Y847">
        <v>1700</v>
      </c>
      <c r="Z847">
        <v>0</v>
      </c>
      <c r="AA847">
        <v>0</v>
      </c>
      <c r="AB847">
        <v>0</v>
      </c>
      <c r="AC847">
        <v>0</v>
      </c>
      <c r="AD847">
        <v>1</v>
      </c>
      <c r="AE847">
        <v>0</v>
      </c>
      <c r="AF847" t="s">
        <v>3</v>
      </c>
      <c r="AG847">
        <v>1.0300000000000001E-3</v>
      </c>
      <c r="AH847">
        <v>2</v>
      </c>
      <c r="AI847">
        <v>39573337</v>
      </c>
      <c r="AJ847">
        <v>894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</row>
    <row r="848" spans="1:44" x14ac:dyDescent="0.2">
      <c r="A848">
        <f>ROW(Source!A373)</f>
        <v>373</v>
      </c>
      <c r="B848">
        <v>39573360</v>
      </c>
      <c r="C848">
        <v>39573316</v>
      </c>
      <c r="D848">
        <v>36837948</v>
      </c>
      <c r="E848">
        <v>1</v>
      </c>
      <c r="F848">
        <v>1</v>
      </c>
      <c r="G848">
        <v>1</v>
      </c>
      <c r="H848">
        <v>3</v>
      </c>
      <c r="I848" t="s">
        <v>1425</v>
      </c>
      <c r="J848" t="s">
        <v>1426</v>
      </c>
      <c r="K848" t="s">
        <v>1427</v>
      </c>
      <c r="L848">
        <v>1348</v>
      </c>
      <c r="N848">
        <v>1009</v>
      </c>
      <c r="O848" t="s">
        <v>64</v>
      </c>
      <c r="P848" t="s">
        <v>64</v>
      </c>
      <c r="Q848">
        <v>1000</v>
      </c>
      <c r="X848">
        <v>3.1E-4</v>
      </c>
      <c r="Y848">
        <v>15620</v>
      </c>
      <c r="Z848">
        <v>0</v>
      </c>
      <c r="AA848">
        <v>0</v>
      </c>
      <c r="AB848">
        <v>0</v>
      </c>
      <c r="AC848">
        <v>0</v>
      </c>
      <c r="AD848">
        <v>1</v>
      </c>
      <c r="AE848">
        <v>0</v>
      </c>
      <c r="AF848" t="s">
        <v>3</v>
      </c>
      <c r="AG848">
        <v>3.1E-4</v>
      </c>
      <c r="AH848">
        <v>2</v>
      </c>
      <c r="AI848">
        <v>39573338</v>
      </c>
      <c r="AJ848">
        <v>895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</row>
    <row r="849" spans="1:44" x14ac:dyDescent="0.2">
      <c r="A849">
        <f>ROW(Source!A373)</f>
        <v>373</v>
      </c>
      <c r="B849">
        <v>39573361</v>
      </c>
      <c r="C849">
        <v>39573316</v>
      </c>
      <c r="D849">
        <v>36839146</v>
      </c>
      <c r="E849">
        <v>1</v>
      </c>
      <c r="F849">
        <v>1</v>
      </c>
      <c r="G849">
        <v>1</v>
      </c>
      <c r="H849">
        <v>3</v>
      </c>
      <c r="I849" t="s">
        <v>1393</v>
      </c>
      <c r="J849" t="s">
        <v>1394</v>
      </c>
      <c r="K849" t="s">
        <v>1395</v>
      </c>
      <c r="L849">
        <v>1348</v>
      </c>
      <c r="N849">
        <v>1009</v>
      </c>
      <c r="O849" t="s">
        <v>64</v>
      </c>
      <c r="P849" t="s">
        <v>64</v>
      </c>
      <c r="Q849">
        <v>1000</v>
      </c>
      <c r="X849">
        <v>5.9999999999999995E-4</v>
      </c>
      <c r="Y849">
        <v>9420</v>
      </c>
      <c r="Z849">
        <v>0</v>
      </c>
      <c r="AA849">
        <v>0</v>
      </c>
      <c r="AB849">
        <v>0</v>
      </c>
      <c r="AC849">
        <v>0</v>
      </c>
      <c r="AD849">
        <v>1</v>
      </c>
      <c r="AE849">
        <v>0</v>
      </c>
      <c r="AF849" t="s">
        <v>3</v>
      </c>
      <c r="AG849">
        <v>5.9999999999999995E-4</v>
      </c>
      <c r="AH849">
        <v>2</v>
      </c>
      <c r="AI849">
        <v>39573339</v>
      </c>
      <c r="AJ849">
        <v>896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</row>
    <row r="850" spans="1:44" x14ac:dyDescent="0.2">
      <c r="A850">
        <f>ROW(Source!A376)</f>
        <v>376</v>
      </c>
      <c r="B850">
        <v>39573375</v>
      </c>
      <c r="C850">
        <v>39573364</v>
      </c>
      <c r="D850">
        <v>37070090</v>
      </c>
      <c r="E850">
        <v>1</v>
      </c>
      <c r="F850">
        <v>1</v>
      </c>
      <c r="G850">
        <v>1</v>
      </c>
      <c r="H850">
        <v>1</v>
      </c>
      <c r="I850" t="s">
        <v>1339</v>
      </c>
      <c r="J850" t="s">
        <v>3</v>
      </c>
      <c r="K850" t="s">
        <v>1340</v>
      </c>
      <c r="L850">
        <v>1191</v>
      </c>
      <c r="N850">
        <v>1013</v>
      </c>
      <c r="O850" t="s">
        <v>1143</v>
      </c>
      <c r="P850" t="s">
        <v>1143</v>
      </c>
      <c r="Q850">
        <v>1</v>
      </c>
      <c r="X850">
        <v>45.78</v>
      </c>
      <c r="Y850">
        <v>0</v>
      </c>
      <c r="Z850">
        <v>0</v>
      </c>
      <c r="AA850">
        <v>0</v>
      </c>
      <c r="AB850">
        <v>8.9700000000000006</v>
      </c>
      <c r="AC850">
        <v>0</v>
      </c>
      <c r="AD850">
        <v>1</v>
      </c>
      <c r="AE850">
        <v>1</v>
      </c>
      <c r="AF850" t="s">
        <v>20</v>
      </c>
      <c r="AG850">
        <v>52.646999999999998</v>
      </c>
      <c r="AH850">
        <v>2</v>
      </c>
      <c r="AI850">
        <v>39573365</v>
      </c>
      <c r="AJ850">
        <v>897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</row>
    <row r="851" spans="1:44" x14ac:dyDescent="0.2">
      <c r="A851">
        <f>ROW(Source!A376)</f>
        <v>376</v>
      </c>
      <c r="B851">
        <v>39573376</v>
      </c>
      <c r="C851">
        <v>39573364</v>
      </c>
      <c r="D851">
        <v>37064876</v>
      </c>
      <c r="E851">
        <v>1</v>
      </c>
      <c r="F851">
        <v>1</v>
      </c>
      <c r="G851">
        <v>1</v>
      </c>
      <c r="H851">
        <v>1</v>
      </c>
      <c r="I851" t="s">
        <v>1146</v>
      </c>
      <c r="J851" t="s">
        <v>3</v>
      </c>
      <c r="K851" t="s">
        <v>1147</v>
      </c>
      <c r="L851">
        <v>1191</v>
      </c>
      <c r="N851">
        <v>1013</v>
      </c>
      <c r="O851" t="s">
        <v>1143</v>
      </c>
      <c r="P851" t="s">
        <v>1143</v>
      </c>
      <c r="Q851">
        <v>1</v>
      </c>
      <c r="X851">
        <v>0.13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1</v>
      </c>
      <c r="AE851">
        <v>2</v>
      </c>
      <c r="AF851" t="s">
        <v>19</v>
      </c>
      <c r="AG851">
        <v>0.16250000000000001</v>
      </c>
      <c r="AH851">
        <v>2</v>
      </c>
      <c r="AI851">
        <v>39573366</v>
      </c>
      <c r="AJ851">
        <v>898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</row>
    <row r="852" spans="1:44" x14ac:dyDescent="0.2">
      <c r="A852">
        <f>ROW(Source!A376)</f>
        <v>376</v>
      </c>
      <c r="B852">
        <v>39573377</v>
      </c>
      <c r="C852">
        <v>39573364</v>
      </c>
      <c r="D852">
        <v>36882159</v>
      </c>
      <c r="E852">
        <v>1</v>
      </c>
      <c r="F852">
        <v>1</v>
      </c>
      <c r="G852">
        <v>1</v>
      </c>
      <c r="H852">
        <v>2</v>
      </c>
      <c r="I852" t="s">
        <v>1155</v>
      </c>
      <c r="J852" t="s">
        <v>1156</v>
      </c>
      <c r="K852" t="s">
        <v>1157</v>
      </c>
      <c r="L852">
        <v>1368</v>
      </c>
      <c r="N852">
        <v>1011</v>
      </c>
      <c r="O852" t="s">
        <v>1151</v>
      </c>
      <c r="P852" t="s">
        <v>1151</v>
      </c>
      <c r="Q852">
        <v>1</v>
      </c>
      <c r="X852">
        <v>0.08</v>
      </c>
      <c r="Y852">
        <v>0</v>
      </c>
      <c r="Z852">
        <v>111.99</v>
      </c>
      <c r="AA852">
        <v>13.5</v>
      </c>
      <c r="AB852">
        <v>0</v>
      </c>
      <c r="AC852">
        <v>0</v>
      </c>
      <c r="AD852">
        <v>1</v>
      </c>
      <c r="AE852">
        <v>0</v>
      </c>
      <c r="AF852" t="s">
        <v>19</v>
      </c>
      <c r="AG852">
        <v>0.1</v>
      </c>
      <c r="AH852">
        <v>2</v>
      </c>
      <c r="AI852">
        <v>39573367</v>
      </c>
      <c r="AJ852">
        <v>899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</row>
    <row r="853" spans="1:44" x14ac:dyDescent="0.2">
      <c r="A853">
        <f>ROW(Source!A376)</f>
        <v>376</v>
      </c>
      <c r="B853">
        <v>39573378</v>
      </c>
      <c r="C853">
        <v>39573364</v>
      </c>
      <c r="D853">
        <v>36882569</v>
      </c>
      <c r="E853">
        <v>1</v>
      </c>
      <c r="F853">
        <v>1</v>
      </c>
      <c r="G853">
        <v>1</v>
      </c>
      <c r="H853">
        <v>2</v>
      </c>
      <c r="I853" t="s">
        <v>1197</v>
      </c>
      <c r="J853" t="s">
        <v>1198</v>
      </c>
      <c r="K853" t="s">
        <v>1199</v>
      </c>
      <c r="L853">
        <v>1368</v>
      </c>
      <c r="N853">
        <v>1011</v>
      </c>
      <c r="O853" t="s">
        <v>1151</v>
      </c>
      <c r="P853" t="s">
        <v>1151</v>
      </c>
      <c r="Q853">
        <v>1</v>
      </c>
      <c r="X853">
        <v>2.44</v>
      </c>
      <c r="Y853">
        <v>0</v>
      </c>
      <c r="Z853">
        <v>0.5</v>
      </c>
      <c r="AA853">
        <v>0</v>
      </c>
      <c r="AB853">
        <v>0</v>
      </c>
      <c r="AC853">
        <v>0</v>
      </c>
      <c r="AD853">
        <v>1</v>
      </c>
      <c r="AE853">
        <v>0</v>
      </c>
      <c r="AF853" t="s">
        <v>19</v>
      </c>
      <c r="AG853">
        <v>3.05</v>
      </c>
      <c r="AH853">
        <v>2</v>
      </c>
      <c r="AI853">
        <v>39573368</v>
      </c>
      <c r="AJ853">
        <v>900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</row>
    <row r="854" spans="1:44" x14ac:dyDescent="0.2">
      <c r="A854">
        <f>ROW(Source!A376)</f>
        <v>376</v>
      </c>
      <c r="B854">
        <v>39573379</v>
      </c>
      <c r="C854">
        <v>39573364</v>
      </c>
      <c r="D854">
        <v>36883554</v>
      </c>
      <c r="E854">
        <v>1</v>
      </c>
      <c r="F854">
        <v>1</v>
      </c>
      <c r="G854">
        <v>1</v>
      </c>
      <c r="H854">
        <v>2</v>
      </c>
      <c r="I854" t="s">
        <v>1158</v>
      </c>
      <c r="J854" t="s">
        <v>1159</v>
      </c>
      <c r="K854" t="s">
        <v>1160</v>
      </c>
      <c r="L854">
        <v>1368</v>
      </c>
      <c r="N854">
        <v>1011</v>
      </c>
      <c r="O854" t="s">
        <v>1151</v>
      </c>
      <c r="P854" t="s">
        <v>1151</v>
      </c>
      <c r="Q854">
        <v>1</v>
      </c>
      <c r="X854">
        <v>0.05</v>
      </c>
      <c r="Y854">
        <v>0</v>
      </c>
      <c r="Z854">
        <v>65.709999999999994</v>
      </c>
      <c r="AA854">
        <v>11.6</v>
      </c>
      <c r="AB854">
        <v>0</v>
      </c>
      <c r="AC854">
        <v>0</v>
      </c>
      <c r="AD854">
        <v>1</v>
      </c>
      <c r="AE854">
        <v>0</v>
      </c>
      <c r="AF854" t="s">
        <v>19</v>
      </c>
      <c r="AG854">
        <v>6.25E-2</v>
      </c>
      <c r="AH854">
        <v>2</v>
      </c>
      <c r="AI854">
        <v>39573369</v>
      </c>
      <c r="AJ854">
        <v>901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</row>
    <row r="855" spans="1:44" x14ac:dyDescent="0.2">
      <c r="A855">
        <f>ROW(Source!A376)</f>
        <v>376</v>
      </c>
      <c r="B855">
        <v>39573380</v>
      </c>
      <c r="C855">
        <v>39573364</v>
      </c>
      <c r="D855">
        <v>36804545</v>
      </c>
      <c r="E855">
        <v>1</v>
      </c>
      <c r="F855">
        <v>1</v>
      </c>
      <c r="G855">
        <v>1</v>
      </c>
      <c r="H855">
        <v>3</v>
      </c>
      <c r="I855" t="s">
        <v>1211</v>
      </c>
      <c r="J855" t="s">
        <v>1212</v>
      </c>
      <c r="K855" t="s">
        <v>1213</v>
      </c>
      <c r="L855">
        <v>1348</v>
      </c>
      <c r="N855">
        <v>1009</v>
      </c>
      <c r="O855" t="s">
        <v>64</v>
      </c>
      <c r="P855" t="s">
        <v>64</v>
      </c>
      <c r="Q855">
        <v>1000</v>
      </c>
      <c r="X855">
        <v>2E-3</v>
      </c>
      <c r="Y855">
        <v>11978</v>
      </c>
      <c r="Z855">
        <v>0</v>
      </c>
      <c r="AA855">
        <v>0</v>
      </c>
      <c r="AB855">
        <v>0</v>
      </c>
      <c r="AC855">
        <v>0</v>
      </c>
      <c r="AD855">
        <v>1</v>
      </c>
      <c r="AE855">
        <v>0</v>
      </c>
      <c r="AF855" t="s">
        <v>3</v>
      </c>
      <c r="AG855">
        <v>2E-3</v>
      </c>
      <c r="AH855">
        <v>2</v>
      </c>
      <c r="AI855">
        <v>39573370</v>
      </c>
      <c r="AJ855">
        <v>902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</row>
    <row r="856" spans="1:44" x14ac:dyDescent="0.2">
      <c r="A856">
        <f>ROW(Source!A376)</f>
        <v>376</v>
      </c>
      <c r="B856">
        <v>39573381</v>
      </c>
      <c r="C856">
        <v>39573364</v>
      </c>
      <c r="D856">
        <v>36796108</v>
      </c>
      <c r="E856">
        <v>17</v>
      </c>
      <c r="F856">
        <v>1</v>
      </c>
      <c r="G856">
        <v>1</v>
      </c>
      <c r="H856">
        <v>3</v>
      </c>
      <c r="I856" t="s">
        <v>95</v>
      </c>
      <c r="J856" t="s">
        <v>3</v>
      </c>
      <c r="K856" t="s">
        <v>96</v>
      </c>
      <c r="L856">
        <v>1339</v>
      </c>
      <c r="N856">
        <v>1007</v>
      </c>
      <c r="O856" t="s">
        <v>73</v>
      </c>
      <c r="P856" t="s">
        <v>73</v>
      </c>
      <c r="Q856">
        <v>1</v>
      </c>
      <c r="X856">
        <v>2.04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 t="s">
        <v>3</v>
      </c>
      <c r="AG856">
        <v>2.04</v>
      </c>
      <c r="AH856">
        <v>2</v>
      </c>
      <c r="AI856">
        <v>39573371</v>
      </c>
      <c r="AJ856">
        <v>903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</row>
    <row r="857" spans="1:44" x14ac:dyDescent="0.2">
      <c r="A857">
        <f>ROW(Source!A376)</f>
        <v>376</v>
      </c>
      <c r="B857">
        <v>39573382</v>
      </c>
      <c r="C857">
        <v>39573364</v>
      </c>
      <c r="D857">
        <v>36830501</v>
      </c>
      <c r="E857">
        <v>1</v>
      </c>
      <c r="F857">
        <v>1</v>
      </c>
      <c r="G857">
        <v>1</v>
      </c>
      <c r="H857">
        <v>3</v>
      </c>
      <c r="I857" t="s">
        <v>1375</v>
      </c>
      <c r="J857" t="s">
        <v>1376</v>
      </c>
      <c r="K857" t="s">
        <v>1377</v>
      </c>
      <c r="L857">
        <v>1339</v>
      </c>
      <c r="N857">
        <v>1007</v>
      </c>
      <c r="O857" t="s">
        <v>73</v>
      </c>
      <c r="P857" t="s">
        <v>73</v>
      </c>
      <c r="Q857">
        <v>1</v>
      </c>
      <c r="X857">
        <v>0.1</v>
      </c>
      <c r="Y857">
        <v>1100</v>
      </c>
      <c r="Z857">
        <v>0</v>
      </c>
      <c r="AA857">
        <v>0</v>
      </c>
      <c r="AB857">
        <v>0</v>
      </c>
      <c r="AC857">
        <v>0</v>
      </c>
      <c r="AD857">
        <v>1</v>
      </c>
      <c r="AE857">
        <v>0</v>
      </c>
      <c r="AF857" t="s">
        <v>3</v>
      </c>
      <c r="AG857">
        <v>0.1</v>
      </c>
      <c r="AH857">
        <v>2</v>
      </c>
      <c r="AI857">
        <v>39573373</v>
      </c>
      <c r="AJ857">
        <v>905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</row>
    <row r="858" spans="1:44" x14ac:dyDescent="0.2">
      <c r="A858">
        <f>ROW(Source!A376)</f>
        <v>376</v>
      </c>
      <c r="B858">
        <v>39573383</v>
      </c>
      <c r="C858">
        <v>39573364</v>
      </c>
      <c r="D858">
        <v>36830509</v>
      </c>
      <c r="E858">
        <v>1</v>
      </c>
      <c r="F858">
        <v>1</v>
      </c>
      <c r="G858">
        <v>1</v>
      </c>
      <c r="H858">
        <v>3</v>
      </c>
      <c r="I858" t="s">
        <v>1223</v>
      </c>
      <c r="J858" t="s">
        <v>1224</v>
      </c>
      <c r="K858" t="s">
        <v>1225</v>
      </c>
      <c r="L858">
        <v>1339</v>
      </c>
      <c r="N858">
        <v>1007</v>
      </c>
      <c r="O858" t="s">
        <v>73</v>
      </c>
      <c r="P858" t="s">
        <v>73</v>
      </c>
      <c r="Q858">
        <v>1</v>
      </c>
      <c r="X858">
        <v>0.04</v>
      </c>
      <c r="Y858">
        <v>1056</v>
      </c>
      <c r="Z858">
        <v>0</v>
      </c>
      <c r="AA858">
        <v>0</v>
      </c>
      <c r="AB858">
        <v>0</v>
      </c>
      <c r="AC858">
        <v>0</v>
      </c>
      <c r="AD858">
        <v>1</v>
      </c>
      <c r="AE858">
        <v>0</v>
      </c>
      <c r="AF858" t="s">
        <v>3</v>
      </c>
      <c r="AG858">
        <v>0.04</v>
      </c>
      <c r="AH858">
        <v>2</v>
      </c>
      <c r="AI858">
        <v>39573374</v>
      </c>
      <c r="AJ858">
        <v>906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</row>
    <row r="859" spans="1:44" x14ac:dyDescent="0.2">
      <c r="A859">
        <f>ROW(Source!A379)</f>
        <v>379</v>
      </c>
      <c r="B859">
        <v>39573397</v>
      </c>
      <c r="C859">
        <v>39573386</v>
      </c>
      <c r="D859">
        <v>37070090</v>
      </c>
      <c r="E859">
        <v>1</v>
      </c>
      <c r="F859">
        <v>1</v>
      </c>
      <c r="G859">
        <v>1</v>
      </c>
      <c r="H859">
        <v>1</v>
      </c>
      <c r="I859" t="s">
        <v>1339</v>
      </c>
      <c r="J859" t="s">
        <v>3</v>
      </c>
      <c r="K859" t="s">
        <v>1340</v>
      </c>
      <c r="L859">
        <v>1191</v>
      </c>
      <c r="N859">
        <v>1013</v>
      </c>
      <c r="O859" t="s">
        <v>1143</v>
      </c>
      <c r="P859" t="s">
        <v>1143</v>
      </c>
      <c r="Q859">
        <v>1</v>
      </c>
      <c r="X859">
        <v>13.08</v>
      </c>
      <c r="Y859">
        <v>0</v>
      </c>
      <c r="Z859">
        <v>0</v>
      </c>
      <c r="AA859">
        <v>0</v>
      </c>
      <c r="AB859">
        <v>8.9700000000000006</v>
      </c>
      <c r="AC859">
        <v>0</v>
      </c>
      <c r="AD859">
        <v>1</v>
      </c>
      <c r="AE859">
        <v>1</v>
      </c>
      <c r="AF859" t="s">
        <v>679</v>
      </c>
      <c r="AG859">
        <v>45.125999999999998</v>
      </c>
      <c r="AH859">
        <v>2</v>
      </c>
      <c r="AI859">
        <v>39573387</v>
      </c>
      <c r="AJ859">
        <v>907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</row>
    <row r="860" spans="1:44" x14ac:dyDescent="0.2">
      <c r="A860">
        <f>ROW(Source!A379)</f>
        <v>379</v>
      </c>
      <c r="B860">
        <v>39573398</v>
      </c>
      <c r="C860">
        <v>39573386</v>
      </c>
      <c r="D860">
        <v>37064876</v>
      </c>
      <c r="E860">
        <v>1</v>
      </c>
      <c r="F860">
        <v>1</v>
      </c>
      <c r="G860">
        <v>1</v>
      </c>
      <c r="H860">
        <v>1</v>
      </c>
      <c r="I860" t="s">
        <v>1146</v>
      </c>
      <c r="J860" t="s">
        <v>3</v>
      </c>
      <c r="K860" t="s">
        <v>1147</v>
      </c>
      <c r="L860">
        <v>1191</v>
      </c>
      <c r="N860">
        <v>1013</v>
      </c>
      <c r="O860" t="s">
        <v>1143</v>
      </c>
      <c r="P860" t="s">
        <v>1143</v>
      </c>
      <c r="Q860">
        <v>1</v>
      </c>
      <c r="X860">
        <v>0.06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1</v>
      </c>
      <c r="AE860">
        <v>2</v>
      </c>
      <c r="AF860" t="s">
        <v>678</v>
      </c>
      <c r="AG860">
        <v>0.22499999999999998</v>
      </c>
      <c r="AH860">
        <v>2</v>
      </c>
      <c r="AI860">
        <v>39573388</v>
      </c>
      <c r="AJ860">
        <v>908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</row>
    <row r="861" spans="1:44" x14ac:dyDescent="0.2">
      <c r="A861">
        <f>ROW(Source!A379)</f>
        <v>379</v>
      </c>
      <c r="B861">
        <v>39573399</v>
      </c>
      <c r="C861">
        <v>39573386</v>
      </c>
      <c r="D861">
        <v>36882159</v>
      </c>
      <c r="E861">
        <v>1</v>
      </c>
      <c r="F861">
        <v>1</v>
      </c>
      <c r="G861">
        <v>1</v>
      </c>
      <c r="H861">
        <v>2</v>
      </c>
      <c r="I861" t="s">
        <v>1155</v>
      </c>
      <c r="J861" t="s">
        <v>1156</v>
      </c>
      <c r="K861" t="s">
        <v>1157</v>
      </c>
      <c r="L861">
        <v>1368</v>
      </c>
      <c r="N861">
        <v>1011</v>
      </c>
      <c r="O861" t="s">
        <v>1151</v>
      </c>
      <c r="P861" t="s">
        <v>1151</v>
      </c>
      <c r="Q861">
        <v>1</v>
      </c>
      <c r="X861">
        <v>0.04</v>
      </c>
      <c r="Y861">
        <v>0</v>
      </c>
      <c r="Z861">
        <v>111.99</v>
      </c>
      <c r="AA861">
        <v>13.5</v>
      </c>
      <c r="AB861">
        <v>0</v>
      </c>
      <c r="AC861">
        <v>0</v>
      </c>
      <c r="AD861">
        <v>1</v>
      </c>
      <c r="AE861">
        <v>0</v>
      </c>
      <c r="AF861" t="s">
        <v>678</v>
      </c>
      <c r="AG861">
        <v>0.15</v>
      </c>
      <c r="AH861">
        <v>2</v>
      </c>
      <c r="AI861">
        <v>39573389</v>
      </c>
      <c r="AJ861">
        <v>909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</row>
    <row r="862" spans="1:44" x14ac:dyDescent="0.2">
      <c r="A862">
        <f>ROW(Source!A379)</f>
        <v>379</v>
      </c>
      <c r="B862">
        <v>39573400</v>
      </c>
      <c r="C862">
        <v>39573386</v>
      </c>
      <c r="D862">
        <v>36882569</v>
      </c>
      <c r="E862">
        <v>1</v>
      </c>
      <c r="F862">
        <v>1</v>
      </c>
      <c r="G862">
        <v>1</v>
      </c>
      <c r="H862">
        <v>2</v>
      </c>
      <c r="I862" t="s">
        <v>1197</v>
      </c>
      <c r="J862" t="s">
        <v>1198</v>
      </c>
      <c r="K862" t="s">
        <v>1199</v>
      </c>
      <c r="L862">
        <v>1368</v>
      </c>
      <c r="N862">
        <v>1011</v>
      </c>
      <c r="O862" t="s">
        <v>1151</v>
      </c>
      <c r="P862" t="s">
        <v>1151</v>
      </c>
      <c r="Q862">
        <v>1</v>
      </c>
      <c r="X862">
        <v>0.7</v>
      </c>
      <c r="Y862">
        <v>0</v>
      </c>
      <c r="Z862">
        <v>0.5</v>
      </c>
      <c r="AA862">
        <v>0</v>
      </c>
      <c r="AB862">
        <v>0</v>
      </c>
      <c r="AC862">
        <v>0</v>
      </c>
      <c r="AD862">
        <v>1</v>
      </c>
      <c r="AE862">
        <v>0</v>
      </c>
      <c r="AF862" t="s">
        <v>678</v>
      </c>
      <c r="AG862">
        <v>2.6249999999999996</v>
      </c>
      <c r="AH862">
        <v>2</v>
      </c>
      <c r="AI862">
        <v>39573390</v>
      </c>
      <c r="AJ862">
        <v>910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</row>
    <row r="863" spans="1:44" x14ac:dyDescent="0.2">
      <c r="A863">
        <f>ROW(Source!A379)</f>
        <v>379</v>
      </c>
      <c r="B863">
        <v>39573401</v>
      </c>
      <c r="C863">
        <v>39573386</v>
      </c>
      <c r="D863">
        <v>36883554</v>
      </c>
      <c r="E863">
        <v>1</v>
      </c>
      <c r="F863">
        <v>1</v>
      </c>
      <c r="G863">
        <v>1</v>
      </c>
      <c r="H863">
        <v>2</v>
      </c>
      <c r="I863" t="s">
        <v>1158</v>
      </c>
      <c r="J863" t="s">
        <v>1159</v>
      </c>
      <c r="K863" t="s">
        <v>1160</v>
      </c>
      <c r="L863">
        <v>1368</v>
      </c>
      <c r="N863">
        <v>1011</v>
      </c>
      <c r="O863" t="s">
        <v>1151</v>
      </c>
      <c r="P863" t="s">
        <v>1151</v>
      </c>
      <c r="Q863">
        <v>1</v>
      </c>
      <c r="X863">
        <v>0.02</v>
      </c>
      <c r="Y863">
        <v>0</v>
      </c>
      <c r="Z863">
        <v>65.709999999999994</v>
      </c>
      <c r="AA863">
        <v>11.6</v>
      </c>
      <c r="AB863">
        <v>0</v>
      </c>
      <c r="AC863">
        <v>0</v>
      </c>
      <c r="AD863">
        <v>1</v>
      </c>
      <c r="AE863">
        <v>0</v>
      </c>
      <c r="AF863" t="s">
        <v>678</v>
      </c>
      <c r="AG863">
        <v>7.4999999999999997E-2</v>
      </c>
      <c r="AH863">
        <v>2</v>
      </c>
      <c r="AI863">
        <v>39573391</v>
      </c>
      <c r="AJ863">
        <v>911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</row>
    <row r="864" spans="1:44" x14ac:dyDescent="0.2">
      <c r="A864">
        <f>ROW(Source!A379)</f>
        <v>379</v>
      </c>
      <c r="B864">
        <v>39573402</v>
      </c>
      <c r="C864">
        <v>39573386</v>
      </c>
      <c r="D864">
        <v>36804545</v>
      </c>
      <c r="E864">
        <v>1</v>
      </c>
      <c r="F864">
        <v>1</v>
      </c>
      <c r="G864">
        <v>1</v>
      </c>
      <c r="H864">
        <v>3</v>
      </c>
      <c r="I864" t="s">
        <v>1211</v>
      </c>
      <c r="J864" t="s">
        <v>1212</v>
      </c>
      <c r="K864" t="s">
        <v>1213</v>
      </c>
      <c r="L864">
        <v>1348</v>
      </c>
      <c r="N864">
        <v>1009</v>
      </c>
      <c r="O864" t="s">
        <v>64</v>
      </c>
      <c r="P864" t="s">
        <v>64</v>
      </c>
      <c r="Q864">
        <v>1000</v>
      </c>
      <c r="X864">
        <v>1E-3</v>
      </c>
      <c r="Y864">
        <v>11978</v>
      </c>
      <c r="Z864">
        <v>0</v>
      </c>
      <c r="AA864">
        <v>0</v>
      </c>
      <c r="AB864">
        <v>0</v>
      </c>
      <c r="AC864">
        <v>0</v>
      </c>
      <c r="AD864">
        <v>1</v>
      </c>
      <c r="AE864">
        <v>0</v>
      </c>
      <c r="AF864" t="s">
        <v>455</v>
      </c>
      <c r="AG864">
        <v>3.0000000000000001E-3</v>
      </c>
      <c r="AH864">
        <v>2</v>
      </c>
      <c r="AI864">
        <v>39573392</v>
      </c>
      <c r="AJ864">
        <v>912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</row>
    <row r="865" spans="1:44" x14ac:dyDescent="0.2">
      <c r="A865">
        <f>ROW(Source!A379)</f>
        <v>379</v>
      </c>
      <c r="B865">
        <v>39573403</v>
      </c>
      <c r="C865">
        <v>39573386</v>
      </c>
      <c r="D865">
        <v>36796108</v>
      </c>
      <c r="E865">
        <v>17</v>
      </c>
      <c r="F865">
        <v>1</v>
      </c>
      <c r="G865">
        <v>1</v>
      </c>
      <c r="H865">
        <v>3</v>
      </c>
      <c r="I865" t="s">
        <v>95</v>
      </c>
      <c r="J865" t="s">
        <v>3</v>
      </c>
      <c r="K865" t="s">
        <v>96</v>
      </c>
      <c r="L865">
        <v>1339</v>
      </c>
      <c r="N865">
        <v>1007</v>
      </c>
      <c r="O865" t="s">
        <v>73</v>
      </c>
      <c r="P865" t="s">
        <v>73</v>
      </c>
      <c r="Q865">
        <v>1</v>
      </c>
      <c r="X865">
        <v>1.02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 t="s">
        <v>455</v>
      </c>
      <c r="AG865">
        <v>3.06</v>
      </c>
      <c r="AH865">
        <v>2</v>
      </c>
      <c r="AI865">
        <v>39573393</v>
      </c>
      <c r="AJ865">
        <v>913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</row>
    <row r="866" spans="1:44" x14ac:dyDescent="0.2">
      <c r="A866">
        <f>ROW(Source!A379)</f>
        <v>379</v>
      </c>
      <c r="B866">
        <v>39573404</v>
      </c>
      <c r="C866">
        <v>39573386</v>
      </c>
      <c r="D866">
        <v>36830501</v>
      </c>
      <c r="E866">
        <v>1</v>
      </c>
      <c r="F866">
        <v>1</v>
      </c>
      <c r="G866">
        <v>1</v>
      </c>
      <c r="H866">
        <v>3</v>
      </c>
      <c r="I866" t="s">
        <v>1375</v>
      </c>
      <c r="J866" t="s">
        <v>1376</v>
      </c>
      <c r="K866" t="s">
        <v>1377</v>
      </c>
      <c r="L866">
        <v>1339</v>
      </c>
      <c r="N866">
        <v>1007</v>
      </c>
      <c r="O866" t="s">
        <v>73</v>
      </c>
      <c r="P866" t="s">
        <v>73</v>
      </c>
      <c r="Q866">
        <v>1</v>
      </c>
      <c r="X866">
        <v>0.02</v>
      </c>
      <c r="Y866">
        <v>1100</v>
      </c>
      <c r="Z866">
        <v>0</v>
      </c>
      <c r="AA866">
        <v>0</v>
      </c>
      <c r="AB866">
        <v>0</v>
      </c>
      <c r="AC866">
        <v>0</v>
      </c>
      <c r="AD866">
        <v>1</v>
      </c>
      <c r="AE866">
        <v>0</v>
      </c>
      <c r="AF866" t="s">
        <v>455</v>
      </c>
      <c r="AG866">
        <v>0.06</v>
      </c>
      <c r="AH866">
        <v>2</v>
      </c>
      <c r="AI866">
        <v>39573395</v>
      </c>
      <c r="AJ866">
        <v>915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</row>
    <row r="867" spans="1:44" x14ac:dyDescent="0.2">
      <c r="A867">
        <f>ROW(Source!A379)</f>
        <v>379</v>
      </c>
      <c r="B867">
        <v>39573405</v>
      </c>
      <c r="C867">
        <v>39573386</v>
      </c>
      <c r="D867">
        <v>36830509</v>
      </c>
      <c r="E867">
        <v>1</v>
      </c>
      <c r="F867">
        <v>1</v>
      </c>
      <c r="G867">
        <v>1</v>
      </c>
      <c r="H867">
        <v>3</v>
      </c>
      <c r="I867" t="s">
        <v>1223</v>
      </c>
      <c r="J867" t="s">
        <v>1224</v>
      </c>
      <c r="K867" t="s">
        <v>1225</v>
      </c>
      <c r="L867">
        <v>1339</v>
      </c>
      <c r="N867">
        <v>1007</v>
      </c>
      <c r="O867" t="s">
        <v>73</v>
      </c>
      <c r="P867" t="s">
        <v>73</v>
      </c>
      <c r="Q867">
        <v>1</v>
      </c>
      <c r="X867">
        <v>0.01</v>
      </c>
      <c r="Y867">
        <v>1056</v>
      </c>
      <c r="Z867">
        <v>0</v>
      </c>
      <c r="AA867">
        <v>0</v>
      </c>
      <c r="AB867">
        <v>0</v>
      </c>
      <c r="AC867">
        <v>0</v>
      </c>
      <c r="AD867">
        <v>1</v>
      </c>
      <c r="AE867">
        <v>0</v>
      </c>
      <c r="AF867" t="s">
        <v>455</v>
      </c>
      <c r="AG867">
        <v>0.03</v>
      </c>
      <c r="AH867">
        <v>2</v>
      </c>
      <c r="AI867">
        <v>39573396</v>
      </c>
      <c r="AJ867">
        <v>916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</row>
    <row r="868" spans="1:44" x14ac:dyDescent="0.2">
      <c r="A868">
        <f>ROW(Source!A382)</f>
        <v>382</v>
      </c>
      <c r="B868">
        <v>39573431</v>
      </c>
      <c r="C868">
        <v>39573408</v>
      </c>
      <c r="D868">
        <v>37072767</v>
      </c>
      <c r="E868">
        <v>1</v>
      </c>
      <c r="F868">
        <v>1</v>
      </c>
      <c r="G868">
        <v>1</v>
      </c>
      <c r="H868">
        <v>1</v>
      </c>
      <c r="I868" t="s">
        <v>1399</v>
      </c>
      <c r="J868" t="s">
        <v>3</v>
      </c>
      <c r="K868" t="s">
        <v>1400</v>
      </c>
      <c r="L868">
        <v>1191</v>
      </c>
      <c r="N868">
        <v>1013</v>
      </c>
      <c r="O868" t="s">
        <v>1143</v>
      </c>
      <c r="P868" t="s">
        <v>1143</v>
      </c>
      <c r="Q868">
        <v>1</v>
      </c>
      <c r="X868">
        <v>39.130000000000003</v>
      </c>
      <c r="Y868">
        <v>0</v>
      </c>
      <c r="Z868">
        <v>0</v>
      </c>
      <c r="AA868">
        <v>0</v>
      </c>
      <c r="AB868">
        <v>9.18</v>
      </c>
      <c r="AC868">
        <v>0</v>
      </c>
      <c r="AD868">
        <v>1</v>
      </c>
      <c r="AE868">
        <v>1</v>
      </c>
      <c r="AF868" t="s">
        <v>20</v>
      </c>
      <c r="AG868">
        <v>44.999499999999998</v>
      </c>
      <c r="AH868">
        <v>2</v>
      </c>
      <c r="AI868">
        <v>39573409</v>
      </c>
      <c r="AJ868">
        <v>917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</row>
    <row r="869" spans="1:44" x14ac:dyDescent="0.2">
      <c r="A869">
        <f>ROW(Source!A382)</f>
        <v>382</v>
      </c>
      <c r="B869">
        <v>39573432</v>
      </c>
      <c r="C869">
        <v>39573408</v>
      </c>
      <c r="D869">
        <v>37064876</v>
      </c>
      <c r="E869">
        <v>1</v>
      </c>
      <c r="F869">
        <v>1</v>
      </c>
      <c r="G869">
        <v>1</v>
      </c>
      <c r="H869">
        <v>1</v>
      </c>
      <c r="I869" t="s">
        <v>1146</v>
      </c>
      <c r="J869" t="s">
        <v>3</v>
      </c>
      <c r="K869" t="s">
        <v>1147</v>
      </c>
      <c r="L869">
        <v>1191</v>
      </c>
      <c r="N869">
        <v>1013</v>
      </c>
      <c r="O869" t="s">
        <v>1143</v>
      </c>
      <c r="P869" t="s">
        <v>1143</v>
      </c>
      <c r="Q869">
        <v>1</v>
      </c>
      <c r="X869">
        <v>4.91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1</v>
      </c>
      <c r="AE869">
        <v>2</v>
      </c>
      <c r="AF869" t="s">
        <v>19</v>
      </c>
      <c r="AG869">
        <v>6.1375000000000002</v>
      </c>
      <c r="AH869">
        <v>2</v>
      </c>
      <c r="AI869">
        <v>39573410</v>
      </c>
      <c r="AJ869">
        <v>918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</row>
    <row r="870" spans="1:44" x14ac:dyDescent="0.2">
      <c r="A870">
        <f>ROW(Source!A382)</f>
        <v>382</v>
      </c>
      <c r="B870">
        <v>39573433</v>
      </c>
      <c r="C870">
        <v>39573408</v>
      </c>
      <c r="D870">
        <v>36882079</v>
      </c>
      <c r="E870">
        <v>1</v>
      </c>
      <c r="F870">
        <v>1</v>
      </c>
      <c r="G870">
        <v>1</v>
      </c>
      <c r="H870">
        <v>2</v>
      </c>
      <c r="I870" t="s">
        <v>1401</v>
      </c>
      <c r="J870" t="s">
        <v>1402</v>
      </c>
      <c r="K870" t="s">
        <v>1403</v>
      </c>
      <c r="L870">
        <v>1368</v>
      </c>
      <c r="N870">
        <v>1011</v>
      </c>
      <c r="O870" t="s">
        <v>1151</v>
      </c>
      <c r="P870" t="s">
        <v>1151</v>
      </c>
      <c r="Q870">
        <v>1</v>
      </c>
      <c r="X870">
        <v>0.1</v>
      </c>
      <c r="Y870">
        <v>0</v>
      </c>
      <c r="Z870">
        <v>120.24</v>
      </c>
      <c r="AA870">
        <v>15.42</v>
      </c>
      <c r="AB870">
        <v>0</v>
      </c>
      <c r="AC870">
        <v>0</v>
      </c>
      <c r="AD870">
        <v>1</v>
      </c>
      <c r="AE870">
        <v>0</v>
      </c>
      <c r="AF870" t="s">
        <v>19</v>
      </c>
      <c r="AG870">
        <v>0.125</v>
      </c>
      <c r="AH870">
        <v>2</v>
      </c>
      <c r="AI870">
        <v>39573411</v>
      </c>
      <c r="AJ870">
        <v>919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</row>
    <row r="871" spans="1:44" x14ac:dyDescent="0.2">
      <c r="A871">
        <f>ROW(Source!A382)</f>
        <v>382</v>
      </c>
      <c r="B871">
        <v>39573434</v>
      </c>
      <c r="C871">
        <v>39573408</v>
      </c>
      <c r="D871">
        <v>36882159</v>
      </c>
      <c r="E871">
        <v>1</v>
      </c>
      <c r="F871">
        <v>1</v>
      </c>
      <c r="G871">
        <v>1</v>
      </c>
      <c r="H871">
        <v>2</v>
      </c>
      <c r="I871" t="s">
        <v>1155</v>
      </c>
      <c r="J871" t="s">
        <v>1156</v>
      </c>
      <c r="K871" t="s">
        <v>1157</v>
      </c>
      <c r="L871">
        <v>1368</v>
      </c>
      <c r="N871">
        <v>1011</v>
      </c>
      <c r="O871" t="s">
        <v>1151</v>
      </c>
      <c r="P871" t="s">
        <v>1151</v>
      </c>
      <c r="Q871">
        <v>1</v>
      </c>
      <c r="X871">
        <v>4.62</v>
      </c>
      <c r="Y871">
        <v>0</v>
      </c>
      <c r="Z871">
        <v>111.99</v>
      </c>
      <c r="AA871">
        <v>13.5</v>
      </c>
      <c r="AB871">
        <v>0</v>
      </c>
      <c r="AC871">
        <v>0</v>
      </c>
      <c r="AD871">
        <v>1</v>
      </c>
      <c r="AE871">
        <v>0</v>
      </c>
      <c r="AF871" t="s">
        <v>19</v>
      </c>
      <c r="AG871">
        <v>5.7750000000000004</v>
      </c>
      <c r="AH871">
        <v>2</v>
      </c>
      <c r="AI871">
        <v>39573412</v>
      </c>
      <c r="AJ871">
        <v>920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</row>
    <row r="872" spans="1:44" x14ac:dyDescent="0.2">
      <c r="A872">
        <f>ROW(Source!A382)</f>
        <v>382</v>
      </c>
      <c r="B872">
        <v>39573435</v>
      </c>
      <c r="C872">
        <v>39573408</v>
      </c>
      <c r="D872">
        <v>36882292</v>
      </c>
      <c r="E872">
        <v>1</v>
      </c>
      <c r="F872">
        <v>1</v>
      </c>
      <c r="G872">
        <v>1</v>
      </c>
      <c r="H872">
        <v>2</v>
      </c>
      <c r="I872" t="s">
        <v>1445</v>
      </c>
      <c r="J872" t="s">
        <v>1446</v>
      </c>
      <c r="K872" t="s">
        <v>1447</v>
      </c>
      <c r="L872">
        <v>1368</v>
      </c>
      <c r="N872">
        <v>1011</v>
      </c>
      <c r="O872" t="s">
        <v>1151</v>
      </c>
      <c r="P872" t="s">
        <v>1151</v>
      </c>
      <c r="Q872">
        <v>1</v>
      </c>
      <c r="X872">
        <v>3.46</v>
      </c>
      <c r="Y872">
        <v>0</v>
      </c>
      <c r="Z872">
        <v>0.9</v>
      </c>
      <c r="AA872">
        <v>0</v>
      </c>
      <c r="AB872">
        <v>0</v>
      </c>
      <c r="AC872">
        <v>0</v>
      </c>
      <c r="AD872">
        <v>1</v>
      </c>
      <c r="AE872">
        <v>0</v>
      </c>
      <c r="AF872" t="s">
        <v>19</v>
      </c>
      <c r="AG872">
        <v>4.3250000000000002</v>
      </c>
      <c r="AH872">
        <v>2</v>
      </c>
      <c r="AI872">
        <v>39573413</v>
      </c>
      <c r="AJ872">
        <v>921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</row>
    <row r="873" spans="1:44" x14ac:dyDescent="0.2">
      <c r="A873">
        <f>ROW(Source!A382)</f>
        <v>382</v>
      </c>
      <c r="B873">
        <v>39573436</v>
      </c>
      <c r="C873">
        <v>39573408</v>
      </c>
      <c r="D873">
        <v>36883554</v>
      </c>
      <c r="E873">
        <v>1</v>
      </c>
      <c r="F873">
        <v>1</v>
      </c>
      <c r="G873">
        <v>1</v>
      </c>
      <c r="H873">
        <v>2</v>
      </c>
      <c r="I873" t="s">
        <v>1158</v>
      </c>
      <c r="J873" t="s">
        <v>1159</v>
      </c>
      <c r="K873" t="s">
        <v>1160</v>
      </c>
      <c r="L873">
        <v>1368</v>
      </c>
      <c r="N873">
        <v>1011</v>
      </c>
      <c r="O873" t="s">
        <v>1151</v>
      </c>
      <c r="P873" t="s">
        <v>1151</v>
      </c>
      <c r="Q873">
        <v>1</v>
      </c>
      <c r="X873">
        <v>0.19</v>
      </c>
      <c r="Y873">
        <v>0</v>
      </c>
      <c r="Z873">
        <v>65.709999999999994</v>
      </c>
      <c r="AA873">
        <v>11.6</v>
      </c>
      <c r="AB873">
        <v>0</v>
      </c>
      <c r="AC873">
        <v>0</v>
      </c>
      <c r="AD873">
        <v>1</v>
      </c>
      <c r="AE873">
        <v>0</v>
      </c>
      <c r="AF873" t="s">
        <v>19</v>
      </c>
      <c r="AG873">
        <v>0.23749999999999999</v>
      </c>
      <c r="AH873">
        <v>2</v>
      </c>
      <c r="AI873">
        <v>39573414</v>
      </c>
      <c r="AJ873">
        <v>922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</row>
    <row r="874" spans="1:44" x14ac:dyDescent="0.2">
      <c r="A874">
        <f>ROW(Source!A382)</f>
        <v>382</v>
      </c>
      <c r="B874">
        <v>39573437</v>
      </c>
      <c r="C874">
        <v>39573408</v>
      </c>
      <c r="D874">
        <v>36883789</v>
      </c>
      <c r="E874">
        <v>1</v>
      </c>
      <c r="F874">
        <v>1</v>
      </c>
      <c r="G874">
        <v>1</v>
      </c>
      <c r="H874">
        <v>2</v>
      </c>
      <c r="I874" t="s">
        <v>1378</v>
      </c>
      <c r="J874" t="s">
        <v>1379</v>
      </c>
      <c r="K874" t="s">
        <v>1380</v>
      </c>
      <c r="L874">
        <v>1368</v>
      </c>
      <c r="N874">
        <v>1011</v>
      </c>
      <c r="O874" t="s">
        <v>1151</v>
      </c>
      <c r="P874" t="s">
        <v>1151</v>
      </c>
      <c r="Q874">
        <v>1</v>
      </c>
      <c r="X874">
        <v>1.63</v>
      </c>
      <c r="Y874">
        <v>0</v>
      </c>
      <c r="Z874">
        <v>1.2</v>
      </c>
      <c r="AA874">
        <v>0</v>
      </c>
      <c r="AB874">
        <v>0</v>
      </c>
      <c r="AC874">
        <v>0</v>
      </c>
      <c r="AD874">
        <v>1</v>
      </c>
      <c r="AE874">
        <v>0</v>
      </c>
      <c r="AF874" t="s">
        <v>19</v>
      </c>
      <c r="AG874">
        <v>2.0374999999999996</v>
      </c>
      <c r="AH874">
        <v>2</v>
      </c>
      <c r="AI874">
        <v>39573415</v>
      </c>
      <c r="AJ874">
        <v>923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</row>
    <row r="875" spans="1:44" x14ac:dyDescent="0.2">
      <c r="A875">
        <f>ROW(Source!A382)</f>
        <v>382</v>
      </c>
      <c r="B875">
        <v>39573438</v>
      </c>
      <c r="C875">
        <v>39573408</v>
      </c>
      <c r="D875">
        <v>36883836</v>
      </c>
      <c r="E875">
        <v>1</v>
      </c>
      <c r="F875">
        <v>1</v>
      </c>
      <c r="G875">
        <v>1</v>
      </c>
      <c r="H875">
        <v>2</v>
      </c>
      <c r="I875" t="s">
        <v>1407</v>
      </c>
      <c r="J875" t="s">
        <v>1408</v>
      </c>
      <c r="K875" t="s">
        <v>1409</v>
      </c>
      <c r="L875">
        <v>1368</v>
      </c>
      <c r="N875">
        <v>1011</v>
      </c>
      <c r="O875" t="s">
        <v>1151</v>
      </c>
      <c r="P875" t="s">
        <v>1151</v>
      </c>
      <c r="Q875">
        <v>1</v>
      </c>
      <c r="X875">
        <v>6.71</v>
      </c>
      <c r="Y875">
        <v>0</v>
      </c>
      <c r="Z875">
        <v>12.31</v>
      </c>
      <c r="AA875">
        <v>0</v>
      </c>
      <c r="AB875">
        <v>0</v>
      </c>
      <c r="AC875">
        <v>0</v>
      </c>
      <c r="AD875">
        <v>1</v>
      </c>
      <c r="AE875">
        <v>0</v>
      </c>
      <c r="AF875" t="s">
        <v>19</v>
      </c>
      <c r="AG875">
        <v>8.3874999999999993</v>
      </c>
      <c r="AH875">
        <v>2</v>
      </c>
      <c r="AI875">
        <v>39573416</v>
      </c>
      <c r="AJ875">
        <v>924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</row>
    <row r="876" spans="1:44" x14ac:dyDescent="0.2">
      <c r="A876">
        <f>ROW(Source!A382)</f>
        <v>382</v>
      </c>
      <c r="B876">
        <v>39573439</v>
      </c>
      <c r="C876">
        <v>39573408</v>
      </c>
      <c r="D876">
        <v>36800159</v>
      </c>
      <c r="E876">
        <v>1</v>
      </c>
      <c r="F876">
        <v>1</v>
      </c>
      <c r="G876">
        <v>1</v>
      </c>
      <c r="H876">
        <v>3</v>
      </c>
      <c r="I876" t="s">
        <v>1387</v>
      </c>
      <c r="J876" t="s">
        <v>1388</v>
      </c>
      <c r="K876" t="s">
        <v>1389</v>
      </c>
      <c r="L876">
        <v>1339</v>
      </c>
      <c r="N876">
        <v>1007</v>
      </c>
      <c r="O876" t="s">
        <v>73</v>
      </c>
      <c r="P876" t="s">
        <v>73</v>
      </c>
      <c r="Q876">
        <v>1</v>
      </c>
      <c r="X876">
        <v>1.37</v>
      </c>
      <c r="Y876">
        <v>6.22</v>
      </c>
      <c r="Z876">
        <v>0</v>
      </c>
      <c r="AA876">
        <v>0</v>
      </c>
      <c r="AB876">
        <v>0</v>
      </c>
      <c r="AC876">
        <v>0</v>
      </c>
      <c r="AD876">
        <v>1</v>
      </c>
      <c r="AE876">
        <v>0</v>
      </c>
      <c r="AF876" t="s">
        <v>3</v>
      </c>
      <c r="AG876">
        <v>1.37</v>
      </c>
      <c r="AH876">
        <v>2</v>
      </c>
      <c r="AI876">
        <v>39573417</v>
      </c>
      <c r="AJ876">
        <v>925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</row>
    <row r="877" spans="1:44" x14ac:dyDescent="0.2">
      <c r="A877">
        <f>ROW(Source!A382)</f>
        <v>382</v>
      </c>
      <c r="B877">
        <v>39573440</v>
      </c>
      <c r="C877">
        <v>39573408</v>
      </c>
      <c r="D877">
        <v>36800166</v>
      </c>
      <c r="E877">
        <v>1</v>
      </c>
      <c r="F877">
        <v>1</v>
      </c>
      <c r="G877">
        <v>1</v>
      </c>
      <c r="H877">
        <v>3</v>
      </c>
      <c r="I877" t="s">
        <v>1410</v>
      </c>
      <c r="J877" t="s">
        <v>1411</v>
      </c>
      <c r="K877" t="s">
        <v>1412</v>
      </c>
      <c r="L877">
        <v>1346</v>
      </c>
      <c r="N877">
        <v>1009</v>
      </c>
      <c r="O877" t="s">
        <v>307</v>
      </c>
      <c r="P877" t="s">
        <v>307</v>
      </c>
      <c r="Q877">
        <v>1</v>
      </c>
      <c r="X877">
        <v>0.41</v>
      </c>
      <c r="Y877">
        <v>6.09</v>
      </c>
      <c r="Z877">
        <v>0</v>
      </c>
      <c r="AA877">
        <v>0</v>
      </c>
      <c r="AB877">
        <v>0</v>
      </c>
      <c r="AC877">
        <v>0</v>
      </c>
      <c r="AD877">
        <v>1</v>
      </c>
      <c r="AE877">
        <v>0</v>
      </c>
      <c r="AF877" t="s">
        <v>3</v>
      </c>
      <c r="AG877">
        <v>0.41</v>
      </c>
      <c r="AH877">
        <v>2</v>
      </c>
      <c r="AI877">
        <v>39573418</v>
      </c>
      <c r="AJ877">
        <v>926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</row>
    <row r="878" spans="1:44" x14ac:dyDescent="0.2">
      <c r="A878">
        <f>ROW(Source!A382)</f>
        <v>382</v>
      </c>
      <c r="B878">
        <v>39573441</v>
      </c>
      <c r="C878">
        <v>39573408</v>
      </c>
      <c r="D878">
        <v>36803259</v>
      </c>
      <c r="E878">
        <v>1</v>
      </c>
      <c r="F878">
        <v>1</v>
      </c>
      <c r="G878">
        <v>1</v>
      </c>
      <c r="H878">
        <v>3</v>
      </c>
      <c r="I878" t="s">
        <v>1448</v>
      </c>
      <c r="J878" t="s">
        <v>1449</v>
      </c>
      <c r="K878" t="s">
        <v>1450</v>
      </c>
      <c r="L878">
        <v>1348</v>
      </c>
      <c r="N878">
        <v>1009</v>
      </c>
      <c r="O878" t="s">
        <v>64</v>
      </c>
      <c r="P878" t="s">
        <v>64</v>
      </c>
      <c r="Q878">
        <v>1000</v>
      </c>
      <c r="X878">
        <v>4.0000000000000001E-3</v>
      </c>
      <c r="Y878">
        <v>10749</v>
      </c>
      <c r="Z878">
        <v>0</v>
      </c>
      <c r="AA878">
        <v>0</v>
      </c>
      <c r="AB878">
        <v>0</v>
      </c>
      <c r="AC878">
        <v>0</v>
      </c>
      <c r="AD878">
        <v>1</v>
      </c>
      <c r="AE878">
        <v>0</v>
      </c>
      <c r="AF878" t="s">
        <v>3</v>
      </c>
      <c r="AG878">
        <v>4.0000000000000001E-3</v>
      </c>
      <c r="AH878">
        <v>2</v>
      </c>
      <c r="AI878">
        <v>39573419</v>
      </c>
      <c r="AJ878">
        <v>927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</row>
    <row r="879" spans="1:44" x14ac:dyDescent="0.2">
      <c r="A879">
        <f>ROW(Source!A382)</f>
        <v>382</v>
      </c>
      <c r="B879">
        <v>39573442</v>
      </c>
      <c r="C879">
        <v>39573408</v>
      </c>
      <c r="D879">
        <v>36804447</v>
      </c>
      <c r="E879">
        <v>1</v>
      </c>
      <c r="F879">
        <v>1</v>
      </c>
      <c r="G879">
        <v>1</v>
      </c>
      <c r="H879">
        <v>3</v>
      </c>
      <c r="I879" t="s">
        <v>1276</v>
      </c>
      <c r="J879" t="s">
        <v>1277</v>
      </c>
      <c r="K879" t="s">
        <v>1278</v>
      </c>
      <c r="L879">
        <v>1348</v>
      </c>
      <c r="N879">
        <v>1009</v>
      </c>
      <c r="O879" t="s">
        <v>64</v>
      </c>
      <c r="P879" t="s">
        <v>64</v>
      </c>
      <c r="Q879">
        <v>1000</v>
      </c>
      <c r="X879">
        <v>0</v>
      </c>
      <c r="Y879">
        <v>9040.01</v>
      </c>
      <c r="Z879">
        <v>0</v>
      </c>
      <c r="AA879">
        <v>0</v>
      </c>
      <c r="AB879">
        <v>0</v>
      </c>
      <c r="AC879">
        <v>1</v>
      </c>
      <c r="AD879">
        <v>0</v>
      </c>
      <c r="AE879">
        <v>0</v>
      </c>
      <c r="AF879" t="s">
        <v>3</v>
      </c>
      <c r="AG879">
        <v>0</v>
      </c>
      <c r="AH879">
        <v>3</v>
      </c>
      <c r="AI879">
        <v>-1</v>
      </c>
      <c r="AJ879" t="s">
        <v>3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</row>
    <row r="880" spans="1:44" x14ac:dyDescent="0.2">
      <c r="A880">
        <f>ROW(Source!A382)</f>
        <v>382</v>
      </c>
      <c r="B880">
        <v>39573443</v>
      </c>
      <c r="C880">
        <v>39573408</v>
      </c>
      <c r="D880">
        <v>36804545</v>
      </c>
      <c r="E880">
        <v>1</v>
      </c>
      <c r="F880">
        <v>1</v>
      </c>
      <c r="G880">
        <v>1</v>
      </c>
      <c r="H880">
        <v>3</v>
      </c>
      <c r="I880" t="s">
        <v>1211</v>
      </c>
      <c r="J880" t="s">
        <v>1212</v>
      </c>
      <c r="K880" t="s">
        <v>1213</v>
      </c>
      <c r="L880">
        <v>1348</v>
      </c>
      <c r="N880">
        <v>1009</v>
      </c>
      <c r="O880" t="s">
        <v>64</v>
      </c>
      <c r="P880" t="s">
        <v>64</v>
      </c>
      <c r="Q880">
        <v>1000</v>
      </c>
      <c r="X880">
        <v>1.0000000000000001E-5</v>
      </c>
      <c r="Y880">
        <v>11978</v>
      </c>
      <c r="Z880">
        <v>0</v>
      </c>
      <c r="AA880">
        <v>0</v>
      </c>
      <c r="AB880">
        <v>0</v>
      </c>
      <c r="AC880">
        <v>0</v>
      </c>
      <c r="AD880">
        <v>1</v>
      </c>
      <c r="AE880">
        <v>0</v>
      </c>
      <c r="AF880" t="s">
        <v>3</v>
      </c>
      <c r="AG880">
        <v>1.0000000000000001E-5</v>
      </c>
      <c r="AH880">
        <v>2</v>
      </c>
      <c r="AI880">
        <v>39573420</v>
      </c>
      <c r="AJ880">
        <v>928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</row>
    <row r="881" spans="1:44" x14ac:dyDescent="0.2">
      <c r="A881">
        <f>ROW(Source!A382)</f>
        <v>382</v>
      </c>
      <c r="B881">
        <v>39573444</v>
      </c>
      <c r="C881">
        <v>39573408</v>
      </c>
      <c r="D881">
        <v>36805527</v>
      </c>
      <c r="E881">
        <v>1</v>
      </c>
      <c r="F881">
        <v>1</v>
      </c>
      <c r="G881">
        <v>1</v>
      </c>
      <c r="H881">
        <v>3</v>
      </c>
      <c r="I881" t="s">
        <v>1413</v>
      </c>
      <c r="J881" t="s">
        <v>1414</v>
      </c>
      <c r="K881" t="s">
        <v>1415</v>
      </c>
      <c r="L881">
        <v>1348</v>
      </c>
      <c r="N881">
        <v>1009</v>
      </c>
      <c r="O881" t="s">
        <v>64</v>
      </c>
      <c r="P881" t="s">
        <v>64</v>
      </c>
      <c r="Q881">
        <v>1000</v>
      </c>
      <c r="X881">
        <v>1E-4</v>
      </c>
      <c r="Y881">
        <v>37900</v>
      </c>
      <c r="Z881">
        <v>0</v>
      </c>
      <c r="AA881">
        <v>0</v>
      </c>
      <c r="AB881">
        <v>0</v>
      </c>
      <c r="AC881">
        <v>0</v>
      </c>
      <c r="AD881">
        <v>1</v>
      </c>
      <c r="AE881">
        <v>0</v>
      </c>
      <c r="AF881" t="s">
        <v>3</v>
      </c>
      <c r="AG881">
        <v>1E-4</v>
      </c>
      <c r="AH881">
        <v>2</v>
      </c>
      <c r="AI881">
        <v>39573421</v>
      </c>
      <c r="AJ881">
        <v>929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</row>
    <row r="882" spans="1:44" x14ac:dyDescent="0.2">
      <c r="A882">
        <f>ROW(Source!A382)</f>
        <v>382</v>
      </c>
      <c r="B882">
        <v>39573445</v>
      </c>
      <c r="C882">
        <v>39573408</v>
      </c>
      <c r="D882">
        <v>36823258</v>
      </c>
      <c r="E882">
        <v>1</v>
      </c>
      <c r="F882">
        <v>1</v>
      </c>
      <c r="G882">
        <v>1</v>
      </c>
      <c r="H882">
        <v>3</v>
      </c>
      <c r="I882" t="s">
        <v>579</v>
      </c>
      <c r="J882" t="s">
        <v>581</v>
      </c>
      <c r="K882" t="s">
        <v>580</v>
      </c>
      <c r="L882">
        <v>1348</v>
      </c>
      <c r="N882">
        <v>1009</v>
      </c>
      <c r="O882" t="s">
        <v>64</v>
      </c>
      <c r="P882" t="s">
        <v>64</v>
      </c>
      <c r="Q882">
        <v>1000</v>
      </c>
      <c r="X882">
        <v>1E-3</v>
      </c>
      <c r="Y882">
        <v>7712</v>
      </c>
      <c r="Z882">
        <v>0</v>
      </c>
      <c r="AA882">
        <v>0</v>
      </c>
      <c r="AB882">
        <v>0</v>
      </c>
      <c r="AC882">
        <v>0</v>
      </c>
      <c r="AD882">
        <v>1</v>
      </c>
      <c r="AE882">
        <v>0</v>
      </c>
      <c r="AF882" t="s">
        <v>3</v>
      </c>
      <c r="AG882">
        <v>1E-3</v>
      </c>
      <c r="AH882">
        <v>2</v>
      </c>
      <c r="AI882">
        <v>39573423</v>
      </c>
      <c r="AJ882">
        <v>931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</row>
    <row r="883" spans="1:44" x14ac:dyDescent="0.2">
      <c r="A883">
        <f>ROW(Source!A382)</f>
        <v>382</v>
      </c>
      <c r="B883">
        <v>39573446</v>
      </c>
      <c r="C883">
        <v>39573408</v>
      </c>
      <c r="D883">
        <v>39169913</v>
      </c>
      <c r="E883">
        <v>17</v>
      </c>
      <c r="F883">
        <v>1</v>
      </c>
      <c r="G883">
        <v>1</v>
      </c>
      <c r="H883">
        <v>3</v>
      </c>
      <c r="I883" t="s">
        <v>124</v>
      </c>
      <c r="J883" t="s">
        <v>3</v>
      </c>
      <c r="K883" t="s">
        <v>125</v>
      </c>
      <c r="L883">
        <v>1348</v>
      </c>
      <c r="N883">
        <v>1009</v>
      </c>
      <c r="O883" t="s">
        <v>64</v>
      </c>
      <c r="P883" t="s">
        <v>64</v>
      </c>
      <c r="Q883">
        <v>1000</v>
      </c>
      <c r="X883">
        <v>1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 t="s">
        <v>3</v>
      </c>
      <c r="AG883">
        <v>1</v>
      </c>
      <c r="AH883">
        <v>2</v>
      </c>
      <c r="AI883">
        <v>39573424</v>
      </c>
      <c r="AJ883">
        <v>932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</row>
    <row r="884" spans="1:44" x14ac:dyDescent="0.2">
      <c r="A884">
        <f>ROW(Source!A382)</f>
        <v>382</v>
      </c>
      <c r="B884">
        <v>39573447</v>
      </c>
      <c r="C884">
        <v>39573408</v>
      </c>
      <c r="D884">
        <v>36825287</v>
      </c>
      <c r="E884">
        <v>1</v>
      </c>
      <c r="F884">
        <v>1</v>
      </c>
      <c r="G884">
        <v>1</v>
      </c>
      <c r="H884">
        <v>3</v>
      </c>
      <c r="I884" t="s">
        <v>1416</v>
      </c>
      <c r="J884" t="s">
        <v>1417</v>
      </c>
      <c r="K884" t="s">
        <v>1418</v>
      </c>
      <c r="L884">
        <v>1302</v>
      </c>
      <c r="N884">
        <v>1003</v>
      </c>
      <c r="O884" t="s">
        <v>47</v>
      </c>
      <c r="P884" t="s">
        <v>47</v>
      </c>
      <c r="Q884">
        <v>10</v>
      </c>
      <c r="X884">
        <v>1.8700000000000001E-2</v>
      </c>
      <c r="Y884">
        <v>50.24</v>
      </c>
      <c r="Z884">
        <v>0</v>
      </c>
      <c r="AA884">
        <v>0</v>
      </c>
      <c r="AB884">
        <v>0</v>
      </c>
      <c r="AC884">
        <v>0</v>
      </c>
      <c r="AD884">
        <v>1</v>
      </c>
      <c r="AE884">
        <v>0</v>
      </c>
      <c r="AF884" t="s">
        <v>3</v>
      </c>
      <c r="AG884">
        <v>1.8700000000000001E-2</v>
      </c>
      <c r="AH884">
        <v>2</v>
      </c>
      <c r="AI884">
        <v>39573425</v>
      </c>
      <c r="AJ884">
        <v>933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</row>
    <row r="885" spans="1:44" x14ac:dyDescent="0.2">
      <c r="A885">
        <f>ROW(Source!A382)</f>
        <v>382</v>
      </c>
      <c r="B885">
        <v>39573448</v>
      </c>
      <c r="C885">
        <v>39573408</v>
      </c>
      <c r="D885">
        <v>36825646</v>
      </c>
      <c r="E885">
        <v>1</v>
      </c>
      <c r="F885">
        <v>1</v>
      </c>
      <c r="G885">
        <v>1</v>
      </c>
      <c r="H885">
        <v>3</v>
      </c>
      <c r="I885" t="s">
        <v>1220</v>
      </c>
      <c r="J885" t="s">
        <v>1221</v>
      </c>
      <c r="K885" t="s">
        <v>1222</v>
      </c>
      <c r="L885">
        <v>1348</v>
      </c>
      <c r="N885">
        <v>1009</v>
      </c>
      <c r="O885" t="s">
        <v>64</v>
      </c>
      <c r="P885" t="s">
        <v>64</v>
      </c>
      <c r="Q885">
        <v>1000</v>
      </c>
      <c r="X885">
        <v>3.0000000000000001E-5</v>
      </c>
      <c r="Y885">
        <v>4455.2</v>
      </c>
      <c r="Z885">
        <v>0</v>
      </c>
      <c r="AA885">
        <v>0</v>
      </c>
      <c r="AB885">
        <v>0</v>
      </c>
      <c r="AC885">
        <v>0</v>
      </c>
      <c r="AD885">
        <v>1</v>
      </c>
      <c r="AE885">
        <v>0</v>
      </c>
      <c r="AF885" t="s">
        <v>3</v>
      </c>
      <c r="AG885">
        <v>3.0000000000000001E-5</v>
      </c>
      <c r="AH885">
        <v>2</v>
      </c>
      <c r="AI885">
        <v>39573426</v>
      </c>
      <c r="AJ885">
        <v>934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</row>
    <row r="886" spans="1:44" x14ac:dyDescent="0.2">
      <c r="A886">
        <f>ROW(Source!A382)</f>
        <v>382</v>
      </c>
      <c r="B886">
        <v>39573449</v>
      </c>
      <c r="C886">
        <v>39573408</v>
      </c>
      <c r="D886">
        <v>36826406</v>
      </c>
      <c r="E886">
        <v>1</v>
      </c>
      <c r="F886">
        <v>1</v>
      </c>
      <c r="G886">
        <v>1</v>
      </c>
      <c r="H886">
        <v>3</v>
      </c>
      <c r="I886" t="s">
        <v>1419</v>
      </c>
      <c r="J886" t="s">
        <v>1420</v>
      </c>
      <c r="K886" t="s">
        <v>1421</v>
      </c>
      <c r="L886">
        <v>1348</v>
      </c>
      <c r="N886">
        <v>1009</v>
      </c>
      <c r="O886" t="s">
        <v>64</v>
      </c>
      <c r="P886" t="s">
        <v>64</v>
      </c>
      <c r="Q886">
        <v>1000</v>
      </c>
      <c r="X886">
        <v>1.9400000000000001E-3</v>
      </c>
      <c r="Y886">
        <v>4920</v>
      </c>
      <c r="Z886">
        <v>0</v>
      </c>
      <c r="AA886">
        <v>0</v>
      </c>
      <c r="AB886">
        <v>0</v>
      </c>
      <c r="AC886">
        <v>0</v>
      </c>
      <c r="AD886">
        <v>1</v>
      </c>
      <c r="AE886">
        <v>0</v>
      </c>
      <c r="AF886" t="s">
        <v>3</v>
      </c>
      <c r="AG886">
        <v>1.9400000000000001E-3</v>
      </c>
      <c r="AH886">
        <v>2</v>
      </c>
      <c r="AI886">
        <v>39573427</v>
      </c>
      <c r="AJ886">
        <v>935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</row>
    <row r="887" spans="1:44" x14ac:dyDescent="0.2">
      <c r="A887">
        <f>ROW(Source!A382)</f>
        <v>382</v>
      </c>
      <c r="B887">
        <v>39573450</v>
      </c>
      <c r="C887">
        <v>39573408</v>
      </c>
      <c r="D887">
        <v>36830313</v>
      </c>
      <c r="E887">
        <v>1</v>
      </c>
      <c r="F887">
        <v>1</v>
      </c>
      <c r="G887">
        <v>1</v>
      </c>
      <c r="H887">
        <v>3</v>
      </c>
      <c r="I887" t="s">
        <v>1422</v>
      </c>
      <c r="J887" t="s">
        <v>1423</v>
      </c>
      <c r="K887" t="s">
        <v>1424</v>
      </c>
      <c r="L887">
        <v>1339</v>
      </c>
      <c r="N887">
        <v>1007</v>
      </c>
      <c r="O887" t="s">
        <v>73</v>
      </c>
      <c r="P887" t="s">
        <v>73</v>
      </c>
      <c r="Q887">
        <v>1</v>
      </c>
      <c r="X887">
        <v>1.0300000000000001E-3</v>
      </c>
      <c r="Y887">
        <v>1700</v>
      </c>
      <c r="Z887">
        <v>0</v>
      </c>
      <c r="AA887">
        <v>0</v>
      </c>
      <c r="AB887">
        <v>0</v>
      </c>
      <c r="AC887">
        <v>0</v>
      </c>
      <c r="AD887">
        <v>1</v>
      </c>
      <c r="AE887">
        <v>0</v>
      </c>
      <c r="AF887" t="s">
        <v>3</v>
      </c>
      <c r="AG887">
        <v>1.0300000000000001E-3</v>
      </c>
      <c r="AH887">
        <v>2</v>
      </c>
      <c r="AI887">
        <v>39573428</v>
      </c>
      <c r="AJ887">
        <v>936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</row>
    <row r="888" spans="1:44" x14ac:dyDescent="0.2">
      <c r="A888">
        <f>ROW(Source!A382)</f>
        <v>382</v>
      </c>
      <c r="B888">
        <v>39573451</v>
      </c>
      <c r="C888">
        <v>39573408</v>
      </c>
      <c r="D888">
        <v>36837948</v>
      </c>
      <c r="E888">
        <v>1</v>
      </c>
      <c r="F888">
        <v>1</v>
      </c>
      <c r="G888">
        <v>1</v>
      </c>
      <c r="H888">
        <v>3</v>
      </c>
      <c r="I888" t="s">
        <v>1425</v>
      </c>
      <c r="J888" t="s">
        <v>1426</v>
      </c>
      <c r="K888" t="s">
        <v>1427</v>
      </c>
      <c r="L888">
        <v>1348</v>
      </c>
      <c r="N888">
        <v>1009</v>
      </c>
      <c r="O888" t="s">
        <v>64</v>
      </c>
      <c r="P888" t="s">
        <v>64</v>
      </c>
      <c r="Q888">
        <v>1000</v>
      </c>
      <c r="X888">
        <v>3.1E-4</v>
      </c>
      <c r="Y888">
        <v>15620</v>
      </c>
      <c r="Z888">
        <v>0</v>
      </c>
      <c r="AA888">
        <v>0</v>
      </c>
      <c r="AB888">
        <v>0</v>
      </c>
      <c r="AC888">
        <v>0</v>
      </c>
      <c r="AD888">
        <v>1</v>
      </c>
      <c r="AE888">
        <v>0</v>
      </c>
      <c r="AF888" t="s">
        <v>3</v>
      </c>
      <c r="AG888">
        <v>3.1E-4</v>
      </c>
      <c r="AH888">
        <v>2</v>
      </c>
      <c r="AI888">
        <v>39573429</v>
      </c>
      <c r="AJ888">
        <v>937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</row>
    <row r="889" spans="1:44" x14ac:dyDescent="0.2">
      <c r="A889">
        <f>ROW(Source!A382)</f>
        <v>382</v>
      </c>
      <c r="B889">
        <v>39573452</v>
      </c>
      <c r="C889">
        <v>39573408</v>
      </c>
      <c r="D889">
        <v>36839146</v>
      </c>
      <c r="E889">
        <v>1</v>
      </c>
      <c r="F889">
        <v>1</v>
      </c>
      <c r="G889">
        <v>1</v>
      </c>
      <c r="H889">
        <v>3</v>
      </c>
      <c r="I889" t="s">
        <v>1393</v>
      </c>
      <c r="J889" t="s">
        <v>1394</v>
      </c>
      <c r="K889" t="s">
        <v>1395</v>
      </c>
      <c r="L889">
        <v>1348</v>
      </c>
      <c r="N889">
        <v>1009</v>
      </c>
      <c r="O889" t="s">
        <v>64</v>
      </c>
      <c r="P889" t="s">
        <v>64</v>
      </c>
      <c r="Q889">
        <v>1000</v>
      </c>
      <c r="X889">
        <v>5.9999999999999995E-4</v>
      </c>
      <c r="Y889">
        <v>9420</v>
      </c>
      <c r="Z889">
        <v>0</v>
      </c>
      <c r="AA889">
        <v>0</v>
      </c>
      <c r="AB889">
        <v>0</v>
      </c>
      <c r="AC889">
        <v>0</v>
      </c>
      <c r="AD889">
        <v>1</v>
      </c>
      <c r="AE889">
        <v>0</v>
      </c>
      <c r="AF889" t="s">
        <v>3</v>
      </c>
      <c r="AG889">
        <v>5.9999999999999995E-4</v>
      </c>
      <c r="AH889">
        <v>2</v>
      </c>
      <c r="AI889">
        <v>39573430</v>
      </c>
      <c r="AJ889">
        <v>938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</row>
    <row r="890" spans="1:44" x14ac:dyDescent="0.2">
      <c r="A890">
        <f>ROW(Source!A385)</f>
        <v>385</v>
      </c>
      <c r="B890">
        <v>39573479</v>
      </c>
      <c r="C890">
        <v>39573455</v>
      </c>
      <c r="D890">
        <v>37072887</v>
      </c>
      <c r="E890">
        <v>1</v>
      </c>
      <c r="F890">
        <v>1</v>
      </c>
      <c r="G890">
        <v>1</v>
      </c>
      <c r="H890">
        <v>1</v>
      </c>
      <c r="I890" t="s">
        <v>1245</v>
      </c>
      <c r="J890" t="s">
        <v>3</v>
      </c>
      <c r="K890" t="s">
        <v>1246</v>
      </c>
      <c r="L890">
        <v>1191</v>
      </c>
      <c r="N890">
        <v>1013</v>
      </c>
      <c r="O890" t="s">
        <v>1143</v>
      </c>
      <c r="P890" t="s">
        <v>1143</v>
      </c>
      <c r="Q890">
        <v>1</v>
      </c>
      <c r="X890">
        <v>18.25</v>
      </c>
      <c r="Y890">
        <v>0</v>
      </c>
      <c r="Z890">
        <v>0</v>
      </c>
      <c r="AA890">
        <v>0</v>
      </c>
      <c r="AB890">
        <v>10.210000000000001</v>
      </c>
      <c r="AC890">
        <v>0</v>
      </c>
      <c r="AD890">
        <v>1</v>
      </c>
      <c r="AE890">
        <v>1</v>
      </c>
      <c r="AF890" t="s">
        <v>20</v>
      </c>
      <c r="AG890">
        <v>20.987499999999997</v>
      </c>
      <c r="AH890">
        <v>2</v>
      </c>
      <c r="AI890">
        <v>39573456</v>
      </c>
      <c r="AJ890">
        <v>939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</row>
    <row r="891" spans="1:44" x14ac:dyDescent="0.2">
      <c r="A891">
        <f>ROW(Source!A385)</f>
        <v>385</v>
      </c>
      <c r="B891">
        <v>39573480</v>
      </c>
      <c r="C891">
        <v>39573455</v>
      </c>
      <c r="D891">
        <v>37064876</v>
      </c>
      <c r="E891">
        <v>1</v>
      </c>
      <c r="F891">
        <v>1</v>
      </c>
      <c r="G891">
        <v>1</v>
      </c>
      <c r="H891">
        <v>1</v>
      </c>
      <c r="I891" t="s">
        <v>1146</v>
      </c>
      <c r="J891" t="s">
        <v>3</v>
      </c>
      <c r="K891" t="s">
        <v>1147</v>
      </c>
      <c r="L891">
        <v>1191</v>
      </c>
      <c r="N891">
        <v>1013</v>
      </c>
      <c r="O891" t="s">
        <v>1143</v>
      </c>
      <c r="P891" t="s">
        <v>1143</v>
      </c>
      <c r="Q891">
        <v>1</v>
      </c>
      <c r="X891">
        <v>2.88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1</v>
      </c>
      <c r="AE891">
        <v>2</v>
      </c>
      <c r="AF891" t="s">
        <v>19</v>
      </c>
      <c r="AG891">
        <v>3.5999999999999996</v>
      </c>
      <c r="AH891">
        <v>2</v>
      </c>
      <c r="AI891">
        <v>39573457</v>
      </c>
      <c r="AJ891">
        <v>940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</row>
    <row r="892" spans="1:44" x14ac:dyDescent="0.2">
      <c r="A892">
        <f>ROW(Source!A385)</f>
        <v>385</v>
      </c>
      <c r="B892">
        <v>39573481</v>
      </c>
      <c r="C892">
        <v>39573455</v>
      </c>
      <c r="D892">
        <v>36882065</v>
      </c>
      <c r="E892">
        <v>1</v>
      </c>
      <c r="F892">
        <v>1</v>
      </c>
      <c r="G892">
        <v>1</v>
      </c>
      <c r="H892">
        <v>2</v>
      </c>
      <c r="I892" t="s">
        <v>1428</v>
      </c>
      <c r="J892" t="s">
        <v>1429</v>
      </c>
      <c r="K892" t="s">
        <v>1430</v>
      </c>
      <c r="L892">
        <v>1368</v>
      </c>
      <c r="N892">
        <v>1011</v>
      </c>
      <c r="O892" t="s">
        <v>1151</v>
      </c>
      <c r="P892" t="s">
        <v>1151</v>
      </c>
      <c r="Q892">
        <v>1</v>
      </c>
      <c r="X892">
        <v>0.68</v>
      </c>
      <c r="Y892">
        <v>0</v>
      </c>
      <c r="Z892">
        <v>312.20999999999998</v>
      </c>
      <c r="AA892">
        <v>15.42</v>
      </c>
      <c r="AB892">
        <v>0</v>
      </c>
      <c r="AC892">
        <v>0</v>
      </c>
      <c r="AD892">
        <v>1</v>
      </c>
      <c r="AE892">
        <v>0</v>
      </c>
      <c r="AF892" t="s">
        <v>19</v>
      </c>
      <c r="AG892">
        <v>0.85000000000000009</v>
      </c>
      <c r="AH892">
        <v>2</v>
      </c>
      <c r="AI892">
        <v>39573458</v>
      </c>
      <c r="AJ892">
        <v>941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</row>
    <row r="893" spans="1:44" x14ac:dyDescent="0.2">
      <c r="A893">
        <f>ROW(Source!A385)</f>
        <v>385</v>
      </c>
      <c r="B893">
        <v>39573482</v>
      </c>
      <c r="C893">
        <v>39573455</v>
      </c>
      <c r="D893">
        <v>36882079</v>
      </c>
      <c r="E893">
        <v>1</v>
      </c>
      <c r="F893">
        <v>1</v>
      </c>
      <c r="G893">
        <v>1</v>
      </c>
      <c r="H893">
        <v>2</v>
      </c>
      <c r="I893" t="s">
        <v>1401</v>
      </c>
      <c r="J893" t="s">
        <v>1402</v>
      </c>
      <c r="K893" t="s">
        <v>1403</v>
      </c>
      <c r="L893">
        <v>1368</v>
      </c>
      <c r="N893">
        <v>1011</v>
      </c>
      <c r="O893" t="s">
        <v>1151</v>
      </c>
      <c r="P893" t="s">
        <v>1151</v>
      </c>
      <c r="Q893">
        <v>1</v>
      </c>
      <c r="X893">
        <v>1.68</v>
      </c>
      <c r="Y893">
        <v>0</v>
      </c>
      <c r="Z893">
        <v>120.24</v>
      </c>
      <c r="AA893">
        <v>15.42</v>
      </c>
      <c r="AB893">
        <v>0</v>
      </c>
      <c r="AC893">
        <v>0</v>
      </c>
      <c r="AD893">
        <v>1</v>
      </c>
      <c r="AE893">
        <v>0</v>
      </c>
      <c r="AF893" t="s">
        <v>19</v>
      </c>
      <c r="AG893">
        <v>2.1</v>
      </c>
      <c r="AH893">
        <v>2</v>
      </c>
      <c r="AI893">
        <v>39573459</v>
      </c>
      <c r="AJ893">
        <v>942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</row>
    <row r="894" spans="1:44" x14ac:dyDescent="0.2">
      <c r="A894">
        <f>ROW(Source!A385)</f>
        <v>385</v>
      </c>
      <c r="B894">
        <v>39573483</v>
      </c>
      <c r="C894">
        <v>39573455</v>
      </c>
      <c r="D894">
        <v>36882159</v>
      </c>
      <c r="E894">
        <v>1</v>
      </c>
      <c r="F894">
        <v>1</v>
      </c>
      <c r="G894">
        <v>1</v>
      </c>
      <c r="H894">
        <v>2</v>
      </c>
      <c r="I894" t="s">
        <v>1155</v>
      </c>
      <c r="J894" t="s">
        <v>1156</v>
      </c>
      <c r="K894" t="s">
        <v>1157</v>
      </c>
      <c r="L894">
        <v>1368</v>
      </c>
      <c r="N894">
        <v>1011</v>
      </c>
      <c r="O894" t="s">
        <v>1151</v>
      </c>
      <c r="P894" t="s">
        <v>1151</v>
      </c>
      <c r="Q894">
        <v>1</v>
      </c>
      <c r="X894">
        <v>0.21</v>
      </c>
      <c r="Y894">
        <v>0</v>
      </c>
      <c r="Z894">
        <v>111.99</v>
      </c>
      <c r="AA894">
        <v>13.5</v>
      </c>
      <c r="AB894">
        <v>0</v>
      </c>
      <c r="AC894">
        <v>0</v>
      </c>
      <c r="AD894">
        <v>1</v>
      </c>
      <c r="AE894">
        <v>0</v>
      </c>
      <c r="AF894" t="s">
        <v>19</v>
      </c>
      <c r="AG894">
        <v>0.26250000000000001</v>
      </c>
      <c r="AH894">
        <v>2</v>
      </c>
      <c r="AI894">
        <v>39573460</v>
      </c>
      <c r="AJ894">
        <v>943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</row>
    <row r="895" spans="1:44" x14ac:dyDescent="0.2">
      <c r="A895">
        <f>ROW(Source!A385)</f>
        <v>385</v>
      </c>
      <c r="B895">
        <v>39573484</v>
      </c>
      <c r="C895">
        <v>39573455</v>
      </c>
      <c r="D895">
        <v>36883554</v>
      </c>
      <c r="E895">
        <v>1</v>
      </c>
      <c r="F895">
        <v>1</v>
      </c>
      <c r="G895">
        <v>1</v>
      </c>
      <c r="H895">
        <v>2</v>
      </c>
      <c r="I895" t="s">
        <v>1158</v>
      </c>
      <c r="J895" t="s">
        <v>1159</v>
      </c>
      <c r="K895" t="s">
        <v>1160</v>
      </c>
      <c r="L895">
        <v>1368</v>
      </c>
      <c r="N895">
        <v>1011</v>
      </c>
      <c r="O895" t="s">
        <v>1151</v>
      </c>
      <c r="P895" t="s">
        <v>1151</v>
      </c>
      <c r="Q895">
        <v>1</v>
      </c>
      <c r="X895">
        <v>0.31</v>
      </c>
      <c r="Y895">
        <v>0</v>
      </c>
      <c r="Z895">
        <v>65.709999999999994</v>
      </c>
      <c r="AA895">
        <v>11.6</v>
      </c>
      <c r="AB895">
        <v>0</v>
      </c>
      <c r="AC895">
        <v>0</v>
      </c>
      <c r="AD895">
        <v>1</v>
      </c>
      <c r="AE895">
        <v>0</v>
      </c>
      <c r="AF895" t="s">
        <v>19</v>
      </c>
      <c r="AG895">
        <v>0.38750000000000001</v>
      </c>
      <c r="AH895">
        <v>2</v>
      </c>
      <c r="AI895">
        <v>39573461</v>
      </c>
      <c r="AJ895">
        <v>944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</row>
    <row r="896" spans="1:44" x14ac:dyDescent="0.2">
      <c r="A896">
        <f>ROW(Source!A385)</f>
        <v>385</v>
      </c>
      <c r="B896">
        <v>39573485</v>
      </c>
      <c r="C896">
        <v>39573455</v>
      </c>
      <c r="D896">
        <v>36883789</v>
      </c>
      <c r="E896">
        <v>1</v>
      </c>
      <c r="F896">
        <v>1</v>
      </c>
      <c r="G896">
        <v>1</v>
      </c>
      <c r="H896">
        <v>2</v>
      </c>
      <c r="I896" t="s">
        <v>1378</v>
      </c>
      <c r="J896" t="s">
        <v>1379</v>
      </c>
      <c r="K896" t="s">
        <v>1380</v>
      </c>
      <c r="L896">
        <v>1368</v>
      </c>
      <c r="N896">
        <v>1011</v>
      </c>
      <c r="O896" t="s">
        <v>1151</v>
      </c>
      <c r="P896" t="s">
        <v>1151</v>
      </c>
      <c r="Q896">
        <v>1</v>
      </c>
      <c r="X896">
        <v>2.38</v>
      </c>
      <c r="Y896">
        <v>0</v>
      </c>
      <c r="Z896">
        <v>1.2</v>
      </c>
      <c r="AA896">
        <v>0</v>
      </c>
      <c r="AB896">
        <v>0</v>
      </c>
      <c r="AC896">
        <v>0</v>
      </c>
      <c r="AD896">
        <v>1</v>
      </c>
      <c r="AE896">
        <v>0</v>
      </c>
      <c r="AF896" t="s">
        <v>19</v>
      </c>
      <c r="AG896">
        <v>2.9749999999999996</v>
      </c>
      <c r="AH896">
        <v>2</v>
      </c>
      <c r="AI896">
        <v>39573462</v>
      </c>
      <c r="AJ896">
        <v>945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</row>
    <row r="897" spans="1:44" x14ac:dyDescent="0.2">
      <c r="A897">
        <f>ROW(Source!A385)</f>
        <v>385</v>
      </c>
      <c r="B897">
        <v>39573486</v>
      </c>
      <c r="C897">
        <v>39573455</v>
      </c>
      <c r="D897">
        <v>36883836</v>
      </c>
      <c r="E897">
        <v>1</v>
      </c>
      <c r="F897">
        <v>1</v>
      </c>
      <c r="G897">
        <v>1</v>
      </c>
      <c r="H897">
        <v>2</v>
      </c>
      <c r="I897" t="s">
        <v>1407</v>
      </c>
      <c r="J897" t="s">
        <v>1408</v>
      </c>
      <c r="K897" t="s">
        <v>1409</v>
      </c>
      <c r="L897">
        <v>1368</v>
      </c>
      <c r="N897">
        <v>1011</v>
      </c>
      <c r="O897" t="s">
        <v>1151</v>
      </c>
      <c r="P897" t="s">
        <v>1151</v>
      </c>
      <c r="Q897">
        <v>1</v>
      </c>
      <c r="X897">
        <v>0.48</v>
      </c>
      <c r="Y897">
        <v>0</v>
      </c>
      <c r="Z897">
        <v>12.31</v>
      </c>
      <c r="AA897">
        <v>0</v>
      </c>
      <c r="AB897">
        <v>0</v>
      </c>
      <c r="AC897">
        <v>0</v>
      </c>
      <c r="AD897">
        <v>1</v>
      </c>
      <c r="AE897">
        <v>0</v>
      </c>
      <c r="AF897" t="s">
        <v>19</v>
      </c>
      <c r="AG897">
        <v>0.6</v>
      </c>
      <c r="AH897">
        <v>2</v>
      </c>
      <c r="AI897">
        <v>39573463</v>
      </c>
      <c r="AJ897">
        <v>946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</row>
    <row r="898" spans="1:44" x14ac:dyDescent="0.2">
      <c r="A898">
        <f>ROW(Source!A385)</f>
        <v>385</v>
      </c>
      <c r="B898">
        <v>39573487</v>
      </c>
      <c r="C898">
        <v>39573455</v>
      </c>
      <c r="D898">
        <v>36800159</v>
      </c>
      <c r="E898">
        <v>1</v>
      </c>
      <c r="F898">
        <v>1</v>
      </c>
      <c r="G898">
        <v>1</v>
      </c>
      <c r="H898">
        <v>3</v>
      </c>
      <c r="I898" t="s">
        <v>1387</v>
      </c>
      <c r="J898" t="s">
        <v>1388</v>
      </c>
      <c r="K898" t="s">
        <v>1389</v>
      </c>
      <c r="L898">
        <v>1339</v>
      </c>
      <c r="N898">
        <v>1007</v>
      </c>
      <c r="O898" t="s">
        <v>73</v>
      </c>
      <c r="P898" t="s">
        <v>73</v>
      </c>
      <c r="Q898">
        <v>1</v>
      </c>
      <c r="X898">
        <v>1.95</v>
      </c>
      <c r="Y898">
        <v>6.22</v>
      </c>
      <c r="Z898">
        <v>0</v>
      </c>
      <c r="AA898">
        <v>0</v>
      </c>
      <c r="AB898">
        <v>0</v>
      </c>
      <c r="AC898">
        <v>0</v>
      </c>
      <c r="AD898">
        <v>1</v>
      </c>
      <c r="AE898">
        <v>0</v>
      </c>
      <c r="AF898" t="s">
        <v>3</v>
      </c>
      <c r="AG898">
        <v>1.95</v>
      </c>
      <c r="AH898">
        <v>2</v>
      </c>
      <c r="AI898">
        <v>39573464</v>
      </c>
      <c r="AJ898">
        <v>947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</row>
    <row r="899" spans="1:44" x14ac:dyDescent="0.2">
      <c r="A899">
        <f>ROW(Source!A385)</f>
        <v>385</v>
      </c>
      <c r="B899">
        <v>39573488</v>
      </c>
      <c r="C899">
        <v>39573455</v>
      </c>
      <c r="D899">
        <v>36800166</v>
      </c>
      <c r="E899">
        <v>1</v>
      </c>
      <c r="F899">
        <v>1</v>
      </c>
      <c r="G899">
        <v>1</v>
      </c>
      <c r="H899">
        <v>3</v>
      </c>
      <c r="I899" t="s">
        <v>1410</v>
      </c>
      <c r="J899" t="s">
        <v>1411</v>
      </c>
      <c r="K899" t="s">
        <v>1412</v>
      </c>
      <c r="L899">
        <v>1346</v>
      </c>
      <c r="N899">
        <v>1009</v>
      </c>
      <c r="O899" t="s">
        <v>307</v>
      </c>
      <c r="P899" t="s">
        <v>307</v>
      </c>
      <c r="Q899">
        <v>1</v>
      </c>
      <c r="X899">
        <v>0.59</v>
      </c>
      <c r="Y899">
        <v>6.09</v>
      </c>
      <c r="Z899">
        <v>0</v>
      </c>
      <c r="AA899">
        <v>0</v>
      </c>
      <c r="AB899">
        <v>0</v>
      </c>
      <c r="AC899">
        <v>0</v>
      </c>
      <c r="AD899">
        <v>1</v>
      </c>
      <c r="AE899">
        <v>0</v>
      </c>
      <c r="AF899" t="s">
        <v>3</v>
      </c>
      <c r="AG899">
        <v>0.59</v>
      </c>
      <c r="AH899">
        <v>2</v>
      </c>
      <c r="AI899">
        <v>39573465</v>
      </c>
      <c r="AJ899">
        <v>948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</row>
    <row r="900" spans="1:44" x14ac:dyDescent="0.2">
      <c r="A900">
        <f>ROW(Source!A385)</f>
        <v>385</v>
      </c>
      <c r="B900">
        <v>39573489</v>
      </c>
      <c r="C900">
        <v>39573455</v>
      </c>
      <c r="D900">
        <v>36803256</v>
      </c>
      <c r="E900">
        <v>1</v>
      </c>
      <c r="F900">
        <v>1</v>
      </c>
      <c r="G900">
        <v>1</v>
      </c>
      <c r="H900">
        <v>3</v>
      </c>
      <c r="I900" t="s">
        <v>1178</v>
      </c>
      <c r="J900" t="s">
        <v>1179</v>
      </c>
      <c r="K900" t="s">
        <v>1180</v>
      </c>
      <c r="L900">
        <v>1348</v>
      </c>
      <c r="N900">
        <v>1009</v>
      </c>
      <c r="O900" t="s">
        <v>64</v>
      </c>
      <c r="P900" t="s">
        <v>64</v>
      </c>
      <c r="Q900">
        <v>1000</v>
      </c>
      <c r="X900">
        <v>3.0999999999999999E-3</v>
      </c>
      <c r="Y900">
        <v>10315.01</v>
      </c>
      <c r="Z900">
        <v>0</v>
      </c>
      <c r="AA900">
        <v>0</v>
      </c>
      <c r="AB900">
        <v>0</v>
      </c>
      <c r="AC900">
        <v>0</v>
      </c>
      <c r="AD900">
        <v>1</v>
      </c>
      <c r="AE900">
        <v>0</v>
      </c>
      <c r="AF900" t="s">
        <v>3</v>
      </c>
      <c r="AG900">
        <v>3.0999999999999999E-3</v>
      </c>
      <c r="AH900">
        <v>2</v>
      </c>
      <c r="AI900">
        <v>39573466</v>
      </c>
      <c r="AJ900">
        <v>949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</row>
    <row r="901" spans="1:44" x14ac:dyDescent="0.2">
      <c r="A901">
        <f>ROW(Source!A385)</f>
        <v>385</v>
      </c>
      <c r="B901">
        <v>39573490</v>
      </c>
      <c r="C901">
        <v>39573455</v>
      </c>
      <c r="D901">
        <v>36804447</v>
      </c>
      <c r="E901">
        <v>1</v>
      </c>
      <c r="F901">
        <v>1</v>
      </c>
      <c r="G901">
        <v>1</v>
      </c>
      <c r="H901">
        <v>3</v>
      </c>
      <c r="I901" t="s">
        <v>1276</v>
      </c>
      <c r="J901" t="s">
        <v>1277</v>
      </c>
      <c r="K901" t="s">
        <v>1278</v>
      </c>
      <c r="L901">
        <v>1348</v>
      </c>
      <c r="N901">
        <v>1009</v>
      </c>
      <c r="O901" t="s">
        <v>64</v>
      </c>
      <c r="P901" t="s">
        <v>64</v>
      </c>
      <c r="Q901">
        <v>1000</v>
      </c>
      <c r="X901">
        <v>3.0999999999999999E-3</v>
      </c>
      <c r="Y901">
        <v>9040.01</v>
      </c>
      <c r="Z901">
        <v>0</v>
      </c>
      <c r="AA901">
        <v>0</v>
      </c>
      <c r="AB901">
        <v>0</v>
      </c>
      <c r="AC901">
        <v>0</v>
      </c>
      <c r="AD901">
        <v>1</v>
      </c>
      <c r="AE901">
        <v>0</v>
      </c>
      <c r="AF901" t="s">
        <v>3</v>
      </c>
      <c r="AG901">
        <v>3.0999999999999999E-3</v>
      </c>
      <c r="AH901">
        <v>2</v>
      </c>
      <c r="AI901">
        <v>39573467</v>
      </c>
      <c r="AJ901">
        <v>950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</row>
    <row r="902" spans="1:44" x14ac:dyDescent="0.2">
      <c r="A902">
        <f>ROW(Source!A385)</f>
        <v>385</v>
      </c>
      <c r="B902">
        <v>39573491</v>
      </c>
      <c r="C902">
        <v>39573455</v>
      </c>
      <c r="D902">
        <v>36804545</v>
      </c>
      <c r="E902">
        <v>1</v>
      </c>
      <c r="F902">
        <v>1</v>
      </c>
      <c r="G902">
        <v>1</v>
      </c>
      <c r="H902">
        <v>3</v>
      </c>
      <c r="I902" t="s">
        <v>1211</v>
      </c>
      <c r="J902" t="s">
        <v>1212</v>
      </c>
      <c r="K902" t="s">
        <v>1213</v>
      </c>
      <c r="L902">
        <v>1348</v>
      </c>
      <c r="N902">
        <v>1009</v>
      </c>
      <c r="O902" t="s">
        <v>64</v>
      </c>
      <c r="P902" t="s">
        <v>64</v>
      </c>
      <c r="Q902">
        <v>1000</v>
      </c>
      <c r="X902">
        <v>1.0000000000000001E-5</v>
      </c>
      <c r="Y902">
        <v>11978</v>
      </c>
      <c r="Z902">
        <v>0</v>
      </c>
      <c r="AA902">
        <v>0</v>
      </c>
      <c r="AB902">
        <v>0</v>
      </c>
      <c r="AC902">
        <v>0</v>
      </c>
      <c r="AD902">
        <v>1</v>
      </c>
      <c r="AE902">
        <v>0</v>
      </c>
      <c r="AF902" t="s">
        <v>3</v>
      </c>
      <c r="AG902">
        <v>1.0000000000000001E-5</v>
      </c>
      <c r="AH902">
        <v>2</v>
      </c>
      <c r="AI902">
        <v>39573468</v>
      </c>
      <c r="AJ902">
        <v>951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</row>
    <row r="903" spans="1:44" x14ac:dyDescent="0.2">
      <c r="A903">
        <f>ROW(Source!A385)</f>
        <v>385</v>
      </c>
      <c r="B903">
        <v>39573492</v>
      </c>
      <c r="C903">
        <v>39573455</v>
      </c>
      <c r="D903">
        <v>36805527</v>
      </c>
      <c r="E903">
        <v>1</v>
      </c>
      <c r="F903">
        <v>1</v>
      </c>
      <c r="G903">
        <v>1</v>
      </c>
      <c r="H903">
        <v>3</v>
      </c>
      <c r="I903" t="s">
        <v>1413</v>
      </c>
      <c r="J903" t="s">
        <v>1414</v>
      </c>
      <c r="K903" t="s">
        <v>1415</v>
      </c>
      <c r="L903">
        <v>1348</v>
      </c>
      <c r="N903">
        <v>1009</v>
      </c>
      <c r="O903" t="s">
        <v>64</v>
      </c>
      <c r="P903" t="s">
        <v>64</v>
      </c>
      <c r="Q903">
        <v>1000</v>
      </c>
      <c r="X903">
        <v>1E-4</v>
      </c>
      <c r="Y903">
        <v>37900</v>
      </c>
      <c r="Z903">
        <v>0</v>
      </c>
      <c r="AA903">
        <v>0</v>
      </c>
      <c r="AB903">
        <v>0</v>
      </c>
      <c r="AC903">
        <v>0</v>
      </c>
      <c r="AD903">
        <v>1</v>
      </c>
      <c r="AE903">
        <v>0</v>
      </c>
      <c r="AF903" t="s">
        <v>3</v>
      </c>
      <c r="AG903">
        <v>1E-4</v>
      </c>
      <c r="AH903">
        <v>2</v>
      </c>
      <c r="AI903">
        <v>39573469</v>
      </c>
      <c r="AJ903">
        <v>952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</row>
    <row r="904" spans="1:44" x14ac:dyDescent="0.2">
      <c r="A904">
        <f>ROW(Source!A385)</f>
        <v>385</v>
      </c>
      <c r="B904">
        <v>39573493</v>
      </c>
      <c r="C904">
        <v>39573455</v>
      </c>
      <c r="D904">
        <v>36823258</v>
      </c>
      <c r="E904">
        <v>1</v>
      </c>
      <c r="F904">
        <v>1</v>
      </c>
      <c r="G904">
        <v>1</v>
      </c>
      <c r="H904">
        <v>3</v>
      </c>
      <c r="I904" t="s">
        <v>579</v>
      </c>
      <c r="J904" t="s">
        <v>581</v>
      </c>
      <c r="K904" t="s">
        <v>580</v>
      </c>
      <c r="L904">
        <v>1348</v>
      </c>
      <c r="N904">
        <v>1009</v>
      </c>
      <c r="O904" t="s">
        <v>64</v>
      </c>
      <c r="P904" t="s">
        <v>64</v>
      </c>
      <c r="Q904">
        <v>1000</v>
      </c>
      <c r="X904">
        <v>5.0000000000000001E-4</v>
      </c>
      <c r="Y904">
        <v>7712</v>
      </c>
      <c r="Z904">
        <v>0</v>
      </c>
      <c r="AA904">
        <v>0</v>
      </c>
      <c r="AB904">
        <v>0</v>
      </c>
      <c r="AC904">
        <v>0</v>
      </c>
      <c r="AD904">
        <v>1</v>
      </c>
      <c r="AE904">
        <v>0</v>
      </c>
      <c r="AF904" t="s">
        <v>3</v>
      </c>
      <c r="AG904">
        <v>5.0000000000000001E-4</v>
      </c>
      <c r="AH904">
        <v>2</v>
      </c>
      <c r="AI904">
        <v>39573470</v>
      </c>
      <c r="AJ904">
        <v>953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</row>
    <row r="905" spans="1:44" x14ac:dyDescent="0.2">
      <c r="A905">
        <f>ROW(Source!A385)</f>
        <v>385</v>
      </c>
      <c r="B905">
        <v>39573494</v>
      </c>
      <c r="C905">
        <v>39573455</v>
      </c>
      <c r="D905">
        <v>39169913</v>
      </c>
      <c r="E905">
        <v>17</v>
      </c>
      <c r="F905">
        <v>1</v>
      </c>
      <c r="G905">
        <v>1</v>
      </c>
      <c r="H905">
        <v>3</v>
      </c>
      <c r="I905" t="s">
        <v>124</v>
      </c>
      <c r="J905" t="s">
        <v>3</v>
      </c>
      <c r="K905" t="s">
        <v>125</v>
      </c>
      <c r="L905">
        <v>1348</v>
      </c>
      <c r="N905">
        <v>1009</v>
      </c>
      <c r="O905" t="s">
        <v>64</v>
      </c>
      <c r="P905" t="s">
        <v>64</v>
      </c>
      <c r="Q905">
        <v>1000</v>
      </c>
      <c r="X905">
        <v>1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 t="s">
        <v>3</v>
      </c>
      <c r="AG905">
        <v>1</v>
      </c>
      <c r="AH905">
        <v>2</v>
      </c>
      <c r="AI905">
        <v>39573471</v>
      </c>
      <c r="AJ905">
        <v>954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</row>
    <row r="906" spans="1:44" x14ac:dyDescent="0.2">
      <c r="A906">
        <f>ROW(Source!A385)</f>
        <v>385</v>
      </c>
      <c r="B906">
        <v>39573495</v>
      </c>
      <c r="C906">
        <v>39573455</v>
      </c>
      <c r="D906">
        <v>36825287</v>
      </c>
      <c r="E906">
        <v>1</v>
      </c>
      <c r="F906">
        <v>1</v>
      </c>
      <c r="G906">
        <v>1</v>
      </c>
      <c r="H906">
        <v>3</v>
      </c>
      <c r="I906" t="s">
        <v>1416</v>
      </c>
      <c r="J906" t="s">
        <v>1417</v>
      </c>
      <c r="K906" t="s">
        <v>1418</v>
      </c>
      <c r="L906">
        <v>1302</v>
      </c>
      <c r="N906">
        <v>1003</v>
      </c>
      <c r="O906" t="s">
        <v>47</v>
      </c>
      <c r="P906" t="s">
        <v>47</v>
      </c>
      <c r="Q906">
        <v>10</v>
      </c>
      <c r="X906">
        <v>1.8700000000000001E-2</v>
      </c>
      <c r="Y906">
        <v>50.24</v>
      </c>
      <c r="Z906">
        <v>0</v>
      </c>
      <c r="AA906">
        <v>0</v>
      </c>
      <c r="AB906">
        <v>0</v>
      </c>
      <c r="AC906">
        <v>0</v>
      </c>
      <c r="AD906">
        <v>1</v>
      </c>
      <c r="AE906">
        <v>0</v>
      </c>
      <c r="AF906" t="s">
        <v>3</v>
      </c>
      <c r="AG906">
        <v>1.8700000000000001E-2</v>
      </c>
      <c r="AH906">
        <v>2</v>
      </c>
      <c r="AI906">
        <v>39573473</v>
      </c>
      <c r="AJ906">
        <v>956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</row>
    <row r="907" spans="1:44" x14ac:dyDescent="0.2">
      <c r="A907">
        <f>ROW(Source!A385)</f>
        <v>385</v>
      </c>
      <c r="B907">
        <v>39573496</v>
      </c>
      <c r="C907">
        <v>39573455</v>
      </c>
      <c r="D907">
        <v>36825646</v>
      </c>
      <c r="E907">
        <v>1</v>
      </c>
      <c r="F907">
        <v>1</v>
      </c>
      <c r="G907">
        <v>1</v>
      </c>
      <c r="H907">
        <v>3</v>
      </c>
      <c r="I907" t="s">
        <v>1220</v>
      </c>
      <c r="J907" t="s">
        <v>1221</v>
      </c>
      <c r="K907" t="s">
        <v>1222</v>
      </c>
      <c r="L907">
        <v>1348</v>
      </c>
      <c r="N907">
        <v>1009</v>
      </c>
      <c r="O907" t="s">
        <v>64</v>
      </c>
      <c r="P907" t="s">
        <v>64</v>
      </c>
      <c r="Q907">
        <v>1000</v>
      </c>
      <c r="X907">
        <v>3.0000000000000001E-5</v>
      </c>
      <c r="Y907">
        <v>4455.2</v>
      </c>
      <c r="Z907">
        <v>0</v>
      </c>
      <c r="AA907">
        <v>0</v>
      </c>
      <c r="AB907">
        <v>0</v>
      </c>
      <c r="AC907">
        <v>0</v>
      </c>
      <c r="AD907">
        <v>1</v>
      </c>
      <c r="AE907">
        <v>0</v>
      </c>
      <c r="AF907" t="s">
        <v>3</v>
      </c>
      <c r="AG907">
        <v>3.0000000000000001E-5</v>
      </c>
      <c r="AH907">
        <v>2</v>
      </c>
      <c r="AI907">
        <v>39573474</v>
      </c>
      <c r="AJ907">
        <v>957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</row>
    <row r="908" spans="1:44" x14ac:dyDescent="0.2">
      <c r="A908">
        <f>ROW(Source!A385)</f>
        <v>385</v>
      </c>
      <c r="B908">
        <v>39573497</v>
      </c>
      <c r="C908">
        <v>39573455</v>
      </c>
      <c r="D908">
        <v>36826406</v>
      </c>
      <c r="E908">
        <v>1</v>
      </c>
      <c r="F908">
        <v>1</v>
      </c>
      <c r="G908">
        <v>1</v>
      </c>
      <c r="H908">
        <v>3</v>
      </c>
      <c r="I908" t="s">
        <v>1419</v>
      </c>
      <c r="J908" t="s">
        <v>1420</v>
      </c>
      <c r="K908" t="s">
        <v>1421</v>
      </c>
      <c r="L908">
        <v>1348</v>
      </c>
      <c r="N908">
        <v>1009</v>
      </c>
      <c r="O908" t="s">
        <v>64</v>
      </c>
      <c r="P908" t="s">
        <v>64</v>
      </c>
      <c r="Q908">
        <v>1000</v>
      </c>
      <c r="X908">
        <v>1.9400000000000001E-3</v>
      </c>
      <c r="Y908">
        <v>4920</v>
      </c>
      <c r="Z908">
        <v>0</v>
      </c>
      <c r="AA908">
        <v>0</v>
      </c>
      <c r="AB908">
        <v>0</v>
      </c>
      <c r="AC908">
        <v>0</v>
      </c>
      <c r="AD908">
        <v>1</v>
      </c>
      <c r="AE908">
        <v>0</v>
      </c>
      <c r="AF908" t="s">
        <v>3</v>
      </c>
      <c r="AG908">
        <v>1.9400000000000001E-3</v>
      </c>
      <c r="AH908">
        <v>2</v>
      </c>
      <c r="AI908">
        <v>39573475</v>
      </c>
      <c r="AJ908">
        <v>958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</row>
    <row r="909" spans="1:44" x14ac:dyDescent="0.2">
      <c r="A909">
        <f>ROW(Source!A385)</f>
        <v>385</v>
      </c>
      <c r="B909">
        <v>39573498</v>
      </c>
      <c r="C909">
        <v>39573455</v>
      </c>
      <c r="D909">
        <v>36830313</v>
      </c>
      <c r="E909">
        <v>1</v>
      </c>
      <c r="F909">
        <v>1</v>
      </c>
      <c r="G909">
        <v>1</v>
      </c>
      <c r="H909">
        <v>3</v>
      </c>
      <c r="I909" t="s">
        <v>1422</v>
      </c>
      <c r="J909" t="s">
        <v>1423</v>
      </c>
      <c r="K909" t="s">
        <v>1424</v>
      </c>
      <c r="L909">
        <v>1339</v>
      </c>
      <c r="N909">
        <v>1007</v>
      </c>
      <c r="O909" t="s">
        <v>73</v>
      </c>
      <c r="P909" t="s">
        <v>73</v>
      </c>
      <c r="Q909">
        <v>1</v>
      </c>
      <c r="X909">
        <v>1.0300000000000001E-3</v>
      </c>
      <c r="Y909">
        <v>1700</v>
      </c>
      <c r="Z909">
        <v>0</v>
      </c>
      <c r="AA909">
        <v>0</v>
      </c>
      <c r="AB909">
        <v>0</v>
      </c>
      <c r="AC909">
        <v>0</v>
      </c>
      <c r="AD909">
        <v>1</v>
      </c>
      <c r="AE909">
        <v>0</v>
      </c>
      <c r="AF909" t="s">
        <v>3</v>
      </c>
      <c r="AG909">
        <v>1.0300000000000001E-3</v>
      </c>
      <c r="AH909">
        <v>2</v>
      </c>
      <c r="AI909">
        <v>39573476</v>
      </c>
      <c r="AJ909">
        <v>959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</row>
    <row r="910" spans="1:44" x14ac:dyDescent="0.2">
      <c r="A910">
        <f>ROW(Source!A385)</f>
        <v>385</v>
      </c>
      <c r="B910">
        <v>39573499</v>
      </c>
      <c r="C910">
        <v>39573455</v>
      </c>
      <c r="D910">
        <v>36837948</v>
      </c>
      <c r="E910">
        <v>1</v>
      </c>
      <c r="F910">
        <v>1</v>
      </c>
      <c r="G910">
        <v>1</v>
      </c>
      <c r="H910">
        <v>3</v>
      </c>
      <c r="I910" t="s">
        <v>1425</v>
      </c>
      <c r="J910" t="s">
        <v>1426</v>
      </c>
      <c r="K910" t="s">
        <v>1427</v>
      </c>
      <c r="L910">
        <v>1348</v>
      </c>
      <c r="N910">
        <v>1009</v>
      </c>
      <c r="O910" t="s">
        <v>64</v>
      </c>
      <c r="P910" t="s">
        <v>64</v>
      </c>
      <c r="Q910">
        <v>1000</v>
      </c>
      <c r="X910">
        <v>3.1E-4</v>
      </c>
      <c r="Y910">
        <v>15620</v>
      </c>
      <c r="Z910">
        <v>0</v>
      </c>
      <c r="AA910">
        <v>0</v>
      </c>
      <c r="AB910">
        <v>0</v>
      </c>
      <c r="AC910">
        <v>0</v>
      </c>
      <c r="AD910">
        <v>1</v>
      </c>
      <c r="AE910">
        <v>0</v>
      </c>
      <c r="AF910" t="s">
        <v>3</v>
      </c>
      <c r="AG910">
        <v>3.1E-4</v>
      </c>
      <c r="AH910">
        <v>2</v>
      </c>
      <c r="AI910">
        <v>39573477</v>
      </c>
      <c r="AJ910">
        <v>960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</row>
    <row r="911" spans="1:44" x14ac:dyDescent="0.2">
      <c r="A911">
        <f>ROW(Source!A385)</f>
        <v>385</v>
      </c>
      <c r="B911">
        <v>39573500</v>
      </c>
      <c r="C911">
        <v>39573455</v>
      </c>
      <c r="D911">
        <v>36839146</v>
      </c>
      <c r="E911">
        <v>1</v>
      </c>
      <c r="F911">
        <v>1</v>
      </c>
      <c r="G911">
        <v>1</v>
      </c>
      <c r="H911">
        <v>3</v>
      </c>
      <c r="I911" t="s">
        <v>1393</v>
      </c>
      <c r="J911" t="s">
        <v>1394</v>
      </c>
      <c r="K911" t="s">
        <v>1395</v>
      </c>
      <c r="L911">
        <v>1348</v>
      </c>
      <c r="N911">
        <v>1009</v>
      </c>
      <c r="O911" t="s">
        <v>64</v>
      </c>
      <c r="P911" t="s">
        <v>64</v>
      </c>
      <c r="Q911">
        <v>1000</v>
      </c>
      <c r="X911">
        <v>5.9999999999999995E-4</v>
      </c>
      <c r="Y911">
        <v>9420</v>
      </c>
      <c r="Z911">
        <v>0</v>
      </c>
      <c r="AA911">
        <v>0</v>
      </c>
      <c r="AB911">
        <v>0</v>
      </c>
      <c r="AC911">
        <v>0</v>
      </c>
      <c r="AD911">
        <v>1</v>
      </c>
      <c r="AE911">
        <v>0</v>
      </c>
      <c r="AF911" t="s">
        <v>3</v>
      </c>
      <c r="AG911">
        <v>5.9999999999999995E-4</v>
      </c>
      <c r="AH911">
        <v>2</v>
      </c>
      <c r="AI911">
        <v>39573478</v>
      </c>
      <c r="AJ911">
        <v>961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</row>
    <row r="912" spans="1:44" x14ac:dyDescent="0.2">
      <c r="A912">
        <f>ROW(Source!A388)</f>
        <v>388</v>
      </c>
      <c r="B912">
        <v>39573527</v>
      </c>
      <c r="C912">
        <v>39573503</v>
      </c>
      <c r="D912">
        <v>37072887</v>
      </c>
      <c r="E912">
        <v>1</v>
      </c>
      <c r="F912">
        <v>1</v>
      </c>
      <c r="G912">
        <v>1</v>
      </c>
      <c r="H912">
        <v>1</v>
      </c>
      <c r="I912" t="s">
        <v>1245</v>
      </c>
      <c r="J912" t="s">
        <v>3</v>
      </c>
      <c r="K912" t="s">
        <v>1246</v>
      </c>
      <c r="L912">
        <v>1191</v>
      </c>
      <c r="N912">
        <v>1013</v>
      </c>
      <c r="O912" t="s">
        <v>1143</v>
      </c>
      <c r="P912" t="s">
        <v>1143</v>
      </c>
      <c r="Q912">
        <v>1</v>
      </c>
      <c r="X912">
        <v>22.18</v>
      </c>
      <c r="Y912">
        <v>0</v>
      </c>
      <c r="Z912">
        <v>0</v>
      </c>
      <c r="AA912">
        <v>0</v>
      </c>
      <c r="AB912">
        <v>10.210000000000001</v>
      </c>
      <c r="AC912">
        <v>0</v>
      </c>
      <c r="AD912">
        <v>1</v>
      </c>
      <c r="AE912">
        <v>1</v>
      </c>
      <c r="AF912" t="s">
        <v>20</v>
      </c>
      <c r="AG912">
        <v>25.506999999999998</v>
      </c>
      <c r="AH912">
        <v>2</v>
      </c>
      <c r="AI912">
        <v>39573504</v>
      </c>
      <c r="AJ912">
        <v>962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</row>
    <row r="913" spans="1:44" x14ac:dyDescent="0.2">
      <c r="A913">
        <f>ROW(Source!A388)</f>
        <v>388</v>
      </c>
      <c r="B913">
        <v>39573528</v>
      </c>
      <c r="C913">
        <v>39573503</v>
      </c>
      <c r="D913">
        <v>37064876</v>
      </c>
      <c r="E913">
        <v>1</v>
      </c>
      <c r="F913">
        <v>1</v>
      </c>
      <c r="G913">
        <v>1</v>
      </c>
      <c r="H913">
        <v>1</v>
      </c>
      <c r="I913" t="s">
        <v>1146</v>
      </c>
      <c r="J913" t="s">
        <v>3</v>
      </c>
      <c r="K913" t="s">
        <v>1147</v>
      </c>
      <c r="L913">
        <v>1191</v>
      </c>
      <c r="N913">
        <v>1013</v>
      </c>
      <c r="O913" t="s">
        <v>1143</v>
      </c>
      <c r="P913" t="s">
        <v>1143</v>
      </c>
      <c r="Q913">
        <v>1</v>
      </c>
      <c r="X913">
        <v>2.08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1</v>
      </c>
      <c r="AE913">
        <v>2</v>
      </c>
      <c r="AF913" t="s">
        <v>19</v>
      </c>
      <c r="AG913">
        <v>2.6</v>
      </c>
      <c r="AH913">
        <v>2</v>
      </c>
      <c r="AI913">
        <v>39573505</v>
      </c>
      <c r="AJ913">
        <v>963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</row>
    <row r="914" spans="1:44" x14ac:dyDescent="0.2">
      <c r="A914">
        <f>ROW(Source!A388)</f>
        <v>388</v>
      </c>
      <c r="B914">
        <v>39573529</v>
      </c>
      <c r="C914">
        <v>39573503</v>
      </c>
      <c r="D914">
        <v>36882079</v>
      </c>
      <c r="E914">
        <v>1</v>
      </c>
      <c r="F914">
        <v>1</v>
      </c>
      <c r="G914">
        <v>1</v>
      </c>
      <c r="H914">
        <v>2</v>
      </c>
      <c r="I914" t="s">
        <v>1401</v>
      </c>
      <c r="J914" t="s">
        <v>1402</v>
      </c>
      <c r="K914" t="s">
        <v>1403</v>
      </c>
      <c r="L914">
        <v>1368</v>
      </c>
      <c r="N914">
        <v>1011</v>
      </c>
      <c r="O914" t="s">
        <v>1151</v>
      </c>
      <c r="P914" t="s">
        <v>1151</v>
      </c>
      <c r="Q914">
        <v>1</v>
      </c>
      <c r="X914">
        <v>0.08</v>
      </c>
      <c r="Y914">
        <v>0</v>
      </c>
      <c r="Z914">
        <v>120.24</v>
      </c>
      <c r="AA914">
        <v>15.42</v>
      </c>
      <c r="AB914">
        <v>0</v>
      </c>
      <c r="AC914">
        <v>0</v>
      </c>
      <c r="AD914">
        <v>1</v>
      </c>
      <c r="AE914">
        <v>0</v>
      </c>
      <c r="AF914" t="s">
        <v>19</v>
      </c>
      <c r="AG914">
        <v>0.1</v>
      </c>
      <c r="AH914">
        <v>2</v>
      </c>
      <c r="AI914">
        <v>39573506</v>
      </c>
      <c r="AJ914">
        <v>964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</row>
    <row r="915" spans="1:44" x14ac:dyDescent="0.2">
      <c r="A915">
        <f>ROW(Source!A388)</f>
        <v>388</v>
      </c>
      <c r="B915">
        <v>39573530</v>
      </c>
      <c r="C915">
        <v>39573503</v>
      </c>
      <c r="D915">
        <v>36882159</v>
      </c>
      <c r="E915">
        <v>1</v>
      </c>
      <c r="F915">
        <v>1</v>
      </c>
      <c r="G915">
        <v>1</v>
      </c>
      <c r="H915">
        <v>2</v>
      </c>
      <c r="I915" t="s">
        <v>1155</v>
      </c>
      <c r="J915" t="s">
        <v>1156</v>
      </c>
      <c r="K915" t="s">
        <v>1157</v>
      </c>
      <c r="L915">
        <v>1368</v>
      </c>
      <c r="N915">
        <v>1011</v>
      </c>
      <c r="O915" t="s">
        <v>1151</v>
      </c>
      <c r="P915" t="s">
        <v>1151</v>
      </c>
      <c r="Q915">
        <v>1</v>
      </c>
      <c r="X915">
        <v>0.12</v>
      </c>
      <c r="Y915">
        <v>0</v>
      </c>
      <c r="Z915">
        <v>111.99</v>
      </c>
      <c r="AA915">
        <v>13.5</v>
      </c>
      <c r="AB915">
        <v>0</v>
      </c>
      <c r="AC915">
        <v>0</v>
      </c>
      <c r="AD915">
        <v>1</v>
      </c>
      <c r="AE915">
        <v>0</v>
      </c>
      <c r="AF915" t="s">
        <v>19</v>
      </c>
      <c r="AG915">
        <v>0.15</v>
      </c>
      <c r="AH915">
        <v>2</v>
      </c>
      <c r="AI915">
        <v>39573507</v>
      </c>
      <c r="AJ915">
        <v>965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</row>
    <row r="916" spans="1:44" x14ac:dyDescent="0.2">
      <c r="A916">
        <f>ROW(Source!A388)</f>
        <v>388</v>
      </c>
      <c r="B916">
        <v>39573531</v>
      </c>
      <c r="C916">
        <v>39573503</v>
      </c>
      <c r="D916">
        <v>36882171</v>
      </c>
      <c r="E916">
        <v>1</v>
      </c>
      <c r="F916">
        <v>1</v>
      </c>
      <c r="G916">
        <v>1</v>
      </c>
      <c r="H916">
        <v>2</v>
      </c>
      <c r="I916" t="s">
        <v>1404</v>
      </c>
      <c r="J916" t="s">
        <v>1405</v>
      </c>
      <c r="K916" t="s">
        <v>1406</v>
      </c>
      <c r="L916">
        <v>1368</v>
      </c>
      <c r="N916">
        <v>1011</v>
      </c>
      <c r="O916" t="s">
        <v>1151</v>
      </c>
      <c r="P916" t="s">
        <v>1151</v>
      </c>
      <c r="Q916">
        <v>1</v>
      </c>
      <c r="X916">
        <v>1.69</v>
      </c>
      <c r="Y916">
        <v>0</v>
      </c>
      <c r="Z916">
        <v>120.04</v>
      </c>
      <c r="AA916">
        <v>13.5</v>
      </c>
      <c r="AB916">
        <v>0</v>
      </c>
      <c r="AC916">
        <v>0</v>
      </c>
      <c r="AD916">
        <v>1</v>
      </c>
      <c r="AE916">
        <v>0</v>
      </c>
      <c r="AF916" t="s">
        <v>19</v>
      </c>
      <c r="AG916">
        <v>2.1124999999999998</v>
      </c>
      <c r="AH916">
        <v>2</v>
      </c>
      <c r="AI916">
        <v>39573508</v>
      </c>
      <c r="AJ916">
        <v>966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</row>
    <row r="917" spans="1:44" x14ac:dyDescent="0.2">
      <c r="A917">
        <f>ROW(Source!A388)</f>
        <v>388</v>
      </c>
      <c r="B917">
        <v>39573532</v>
      </c>
      <c r="C917">
        <v>39573503</v>
      </c>
      <c r="D917">
        <v>36882292</v>
      </c>
      <c r="E917">
        <v>1</v>
      </c>
      <c r="F917">
        <v>1</v>
      </c>
      <c r="G917">
        <v>1</v>
      </c>
      <c r="H917">
        <v>2</v>
      </c>
      <c r="I917" t="s">
        <v>1445</v>
      </c>
      <c r="J917" t="s">
        <v>1446</v>
      </c>
      <c r="K917" t="s">
        <v>1447</v>
      </c>
      <c r="L917">
        <v>1368</v>
      </c>
      <c r="N917">
        <v>1011</v>
      </c>
      <c r="O917" t="s">
        <v>1151</v>
      </c>
      <c r="P917" t="s">
        <v>1151</v>
      </c>
      <c r="Q917">
        <v>1</v>
      </c>
      <c r="X917">
        <v>0.13</v>
      </c>
      <c r="Y917">
        <v>0</v>
      </c>
      <c r="Z917">
        <v>0.9</v>
      </c>
      <c r="AA917">
        <v>0</v>
      </c>
      <c r="AB917">
        <v>0</v>
      </c>
      <c r="AC917">
        <v>0</v>
      </c>
      <c r="AD917">
        <v>1</v>
      </c>
      <c r="AE917">
        <v>0</v>
      </c>
      <c r="AF917" t="s">
        <v>19</v>
      </c>
      <c r="AG917">
        <v>0.16250000000000001</v>
      </c>
      <c r="AH917">
        <v>2</v>
      </c>
      <c r="AI917">
        <v>39573509</v>
      </c>
      <c r="AJ917">
        <v>967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</row>
    <row r="918" spans="1:44" x14ac:dyDescent="0.2">
      <c r="A918">
        <f>ROW(Source!A388)</f>
        <v>388</v>
      </c>
      <c r="B918">
        <v>39573533</v>
      </c>
      <c r="C918">
        <v>39573503</v>
      </c>
      <c r="D918">
        <v>36883554</v>
      </c>
      <c r="E918">
        <v>1</v>
      </c>
      <c r="F918">
        <v>1</v>
      </c>
      <c r="G918">
        <v>1</v>
      </c>
      <c r="H918">
        <v>2</v>
      </c>
      <c r="I918" t="s">
        <v>1158</v>
      </c>
      <c r="J918" t="s">
        <v>1159</v>
      </c>
      <c r="K918" t="s">
        <v>1160</v>
      </c>
      <c r="L918">
        <v>1368</v>
      </c>
      <c r="N918">
        <v>1011</v>
      </c>
      <c r="O918" t="s">
        <v>1151</v>
      </c>
      <c r="P918" t="s">
        <v>1151</v>
      </c>
      <c r="Q918">
        <v>1</v>
      </c>
      <c r="X918">
        <v>0.19</v>
      </c>
      <c r="Y918">
        <v>0</v>
      </c>
      <c r="Z918">
        <v>65.709999999999994</v>
      </c>
      <c r="AA918">
        <v>11.6</v>
      </c>
      <c r="AB918">
        <v>0</v>
      </c>
      <c r="AC918">
        <v>0</v>
      </c>
      <c r="AD918">
        <v>1</v>
      </c>
      <c r="AE918">
        <v>0</v>
      </c>
      <c r="AF918" t="s">
        <v>19</v>
      </c>
      <c r="AG918">
        <v>0.23749999999999999</v>
      </c>
      <c r="AH918">
        <v>2</v>
      </c>
      <c r="AI918">
        <v>39573510</v>
      </c>
      <c r="AJ918">
        <v>968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</row>
    <row r="919" spans="1:44" x14ac:dyDescent="0.2">
      <c r="A919">
        <f>ROW(Source!A388)</f>
        <v>388</v>
      </c>
      <c r="B919">
        <v>39573534</v>
      </c>
      <c r="C919">
        <v>39573503</v>
      </c>
      <c r="D919">
        <v>36883789</v>
      </c>
      <c r="E919">
        <v>1</v>
      </c>
      <c r="F919">
        <v>1</v>
      </c>
      <c r="G919">
        <v>1</v>
      </c>
      <c r="H919">
        <v>2</v>
      </c>
      <c r="I919" t="s">
        <v>1378</v>
      </c>
      <c r="J919" t="s">
        <v>1379</v>
      </c>
      <c r="K919" t="s">
        <v>1380</v>
      </c>
      <c r="L919">
        <v>1368</v>
      </c>
      <c r="N919">
        <v>1011</v>
      </c>
      <c r="O919" t="s">
        <v>1151</v>
      </c>
      <c r="P919" t="s">
        <v>1151</v>
      </c>
      <c r="Q919">
        <v>1</v>
      </c>
      <c r="X919">
        <v>1.79</v>
      </c>
      <c r="Y919">
        <v>0</v>
      </c>
      <c r="Z919">
        <v>1.2</v>
      </c>
      <c r="AA919">
        <v>0</v>
      </c>
      <c r="AB919">
        <v>0</v>
      </c>
      <c r="AC919">
        <v>0</v>
      </c>
      <c r="AD919">
        <v>1</v>
      </c>
      <c r="AE919">
        <v>0</v>
      </c>
      <c r="AF919" t="s">
        <v>19</v>
      </c>
      <c r="AG919">
        <v>2.2374999999999998</v>
      </c>
      <c r="AH919">
        <v>2</v>
      </c>
      <c r="AI919">
        <v>39573511</v>
      </c>
      <c r="AJ919">
        <v>969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</row>
    <row r="920" spans="1:44" x14ac:dyDescent="0.2">
      <c r="A920">
        <f>ROW(Source!A388)</f>
        <v>388</v>
      </c>
      <c r="B920">
        <v>39573535</v>
      </c>
      <c r="C920">
        <v>39573503</v>
      </c>
      <c r="D920">
        <v>36883836</v>
      </c>
      <c r="E920">
        <v>1</v>
      </c>
      <c r="F920">
        <v>1</v>
      </c>
      <c r="G920">
        <v>1</v>
      </c>
      <c r="H920">
        <v>2</v>
      </c>
      <c r="I920" t="s">
        <v>1407</v>
      </c>
      <c r="J920" t="s">
        <v>1408</v>
      </c>
      <c r="K920" t="s">
        <v>1409</v>
      </c>
      <c r="L920">
        <v>1368</v>
      </c>
      <c r="N920">
        <v>1011</v>
      </c>
      <c r="O920" t="s">
        <v>1151</v>
      </c>
      <c r="P920" t="s">
        <v>1151</v>
      </c>
      <c r="Q920">
        <v>1</v>
      </c>
      <c r="X920">
        <v>7.62</v>
      </c>
      <c r="Y920">
        <v>0</v>
      </c>
      <c r="Z920">
        <v>12.31</v>
      </c>
      <c r="AA920">
        <v>0</v>
      </c>
      <c r="AB920">
        <v>0</v>
      </c>
      <c r="AC920">
        <v>0</v>
      </c>
      <c r="AD920">
        <v>1</v>
      </c>
      <c r="AE920">
        <v>0</v>
      </c>
      <c r="AF920" t="s">
        <v>19</v>
      </c>
      <c r="AG920">
        <v>9.5250000000000004</v>
      </c>
      <c r="AH920">
        <v>2</v>
      </c>
      <c r="AI920">
        <v>39573512</v>
      </c>
      <c r="AJ920">
        <v>970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</row>
    <row r="921" spans="1:44" x14ac:dyDescent="0.2">
      <c r="A921">
        <f>ROW(Source!A388)</f>
        <v>388</v>
      </c>
      <c r="B921">
        <v>39573536</v>
      </c>
      <c r="C921">
        <v>39573503</v>
      </c>
      <c r="D921">
        <v>36800159</v>
      </c>
      <c r="E921">
        <v>1</v>
      </c>
      <c r="F921">
        <v>1</v>
      </c>
      <c r="G921">
        <v>1</v>
      </c>
      <c r="H921">
        <v>3</v>
      </c>
      <c r="I921" t="s">
        <v>1387</v>
      </c>
      <c r="J921" t="s">
        <v>1388</v>
      </c>
      <c r="K921" t="s">
        <v>1389</v>
      </c>
      <c r="L921">
        <v>1339</v>
      </c>
      <c r="N921">
        <v>1007</v>
      </c>
      <c r="O921" t="s">
        <v>73</v>
      </c>
      <c r="P921" t="s">
        <v>73</v>
      </c>
      <c r="Q921">
        <v>1</v>
      </c>
      <c r="X921">
        <v>1.4</v>
      </c>
      <c r="Y921">
        <v>6.22</v>
      </c>
      <c r="Z921">
        <v>0</v>
      </c>
      <c r="AA921">
        <v>0</v>
      </c>
      <c r="AB921">
        <v>0</v>
      </c>
      <c r="AC921">
        <v>0</v>
      </c>
      <c r="AD921">
        <v>1</v>
      </c>
      <c r="AE921">
        <v>0</v>
      </c>
      <c r="AF921" t="s">
        <v>3</v>
      </c>
      <c r="AG921">
        <v>1.4</v>
      </c>
      <c r="AH921">
        <v>2</v>
      </c>
      <c r="AI921">
        <v>39573513</v>
      </c>
      <c r="AJ921">
        <v>971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</row>
    <row r="922" spans="1:44" x14ac:dyDescent="0.2">
      <c r="A922">
        <f>ROW(Source!A388)</f>
        <v>388</v>
      </c>
      <c r="B922">
        <v>39573537</v>
      </c>
      <c r="C922">
        <v>39573503</v>
      </c>
      <c r="D922">
        <v>36800166</v>
      </c>
      <c r="E922">
        <v>1</v>
      </c>
      <c r="F922">
        <v>1</v>
      </c>
      <c r="G922">
        <v>1</v>
      </c>
      <c r="H922">
        <v>3</v>
      </c>
      <c r="I922" t="s">
        <v>1410</v>
      </c>
      <c r="J922" t="s">
        <v>1411</v>
      </c>
      <c r="K922" t="s">
        <v>1412</v>
      </c>
      <c r="L922">
        <v>1346</v>
      </c>
      <c r="N922">
        <v>1009</v>
      </c>
      <c r="O922" t="s">
        <v>307</v>
      </c>
      <c r="P922" t="s">
        <v>307</v>
      </c>
      <c r="Q922">
        <v>1</v>
      </c>
      <c r="X922">
        <v>0.42</v>
      </c>
      <c r="Y922">
        <v>6.09</v>
      </c>
      <c r="Z922">
        <v>0</v>
      </c>
      <c r="AA922">
        <v>0</v>
      </c>
      <c r="AB922">
        <v>0</v>
      </c>
      <c r="AC922">
        <v>0</v>
      </c>
      <c r="AD922">
        <v>1</v>
      </c>
      <c r="AE922">
        <v>0</v>
      </c>
      <c r="AF922" t="s">
        <v>3</v>
      </c>
      <c r="AG922">
        <v>0.42</v>
      </c>
      <c r="AH922">
        <v>2</v>
      </c>
      <c r="AI922">
        <v>39573514</v>
      </c>
      <c r="AJ922">
        <v>972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</row>
    <row r="923" spans="1:44" x14ac:dyDescent="0.2">
      <c r="A923">
        <f>ROW(Source!A388)</f>
        <v>388</v>
      </c>
      <c r="B923">
        <v>39573538</v>
      </c>
      <c r="C923">
        <v>39573503</v>
      </c>
      <c r="D923">
        <v>36803259</v>
      </c>
      <c r="E923">
        <v>1</v>
      </c>
      <c r="F923">
        <v>1</v>
      </c>
      <c r="G923">
        <v>1</v>
      </c>
      <c r="H923">
        <v>3</v>
      </c>
      <c r="I923" t="s">
        <v>1448</v>
      </c>
      <c r="J923" t="s">
        <v>1449</v>
      </c>
      <c r="K923" t="s">
        <v>1450</v>
      </c>
      <c r="L923">
        <v>1348</v>
      </c>
      <c r="N923">
        <v>1009</v>
      </c>
      <c r="O923" t="s">
        <v>64</v>
      </c>
      <c r="P923" t="s">
        <v>64</v>
      </c>
      <c r="Q923">
        <v>1000</v>
      </c>
      <c r="X923">
        <v>4.4000000000000003E-3</v>
      </c>
      <c r="Y923">
        <v>10749</v>
      </c>
      <c r="Z923">
        <v>0</v>
      </c>
      <c r="AA923">
        <v>0</v>
      </c>
      <c r="AB923">
        <v>0</v>
      </c>
      <c r="AC923">
        <v>0</v>
      </c>
      <c r="AD923">
        <v>1</v>
      </c>
      <c r="AE923">
        <v>0</v>
      </c>
      <c r="AF923" t="s">
        <v>3</v>
      </c>
      <c r="AG923">
        <v>4.4000000000000003E-3</v>
      </c>
      <c r="AH923">
        <v>2</v>
      </c>
      <c r="AI923">
        <v>39573515</v>
      </c>
      <c r="AJ923">
        <v>973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</row>
    <row r="924" spans="1:44" x14ac:dyDescent="0.2">
      <c r="A924">
        <f>ROW(Source!A388)</f>
        <v>388</v>
      </c>
      <c r="B924">
        <v>39573539</v>
      </c>
      <c r="C924">
        <v>39573503</v>
      </c>
      <c r="D924">
        <v>36804447</v>
      </c>
      <c r="E924">
        <v>1</v>
      </c>
      <c r="F924">
        <v>1</v>
      </c>
      <c r="G924">
        <v>1</v>
      </c>
      <c r="H924">
        <v>3</v>
      </c>
      <c r="I924" t="s">
        <v>1276</v>
      </c>
      <c r="J924" t="s">
        <v>1277</v>
      </c>
      <c r="K924" t="s">
        <v>1278</v>
      </c>
      <c r="L924">
        <v>1348</v>
      </c>
      <c r="N924">
        <v>1009</v>
      </c>
      <c r="O924" t="s">
        <v>64</v>
      </c>
      <c r="P924" t="s">
        <v>64</v>
      </c>
      <c r="Q924">
        <v>1000</v>
      </c>
      <c r="X924">
        <v>0</v>
      </c>
      <c r="Y924">
        <v>9040.01</v>
      </c>
      <c r="Z924">
        <v>0</v>
      </c>
      <c r="AA924">
        <v>0</v>
      </c>
      <c r="AB924">
        <v>0</v>
      </c>
      <c r="AC924">
        <v>1</v>
      </c>
      <c r="AD924">
        <v>0</v>
      </c>
      <c r="AE924">
        <v>0</v>
      </c>
      <c r="AF924" t="s">
        <v>3</v>
      </c>
      <c r="AG924">
        <v>0</v>
      </c>
      <c r="AH924">
        <v>3</v>
      </c>
      <c r="AI924">
        <v>-1</v>
      </c>
      <c r="AJ924" t="s">
        <v>3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</row>
    <row r="925" spans="1:44" x14ac:dyDescent="0.2">
      <c r="A925">
        <f>ROW(Source!A388)</f>
        <v>388</v>
      </c>
      <c r="B925">
        <v>39573540</v>
      </c>
      <c r="C925">
        <v>39573503</v>
      </c>
      <c r="D925">
        <v>36804545</v>
      </c>
      <c r="E925">
        <v>1</v>
      </c>
      <c r="F925">
        <v>1</v>
      </c>
      <c r="G925">
        <v>1</v>
      </c>
      <c r="H925">
        <v>3</v>
      </c>
      <c r="I925" t="s">
        <v>1211</v>
      </c>
      <c r="J925" t="s">
        <v>1212</v>
      </c>
      <c r="K925" t="s">
        <v>1213</v>
      </c>
      <c r="L925">
        <v>1348</v>
      </c>
      <c r="N925">
        <v>1009</v>
      </c>
      <c r="O925" t="s">
        <v>64</v>
      </c>
      <c r="P925" t="s">
        <v>64</v>
      </c>
      <c r="Q925">
        <v>1000</v>
      </c>
      <c r="X925">
        <v>1.0000000000000001E-5</v>
      </c>
      <c r="Y925">
        <v>11978</v>
      </c>
      <c r="Z925">
        <v>0</v>
      </c>
      <c r="AA925">
        <v>0</v>
      </c>
      <c r="AB925">
        <v>0</v>
      </c>
      <c r="AC925">
        <v>0</v>
      </c>
      <c r="AD925">
        <v>1</v>
      </c>
      <c r="AE925">
        <v>0</v>
      </c>
      <c r="AF925" t="s">
        <v>3</v>
      </c>
      <c r="AG925">
        <v>1.0000000000000001E-5</v>
      </c>
      <c r="AH925">
        <v>2</v>
      </c>
      <c r="AI925">
        <v>39573516</v>
      </c>
      <c r="AJ925">
        <v>974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</row>
    <row r="926" spans="1:44" x14ac:dyDescent="0.2">
      <c r="A926">
        <f>ROW(Source!A388)</f>
        <v>388</v>
      </c>
      <c r="B926">
        <v>39573541</v>
      </c>
      <c r="C926">
        <v>39573503</v>
      </c>
      <c r="D926">
        <v>36805527</v>
      </c>
      <c r="E926">
        <v>1</v>
      </c>
      <c r="F926">
        <v>1</v>
      </c>
      <c r="G926">
        <v>1</v>
      </c>
      <c r="H926">
        <v>3</v>
      </c>
      <c r="I926" t="s">
        <v>1413</v>
      </c>
      <c r="J926" t="s">
        <v>1414</v>
      </c>
      <c r="K926" t="s">
        <v>1415</v>
      </c>
      <c r="L926">
        <v>1348</v>
      </c>
      <c r="N926">
        <v>1009</v>
      </c>
      <c r="O926" t="s">
        <v>64</v>
      </c>
      <c r="P926" t="s">
        <v>64</v>
      </c>
      <c r="Q926">
        <v>1000</v>
      </c>
      <c r="X926">
        <v>1E-4</v>
      </c>
      <c r="Y926">
        <v>37900</v>
      </c>
      <c r="Z926">
        <v>0</v>
      </c>
      <c r="AA926">
        <v>0</v>
      </c>
      <c r="AB926">
        <v>0</v>
      </c>
      <c r="AC926">
        <v>0</v>
      </c>
      <c r="AD926">
        <v>1</v>
      </c>
      <c r="AE926">
        <v>0</v>
      </c>
      <c r="AF926" t="s">
        <v>3</v>
      </c>
      <c r="AG926">
        <v>1E-4</v>
      </c>
      <c r="AH926">
        <v>2</v>
      </c>
      <c r="AI926">
        <v>39573517</v>
      </c>
      <c r="AJ926">
        <v>975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</row>
    <row r="927" spans="1:44" x14ac:dyDescent="0.2">
      <c r="A927">
        <f>ROW(Source!A388)</f>
        <v>388</v>
      </c>
      <c r="B927">
        <v>39573542</v>
      </c>
      <c r="C927">
        <v>39573503</v>
      </c>
      <c r="D927">
        <v>36823258</v>
      </c>
      <c r="E927">
        <v>1</v>
      </c>
      <c r="F927">
        <v>1</v>
      </c>
      <c r="G927">
        <v>1</v>
      </c>
      <c r="H927">
        <v>3</v>
      </c>
      <c r="I927" t="s">
        <v>579</v>
      </c>
      <c r="J927" t="s">
        <v>581</v>
      </c>
      <c r="K927" t="s">
        <v>580</v>
      </c>
      <c r="L927">
        <v>1348</v>
      </c>
      <c r="N927">
        <v>1009</v>
      </c>
      <c r="O927" t="s">
        <v>64</v>
      </c>
      <c r="P927" t="s">
        <v>64</v>
      </c>
      <c r="Q927">
        <v>1000</v>
      </c>
      <c r="X927">
        <v>2E-3</v>
      </c>
      <c r="Y927">
        <v>7712</v>
      </c>
      <c r="Z927">
        <v>0</v>
      </c>
      <c r="AA927">
        <v>0</v>
      </c>
      <c r="AB927">
        <v>0</v>
      </c>
      <c r="AC927">
        <v>0</v>
      </c>
      <c r="AD927">
        <v>1</v>
      </c>
      <c r="AE927">
        <v>0</v>
      </c>
      <c r="AF927" t="s">
        <v>3</v>
      </c>
      <c r="AG927">
        <v>2E-3</v>
      </c>
      <c r="AH927">
        <v>2</v>
      </c>
      <c r="AI927">
        <v>39573518</v>
      </c>
      <c r="AJ927">
        <v>976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</row>
    <row r="928" spans="1:44" x14ac:dyDescent="0.2">
      <c r="A928">
        <f>ROW(Source!A388)</f>
        <v>388</v>
      </c>
      <c r="B928">
        <v>39573543</v>
      </c>
      <c r="C928">
        <v>39573503</v>
      </c>
      <c r="D928">
        <v>39169913</v>
      </c>
      <c r="E928">
        <v>17</v>
      </c>
      <c r="F928">
        <v>1</v>
      </c>
      <c r="G928">
        <v>1</v>
      </c>
      <c r="H928">
        <v>3</v>
      </c>
      <c r="I928" t="s">
        <v>124</v>
      </c>
      <c r="J928" t="s">
        <v>3</v>
      </c>
      <c r="K928" t="s">
        <v>125</v>
      </c>
      <c r="L928">
        <v>1348</v>
      </c>
      <c r="N928">
        <v>1009</v>
      </c>
      <c r="O928" t="s">
        <v>64</v>
      </c>
      <c r="P928" t="s">
        <v>64</v>
      </c>
      <c r="Q928">
        <v>1000</v>
      </c>
      <c r="X928">
        <v>1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 t="s">
        <v>3</v>
      </c>
      <c r="AG928">
        <v>1</v>
      </c>
      <c r="AH928">
        <v>2</v>
      </c>
      <c r="AI928">
        <v>39573519</v>
      </c>
      <c r="AJ928">
        <v>977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</row>
    <row r="929" spans="1:44" x14ac:dyDescent="0.2">
      <c r="A929">
        <f>ROW(Source!A388)</f>
        <v>388</v>
      </c>
      <c r="B929">
        <v>39573544</v>
      </c>
      <c r="C929">
        <v>39573503</v>
      </c>
      <c r="D929">
        <v>36825287</v>
      </c>
      <c r="E929">
        <v>1</v>
      </c>
      <c r="F929">
        <v>1</v>
      </c>
      <c r="G929">
        <v>1</v>
      </c>
      <c r="H929">
        <v>3</v>
      </c>
      <c r="I929" t="s">
        <v>1416</v>
      </c>
      <c r="J929" t="s">
        <v>1417</v>
      </c>
      <c r="K929" t="s">
        <v>1418</v>
      </c>
      <c r="L929">
        <v>1302</v>
      </c>
      <c r="N929">
        <v>1003</v>
      </c>
      <c r="O929" t="s">
        <v>47</v>
      </c>
      <c r="P929" t="s">
        <v>47</v>
      </c>
      <c r="Q929">
        <v>10</v>
      </c>
      <c r="X929">
        <v>1.8700000000000001E-2</v>
      </c>
      <c r="Y929">
        <v>50.24</v>
      </c>
      <c r="Z929">
        <v>0</v>
      </c>
      <c r="AA929">
        <v>0</v>
      </c>
      <c r="AB929">
        <v>0</v>
      </c>
      <c r="AC929">
        <v>0</v>
      </c>
      <c r="AD929">
        <v>1</v>
      </c>
      <c r="AE929">
        <v>0</v>
      </c>
      <c r="AF929" t="s">
        <v>3</v>
      </c>
      <c r="AG929">
        <v>1.8700000000000001E-2</v>
      </c>
      <c r="AH929">
        <v>2</v>
      </c>
      <c r="AI929">
        <v>39573521</v>
      </c>
      <c r="AJ929">
        <v>979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</row>
    <row r="930" spans="1:44" x14ac:dyDescent="0.2">
      <c r="A930">
        <f>ROW(Source!A388)</f>
        <v>388</v>
      </c>
      <c r="B930">
        <v>39573545</v>
      </c>
      <c r="C930">
        <v>39573503</v>
      </c>
      <c r="D930">
        <v>36825646</v>
      </c>
      <c r="E930">
        <v>1</v>
      </c>
      <c r="F930">
        <v>1</v>
      </c>
      <c r="G930">
        <v>1</v>
      </c>
      <c r="H930">
        <v>3</v>
      </c>
      <c r="I930" t="s">
        <v>1220</v>
      </c>
      <c r="J930" t="s">
        <v>1221</v>
      </c>
      <c r="K930" t="s">
        <v>1222</v>
      </c>
      <c r="L930">
        <v>1348</v>
      </c>
      <c r="N930">
        <v>1009</v>
      </c>
      <c r="O930" t="s">
        <v>64</v>
      </c>
      <c r="P930" t="s">
        <v>64</v>
      </c>
      <c r="Q930">
        <v>1000</v>
      </c>
      <c r="X930">
        <v>3.0000000000000001E-5</v>
      </c>
      <c r="Y930">
        <v>4455.2</v>
      </c>
      <c r="Z930">
        <v>0</v>
      </c>
      <c r="AA930">
        <v>0</v>
      </c>
      <c r="AB930">
        <v>0</v>
      </c>
      <c r="AC930">
        <v>0</v>
      </c>
      <c r="AD930">
        <v>1</v>
      </c>
      <c r="AE930">
        <v>0</v>
      </c>
      <c r="AF930" t="s">
        <v>3</v>
      </c>
      <c r="AG930">
        <v>3.0000000000000001E-5</v>
      </c>
      <c r="AH930">
        <v>2</v>
      </c>
      <c r="AI930">
        <v>39573522</v>
      </c>
      <c r="AJ930">
        <v>980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</row>
    <row r="931" spans="1:44" x14ac:dyDescent="0.2">
      <c r="A931">
        <f>ROW(Source!A388)</f>
        <v>388</v>
      </c>
      <c r="B931">
        <v>39573546</v>
      </c>
      <c r="C931">
        <v>39573503</v>
      </c>
      <c r="D931">
        <v>36826406</v>
      </c>
      <c r="E931">
        <v>1</v>
      </c>
      <c r="F931">
        <v>1</v>
      </c>
      <c r="G931">
        <v>1</v>
      </c>
      <c r="H931">
        <v>3</v>
      </c>
      <c r="I931" t="s">
        <v>1419</v>
      </c>
      <c r="J931" t="s">
        <v>1420</v>
      </c>
      <c r="K931" t="s">
        <v>1421</v>
      </c>
      <c r="L931">
        <v>1348</v>
      </c>
      <c r="N931">
        <v>1009</v>
      </c>
      <c r="O931" t="s">
        <v>64</v>
      </c>
      <c r="P931" t="s">
        <v>64</v>
      </c>
      <c r="Q931">
        <v>1000</v>
      </c>
      <c r="X931">
        <v>1.9400000000000001E-3</v>
      </c>
      <c r="Y931">
        <v>4920</v>
      </c>
      <c r="Z931">
        <v>0</v>
      </c>
      <c r="AA931">
        <v>0</v>
      </c>
      <c r="AB931">
        <v>0</v>
      </c>
      <c r="AC931">
        <v>0</v>
      </c>
      <c r="AD931">
        <v>1</v>
      </c>
      <c r="AE931">
        <v>0</v>
      </c>
      <c r="AF931" t="s">
        <v>3</v>
      </c>
      <c r="AG931">
        <v>1.9400000000000001E-3</v>
      </c>
      <c r="AH931">
        <v>2</v>
      </c>
      <c r="AI931">
        <v>39573523</v>
      </c>
      <c r="AJ931">
        <v>981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</row>
    <row r="932" spans="1:44" x14ac:dyDescent="0.2">
      <c r="A932">
        <f>ROW(Source!A388)</f>
        <v>388</v>
      </c>
      <c r="B932">
        <v>39573547</v>
      </c>
      <c r="C932">
        <v>39573503</v>
      </c>
      <c r="D932">
        <v>36830313</v>
      </c>
      <c r="E932">
        <v>1</v>
      </c>
      <c r="F932">
        <v>1</v>
      </c>
      <c r="G932">
        <v>1</v>
      </c>
      <c r="H932">
        <v>3</v>
      </c>
      <c r="I932" t="s">
        <v>1422</v>
      </c>
      <c r="J932" t="s">
        <v>1423</v>
      </c>
      <c r="K932" t="s">
        <v>1424</v>
      </c>
      <c r="L932">
        <v>1339</v>
      </c>
      <c r="N932">
        <v>1007</v>
      </c>
      <c r="O932" t="s">
        <v>73</v>
      </c>
      <c r="P932" t="s">
        <v>73</v>
      </c>
      <c r="Q932">
        <v>1</v>
      </c>
      <c r="X932">
        <v>1.0300000000000001E-3</v>
      </c>
      <c r="Y932">
        <v>1700</v>
      </c>
      <c r="Z932">
        <v>0</v>
      </c>
      <c r="AA932">
        <v>0</v>
      </c>
      <c r="AB932">
        <v>0</v>
      </c>
      <c r="AC932">
        <v>0</v>
      </c>
      <c r="AD932">
        <v>1</v>
      </c>
      <c r="AE932">
        <v>0</v>
      </c>
      <c r="AF932" t="s">
        <v>3</v>
      </c>
      <c r="AG932">
        <v>1.0300000000000001E-3</v>
      </c>
      <c r="AH932">
        <v>2</v>
      </c>
      <c r="AI932">
        <v>39573524</v>
      </c>
      <c r="AJ932">
        <v>982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</row>
    <row r="933" spans="1:44" x14ac:dyDescent="0.2">
      <c r="A933">
        <f>ROW(Source!A388)</f>
        <v>388</v>
      </c>
      <c r="B933">
        <v>39573548</v>
      </c>
      <c r="C933">
        <v>39573503</v>
      </c>
      <c r="D933">
        <v>36837948</v>
      </c>
      <c r="E933">
        <v>1</v>
      </c>
      <c r="F933">
        <v>1</v>
      </c>
      <c r="G933">
        <v>1</v>
      </c>
      <c r="H933">
        <v>3</v>
      </c>
      <c r="I933" t="s">
        <v>1425</v>
      </c>
      <c r="J933" t="s">
        <v>1426</v>
      </c>
      <c r="K933" t="s">
        <v>1427</v>
      </c>
      <c r="L933">
        <v>1348</v>
      </c>
      <c r="N933">
        <v>1009</v>
      </c>
      <c r="O933" t="s">
        <v>64</v>
      </c>
      <c r="P933" t="s">
        <v>64</v>
      </c>
      <c r="Q933">
        <v>1000</v>
      </c>
      <c r="X933">
        <v>3.1E-4</v>
      </c>
      <c r="Y933">
        <v>15620</v>
      </c>
      <c r="Z933">
        <v>0</v>
      </c>
      <c r="AA933">
        <v>0</v>
      </c>
      <c r="AB933">
        <v>0</v>
      </c>
      <c r="AC933">
        <v>0</v>
      </c>
      <c r="AD933">
        <v>1</v>
      </c>
      <c r="AE933">
        <v>0</v>
      </c>
      <c r="AF933" t="s">
        <v>3</v>
      </c>
      <c r="AG933">
        <v>3.1E-4</v>
      </c>
      <c r="AH933">
        <v>2</v>
      </c>
      <c r="AI933">
        <v>39573525</v>
      </c>
      <c r="AJ933">
        <v>983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</row>
    <row r="934" spans="1:44" x14ac:dyDescent="0.2">
      <c r="A934">
        <f>ROW(Source!A388)</f>
        <v>388</v>
      </c>
      <c r="B934">
        <v>39573549</v>
      </c>
      <c r="C934">
        <v>39573503</v>
      </c>
      <c r="D934">
        <v>36839146</v>
      </c>
      <c r="E934">
        <v>1</v>
      </c>
      <c r="F934">
        <v>1</v>
      </c>
      <c r="G934">
        <v>1</v>
      </c>
      <c r="H934">
        <v>3</v>
      </c>
      <c r="I934" t="s">
        <v>1393</v>
      </c>
      <c r="J934" t="s">
        <v>1394</v>
      </c>
      <c r="K934" t="s">
        <v>1395</v>
      </c>
      <c r="L934">
        <v>1348</v>
      </c>
      <c r="N934">
        <v>1009</v>
      </c>
      <c r="O934" t="s">
        <v>64</v>
      </c>
      <c r="P934" t="s">
        <v>64</v>
      </c>
      <c r="Q934">
        <v>1000</v>
      </c>
      <c r="X934">
        <v>5.9999999999999995E-4</v>
      </c>
      <c r="Y934">
        <v>9420</v>
      </c>
      <c r="Z934">
        <v>0</v>
      </c>
      <c r="AA934">
        <v>0</v>
      </c>
      <c r="AB934">
        <v>0</v>
      </c>
      <c r="AC934">
        <v>0</v>
      </c>
      <c r="AD934">
        <v>1</v>
      </c>
      <c r="AE934">
        <v>0</v>
      </c>
      <c r="AF934" t="s">
        <v>3</v>
      </c>
      <c r="AG934">
        <v>5.9999999999999995E-4</v>
      </c>
      <c r="AH934">
        <v>2</v>
      </c>
      <c r="AI934">
        <v>39573526</v>
      </c>
      <c r="AJ934">
        <v>984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</row>
    <row r="935" spans="1:44" x14ac:dyDescent="0.2">
      <c r="A935">
        <f>ROW(Source!A391)</f>
        <v>391</v>
      </c>
      <c r="B935">
        <v>39573565</v>
      </c>
      <c r="C935">
        <v>39573552</v>
      </c>
      <c r="D935">
        <v>37068148</v>
      </c>
      <c r="E935">
        <v>1</v>
      </c>
      <c r="F935">
        <v>1</v>
      </c>
      <c r="G935">
        <v>1</v>
      </c>
      <c r="H935">
        <v>1</v>
      </c>
      <c r="I935" t="s">
        <v>1361</v>
      </c>
      <c r="J935" t="s">
        <v>3</v>
      </c>
      <c r="K935" t="s">
        <v>1362</v>
      </c>
      <c r="L935">
        <v>1191</v>
      </c>
      <c r="N935">
        <v>1013</v>
      </c>
      <c r="O935" t="s">
        <v>1143</v>
      </c>
      <c r="P935" t="s">
        <v>1143</v>
      </c>
      <c r="Q935">
        <v>1</v>
      </c>
      <c r="X935">
        <v>55.16</v>
      </c>
      <c r="Y935">
        <v>0</v>
      </c>
      <c r="Z935">
        <v>0</v>
      </c>
      <c r="AA935">
        <v>0</v>
      </c>
      <c r="AB935">
        <v>8.09</v>
      </c>
      <c r="AC935">
        <v>0</v>
      </c>
      <c r="AD935">
        <v>1</v>
      </c>
      <c r="AE935">
        <v>1</v>
      </c>
      <c r="AF935" t="s">
        <v>3</v>
      </c>
      <c r="AG935">
        <v>55.16</v>
      </c>
      <c r="AH935">
        <v>2</v>
      </c>
      <c r="AI935">
        <v>39573553</v>
      </c>
      <c r="AJ935">
        <v>985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</row>
    <row r="936" spans="1:44" x14ac:dyDescent="0.2">
      <c r="A936">
        <f>ROW(Source!A391)</f>
        <v>391</v>
      </c>
      <c r="B936">
        <v>39573566</v>
      </c>
      <c r="C936">
        <v>39573552</v>
      </c>
      <c r="D936">
        <v>37064876</v>
      </c>
      <c r="E936">
        <v>1</v>
      </c>
      <c r="F936">
        <v>1</v>
      </c>
      <c r="G936">
        <v>1</v>
      </c>
      <c r="H936">
        <v>1</v>
      </c>
      <c r="I936" t="s">
        <v>1146</v>
      </c>
      <c r="J936" t="s">
        <v>3</v>
      </c>
      <c r="K936" t="s">
        <v>1147</v>
      </c>
      <c r="L936">
        <v>1191</v>
      </c>
      <c r="N936">
        <v>1013</v>
      </c>
      <c r="O936" t="s">
        <v>1143</v>
      </c>
      <c r="P936" t="s">
        <v>1143</v>
      </c>
      <c r="Q936">
        <v>1</v>
      </c>
      <c r="X936">
        <v>0.24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1</v>
      </c>
      <c r="AE936">
        <v>2</v>
      </c>
      <c r="AF936" t="s">
        <v>3</v>
      </c>
      <c r="AG936">
        <v>0.24</v>
      </c>
      <c r="AH936">
        <v>2</v>
      </c>
      <c r="AI936">
        <v>39573554</v>
      </c>
      <c r="AJ936">
        <v>986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</row>
    <row r="937" spans="1:44" x14ac:dyDescent="0.2">
      <c r="A937">
        <f>ROW(Source!A391)</f>
        <v>391</v>
      </c>
      <c r="B937">
        <v>39573567</v>
      </c>
      <c r="C937">
        <v>39573552</v>
      </c>
      <c r="D937">
        <v>36882356</v>
      </c>
      <c r="E937">
        <v>1</v>
      </c>
      <c r="F937">
        <v>1</v>
      </c>
      <c r="G937">
        <v>1</v>
      </c>
      <c r="H937">
        <v>2</v>
      </c>
      <c r="I937" t="s">
        <v>1433</v>
      </c>
      <c r="J937" t="s">
        <v>1434</v>
      </c>
      <c r="K937" t="s">
        <v>1435</v>
      </c>
      <c r="L937">
        <v>1368</v>
      </c>
      <c r="N937">
        <v>1011</v>
      </c>
      <c r="O937" t="s">
        <v>1151</v>
      </c>
      <c r="P937" t="s">
        <v>1151</v>
      </c>
      <c r="Q937">
        <v>1</v>
      </c>
      <c r="X937">
        <v>0.44</v>
      </c>
      <c r="Y937">
        <v>0</v>
      </c>
      <c r="Z937">
        <v>1.7</v>
      </c>
      <c r="AA937">
        <v>0</v>
      </c>
      <c r="AB937">
        <v>0</v>
      </c>
      <c r="AC937">
        <v>0</v>
      </c>
      <c r="AD937">
        <v>1</v>
      </c>
      <c r="AE937">
        <v>0</v>
      </c>
      <c r="AF937" t="s">
        <v>3</v>
      </c>
      <c r="AG937">
        <v>0.44</v>
      </c>
      <c r="AH937">
        <v>2</v>
      </c>
      <c r="AI937">
        <v>39573555</v>
      </c>
      <c r="AJ937">
        <v>987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</row>
    <row r="938" spans="1:44" x14ac:dyDescent="0.2">
      <c r="A938">
        <f>ROW(Source!A391)</f>
        <v>391</v>
      </c>
      <c r="B938">
        <v>39573568</v>
      </c>
      <c r="C938">
        <v>39573552</v>
      </c>
      <c r="D938">
        <v>36883554</v>
      </c>
      <c r="E938">
        <v>1</v>
      </c>
      <c r="F938">
        <v>1</v>
      </c>
      <c r="G938">
        <v>1</v>
      </c>
      <c r="H938">
        <v>2</v>
      </c>
      <c r="I938" t="s">
        <v>1158</v>
      </c>
      <c r="J938" t="s">
        <v>1159</v>
      </c>
      <c r="K938" t="s">
        <v>1160</v>
      </c>
      <c r="L938">
        <v>1368</v>
      </c>
      <c r="N938">
        <v>1011</v>
      </c>
      <c r="O938" t="s">
        <v>1151</v>
      </c>
      <c r="P938" t="s">
        <v>1151</v>
      </c>
      <c r="Q938">
        <v>1</v>
      </c>
      <c r="X938">
        <v>0.24</v>
      </c>
      <c r="Y938">
        <v>0</v>
      </c>
      <c r="Z938">
        <v>65.709999999999994</v>
      </c>
      <c r="AA938">
        <v>11.6</v>
      </c>
      <c r="AB938">
        <v>0</v>
      </c>
      <c r="AC938">
        <v>0</v>
      </c>
      <c r="AD938">
        <v>1</v>
      </c>
      <c r="AE938">
        <v>0</v>
      </c>
      <c r="AF938" t="s">
        <v>3</v>
      </c>
      <c r="AG938">
        <v>0.24</v>
      </c>
      <c r="AH938">
        <v>2</v>
      </c>
      <c r="AI938">
        <v>39573556</v>
      </c>
      <c r="AJ938">
        <v>988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</row>
    <row r="939" spans="1:44" x14ac:dyDescent="0.2">
      <c r="A939">
        <f>ROW(Source!A391)</f>
        <v>391</v>
      </c>
      <c r="B939">
        <v>39573569</v>
      </c>
      <c r="C939">
        <v>39573552</v>
      </c>
      <c r="D939">
        <v>36801792</v>
      </c>
      <c r="E939">
        <v>1</v>
      </c>
      <c r="F939">
        <v>1</v>
      </c>
      <c r="G939">
        <v>1</v>
      </c>
      <c r="H939">
        <v>3</v>
      </c>
      <c r="I939" t="s">
        <v>1186</v>
      </c>
      <c r="J939" t="s">
        <v>1187</v>
      </c>
      <c r="K939" t="s">
        <v>1188</v>
      </c>
      <c r="L939">
        <v>1339</v>
      </c>
      <c r="N939">
        <v>1007</v>
      </c>
      <c r="O939" t="s">
        <v>73</v>
      </c>
      <c r="P939" t="s">
        <v>73</v>
      </c>
      <c r="Q939">
        <v>1</v>
      </c>
      <c r="X939">
        <v>3.2000000000000002E-3</v>
      </c>
      <c r="Y939">
        <v>2.44</v>
      </c>
      <c r="Z939">
        <v>0</v>
      </c>
      <c r="AA939">
        <v>0</v>
      </c>
      <c r="AB939">
        <v>0</v>
      </c>
      <c r="AC939">
        <v>0</v>
      </c>
      <c r="AD939">
        <v>1</v>
      </c>
      <c r="AE939">
        <v>0</v>
      </c>
      <c r="AF939" t="s">
        <v>3</v>
      </c>
      <c r="AG939">
        <v>3.2000000000000002E-3</v>
      </c>
      <c r="AH939">
        <v>2</v>
      </c>
      <c r="AI939">
        <v>39573557</v>
      </c>
      <c r="AJ939">
        <v>989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</row>
    <row r="940" spans="1:44" x14ac:dyDescent="0.2">
      <c r="A940">
        <f>ROW(Source!A391)</f>
        <v>391</v>
      </c>
      <c r="B940">
        <v>39573570</v>
      </c>
      <c r="C940">
        <v>39573552</v>
      </c>
      <c r="D940">
        <v>36804545</v>
      </c>
      <c r="E940">
        <v>1</v>
      </c>
      <c r="F940">
        <v>1</v>
      </c>
      <c r="G940">
        <v>1</v>
      </c>
      <c r="H940">
        <v>3</v>
      </c>
      <c r="I940" t="s">
        <v>1211</v>
      </c>
      <c r="J940" t="s">
        <v>1212</v>
      </c>
      <c r="K940" t="s">
        <v>1213</v>
      </c>
      <c r="L940">
        <v>1348</v>
      </c>
      <c r="N940">
        <v>1009</v>
      </c>
      <c r="O940" t="s">
        <v>64</v>
      </c>
      <c r="P940" t="s">
        <v>64</v>
      </c>
      <c r="Q940">
        <v>1000</v>
      </c>
      <c r="X940">
        <v>3.0000000000000001E-3</v>
      </c>
      <c r="Y940">
        <v>11978</v>
      </c>
      <c r="Z940">
        <v>0</v>
      </c>
      <c r="AA940">
        <v>0</v>
      </c>
      <c r="AB940">
        <v>0</v>
      </c>
      <c r="AC940">
        <v>0</v>
      </c>
      <c r="AD940">
        <v>1</v>
      </c>
      <c r="AE940">
        <v>0</v>
      </c>
      <c r="AF940" t="s">
        <v>3</v>
      </c>
      <c r="AG940">
        <v>3.0000000000000001E-3</v>
      </c>
      <c r="AH940">
        <v>2</v>
      </c>
      <c r="AI940">
        <v>39573558</v>
      </c>
      <c r="AJ940">
        <v>990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</row>
    <row r="941" spans="1:44" x14ac:dyDescent="0.2">
      <c r="A941">
        <f>ROW(Source!A391)</f>
        <v>391</v>
      </c>
      <c r="B941">
        <v>39573571</v>
      </c>
      <c r="C941">
        <v>39573552</v>
      </c>
      <c r="D941">
        <v>36806520</v>
      </c>
      <c r="E941">
        <v>1</v>
      </c>
      <c r="F941">
        <v>1</v>
      </c>
      <c r="G941">
        <v>1</v>
      </c>
      <c r="H941">
        <v>3</v>
      </c>
      <c r="I941" t="s">
        <v>1214</v>
      </c>
      <c r="J941" t="s">
        <v>1215</v>
      </c>
      <c r="K941" t="s">
        <v>1216</v>
      </c>
      <c r="L941">
        <v>1348</v>
      </c>
      <c r="N941">
        <v>1009</v>
      </c>
      <c r="O941" t="s">
        <v>64</v>
      </c>
      <c r="P941" t="s">
        <v>64</v>
      </c>
      <c r="Q941">
        <v>1000</v>
      </c>
      <c r="X941">
        <v>1.1000000000000001E-3</v>
      </c>
      <c r="Y941">
        <v>734.5</v>
      </c>
      <c r="Z941">
        <v>0</v>
      </c>
      <c r="AA941">
        <v>0</v>
      </c>
      <c r="AB941">
        <v>0</v>
      </c>
      <c r="AC941">
        <v>0</v>
      </c>
      <c r="AD941">
        <v>1</v>
      </c>
      <c r="AE941">
        <v>0</v>
      </c>
      <c r="AF941" t="s">
        <v>3</v>
      </c>
      <c r="AG941">
        <v>1.1000000000000001E-3</v>
      </c>
      <c r="AH941">
        <v>2</v>
      </c>
      <c r="AI941">
        <v>39573559</v>
      </c>
      <c r="AJ941">
        <v>991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</row>
    <row r="942" spans="1:44" x14ac:dyDescent="0.2">
      <c r="A942">
        <f>ROW(Source!A391)</f>
        <v>391</v>
      </c>
      <c r="B942">
        <v>39573572</v>
      </c>
      <c r="C942">
        <v>39573552</v>
      </c>
      <c r="D942">
        <v>36796108</v>
      </c>
      <c r="E942">
        <v>17</v>
      </c>
      <c r="F942">
        <v>1</v>
      </c>
      <c r="G942">
        <v>1</v>
      </c>
      <c r="H942">
        <v>3</v>
      </c>
      <c r="I942" t="s">
        <v>95</v>
      </c>
      <c r="J942" t="s">
        <v>3</v>
      </c>
      <c r="K942" t="s">
        <v>640</v>
      </c>
      <c r="L942">
        <v>1339</v>
      </c>
      <c r="N942">
        <v>1007</v>
      </c>
      <c r="O942" t="s">
        <v>73</v>
      </c>
      <c r="P942" t="s">
        <v>73</v>
      </c>
      <c r="Q942">
        <v>1</v>
      </c>
      <c r="X942">
        <v>1.04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 t="s">
        <v>3</v>
      </c>
      <c r="AG942">
        <v>1.04</v>
      </c>
      <c r="AH942">
        <v>2</v>
      </c>
      <c r="AI942">
        <v>39573560</v>
      </c>
      <c r="AJ942">
        <v>992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</row>
    <row r="943" spans="1:44" x14ac:dyDescent="0.2">
      <c r="A943">
        <f>ROW(Source!A391)</f>
        <v>391</v>
      </c>
      <c r="B943">
        <v>39573573</v>
      </c>
      <c r="C943">
        <v>39573552</v>
      </c>
      <c r="D943">
        <v>36825608</v>
      </c>
      <c r="E943">
        <v>1</v>
      </c>
      <c r="F943">
        <v>1</v>
      </c>
      <c r="G943">
        <v>1</v>
      </c>
      <c r="H943">
        <v>3</v>
      </c>
      <c r="I943" t="s">
        <v>1217</v>
      </c>
      <c r="J943" t="s">
        <v>1218</v>
      </c>
      <c r="K943" t="s">
        <v>1219</v>
      </c>
      <c r="L943">
        <v>1348</v>
      </c>
      <c r="N943">
        <v>1009</v>
      </c>
      <c r="O943" t="s">
        <v>64</v>
      </c>
      <c r="P943" t="s">
        <v>64</v>
      </c>
      <c r="Q943">
        <v>1000</v>
      </c>
      <c r="X943">
        <v>5.0000000000000001E-4</v>
      </c>
      <c r="Y943">
        <v>10200</v>
      </c>
      <c r="Z943">
        <v>0</v>
      </c>
      <c r="AA943">
        <v>0</v>
      </c>
      <c r="AB943">
        <v>0</v>
      </c>
      <c r="AC943">
        <v>0</v>
      </c>
      <c r="AD943">
        <v>1</v>
      </c>
      <c r="AE943">
        <v>0</v>
      </c>
      <c r="AF943" t="s">
        <v>3</v>
      </c>
      <c r="AG943">
        <v>5.0000000000000001E-4</v>
      </c>
      <c r="AH943">
        <v>2</v>
      </c>
      <c r="AI943">
        <v>39573562</v>
      </c>
      <c r="AJ943">
        <v>994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</row>
    <row r="944" spans="1:44" x14ac:dyDescent="0.2">
      <c r="A944">
        <f>ROW(Source!A391)</f>
        <v>391</v>
      </c>
      <c r="B944">
        <v>39573574</v>
      </c>
      <c r="C944">
        <v>39573552</v>
      </c>
      <c r="D944">
        <v>36825646</v>
      </c>
      <c r="E944">
        <v>1</v>
      </c>
      <c r="F944">
        <v>1</v>
      </c>
      <c r="G944">
        <v>1</v>
      </c>
      <c r="H944">
        <v>3</v>
      </c>
      <c r="I944" t="s">
        <v>1220</v>
      </c>
      <c r="J944" t="s">
        <v>1221</v>
      </c>
      <c r="K944" t="s">
        <v>1222</v>
      </c>
      <c r="L944">
        <v>1348</v>
      </c>
      <c r="N944">
        <v>1009</v>
      </c>
      <c r="O944" t="s">
        <v>64</v>
      </c>
      <c r="P944" t="s">
        <v>64</v>
      </c>
      <c r="Q944">
        <v>1000</v>
      </c>
      <c r="X944">
        <v>9.4999999999999998E-3</v>
      </c>
      <c r="Y944">
        <v>4455.2</v>
      </c>
      <c r="Z944">
        <v>0</v>
      </c>
      <c r="AA944">
        <v>0</v>
      </c>
      <c r="AB944">
        <v>0</v>
      </c>
      <c r="AC944">
        <v>0</v>
      </c>
      <c r="AD944">
        <v>1</v>
      </c>
      <c r="AE944">
        <v>0</v>
      </c>
      <c r="AF944" t="s">
        <v>3</v>
      </c>
      <c r="AG944">
        <v>9.4999999999999998E-3</v>
      </c>
      <c r="AH944">
        <v>2</v>
      </c>
      <c r="AI944">
        <v>39573563</v>
      </c>
      <c r="AJ944">
        <v>995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</row>
    <row r="945" spans="1:44" x14ac:dyDescent="0.2">
      <c r="A945">
        <f>ROW(Source!A391)</f>
        <v>391</v>
      </c>
      <c r="B945">
        <v>39573575</v>
      </c>
      <c r="C945">
        <v>39573552</v>
      </c>
      <c r="D945">
        <v>36796448</v>
      </c>
      <c r="E945">
        <v>17</v>
      </c>
      <c r="F945">
        <v>1</v>
      </c>
      <c r="G945">
        <v>1</v>
      </c>
      <c r="H945">
        <v>3</v>
      </c>
      <c r="I945" t="s">
        <v>159</v>
      </c>
      <c r="J945" t="s">
        <v>3</v>
      </c>
      <c r="K945" t="s">
        <v>160</v>
      </c>
      <c r="L945">
        <v>1348</v>
      </c>
      <c r="N945">
        <v>1009</v>
      </c>
      <c r="O945" t="s">
        <v>64</v>
      </c>
      <c r="P945" t="s">
        <v>64</v>
      </c>
      <c r="Q945">
        <v>1000</v>
      </c>
      <c r="X945">
        <v>7.0000000000000007E-2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 t="s">
        <v>3</v>
      </c>
      <c r="AG945">
        <v>7.0000000000000007E-2</v>
      </c>
      <c r="AH945">
        <v>3</v>
      </c>
      <c r="AI945">
        <v>-1</v>
      </c>
      <c r="AJ945" t="s">
        <v>3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</row>
    <row r="946" spans="1:44" x14ac:dyDescent="0.2">
      <c r="A946">
        <f>ROW(Source!A391)</f>
        <v>391</v>
      </c>
      <c r="B946">
        <v>39573576</v>
      </c>
      <c r="C946">
        <v>39573552</v>
      </c>
      <c r="D946">
        <v>36830505</v>
      </c>
      <c r="E946">
        <v>1</v>
      </c>
      <c r="F946">
        <v>1</v>
      </c>
      <c r="G946">
        <v>1</v>
      </c>
      <c r="H946">
        <v>3</v>
      </c>
      <c r="I946" t="s">
        <v>1454</v>
      </c>
      <c r="J946" t="s">
        <v>1455</v>
      </c>
      <c r="K946" t="s">
        <v>1456</v>
      </c>
      <c r="L946">
        <v>1339</v>
      </c>
      <c r="N946">
        <v>1007</v>
      </c>
      <c r="O946" t="s">
        <v>73</v>
      </c>
      <c r="P946" t="s">
        <v>73</v>
      </c>
      <c r="Q946">
        <v>1</v>
      </c>
      <c r="X946">
        <v>0.09</v>
      </c>
      <c r="Y946">
        <v>1155</v>
      </c>
      <c r="Z946">
        <v>0</v>
      </c>
      <c r="AA946">
        <v>0</v>
      </c>
      <c r="AB946">
        <v>0</v>
      </c>
      <c r="AC946">
        <v>0</v>
      </c>
      <c r="AD946">
        <v>1</v>
      </c>
      <c r="AE946">
        <v>0</v>
      </c>
      <c r="AF946" t="s">
        <v>3</v>
      </c>
      <c r="AG946">
        <v>0.09</v>
      </c>
      <c r="AH946">
        <v>2</v>
      </c>
      <c r="AI946">
        <v>39573564</v>
      </c>
      <c r="AJ946">
        <v>996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</row>
    <row r="947" spans="1:44" x14ac:dyDescent="0.2">
      <c r="A947">
        <f>ROW(Source!A394)</f>
        <v>394</v>
      </c>
      <c r="B947">
        <v>39573603</v>
      </c>
      <c r="C947">
        <v>39573579</v>
      </c>
      <c r="D947">
        <v>37070495</v>
      </c>
      <c r="E947">
        <v>1</v>
      </c>
      <c r="F947">
        <v>1</v>
      </c>
      <c r="G947">
        <v>1</v>
      </c>
      <c r="H947">
        <v>1</v>
      </c>
      <c r="I947" t="s">
        <v>1274</v>
      </c>
      <c r="J947" t="s">
        <v>3</v>
      </c>
      <c r="K947" t="s">
        <v>1275</v>
      </c>
      <c r="L947">
        <v>1191</v>
      </c>
      <c r="N947">
        <v>1013</v>
      </c>
      <c r="O947" t="s">
        <v>1143</v>
      </c>
      <c r="P947" t="s">
        <v>1143</v>
      </c>
      <c r="Q947">
        <v>1</v>
      </c>
      <c r="X947">
        <v>15.79</v>
      </c>
      <c r="Y947">
        <v>0</v>
      </c>
      <c r="Z947">
        <v>0</v>
      </c>
      <c r="AA947">
        <v>0</v>
      </c>
      <c r="AB947">
        <v>8.74</v>
      </c>
      <c r="AC947">
        <v>0</v>
      </c>
      <c r="AD947">
        <v>1</v>
      </c>
      <c r="AE947">
        <v>1</v>
      </c>
      <c r="AF947" t="s">
        <v>20</v>
      </c>
      <c r="AG947">
        <v>18.158499999999997</v>
      </c>
      <c r="AH947">
        <v>2</v>
      </c>
      <c r="AI947">
        <v>39573580</v>
      </c>
      <c r="AJ947">
        <v>997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</row>
    <row r="948" spans="1:44" x14ac:dyDescent="0.2">
      <c r="A948">
        <f>ROW(Source!A394)</f>
        <v>394</v>
      </c>
      <c r="B948">
        <v>39573604</v>
      </c>
      <c r="C948">
        <v>39573579</v>
      </c>
      <c r="D948">
        <v>37064876</v>
      </c>
      <c r="E948">
        <v>1</v>
      </c>
      <c r="F948">
        <v>1</v>
      </c>
      <c r="G948">
        <v>1</v>
      </c>
      <c r="H948">
        <v>1</v>
      </c>
      <c r="I948" t="s">
        <v>1146</v>
      </c>
      <c r="J948" t="s">
        <v>3</v>
      </c>
      <c r="K948" t="s">
        <v>1147</v>
      </c>
      <c r="L948">
        <v>1191</v>
      </c>
      <c r="N948">
        <v>1013</v>
      </c>
      <c r="O948" t="s">
        <v>1143</v>
      </c>
      <c r="P948" t="s">
        <v>1143</v>
      </c>
      <c r="Q948">
        <v>1</v>
      </c>
      <c r="X948">
        <v>1.75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1</v>
      </c>
      <c r="AE948">
        <v>2</v>
      </c>
      <c r="AF948" t="s">
        <v>19</v>
      </c>
      <c r="AG948">
        <v>2.1875</v>
      </c>
      <c r="AH948">
        <v>2</v>
      </c>
      <c r="AI948">
        <v>39573581</v>
      </c>
      <c r="AJ948">
        <v>998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</row>
    <row r="949" spans="1:44" x14ac:dyDescent="0.2">
      <c r="A949">
        <f>ROW(Source!A394)</f>
        <v>394</v>
      </c>
      <c r="B949">
        <v>39573605</v>
      </c>
      <c r="C949">
        <v>39573579</v>
      </c>
      <c r="D949">
        <v>36882079</v>
      </c>
      <c r="E949">
        <v>1</v>
      </c>
      <c r="F949">
        <v>1</v>
      </c>
      <c r="G949">
        <v>1</v>
      </c>
      <c r="H949">
        <v>2</v>
      </c>
      <c r="I949" t="s">
        <v>1401</v>
      </c>
      <c r="J949" t="s">
        <v>1402</v>
      </c>
      <c r="K949" t="s">
        <v>1403</v>
      </c>
      <c r="L949">
        <v>1368</v>
      </c>
      <c r="N949">
        <v>1011</v>
      </c>
      <c r="O949" t="s">
        <v>1151</v>
      </c>
      <c r="P949" t="s">
        <v>1151</v>
      </c>
      <c r="Q949">
        <v>1</v>
      </c>
      <c r="X949">
        <v>0.1</v>
      </c>
      <c r="Y949">
        <v>0</v>
      </c>
      <c r="Z949">
        <v>120.24</v>
      </c>
      <c r="AA949">
        <v>15.42</v>
      </c>
      <c r="AB949">
        <v>0</v>
      </c>
      <c r="AC949">
        <v>0</v>
      </c>
      <c r="AD949">
        <v>1</v>
      </c>
      <c r="AE949">
        <v>0</v>
      </c>
      <c r="AF949" t="s">
        <v>19</v>
      </c>
      <c r="AG949">
        <v>0.125</v>
      </c>
      <c r="AH949">
        <v>2</v>
      </c>
      <c r="AI949">
        <v>39573582</v>
      </c>
      <c r="AJ949">
        <v>999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</row>
    <row r="950" spans="1:44" x14ac:dyDescent="0.2">
      <c r="A950">
        <f>ROW(Source!A394)</f>
        <v>394</v>
      </c>
      <c r="B950">
        <v>39573606</v>
      </c>
      <c r="C950">
        <v>39573579</v>
      </c>
      <c r="D950">
        <v>36882159</v>
      </c>
      <c r="E950">
        <v>1</v>
      </c>
      <c r="F950">
        <v>1</v>
      </c>
      <c r="G950">
        <v>1</v>
      </c>
      <c r="H950">
        <v>2</v>
      </c>
      <c r="I950" t="s">
        <v>1155</v>
      </c>
      <c r="J950" t="s">
        <v>1156</v>
      </c>
      <c r="K950" t="s">
        <v>1157</v>
      </c>
      <c r="L950">
        <v>1368</v>
      </c>
      <c r="N950">
        <v>1011</v>
      </c>
      <c r="O950" t="s">
        <v>1151</v>
      </c>
      <c r="P950" t="s">
        <v>1151</v>
      </c>
      <c r="Q950">
        <v>1</v>
      </c>
      <c r="X950">
        <v>0.13</v>
      </c>
      <c r="Y950">
        <v>0</v>
      </c>
      <c r="Z950">
        <v>111.99</v>
      </c>
      <c r="AA950">
        <v>13.5</v>
      </c>
      <c r="AB950">
        <v>0</v>
      </c>
      <c r="AC950">
        <v>0</v>
      </c>
      <c r="AD950">
        <v>1</v>
      </c>
      <c r="AE950">
        <v>0</v>
      </c>
      <c r="AF950" t="s">
        <v>19</v>
      </c>
      <c r="AG950">
        <v>0.16250000000000001</v>
      </c>
      <c r="AH950">
        <v>2</v>
      </c>
      <c r="AI950">
        <v>39573583</v>
      </c>
      <c r="AJ950">
        <v>1000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</row>
    <row r="951" spans="1:44" x14ac:dyDescent="0.2">
      <c r="A951">
        <f>ROW(Source!A394)</f>
        <v>394</v>
      </c>
      <c r="B951">
        <v>39573607</v>
      </c>
      <c r="C951">
        <v>39573579</v>
      </c>
      <c r="D951">
        <v>36882173</v>
      </c>
      <c r="E951">
        <v>1</v>
      </c>
      <c r="F951">
        <v>1</v>
      </c>
      <c r="G951">
        <v>1</v>
      </c>
      <c r="H951">
        <v>2</v>
      </c>
      <c r="I951" t="s">
        <v>1457</v>
      </c>
      <c r="J951" t="s">
        <v>1458</v>
      </c>
      <c r="K951" t="s">
        <v>1459</v>
      </c>
      <c r="L951">
        <v>1368</v>
      </c>
      <c r="N951">
        <v>1011</v>
      </c>
      <c r="O951" t="s">
        <v>1151</v>
      </c>
      <c r="P951" t="s">
        <v>1151</v>
      </c>
      <c r="Q951">
        <v>1</v>
      </c>
      <c r="X951">
        <v>1.33</v>
      </c>
      <c r="Y951">
        <v>0</v>
      </c>
      <c r="Z951">
        <v>175.56</v>
      </c>
      <c r="AA951">
        <v>14.4</v>
      </c>
      <c r="AB951">
        <v>0</v>
      </c>
      <c r="AC951">
        <v>0</v>
      </c>
      <c r="AD951">
        <v>1</v>
      </c>
      <c r="AE951">
        <v>0</v>
      </c>
      <c r="AF951" t="s">
        <v>19</v>
      </c>
      <c r="AG951">
        <v>1.6625000000000001</v>
      </c>
      <c r="AH951">
        <v>2</v>
      </c>
      <c r="AI951">
        <v>39573584</v>
      </c>
      <c r="AJ951">
        <v>1001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</row>
    <row r="952" spans="1:44" x14ac:dyDescent="0.2">
      <c r="A952">
        <f>ROW(Source!A394)</f>
        <v>394</v>
      </c>
      <c r="B952">
        <v>39573608</v>
      </c>
      <c r="C952">
        <v>39573579</v>
      </c>
      <c r="D952">
        <v>36883554</v>
      </c>
      <c r="E952">
        <v>1</v>
      </c>
      <c r="F952">
        <v>1</v>
      </c>
      <c r="G952">
        <v>1</v>
      </c>
      <c r="H952">
        <v>2</v>
      </c>
      <c r="I952" t="s">
        <v>1158</v>
      </c>
      <c r="J952" t="s">
        <v>1159</v>
      </c>
      <c r="K952" t="s">
        <v>1160</v>
      </c>
      <c r="L952">
        <v>1368</v>
      </c>
      <c r="N952">
        <v>1011</v>
      </c>
      <c r="O952" t="s">
        <v>1151</v>
      </c>
      <c r="P952" t="s">
        <v>1151</v>
      </c>
      <c r="Q952">
        <v>1</v>
      </c>
      <c r="X952">
        <v>0.19</v>
      </c>
      <c r="Y952">
        <v>0</v>
      </c>
      <c r="Z952">
        <v>65.709999999999994</v>
      </c>
      <c r="AA952">
        <v>11.6</v>
      </c>
      <c r="AB952">
        <v>0</v>
      </c>
      <c r="AC952">
        <v>0</v>
      </c>
      <c r="AD952">
        <v>1</v>
      </c>
      <c r="AE952">
        <v>0</v>
      </c>
      <c r="AF952" t="s">
        <v>19</v>
      </c>
      <c r="AG952">
        <v>0.23749999999999999</v>
      </c>
      <c r="AH952">
        <v>2</v>
      </c>
      <c r="AI952">
        <v>39573585</v>
      </c>
      <c r="AJ952">
        <v>1002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</row>
    <row r="953" spans="1:44" x14ac:dyDescent="0.2">
      <c r="A953">
        <f>ROW(Source!A394)</f>
        <v>394</v>
      </c>
      <c r="B953">
        <v>39573609</v>
      </c>
      <c r="C953">
        <v>39573579</v>
      </c>
      <c r="D953">
        <v>36883789</v>
      </c>
      <c r="E953">
        <v>1</v>
      </c>
      <c r="F953">
        <v>1</v>
      </c>
      <c r="G953">
        <v>1</v>
      </c>
      <c r="H953">
        <v>2</v>
      </c>
      <c r="I953" t="s">
        <v>1378</v>
      </c>
      <c r="J953" t="s">
        <v>1379</v>
      </c>
      <c r="K953" t="s">
        <v>1380</v>
      </c>
      <c r="L953">
        <v>1368</v>
      </c>
      <c r="N953">
        <v>1011</v>
      </c>
      <c r="O953" t="s">
        <v>1151</v>
      </c>
      <c r="P953" t="s">
        <v>1151</v>
      </c>
      <c r="Q953">
        <v>1</v>
      </c>
      <c r="X953">
        <v>0.67</v>
      </c>
      <c r="Y953">
        <v>0</v>
      </c>
      <c r="Z953">
        <v>1.2</v>
      </c>
      <c r="AA953">
        <v>0</v>
      </c>
      <c r="AB953">
        <v>0</v>
      </c>
      <c r="AC953">
        <v>0</v>
      </c>
      <c r="AD953">
        <v>1</v>
      </c>
      <c r="AE953">
        <v>0</v>
      </c>
      <c r="AF953" t="s">
        <v>19</v>
      </c>
      <c r="AG953">
        <v>0.83750000000000002</v>
      </c>
      <c r="AH953">
        <v>2</v>
      </c>
      <c r="AI953">
        <v>39573586</v>
      </c>
      <c r="AJ953">
        <v>1003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</row>
    <row r="954" spans="1:44" x14ac:dyDescent="0.2">
      <c r="A954">
        <f>ROW(Source!A394)</f>
        <v>394</v>
      </c>
      <c r="B954">
        <v>39573610</v>
      </c>
      <c r="C954">
        <v>39573579</v>
      </c>
      <c r="D954">
        <v>36883836</v>
      </c>
      <c r="E954">
        <v>1</v>
      </c>
      <c r="F954">
        <v>1</v>
      </c>
      <c r="G954">
        <v>1</v>
      </c>
      <c r="H954">
        <v>2</v>
      </c>
      <c r="I954" t="s">
        <v>1407</v>
      </c>
      <c r="J954" t="s">
        <v>1408</v>
      </c>
      <c r="K954" t="s">
        <v>1409</v>
      </c>
      <c r="L954">
        <v>1368</v>
      </c>
      <c r="N954">
        <v>1011</v>
      </c>
      <c r="O954" t="s">
        <v>1151</v>
      </c>
      <c r="P954" t="s">
        <v>1151</v>
      </c>
      <c r="Q954">
        <v>1</v>
      </c>
      <c r="X954">
        <v>0.57999999999999996</v>
      </c>
      <c r="Y954">
        <v>0</v>
      </c>
      <c r="Z954">
        <v>12.31</v>
      </c>
      <c r="AA954">
        <v>0</v>
      </c>
      <c r="AB954">
        <v>0</v>
      </c>
      <c r="AC954">
        <v>0</v>
      </c>
      <c r="AD954">
        <v>1</v>
      </c>
      <c r="AE954">
        <v>0</v>
      </c>
      <c r="AF954" t="s">
        <v>19</v>
      </c>
      <c r="AG954">
        <v>0.72499999999999998</v>
      </c>
      <c r="AH954">
        <v>2</v>
      </c>
      <c r="AI954">
        <v>39573587</v>
      </c>
      <c r="AJ954">
        <v>1004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</row>
    <row r="955" spans="1:44" x14ac:dyDescent="0.2">
      <c r="A955">
        <f>ROW(Source!A394)</f>
        <v>394</v>
      </c>
      <c r="B955">
        <v>39573611</v>
      </c>
      <c r="C955">
        <v>39573579</v>
      </c>
      <c r="D955">
        <v>36800159</v>
      </c>
      <c r="E955">
        <v>1</v>
      </c>
      <c r="F955">
        <v>1</v>
      </c>
      <c r="G955">
        <v>1</v>
      </c>
      <c r="H955">
        <v>3</v>
      </c>
      <c r="I955" t="s">
        <v>1387</v>
      </c>
      <c r="J955" t="s">
        <v>1388</v>
      </c>
      <c r="K955" t="s">
        <v>1389</v>
      </c>
      <c r="L955">
        <v>1339</v>
      </c>
      <c r="N955">
        <v>1007</v>
      </c>
      <c r="O955" t="s">
        <v>73</v>
      </c>
      <c r="P955" t="s">
        <v>73</v>
      </c>
      <c r="Q955">
        <v>1</v>
      </c>
      <c r="X955">
        <v>0.5</v>
      </c>
      <c r="Y955">
        <v>6.22</v>
      </c>
      <c r="Z955">
        <v>0</v>
      </c>
      <c r="AA955">
        <v>0</v>
      </c>
      <c r="AB955">
        <v>0</v>
      </c>
      <c r="AC955">
        <v>0</v>
      </c>
      <c r="AD955">
        <v>1</v>
      </c>
      <c r="AE955">
        <v>0</v>
      </c>
      <c r="AF955" t="s">
        <v>3</v>
      </c>
      <c r="AG955">
        <v>0.5</v>
      </c>
      <c r="AH955">
        <v>2</v>
      </c>
      <c r="AI955">
        <v>39573588</v>
      </c>
      <c r="AJ955">
        <v>1005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</row>
    <row r="956" spans="1:44" x14ac:dyDescent="0.2">
      <c r="A956">
        <f>ROW(Source!A394)</f>
        <v>394</v>
      </c>
      <c r="B956">
        <v>39573612</v>
      </c>
      <c r="C956">
        <v>39573579</v>
      </c>
      <c r="D956">
        <v>36800166</v>
      </c>
      <c r="E956">
        <v>1</v>
      </c>
      <c r="F956">
        <v>1</v>
      </c>
      <c r="G956">
        <v>1</v>
      </c>
      <c r="H956">
        <v>3</v>
      </c>
      <c r="I956" t="s">
        <v>1410</v>
      </c>
      <c r="J956" t="s">
        <v>1411</v>
      </c>
      <c r="K956" t="s">
        <v>1412</v>
      </c>
      <c r="L956">
        <v>1346</v>
      </c>
      <c r="N956">
        <v>1009</v>
      </c>
      <c r="O956" t="s">
        <v>307</v>
      </c>
      <c r="P956" t="s">
        <v>307</v>
      </c>
      <c r="Q956">
        <v>1</v>
      </c>
      <c r="X956">
        <v>0.15</v>
      </c>
      <c r="Y956">
        <v>6.09</v>
      </c>
      <c r="Z956">
        <v>0</v>
      </c>
      <c r="AA956">
        <v>0</v>
      </c>
      <c r="AB956">
        <v>0</v>
      </c>
      <c r="AC956">
        <v>0</v>
      </c>
      <c r="AD956">
        <v>1</v>
      </c>
      <c r="AE956">
        <v>0</v>
      </c>
      <c r="AF956" t="s">
        <v>3</v>
      </c>
      <c r="AG956">
        <v>0.15</v>
      </c>
      <c r="AH956">
        <v>2</v>
      </c>
      <c r="AI956">
        <v>39573589</v>
      </c>
      <c r="AJ956">
        <v>1006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</row>
    <row r="957" spans="1:44" x14ac:dyDescent="0.2">
      <c r="A957">
        <f>ROW(Source!A394)</f>
        <v>394</v>
      </c>
      <c r="B957">
        <v>39573613</v>
      </c>
      <c r="C957">
        <v>39573579</v>
      </c>
      <c r="D957">
        <v>36803256</v>
      </c>
      <c r="E957">
        <v>1</v>
      </c>
      <c r="F957">
        <v>1</v>
      </c>
      <c r="G957">
        <v>1</v>
      </c>
      <c r="H957">
        <v>3</v>
      </c>
      <c r="I957" t="s">
        <v>1178</v>
      </c>
      <c r="J957" t="s">
        <v>1179</v>
      </c>
      <c r="K957" t="s">
        <v>1180</v>
      </c>
      <c r="L957">
        <v>1348</v>
      </c>
      <c r="N957">
        <v>1009</v>
      </c>
      <c r="O957" t="s">
        <v>64</v>
      </c>
      <c r="P957" t="s">
        <v>64</v>
      </c>
      <c r="Q957">
        <v>1000</v>
      </c>
      <c r="X957">
        <v>2.5999999999999999E-3</v>
      </c>
      <c r="Y957">
        <v>10315.01</v>
      </c>
      <c r="Z957">
        <v>0</v>
      </c>
      <c r="AA957">
        <v>0</v>
      </c>
      <c r="AB957">
        <v>0</v>
      </c>
      <c r="AC957">
        <v>0</v>
      </c>
      <c r="AD957">
        <v>1</v>
      </c>
      <c r="AE957">
        <v>0</v>
      </c>
      <c r="AF957" t="s">
        <v>3</v>
      </c>
      <c r="AG957">
        <v>2.5999999999999999E-3</v>
      </c>
      <c r="AH957">
        <v>2</v>
      </c>
      <c r="AI957">
        <v>39573590</v>
      </c>
      <c r="AJ957">
        <v>1007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</row>
    <row r="958" spans="1:44" x14ac:dyDescent="0.2">
      <c r="A958">
        <f>ROW(Source!A394)</f>
        <v>394</v>
      </c>
      <c r="B958">
        <v>39573614</v>
      </c>
      <c r="C958">
        <v>39573579</v>
      </c>
      <c r="D958">
        <v>36804447</v>
      </c>
      <c r="E958">
        <v>1</v>
      </c>
      <c r="F958">
        <v>1</v>
      </c>
      <c r="G958">
        <v>1</v>
      </c>
      <c r="H958">
        <v>3</v>
      </c>
      <c r="I958" t="s">
        <v>1276</v>
      </c>
      <c r="J958" t="s">
        <v>1277</v>
      </c>
      <c r="K958" t="s">
        <v>1278</v>
      </c>
      <c r="L958">
        <v>1348</v>
      </c>
      <c r="N958">
        <v>1009</v>
      </c>
      <c r="O958" t="s">
        <v>64</v>
      </c>
      <c r="P958" t="s">
        <v>64</v>
      </c>
      <c r="Q958">
        <v>1000</v>
      </c>
      <c r="X958">
        <v>3.0000000000000001E-3</v>
      </c>
      <c r="Y958">
        <v>9040.01</v>
      </c>
      <c r="Z958">
        <v>0</v>
      </c>
      <c r="AA958">
        <v>0</v>
      </c>
      <c r="AB958">
        <v>0</v>
      </c>
      <c r="AC958">
        <v>0</v>
      </c>
      <c r="AD958">
        <v>1</v>
      </c>
      <c r="AE958">
        <v>0</v>
      </c>
      <c r="AF958" t="s">
        <v>3</v>
      </c>
      <c r="AG958">
        <v>3.0000000000000001E-3</v>
      </c>
      <c r="AH958">
        <v>2</v>
      </c>
      <c r="AI958">
        <v>39573591</v>
      </c>
      <c r="AJ958">
        <v>1008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</row>
    <row r="959" spans="1:44" x14ac:dyDescent="0.2">
      <c r="A959">
        <f>ROW(Source!A394)</f>
        <v>394</v>
      </c>
      <c r="B959">
        <v>39573615</v>
      </c>
      <c r="C959">
        <v>39573579</v>
      </c>
      <c r="D959">
        <v>36804545</v>
      </c>
      <c r="E959">
        <v>1</v>
      </c>
      <c r="F959">
        <v>1</v>
      </c>
      <c r="G959">
        <v>1</v>
      </c>
      <c r="H959">
        <v>3</v>
      </c>
      <c r="I959" t="s">
        <v>1211</v>
      </c>
      <c r="J959" t="s">
        <v>1212</v>
      </c>
      <c r="K959" t="s">
        <v>1213</v>
      </c>
      <c r="L959">
        <v>1348</v>
      </c>
      <c r="N959">
        <v>1009</v>
      </c>
      <c r="O959" t="s">
        <v>64</v>
      </c>
      <c r="P959" t="s">
        <v>64</v>
      </c>
      <c r="Q959">
        <v>1000</v>
      </c>
      <c r="X959">
        <v>1.0000000000000001E-5</v>
      </c>
      <c r="Y959">
        <v>11978</v>
      </c>
      <c r="Z959">
        <v>0</v>
      </c>
      <c r="AA959">
        <v>0</v>
      </c>
      <c r="AB959">
        <v>0</v>
      </c>
      <c r="AC959">
        <v>0</v>
      </c>
      <c r="AD959">
        <v>1</v>
      </c>
      <c r="AE959">
        <v>0</v>
      </c>
      <c r="AF959" t="s">
        <v>3</v>
      </c>
      <c r="AG959">
        <v>1.0000000000000001E-5</v>
      </c>
      <c r="AH959">
        <v>2</v>
      </c>
      <c r="AI959">
        <v>39573592</v>
      </c>
      <c r="AJ959">
        <v>1009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</row>
    <row r="960" spans="1:44" x14ac:dyDescent="0.2">
      <c r="A960">
        <f>ROW(Source!A394)</f>
        <v>394</v>
      </c>
      <c r="B960">
        <v>39573616</v>
      </c>
      <c r="C960">
        <v>39573579</v>
      </c>
      <c r="D960">
        <v>36805527</v>
      </c>
      <c r="E960">
        <v>1</v>
      </c>
      <c r="F960">
        <v>1</v>
      </c>
      <c r="G960">
        <v>1</v>
      </c>
      <c r="H960">
        <v>3</v>
      </c>
      <c r="I960" t="s">
        <v>1413</v>
      </c>
      <c r="J960" t="s">
        <v>1414</v>
      </c>
      <c r="K960" t="s">
        <v>1415</v>
      </c>
      <c r="L960">
        <v>1348</v>
      </c>
      <c r="N960">
        <v>1009</v>
      </c>
      <c r="O960" t="s">
        <v>64</v>
      </c>
      <c r="P960" t="s">
        <v>64</v>
      </c>
      <c r="Q960">
        <v>1000</v>
      </c>
      <c r="X960">
        <v>1E-4</v>
      </c>
      <c r="Y960">
        <v>37900</v>
      </c>
      <c r="Z960">
        <v>0</v>
      </c>
      <c r="AA960">
        <v>0</v>
      </c>
      <c r="AB960">
        <v>0</v>
      </c>
      <c r="AC960">
        <v>0</v>
      </c>
      <c r="AD960">
        <v>1</v>
      </c>
      <c r="AE960">
        <v>0</v>
      </c>
      <c r="AF960" t="s">
        <v>3</v>
      </c>
      <c r="AG960">
        <v>1E-4</v>
      </c>
      <c r="AH960">
        <v>2</v>
      </c>
      <c r="AI960">
        <v>39573593</v>
      </c>
      <c r="AJ960">
        <v>1010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</row>
    <row r="961" spans="1:44" x14ac:dyDescent="0.2">
      <c r="A961">
        <f>ROW(Source!A394)</f>
        <v>394</v>
      </c>
      <c r="B961">
        <v>39573617</v>
      </c>
      <c r="C961">
        <v>39573579</v>
      </c>
      <c r="D961">
        <v>36823258</v>
      </c>
      <c r="E961">
        <v>1</v>
      </c>
      <c r="F961">
        <v>1</v>
      </c>
      <c r="G961">
        <v>1</v>
      </c>
      <c r="H961">
        <v>3</v>
      </c>
      <c r="I961" t="s">
        <v>579</v>
      </c>
      <c r="J961" t="s">
        <v>581</v>
      </c>
      <c r="K961" t="s">
        <v>580</v>
      </c>
      <c r="L961">
        <v>1348</v>
      </c>
      <c r="N961">
        <v>1009</v>
      </c>
      <c r="O961" t="s">
        <v>64</v>
      </c>
      <c r="P961" t="s">
        <v>64</v>
      </c>
      <c r="Q961">
        <v>1000</v>
      </c>
      <c r="X961">
        <v>1E-4</v>
      </c>
      <c r="Y961">
        <v>7712</v>
      </c>
      <c r="Z961">
        <v>0</v>
      </c>
      <c r="AA961">
        <v>0</v>
      </c>
      <c r="AB961">
        <v>0</v>
      </c>
      <c r="AC961">
        <v>0</v>
      </c>
      <c r="AD961">
        <v>1</v>
      </c>
      <c r="AE961">
        <v>0</v>
      </c>
      <c r="AF961" t="s">
        <v>3</v>
      </c>
      <c r="AG961">
        <v>1E-4</v>
      </c>
      <c r="AH961">
        <v>2</v>
      </c>
      <c r="AI961">
        <v>39573594</v>
      </c>
      <c r="AJ961">
        <v>1011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</row>
    <row r="962" spans="1:44" x14ac:dyDescent="0.2">
      <c r="A962">
        <f>ROW(Source!A394)</f>
        <v>394</v>
      </c>
      <c r="B962">
        <v>39573618</v>
      </c>
      <c r="C962">
        <v>39573579</v>
      </c>
      <c r="D962">
        <v>39169913</v>
      </c>
      <c r="E962">
        <v>17</v>
      </c>
      <c r="F962">
        <v>1</v>
      </c>
      <c r="G962">
        <v>1</v>
      </c>
      <c r="H962">
        <v>3</v>
      </c>
      <c r="I962" t="s">
        <v>124</v>
      </c>
      <c r="J962" t="s">
        <v>3</v>
      </c>
      <c r="K962" t="s">
        <v>125</v>
      </c>
      <c r="L962">
        <v>1348</v>
      </c>
      <c r="N962">
        <v>1009</v>
      </c>
      <c r="O962" t="s">
        <v>64</v>
      </c>
      <c r="P962" t="s">
        <v>64</v>
      </c>
      <c r="Q962">
        <v>1000</v>
      </c>
      <c r="X962">
        <v>1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 t="s">
        <v>3</v>
      </c>
      <c r="AG962">
        <v>1</v>
      </c>
      <c r="AH962">
        <v>2</v>
      </c>
      <c r="AI962">
        <v>39573595</v>
      </c>
      <c r="AJ962">
        <v>1012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</row>
    <row r="963" spans="1:44" x14ac:dyDescent="0.2">
      <c r="A963">
        <f>ROW(Source!A394)</f>
        <v>394</v>
      </c>
      <c r="B963">
        <v>39573619</v>
      </c>
      <c r="C963">
        <v>39573579</v>
      </c>
      <c r="D963">
        <v>36825287</v>
      </c>
      <c r="E963">
        <v>1</v>
      </c>
      <c r="F963">
        <v>1</v>
      </c>
      <c r="G963">
        <v>1</v>
      </c>
      <c r="H963">
        <v>3</v>
      </c>
      <c r="I963" t="s">
        <v>1416</v>
      </c>
      <c r="J963" t="s">
        <v>1417</v>
      </c>
      <c r="K963" t="s">
        <v>1418</v>
      </c>
      <c r="L963">
        <v>1302</v>
      </c>
      <c r="N963">
        <v>1003</v>
      </c>
      <c r="O963" t="s">
        <v>47</v>
      </c>
      <c r="P963" t="s">
        <v>47</v>
      </c>
      <c r="Q963">
        <v>10</v>
      </c>
      <c r="X963">
        <v>1.8700000000000001E-2</v>
      </c>
      <c r="Y963">
        <v>50.24</v>
      </c>
      <c r="Z963">
        <v>0</v>
      </c>
      <c r="AA963">
        <v>0</v>
      </c>
      <c r="AB963">
        <v>0</v>
      </c>
      <c r="AC963">
        <v>0</v>
      </c>
      <c r="AD963">
        <v>1</v>
      </c>
      <c r="AE963">
        <v>0</v>
      </c>
      <c r="AF963" t="s">
        <v>3</v>
      </c>
      <c r="AG963">
        <v>1.8700000000000001E-2</v>
      </c>
      <c r="AH963">
        <v>2</v>
      </c>
      <c r="AI963">
        <v>39573597</v>
      </c>
      <c r="AJ963">
        <v>1014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</row>
    <row r="964" spans="1:44" x14ac:dyDescent="0.2">
      <c r="A964">
        <f>ROW(Source!A394)</f>
        <v>394</v>
      </c>
      <c r="B964">
        <v>39573620</v>
      </c>
      <c r="C964">
        <v>39573579</v>
      </c>
      <c r="D964">
        <v>36825646</v>
      </c>
      <c r="E964">
        <v>1</v>
      </c>
      <c r="F964">
        <v>1</v>
      </c>
      <c r="G964">
        <v>1</v>
      </c>
      <c r="H964">
        <v>3</v>
      </c>
      <c r="I964" t="s">
        <v>1220</v>
      </c>
      <c r="J964" t="s">
        <v>1221</v>
      </c>
      <c r="K964" t="s">
        <v>1222</v>
      </c>
      <c r="L964">
        <v>1348</v>
      </c>
      <c r="N964">
        <v>1009</v>
      </c>
      <c r="O964" t="s">
        <v>64</v>
      </c>
      <c r="P964" t="s">
        <v>64</v>
      </c>
      <c r="Q964">
        <v>1000</v>
      </c>
      <c r="X964">
        <v>3.0000000000000001E-5</v>
      </c>
      <c r="Y964">
        <v>4455.2</v>
      </c>
      <c r="Z964">
        <v>0</v>
      </c>
      <c r="AA964">
        <v>0</v>
      </c>
      <c r="AB964">
        <v>0</v>
      </c>
      <c r="AC964">
        <v>0</v>
      </c>
      <c r="AD964">
        <v>1</v>
      </c>
      <c r="AE964">
        <v>0</v>
      </c>
      <c r="AF964" t="s">
        <v>3</v>
      </c>
      <c r="AG964">
        <v>3.0000000000000001E-5</v>
      </c>
      <c r="AH964">
        <v>2</v>
      </c>
      <c r="AI964">
        <v>39573598</v>
      </c>
      <c r="AJ964">
        <v>1015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</row>
    <row r="965" spans="1:44" x14ac:dyDescent="0.2">
      <c r="A965">
        <f>ROW(Source!A394)</f>
        <v>394</v>
      </c>
      <c r="B965">
        <v>39573621</v>
      </c>
      <c r="C965">
        <v>39573579</v>
      </c>
      <c r="D965">
        <v>36826406</v>
      </c>
      <c r="E965">
        <v>1</v>
      </c>
      <c r="F965">
        <v>1</v>
      </c>
      <c r="G965">
        <v>1</v>
      </c>
      <c r="H965">
        <v>3</v>
      </c>
      <c r="I965" t="s">
        <v>1419</v>
      </c>
      <c r="J965" t="s">
        <v>1420</v>
      </c>
      <c r="K965" t="s">
        <v>1421</v>
      </c>
      <c r="L965">
        <v>1348</v>
      </c>
      <c r="N965">
        <v>1009</v>
      </c>
      <c r="O965" t="s">
        <v>64</v>
      </c>
      <c r="P965" t="s">
        <v>64</v>
      </c>
      <c r="Q965">
        <v>1000</v>
      </c>
      <c r="X965">
        <v>1.9400000000000001E-3</v>
      </c>
      <c r="Y965">
        <v>4920</v>
      </c>
      <c r="Z965">
        <v>0</v>
      </c>
      <c r="AA965">
        <v>0</v>
      </c>
      <c r="AB965">
        <v>0</v>
      </c>
      <c r="AC965">
        <v>0</v>
      </c>
      <c r="AD965">
        <v>1</v>
      </c>
      <c r="AE965">
        <v>0</v>
      </c>
      <c r="AF965" t="s">
        <v>3</v>
      </c>
      <c r="AG965">
        <v>1.9400000000000001E-3</v>
      </c>
      <c r="AH965">
        <v>2</v>
      </c>
      <c r="AI965">
        <v>39573599</v>
      </c>
      <c r="AJ965">
        <v>1016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</row>
    <row r="966" spans="1:44" x14ac:dyDescent="0.2">
      <c r="A966">
        <f>ROW(Source!A394)</f>
        <v>394</v>
      </c>
      <c r="B966">
        <v>39573622</v>
      </c>
      <c r="C966">
        <v>39573579</v>
      </c>
      <c r="D966">
        <v>36830313</v>
      </c>
      <c r="E966">
        <v>1</v>
      </c>
      <c r="F966">
        <v>1</v>
      </c>
      <c r="G966">
        <v>1</v>
      </c>
      <c r="H966">
        <v>3</v>
      </c>
      <c r="I966" t="s">
        <v>1422</v>
      </c>
      <c r="J966" t="s">
        <v>1423</v>
      </c>
      <c r="K966" t="s">
        <v>1424</v>
      </c>
      <c r="L966">
        <v>1339</v>
      </c>
      <c r="N966">
        <v>1007</v>
      </c>
      <c r="O966" t="s">
        <v>73</v>
      </c>
      <c r="P966" t="s">
        <v>73</v>
      </c>
      <c r="Q966">
        <v>1</v>
      </c>
      <c r="X966">
        <v>1.0300000000000001E-3</v>
      </c>
      <c r="Y966">
        <v>1700</v>
      </c>
      <c r="Z966">
        <v>0</v>
      </c>
      <c r="AA966">
        <v>0</v>
      </c>
      <c r="AB966">
        <v>0</v>
      </c>
      <c r="AC966">
        <v>0</v>
      </c>
      <c r="AD966">
        <v>1</v>
      </c>
      <c r="AE966">
        <v>0</v>
      </c>
      <c r="AF966" t="s">
        <v>3</v>
      </c>
      <c r="AG966">
        <v>1.0300000000000001E-3</v>
      </c>
      <c r="AH966">
        <v>2</v>
      </c>
      <c r="AI966">
        <v>39573600</v>
      </c>
      <c r="AJ966">
        <v>1017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</row>
    <row r="967" spans="1:44" x14ac:dyDescent="0.2">
      <c r="A967">
        <f>ROW(Source!A394)</f>
        <v>394</v>
      </c>
      <c r="B967">
        <v>39573623</v>
      </c>
      <c r="C967">
        <v>39573579</v>
      </c>
      <c r="D967">
        <v>36837948</v>
      </c>
      <c r="E967">
        <v>1</v>
      </c>
      <c r="F967">
        <v>1</v>
      </c>
      <c r="G967">
        <v>1</v>
      </c>
      <c r="H967">
        <v>3</v>
      </c>
      <c r="I967" t="s">
        <v>1425</v>
      </c>
      <c r="J967" t="s">
        <v>1426</v>
      </c>
      <c r="K967" t="s">
        <v>1427</v>
      </c>
      <c r="L967">
        <v>1348</v>
      </c>
      <c r="N967">
        <v>1009</v>
      </c>
      <c r="O967" t="s">
        <v>64</v>
      </c>
      <c r="P967" t="s">
        <v>64</v>
      </c>
      <c r="Q967">
        <v>1000</v>
      </c>
      <c r="X967">
        <v>3.1E-4</v>
      </c>
      <c r="Y967">
        <v>15620</v>
      </c>
      <c r="Z967">
        <v>0</v>
      </c>
      <c r="AA967">
        <v>0</v>
      </c>
      <c r="AB967">
        <v>0</v>
      </c>
      <c r="AC967">
        <v>0</v>
      </c>
      <c r="AD967">
        <v>1</v>
      </c>
      <c r="AE967">
        <v>0</v>
      </c>
      <c r="AF967" t="s">
        <v>3</v>
      </c>
      <c r="AG967">
        <v>3.1E-4</v>
      </c>
      <c r="AH967">
        <v>2</v>
      </c>
      <c r="AI967">
        <v>39573601</v>
      </c>
      <c r="AJ967">
        <v>1018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</row>
    <row r="968" spans="1:44" x14ac:dyDescent="0.2">
      <c r="A968">
        <f>ROW(Source!A394)</f>
        <v>394</v>
      </c>
      <c r="B968">
        <v>39573624</v>
      </c>
      <c r="C968">
        <v>39573579</v>
      </c>
      <c r="D968">
        <v>36839146</v>
      </c>
      <c r="E968">
        <v>1</v>
      </c>
      <c r="F968">
        <v>1</v>
      </c>
      <c r="G968">
        <v>1</v>
      </c>
      <c r="H968">
        <v>3</v>
      </c>
      <c r="I968" t="s">
        <v>1393</v>
      </c>
      <c r="J968" t="s">
        <v>1394</v>
      </c>
      <c r="K968" t="s">
        <v>1395</v>
      </c>
      <c r="L968">
        <v>1348</v>
      </c>
      <c r="N968">
        <v>1009</v>
      </c>
      <c r="O968" t="s">
        <v>64</v>
      </c>
      <c r="P968" t="s">
        <v>64</v>
      </c>
      <c r="Q968">
        <v>1000</v>
      </c>
      <c r="X968">
        <v>5.9999999999999995E-4</v>
      </c>
      <c r="Y968">
        <v>9420</v>
      </c>
      <c r="Z968">
        <v>0</v>
      </c>
      <c r="AA968">
        <v>0</v>
      </c>
      <c r="AB968">
        <v>0</v>
      </c>
      <c r="AC968">
        <v>0</v>
      </c>
      <c r="AD968">
        <v>1</v>
      </c>
      <c r="AE968">
        <v>0</v>
      </c>
      <c r="AF968" t="s">
        <v>3</v>
      </c>
      <c r="AG968">
        <v>5.9999999999999995E-4</v>
      </c>
      <c r="AH968">
        <v>2</v>
      </c>
      <c r="AI968">
        <v>39573602</v>
      </c>
      <c r="AJ968">
        <v>1019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</row>
    <row r="969" spans="1:44" x14ac:dyDescent="0.2">
      <c r="A969">
        <f>ROW(Source!A397)</f>
        <v>397</v>
      </c>
      <c r="B969">
        <v>39573651</v>
      </c>
      <c r="C969">
        <v>39573627</v>
      </c>
      <c r="D969">
        <v>37070495</v>
      </c>
      <c r="E969">
        <v>1</v>
      </c>
      <c r="F969">
        <v>1</v>
      </c>
      <c r="G969">
        <v>1</v>
      </c>
      <c r="H969">
        <v>1</v>
      </c>
      <c r="I969" t="s">
        <v>1274</v>
      </c>
      <c r="J969" t="s">
        <v>3</v>
      </c>
      <c r="K969" t="s">
        <v>1275</v>
      </c>
      <c r="L969">
        <v>1191</v>
      </c>
      <c r="N969">
        <v>1013</v>
      </c>
      <c r="O969" t="s">
        <v>1143</v>
      </c>
      <c r="P969" t="s">
        <v>1143</v>
      </c>
      <c r="Q969">
        <v>1</v>
      </c>
      <c r="X969">
        <v>63.28</v>
      </c>
      <c r="Y969">
        <v>0</v>
      </c>
      <c r="Z969">
        <v>0</v>
      </c>
      <c r="AA969">
        <v>0</v>
      </c>
      <c r="AB969">
        <v>8.74</v>
      </c>
      <c r="AC969">
        <v>0</v>
      </c>
      <c r="AD969">
        <v>1</v>
      </c>
      <c r="AE969">
        <v>1</v>
      </c>
      <c r="AF969" t="s">
        <v>20</v>
      </c>
      <c r="AG969">
        <v>72.771999999999991</v>
      </c>
      <c r="AH969">
        <v>2</v>
      </c>
      <c r="AI969">
        <v>39573628</v>
      </c>
      <c r="AJ969">
        <v>1020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</row>
    <row r="970" spans="1:44" x14ac:dyDescent="0.2">
      <c r="A970">
        <f>ROW(Source!A397)</f>
        <v>397</v>
      </c>
      <c r="B970">
        <v>39573652</v>
      </c>
      <c r="C970">
        <v>39573627</v>
      </c>
      <c r="D970">
        <v>37064876</v>
      </c>
      <c r="E970">
        <v>1</v>
      </c>
      <c r="F970">
        <v>1</v>
      </c>
      <c r="G970">
        <v>1</v>
      </c>
      <c r="H970">
        <v>1</v>
      </c>
      <c r="I970" t="s">
        <v>1146</v>
      </c>
      <c r="J970" t="s">
        <v>3</v>
      </c>
      <c r="K970" t="s">
        <v>1147</v>
      </c>
      <c r="L970">
        <v>1191</v>
      </c>
      <c r="N970">
        <v>1013</v>
      </c>
      <c r="O970" t="s">
        <v>1143</v>
      </c>
      <c r="P970" t="s">
        <v>1143</v>
      </c>
      <c r="Q970">
        <v>1</v>
      </c>
      <c r="X970">
        <v>4.01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1</v>
      </c>
      <c r="AE970">
        <v>2</v>
      </c>
      <c r="AF970" t="s">
        <v>19</v>
      </c>
      <c r="AG970">
        <v>5.0124999999999993</v>
      </c>
      <c r="AH970">
        <v>2</v>
      </c>
      <c r="AI970">
        <v>39573629</v>
      </c>
      <c r="AJ970">
        <v>1021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</row>
    <row r="971" spans="1:44" x14ac:dyDescent="0.2">
      <c r="A971">
        <f>ROW(Source!A397)</f>
        <v>397</v>
      </c>
      <c r="B971">
        <v>39573653</v>
      </c>
      <c r="C971">
        <v>39573627</v>
      </c>
      <c r="D971">
        <v>36882079</v>
      </c>
      <c r="E971">
        <v>1</v>
      </c>
      <c r="F971">
        <v>1</v>
      </c>
      <c r="G971">
        <v>1</v>
      </c>
      <c r="H971">
        <v>2</v>
      </c>
      <c r="I971" t="s">
        <v>1401</v>
      </c>
      <c r="J971" t="s">
        <v>1402</v>
      </c>
      <c r="K971" t="s">
        <v>1403</v>
      </c>
      <c r="L971">
        <v>1368</v>
      </c>
      <c r="N971">
        <v>1011</v>
      </c>
      <c r="O971" t="s">
        <v>1151</v>
      </c>
      <c r="P971" t="s">
        <v>1151</v>
      </c>
      <c r="Q971">
        <v>1</v>
      </c>
      <c r="X971">
        <v>0.1</v>
      </c>
      <c r="Y971">
        <v>0</v>
      </c>
      <c r="Z971">
        <v>120.24</v>
      </c>
      <c r="AA971">
        <v>15.42</v>
      </c>
      <c r="AB971">
        <v>0</v>
      </c>
      <c r="AC971">
        <v>0</v>
      </c>
      <c r="AD971">
        <v>1</v>
      </c>
      <c r="AE971">
        <v>0</v>
      </c>
      <c r="AF971" t="s">
        <v>19</v>
      </c>
      <c r="AG971">
        <v>0.125</v>
      </c>
      <c r="AH971">
        <v>2</v>
      </c>
      <c r="AI971">
        <v>39573630</v>
      </c>
      <c r="AJ971">
        <v>1022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</row>
    <row r="972" spans="1:44" x14ac:dyDescent="0.2">
      <c r="A972">
        <f>ROW(Source!A397)</f>
        <v>397</v>
      </c>
      <c r="B972">
        <v>39573654</v>
      </c>
      <c r="C972">
        <v>39573627</v>
      </c>
      <c r="D972">
        <v>36882159</v>
      </c>
      <c r="E972">
        <v>1</v>
      </c>
      <c r="F972">
        <v>1</v>
      </c>
      <c r="G972">
        <v>1</v>
      </c>
      <c r="H972">
        <v>2</v>
      </c>
      <c r="I972" t="s">
        <v>1155</v>
      </c>
      <c r="J972" t="s">
        <v>1156</v>
      </c>
      <c r="K972" t="s">
        <v>1157</v>
      </c>
      <c r="L972">
        <v>1368</v>
      </c>
      <c r="N972">
        <v>1011</v>
      </c>
      <c r="O972" t="s">
        <v>1151</v>
      </c>
      <c r="P972" t="s">
        <v>1151</v>
      </c>
      <c r="Q972">
        <v>1</v>
      </c>
      <c r="X972">
        <v>0.12</v>
      </c>
      <c r="Y972">
        <v>0</v>
      </c>
      <c r="Z972">
        <v>111.99</v>
      </c>
      <c r="AA972">
        <v>13.5</v>
      </c>
      <c r="AB972">
        <v>0</v>
      </c>
      <c r="AC972">
        <v>0</v>
      </c>
      <c r="AD972">
        <v>1</v>
      </c>
      <c r="AE972">
        <v>0</v>
      </c>
      <c r="AF972" t="s">
        <v>19</v>
      </c>
      <c r="AG972">
        <v>0.15</v>
      </c>
      <c r="AH972">
        <v>2</v>
      </c>
      <c r="AI972">
        <v>39573631</v>
      </c>
      <c r="AJ972">
        <v>1023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</row>
    <row r="973" spans="1:44" x14ac:dyDescent="0.2">
      <c r="A973">
        <f>ROW(Source!A397)</f>
        <v>397</v>
      </c>
      <c r="B973">
        <v>39573655</v>
      </c>
      <c r="C973">
        <v>39573627</v>
      </c>
      <c r="D973">
        <v>36882171</v>
      </c>
      <c r="E973">
        <v>1</v>
      </c>
      <c r="F973">
        <v>1</v>
      </c>
      <c r="G973">
        <v>1</v>
      </c>
      <c r="H973">
        <v>2</v>
      </c>
      <c r="I973" t="s">
        <v>1404</v>
      </c>
      <c r="J973" t="s">
        <v>1405</v>
      </c>
      <c r="K973" t="s">
        <v>1406</v>
      </c>
      <c r="L973">
        <v>1368</v>
      </c>
      <c r="N973">
        <v>1011</v>
      </c>
      <c r="O973" t="s">
        <v>1151</v>
      </c>
      <c r="P973" t="s">
        <v>1151</v>
      </c>
      <c r="Q973">
        <v>1</v>
      </c>
      <c r="X973">
        <v>3.6</v>
      </c>
      <c r="Y973">
        <v>0</v>
      </c>
      <c r="Z973">
        <v>120.04</v>
      </c>
      <c r="AA973">
        <v>13.5</v>
      </c>
      <c r="AB973">
        <v>0</v>
      </c>
      <c r="AC973">
        <v>0</v>
      </c>
      <c r="AD973">
        <v>1</v>
      </c>
      <c r="AE973">
        <v>0</v>
      </c>
      <c r="AF973" t="s">
        <v>19</v>
      </c>
      <c r="AG973">
        <v>4.5</v>
      </c>
      <c r="AH973">
        <v>2</v>
      </c>
      <c r="AI973">
        <v>39573632</v>
      </c>
      <c r="AJ973">
        <v>1024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</row>
    <row r="974" spans="1:44" x14ac:dyDescent="0.2">
      <c r="A974">
        <f>ROW(Source!A397)</f>
        <v>397</v>
      </c>
      <c r="B974">
        <v>39573656</v>
      </c>
      <c r="C974">
        <v>39573627</v>
      </c>
      <c r="D974">
        <v>36883554</v>
      </c>
      <c r="E974">
        <v>1</v>
      </c>
      <c r="F974">
        <v>1</v>
      </c>
      <c r="G974">
        <v>1</v>
      </c>
      <c r="H974">
        <v>2</v>
      </c>
      <c r="I974" t="s">
        <v>1158</v>
      </c>
      <c r="J974" t="s">
        <v>1159</v>
      </c>
      <c r="K974" t="s">
        <v>1160</v>
      </c>
      <c r="L974">
        <v>1368</v>
      </c>
      <c r="N974">
        <v>1011</v>
      </c>
      <c r="O974" t="s">
        <v>1151</v>
      </c>
      <c r="P974" t="s">
        <v>1151</v>
      </c>
      <c r="Q974">
        <v>1</v>
      </c>
      <c r="X974">
        <v>0.19</v>
      </c>
      <c r="Y974">
        <v>0</v>
      </c>
      <c r="Z974">
        <v>65.709999999999994</v>
      </c>
      <c r="AA974">
        <v>11.6</v>
      </c>
      <c r="AB974">
        <v>0</v>
      </c>
      <c r="AC974">
        <v>0</v>
      </c>
      <c r="AD974">
        <v>1</v>
      </c>
      <c r="AE974">
        <v>0</v>
      </c>
      <c r="AF974" t="s">
        <v>19</v>
      </c>
      <c r="AG974">
        <v>0.23749999999999999</v>
      </c>
      <c r="AH974">
        <v>2</v>
      </c>
      <c r="AI974">
        <v>39573633</v>
      </c>
      <c r="AJ974">
        <v>1025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</row>
    <row r="975" spans="1:44" x14ac:dyDescent="0.2">
      <c r="A975">
        <f>ROW(Source!A397)</f>
        <v>397</v>
      </c>
      <c r="B975">
        <v>39573657</v>
      </c>
      <c r="C975">
        <v>39573627</v>
      </c>
      <c r="D975">
        <v>36883789</v>
      </c>
      <c r="E975">
        <v>1</v>
      </c>
      <c r="F975">
        <v>1</v>
      </c>
      <c r="G975">
        <v>1</v>
      </c>
      <c r="H975">
        <v>2</v>
      </c>
      <c r="I975" t="s">
        <v>1378</v>
      </c>
      <c r="J975" t="s">
        <v>1379</v>
      </c>
      <c r="K975" t="s">
        <v>1380</v>
      </c>
      <c r="L975">
        <v>1368</v>
      </c>
      <c r="N975">
        <v>1011</v>
      </c>
      <c r="O975" t="s">
        <v>1151</v>
      </c>
      <c r="P975" t="s">
        <v>1151</v>
      </c>
      <c r="Q975">
        <v>1</v>
      </c>
      <c r="X975">
        <v>1.46</v>
      </c>
      <c r="Y975">
        <v>0</v>
      </c>
      <c r="Z975">
        <v>1.2</v>
      </c>
      <c r="AA975">
        <v>0</v>
      </c>
      <c r="AB975">
        <v>0</v>
      </c>
      <c r="AC975">
        <v>0</v>
      </c>
      <c r="AD975">
        <v>1</v>
      </c>
      <c r="AE975">
        <v>0</v>
      </c>
      <c r="AF975" t="s">
        <v>19</v>
      </c>
      <c r="AG975">
        <v>1.825</v>
      </c>
      <c r="AH975">
        <v>2</v>
      </c>
      <c r="AI975">
        <v>39573634</v>
      </c>
      <c r="AJ975">
        <v>1026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</row>
    <row r="976" spans="1:44" x14ac:dyDescent="0.2">
      <c r="A976">
        <f>ROW(Source!A397)</f>
        <v>397</v>
      </c>
      <c r="B976">
        <v>39573658</v>
      </c>
      <c r="C976">
        <v>39573627</v>
      </c>
      <c r="D976">
        <v>36883836</v>
      </c>
      <c r="E976">
        <v>1</v>
      </c>
      <c r="F976">
        <v>1</v>
      </c>
      <c r="G976">
        <v>1</v>
      </c>
      <c r="H976">
        <v>2</v>
      </c>
      <c r="I976" t="s">
        <v>1407</v>
      </c>
      <c r="J976" t="s">
        <v>1408</v>
      </c>
      <c r="K976" t="s">
        <v>1409</v>
      </c>
      <c r="L976">
        <v>1368</v>
      </c>
      <c r="N976">
        <v>1011</v>
      </c>
      <c r="O976" t="s">
        <v>1151</v>
      </c>
      <c r="P976" t="s">
        <v>1151</v>
      </c>
      <c r="Q976">
        <v>1</v>
      </c>
      <c r="X976">
        <v>0.1</v>
      </c>
      <c r="Y976">
        <v>0</v>
      </c>
      <c r="Z976">
        <v>12.31</v>
      </c>
      <c r="AA976">
        <v>0</v>
      </c>
      <c r="AB976">
        <v>0</v>
      </c>
      <c r="AC976">
        <v>0</v>
      </c>
      <c r="AD976">
        <v>1</v>
      </c>
      <c r="AE976">
        <v>0</v>
      </c>
      <c r="AF976" t="s">
        <v>19</v>
      </c>
      <c r="AG976">
        <v>0.125</v>
      </c>
      <c r="AH976">
        <v>2</v>
      </c>
      <c r="AI976">
        <v>39573635</v>
      </c>
      <c r="AJ976">
        <v>1027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</row>
    <row r="977" spans="1:44" x14ac:dyDescent="0.2">
      <c r="A977">
        <f>ROW(Source!A397)</f>
        <v>397</v>
      </c>
      <c r="B977">
        <v>39573659</v>
      </c>
      <c r="C977">
        <v>39573627</v>
      </c>
      <c r="D977">
        <v>36800159</v>
      </c>
      <c r="E977">
        <v>1</v>
      </c>
      <c r="F977">
        <v>1</v>
      </c>
      <c r="G977">
        <v>1</v>
      </c>
      <c r="H977">
        <v>3</v>
      </c>
      <c r="I977" t="s">
        <v>1387</v>
      </c>
      <c r="J977" t="s">
        <v>1388</v>
      </c>
      <c r="K977" t="s">
        <v>1389</v>
      </c>
      <c r="L977">
        <v>1339</v>
      </c>
      <c r="N977">
        <v>1007</v>
      </c>
      <c r="O977" t="s">
        <v>73</v>
      </c>
      <c r="P977" t="s">
        <v>73</v>
      </c>
      <c r="Q977">
        <v>1</v>
      </c>
      <c r="X977">
        <v>1.2</v>
      </c>
      <c r="Y977">
        <v>6.22</v>
      </c>
      <c r="Z977">
        <v>0</v>
      </c>
      <c r="AA977">
        <v>0</v>
      </c>
      <c r="AB977">
        <v>0</v>
      </c>
      <c r="AC977">
        <v>0</v>
      </c>
      <c r="AD977">
        <v>1</v>
      </c>
      <c r="AE977">
        <v>0</v>
      </c>
      <c r="AF977" t="s">
        <v>3</v>
      </c>
      <c r="AG977">
        <v>1.2</v>
      </c>
      <c r="AH977">
        <v>2</v>
      </c>
      <c r="AI977">
        <v>39573636</v>
      </c>
      <c r="AJ977">
        <v>1028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</row>
    <row r="978" spans="1:44" x14ac:dyDescent="0.2">
      <c r="A978">
        <f>ROW(Source!A397)</f>
        <v>397</v>
      </c>
      <c r="B978">
        <v>39573660</v>
      </c>
      <c r="C978">
        <v>39573627</v>
      </c>
      <c r="D978">
        <v>36800166</v>
      </c>
      <c r="E978">
        <v>1</v>
      </c>
      <c r="F978">
        <v>1</v>
      </c>
      <c r="G978">
        <v>1</v>
      </c>
      <c r="H978">
        <v>3</v>
      </c>
      <c r="I978" t="s">
        <v>1410</v>
      </c>
      <c r="J978" t="s">
        <v>1411</v>
      </c>
      <c r="K978" t="s">
        <v>1412</v>
      </c>
      <c r="L978">
        <v>1346</v>
      </c>
      <c r="N978">
        <v>1009</v>
      </c>
      <c r="O978" t="s">
        <v>307</v>
      </c>
      <c r="P978" t="s">
        <v>307</v>
      </c>
      <c r="Q978">
        <v>1</v>
      </c>
      <c r="X978">
        <v>0.36</v>
      </c>
      <c r="Y978">
        <v>6.09</v>
      </c>
      <c r="Z978">
        <v>0</v>
      </c>
      <c r="AA978">
        <v>0</v>
      </c>
      <c r="AB978">
        <v>0</v>
      </c>
      <c r="AC978">
        <v>0</v>
      </c>
      <c r="AD978">
        <v>1</v>
      </c>
      <c r="AE978">
        <v>0</v>
      </c>
      <c r="AF978" t="s">
        <v>3</v>
      </c>
      <c r="AG978">
        <v>0.36</v>
      </c>
      <c r="AH978">
        <v>2</v>
      </c>
      <c r="AI978">
        <v>39573637</v>
      </c>
      <c r="AJ978">
        <v>1029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</row>
    <row r="979" spans="1:44" x14ac:dyDescent="0.2">
      <c r="A979">
        <f>ROW(Source!A397)</f>
        <v>397</v>
      </c>
      <c r="B979">
        <v>39573661</v>
      </c>
      <c r="C979">
        <v>39573627</v>
      </c>
      <c r="D979">
        <v>36803256</v>
      </c>
      <c r="E979">
        <v>1</v>
      </c>
      <c r="F979">
        <v>1</v>
      </c>
      <c r="G979">
        <v>1</v>
      </c>
      <c r="H979">
        <v>3</v>
      </c>
      <c r="I979" t="s">
        <v>1178</v>
      </c>
      <c r="J979" t="s">
        <v>1179</v>
      </c>
      <c r="K979" t="s">
        <v>1180</v>
      </c>
      <c r="L979">
        <v>1348</v>
      </c>
      <c r="N979">
        <v>1009</v>
      </c>
      <c r="O979" t="s">
        <v>64</v>
      </c>
      <c r="P979" t="s">
        <v>64</v>
      </c>
      <c r="Q979">
        <v>1000</v>
      </c>
      <c r="X979">
        <v>4.4000000000000002E-4</v>
      </c>
      <c r="Y979">
        <v>10315.01</v>
      </c>
      <c r="Z979">
        <v>0</v>
      </c>
      <c r="AA979">
        <v>0</v>
      </c>
      <c r="AB979">
        <v>0</v>
      </c>
      <c r="AC979">
        <v>0</v>
      </c>
      <c r="AD979">
        <v>1</v>
      </c>
      <c r="AE979">
        <v>0</v>
      </c>
      <c r="AF979" t="s">
        <v>3</v>
      </c>
      <c r="AG979">
        <v>4.4000000000000002E-4</v>
      </c>
      <c r="AH979">
        <v>2</v>
      </c>
      <c r="AI979">
        <v>39573638</v>
      </c>
      <c r="AJ979">
        <v>1030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</row>
    <row r="980" spans="1:44" x14ac:dyDescent="0.2">
      <c r="A980">
        <f>ROW(Source!A397)</f>
        <v>397</v>
      </c>
      <c r="B980">
        <v>39573662</v>
      </c>
      <c r="C980">
        <v>39573627</v>
      </c>
      <c r="D980">
        <v>36804447</v>
      </c>
      <c r="E980">
        <v>1</v>
      </c>
      <c r="F980">
        <v>1</v>
      </c>
      <c r="G980">
        <v>1</v>
      </c>
      <c r="H980">
        <v>3</v>
      </c>
      <c r="I980" t="s">
        <v>1276</v>
      </c>
      <c r="J980" t="s">
        <v>1277</v>
      </c>
      <c r="K980" t="s">
        <v>1278</v>
      </c>
      <c r="L980">
        <v>1348</v>
      </c>
      <c r="N980">
        <v>1009</v>
      </c>
      <c r="O980" t="s">
        <v>64</v>
      </c>
      <c r="P980" t="s">
        <v>64</v>
      </c>
      <c r="Q980">
        <v>1000</v>
      </c>
      <c r="X980">
        <v>2.1000000000000001E-2</v>
      </c>
      <c r="Y980">
        <v>9040.01</v>
      </c>
      <c r="Z980">
        <v>0</v>
      </c>
      <c r="AA980">
        <v>0</v>
      </c>
      <c r="AB980">
        <v>0</v>
      </c>
      <c r="AC980">
        <v>0</v>
      </c>
      <c r="AD980">
        <v>1</v>
      </c>
      <c r="AE980">
        <v>0</v>
      </c>
      <c r="AF980" t="s">
        <v>3</v>
      </c>
      <c r="AG980">
        <v>2.1000000000000001E-2</v>
      </c>
      <c r="AH980">
        <v>2</v>
      </c>
      <c r="AI980">
        <v>39573639</v>
      </c>
      <c r="AJ980">
        <v>1031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</row>
    <row r="981" spans="1:44" x14ac:dyDescent="0.2">
      <c r="A981">
        <f>ROW(Source!A397)</f>
        <v>397</v>
      </c>
      <c r="B981">
        <v>39573663</v>
      </c>
      <c r="C981">
        <v>39573627</v>
      </c>
      <c r="D981">
        <v>36804545</v>
      </c>
      <c r="E981">
        <v>1</v>
      </c>
      <c r="F981">
        <v>1</v>
      </c>
      <c r="G981">
        <v>1</v>
      </c>
      <c r="H981">
        <v>3</v>
      </c>
      <c r="I981" t="s">
        <v>1211</v>
      </c>
      <c r="J981" t="s">
        <v>1212</v>
      </c>
      <c r="K981" t="s">
        <v>1213</v>
      </c>
      <c r="L981">
        <v>1348</v>
      </c>
      <c r="N981">
        <v>1009</v>
      </c>
      <c r="O981" t="s">
        <v>64</v>
      </c>
      <c r="P981" t="s">
        <v>64</v>
      </c>
      <c r="Q981">
        <v>1000</v>
      </c>
      <c r="X981">
        <v>1.0000000000000001E-5</v>
      </c>
      <c r="Y981">
        <v>11978</v>
      </c>
      <c r="Z981">
        <v>0</v>
      </c>
      <c r="AA981">
        <v>0</v>
      </c>
      <c r="AB981">
        <v>0</v>
      </c>
      <c r="AC981">
        <v>0</v>
      </c>
      <c r="AD981">
        <v>1</v>
      </c>
      <c r="AE981">
        <v>0</v>
      </c>
      <c r="AF981" t="s">
        <v>3</v>
      </c>
      <c r="AG981">
        <v>1.0000000000000001E-5</v>
      </c>
      <c r="AH981">
        <v>2</v>
      </c>
      <c r="AI981">
        <v>39573640</v>
      </c>
      <c r="AJ981">
        <v>1032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</row>
    <row r="982" spans="1:44" x14ac:dyDescent="0.2">
      <c r="A982">
        <f>ROW(Source!A397)</f>
        <v>397</v>
      </c>
      <c r="B982">
        <v>39573664</v>
      </c>
      <c r="C982">
        <v>39573627</v>
      </c>
      <c r="D982">
        <v>36805527</v>
      </c>
      <c r="E982">
        <v>1</v>
      </c>
      <c r="F982">
        <v>1</v>
      </c>
      <c r="G982">
        <v>1</v>
      </c>
      <c r="H982">
        <v>3</v>
      </c>
      <c r="I982" t="s">
        <v>1413</v>
      </c>
      <c r="J982" t="s">
        <v>1414</v>
      </c>
      <c r="K982" t="s">
        <v>1415</v>
      </c>
      <c r="L982">
        <v>1348</v>
      </c>
      <c r="N982">
        <v>1009</v>
      </c>
      <c r="O982" t="s">
        <v>64</v>
      </c>
      <c r="P982" t="s">
        <v>64</v>
      </c>
      <c r="Q982">
        <v>1000</v>
      </c>
      <c r="X982">
        <v>1E-4</v>
      </c>
      <c r="Y982">
        <v>37900</v>
      </c>
      <c r="Z982">
        <v>0</v>
      </c>
      <c r="AA982">
        <v>0</v>
      </c>
      <c r="AB982">
        <v>0</v>
      </c>
      <c r="AC982">
        <v>0</v>
      </c>
      <c r="AD982">
        <v>1</v>
      </c>
      <c r="AE982">
        <v>0</v>
      </c>
      <c r="AF982" t="s">
        <v>3</v>
      </c>
      <c r="AG982">
        <v>1E-4</v>
      </c>
      <c r="AH982">
        <v>2</v>
      </c>
      <c r="AI982">
        <v>39573641</v>
      </c>
      <c r="AJ982">
        <v>1033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</row>
    <row r="983" spans="1:44" x14ac:dyDescent="0.2">
      <c r="A983">
        <f>ROW(Source!A397)</f>
        <v>397</v>
      </c>
      <c r="B983">
        <v>39573665</v>
      </c>
      <c r="C983">
        <v>39573627</v>
      </c>
      <c r="D983">
        <v>36823258</v>
      </c>
      <c r="E983">
        <v>1</v>
      </c>
      <c r="F983">
        <v>1</v>
      </c>
      <c r="G983">
        <v>1</v>
      </c>
      <c r="H983">
        <v>3</v>
      </c>
      <c r="I983" t="s">
        <v>579</v>
      </c>
      <c r="J983" t="s">
        <v>581</v>
      </c>
      <c r="K983" t="s">
        <v>580</v>
      </c>
      <c r="L983">
        <v>1348</v>
      </c>
      <c r="N983">
        <v>1009</v>
      </c>
      <c r="O983" t="s">
        <v>64</v>
      </c>
      <c r="P983" t="s">
        <v>64</v>
      </c>
      <c r="Q983">
        <v>1000</v>
      </c>
      <c r="X983">
        <v>2.0000000000000001E-4</v>
      </c>
      <c r="Y983">
        <v>7712</v>
      </c>
      <c r="Z983">
        <v>0</v>
      </c>
      <c r="AA983">
        <v>0</v>
      </c>
      <c r="AB983">
        <v>0</v>
      </c>
      <c r="AC983">
        <v>0</v>
      </c>
      <c r="AD983">
        <v>1</v>
      </c>
      <c r="AE983">
        <v>0</v>
      </c>
      <c r="AF983" t="s">
        <v>3</v>
      </c>
      <c r="AG983">
        <v>2.0000000000000001E-4</v>
      </c>
      <c r="AH983">
        <v>2</v>
      </c>
      <c r="AI983">
        <v>39573643</v>
      </c>
      <c r="AJ983">
        <v>1035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</row>
    <row r="984" spans="1:44" x14ac:dyDescent="0.2">
      <c r="A984">
        <f>ROW(Source!A397)</f>
        <v>397</v>
      </c>
      <c r="B984">
        <v>39573666</v>
      </c>
      <c r="C984">
        <v>39573627</v>
      </c>
      <c r="D984">
        <v>39169913</v>
      </c>
      <c r="E984">
        <v>17</v>
      </c>
      <c r="F984">
        <v>1</v>
      </c>
      <c r="G984">
        <v>1</v>
      </c>
      <c r="H984">
        <v>3</v>
      </c>
      <c r="I984" t="s">
        <v>124</v>
      </c>
      <c r="J984" t="s">
        <v>3</v>
      </c>
      <c r="K984" t="s">
        <v>125</v>
      </c>
      <c r="L984">
        <v>1348</v>
      </c>
      <c r="N984">
        <v>1009</v>
      </c>
      <c r="O984" t="s">
        <v>64</v>
      </c>
      <c r="P984" t="s">
        <v>64</v>
      </c>
      <c r="Q984">
        <v>1000</v>
      </c>
      <c r="X984">
        <v>1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 t="s">
        <v>3</v>
      </c>
      <c r="AG984">
        <v>1</v>
      </c>
      <c r="AH984">
        <v>2</v>
      </c>
      <c r="AI984">
        <v>39573644</v>
      </c>
      <c r="AJ984">
        <v>1036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</row>
    <row r="985" spans="1:44" x14ac:dyDescent="0.2">
      <c r="A985">
        <f>ROW(Source!A397)</f>
        <v>397</v>
      </c>
      <c r="B985">
        <v>39573667</v>
      </c>
      <c r="C985">
        <v>39573627</v>
      </c>
      <c r="D985">
        <v>36825287</v>
      </c>
      <c r="E985">
        <v>1</v>
      </c>
      <c r="F985">
        <v>1</v>
      </c>
      <c r="G985">
        <v>1</v>
      </c>
      <c r="H985">
        <v>3</v>
      </c>
      <c r="I985" t="s">
        <v>1416</v>
      </c>
      <c r="J985" t="s">
        <v>1417</v>
      </c>
      <c r="K985" t="s">
        <v>1418</v>
      </c>
      <c r="L985">
        <v>1302</v>
      </c>
      <c r="N985">
        <v>1003</v>
      </c>
      <c r="O985" t="s">
        <v>47</v>
      </c>
      <c r="P985" t="s">
        <v>47</v>
      </c>
      <c r="Q985">
        <v>10</v>
      </c>
      <c r="X985">
        <v>1.8700000000000001E-2</v>
      </c>
      <c r="Y985">
        <v>50.24</v>
      </c>
      <c r="Z985">
        <v>0</v>
      </c>
      <c r="AA985">
        <v>0</v>
      </c>
      <c r="AB985">
        <v>0</v>
      </c>
      <c r="AC985">
        <v>0</v>
      </c>
      <c r="AD985">
        <v>1</v>
      </c>
      <c r="AE985">
        <v>0</v>
      </c>
      <c r="AF985" t="s">
        <v>3</v>
      </c>
      <c r="AG985">
        <v>1.8700000000000001E-2</v>
      </c>
      <c r="AH985">
        <v>2</v>
      </c>
      <c r="AI985">
        <v>39573645</v>
      </c>
      <c r="AJ985">
        <v>1037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</row>
    <row r="986" spans="1:44" x14ac:dyDescent="0.2">
      <c r="A986">
        <f>ROW(Source!A397)</f>
        <v>397</v>
      </c>
      <c r="B986">
        <v>39573668</v>
      </c>
      <c r="C986">
        <v>39573627</v>
      </c>
      <c r="D986">
        <v>36825646</v>
      </c>
      <c r="E986">
        <v>1</v>
      </c>
      <c r="F986">
        <v>1</v>
      </c>
      <c r="G986">
        <v>1</v>
      </c>
      <c r="H986">
        <v>3</v>
      </c>
      <c r="I986" t="s">
        <v>1220</v>
      </c>
      <c r="J986" t="s">
        <v>1221</v>
      </c>
      <c r="K986" t="s">
        <v>1222</v>
      </c>
      <c r="L986">
        <v>1348</v>
      </c>
      <c r="N986">
        <v>1009</v>
      </c>
      <c r="O986" t="s">
        <v>64</v>
      </c>
      <c r="P986" t="s">
        <v>64</v>
      </c>
      <c r="Q986">
        <v>1000</v>
      </c>
      <c r="X986">
        <v>3.0000000000000001E-5</v>
      </c>
      <c r="Y986">
        <v>4455.2</v>
      </c>
      <c r="Z986">
        <v>0</v>
      </c>
      <c r="AA986">
        <v>0</v>
      </c>
      <c r="AB986">
        <v>0</v>
      </c>
      <c r="AC986">
        <v>0</v>
      </c>
      <c r="AD986">
        <v>1</v>
      </c>
      <c r="AE986">
        <v>0</v>
      </c>
      <c r="AF986" t="s">
        <v>3</v>
      </c>
      <c r="AG986">
        <v>3.0000000000000001E-5</v>
      </c>
      <c r="AH986">
        <v>2</v>
      </c>
      <c r="AI986">
        <v>39573646</v>
      </c>
      <c r="AJ986">
        <v>1038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</row>
    <row r="987" spans="1:44" x14ac:dyDescent="0.2">
      <c r="A987">
        <f>ROW(Source!A397)</f>
        <v>397</v>
      </c>
      <c r="B987">
        <v>39573669</v>
      </c>
      <c r="C987">
        <v>39573627</v>
      </c>
      <c r="D987">
        <v>36826406</v>
      </c>
      <c r="E987">
        <v>1</v>
      </c>
      <c r="F987">
        <v>1</v>
      </c>
      <c r="G987">
        <v>1</v>
      </c>
      <c r="H987">
        <v>3</v>
      </c>
      <c r="I987" t="s">
        <v>1419</v>
      </c>
      <c r="J987" t="s">
        <v>1420</v>
      </c>
      <c r="K987" t="s">
        <v>1421</v>
      </c>
      <c r="L987">
        <v>1348</v>
      </c>
      <c r="N987">
        <v>1009</v>
      </c>
      <c r="O987" t="s">
        <v>64</v>
      </c>
      <c r="P987" t="s">
        <v>64</v>
      </c>
      <c r="Q987">
        <v>1000</v>
      </c>
      <c r="X987">
        <v>1.9400000000000001E-3</v>
      </c>
      <c r="Y987">
        <v>4920</v>
      </c>
      <c r="Z987">
        <v>0</v>
      </c>
      <c r="AA987">
        <v>0</v>
      </c>
      <c r="AB987">
        <v>0</v>
      </c>
      <c r="AC987">
        <v>0</v>
      </c>
      <c r="AD987">
        <v>1</v>
      </c>
      <c r="AE987">
        <v>0</v>
      </c>
      <c r="AF987" t="s">
        <v>3</v>
      </c>
      <c r="AG987">
        <v>1.9400000000000001E-3</v>
      </c>
      <c r="AH987">
        <v>2</v>
      </c>
      <c r="AI987">
        <v>39573647</v>
      </c>
      <c r="AJ987">
        <v>1039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</row>
    <row r="988" spans="1:44" x14ac:dyDescent="0.2">
      <c r="A988">
        <f>ROW(Source!A397)</f>
        <v>397</v>
      </c>
      <c r="B988">
        <v>39573670</v>
      </c>
      <c r="C988">
        <v>39573627</v>
      </c>
      <c r="D988">
        <v>36830313</v>
      </c>
      <c r="E988">
        <v>1</v>
      </c>
      <c r="F988">
        <v>1</v>
      </c>
      <c r="G988">
        <v>1</v>
      </c>
      <c r="H988">
        <v>3</v>
      </c>
      <c r="I988" t="s">
        <v>1422</v>
      </c>
      <c r="J988" t="s">
        <v>1423</v>
      </c>
      <c r="K988" t="s">
        <v>1424</v>
      </c>
      <c r="L988">
        <v>1339</v>
      </c>
      <c r="N988">
        <v>1007</v>
      </c>
      <c r="O988" t="s">
        <v>73</v>
      </c>
      <c r="P988" t="s">
        <v>73</v>
      </c>
      <c r="Q988">
        <v>1</v>
      </c>
      <c r="X988">
        <v>1.0300000000000001E-3</v>
      </c>
      <c r="Y988">
        <v>1700</v>
      </c>
      <c r="Z988">
        <v>0</v>
      </c>
      <c r="AA988">
        <v>0</v>
      </c>
      <c r="AB988">
        <v>0</v>
      </c>
      <c r="AC988">
        <v>0</v>
      </c>
      <c r="AD988">
        <v>1</v>
      </c>
      <c r="AE988">
        <v>0</v>
      </c>
      <c r="AF988" t="s">
        <v>3</v>
      </c>
      <c r="AG988">
        <v>1.0300000000000001E-3</v>
      </c>
      <c r="AH988">
        <v>2</v>
      </c>
      <c r="AI988">
        <v>39573648</v>
      </c>
      <c r="AJ988">
        <v>1040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</row>
    <row r="989" spans="1:44" x14ac:dyDescent="0.2">
      <c r="A989">
        <f>ROW(Source!A397)</f>
        <v>397</v>
      </c>
      <c r="B989">
        <v>39573671</v>
      </c>
      <c r="C989">
        <v>39573627</v>
      </c>
      <c r="D989">
        <v>36837948</v>
      </c>
      <c r="E989">
        <v>1</v>
      </c>
      <c r="F989">
        <v>1</v>
      </c>
      <c r="G989">
        <v>1</v>
      </c>
      <c r="H989">
        <v>3</v>
      </c>
      <c r="I989" t="s">
        <v>1425</v>
      </c>
      <c r="J989" t="s">
        <v>1426</v>
      </c>
      <c r="K989" t="s">
        <v>1427</v>
      </c>
      <c r="L989">
        <v>1348</v>
      </c>
      <c r="N989">
        <v>1009</v>
      </c>
      <c r="O989" t="s">
        <v>64</v>
      </c>
      <c r="P989" t="s">
        <v>64</v>
      </c>
      <c r="Q989">
        <v>1000</v>
      </c>
      <c r="X989">
        <v>3.1E-4</v>
      </c>
      <c r="Y989">
        <v>15620</v>
      </c>
      <c r="Z989">
        <v>0</v>
      </c>
      <c r="AA989">
        <v>0</v>
      </c>
      <c r="AB989">
        <v>0</v>
      </c>
      <c r="AC989">
        <v>0</v>
      </c>
      <c r="AD989">
        <v>1</v>
      </c>
      <c r="AE989">
        <v>0</v>
      </c>
      <c r="AF989" t="s">
        <v>3</v>
      </c>
      <c r="AG989">
        <v>3.1E-4</v>
      </c>
      <c r="AH989">
        <v>2</v>
      </c>
      <c r="AI989">
        <v>39573649</v>
      </c>
      <c r="AJ989">
        <v>1041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</row>
    <row r="990" spans="1:44" x14ac:dyDescent="0.2">
      <c r="A990">
        <f>ROW(Source!A397)</f>
        <v>397</v>
      </c>
      <c r="B990">
        <v>39573672</v>
      </c>
      <c r="C990">
        <v>39573627</v>
      </c>
      <c r="D990">
        <v>36839146</v>
      </c>
      <c r="E990">
        <v>1</v>
      </c>
      <c r="F990">
        <v>1</v>
      </c>
      <c r="G990">
        <v>1</v>
      </c>
      <c r="H990">
        <v>3</v>
      </c>
      <c r="I990" t="s">
        <v>1393</v>
      </c>
      <c r="J990" t="s">
        <v>1394</v>
      </c>
      <c r="K990" t="s">
        <v>1395</v>
      </c>
      <c r="L990">
        <v>1348</v>
      </c>
      <c r="N990">
        <v>1009</v>
      </c>
      <c r="O990" t="s">
        <v>64</v>
      </c>
      <c r="P990" t="s">
        <v>64</v>
      </c>
      <c r="Q990">
        <v>1000</v>
      </c>
      <c r="X990">
        <v>5.9999999999999995E-4</v>
      </c>
      <c r="Y990">
        <v>9420</v>
      </c>
      <c r="Z990">
        <v>0</v>
      </c>
      <c r="AA990">
        <v>0</v>
      </c>
      <c r="AB990">
        <v>0</v>
      </c>
      <c r="AC990">
        <v>0</v>
      </c>
      <c r="AD990">
        <v>1</v>
      </c>
      <c r="AE990">
        <v>0</v>
      </c>
      <c r="AF990" t="s">
        <v>3</v>
      </c>
      <c r="AG990">
        <v>5.9999999999999995E-4</v>
      </c>
      <c r="AH990">
        <v>2</v>
      </c>
      <c r="AI990">
        <v>39573650</v>
      </c>
      <c r="AJ990">
        <v>1042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</row>
    <row r="991" spans="1:44" x14ac:dyDescent="0.2">
      <c r="A991">
        <f>ROW(Source!A400)</f>
        <v>400</v>
      </c>
      <c r="B991">
        <v>39573699</v>
      </c>
      <c r="C991">
        <v>39573675</v>
      </c>
      <c r="D991">
        <v>37070495</v>
      </c>
      <c r="E991">
        <v>1</v>
      </c>
      <c r="F991">
        <v>1</v>
      </c>
      <c r="G991">
        <v>1</v>
      </c>
      <c r="H991">
        <v>1</v>
      </c>
      <c r="I991" t="s">
        <v>1274</v>
      </c>
      <c r="J991" t="s">
        <v>3</v>
      </c>
      <c r="K991" t="s">
        <v>1275</v>
      </c>
      <c r="L991">
        <v>1191</v>
      </c>
      <c r="N991">
        <v>1013</v>
      </c>
      <c r="O991" t="s">
        <v>1143</v>
      </c>
      <c r="P991" t="s">
        <v>1143</v>
      </c>
      <c r="Q991">
        <v>1</v>
      </c>
      <c r="X991">
        <v>63.28</v>
      </c>
      <c r="Y991">
        <v>0</v>
      </c>
      <c r="Z991">
        <v>0</v>
      </c>
      <c r="AA991">
        <v>0</v>
      </c>
      <c r="AB991">
        <v>8.74</v>
      </c>
      <c r="AC991">
        <v>0</v>
      </c>
      <c r="AD991">
        <v>1</v>
      </c>
      <c r="AE991">
        <v>1</v>
      </c>
      <c r="AF991" t="s">
        <v>20</v>
      </c>
      <c r="AG991">
        <v>72.771999999999991</v>
      </c>
      <c r="AH991">
        <v>2</v>
      </c>
      <c r="AI991">
        <v>39573676</v>
      </c>
      <c r="AJ991">
        <v>1043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</row>
    <row r="992" spans="1:44" x14ac:dyDescent="0.2">
      <c r="A992">
        <f>ROW(Source!A400)</f>
        <v>400</v>
      </c>
      <c r="B992">
        <v>39573700</v>
      </c>
      <c r="C992">
        <v>39573675</v>
      </c>
      <c r="D992">
        <v>37064876</v>
      </c>
      <c r="E992">
        <v>1</v>
      </c>
      <c r="F992">
        <v>1</v>
      </c>
      <c r="G992">
        <v>1</v>
      </c>
      <c r="H992">
        <v>1</v>
      </c>
      <c r="I992" t="s">
        <v>1146</v>
      </c>
      <c r="J992" t="s">
        <v>3</v>
      </c>
      <c r="K992" t="s">
        <v>1147</v>
      </c>
      <c r="L992">
        <v>1191</v>
      </c>
      <c r="N992">
        <v>1013</v>
      </c>
      <c r="O992" t="s">
        <v>1143</v>
      </c>
      <c r="P992" t="s">
        <v>1143</v>
      </c>
      <c r="Q992">
        <v>1</v>
      </c>
      <c r="X992">
        <v>4.01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1</v>
      </c>
      <c r="AE992">
        <v>2</v>
      </c>
      <c r="AF992" t="s">
        <v>19</v>
      </c>
      <c r="AG992">
        <v>5.0124999999999993</v>
      </c>
      <c r="AH992">
        <v>2</v>
      </c>
      <c r="AI992">
        <v>39573677</v>
      </c>
      <c r="AJ992">
        <v>1044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</row>
    <row r="993" spans="1:44" x14ac:dyDescent="0.2">
      <c r="A993">
        <f>ROW(Source!A400)</f>
        <v>400</v>
      </c>
      <c r="B993">
        <v>39573701</v>
      </c>
      <c r="C993">
        <v>39573675</v>
      </c>
      <c r="D993">
        <v>36882079</v>
      </c>
      <c r="E993">
        <v>1</v>
      </c>
      <c r="F993">
        <v>1</v>
      </c>
      <c r="G993">
        <v>1</v>
      </c>
      <c r="H993">
        <v>2</v>
      </c>
      <c r="I993" t="s">
        <v>1401</v>
      </c>
      <c r="J993" t="s">
        <v>1402</v>
      </c>
      <c r="K993" t="s">
        <v>1403</v>
      </c>
      <c r="L993">
        <v>1368</v>
      </c>
      <c r="N993">
        <v>1011</v>
      </c>
      <c r="O993" t="s">
        <v>1151</v>
      </c>
      <c r="P993" t="s">
        <v>1151</v>
      </c>
      <c r="Q993">
        <v>1</v>
      </c>
      <c r="X993">
        <v>0.1</v>
      </c>
      <c r="Y993">
        <v>0</v>
      </c>
      <c r="Z993">
        <v>120.24</v>
      </c>
      <c r="AA993">
        <v>15.42</v>
      </c>
      <c r="AB993">
        <v>0</v>
      </c>
      <c r="AC993">
        <v>0</v>
      </c>
      <c r="AD993">
        <v>1</v>
      </c>
      <c r="AE993">
        <v>0</v>
      </c>
      <c r="AF993" t="s">
        <v>19</v>
      </c>
      <c r="AG993">
        <v>0.125</v>
      </c>
      <c r="AH993">
        <v>2</v>
      </c>
      <c r="AI993">
        <v>39573678</v>
      </c>
      <c r="AJ993">
        <v>1045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</row>
    <row r="994" spans="1:44" x14ac:dyDescent="0.2">
      <c r="A994">
        <f>ROW(Source!A400)</f>
        <v>400</v>
      </c>
      <c r="B994">
        <v>39573702</v>
      </c>
      <c r="C994">
        <v>39573675</v>
      </c>
      <c r="D994">
        <v>36882159</v>
      </c>
      <c r="E994">
        <v>1</v>
      </c>
      <c r="F994">
        <v>1</v>
      </c>
      <c r="G994">
        <v>1</v>
      </c>
      <c r="H994">
        <v>2</v>
      </c>
      <c r="I994" t="s">
        <v>1155</v>
      </c>
      <c r="J994" t="s">
        <v>1156</v>
      </c>
      <c r="K994" t="s">
        <v>1157</v>
      </c>
      <c r="L994">
        <v>1368</v>
      </c>
      <c r="N994">
        <v>1011</v>
      </c>
      <c r="O994" t="s">
        <v>1151</v>
      </c>
      <c r="P994" t="s">
        <v>1151</v>
      </c>
      <c r="Q994">
        <v>1</v>
      </c>
      <c r="X994">
        <v>0.12</v>
      </c>
      <c r="Y994">
        <v>0</v>
      </c>
      <c r="Z994">
        <v>111.99</v>
      </c>
      <c r="AA994">
        <v>13.5</v>
      </c>
      <c r="AB994">
        <v>0</v>
      </c>
      <c r="AC994">
        <v>0</v>
      </c>
      <c r="AD994">
        <v>1</v>
      </c>
      <c r="AE994">
        <v>0</v>
      </c>
      <c r="AF994" t="s">
        <v>19</v>
      </c>
      <c r="AG994">
        <v>0.15</v>
      </c>
      <c r="AH994">
        <v>2</v>
      </c>
      <c r="AI994">
        <v>39573679</v>
      </c>
      <c r="AJ994">
        <v>1046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</row>
    <row r="995" spans="1:44" x14ac:dyDescent="0.2">
      <c r="A995">
        <f>ROW(Source!A400)</f>
        <v>400</v>
      </c>
      <c r="B995">
        <v>39573703</v>
      </c>
      <c r="C995">
        <v>39573675</v>
      </c>
      <c r="D995">
        <v>36882171</v>
      </c>
      <c r="E995">
        <v>1</v>
      </c>
      <c r="F995">
        <v>1</v>
      </c>
      <c r="G995">
        <v>1</v>
      </c>
      <c r="H995">
        <v>2</v>
      </c>
      <c r="I995" t="s">
        <v>1404</v>
      </c>
      <c r="J995" t="s">
        <v>1405</v>
      </c>
      <c r="K995" t="s">
        <v>1406</v>
      </c>
      <c r="L995">
        <v>1368</v>
      </c>
      <c r="N995">
        <v>1011</v>
      </c>
      <c r="O995" t="s">
        <v>1151</v>
      </c>
      <c r="P995" t="s">
        <v>1151</v>
      </c>
      <c r="Q995">
        <v>1</v>
      </c>
      <c r="X995">
        <v>3.6</v>
      </c>
      <c r="Y995">
        <v>0</v>
      </c>
      <c r="Z995">
        <v>120.04</v>
      </c>
      <c r="AA995">
        <v>13.5</v>
      </c>
      <c r="AB995">
        <v>0</v>
      </c>
      <c r="AC995">
        <v>0</v>
      </c>
      <c r="AD995">
        <v>1</v>
      </c>
      <c r="AE995">
        <v>0</v>
      </c>
      <c r="AF995" t="s">
        <v>19</v>
      </c>
      <c r="AG995">
        <v>4.5</v>
      </c>
      <c r="AH995">
        <v>2</v>
      </c>
      <c r="AI995">
        <v>39573680</v>
      </c>
      <c r="AJ995">
        <v>1047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</row>
    <row r="996" spans="1:44" x14ac:dyDescent="0.2">
      <c r="A996">
        <f>ROW(Source!A400)</f>
        <v>400</v>
      </c>
      <c r="B996">
        <v>39573704</v>
      </c>
      <c r="C996">
        <v>39573675</v>
      </c>
      <c r="D996">
        <v>36883554</v>
      </c>
      <c r="E996">
        <v>1</v>
      </c>
      <c r="F996">
        <v>1</v>
      </c>
      <c r="G996">
        <v>1</v>
      </c>
      <c r="H996">
        <v>2</v>
      </c>
      <c r="I996" t="s">
        <v>1158</v>
      </c>
      <c r="J996" t="s">
        <v>1159</v>
      </c>
      <c r="K996" t="s">
        <v>1160</v>
      </c>
      <c r="L996">
        <v>1368</v>
      </c>
      <c r="N996">
        <v>1011</v>
      </c>
      <c r="O996" t="s">
        <v>1151</v>
      </c>
      <c r="P996" t="s">
        <v>1151</v>
      </c>
      <c r="Q996">
        <v>1</v>
      </c>
      <c r="X996">
        <v>0.19</v>
      </c>
      <c r="Y996">
        <v>0</v>
      </c>
      <c r="Z996">
        <v>65.709999999999994</v>
      </c>
      <c r="AA996">
        <v>11.6</v>
      </c>
      <c r="AB996">
        <v>0</v>
      </c>
      <c r="AC996">
        <v>0</v>
      </c>
      <c r="AD996">
        <v>1</v>
      </c>
      <c r="AE996">
        <v>0</v>
      </c>
      <c r="AF996" t="s">
        <v>19</v>
      </c>
      <c r="AG996">
        <v>0.23749999999999999</v>
      </c>
      <c r="AH996">
        <v>2</v>
      </c>
      <c r="AI996">
        <v>39573681</v>
      </c>
      <c r="AJ996">
        <v>1048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</row>
    <row r="997" spans="1:44" x14ac:dyDescent="0.2">
      <c r="A997">
        <f>ROW(Source!A400)</f>
        <v>400</v>
      </c>
      <c r="B997">
        <v>39573705</v>
      </c>
      <c r="C997">
        <v>39573675</v>
      </c>
      <c r="D997">
        <v>36883789</v>
      </c>
      <c r="E997">
        <v>1</v>
      </c>
      <c r="F997">
        <v>1</v>
      </c>
      <c r="G997">
        <v>1</v>
      </c>
      <c r="H997">
        <v>2</v>
      </c>
      <c r="I997" t="s">
        <v>1378</v>
      </c>
      <c r="J997" t="s">
        <v>1379</v>
      </c>
      <c r="K997" t="s">
        <v>1380</v>
      </c>
      <c r="L997">
        <v>1368</v>
      </c>
      <c r="N997">
        <v>1011</v>
      </c>
      <c r="O997" t="s">
        <v>1151</v>
      </c>
      <c r="P997" t="s">
        <v>1151</v>
      </c>
      <c r="Q997">
        <v>1</v>
      </c>
      <c r="X997">
        <v>1.46</v>
      </c>
      <c r="Y997">
        <v>0</v>
      </c>
      <c r="Z997">
        <v>1.2</v>
      </c>
      <c r="AA997">
        <v>0</v>
      </c>
      <c r="AB997">
        <v>0</v>
      </c>
      <c r="AC997">
        <v>0</v>
      </c>
      <c r="AD997">
        <v>1</v>
      </c>
      <c r="AE997">
        <v>0</v>
      </c>
      <c r="AF997" t="s">
        <v>19</v>
      </c>
      <c r="AG997">
        <v>1.825</v>
      </c>
      <c r="AH997">
        <v>2</v>
      </c>
      <c r="AI997">
        <v>39573682</v>
      </c>
      <c r="AJ997">
        <v>1049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</row>
    <row r="998" spans="1:44" x14ac:dyDescent="0.2">
      <c r="A998">
        <f>ROW(Source!A400)</f>
        <v>400</v>
      </c>
      <c r="B998">
        <v>39573706</v>
      </c>
      <c r="C998">
        <v>39573675</v>
      </c>
      <c r="D998">
        <v>36883836</v>
      </c>
      <c r="E998">
        <v>1</v>
      </c>
      <c r="F998">
        <v>1</v>
      </c>
      <c r="G998">
        <v>1</v>
      </c>
      <c r="H998">
        <v>2</v>
      </c>
      <c r="I998" t="s">
        <v>1407</v>
      </c>
      <c r="J998" t="s">
        <v>1408</v>
      </c>
      <c r="K998" t="s">
        <v>1409</v>
      </c>
      <c r="L998">
        <v>1368</v>
      </c>
      <c r="N998">
        <v>1011</v>
      </c>
      <c r="O998" t="s">
        <v>1151</v>
      </c>
      <c r="P998" t="s">
        <v>1151</v>
      </c>
      <c r="Q998">
        <v>1</v>
      </c>
      <c r="X998">
        <v>0.1</v>
      </c>
      <c r="Y998">
        <v>0</v>
      </c>
      <c r="Z998">
        <v>12.31</v>
      </c>
      <c r="AA998">
        <v>0</v>
      </c>
      <c r="AB998">
        <v>0</v>
      </c>
      <c r="AC998">
        <v>0</v>
      </c>
      <c r="AD998">
        <v>1</v>
      </c>
      <c r="AE998">
        <v>0</v>
      </c>
      <c r="AF998" t="s">
        <v>19</v>
      </c>
      <c r="AG998">
        <v>0.125</v>
      </c>
      <c r="AH998">
        <v>2</v>
      </c>
      <c r="AI998">
        <v>39573683</v>
      </c>
      <c r="AJ998">
        <v>1050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</row>
    <row r="999" spans="1:44" x14ac:dyDescent="0.2">
      <c r="A999">
        <f>ROW(Source!A400)</f>
        <v>400</v>
      </c>
      <c r="B999">
        <v>39573707</v>
      </c>
      <c r="C999">
        <v>39573675</v>
      </c>
      <c r="D999">
        <v>36800159</v>
      </c>
      <c r="E999">
        <v>1</v>
      </c>
      <c r="F999">
        <v>1</v>
      </c>
      <c r="G999">
        <v>1</v>
      </c>
      <c r="H999">
        <v>3</v>
      </c>
      <c r="I999" t="s">
        <v>1387</v>
      </c>
      <c r="J999" t="s">
        <v>1388</v>
      </c>
      <c r="K999" t="s">
        <v>1389</v>
      </c>
      <c r="L999">
        <v>1339</v>
      </c>
      <c r="N999">
        <v>1007</v>
      </c>
      <c r="O999" t="s">
        <v>73</v>
      </c>
      <c r="P999" t="s">
        <v>73</v>
      </c>
      <c r="Q999">
        <v>1</v>
      </c>
      <c r="X999">
        <v>1.2</v>
      </c>
      <c r="Y999">
        <v>6.22</v>
      </c>
      <c r="Z999">
        <v>0</v>
      </c>
      <c r="AA999">
        <v>0</v>
      </c>
      <c r="AB999">
        <v>0</v>
      </c>
      <c r="AC999">
        <v>0</v>
      </c>
      <c r="AD999">
        <v>1</v>
      </c>
      <c r="AE999">
        <v>0</v>
      </c>
      <c r="AF999" t="s">
        <v>3</v>
      </c>
      <c r="AG999">
        <v>1.2</v>
      </c>
      <c r="AH999">
        <v>2</v>
      </c>
      <c r="AI999">
        <v>39573684</v>
      </c>
      <c r="AJ999">
        <v>1051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</row>
    <row r="1000" spans="1:44" x14ac:dyDescent="0.2">
      <c r="A1000">
        <f>ROW(Source!A400)</f>
        <v>400</v>
      </c>
      <c r="B1000">
        <v>39573708</v>
      </c>
      <c r="C1000">
        <v>39573675</v>
      </c>
      <c r="D1000">
        <v>36800166</v>
      </c>
      <c r="E1000">
        <v>1</v>
      </c>
      <c r="F1000">
        <v>1</v>
      </c>
      <c r="G1000">
        <v>1</v>
      </c>
      <c r="H1000">
        <v>3</v>
      </c>
      <c r="I1000" t="s">
        <v>1410</v>
      </c>
      <c r="J1000" t="s">
        <v>1411</v>
      </c>
      <c r="K1000" t="s">
        <v>1412</v>
      </c>
      <c r="L1000">
        <v>1346</v>
      </c>
      <c r="N1000">
        <v>1009</v>
      </c>
      <c r="O1000" t="s">
        <v>307</v>
      </c>
      <c r="P1000" t="s">
        <v>307</v>
      </c>
      <c r="Q1000">
        <v>1</v>
      </c>
      <c r="X1000">
        <v>0.36</v>
      </c>
      <c r="Y1000">
        <v>6.09</v>
      </c>
      <c r="Z1000">
        <v>0</v>
      </c>
      <c r="AA1000">
        <v>0</v>
      </c>
      <c r="AB1000">
        <v>0</v>
      </c>
      <c r="AC1000">
        <v>0</v>
      </c>
      <c r="AD1000">
        <v>1</v>
      </c>
      <c r="AE1000">
        <v>0</v>
      </c>
      <c r="AF1000" t="s">
        <v>3</v>
      </c>
      <c r="AG1000">
        <v>0.36</v>
      </c>
      <c r="AH1000">
        <v>2</v>
      </c>
      <c r="AI1000">
        <v>39573685</v>
      </c>
      <c r="AJ1000">
        <v>1052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</row>
    <row r="1001" spans="1:44" x14ac:dyDescent="0.2">
      <c r="A1001">
        <f>ROW(Source!A400)</f>
        <v>400</v>
      </c>
      <c r="B1001">
        <v>39573709</v>
      </c>
      <c r="C1001">
        <v>39573675</v>
      </c>
      <c r="D1001">
        <v>36803256</v>
      </c>
      <c r="E1001">
        <v>1</v>
      </c>
      <c r="F1001">
        <v>1</v>
      </c>
      <c r="G1001">
        <v>1</v>
      </c>
      <c r="H1001">
        <v>3</v>
      </c>
      <c r="I1001" t="s">
        <v>1178</v>
      </c>
      <c r="J1001" t="s">
        <v>1179</v>
      </c>
      <c r="K1001" t="s">
        <v>1180</v>
      </c>
      <c r="L1001">
        <v>1348</v>
      </c>
      <c r="N1001">
        <v>1009</v>
      </c>
      <c r="O1001" t="s">
        <v>64</v>
      </c>
      <c r="P1001" t="s">
        <v>64</v>
      </c>
      <c r="Q1001">
        <v>1000</v>
      </c>
      <c r="X1001">
        <v>4.4000000000000002E-4</v>
      </c>
      <c r="Y1001">
        <v>10315.01</v>
      </c>
      <c r="Z1001">
        <v>0</v>
      </c>
      <c r="AA1001">
        <v>0</v>
      </c>
      <c r="AB1001">
        <v>0</v>
      </c>
      <c r="AC1001">
        <v>0</v>
      </c>
      <c r="AD1001">
        <v>1</v>
      </c>
      <c r="AE1001">
        <v>0</v>
      </c>
      <c r="AF1001" t="s">
        <v>3</v>
      </c>
      <c r="AG1001">
        <v>4.4000000000000002E-4</v>
      </c>
      <c r="AH1001">
        <v>2</v>
      </c>
      <c r="AI1001">
        <v>39573686</v>
      </c>
      <c r="AJ1001">
        <v>1053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</row>
    <row r="1002" spans="1:44" x14ac:dyDescent="0.2">
      <c r="A1002">
        <f>ROW(Source!A400)</f>
        <v>400</v>
      </c>
      <c r="B1002">
        <v>39573710</v>
      </c>
      <c r="C1002">
        <v>39573675</v>
      </c>
      <c r="D1002">
        <v>36804447</v>
      </c>
      <c r="E1002">
        <v>1</v>
      </c>
      <c r="F1002">
        <v>1</v>
      </c>
      <c r="G1002">
        <v>1</v>
      </c>
      <c r="H1002">
        <v>3</v>
      </c>
      <c r="I1002" t="s">
        <v>1276</v>
      </c>
      <c r="J1002" t="s">
        <v>1277</v>
      </c>
      <c r="K1002" t="s">
        <v>1278</v>
      </c>
      <c r="L1002">
        <v>1348</v>
      </c>
      <c r="N1002">
        <v>1009</v>
      </c>
      <c r="O1002" t="s">
        <v>64</v>
      </c>
      <c r="P1002" t="s">
        <v>64</v>
      </c>
      <c r="Q1002">
        <v>1000</v>
      </c>
      <c r="X1002">
        <v>2.1000000000000001E-2</v>
      </c>
      <c r="Y1002">
        <v>9040.01</v>
      </c>
      <c r="Z1002">
        <v>0</v>
      </c>
      <c r="AA1002">
        <v>0</v>
      </c>
      <c r="AB1002">
        <v>0</v>
      </c>
      <c r="AC1002">
        <v>0</v>
      </c>
      <c r="AD1002">
        <v>1</v>
      </c>
      <c r="AE1002">
        <v>0</v>
      </c>
      <c r="AF1002" t="s">
        <v>3</v>
      </c>
      <c r="AG1002">
        <v>2.1000000000000001E-2</v>
      </c>
      <c r="AH1002">
        <v>2</v>
      </c>
      <c r="AI1002">
        <v>39573687</v>
      </c>
      <c r="AJ1002">
        <v>1054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</row>
    <row r="1003" spans="1:44" x14ac:dyDescent="0.2">
      <c r="A1003">
        <f>ROW(Source!A400)</f>
        <v>400</v>
      </c>
      <c r="B1003">
        <v>39573711</v>
      </c>
      <c r="C1003">
        <v>39573675</v>
      </c>
      <c r="D1003">
        <v>36804545</v>
      </c>
      <c r="E1003">
        <v>1</v>
      </c>
      <c r="F1003">
        <v>1</v>
      </c>
      <c r="G1003">
        <v>1</v>
      </c>
      <c r="H1003">
        <v>3</v>
      </c>
      <c r="I1003" t="s">
        <v>1211</v>
      </c>
      <c r="J1003" t="s">
        <v>1212</v>
      </c>
      <c r="K1003" t="s">
        <v>1213</v>
      </c>
      <c r="L1003">
        <v>1348</v>
      </c>
      <c r="N1003">
        <v>1009</v>
      </c>
      <c r="O1003" t="s">
        <v>64</v>
      </c>
      <c r="P1003" t="s">
        <v>64</v>
      </c>
      <c r="Q1003">
        <v>1000</v>
      </c>
      <c r="X1003">
        <v>1.0000000000000001E-5</v>
      </c>
      <c r="Y1003">
        <v>11978</v>
      </c>
      <c r="Z1003">
        <v>0</v>
      </c>
      <c r="AA1003">
        <v>0</v>
      </c>
      <c r="AB1003">
        <v>0</v>
      </c>
      <c r="AC1003">
        <v>0</v>
      </c>
      <c r="AD1003">
        <v>1</v>
      </c>
      <c r="AE1003">
        <v>0</v>
      </c>
      <c r="AF1003" t="s">
        <v>3</v>
      </c>
      <c r="AG1003">
        <v>1.0000000000000001E-5</v>
      </c>
      <c r="AH1003">
        <v>2</v>
      </c>
      <c r="AI1003">
        <v>39573688</v>
      </c>
      <c r="AJ1003">
        <v>1055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</row>
    <row r="1004" spans="1:44" x14ac:dyDescent="0.2">
      <c r="A1004">
        <f>ROW(Source!A400)</f>
        <v>400</v>
      </c>
      <c r="B1004">
        <v>39573712</v>
      </c>
      <c r="C1004">
        <v>39573675</v>
      </c>
      <c r="D1004">
        <v>36805527</v>
      </c>
      <c r="E1004">
        <v>1</v>
      </c>
      <c r="F1004">
        <v>1</v>
      </c>
      <c r="G1004">
        <v>1</v>
      </c>
      <c r="H1004">
        <v>3</v>
      </c>
      <c r="I1004" t="s">
        <v>1413</v>
      </c>
      <c r="J1004" t="s">
        <v>1414</v>
      </c>
      <c r="K1004" t="s">
        <v>1415</v>
      </c>
      <c r="L1004">
        <v>1348</v>
      </c>
      <c r="N1004">
        <v>1009</v>
      </c>
      <c r="O1004" t="s">
        <v>64</v>
      </c>
      <c r="P1004" t="s">
        <v>64</v>
      </c>
      <c r="Q1004">
        <v>1000</v>
      </c>
      <c r="X1004">
        <v>1E-4</v>
      </c>
      <c r="Y1004">
        <v>37900</v>
      </c>
      <c r="Z1004">
        <v>0</v>
      </c>
      <c r="AA1004">
        <v>0</v>
      </c>
      <c r="AB1004">
        <v>0</v>
      </c>
      <c r="AC1004">
        <v>0</v>
      </c>
      <c r="AD1004">
        <v>1</v>
      </c>
      <c r="AE1004">
        <v>0</v>
      </c>
      <c r="AF1004" t="s">
        <v>3</v>
      </c>
      <c r="AG1004">
        <v>1E-4</v>
      </c>
      <c r="AH1004">
        <v>2</v>
      </c>
      <c r="AI1004">
        <v>39573689</v>
      </c>
      <c r="AJ1004">
        <v>1056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</row>
    <row r="1005" spans="1:44" x14ac:dyDescent="0.2">
      <c r="A1005">
        <f>ROW(Source!A400)</f>
        <v>400</v>
      </c>
      <c r="B1005">
        <v>39573713</v>
      </c>
      <c r="C1005">
        <v>39573675</v>
      </c>
      <c r="D1005">
        <v>36823258</v>
      </c>
      <c r="E1005">
        <v>1</v>
      </c>
      <c r="F1005">
        <v>1</v>
      </c>
      <c r="G1005">
        <v>1</v>
      </c>
      <c r="H1005">
        <v>3</v>
      </c>
      <c r="I1005" t="s">
        <v>579</v>
      </c>
      <c r="J1005" t="s">
        <v>581</v>
      </c>
      <c r="K1005" t="s">
        <v>580</v>
      </c>
      <c r="L1005">
        <v>1348</v>
      </c>
      <c r="N1005">
        <v>1009</v>
      </c>
      <c r="O1005" t="s">
        <v>64</v>
      </c>
      <c r="P1005" t="s">
        <v>64</v>
      </c>
      <c r="Q1005">
        <v>1000</v>
      </c>
      <c r="X1005">
        <v>2.0000000000000001E-4</v>
      </c>
      <c r="Y1005">
        <v>7712</v>
      </c>
      <c r="Z1005">
        <v>0</v>
      </c>
      <c r="AA1005">
        <v>0</v>
      </c>
      <c r="AB1005">
        <v>0</v>
      </c>
      <c r="AC1005">
        <v>0</v>
      </c>
      <c r="AD1005">
        <v>1</v>
      </c>
      <c r="AE1005">
        <v>0</v>
      </c>
      <c r="AF1005" t="s">
        <v>3</v>
      </c>
      <c r="AG1005">
        <v>2.0000000000000001E-4</v>
      </c>
      <c r="AH1005">
        <v>2</v>
      </c>
      <c r="AI1005">
        <v>39573691</v>
      </c>
      <c r="AJ1005">
        <v>1058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</row>
    <row r="1006" spans="1:44" x14ac:dyDescent="0.2">
      <c r="A1006">
        <f>ROW(Source!A400)</f>
        <v>400</v>
      </c>
      <c r="B1006">
        <v>39573714</v>
      </c>
      <c r="C1006">
        <v>39573675</v>
      </c>
      <c r="D1006">
        <v>39169913</v>
      </c>
      <c r="E1006">
        <v>17</v>
      </c>
      <c r="F1006">
        <v>1</v>
      </c>
      <c r="G1006">
        <v>1</v>
      </c>
      <c r="H1006">
        <v>3</v>
      </c>
      <c r="I1006" t="s">
        <v>124</v>
      </c>
      <c r="J1006" t="s">
        <v>3</v>
      </c>
      <c r="K1006" t="s">
        <v>125</v>
      </c>
      <c r="L1006">
        <v>1348</v>
      </c>
      <c r="N1006">
        <v>1009</v>
      </c>
      <c r="O1006" t="s">
        <v>64</v>
      </c>
      <c r="P1006" t="s">
        <v>64</v>
      </c>
      <c r="Q1006">
        <v>1000</v>
      </c>
      <c r="X1006">
        <v>1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 t="s">
        <v>3</v>
      </c>
      <c r="AG1006">
        <v>1</v>
      </c>
      <c r="AH1006">
        <v>2</v>
      </c>
      <c r="AI1006">
        <v>39573692</v>
      </c>
      <c r="AJ1006">
        <v>1059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</row>
    <row r="1007" spans="1:44" x14ac:dyDescent="0.2">
      <c r="A1007">
        <f>ROW(Source!A400)</f>
        <v>400</v>
      </c>
      <c r="B1007">
        <v>39573715</v>
      </c>
      <c r="C1007">
        <v>39573675</v>
      </c>
      <c r="D1007">
        <v>36825287</v>
      </c>
      <c r="E1007">
        <v>1</v>
      </c>
      <c r="F1007">
        <v>1</v>
      </c>
      <c r="G1007">
        <v>1</v>
      </c>
      <c r="H1007">
        <v>3</v>
      </c>
      <c r="I1007" t="s">
        <v>1416</v>
      </c>
      <c r="J1007" t="s">
        <v>1417</v>
      </c>
      <c r="K1007" t="s">
        <v>1418</v>
      </c>
      <c r="L1007">
        <v>1302</v>
      </c>
      <c r="N1007">
        <v>1003</v>
      </c>
      <c r="O1007" t="s">
        <v>47</v>
      </c>
      <c r="P1007" t="s">
        <v>47</v>
      </c>
      <c r="Q1007">
        <v>10</v>
      </c>
      <c r="X1007">
        <v>1.8700000000000001E-2</v>
      </c>
      <c r="Y1007">
        <v>50.24</v>
      </c>
      <c r="Z1007">
        <v>0</v>
      </c>
      <c r="AA1007">
        <v>0</v>
      </c>
      <c r="AB1007">
        <v>0</v>
      </c>
      <c r="AC1007">
        <v>0</v>
      </c>
      <c r="AD1007">
        <v>1</v>
      </c>
      <c r="AE1007">
        <v>0</v>
      </c>
      <c r="AF1007" t="s">
        <v>3</v>
      </c>
      <c r="AG1007">
        <v>1.8700000000000001E-2</v>
      </c>
      <c r="AH1007">
        <v>2</v>
      </c>
      <c r="AI1007">
        <v>39573693</v>
      </c>
      <c r="AJ1007">
        <v>1060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</row>
    <row r="1008" spans="1:44" x14ac:dyDescent="0.2">
      <c r="A1008">
        <f>ROW(Source!A400)</f>
        <v>400</v>
      </c>
      <c r="B1008">
        <v>39573716</v>
      </c>
      <c r="C1008">
        <v>39573675</v>
      </c>
      <c r="D1008">
        <v>36825646</v>
      </c>
      <c r="E1008">
        <v>1</v>
      </c>
      <c r="F1008">
        <v>1</v>
      </c>
      <c r="G1008">
        <v>1</v>
      </c>
      <c r="H1008">
        <v>3</v>
      </c>
      <c r="I1008" t="s">
        <v>1220</v>
      </c>
      <c r="J1008" t="s">
        <v>1221</v>
      </c>
      <c r="K1008" t="s">
        <v>1222</v>
      </c>
      <c r="L1008">
        <v>1348</v>
      </c>
      <c r="N1008">
        <v>1009</v>
      </c>
      <c r="O1008" t="s">
        <v>64</v>
      </c>
      <c r="P1008" t="s">
        <v>64</v>
      </c>
      <c r="Q1008">
        <v>1000</v>
      </c>
      <c r="X1008">
        <v>3.0000000000000001E-5</v>
      </c>
      <c r="Y1008">
        <v>4455.2</v>
      </c>
      <c r="Z1008">
        <v>0</v>
      </c>
      <c r="AA1008">
        <v>0</v>
      </c>
      <c r="AB1008">
        <v>0</v>
      </c>
      <c r="AC1008">
        <v>0</v>
      </c>
      <c r="AD1008">
        <v>1</v>
      </c>
      <c r="AE1008">
        <v>0</v>
      </c>
      <c r="AF1008" t="s">
        <v>3</v>
      </c>
      <c r="AG1008">
        <v>3.0000000000000001E-5</v>
      </c>
      <c r="AH1008">
        <v>2</v>
      </c>
      <c r="AI1008">
        <v>39573694</v>
      </c>
      <c r="AJ1008">
        <v>1061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</row>
    <row r="1009" spans="1:44" x14ac:dyDescent="0.2">
      <c r="A1009">
        <f>ROW(Source!A400)</f>
        <v>400</v>
      </c>
      <c r="B1009">
        <v>39573717</v>
      </c>
      <c r="C1009">
        <v>39573675</v>
      </c>
      <c r="D1009">
        <v>36826406</v>
      </c>
      <c r="E1009">
        <v>1</v>
      </c>
      <c r="F1009">
        <v>1</v>
      </c>
      <c r="G1009">
        <v>1</v>
      </c>
      <c r="H1009">
        <v>3</v>
      </c>
      <c r="I1009" t="s">
        <v>1419</v>
      </c>
      <c r="J1009" t="s">
        <v>1420</v>
      </c>
      <c r="K1009" t="s">
        <v>1421</v>
      </c>
      <c r="L1009">
        <v>1348</v>
      </c>
      <c r="N1009">
        <v>1009</v>
      </c>
      <c r="O1009" t="s">
        <v>64</v>
      </c>
      <c r="P1009" t="s">
        <v>64</v>
      </c>
      <c r="Q1009">
        <v>1000</v>
      </c>
      <c r="X1009">
        <v>1.9400000000000001E-3</v>
      </c>
      <c r="Y1009">
        <v>4920</v>
      </c>
      <c r="Z1009">
        <v>0</v>
      </c>
      <c r="AA1009">
        <v>0</v>
      </c>
      <c r="AB1009">
        <v>0</v>
      </c>
      <c r="AC1009">
        <v>0</v>
      </c>
      <c r="AD1009">
        <v>1</v>
      </c>
      <c r="AE1009">
        <v>0</v>
      </c>
      <c r="AF1009" t="s">
        <v>3</v>
      </c>
      <c r="AG1009">
        <v>1.9400000000000001E-3</v>
      </c>
      <c r="AH1009">
        <v>2</v>
      </c>
      <c r="AI1009">
        <v>39573695</v>
      </c>
      <c r="AJ1009">
        <v>1062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</row>
    <row r="1010" spans="1:44" x14ac:dyDescent="0.2">
      <c r="A1010">
        <f>ROW(Source!A400)</f>
        <v>400</v>
      </c>
      <c r="B1010">
        <v>39573718</v>
      </c>
      <c r="C1010">
        <v>39573675</v>
      </c>
      <c r="D1010">
        <v>36830313</v>
      </c>
      <c r="E1010">
        <v>1</v>
      </c>
      <c r="F1010">
        <v>1</v>
      </c>
      <c r="G1010">
        <v>1</v>
      </c>
      <c r="H1010">
        <v>3</v>
      </c>
      <c r="I1010" t="s">
        <v>1422</v>
      </c>
      <c r="J1010" t="s">
        <v>1423</v>
      </c>
      <c r="K1010" t="s">
        <v>1424</v>
      </c>
      <c r="L1010">
        <v>1339</v>
      </c>
      <c r="N1010">
        <v>1007</v>
      </c>
      <c r="O1010" t="s">
        <v>73</v>
      </c>
      <c r="P1010" t="s">
        <v>73</v>
      </c>
      <c r="Q1010">
        <v>1</v>
      </c>
      <c r="X1010">
        <v>1.0300000000000001E-3</v>
      </c>
      <c r="Y1010">
        <v>1700</v>
      </c>
      <c r="Z1010">
        <v>0</v>
      </c>
      <c r="AA1010">
        <v>0</v>
      </c>
      <c r="AB1010">
        <v>0</v>
      </c>
      <c r="AC1010">
        <v>0</v>
      </c>
      <c r="AD1010">
        <v>1</v>
      </c>
      <c r="AE1010">
        <v>0</v>
      </c>
      <c r="AF1010" t="s">
        <v>3</v>
      </c>
      <c r="AG1010">
        <v>1.0300000000000001E-3</v>
      </c>
      <c r="AH1010">
        <v>2</v>
      </c>
      <c r="AI1010">
        <v>39573696</v>
      </c>
      <c r="AJ1010">
        <v>1063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</row>
    <row r="1011" spans="1:44" x14ac:dyDescent="0.2">
      <c r="A1011">
        <f>ROW(Source!A400)</f>
        <v>400</v>
      </c>
      <c r="B1011">
        <v>39573719</v>
      </c>
      <c r="C1011">
        <v>39573675</v>
      </c>
      <c r="D1011">
        <v>36837948</v>
      </c>
      <c r="E1011">
        <v>1</v>
      </c>
      <c r="F1011">
        <v>1</v>
      </c>
      <c r="G1011">
        <v>1</v>
      </c>
      <c r="H1011">
        <v>3</v>
      </c>
      <c r="I1011" t="s">
        <v>1425</v>
      </c>
      <c r="J1011" t="s">
        <v>1426</v>
      </c>
      <c r="K1011" t="s">
        <v>1427</v>
      </c>
      <c r="L1011">
        <v>1348</v>
      </c>
      <c r="N1011">
        <v>1009</v>
      </c>
      <c r="O1011" t="s">
        <v>64</v>
      </c>
      <c r="P1011" t="s">
        <v>64</v>
      </c>
      <c r="Q1011">
        <v>1000</v>
      </c>
      <c r="X1011">
        <v>3.1E-4</v>
      </c>
      <c r="Y1011">
        <v>15620</v>
      </c>
      <c r="Z1011">
        <v>0</v>
      </c>
      <c r="AA1011">
        <v>0</v>
      </c>
      <c r="AB1011">
        <v>0</v>
      </c>
      <c r="AC1011">
        <v>0</v>
      </c>
      <c r="AD1011">
        <v>1</v>
      </c>
      <c r="AE1011">
        <v>0</v>
      </c>
      <c r="AF1011" t="s">
        <v>3</v>
      </c>
      <c r="AG1011">
        <v>3.1E-4</v>
      </c>
      <c r="AH1011">
        <v>2</v>
      </c>
      <c r="AI1011">
        <v>39573697</v>
      </c>
      <c r="AJ1011">
        <v>1064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</row>
    <row r="1012" spans="1:44" x14ac:dyDescent="0.2">
      <c r="A1012">
        <f>ROW(Source!A400)</f>
        <v>400</v>
      </c>
      <c r="B1012">
        <v>39573720</v>
      </c>
      <c r="C1012">
        <v>39573675</v>
      </c>
      <c r="D1012">
        <v>36839146</v>
      </c>
      <c r="E1012">
        <v>1</v>
      </c>
      <c r="F1012">
        <v>1</v>
      </c>
      <c r="G1012">
        <v>1</v>
      </c>
      <c r="H1012">
        <v>3</v>
      </c>
      <c r="I1012" t="s">
        <v>1393</v>
      </c>
      <c r="J1012" t="s">
        <v>1394</v>
      </c>
      <c r="K1012" t="s">
        <v>1395</v>
      </c>
      <c r="L1012">
        <v>1348</v>
      </c>
      <c r="N1012">
        <v>1009</v>
      </c>
      <c r="O1012" t="s">
        <v>64</v>
      </c>
      <c r="P1012" t="s">
        <v>64</v>
      </c>
      <c r="Q1012">
        <v>1000</v>
      </c>
      <c r="X1012">
        <v>5.9999999999999995E-4</v>
      </c>
      <c r="Y1012">
        <v>9420</v>
      </c>
      <c r="Z1012">
        <v>0</v>
      </c>
      <c r="AA1012">
        <v>0</v>
      </c>
      <c r="AB1012">
        <v>0</v>
      </c>
      <c r="AC1012">
        <v>0</v>
      </c>
      <c r="AD1012">
        <v>1</v>
      </c>
      <c r="AE1012">
        <v>0</v>
      </c>
      <c r="AF1012" t="s">
        <v>3</v>
      </c>
      <c r="AG1012">
        <v>5.9999999999999995E-4</v>
      </c>
      <c r="AH1012">
        <v>2</v>
      </c>
      <c r="AI1012">
        <v>39573698</v>
      </c>
      <c r="AJ1012">
        <v>1065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</row>
    <row r="1013" spans="1:44" x14ac:dyDescent="0.2">
      <c r="A1013">
        <f>ROW(Source!A403)</f>
        <v>403</v>
      </c>
      <c r="B1013">
        <v>39573747</v>
      </c>
      <c r="C1013">
        <v>39573723</v>
      </c>
      <c r="D1013">
        <v>37070495</v>
      </c>
      <c r="E1013">
        <v>1</v>
      </c>
      <c r="F1013">
        <v>1</v>
      </c>
      <c r="G1013">
        <v>1</v>
      </c>
      <c r="H1013">
        <v>1</v>
      </c>
      <c r="I1013" t="s">
        <v>1274</v>
      </c>
      <c r="J1013" t="s">
        <v>3</v>
      </c>
      <c r="K1013" t="s">
        <v>1275</v>
      </c>
      <c r="L1013">
        <v>1191</v>
      </c>
      <c r="N1013">
        <v>1013</v>
      </c>
      <c r="O1013" t="s">
        <v>1143</v>
      </c>
      <c r="P1013" t="s">
        <v>1143</v>
      </c>
      <c r="Q1013">
        <v>1</v>
      </c>
      <c r="X1013">
        <v>63.28</v>
      </c>
      <c r="Y1013">
        <v>0</v>
      </c>
      <c r="Z1013">
        <v>0</v>
      </c>
      <c r="AA1013">
        <v>0</v>
      </c>
      <c r="AB1013">
        <v>8.74</v>
      </c>
      <c r="AC1013">
        <v>0</v>
      </c>
      <c r="AD1013">
        <v>1</v>
      </c>
      <c r="AE1013">
        <v>1</v>
      </c>
      <c r="AF1013" t="s">
        <v>20</v>
      </c>
      <c r="AG1013">
        <v>72.771999999999991</v>
      </c>
      <c r="AH1013">
        <v>2</v>
      </c>
      <c r="AI1013">
        <v>39573724</v>
      </c>
      <c r="AJ1013">
        <v>1066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</row>
    <row r="1014" spans="1:44" x14ac:dyDescent="0.2">
      <c r="A1014">
        <f>ROW(Source!A403)</f>
        <v>403</v>
      </c>
      <c r="B1014">
        <v>39573748</v>
      </c>
      <c r="C1014">
        <v>39573723</v>
      </c>
      <c r="D1014">
        <v>37064876</v>
      </c>
      <c r="E1014">
        <v>1</v>
      </c>
      <c r="F1014">
        <v>1</v>
      </c>
      <c r="G1014">
        <v>1</v>
      </c>
      <c r="H1014">
        <v>1</v>
      </c>
      <c r="I1014" t="s">
        <v>1146</v>
      </c>
      <c r="J1014" t="s">
        <v>3</v>
      </c>
      <c r="K1014" t="s">
        <v>1147</v>
      </c>
      <c r="L1014">
        <v>1191</v>
      </c>
      <c r="N1014">
        <v>1013</v>
      </c>
      <c r="O1014" t="s">
        <v>1143</v>
      </c>
      <c r="P1014" t="s">
        <v>1143</v>
      </c>
      <c r="Q1014">
        <v>1</v>
      </c>
      <c r="X1014">
        <v>4.01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1</v>
      </c>
      <c r="AE1014">
        <v>2</v>
      </c>
      <c r="AF1014" t="s">
        <v>19</v>
      </c>
      <c r="AG1014">
        <v>5.0124999999999993</v>
      </c>
      <c r="AH1014">
        <v>2</v>
      </c>
      <c r="AI1014">
        <v>39573725</v>
      </c>
      <c r="AJ1014">
        <v>1067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</row>
    <row r="1015" spans="1:44" x14ac:dyDescent="0.2">
      <c r="A1015">
        <f>ROW(Source!A403)</f>
        <v>403</v>
      </c>
      <c r="B1015">
        <v>39573749</v>
      </c>
      <c r="C1015">
        <v>39573723</v>
      </c>
      <c r="D1015">
        <v>36882079</v>
      </c>
      <c r="E1015">
        <v>1</v>
      </c>
      <c r="F1015">
        <v>1</v>
      </c>
      <c r="G1015">
        <v>1</v>
      </c>
      <c r="H1015">
        <v>2</v>
      </c>
      <c r="I1015" t="s">
        <v>1401</v>
      </c>
      <c r="J1015" t="s">
        <v>1402</v>
      </c>
      <c r="K1015" t="s">
        <v>1403</v>
      </c>
      <c r="L1015">
        <v>1368</v>
      </c>
      <c r="N1015">
        <v>1011</v>
      </c>
      <c r="O1015" t="s">
        <v>1151</v>
      </c>
      <c r="P1015" t="s">
        <v>1151</v>
      </c>
      <c r="Q1015">
        <v>1</v>
      </c>
      <c r="X1015">
        <v>0.1</v>
      </c>
      <c r="Y1015">
        <v>0</v>
      </c>
      <c r="Z1015">
        <v>120.24</v>
      </c>
      <c r="AA1015">
        <v>15.42</v>
      </c>
      <c r="AB1015">
        <v>0</v>
      </c>
      <c r="AC1015">
        <v>0</v>
      </c>
      <c r="AD1015">
        <v>1</v>
      </c>
      <c r="AE1015">
        <v>0</v>
      </c>
      <c r="AF1015" t="s">
        <v>19</v>
      </c>
      <c r="AG1015">
        <v>0.125</v>
      </c>
      <c r="AH1015">
        <v>2</v>
      </c>
      <c r="AI1015">
        <v>39573726</v>
      </c>
      <c r="AJ1015">
        <v>1068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</row>
    <row r="1016" spans="1:44" x14ac:dyDescent="0.2">
      <c r="A1016">
        <f>ROW(Source!A403)</f>
        <v>403</v>
      </c>
      <c r="B1016">
        <v>39573750</v>
      </c>
      <c r="C1016">
        <v>39573723</v>
      </c>
      <c r="D1016">
        <v>36882159</v>
      </c>
      <c r="E1016">
        <v>1</v>
      </c>
      <c r="F1016">
        <v>1</v>
      </c>
      <c r="G1016">
        <v>1</v>
      </c>
      <c r="H1016">
        <v>2</v>
      </c>
      <c r="I1016" t="s">
        <v>1155</v>
      </c>
      <c r="J1016" t="s">
        <v>1156</v>
      </c>
      <c r="K1016" t="s">
        <v>1157</v>
      </c>
      <c r="L1016">
        <v>1368</v>
      </c>
      <c r="N1016">
        <v>1011</v>
      </c>
      <c r="O1016" t="s">
        <v>1151</v>
      </c>
      <c r="P1016" t="s">
        <v>1151</v>
      </c>
      <c r="Q1016">
        <v>1</v>
      </c>
      <c r="X1016">
        <v>0.12</v>
      </c>
      <c r="Y1016">
        <v>0</v>
      </c>
      <c r="Z1016">
        <v>111.99</v>
      </c>
      <c r="AA1016">
        <v>13.5</v>
      </c>
      <c r="AB1016">
        <v>0</v>
      </c>
      <c r="AC1016">
        <v>0</v>
      </c>
      <c r="AD1016">
        <v>1</v>
      </c>
      <c r="AE1016">
        <v>0</v>
      </c>
      <c r="AF1016" t="s">
        <v>19</v>
      </c>
      <c r="AG1016">
        <v>0.15</v>
      </c>
      <c r="AH1016">
        <v>2</v>
      </c>
      <c r="AI1016">
        <v>39573727</v>
      </c>
      <c r="AJ1016">
        <v>1069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</row>
    <row r="1017" spans="1:44" x14ac:dyDescent="0.2">
      <c r="A1017">
        <f>ROW(Source!A403)</f>
        <v>403</v>
      </c>
      <c r="B1017">
        <v>39573751</v>
      </c>
      <c r="C1017">
        <v>39573723</v>
      </c>
      <c r="D1017">
        <v>36882171</v>
      </c>
      <c r="E1017">
        <v>1</v>
      </c>
      <c r="F1017">
        <v>1</v>
      </c>
      <c r="G1017">
        <v>1</v>
      </c>
      <c r="H1017">
        <v>2</v>
      </c>
      <c r="I1017" t="s">
        <v>1404</v>
      </c>
      <c r="J1017" t="s">
        <v>1405</v>
      </c>
      <c r="K1017" t="s">
        <v>1406</v>
      </c>
      <c r="L1017">
        <v>1368</v>
      </c>
      <c r="N1017">
        <v>1011</v>
      </c>
      <c r="O1017" t="s">
        <v>1151</v>
      </c>
      <c r="P1017" t="s">
        <v>1151</v>
      </c>
      <c r="Q1017">
        <v>1</v>
      </c>
      <c r="X1017">
        <v>3.6</v>
      </c>
      <c r="Y1017">
        <v>0</v>
      </c>
      <c r="Z1017">
        <v>120.04</v>
      </c>
      <c r="AA1017">
        <v>13.5</v>
      </c>
      <c r="AB1017">
        <v>0</v>
      </c>
      <c r="AC1017">
        <v>0</v>
      </c>
      <c r="AD1017">
        <v>1</v>
      </c>
      <c r="AE1017">
        <v>0</v>
      </c>
      <c r="AF1017" t="s">
        <v>19</v>
      </c>
      <c r="AG1017">
        <v>4.5</v>
      </c>
      <c r="AH1017">
        <v>2</v>
      </c>
      <c r="AI1017">
        <v>39573728</v>
      </c>
      <c r="AJ1017">
        <v>1070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</row>
    <row r="1018" spans="1:44" x14ac:dyDescent="0.2">
      <c r="A1018">
        <f>ROW(Source!A403)</f>
        <v>403</v>
      </c>
      <c r="B1018">
        <v>39573752</v>
      </c>
      <c r="C1018">
        <v>39573723</v>
      </c>
      <c r="D1018">
        <v>36883554</v>
      </c>
      <c r="E1018">
        <v>1</v>
      </c>
      <c r="F1018">
        <v>1</v>
      </c>
      <c r="G1018">
        <v>1</v>
      </c>
      <c r="H1018">
        <v>2</v>
      </c>
      <c r="I1018" t="s">
        <v>1158</v>
      </c>
      <c r="J1018" t="s">
        <v>1159</v>
      </c>
      <c r="K1018" t="s">
        <v>1160</v>
      </c>
      <c r="L1018">
        <v>1368</v>
      </c>
      <c r="N1018">
        <v>1011</v>
      </c>
      <c r="O1018" t="s">
        <v>1151</v>
      </c>
      <c r="P1018" t="s">
        <v>1151</v>
      </c>
      <c r="Q1018">
        <v>1</v>
      </c>
      <c r="X1018">
        <v>0.19</v>
      </c>
      <c r="Y1018">
        <v>0</v>
      </c>
      <c r="Z1018">
        <v>65.709999999999994</v>
      </c>
      <c r="AA1018">
        <v>11.6</v>
      </c>
      <c r="AB1018">
        <v>0</v>
      </c>
      <c r="AC1018">
        <v>0</v>
      </c>
      <c r="AD1018">
        <v>1</v>
      </c>
      <c r="AE1018">
        <v>0</v>
      </c>
      <c r="AF1018" t="s">
        <v>19</v>
      </c>
      <c r="AG1018">
        <v>0.23749999999999999</v>
      </c>
      <c r="AH1018">
        <v>2</v>
      </c>
      <c r="AI1018">
        <v>39573729</v>
      </c>
      <c r="AJ1018">
        <v>1071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</row>
    <row r="1019" spans="1:44" x14ac:dyDescent="0.2">
      <c r="A1019">
        <f>ROW(Source!A403)</f>
        <v>403</v>
      </c>
      <c r="B1019">
        <v>39573753</v>
      </c>
      <c r="C1019">
        <v>39573723</v>
      </c>
      <c r="D1019">
        <v>36883789</v>
      </c>
      <c r="E1019">
        <v>1</v>
      </c>
      <c r="F1019">
        <v>1</v>
      </c>
      <c r="G1019">
        <v>1</v>
      </c>
      <c r="H1019">
        <v>2</v>
      </c>
      <c r="I1019" t="s">
        <v>1378</v>
      </c>
      <c r="J1019" t="s">
        <v>1379</v>
      </c>
      <c r="K1019" t="s">
        <v>1380</v>
      </c>
      <c r="L1019">
        <v>1368</v>
      </c>
      <c r="N1019">
        <v>1011</v>
      </c>
      <c r="O1019" t="s">
        <v>1151</v>
      </c>
      <c r="P1019" t="s">
        <v>1151</v>
      </c>
      <c r="Q1019">
        <v>1</v>
      </c>
      <c r="X1019">
        <v>1.46</v>
      </c>
      <c r="Y1019">
        <v>0</v>
      </c>
      <c r="Z1019">
        <v>1.2</v>
      </c>
      <c r="AA1019">
        <v>0</v>
      </c>
      <c r="AB1019">
        <v>0</v>
      </c>
      <c r="AC1019">
        <v>0</v>
      </c>
      <c r="AD1019">
        <v>1</v>
      </c>
      <c r="AE1019">
        <v>0</v>
      </c>
      <c r="AF1019" t="s">
        <v>19</v>
      </c>
      <c r="AG1019">
        <v>1.825</v>
      </c>
      <c r="AH1019">
        <v>2</v>
      </c>
      <c r="AI1019">
        <v>39573730</v>
      </c>
      <c r="AJ1019">
        <v>1072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</row>
    <row r="1020" spans="1:44" x14ac:dyDescent="0.2">
      <c r="A1020">
        <f>ROW(Source!A403)</f>
        <v>403</v>
      </c>
      <c r="B1020">
        <v>39573754</v>
      </c>
      <c r="C1020">
        <v>39573723</v>
      </c>
      <c r="D1020">
        <v>36883836</v>
      </c>
      <c r="E1020">
        <v>1</v>
      </c>
      <c r="F1020">
        <v>1</v>
      </c>
      <c r="G1020">
        <v>1</v>
      </c>
      <c r="H1020">
        <v>2</v>
      </c>
      <c r="I1020" t="s">
        <v>1407</v>
      </c>
      <c r="J1020" t="s">
        <v>1408</v>
      </c>
      <c r="K1020" t="s">
        <v>1409</v>
      </c>
      <c r="L1020">
        <v>1368</v>
      </c>
      <c r="N1020">
        <v>1011</v>
      </c>
      <c r="O1020" t="s">
        <v>1151</v>
      </c>
      <c r="P1020" t="s">
        <v>1151</v>
      </c>
      <c r="Q1020">
        <v>1</v>
      </c>
      <c r="X1020">
        <v>0.1</v>
      </c>
      <c r="Y1020">
        <v>0</v>
      </c>
      <c r="Z1020">
        <v>12.31</v>
      </c>
      <c r="AA1020">
        <v>0</v>
      </c>
      <c r="AB1020">
        <v>0</v>
      </c>
      <c r="AC1020">
        <v>0</v>
      </c>
      <c r="AD1020">
        <v>1</v>
      </c>
      <c r="AE1020">
        <v>0</v>
      </c>
      <c r="AF1020" t="s">
        <v>19</v>
      </c>
      <c r="AG1020">
        <v>0.125</v>
      </c>
      <c r="AH1020">
        <v>2</v>
      </c>
      <c r="AI1020">
        <v>39573731</v>
      </c>
      <c r="AJ1020">
        <v>1073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</row>
    <row r="1021" spans="1:44" x14ac:dyDescent="0.2">
      <c r="A1021">
        <f>ROW(Source!A403)</f>
        <v>403</v>
      </c>
      <c r="B1021">
        <v>39573755</v>
      </c>
      <c r="C1021">
        <v>39573723</v>
      </c>
      <c r="D1021">
        <v>36800159</v>
      </c>
      <c r="E1021">
        <v>1</v>
      </c>
      <c r="F1021">
        <v>1</v>
      </c>
      <c r="G1021">
        <v>1</v>
      </c>
      <c r="H1021">
        <v>3</v>
      </c>
      <c r="I1021" t="s">
        <v>1387</v>
      </c>
      <c r="J1021" t="s">
        <v>1388</v>
      </c>
      <c r="K1021" t="s">
        <v>1389</v>
      </c>
      <c r="L1021">
        <v>1339</v>
      </c>
      <c r="N1021">
        <v>1007</v>
      </c>
      <c r="O1021" t="s">
        <v>73</v>
      </c>
      <c r="P1021" t="s">
        <v>73</v>
      </c>
      <c r="Q1021">
        <v>1</v>
      </c>
      <c r="X1021">
        <v>1.2</v>
      </c>
      <c r="Y1021">
        <v>6.22</v>
      </c>
      <c r="Z1021">
        <v>0</v>
      </c>
      <c r="AA1021">
        <v>0</v>
      </c>
      <c r="AB1021">
        <v>0</v>
      </c>
      <c r="AC1021">
        <v>0</v>
      </c>
      <c r="AD1021">
        <v>1</v>
      </c>
      <c r="AE1021">
        <v>0</v>
      </c>
      <c r="AF1021" t="s">
        <v>3</v>
      </c>
      <c r="AG1021">
        <v>1.2</v>
      </c>
      <c r="AH1021">
        <v>2</v>
      </c>
      <c r="AI1021">
        <v>39573732</v>
      </c>
      <c r="AJ1021">
        <v>1074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</row>
    <row r="1022" spans="1:44" x14ac:dyDescent="0.2">
      <c r="A1022">
        <f>ROW(Source!A403)</f>
        <v>403</v>
      </c>
      <c r="B1022">
        <v>39573756</v>
      </c>
      <c r="C1022">
        <v>39573723</v>
      </c>
      <c r="D1022">
        <v>36800166</v>
      </c>
      <c r="E1022">
        <v>1</v>
      </c>
      <c r="F1022">
        <v>1</v>
      </c>
      <c r="G1022">
        <v>1</v>
      </c>
      <c r="H1022">
        <v>3</v>
      </c>
      <c r="I1022" t="s">
        <v>1410</v>
      </c>
      <c r="J1022" t="s">
        <v>1411</v>
      </c>
      <c r="K1022" t="s">
        <v>1412</v>
      </c>
      <c r="L1022">
        <v>1346</v>
      </c>
      <c r="N1022">
        <v>1009</v>
      </c>
      <c r="O1022" t="s">
        <v>307</v>
      </c>
      <c r="P1022" t="s">
        <v>307</v>
      </c>
      <c r="Q1022">
        <v>1</v>
      </c>
      <c r="X1022">
        <v>0.36</v>
      </c>
      <c r="Y1022">
        <v>6.09</v>
      </c>
      <c r="Z1022">
        <v>0</v>
      </c>
      <c r="AA1022">
        <v>0</v>
      </c>
      <c r="AB1022">
        <v>0</v>
      </c>
      <c r="AC1022">
        <v>0</v>
      </c>
      <c r="AD1022">
        <v>1</v>
      </c>
      <c r="AE1022">
        <v>0</v>
      </c>
      <c r="AF1022" t="s">
        <v>3</v>
      </c>
      <c r="AG1022">
        <v>0.36</v>
      </c>
      <c r="AH1022">
        <v>2</v>
      </c>
      <c r="AI1022">
        <v>39573733</v>
      </c>
      <c r="AJ1022">
        <v>1075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</row>
    <row r="1023" spans="1:44" x14ac:dyDescent="0.2">
      <c r="A1023">
        <f>ROW(Source!A403)</f>
        <v>403</v>
      </c>
      <c r="B1023">
        <v>39573757</v>
      </c>
      <c r="C1023">
        <v>39573723</v>
      </c>
      <c r="D1023">
        <v>36803256</v>
      </c>
      <c r="E1023">
        <v>1</v>
      </c>
      <c r="F1023">
        <v>1</v>
      </c>
      <c r="G1023">
        <v>1</v>
      </c>
      <c r="H1023">
        <v>3</v>
      </c>
      <c r="I1023" t="s">
        <v>1178</v>
      </c>
      <c r="J1023" t="s">
        <v>1179</v>
      </c>
      <c r="K1023" t="s">
        <v>1180</v>
      </c>
      <c r="L1023">
        <v>1348</v>
      </c>
      <c r="N1023">
        <v>1009</v>
      </c>
      <c r="O1023" t="s">
        <v>64</v>
      </c>
      <c r="P1023" t="s">
        <v>64</v>
      </c>
      <c r="Q1023">
        <v>1000</v>
      </c>
      <c r="X1023">
        <v>4.4000000000000002E-4</v>
      </c>
      <c r="Y1023">
        <v>10315.01</v>
      </c>
      <c r="Z1023">
        <v>0</v>
      </c>
      <c r="AA1023">
        <v>0</v>
      </c>
      <c r="AB1023">
        <v>0</v>
      </c>
      <c r="AC1023">
        <v>0</v>
      </c>
      <c r="AD1023">
        <v>1</v>
      </c>
      <c r="AE1023">
        <v>0</v>
      </c>
      <c r="AF1023" t="s">
        <v>3</v>
      </c>
      <c r="AG1023">
        <v>4.4000000000000002E-4</v>
      </c>
      <c r="AH1023">
        <v>2</v>
      </c>
      <c r="AI1023">
        <v>39573734</v>
      </c>
      <c r="AJ1023">
        <v>1076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</row>
    <row r="1024" spans="1:44" x14ac:dyDescent="0.2">
      <c r="A1024">
        <f>ROW(Source!A403)</f>
        <v>403</v>
      </c>
      <c r="B1024">
        <v>39573758</v>
      </c>
      <c r="C1024">
        <v>39573723</v>
      </c>
      <c r="D1024">
        <v>36804447</v>
      </c>
      <c r="E1024">
        <v>1</v>
      </c>
      <c r="F1024">
        <v>1</v>
      </c>
      <c r="G1024">
        <v>1</v>
      </c>
      <c r="H1024">
        <v>3</v>
      </c>
      <c r="I1024" t="s">
        <v>1276</v>
      </c>
      <c r="J1024" t="s">
        <v>1277</v>
      </c>
      <c r="K1024" t="s">
        <v>1278</v>
      </c>
      <c r="L1024">
        <v>1348</v>
      </c>
      <c r="N1024">
        <v>1009</v>
      </c>
      <c r="O1024" t="s">
        <v>64</v>
      </c>
      <c r="P1024" t="s">
        <v>64</v>
      </c>
      <c r="Q1024">
        <v>1000</v>
      </c>
      <c r="X1024">
        <v>2.1000000000000001E-2</v>
      </c>
      <c r="Y1024">
        <v>9040.01</v>
      </c>
      <c r="Z1024">
        <v>0</v>
      </c>
      <c r="AA1024">
        <v>0</v>
      </c>
      <c r="AB1024">
        <v>0</v>
      </c>
      <c r="AC1024">
        <v>0</v>
      </c>
      <c r="AD1024">
        <v>1</v>
      </c>
      <c r="AE1024">
        <v>0</v>
      </c>
      <c r="AF1024" t="s">
        <v>3</v>
      </c>
      <c r="AG1024">
        <v>2.1000000000000001E-2</v>
      </c>
      <c r="AH1024">
        <v>2</v>
      </c>
      <c r="AI1024">
        <v>39573735</v>
      </c>
      <c r="AJ1024">
        <v>1077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</row>
    <row r="1025" spans="1:44" x14ac:dyDescent="0.2">
      <c r="A1025">
        <f>ROW(Source!A403)</f>
        <v>403</v>
      </c>
      <c r="B1025">
        <v>39573759</v>
      </c>
      <c r="C1025">
        <v>39573723</v>
      </c>
      <c r="D1025">
        <v>36804545</v>
      </c>
      <c r="E1025">
        <v>1</v>
      </c>
      <c r="F1025">
        <v>1</v>
      </c>
      <c r="G1025">
        <v>1</v>
      </c>
      <c r="H1025">
        <v>3</v>
      </c>
      <c r="I1025" t="s">
        <v>1211</v>
      </c>
      <c r="J1025" t="s">
        <v>1212</v>
      </c>
      <c r="K1025" t="s">
        <v>1213</v>
      </c>
      <c r="L1025">
        <v>1348</v>
      </c>
      <c r="N1025">
        <v>1009</v>
      </c>
      <c r="O1025" t="s">
        <v>64</v>
      </c>
      <c r="P1025" t="s">
        <v>64</v>
      </c>
      <c r="Q1025">
        <v>1000</v>
      </c>
      <c r="X1025">
        <v>1.0000000000000001E-5</v>
      </c>
      <c r="Y1025">
        <v>11978</v>
      </c>
      <c r="Z1025">
        <v>0</v>
      </c>
      <c r="AA1025">
        <v>0</v>
      </c>
      <c r="AB1025">
        <v>0</v>
      </c>
      <c r="AC1025">
        <v>0</v>
      </c>
      <c r="AD1025">
        <v>1</v>
      </c>
      <c r="AE1025">
        <v>0</v>
      </c>
      <c r="AF1025" t="s">
        <v>3</v>
      </c>
      <c r="AG1025">
        <v>1.0000000000000001E-5</v>
      </c>
      <c r="AH1025">
        <v>2</v>
      </c>
      <c r="AI1025">
        <v>39573736</v>
      </c>
      <c r="AJ1025">
        <v>1078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</row>
    <row r="1026" spans="1:44" x14ac:dyDescent="0.2">
      <c r="A1026">
        <f>ROW(Source!A403)</f>
        <v>403</v>
      </c>
      <c r="B1026">
        <v>39573760</v>
      </c>
      <c r="C1026">
        <v>39573723</v>
      </c>
      <c r="D1026">
        <v>36805527</v>
      </c>
      <c r="E1026">
        <v>1</v>
      </c>
      <c r="F1026">
        <v>1</v>
      </c>
      <c r="G1026">
        <v>1</v>
      </c>
      <c r="H1026">
        <v>3</v>
      </c>
      <c r="I1026" t="s">
        <v>1413</v>
      </c>
      <c r="J1026" t="s">
        <v>1414</v>
      </c>
      <c r="K1026" t="s">
        <v>1415</v>
      </c>
      <c r="L1026">
        <v>1348</v>
      </c>
      <c r="N1026">
        <v>1009</v>
      </c>
      <c r="O1026" t="s">
        <v>64</v>
      </c>
      <c r="P1026" t="s">
        <v>64</v>
      </c>
      <c r="Q1026">
        <v>1000</v>
      </c>
      <c r="X1026">
        <v>1E-4</v>
      </c>
      <c r="Y1026">
        <v>37900</v>
      </c>
      <c r="Z1026">
        <v>0</v>
      </c>
      <c r="AA1026">
        <v>0</v>
      </c>
      <c r="AB1026">
        <v>0</v>
      </c>
      <c r="AC1026">
        <v>0</v>
      </c>
      <c r="AD1026">
        <v>1</v>
      </c>
      <c r="AE1026">
        <v>0</v>
      </c>
      <c r="AF1026" t="s">
        <v>3</v>
      </c>
      <c r="AG1026">
        <v>1E-4</v>
      </c>
      <c r="AH1026">
        <v>2</v>
      </c>
      <c r="AI1026">
        <v>39573737</v>
      </c>
      <c r="AJ1026">
        <v>1079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</row>
    <row r="1027" spans="1:44" x14ac:dyDescent="0.2">
      <c r="A1027">
        <f>ROW(Source!A403)</f>
        <v>403</v>
      </c>
      <c r="B1027">
        <v>39573761</v>
      </c>
      <c r="C1027">
        <v>39573723</v>
      </c>
      <c r="D1027">
        <v>36823258</v>
      </c>
      <c r="E1027">
        <v>1</v>
      </c>
      <c r="F1027">
        <v>1</v>
      </c>
      <c r="G1027">
        <v>1</v>
      </c>
      <c r="H1027">
        <v>3</v>
      </c>
      <c r="I1027" t="s">
        <v>579</v>
      </c>
      <c r="J1027" t="s">
        <v>581</v>
      </c>
      <c r="K1027" t="s">
        <v>580</v>
      </c>
      <c r="L1027">
        <v>1348</v>
      </c>
      <c r="N1027">
        <v>1009</v>
      </c>
      <c r="O1027" t="s">
        <v>64</v>
      </c>
      <c r="P1027" t="s">
        <v>64</v>
      </c>
      <c r="Q1027">
        <v>1000</v>
      </c>
      <c r="X1027">
        <v>2.0000000000000001E-4</v>
      </c>
      <c r="Y1027">
        <v>7712</v>
      </c>
      <c r="Z1027">
        <v>0</v>
      </c>
      <c r="AA1027">
        <v>0</v>
      </c>
      <c r="AB1027">
        <v>0</v>
      </c>
      <c r="AC1027">
        <v>0</v>
      </c>
      <c r="AD1027">
        <v>1</v>
      </c>
      <c r="AE1027">
        <v>0</v>
      </c>
      <c r="AF1027" t="s">
        <v>3</v>
      </c>
      <c r="AG1027">
        <v>2.0000000000000001E-4</v>
      </c>
      <c r="AH1027">
        <v>2</v>
      </c>
      <c r="AI1027">
        <v>39573738</v>
      </c>
      <c r="AJ1027">
        <v>1080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</row>
    <row r="1028" spans="1:44" x14ac:dyDescent="0.2">
      <c r="A1028">
        <f>ROW(Source!A403)</f>
        <v>403</v>
      </c>
      <c r="B1028">
        <v>39573762</v>
      </c>
      <c r="C1028">
        <v>39573723</v>
      </c>
      <c r="D1028">
        <v>39169913</v>
      </c>
      <c r="E1028">
        <v>17</v>
      </c>
      <c r="F1028">
        <v>1</v>
      </c>
      <c r="G1028">
        <v>1</v>
      </c>
      <c r="H1028">
        <v>3</v>
      </c>
      <c r="I1028" t="s">
        <v>124</v>
      </c>
      <c r="J1028" t="s">
        <v>3</v>
      </c>
      <c r="K1028" t="s">
        <v>125</v>
      </c>
      <c r="L1028">
        <v>1348</v>
      </c>
      <c r="N1028">
        <v>1009</v>
      </c>
      <c r="O1028" t="s">
        <v>64</v>
      </c>
      <c r="P1028" t="s">
        <v>64</v>
      </c>
      <c r="Q1028">
        <v>1000</v>
      </c>
      <c r="X1028">
        <v>1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 t="s">
        <v>3</v>
      </c>
      <c r="AG1028">
        <v>1</v>
      </c>
      <c r="AH1028">
        <v>2</v>
      </c>
      <c r="AI1028">
        <v>39573740</v>
      </c>
      <c r="AJ1028">
        <v>1082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</row>
    <row r="1029" spans="1:44" x14ac:dyDescent="0.2">
      <c r="A1029">
        <f>ROW(Source!A403)</f>
        <v>403</v>
      </c>
      <c r="B1029">
        <v>39573763</v>
      </c>
      <c r="C1029">
        <v>39573723</v>
      </c>
      <c r="D1029">
        <v>36825287</v>
      </c>
      <c r="E1029">
        <v>1</v>
      </c>
      <c r="F1029">
        <v>1</v>
      </c>
      <c r="G1029">
        <v>1</v>
      </c>
      <c r="H1029">
        <v>3</v>
      </c>
      <c r="I1029" t="s">
        <v>1416</v>
      </c>
      <c r="J1029" t="s">
        <v>1417</v>
      </c>
      <c r="K1029" t="s">
        <v>1418</v>
      </c>
      <c r="L1029">
        <v>1302</v>
      </c>
      <c r="N1029">
        <v>1003</v>
      </c>
      <c r="O1029" t="s">
        <v>47</v>
      </c>
      <c r="P1029" t="s">
        <v>47</v>
      </c>
      <c r="Q1029">
        <v>10</v>
      </c>
      <c r="X1029">
        <v>1.8700000000000001E-2</v>
      </c>
      <c r="Y1029">
        <v>50.24</v>
      </c>
      <c r="Z1029">
        <v>0</v>
      </c>
      <c r="AA1029">
        <v>0</v>
      </c>
      <c r="AB1029">
        <v>0</v>
      </c>
      <c r="AC1029">
        <v>0</v>
      </c>
      <c r="AD1029">
        <v>1</v>
      </c>
      <c r="AE1029">
        <v>0</v>
      </c>
      <c r="AF1029" t="s">
        <v>3</v>
      </c>
      <c r="AG1029">
        <v>1.8700000000000001E-2</v>
      </c>
      <c r="AH1029">
        <v>2</v>
      </c>
      <c r="AI1029">
        <v>39573741</v>
      </c>
      <c r="AJ1029">
        <v>1083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</row>
    <row r="1030" spans="1:44" x14ac:dyDescent="0.2">
      <c r="A1030">
        <f>ROW(Source!A403)</f>
        <v>403</v>
      </c>
      <c r="B1030">
        <v>39573764</v>
      </c>
      <c r="C1030">
        <v>39573723</v>
      </c>
      <c r="D1030">
        <v>36825646</v>
      </c>
      <c r="E1030">
        <v>1</v>
      </c>
      <c r="F1030">
        <v>1</v>
      </c>
      <c r="G1030">
        <v>1</v>
      </c>
      <c r="H1030">
        <v>3</v>
      </c>
      <c r="I1030" t="s">
        <v>1220</v>
      </c>
      <c r="J1030" t="s">
        <v>1221</v>
      </c>
      <c r="K1030" t="s">
        <v>1222</v>
      </c>
      <c r="L1030">
        <v>1348</v>
      </c>
      <c r="N1030">
        <v>1009</v>
      </c>
      <c r="O1030" t="s">
        <v>64</v>
      </c>
      <c r="P1030" t="s">
        <v>64</v>
      </c>
      <c r="Q1030">
        <v>1000</v>
      </c>
      <c r="X1030">
        <v>3.0000000000000001E-5</v>
      </c>
      <c r="Y1030">
        <v>4455.2</v>
      </c>
      <c r="Z1030">
        <v>0</v>
      </c>
      <c r="AA1030">
        <v>0</v>
      </c>
      <c r="AB1030">
        <v>0</v>
      </c>
      <c r="AC1030">
        <v>0</v>
      </c>
      <c r="AD1030">
        <v>1</v>
      </c>
      <c r="AE1030">
        <v>0</v>
      </c>
      <c r="AF1030" t="s">
        <v>3</v>
      </c>
      <c r="AG1030">
        <v>3.0000000000000001E-5</v>
      </c>
      <c r="AH1030">
        <v>2</v>
      </c>
      <c r="AI1030">
        <v>39573742</v>
      </c>
      <c r="AJ1030">
        <v>1084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</row>
    <row r="1031" spans="1:44" x14ac:dyDescent="0.2">
      <c r="A1031">
        <f>ROW(Source!A403)</f>
        <v>403</v>
      </c>
      <c r="B1031">
        <v>39573765</v>
      </c>
      <c r="C1031">
        <v>39573723</v>
      </c>
      <c r="D1031">
        <v>36826406</v>
      </c>
      <c r="E1031">
        <v>1</v>
      </c>
      <c r="F1031">
        <v>1</v>
      </c>
      <c r="G1031">
        <v>1</v>
      </c>
      <c r="H1031">
        <v>3</v>
      </c>
      <c r="I1031" t="s">
        <v>1419</v>
      </c>
      <c r="J1031" t="s">
        <v>1420</v>
      </c>
      <c r="K1031" t="s">
        <v>1421</v>
      </c>
      <c r="L1031">
        <v>1348</v>
      </c>
      <c r="N1031">
        <v>1009</v>
      </c>
      <c r="O1031" t="s">
        <v>64</v>
      </c>
      <c r="P1031" t="s">
        <v>64</v>
      </c>
      <c r="Q1031">
        <v>1000</v>
      </c>
      <c r="X1031">
        <v>1.9400000000000001E-3</v>
      </c>
      <c r="Y1031">
        <v>4920</v>
      </c>
      <c r="Z1031">
        <v>0</v>
      </c>
      <c r="AA1031">
        <v>0</v>
      </c>
      <c r="AB1031">
        <v>0</v>
      </c>
      <c r="AC1031">
        <v>0</v>
      </c>
      <c r="AD1031">
        <v>1</v>
      </c>
      <c r="AE1031">
        <v>0</v>
      </c>
      <c r="AF1031" t="s">
        <v>3</v>
      </c>
      <c r="AG1031">
        <v>1.9400000000000001E-3</v>
      </c>
      <c r="AH1031">
        <v>2</v>
      </c>
      <c r="AI1031">
        <v>39573743</v>
      </c>
      <c r="AJ1031">
        <v>1085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</row>
    <row r="1032" spans="1:44" x14ac:dyDescent="0.2">
      <c r="A1032">
        <f>ROW(Source!A403)</f>
        <v>403</v>
      </c>
      <c r="B1032">
        <v>39573766</v>
      </c>
      <c r="C1032">
        <v>39573723</v>
      </c>
      <c r="D1032">
        <v>36830313</v>
      </c>
      <c r="E1032">
        <v>1</v>
      </c>
      <c r="F1032">
        <v>1</v>
      </c>
      <c r="G1032">
        <v>1</v>
      </c>
      <c r="H1032">
        <v>3</v>
      </c>
      <c r="I1032" t="s">
        <v>1422</v>
      </c>
      <c r="J1032" t="s">
        <v>1423</v>
      </c>
      <c r="K1032" t="s">
        <v>1424</v>
      </c>
      <c r="L1032">
        <v>1339</v>
      </c>
      <c r="N1032">
        <v>1007</v>
      </c>
      <c r="O1032" t="s">
        <v>73</v>
      </c>
      <c r="P1032" t="s">
        <v>73</v>
      </c>
      <c r="Q1032">
        <v>1</v>
      </c>
      <c r="X1032">
        <v>1.0300000000000001E-3</v>
      </c>
      <c r="Y1032">
        <v>1700</v>
      </c>
      <c r="Z1032">
        <v>0</v>
      </c>
      <c r="AA1032">
        <v>0</v>
      </c>
      <c r="AB1032">
        <v>0</v>
      </c>
      <c r="AC1032">
        <v>0</v>
      </c>
      <c r="AD1032">
        <v>1</v>
      </c>
      <c r="AE1032">
        <v>0</v>
      </c>
      <c r="AF1032" t="s">
        <v>3</v>
      </c>
      <c r="AG1032">
        <v>1.0300000000000001E-3</v>
      </c>
      <c r="AH1032">
        <v>2</v>
      </c>
      <c r="AI1032">
        <v>39573744</v>
      </c>
      <c r="AJ1032">
        <v>1086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</row>
    <row r="1033" spans="1:44" x14ac:dyDescent="0.2">
      <c r="A1033">
        <f>ROW(Source!A403)</f>
        <v>403</v>
      </c>
      <c r="B1033">
        <v>39573767</v>
      </c>
      <c r="C1033">
        <v>39573723</v>
      </c>
      <c r="D1033">
        <v>36837948</v>
      </c>
      <c r="E1033">
        <v>1</v>
      </c>
      <c r="F1033">
        <v>1</v>
      </c>
      <c r="G1033">
        <v>1</v>
      </c>
      <c r="H1033">
        <v>3</v>
      </c>
      <c r="I1033" t="s">
        <v>1425</v>
      </c>
      <c r="J1033" t="s">
        <v>1426</v>
      </c>
      <c r="K1033" t="s">
        <v>1427</v>
      </c>
      <c r="L1033">
        <v>1348</v>
      </c>
      <c r="N1033">
        <v>1009</v>
      </c>
      <c r="O1033" t="s">
        <v>64</v>
      </c>
      <c r="P1033" t="s">
        <v>64</v>
      </c>
      <c r="Q1033">
        <v>1000</v>
      </c>
      <c r="X1033">
        <v>3.1E-4</v>
      </c>
      <c r="Y1033">
        <v>15620</v>
      </c>
      <c r="Z1033">
        <v>0</v>
      </c>
      <c r="AA1033">
        <v>0</v>
      </c>
      <c r="AB1033">
        <v>0</v>
      </c>
      <c r="AC1033">
        <v>0</v>
      </c>
      <c r="AD1033">
        <v>1</v>
      </c>
      <c r="AE1033">
        <v>0</v>
      </c>
      <c r="AF1033" t="s">
        <v>3</v>
      </c>
      <c r="AG1033">
        <v>3.1E-4</v>
      </c>
      <c r="AH1033">
        <v>2</v>
      </c>
      <c r="AI1033">
        <v>39573745</v>
      </c>
      <c r="AJ1033">
        <v>1087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</row>
    <row r="1034" spans="1:44" x14ac:dyDescent="0.2">
      <c r="A1034">
        <f>ROW(Source!A403)</f>
        <v>403</v>
      </c>
      <c r="B1034">
        <v>39573768</v>
      </c>
      <c r="C1034">
        <v>39573723</v>
      </c>
      <c r="D1034">
        <v>36839146</v>
      </c>
      <c r="E1034">
        <v>1</v>
      </c>
      <c r="F1034">
        <v>1</v>
      </c>
      <c r="G1034">
        <v>1</v>
      </c>
      <c r="H1034">
        <v>3</v>
      </c>
      <c r="I1034" t="s">
        <v>1393</v>
      </c>
      <c r="J1034" t="s">
        <v>1394</v>
      </c>
      <c r="K1034" t="s">
        <v>1395</v>
      </c>
      <c r="L1034">
        <v>1348</v>
      </c>
      <c r="N1034">
        <v>1009</v>
      </c>
      <c r="O1034" t="s">
        <v>64</v>
      </c>
      <c r="P1034" t="s">
        <v>64</v>
      </c>
      <c r="Q1034">
        <v>1000</v>
      </c>
      <c r="X1034">
        <v>5.9999999999999995E-4</v>
      </c>
      <c r="Y1034">
        <v>9420</v>
      </c>
      <c r="Z1034">
        <v>0</v>
      </c>
      <c r="AA1034">
        <v>0</v>
      </c>
      <c r="AB1034">
        <v>0</v>
      </c>
      <c r="AC1034">
        <v>0</v>
      </c>
      <c r="AD1034">
        <v>1</v>
      </c>
      <c r="AE1034">
        <v>0</v>
      </c>
      <c r="AF1034" t="s">
        <v>3</v>
      </c>
      <c r="AG1034">
        <v>5.9999999999999995E-4</v>
      </c>
      <c r="AH1034">
        <v>2</v>
      </c>
      <c r="AI1034">
        <v>39573746</v>
      </c>
      <c r="AJ1034">
        <v>1088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</row>
    <row r="1035" spans="1:44" x14ac:dyDescent="0.2">
      <c r="A1035">
        <f>ROW(Source!A406)</f>
        <v>406</v>
      </c>
      <c r="B1035">
        <v>39576131</v>
      </c>
      <c r="C1035">
        <v>39576121</v>
      </c>
      <c r="D1035">
        <v>37070202</v>
      </c>
      <c r="E1035">
        <v>1</v>
      </c>
      <c r="F1035">
        <v>1</v>
      </c>
      <c r="G1035">
        <v>1</v>
      </c>
      <c r="H1035">
        <v>1</v>
      </c>
      <c r="I1035" t="s">
        <v>1460</v>
      </c>
      <c r="J1035" t="s">
        <v>3</v>
      </c>
      <c r="K1035" t="s">
        <v>1461</v>
      </c>
      <c r="L1035">
        <v>1191</v>
      </c>
      <c r="N1035">
        <v>1013</v>
      </c>
      <c r="O1035" t="s">
        <v>1143</v>
      </c>
      <c r="P1035" t="s">
        <v>1143</v>
      </c>
      <c r="Q1035">
        <v>1</v>
      </c>
      <c r="X1035">
        <v>30.3</v>
      </c>
      <c r="Y1035">
        <v>0</v>
      </c>
      <c r="Z1035">
        <v>0</v>
      </c>
      <c r="AA1035">
        <v>0</v>
      </c>
      <c r="AB1035">
        <v>9.51</v>
      </c>
      <c r="AC1035">
        <v>0</v>
      </c>
      <c r="AD1035">
        <v>1</v>
      </c>
      <c r="AE1035">
        <v>1</v>
      </c>
      <c r="AF1035" t="s">
        <v>3</v>
      </c>
      <c r="AG1035">
        <v>30.3</v>
      </c>
      <c r="AH1035">
        <v>2</v>
      </c>
      <c r="AI1035">
        <v>39576122</v>
      </c>
      <c r="AJ1035">
        <v>1089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</row>
    <row r="1036" spans="1:44" x14ac:dyDescent="0.2">
      <c r="A1036">
        <f>ROW(Source!A406)</f>
        <v>406</v>
      </c>
      <c r="B1036">
        <v>39576132</v>
      </c>
      <c r="C1036">
        <v>39576121</v>
      </c>
      <c r="D1036">
        <v>37064876</v>
      </c>
      <c r="E1036">
        <v>1</v>
      </c>
      <c r="F1036">
        <v>1</v>
      </c>
      <c r="G1036">
        <v>1</v>
      </c>
      <c r="H1036">
        <v>1</v>
      </c>
      <c r="I1036" t="s">
        <v>1146</v>
      </c>
      <c r="J1036" t="s">
        <v>3</v>
      </c>
      <c r="K1036" t="s">
        <v>1147</v>
      </c>
      <c r="L1036">
        <v>1191</v>
      </c>
      <c r="N1036">
        <v>1013</v>
      </c>
      <c r="O1036" t="s">
        <v>1143</v>
      </c>
      <c r="P1036" t="s">
        <v>1143</v>
      </c>
      <c r="Q1036">
        <v>1</v>
      </c>
      <c r="X1036">
        <v>0.24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1</v>
      </c>
      <c r="AE1036">
        <v>2</v>
      </c>
      <c r="AF1036" t="s">
        <v>3</v>
      </c>
      <c r="AG1036">
        <v>0.24</v>
      </c>
      <c r="AH1036">
        <v>2</v>
      </c>
      <c r="AI1036">
        <v>39576123</v>
      </c>
      <c r="AJ1036">
        <v>1090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</row>
    <row r="1037" spans="1:44" x14ac:dyDescent="0.2">
      <c r="A1037">
        <f>ROW(Source!A406)</f>
        <v>406</v>
      </c>
      <c r="B1037">
        <v>39576133</v>
      </c>
      <c r="C1037">
        <v>39576121</v>
      </c>
      <c r="D1037">
        <v>36882159</v>
      </c>
      <c r="E1037">
        <v>1</v>
      </c>
      <c r="F1037">
        <v>1</v>
      </c>
      <c r="G1037">
        <v>1</v>
      </c>
      <c r="H1037">
        <v>2</v>
      </c>
      <c r="I1037" t="s">
        <v>1155</v>
      </c>
      <c r="J1037" t="s">
        <v>1156</v>
      </c>
      <c r="K1037" t="s">
        <v>1157</v>
      </c>
      <c r="L1037">
        <v>1368</v>
      </c>
      <c r="N1037">
        <v>1011</v>
      </c>
      <c r="O1037" t="s">
        <v>1151</v>
      </c>
      <c r="P1037" t="s">
        <v>1151</v>
      </c>
      <c r="Q1037">
        <v>1</v>
      </c>
      <c r="X1037">
        <v>0.12</v>
      </c>
      <c r="Y1037">
        <v>0</v>
      </c>
      <c r="Z1037">
        <v>111.99</v>
      </c>
      <c r="AA1037">
        <v>13.5</v>
      </c>
      <c r="AB1037">
        <v>0</v>
      </c>
      <c r="AC1037">
        <v>0</v>
      </c>
      <c r="AD1037">
        <v>1</v>
      </c>
      <c r="AE1037">
        <v>0</v>
      </c>
      <c r="AF1037" t="s">
        <v>3</v>
      </c>
      <c r="AG1037">
        <v>0.12</v>
      </c>
      <c r="AH1037">
        <v>2</v>
      </c>
      <c r="AI1037">
        <v>39576124</v>
      </c>
      <c r="AJ1037">
        <v>1091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</row>
    <row r="1038" spans="1:44" x14ac:dyDescent="0.2">
      <c r="A1038">
        <f>ROW(Source!A406)</f>
        <v>406</v>
      </c>
      <c r="B1038">
        <v>39576134</v>
      </c>
      <c r="C1038">
        <v>39576121</v>
      </c>
      <c r="D1038">
        <v>36882356</v>
      </c>
      <c r="E1038">
        <v>1</v>
      </c>
      <c r="F1038">
        <v>1</v>
      </c>
      <c r="G1038">
        <v>1</v>
      </c>
      <c r="H1038">
        <v>2</v>
      </c>
      <c r="I1038" t="s">
        <v>1433</v>
      </c>
      <c r="J1038" t="s">
        <v>1434</v>
      </c>
      <c r="K1038" t="s">
        <v>1435</v>
      </c>
      <c r="L1038">
        <v>1368</v>
      </c>
      <c r="N1038">
        <v>1011</v>
      </c>
      <c r="O1038" t="s">
        <v>1151</v>
      </c>
      <c r="P1038" t="s">
        <v>1151</v>
      </c>
      <c r="Q1038">
        <v>1</v>
      </c>
      <c r="X1038">
        <v>0.42</v>
      </c>
      <c r="Y1038">
        <v>0</v>
      </c>
      <c r="Z1038">
        <v>1.7</v>
      </c>
      <c r="AA1038">
        <v>0</v>
      </c>
      <c r="AB1038">
        <v>0</v>
      </c>
      <c r="AC1038">
        <v>0</v>
      </c>
      <c r="AD1038">
        <v>1</v>
      </c>
      <c r="AE1038">
        <v>0</v>
      </c>
      <c r="AF1038" t="s">
        <v>3</v>
      </c>
      <c r="AG1038">
        <v>0.42</v>
      </c>
      <c r="AH1038">
        <v>2</v>
      </c>
      <c r="AI1038">
        <v>39576125</v>
      </c>
      <c r="AJ1038">
        <v>1092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</row>
    <row r="1039" spans="1:44" x14ac:dyDescent="0.2">
      <c r="A1039">
        <f>ROW(Source!A406)</f>
        <v>406</v>
      </c>
      <c r="B1039">
        <v>39576135</v>
      </c>
      <c r="C1039">
        <v>39576121</v>
      </c>
      <c r="D1039">
        <v>36882471</v>
      </c>
      <c r="E1039">
        <v>1</v>
      </c>
      <c r="F1039">
        <v>1</v>
      </c>
      <c r="G1039">
        <v>1</v>
      </c>
      <c r="H1039">
        <v>2</v>
      </c>
      <c r="I1039" t="s">
        <v>1462</v>
      </c>
      <c r="J1039" t="s">
        <v>1463</v>
      </c>
      <c r="K1039" t="s">
        <v>1464</v>
      </c>
      <c r="L1039">
        <v>1368</v>
      </c>
      <c r="N1039">
        <v>1011</v>
      </c>
      <c r="O1039" t="s">
        <v>1151</v>
      </c>
      <c r="P1039" t="s">
        <v>1151</v>
      </c>
      <c r="Q1039">
        <v>1</v>
      </c>
      <c r="X1039">
        <v>0.17</v>
      </c>
      <c r="Y1039">
        <v>0</v>
      </c>
      <c r="Z1039">
        <v>1.65</v>
      </c>
      <c r="AA1039">
        <v>0</v>
      </c>
      <c r="AB1039">
        <v>0</v>
      </c>
      <c r="AC1039">
        <v>0</v>
      </c>
      <c r="AD1039">
        <v>1</v>
      </c>
      <c r="AE1039">
        <v>0</v>
      </c>
      <c r="AF1039" t="s">
        <v>3</v>
      </c>
      <c r="AG1039">
        <v>0.17</v>
      </c>
      <c r="AH1039">
        <v>2</v>
      </c>
      <c r="AI1039">
        <v>39576126</v>
      </c>
      <c r="AJ1039">
        <v>1093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</row>
    <row r="1040" spans="1:44" x14ac:dyDescent="0.2">
      <c r="A1040">
        <f>ROW(Source!A406)</f>
        <v>406</v>
      </c>
      <c r="B1040">
        <v>39576136</v>
      </c>
      <c r="C1040">
        <v>39576121</v>
      </c>
      <c r="D1040">
        <v>36883554</v>
      </c>
      <c r="E1040">
        <v>1</v>
      </c>
      <c r="F1040">
        <v>1</v>
      </c>
      <c r="G1040">
        <v>1</v>
      </c>
      <c r="H1040">
        <v>2</v>
      </c>
      <c r="I1040" t="s">
        <v>1158</v>
      </c>
      <c r="J1040" t="s">
        <v>1159</v>
      </c>
      <c r="K1040" t="s">
        <v>1160</v>
      </c>
      <c r="L1040">
        <v>1368</v>
      </c>
      <c r="N1040">
        <v>1011</v>
      </c>
      <c r="O1040" t="s">
        <v>1151</v>
      </c>
      <c r="P1040" t="s">
        <v>1151</v>
      </c>
      <c r="Q1040">
        <v>1</v>
      </c>
      <c r="X1040">
        <v>0.12</v>
      </c>
      <c r="Y1040">
        <v>0</v>
      </c>
      <c r="Z1040">
        <v>65.709999999999994</v>
      </c>
      <c r="AA1040">
        <v>11.6</v>
      </c>
      <c r="AB1040">
        <v>0</v>
      </c>
      <c r="AC1040">
        <v>0</v>
      </c>
      <c r="AD1040">
        <v>1</v>
      </c>
      <c r="AE1040">
        <v>0</v>
      </c>
      <c r="AF1040" t="s">
        <v>3</v>
      </c>
      <c r="AG1040">
        <v>0.12</v>
      </c>
      <c r="AH1040">
        <v>2</v>
      </c>
      <c r="AI1040">
        <v>39576127</v>
      </c>
      <c r="AJ1040">
        <v>1094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</row>
    <row r="1041" spans="1:44" x14ac:dyDescent="0.2">
      <c r="A1041">
        <f>ROW(Source!A406)</f>
        <v>406</v>
      </c>
      <c r="B1041">
        <v>39576137</v>
      </c>
      <c r="C1041">
        <v>39576121</v>
      </c>
      <c r="D1041">
        <v>36801809</v>
      </c>
      <c r="E1041">
        <v>1</v>
      </c>
      <c r="F1041">
        <v>1</v>
      </c>
      <c r="G1041">
        <v>1</v>
      </c>
      <c r="H1041">
        <v>3</v>
      </c>
      <c r="I1041" t="s">
        <v>1465</v>
      </c>
      <c r="J1041" t="s">
        <v>1466</v>
      </c>
      <c r="K1041" t="s">
        <v>1467</v>
      </c>
      <c r="L1041">
        <v>1383</v>
      </c>
      <c r="N1041">
        <v>1013</v>
      </c>
      <c r="O1041" t="s">
        <v>1468</v>
      </c>
      <c r="P1041" t="s">
        <v>1468</v>
      </c>
      <c r="Q1041">
        <v>1</v>
      </c>
      <c r="X1041">
        <v>5.2</v>
      </c>
      <c r="Y1041">
        <v>0.4</v>
      </c>
      <c r="Z1041">
        <v>0</v>
      </c>
      <c r="AA1041">
        <v>0</v>
      </c>
      <c r="AB1041">
        <v>0</v>
      </c>
      <c r="AC1041">
        <v>0</v>
      </c>
      <c r="AD1041">
        <v>1</v>
      </c>
      <c r="AE1041">
        <v>0</v>
      </c>
      <c r="AF1041" t="s">
        <v>3</v>
      </c>
      <c r="AG1041">
        <v>5.2</v>
      </c>
      <c r="AH1041">
        <v>2</v>
      </c>
      <c r="AI1041">
        <v>39576128</v>
      </c>
      <c r="AJ1041">
        <v>1095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</row>
    <row r="1042" spans="1:44" x14ac:dyDescent="0.2">
      <c r="A1042">
        <f>ROW(Source!A406)</f>
        <v>406</v>
      </c>
      <c r="B1042">
        <v>39576138</v>
      </c>
      <c r="C1042">
        <v>39576121</v>
      </c>
      <c r="D1042">
        <v>36823298</v>
      </c>
      <c r="E1042">
        <v>1</v>
      </c>
      <c r="F1042">
        <v>1</v>
      </c>
      <c r="G1042">
        <v>1</v>
      </c>
      <c r="H1042">
        <v>3</v>
      </c>
      <c r="I1042" t="s">
        <v>1469</v>
      </c>
      <c r="J1042" t="s">
        <v>1470</v>
      </c>
      <c r="K1042" t="s">
        <v>1471</v>
      </c>
      <c r="L1042">
        <v>1346</v>
      </c>
      <c r="N1042">
        <v>1009</v>
      </c>
      <c r="O1042" t="s">
        <v>307</v>
      </c>
      <c r="P1042" t="s">
        <v>307</v>
      </c>
      <c r="Q1042">
        <v>1</v>
      </c>
      <c r="X1042">
        <v>2.5</v>
      </c>
      <c r="Y1042">
        <v>12.6</v>
      </c>
      <c r="Z1042">
        <v>0</v>
      </c>
      <c r="AA1042">
        <v>0</v>
      </c>
      <c r="AB1042">
        <v>0</v>
      </c>
      <c r="AC1042">
        <v>0</v>
      </c>
      <c r="AD1042">
        <v>1</v>
      </c>
      <c r="AE1042">
        <v>0</v>
      </c>
      <c r="AF1042" t="s">
        <v>3</v>
      </c>
      <c r="AG1042">
        <v>2.5</v>
      </c>
      <c r="AH1042">
        <v>2</v>
      </c>
      <c r="AI1042">
        <v>39576129</v>
      </c>
      <c r="AJ1042">
        <v>1096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</row>
    <row r="1043" spans="1:44" x14ac:dyDescent="0.2">
      <c r="A1043">
        <f>ROW(Source!A406)</f>
        <v>406</v>
      </c>
      <c r="B1043">
        <v>39576139</v>
      </c>
      <c r="C1043">
        <v>39576121</v>
      </c>
      <c r="D1043">
        <v>36799065</v>
      </c>
      <c r="E1043">
        <v>17</v>
      </c>
      <c r="F1043">
        <v>1</v>
      </c>
      <c r="G1043">
        <v>1</v>
      </c>
      <c r="H1043">
        <v>3</v>
      </c>
      <c r="I1043" t="s">
        <v>1472</v>
      </c>
      <c r="J1043" t="s">
        <v>3</v>
      </c>
      <c r="K1043" t="s">
        <v>1473</v>
      </c>
      <c r="L1043">
        <v>1374</v>
      </c>
      <c r="N1043">
        <v>1013</v>
      </c>
      <c r="O1043" t="s">
        <v>1474</v>
      </c>
      <c r="P1043" t="s">
        <v>1474</v>
      </c>
      <c r="Q1043">
        <v>1</v>
      </c>
      <c r="X1043">
        <v>5.76</v>
      </c>
      <c r="Y1043">
        <v>1</v>
      </c>
      <c r="Z1043">
        <v>0</v>
      </c>
      <c r="AA1043">
        <v>0</v>
      </c>
      <c r="AB1043">
        <v>0</v>
      </c>
      <c r="AC1043">
        <v>0</v>
      </c>
      <c r="AD1043">
        <v>1</v>
      </c>
      <c r="AE1043">
        <v>0</v>
      </c>
      <c r="AF1043" t="s">
        <v>3</v>
      </c>
      <c r="AG1043">
        <v>5.76</v>
      </c>
      <c r="AH1043">
        <v>2</v>
      </c>
      <c r="AI1043">
        <v>39576130</v>
      </c>
      <c r="AJ1043">
        <v>1097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</row>
    <row r="1044" spans="1:44" x14ac:dyDescent="0.2">
      <c r="A1044">
        <f>ROW(Source!A474)</f>
        <v>474</v>
      </c>
      <c r="B1044">
        <v>39573859</v>
      </c>
      <c r="C1044">
        <v>39573834</v>
      </c>
      <c r="D1044">
        <v>37064928</v>
      </c>
      <c r="E1044">
        <v>1</v>
      </c>
      <c r="F1044">
        <v>1</v>
      </c>
      <c r="G1044">
        <v>1</v>
      </c>
      <c r="H1044">
        <v>1</v>
      </c>
      <c r="I1044" t="s">
        <v>1229</v>
      </c>
      <c r="J1044" t="s">
        <v>3</v>
      </c>
      <c r="K1044" t="s">
        <v>1230</v>
      </c>
      <c r="L1044">
        <v>1191</v>
      </c>
      <c r="N1044">
        <v>1013</v>
      </c>
      <c r="O1044" t="s">
        <v>1143</v>
      </c>
      <c r="P1044" t="s">
        <v>1143</v>
      </c>
      <c r="Q1044">
        <v>1</v>
      </c>
      <c r="X1044">
        <v>134.4</v>
      </c>
      <c r="Y1044">
        <v>0</v>
      </c>
      <c r="Z1044">
        <v>0</v>
      </c>
      <c r="AA1044">
        <v>0</v>
      </c>
      <c r="AB1044">
        <v>9.07</v>
      </c>
      <c r="AC1044">
        <v>0</v>
      </c>
      <c r="AD1044">
        <v>1</v>
      </c>
      <c r="AE1044">
        <v>1</v>
      </c>
      <c r="AF1044" t="s">
        <v>20</v>
      </c>
      <c r="AG1044">
        <v>154.56</v>
      </c>
      <c r="AH1044">
        <v>2</v>
      </c>
      <c r="AI1044">
        <v>39573835</v>
      </c>
      <c r="AJ1044">
        <v>1098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</row>
    <row r="1045" spans="1:44" x14ac:dyDescent="0.2">
      <c r="A1045">
        <f>ROW(Source!A474)</f>
        <v>474</v>
      </c>
      <c r="B1045">
        <v>39573860</v>
      </c>
      <c r="C1045">
        <v>39573834</v>
      </c>
      <c r="D1045">
        <v>37064876</v>
      </c>
      <c r="E1045">
        <v>1</v>
      </c>
      <c r="F1045">
        <v>1</v>
      </c>
      <c r="G1045">
        <v>1</v>
      </c>
      <c r="H1045">
        <v>1</v>
      </c>
      <c r="I1045" t="s">
        <v>1146</v>
      </c>
      <c r="J1045" t="s">
        <v>3</v>
      </c>
      <c r="K1045" t="s">
        <v>1147</v>
      </c>
      <c r="L1045">
        <v>1191</v>
      </c>
      <c r="N1045">
        <v>1013</v>
      </c>
      <c r="O1045" t="s">
        <v>1143</v>
      </c>
      <c r="P1045" t="s">
        <v>1143</v>
      </c>
      <c r="Q1045">
        <v>1</v>
      </c>
      <c r="X1045">
        <v>11.89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1</v>
      </c>
      <c r="AE1045">
        <v>2</v>
      </c>
      <c r="AF1045" t="s">
        <v>19</v>
      </c>
      <c r="AG1045">
        <v>14.862500000000001</v>
      </c>
      <c r="AH1045">
        <v>2</v>
      </c>
      <c r="AI1045">
        <v>39573836</v>
      </c>
      <c r="AJ1045">
        <v>1099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</row>
    <row r="1046" spans="1:44" x14ac:dyDescent="0.2">
      <c r="A1046">
        <f>ROW(Source!A474)</f>
        <v>474</v>
      </c>
      <c r="B1046">
        <v>39573861</v>
      </c>
      <c r="C1046">
        <v>39573834</v>
      </c>
      <c r="D1046">
        <v>36882079</v>
      </c>
      <c r="E1046">
        <v>1</v>
      </c>
      <c r="F1046">
        <v>1</v>
      </c>
      <c r="G1046">
        <v>1</v>
      </c>
      <c r="H1046">
        <v>2</v>
      </c>
      <c r="I1046" t="s">
        <v>1401</v>
      </c>
      <c r="J1046" t="s">
        <v>1402</v>
      </c>
      <c r="K1046" t="s">
        <v>1403</v>
      </c>
      <c r="L1046">
        <v>1368</v>
      </c>
      <c r="N1046">
        <v>1011</v>
      </c>
      <c r="O1046" t="s">
        <v>1151</v>
      </c>
      <c r="P1046" t="s">
        <v>1151</v>
      </c>
      <c r="Q1046">
        <v>1</v>
      </c>
      <c r="X1046">
        <v>7.0000000000000007E-2</v>
      </c>
      <c r="Y1046">
        <v>0</v>
      </c>
      <c r="Z1046">
        <v>120.24</v>
      </c>
      <c r="AA1046">
        <v>15.42</v>
      </c>
      <c r="AB1046">
        <v>0</v>
      </c>
      <c r="AC1046">
        <v>0</v>
      </c>
      <c r="AD1046">
        <v>1</v>
      </c>
      <c r="AE1046">
        <v>0</v>
      </c>
      <c r="AF1046" t="s">
        <v>19</v>
      </c>
      <c r="AG1046">
        <v>8.7500000000000008E-2</v>
      </c>
      <c r="AH1046">
        <v>2</v>
      </c>
      <c r="AI1046">
        <v>39573837</v>
      </c>
      <c r="AJ1046">
        <v>1100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</row>
    <row r="1047" spans="1:44" x14ac:dyDescent="0.2">
      <c r="A1047">
        <f>ROW(Source!A474)</f>
        <v>474</v>
      </c>
      <c r="B1047">
        <v>39573862</v>
      </c>
      <c r="C1047">
        <v>39573834</v>
      </c>
      <c r="D1047">
        <v>36882159</v>
      </c>
      <c r="E1047">
        <v>1</v>
      </c>
      <c r="F1047">
        <v>1</v>
      </c>
      <c r="G1047">
        <v>1</v>
      </c>
      <c r="H1047">
        <v>2</v>
      </c>
      <c r="I1047" t="s">
        <v>1155</v>
      </c>
      <c r="J1047" t="s">
        <v>1156</v>
      </c>
      <c r="K1047" t="s">
        <v>1157</v>
      </c>
      <c r="L1047">
        <v>1368</v>
      </c>
      <c r="N1047">
        <v>1011</v>
      </c>
      <c r="O1047" t="s">
        <v>1151</v>
      </c>
      <c r="P1047" t="s">
        <v>1151</v>
      </c>
      <c r="Q1047">
        <v>1</v>
      </c>
      <c r="X1047">
        <v>0.11</v>
      </c>
      <c r="Y1047">
        <v>0</v>
      </c>
      <c r="Z1047">
        <v>111.99</v>
      </c>
      <c r="AA1047">
        <v>13.5</v>
      </c>
      <c r="AB1047">
        <v>0</v>
      </c>
      <c r="AC1047">
        <v>0</v>
      </c>
      <c r="AD1047">
        <v>1</v>
      </c>
      <c r="AE1047">
        <v>0</v>
      </c>
      <c r="AF1047" t="s">
        <v>19</v>
      </c>
      <c r="AG1047">
        <v>0.13750000000000001</v>
      </c>
      <c r="AH1047">
        <v>2</v>
      </c>
      <c r="AI1047">
        <v>39573838</v>
      </c>
      <c r="AJ1047">
        <v>1101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</row>
    <row r="1048" spans="1:44" x14ac:dyDescent="0.2">
      <c r="A1048">
        <f>ROW(Source!A474)</f>
        <v>474</v>
      </c>
      <c r="B1048">
        <v>39573863</v>
      </c>
      <c r="C1048">
        <v>39573834</v>
      </c>
      <c r="D1048">
        <v>36882171</v>
      </c>
      <c r="E1048">
        <v>1</v>
      </c>
      <c r="F1048">
        <v>1</v>
      </c>
      <c r="G1048">
        <v>1</v>
      </c>
      <c r="H1048">
        <v>2</v>
      </c>
      <c r="I1048" t="s">
        <v>1404</v>
      </c>
      <c r="J1048" t="s">
        <v>1405</v>
      </c>
      <c r="K1048" t="s">
        <v>1406</v>
      </c>
      <c r="L1048">
        <v>1368</v>
      </c>
      <c r="N1048">
        <v>1011</v>
      </c>
      <c r="O1048" t="s">
        <v>1151</v>
      </c>
      <c r="P1048" t="s">
        <v>1151</v>
      </c>
      <c r="Q1048">
        <v>1</v>
      </c>
      <c r="X1048">
        <v>11.54</v>
      </c>
      <c r="Y1048">
        <v>0</v>
      </c>
      <c r="Z1048">
        <v>120.04</v>
      </c>
      <c r="AA1048">
        <v>13.5</v>
      </c>
      <c r="AB1048">
        <v>0</v>
      </c>
      <c r="AC1048">
        <v>0</v>
      </c>
      <c r="AD1048">
        <v>1</v>
      </c>
      <c r="AE1048">
        <v>0</v>
      </c>
      <c r="AF1048" t="s">
        <v>19</v>
      </c>
      <c r="AG1048">
        <v>14.424999999999999</v>
      </c>
      <c r="AH1048">
        <v>2</v>
      </c>
      <c r="AI1048">
        <v>39573839</v>
      </c>
      <c r="AJ1048">
        <v>1102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</row>
    <row r="1049" spans="1:44" x14ac:dyDescent="0.2">
      <c r="A1049">
        <f>ROW(Source!A474)</f>
        <v>474</v>
      </c>
      <c r="B1049">
        <v>39573864</v>
      </c>
      <c r="C1049">
        <v>39573834</v>
      </c>
      <c r="D1049">
        <v>36883554</v>
      </c>
      <c r="E1049">
        <v>1</v>
      </c>
      <c r="F1049">
        <v>1</v>
      </c>
      <c r="G1049">
        <v>1</v>
      </c>
      <c r="H1049">
        <v>2</v>
      </c>
      <c r="I1049" t="s">
        <v>1158</v>
      </c>
      <c r="J1049" t="s">
        <v>1159</v>
      </c>
      <c r="K1049" t="s">
        <v>1160</v>
      </c>
      <c r="L1049">
        <v>1368</v>
      </c>
      <c r="N1049">
        <v>1011</v>
      </c>
      <c r="O1049" t="s">
        <v>1151</v>
      </c>
      <c r="P1049" t="s">
        <v>1151</v>
      </c>
      <c r="Q1049">
        <v>1</v>
      </c>
      <c r="X1049">
        <v>0.17</v>
      </c>
      <c r="Y1049">
        <v>0</v>
      </c>
      <c r="Z1049">
        <v>65.709999999999994</v>
      </c>
      <c r="AA1049">
        <v>11.6</v>
      </c>
      <c r="AB1049">
        <v>0</v>
      </c>
      <c r="AC1049">
        <v>0</v>
      </c>
      <c r="AD1049">
        <v>1</v>
      </c>
      <c r="AE1049">
        <v>0</v>
      </c>
      <c r="AF1049" t="s">
        <v>19</v>
      </c>
      <c r="AG1049">
        <v>0.21250000000000002</v>
      </c>
      <c r="AH1049">
        <v>2</v>
      </c>
      <c r="AI1049">
        <v>39573840</v>
      </c>
      <c r="AJ1049">
        <v>1103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</row>
    <row r="1050" spans="1:44" x14ac:dyDescent="0.2">
      <c r="A1050">
        <f>ROW(Source!A474)</f>
        <v>474</v>
      </c>
      <c r="B1050">
        <v>39573865</v>
      </c>
      <c r="C1050">
        <v>39573834</v>
      </c>
      <c r="D1050">
        <v>36883789</v>
      </c>
      <c r="E1050">
        <v>1</v>
      </c>
      <c r="F1050">
        <v>1</v>
      </c>
      <c r="G1050">
        <v>1</v>
      </c>
      <c r="H1050">
        <v>2</v>
      </c>
      <c r="I1050" t="s">
        <v>1378</v>
      </c>
      <c r="J1050" t="s">
        <v>1379</v>
      </c>
      <c r="K1050" t="s">
        <v>1380</v>
      </c>
      <c r="L1050">
        <v>1368</v>
      </c>
      <c r="N1050">
        <v>1011</v>
      </c>
      <c r="O1050" t="s">
        <v>1151</v>
      </c>
      <c r="P1050" t="s">
        <v>1151</v>
      </c>
      <c r="Q1050">
        <v>1</v>
      </c>
      <c r="X1050">
        <v>1.1200000000000001</v>
      </c>
      <c r="Y1050">
        <v>0</v>
      </c>
      <c r="Z1050">
        <v>1.2</v>
      </c>
      <c r="AA1050">
        <v>0</v>
      </c>
      <c r="AB1050">
        <v>0</v>
      </c>
      <c r="AC1050">
        <v>0</v>
      </c>
      <c r="AD1050">
        <v>1</v>
      </c>
      <c r="AE1050">
        <v>0</v>
      </c>
      <c r="AF1050" t="s">
        <v>19</v>
      </c>
      <c r="AG1050">
        <v>1.4000000000000001</v>
      </c>
      <c r="AH1050">
        <v>2</v>
      </c>
      <c r="AI1050">
        <v>39573841</v>
      </c>
      <c r="AJ1050">
        <v>1104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</row>
    <row r="1051" spans="1:44" x14ac:dyDescent="0.2">
      <c r="A1051">
        <f>ROW(Source!A474)</f>
        <v>474</v>
      </c>
      <c r="B1051">
        <v>39573866</v>
      </c>
      <c r="C1051">
        <v>39573834</v>
      </c>
      <c r="D1051">
        <v>36883836</v>
      </c>
      <c r="E1051">
        <v>1</v>
      </c>
      <c r="F1051">
        <v>1</v>
      </c>
      <c r="G1051">
        <v>1</v>
      </c>
      <c r="H1051">
        <v>2</v>
      </c>
      <c r="I1051" t="s">
        <v>1407</v>
      </c>
      <c r="J1051" t="s">
        <v>1408</v>
      </c>
      <c r="K1051" t="s">
        <v>1409</v>
      </c>
      <c r="L1051">
        <v>1368</v>
      </c>
      <c r="N1051">
        <v>1011</v>
      </c>
      <c r="O1051" t="s">
        <v>1151</v>
      </c>
      <c r="P1051" t="s">
        <v>1151</v>
      </c>
      <c r="Q1051">
        <v>1</v>
      </c>
      <c r="X1051">
        <v>0.12</v>
      </c>
      <c r="Y1051">
        <v>0</v>
      </c>
      <c r="Z1051">
        <v>12.31</v>
      </c>
      <c r="AA1051">
        <v>0</v>
      </c>
      <c r="AB1051">
        <v>0</v>
      </c>
      <c r="AC1051">
        <v>0</v>
      </c>
      <c r="AD1051">
        <v>1</v>
      </c>
      <c r="AE1051">
        <v>0</v>
      </c>
      <c r="AF1051" t="s">
        <v>19</v>
      </c>
      <c r="AG1051">
        <v>0.15</v>
      </c>
      <c r="AH1051">
        <v>2</v>
      </c>
      <c r="AI1051">
        <v>39573842</v>
      </c>
      <c r="AJ1051">
        <v>1105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</row>
    <row r="1052" spans="1:44" x14ac:dyDescent="0.2">
      <c r="A1052">
        <f>ROW(Source!A474)</f>
        <v>474</v>
      </c>
      <c r="B1052">
        <v>39573867</v>
      </c>
      <c r="C1052">
        <v>39573834</v>
      </c>
      <c r="D1052">
        <v>36800159</v>
      </c>
      <c r="E1052">
        <v>1</v>
      </c>
      <c r="F1052">
        <v>1</v>
      </c>
      <c r="G1052">
        <v>1</v>
      </c>
      <c r="H1052">
        <v>3</v>
      </c>
      <c r="I1052" t="s">
        <v>1387</v>
      </c>
      <c r="J1052" t="s">
        <v>1388</v>
      </c>
      <c r="K1052" t="s">
        <v>1389</v>
      </c>
      <c r="L1052">
        <v>1339</v>
      </c>
      <c r="N1052">
        <v>1007</v>
      </c>
      <c r="O1052" t="s">
        <v>73</v>
      </c>
      <c r="P1052" t="s">
        <v>73</v>
      </c>
      <c r="Q1052">
        <v>1</v>
      </c>
      <c r="X1052">
        <v>2.98</v>
      </c>
      <c r="Y1052">
        <v>6.22</v>
      </c>
      <c r="Z1052">
        <v>0</v>
      </c>
      <c r="AA1052">
        <v>0</v>
      </c>
      <c r="AB1052">
        <v>0</v>
      </c>
      <c r="AC1052">
        <v>0</v>
      </c>
      <c r="AD1052">
        <v>1</v>
      </c>
      <c r="AE1052">
        <v>0</v>
      </c>
      <c r="AF1052" t="s">
        <v>3</v>
      </c>
      <c r="AG1052">
        <v>2.98</v>
      </c>
      <c r="AH1052">
        <v>2</v>
      </c>
      <c r="AI1052">
        <v>39573843</v>
      </c>
      <c r="AJ1052">
        <v>1106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</row>
    <row r="1053" spans="1:44" x14ac:dyDescent="0.2">
      <c r="A1053">
        <f>ROW(Source!A474)</f>
        <v>474</v>
      </c>
      <c r="B1053">
        <v>39573868</v>
      </c>
      <c r="C1053">
        <v>39573834</v>
      </c>
      <c r="D1053">
        <v>36800166</v>
      </c>
      <c r="E1053">
        <v>1</v>
      </c>
      <c r="F1053">
        <v>1</v>
      </c>
      <c r="G1053">
        <v>1</v>
      </c>
      <c r="H1053">
        <v>3</v>
      </c>
      <c r="I1053" t="s">
        <v>1410</v>
      </c>
      <c r="J1053" t="s">
        <v>1411</v>
      </c>
      <c r="K1053" t="s">
        <v>1412</v>
      </c>
      <c r="L1053">
        <v>1346</v>
      </c>
      <c r="N1053">
        <v>1009</v>
      </c>
      <c r="O1053" t="s">
        <v>307</v>
      </c>
      <c r="P1053" t="s">
        <v>307</v>
      </c>
      <c r="Q1053">
        <v>1</v>
      </c>
      <c r="X1053">
        <v>0.27</v>
      </c>
      <c r="Y1053">
        <v>6.09</v>
      </c>
      <c r="Z1053">
        <v>0</v>
      </c>
      <c r="AA1053">
        <v>0</v>
      </c>
      <c r="AB1053">
        <v>0</v>
      </c>
      <c r="AC1053">
        <v>0</v>
      </c>
      <c r="AD1053">
        <v>1</v>
      </c>
      <c r="AE1053">
        <v>0</v>
      </c>
      <c r="AF1053" t="s">
        <v>3</v>
      </c>
      <c r="AG1053">
        <v>0.27</v>
      </c>
      <c r="AH1053">
        <v>2</v>
      </c>
      <c r="AI1053">
        <v>39573844</v>
      </c>
      <c r="AJ1053">
        <v>1107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</row>
    <row r="1054" spans="1:44" x14ac:dyDescent="0.2">
      <c r="A1054">
        <f>ROW(Source!A474)</f>
        <v>474</v>
      </c>
      <c r="B1054">
        <v>39573869</v>
      </c>
      <c r="C1054">
        <v>39573834</v>
      </c>
      <c r="D1054">
        <v>36803256</v>
      </c>
      <c r="E1054">
        <v>1</v>
      </c>
      <c r="F1054">
        <v>1</v>
      </c>
      <c r="G1054">
        <v>1</v>
      </c>
      <c r="H1054">
        <v>3</v>
      </c>
      <c r="I1054" t="s">
        <v>1178</v>
      </c>
      <c r="J1054" t="s">
        <v>1179</v>
      </c>
      <c r="K1054" t="s">
        <v>1180</v>
      </c>
      <c r="L1054">
        <v>1348</v>
      </c>
      <c r="N1054">
        <v>1009</v>
      </c>
      <c r="O1054" t="s">
        <v>64</v>
      </c>
      <c r="P1054" t="s">
        <v>64</v>
      </c>
      <c r="Q1054">
        <v>1000</v>
      </c>
      <c r="X1054">
        <v>3.0000000000000001E-3</v>
      </c>
      <c r="Y1054">
        <v>10315.01</v>
      </c>
      <c r="Z1054">
        <v>0</v>
      </c>
      <c r="AA1054">
        <v>0</v>
      </c>
      <c r="AB1054">
        <v>0</v>
      </c>
      <c r="AC1054">
        <v>0</v>
      </c>
      <c r="AD1054">
        <v>1</v>
      </c>
      <c r="AE1054">
        <v>0</v>
      </c>
      <c r="AF1054" t="s">
        <v>3</v>
      </c>
      <c r="AG1054">
        <v>3.0000000000000001E-3</v>
      </c>
      <c r="AH1054">
        <v>2</v>
      </c>
      <c r="AI1054">
        <v>39573845</v>
      </c>
      <c r="AJ1054">
        <v>1108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</row>
    <row r="1055" spans="1:44" x14ac:dyDescent="0.2">
      <c r="A1055">
        <f>ROW(Source!A474)</f>
        <v>474</v>
      </c>
      <c r="B1055">
        <v>39573870</v>
      </c>
      <c r="C1055">
        <v>39573834</v>
      </c>
      <c r="D1055">
        <v>36804447</v>
      </c>
      <c r="E1055">
        <v>1</v>
      </c>
      <c r="F1055">
        <v>1</v>
      </c>
      <c r="G1055">
        <v>1</v>
      </c>
      <c r="H1055">
        <v>3</v>
      </c>
      <c r="I1055" t="s">
        <v>1276</v>
      </c>
      <c r="J1055" t="s">
        <v>1277</v>
      </c>
      <c r="K1055" t="s">
        <v>1278</v>
      </c>
      <c r="L1055">
        <v>1348</v>
      </c>
      <c r="N1055">
        <v>1009</v>
      </c>
      <c r="O1055" t="s">
        <v>64</v>
      </c>
      <c r="P1055" t="s">
        <v>64</v>
      </c>
      <c r="Q1055">
        <v>1000</v>
      </c>
      <c r="X1055">
        <v>2.0000000000000001E-4</v>
      </c>
      <c r="Y1055">
        <v>9040.01</v>
      </c>
      <c r="Z1055">
        <v>0</v>
      </c>
      <c r="AA1055">
        <v>0</v>
      </c>
      <c r="AB1055">
        <v>0</v>
      </c>
      <c r="AC1055">
        <v>0</v>
      </c>
      <c r="AD1055">
        <v>1</v>
      </c>
      <c r="AE1055">
        <v>0</v>
      </c>
      <c r="AF1055" t="s">
        <v>3</v>
      </c>
      <c r="AG1055">
        <v>2.0000000000000001E-4</v>
      </c>
      <c r="AH1055">
        <v>2</v>
      </c>
      <c r="AI1055">
        <v>39573846</v>
      </c>
      <c r="AJ1055">
        <v>1109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</row>
    <row r="1056" spans="1:44" x14ac:dyDescent="0.2">
      <c r="A1056">
        <f>ROW(Source!A474)</f>
        <v>474</v>
      </c>
      <c r="B1056">
        <v>39573871</v>
      </c>
      <c r="C1056">
        <v>39573834</v>
      </c>
      <c r="D1056">
        <v>36804475</v>
      </c>
      <c r="E1056">
        <v>1</v>
      </c>
      <c r="F1056">
        <v>1</v>
      </c>
      <c r="G1056">
        <v>1</v>
      </c>
      <c r="H1056">
        <v>3</v>
      </c>
      <c r="I1056" t="s">
        <v>1602</v>
      </c>
      <c r="J1056" t="s">
        <v>1603</v>
      </c>
      <c r="K1056" t="s">
        <v>1604</v>
      </c>
      <c r="L1056">
        <v>1348</v>
      </c>
      <c r="N1056">
        <v>1009</v>
      </c>
      <c r="O1056" t="s">
        <v>64</v>
      </c>
      <c r="P1056" t="s">
        <v>64</v>
      </c>
      <c r="Q1056">
        <v>1000</v>
      </c>
      <c r="X1056">
        <v>0</v>
      </c>
      <c r="Y1056">
        <v>35011</v>
      </c>
      <c r="Z1056">
        <v>0</v>
      </c>
      <c r="AA1056">
        <v>0</v>
      </c>
      <c r="AB1056">
        <v>0</v>
      </c>
      <c r="AC1056">
        <v>1</v>
      </c>
      <c r="AD1056">
        <v>0</v>
      </c>
      <c r="AE1056">
        <v>0</v>
      </c>
      <c r="AF1056" t="s">
        <v>3</v>
      </c>
      <c r="AG1056">
        <v>0</v>
      </c>
      <c r="AH1056">
        <v>3</v>
      </c>
      <c r="AI1056">
        <v>-1</v>
      </c>
      <c r="AJ1056" t="s">
        <v>3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</row>
    <row r="1057" spans="1:44" x14ac:dyDescent="0.2">
      <c r="A1057">
        <f>ROW(Source!A474)</f>
        <v>474</v>
      </c>
      <c r="B1057">
        <v>39573872</v>
      </c>
      <c r="C1057">
        <v>39573834</v>
      </c>
      <c r="D1057">
        <v>36804545</v>
      </c>
      <c r="E1057">
        <v>1</v>
      </c>
      <c r="F1057">
        <v>1</v>
      </c>
      <c r="G1057">
        <v>1</v>
      </c>
      <c r="H1057">
        <v>3</v>
      </c>
      <c r="I1057" t="s">
        <v>1211</v>
      </c>
      <c r="J1057" t="s">
        <v>1212</v>
      </c>
      <c r="K1057" t="s">
        <v>1213</v>
      </c>
      <c r="L1057">
        <v>1348</v>
      </c>
      <c r="N1057">
        <v>1009</v>
      </c>
      <c r="O1057" t="s">
        <v>64</v>
      </c>
      <c r="P1057" t="s">
        <v>64</v>
      </c>
      <c r="Q1057">
        <v>1000</v>
      </c>
      <c r="X1057">
        <v>1.0000000000000001E-5</v>
      </c>
      <c r="Y1057">
        <v>11978</v>
      </c>
      <c r="Z1057">
        <v>0</v>
      </c>
      <c r="AA1057">
        <v>0</v>
      </c>
      <c r="AB1057">
        <v>0</v>
      </c>
      <c r="AC1057">
        <v>0</v>
      </c>
      <c r="AD1057">
        <v>1</v>
      </c>
      <c r="AE1057">
        <v>0</v>
      </c>
      <c r="AF1057" t="s">
        <v>3</v>
      </c>
      <c r="AG1057">
        <v>1.0000000000000001E-5</v>
      </c>
      <c r="AH1057">
        <v>2</v>
      </c>
      <c r="AI1057">
        <v>39573847</v>
      </c>
      <c r="AJ1057">
        <v>1110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</row>
    <row r="1058" spans="1:44" x14ac:dyDescent="0.2">
      <c r="A1058">
        <f>ROW(Source!A474)</f>
        <v>474</v>
      </c>
      <c r="B1058">
        <v>39573873</v>
      </c>
      <c r="C1058">
        <v>39573834</v>
      </c>
      <c r="D1058">
        <v>36804672</v>
      </c>
      <c r="E1058">
        <v>1</v>
      </c>
      <c r="F1058">
        <v>1</v>
      </c>
      <c r="G1058">
        <v>1</v>
      </c>
      <c r="H1058">
        <v>3</v>
      </c>
      <c r="I1058" t="s">
        <v>1605</v>
      </c>
      <c r="J1058" t="s">
        <v>1606</v>
      </c>
      <c r="K1058" t="s">
        <v>1607</v>
      </c>
      <c r="L1058">
        <v>1348</v>
      </c>
      <c r="N1058">
        <v>1009</v>
      </c>
      <c r="O1058" t="s">
        <v>64</v>
      </c>
      <c r="P1058" t="s">
        <v>64</v>
      </c>
      <c r="Q1058">
        <v>1000</v>
      </c>
      <c r="X1058">
        <v>0</v>
      </c>
      <c r="Y1058">
        <v>9526</v>
      </c>
      <c r="Z1058">
        <v>0</v>
      </c>
      <c r="AA1058">
        <v>0</v>
      </c>
      <c r="AB1058">
        <v>0</v>
      </c>
      <c r="AC1058">
        <v>1</v>
      </c>
      <c r="AD1058">
        <v>0</v>
      </c>
      <c r="AE1058">
        <v>0</v>
      </c>
      <c r="AF1058" t="s">
        <v>3</v>
      </c>
      <c r="AG1058">
        <v>0</v>
      </c>
      <c r="AH1058">
        <v>3</v>
      </c>
      <c r="AI1058">
        <v>-1</v>
      </c>
      <c r="AJ1058" t="s">
        <v>3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</row>
    <row r="1059" spans="1:44" x14ac:dyDescent="0.2">
      <c r="A1059">
        <f>ROW(Source!A474)</f>
        <v>474</v>
      </c>
      <c r="B1059">
        <v>39573874</v>
      </c>
      <c r="C1059">
        <v>39573834</v>
      </c>
      <c r="D1059">
        <v>36805527</v>
      </c>
      <c r="E1059">
        <v>1</v>
      </c>
      <c r="F1059">
        <v>1</v>
      </c>
      <c r="G1059">
        <v>1</v>
      </c>
      <c r="H1059">
        <v>3</v>
      </c>
      <c r="I1059" t="s">
        <v>1413</v>
      </c>
      <c r="J1059" t="s">
        <v>1414</v>
      </c>
      <c r="K1059" t="s">
        <v>1415</v>
      </c>
      <c r="L1059">
        <v>1348</v>
      </c>
      <c r="N1059">
        <v>1009</v>
      </c>
      <c r="O1059" t="s">
        <v>64</v>
      </c>
      <c r="P1059" t="s">
        <v>64</v>
      </c>
      <c r="Q1059">
        <v>1000</v>
      </c>
      <c r="X1059">
        <v>1.0000000000000001E-5</v>
      </c>
      <c r="Y1059">
        <v>37900</v>
      </c>
      <c r="Z1059">
        <v>0</v>
      </c>
      <c r="AA1059">
        <v>0</v>
      </c>
      <c r="AB1059">
        <v>0</v>
      </c>
      <c r="AC1059">
        <v>0</v>
      </c>
      <c r="AD1059">
        <v>1</v>
      </c>
      <c r="AE1059">
        <v>0</v>
      </c>
      <c r="AF1059" t="s">
        <v>3</v>
      </c>
      <c r="AG1059">
        <v>1.0000000000000001E-5</v>
      </c>
      <c r="AH1059">
        <v>2</v>
      </c>
      <c r="AI1059">
        <v>39573849</v>
      </c>
      <c r="AJ1059">
        <v>1112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</row>
    <row r="1060" spans="1:44" x14ac:dyDescent="0.2">
      <c r="A1060">
        <f>ROW(Source!A474)</f>
        <v>474</v>
      </c>
      <c r="B1060">
        <v>39573875</v>
      </c>
      <c r="C1060">
        <v>39573834</v>
      </c>
      <c r="D1060">
        <v>36823258</v>
      </c>
      <c r="E1060">
        <v>1</v>
      </c>
      <c r="F1060">
        <v>1</v>
      </c>
      <c r="G1060">
        <v>1</v>
      </c>
      <c r="H1060">
        <v>3</v>
      </c>
      <c r="I1060" t="s">
        <v>579</v>
      </c>
      <c r="J1060" t="s">
        <v>581</v>
      </c>
      <c r="K1060" t="s">
        <v>580</v>
      </c>
      <c r="L1060">
        <v>1348</v>
      </c>
      <c r="N1060">
        <v>1009</v>
      </c>
      <c r="O1060" t="s">
        <v>64</v>
      </c>
      <c r="P1060" t="s">
        <v>64</v>
      </c>
      <c r="Q1060">
        <v>1000</v>
      </c>
      <c r="X1060">
        <v>3.0000000000000001E-3</v>
      </c>
      <c r="Y1060">
        <v>7712</v>
      </c>
      <c r="Z1060">
        <v>0</v>
      </c>
      <c r="AA1060">
        <v>0</v>
      </c>
      <c r="AB1060">
        <v>0</v>
      </c>
      <c r="AC1060">
        <v>0</v>
      </c>
      <c r="AD1060">
        <v>1</v>
      </c>
      <c r="AE1060">
        <v>0</v>
      </c>
      <c r="AF1060" t="s">
        <v>3</v>
      </c>
      <c r="AG1060">
        <v>3.0000000000000001E-3</v>
      </c>
      <c r="AH1060">
        <v>2</v>
      </c>
      <c r="AI1060">
        <v>39573851</v>
      </c>
      <c r="AJ1060">
        <v>1114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</row>
    <row r="1061" spans="1:44" x14ac:dyDescent="0.2">
      <c r="A1061">
        <f>ROW(Source!A474)</f>
        <v>474</v>
      </c>
      <c r="B1061">
        <v>39573876</v>
      </c>
      <c r="C1061">
        <v>39573834</v>
      </c>
      <c r="D1061">
        <v>36825287</v>
      </c>
      <c r="E1061">
        <v>1</v>
      </c>
      <c r="F1061">
        <v>1</v>
      </c>
      <c r="G1061">
        <v>1</v>
      </c>
      <c r="H1061">
        <v>3</v>
      </c>
      <c r="I1061" t="s">
        <v>1416</v>
      </c>
      <c r="J1061" t="s">
        <v>1417</v>
      </c>
      <c r="K1061" t="s">
        <v>1418</v>
      </c>
      <c r="L1061">
        <v>1302</v>
      </c>
      <c r="N1061">
        <v>1003</v>
      </c>
      <c r="O1061" t="s">
        <v>47</v>
      </c>
      <c r="P1061" t="s">
        <v>47</v>
      </c>
      <c r="Q1061">
        <v>10</v>
      </c>
      <c r="X1061">
        <v>5.0000000000000001E-3</v>
      </c>
      <c r="Y1061">
        <v>50.24</v>
      </c>
      <c r="Z1061">
        <v>0</v>
      </c>
      <c r="AA1061">
        <v>0</v>
      </c>
      <c r="AB1061">
        <v>0</v>
      </c>
      <c r="AC1061">
        <v>0</v>
      </c>
      <c r="AD1061">
        <v>1</v>
      </c>
      <c r="AE1061">
        <v>0</v>
      </c>
      <c r="AF1061" t="s">
        <v>3</v>
      </c>
      <c r="AG1061">
        <v>5.0000000000000001E-3</v>
      </c>
      <c r="AH1061">
        <v>2</v>
      </c>
      <c r="AI1061">
        <v>39573852</v>
      </c>
      <c r="AJ1061">
        <v>1115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</row>
    <row r="1062" spans="1:44" x14ac:dyDescent="0.2">
      <c r="A1062">
        <f>ROW(Source!A474)</f>
        <v>474</v>
      </c>
      <c r="B1062">
        <v>39573877</v>
      </c>
      <c r="C1062">
        <v>39573834</v>
      </c>
      <c r="D1062">
        <v>36825646</v>
      </c>
      <c r="E1062">
        <v>1</v>
      </c>
      <c r="F1062">
        <v>1</v>
      </c>
      <c r="G1062">
        <v>1</v>
      </c>
      <c r="H1062">
        <v>3</v>
      </c>
      <c r="I1062" t="s">
        <v>1220</v>
      </c>
      <c r="J1062" t="s">
        <v>1221</v>
      </c>
      <c r="K1062" t="s">
        <v>1222</v>
      </c>
      <c r="L1062">
        <v>1348</v>
      </c>
      <c r="N1062">
        <v>1009</v>
      </c>
      <c r="O1062" t="s">
        <v>64</v>
      </c>
      <c r="P1062" t="s">
        <v>64</v>
      </c>
      <c r="Q1062">
        <v>1000</v>
      </c>
      <c r="X1062">
        <v>1E-4</v>
      </c>
      <c r="Y1062">
        <v>4455.2</v>
      </c>
      <c r="Z1062">
        <v>0</v>
      </c>
      <c r="AA1062">
        <v>0</v>
      </c>
      <c r="AB1062">
        <v>0</v>
      </c>
      <c r="AC1062">
        <v>0</v>
      </c>
      <c r="AD1062">
        <v>1</v>
      </c>
      <c r="AE1062">
        <v>0</v>
      </c>
      <c r="AF1062" t="s">
        <v>3</v>
      </c>
      <c r="AG1062">
        <v>1E-4</v>
      </c>
      <c r="AH1062">
        <v>2</v>
      </c>
      <c r="AI1062">
        <v>39573853</v>
      </c>
      <c r="AJ1062">
        <v>1116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</row>
    <row r="1063" spans="1:44" x14ac:dyDescent="0.2">
      <c r="A1063">
        <f>ROW(Source!A474)</f>
        <v>474</v>
      </c>
      <c r="B1063">
        <v>39573878</v>
      </c>
      <c r="C1063">
        <v>39573834</v>
      </c>
      <c r="D1063">
        <v>36826406</v>
      </c>
      <c r="E1063">
        <v>1</v>
      </c>
      <c r="F1063">
        <v>1</v>
      </c>
      <c r="G1063">
        <v>1</v>
      </c>
      <c r="H1063">
        <v>3</v>
      </c>
      <c r="I1063" t="s">
        <v>1419</v>
      </c>
      <c r="J1063" t="s">
        <v>1420</v>
      </c>
      <c r="K1063" t="s">
        <v>1421</v>
      </c>
      <c r="L1063">
        <v>1348</v>
      </c>
      <c r="N1063">
        <v>1009</v>
      </c>
      <c r="O1063" t="s">
        <v>64</v>
      </c>
      <c r="P1063" t="s">
        <v>64</v>
      </c>
      <c r="Q1063">
        <v>1000</v>
      </c>
      <c r="X1063">
        <v>8.8999999999999995E-4</v>
      </c>
      <c r="Y1063">
        <v>4920</v>
      </c>
      <c r="Z1063">
        <v>0</v>
      </c>
      <c r="AA1063">
        <v>0</v>
      </c>
      <c r="AB1063">
        <v>0</v>
      </c>
      <c r="AC1063">
        <v>0</v>
      </c>
      <c r="AD1063">
        <v>1</v>
      </c>
      <c r="AE1063">
        <v>0</v>
      </c>
      <c r="AF1063" t="s">
        <v>3</v>
      </c>
      <c r="AG1063">
        <v>8.8999999999999995E-4</v>
      </c>
      <c r="AH1063">
        <v>2</v>
      </c>
      <c r="AI1063">
        <v>39573854</v>
      </c>
      <c r="AJ1063">
        <v>1117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</row>
    <row r="1064" spans="1:44" x14ac:dyDescent="0.2">
      <c r="A1064">
        <f>ROW(Source!A474)</f>
        <v>474</v>
      </c>
      <c r="B1064">
        <v>39573879</v>
      </c>
      <c r="C1064">
        <v>39573834</v>
      </c>
      <c r="D1064">
        <v>36796836</v>
      </c>
      <c r="E1064">
        <v>17</v>
      </c>
      <c r="F1064">
        <v>1</v>
      </c>
      <c r="G1064">
        <v>1</v>
      </c>
      <c r="H1064">
        <v>3</v>
      </c>
      <c r="I1064" t="s">
        <v>1608</v>
      </c>
      <c r="J1064" t="s">
        <v>3</v>
      </c>
      <c r="K1064" t="s">
        <v>1609</v>
      </c>
      <c r="L1064">
        <v>1348</v>
      </c>
      <c r="N1064">
        <v>1009</v>
      </c>
      <c r="O1064" t="s">
        <v>64</v>
      </c>
      <c r="P1064" t="s">
        <v>64</v>
      </c>
      <c r="Q1064">
        <v>1000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1</v>
      </c>
      <c r="AD1064">
        <v>0</v>
      </c>
      <c r="AE1064">
        <v>0</v>
      </c>
      <c r="AF1064" t="s">
        <v>3</v>
      </c>
      <c r="AG1064">
        <v>0</v>
      </c>
      <c r="AH1064">
        <v>3</v>
      </c>
      <c r="AI1064">
        <v>-1</v>
      </c>
      <c r="AJ1064" t="s">
        <v>3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</row>
    <row r="1065" spans="1:44" x14ac:dyDescent="0.2">
      <c r="A1065">
        <f>ROW(Source!A474)</f>
        <v>474</v>
      </c>
      <c r="B1065">
        <v>39573880</v>
      </c>
      <c r="C1065">
        <v>39573834</v>
      </c>
      <c r="D1065">
        <v>36830313</v>
      </c>
      <c r="E1065">
        <v>1</v>
      </c>
      <c r="F1065">
        <v>1</v>
      </c>
      <c r="G1065">
        <v>1</v>
      </c>
      <c r="H1065">
        <v>3</v>
      </c>
      <c r="I1065" t="s">
        <v>1422</v>
      </c>
      <c r="J1065" t="s">
        <v>1423</v>
      </c>
      <c r="K1065" t="s">
        <v>1424</v>
      </c>
      <c r="L1065">
        <v>1339</v>
      </c>
      <c r="N1065">
        <v>1007</v>
      </c>
      <c r="O1065" t="s">
        <v>73</v>
      </c>
      <c r="P1065" t="s">
        <v>73</v>
      </c>
      <c r="Q1065">
        <v>1</v>
      </c>
      <c r="X1065">
        <v>5.0000000000000001E-4</v>
      </c>
      <c r="Y1065">
        <v>1700</v>
      </c>
      <c r="Z1065">
        <v>0</v>
      </c>
      <c r="AA1065">
        <v>0</v>
      </c>
      <c r="AB1065">
        <v>0</v>
      </c>
      <c r="AC1065">
        <v>0</v>
      </c>
      <c r="AD1065">
        <v>1</v>
      </c>
      <c r="AE1065">
        <v>0</v>
      </c>
      <c r="AF1065" t="s">
        <v>3</v>
      </c>
      <c r="AG1065">
        <v>5.0000000000000001E-4</v>
      </c>
      <c r="AH1065">
        <v>2</v>
      </c>
      <c r="AI1065">
        <v>39573855</v>
      </c>
      <c r="AJ1065">
        <v>1118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</row>
    <row r="1066" spans="1:44" x14ac:dyDescent="0.2">
      <c r="A1066">
        <f>ROW(Source!A474)</f>
        <v>474</v>
      </c>
      <c r="B1066">
        <v>39573881</v>
      </c>
      <c r="C1066">
        <v>39573834</v>
      </c>
      <c r="D1066">
        <v>36837948</v>
      </c>
      <c r="E1066">
        <v>1</v>
      </c>
      <c r="F1066">
        <v>1</v>
      </c>
      <c r="G1066">
        <v>1</v>
      </c>
      <c r="H1066">
        <v>3</v>
      </c>
      <c r="I1066" t="s">
        <v>1425</v>
      </c>
      <c r="J1066" t="s">
        <v>1426</v>
      </c>
      <c r="K1066" t="s">
        <v>1427</v>
      </c>
      <c r="L1066">
        <v>1348</v>
      </c>
      <c r="N1066">
        <v>1009</v>
      </c>
      <c r="O1066" t="s">
        <v>64</v>
      </c>
      <c r="P1066" t="s">
        <v>64</v>
      </c>
      <c r="Q1066">
        <v>1000</v>
      </c>
      <c r="X1066">
        <v>1.3999999999999999E-4</v>
      </c>
      <c r="Y1066">
        <v>15620</v>
      </c>
      <c r="Z1066">
        <v>0</v>
      </c>
      <c r="AA1066">
        <v>0</v>
      </c>
      <c r="AB1066">
        <v>0</v>
      </c>
      <c r="AC1066">
        <v>0</v>
      </c>
      <c r="AD1066">
        <v>1</v>
      </c>
      <c r="AE1066">
        <v>0</v>
      </c>
      <c r="AF1066" t="s">
        <v>3</v>
      </c>
      <c r="AG1066">
        <v>1.3999999999999999E-4</v>
      </c>
      <c r="AH1066">
        <v>2</v>
      </c>
      <c r="AI1066">
        <v>39573856</v>
      </c>
      <c r="AJ1066">
        <v>1119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</row>
    <row r="1067" spans="1:44" x14ac:dyDescent="0.2">
      <c r="A1067">
        <f>ROW(Source!A474)</f>
        <v>474</v>
      </c>
      <c r="B1067">
        <v>39573882</v>
      </c>
      <c r="C1067">
        <v>39573834</v>
      </c>
      <c r="D1067">
        <v>36838929</v>
      </c>
      <c r="E1067">
        <v>1</v>
      </c>
      <c r="F1067">
        <v>1</v>
      </c>
      <c r="G1067">
        <v>1</v>
      </c>
      <c r="H1067">
        <v>3</v>
      </c>
      <c r="I1067" t="s">
        <v>1475</v>
      </c>
      <c r="J1067" t="s">
        <v>1476</v>
      </c>
      <c r="K1067" t="s">
        <v>1477</v>
      </c>
      <c r="L1067">
        <v>1346</v>
      </c>
      <c r="N1067">
        <v>1009</v>
      </c>
      <c r="O1067" t="s">
        <v>307</v>
      </c>
      <c r="P1067" t="s">
        <v>307</v>
      </c>
      <c r="Q1067">
        <v>1</v>
      </c>
      <c r="X1067">
        <v>18</v>
      </c>
      <c r="Y1067">
        <v>74.58</v>
      </c>
      <c r="Z1067">
        <v>0</v>
      </c>
      <c r="AA1067">
        <v>0</v>
      </c>
      <c r="AB1067">
        <v>0</v>
      </c>
      <c r="AC1067">
        <v>0</v>
      </c>
      <c r="AD1067">
        <v>1</v>
      </c>
      <c r="AE1067">
        <v>0</v>
      </c>
      <c r="AF1067" t="s">
        <v>3</v>
      </c>
      <c r="AG1067">
        <v>18</v>
      </c>
      <c r="AH1067">
        <v>2</v>
      </c>
      <c r="AI1067">
        <v>39573857</v>
      </c>
      <c r="AJ1067">
        <v>1120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</row>
    <row r="1068" spans="1:44" x14ac:dyDescent="0.2">
      <c r="A1068">
        <f>ROW(Source!A474)</f>
        <v>474</v>
      </c>
      <c r="B1068">
        <v>39573883</v>
      </c>
      <c r="C1068">
        <v>39573834</v>
      </c>
      <c r="D1068">
        <v>36839146</v>
      </c>
      <c r="E1068">
        <v>1</v>
      </c>
      <c r="F1068">
        <v>1</v>
      </c>
      <c r="G1068">
        <v>1</v>
      </c>
      <c r="H1068">
        <v>3</v>
      </c>
      <c r="I1068" t="s">
        <v>1393</v>
      </c>
      <c r="J1068" t="s">
        <v>1394</v>
      </c>
      <c r="K1068" t="s">
        <v>1395</v>
      </c>
      <c r="L1068">
        <v>1348</v>
      </c>
      <c r="N1068">
        <v>1009</v>
      </c>
      <c r="O1068" t="s">
        <v>64</v>
      </c>
      <c r="P1068" t="s">
        <v>64</v>
      </c>
      <c r="Q1068">
        <v>1000</v>
      </c>
      <c r="X1068">
        <v>3.0000000000000001E-5</v>
      </c>
      <c r="Y1068">
        <v>9420</v>
      </c>
      <c r="Z1068">
        <v>0</v>
      </c>
      <c r="AA1068">
        <v>0</v>
      </c>
      <c r="AB1068">
        <v>0</v>
      </c>
      <c r="AC1068">
        <v>0</v>
      </c>
      <c r="AD1068">
        <v>1</v>
      </c>
      <c r="AE1068">
        <v>0</v>
      </c>
      <c r="AF1068" t="s">
        <v>3</v>
      </c>
      <c r="AG1068">
        <v>3.0000000000000001E-5</v>
      </c>
      <c r="AH1068">
        <v>2</v>
      </c>
      <c r="AI1068">
        <v>39573858</v>
      </c>
      <c r="AJ1068">
        <v>1121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</row>
    <row r="1069" spans="1:44" x14ac:dyDescent="0.2">
      <c r="A1069">
        <f>ROW(Source!A477)</f>
        <v>477</v>
      </c>
      <c r="B1069">
        <v>39573888</v>
      </c>
      <c r="C1069">
        <v>39573886</v>
      </c>
      <c r="D1069">
        <v>37065248</v>
      </c>
      <c r="E1069">
        <v>1</v>
      </c>
      <c r="F1069">
        <v>1</v>
      </c>
      <c r="G1069">
        <v>1</v>
      </c>
      <c r="H1069">
        <v>1</v>
      </c>
      <c r="I1069" t="s">
        <v>1203</v>
      </c>
      <c r="J1069" t="s">
        <v>3</v>
      </c>
      <c r="K1069" t="s">
        <v>1204</v>
      </c>
      <c r="L1069">
        <v>1191</v>
      </c>
      <c r="N1069">
        <v>1013</v>
      </c>
      <c r="O1069" t="s">
        <v>1143</v>
      </c>
      <c r="P1069" t="s">
        <v>1143</v>
      </c>
      <c r="Q1069">
        <v>1</v>
      </c>
      <c r="X1069">
        <v>7.57</v>
      </c>
      <c r="Y1069">
        <v>0</v>
      </c>
      <c r="Z1069">
        <v>0</v>
      </c>
      <c r="AA1069">
        <v>0</v>
      </c>
      <c r="AB1069">
        <v>8.5299999999999994</v>
      </c>
      <c r="AC1069">
        <v>0</v>
      </c>
      <c r="AD1069">
        <v>1</v>
      </c>
      <c r="AE1069">
        <v>1</v>
      </c>
      <c r="AF1069" t="s">
        <v>3</v>
      </c>
      <c r="AG1069">
        <v>7.57</v>
      </c>
      <c r="AH1069">
        <v>2</v>
      </c>
      <c r="AI1069">
        <v>39573887</v>
      </c>
      <c r="AJ1069">
        <v>1122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</row>
    <row r="1070" spans="1:44" x14ac:dyDescent="0.2">
      <c r="A1070">
        <f>ROW(Source!A478)</f>
        <v>478</v>
      </c>
      <c r="B1070">
        <v>39573891</v>
      </c>
      <c r="C1070">
        <v>39573889</v>
      </c>
      <c r="D1070">
        <v>37065248</v>
      </c>
      <c r="E1070">
        <v>1</v>
      </c>
      <c r="F1070">
        <v>1</v>
      </c>
      <c r="G1070">
        <v>1</v>
      </c>
      <c r="H1070">
        <v>1</v>
      </c>
      <c r="I1070" t="s">
        <v>1203</v>
      </c>
      <c r="J1070" t="s">
        <v>3</v>
      </c>
      <c r="K1070" t="s">
        <v>1204</v>
      </c>
      <c r="L1070">
        <v>1191</v>
      </c>
      <c r="N1070">
        <v>1013</v>
      </c>
      <c r="O1070" t="s">
        <v>1143</v>
      </c>
      <c r="P1070" t="s">
        <v>1143</v>
      </c>
      <c r="Q1070">
        <v>1</v>
      </c>
      <c r="X1070">
        <v>0.31</v>
      </c>
      <c r="Y1070">
        <v>0</v>
      </c>
      <c r="Z1070">
        <v>0</v>
      </c>
      <c r="AA1070">
        <v>0</v>
      </c>
      <c r="AB1070">
        <v>8.5299999999999994</v>
      </c>
      <c r="AC1070">
        <v>0</v>
      </c>
      <c r="AD1070">
        <v>1</v>
      </c>
      <c r="AE1070">
        <v>1</v>
      </c>
      <c r="AF1070" t="s">
        <v>755</v>
      </c>
      <c r="AG1070">
        <v>3.7199999999999998</v>
      </c>
      <c r="AH1070">
        <v>2</v>
      </c>
      <c r="AI1070">
        <v>39573890</v>
      </c>
      <c r="AJ1070">
        <v>1123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</row>
    <row r="1071" spans="1:44" x14ac:dyDescent="0.2">
      <c r="A1071">
        <f>ROW(Source!A479)</f>
        <v>479</v>
      </c>
      <c r="B1071">
        <v>39573905</v>
      </c>
      <c r="C1071">
        <v>39573892</v>
      </c>
      <c r="D1071">
        <v>37071037</v>
      </c>
      <c r="E1071">
        <v>1</v>
      </c>
      <c r="F1071">
        <v>1</v>
      </c>
      <c r="G1071">
        <v>1</v>
      </c>
      <c r="H1071">
        <v>1</v>
      </c>
      <c r="I1071" t="s">
        <v>1144</v>
      </c>
      <c r="J1071" t="s">
        <v>3</v>
      </c>
      <c r="K1071" t="s">
        <v>1145</v>
      </c>
      <c r="L1071">
        <v>1191</v>
      </c>
      <c r="N1071">
        <v>1013</v>
      </c>
      <c r="O1071" t="s">
        <v>1143</v>
      </c>
      <c r="P1071" t="s">
        <v>1143</v>
      </c>
      <c r="Q1071">
        <v>1</v>
      </c>
      <c r="X1071">
        <v>16.100000000000001</v>
      </c>
      <c r="Y1071">
        <v>0</v>
      </c>
      <c r="Z1071">
        <v>0</v>
      </c>
      <c r="AA1071">
        <v>0</v>
      </c>
      <c r="AB1071">
        <v>9.6199999999999992</v>
      </c>
      <c r="AC1071">
        <v>0</v>
      </c>
      <c r="AD1071">
        <v>1</v>
      </c>
      <c r="AE1071">
        <v>1</v>
      </c>
      <c r="AF1071" t="s">
        <v>20</v>
      </c>
      <c r="AG1071">
        <v>18.515000000000001</v>
      </c>
      <c r="AH1071">
        <v>2</v>
      </c>
      <c r="AI1071">
        <v>39573893</v>
      </c>
      <c r="AJ1071">
        <v>1124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</row>
    <row r="1072" spans="1:44" x14ac:dyDescent="0.2">
      <c r="A1072">
        <f>ROW(Source!A479)</f>
        <v>479</v>
      </c>
      <c r="B1072">
        <v>39573906</v>
      </c>
      <c r="C1072">
        <v>39573892</v>
      </c>
      <c r="D1072">
        <v>37064876</v>
      </c>
      <c r="E1072">
        <v>1</v>
      </c>
      <c r="F1072">
        <v>1</v>
      </c>
      <c r="G1072">
        <v>1</v>
      </c>
      <c r="H1072">
        <v>1</v>
      </c>
      <c r="I1072" t="s">
        <v>1146</v>
      </c>
      <c r="J1072" t="s">
        <v>3</v>
      </c>
      <c r="K1072" t="s">
        <v>1147</v>
      </c>
      <c r="L1072">
        <v>1191</v>
      </c>
      <c r="N1072">
        <v>1013</v>
      </c>
      <c r="O1072" t="s">
        <v>1143</v>
      </c>
      <c r="P1072" t="s">
        <v>1143</v>
      </c>
      <c r="Q1072">
        <v>1</v>
      </c>
      <c r="X1072">
        <v>0.05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1</v>
      </c>
      <c r="AE1072">
        <v>2</v>
      </c>
      <c r="AF1072" t="s">
        <v>19</v>
      </c>
      <c r="AG1072">
        <v>6.25E-2</v>
      </c>
      <c r="AH1072">
        <v>2</v>
      </c>
      <c r="AI1072">
        <v>39573894</v>
      </c>
      <c r="AJ1072">
        <v>1125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</row>
    <row r="1073" spans="1:44" x14ac:dyDescent="0.2">
      <c r="A1073">
        <f>ROW(Source!A479)</f>
        <v>479</v>
      </c>
      <c r="B1073">
        <v>39573907</v>
      </c>
      <c r="C1073">
        <v>39573892</v>
      </c>
      <c r="D1073">
        <v>36883554</v>
      </c>
      <c r="E1073">
        <v>1</v>
      </c>
      <c r="F1073">
        <v>1</v>
      </c>
      <c r="G1073">
        <v>1</v>
      </c>
      <c r="H1073">
        <v>2</v>
      </c>
      <c r="I1073" t="s">
        <v>1158</v>
      </c>
      <c r="J1073" t="s">
        <v>1159</v>
      </c>
      <c r="K1073" t="s">
        <v>1160</v>
      </c>
      <c r="L1073">
        <v>1368</v>
      </c>
      <c r="N1073">
        <v>1011</v>
      </c>
      <c r="O1073" t="s">
        <v>1151</v>
      </c>
      <c r="P1073" t="s">
        <v>1151</v>
      </c>
      <c r="Q1073">
        <v>1</v>
      </c>
      <c r="X1073">
        <v>0.05</v>
      </c>
      <c r="Y1073">
        <v>0</v>
      </c>
      <c r="Z1073">
        <v>65.709999999999994</v>
      </c>
      <c r="AA1073">
        <v>11.6</v>
      </c>
      <c r="AB1073">
        <v>0</v>
      </c>
      <c r="AC1073">
        <v>0</v>
      </c>
      <c r="AD1073">
        <v>1</v>
      </c>
      <c r="AE1073">
        <v>0</v>
      </c>
      <c r="AF1073" t="s">
        <v>19</v>
      </c>
      <c r="AG1073">
        <v>6.25E-2</v>
      </c>
      <c r="AH1073">
        <v>2</v>
      </c>
      <c r="AI1073">
        <v>39573895</v>
      </c>
      <c r="AJ1073">
        <v>1126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</row>
    <row r="1074" spans="1:44" x14ac:dyDescent="0.2">
      <c r="A1074">
        <f>ROW(Source!A479)</f>
        <v>479</v>
      </c>
      <c r="B1074">
        <v>39573908</v>
      </c>
      <c r="C1074">
        <v>39573892</v>
      </c>
      <c r="D1074">
        <v>36883789</v>
      </c>
      <c r="E1074">
        <v>1</v>
      </c>
      <c r="F1074">
        <v>1</v>
      </c>
      <c r="G1074">
        <v>1</v>
      </c>
      <c r="H1074">
        <v>2</v>
      </c>
      <c r="I1074" t="s">
        <v>1378</v>
      </c>
      <c r="J1074" t="s">
        <v>1379</v>
      </c>
      <c r="K1074" t="s">
        <v>1380</v>
      </c>
      <c r="L1074">
        <v>1368</v>
      </c>
      <c r="N1074">
        <v>1011</v>
      </c>
      <c r="O1074" t="s">
        <v>1151</v>
      </c>
      <c r="P1074" t="s">
        <v>1151</v>
      </c>
      <c r="Q1074">
        <v>1</v>
      </c>
      <c r="X1074">
        <v>6.96</v>
      </c>
      <c r="Y1074">
        <v>0</v>
      </c>
      <c r="Z1074">
        <v>1.2</v>
      </c>
      <c r="AA1074">
        <v>0</v>
      </c>
      <c r="AB1074">
        <v>0</v>
      </c>
      <c r="AC1074">
        <v>0</v>
      </c>
      <c r="AD1074">
        <v>1</v>
      </c>
      <c r="AE1074">
        <v>0</v>
      </c>
      <c r="AF1074" t="s">
        <v>19</v>
      </c>
      <c r="AG1074">
        <v>8.6999999999999993</v>
      </c>
      <c r="AH1074">
        <v>2</v>
      </c>
      <c r="AI1074">
        <v>39573896</v>
      </c>
      <c r="AJ1074">
        <v>1127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</row>
    <row r="1075" spans="1:44" x14ac:dyDescent="0.2">
      <c r="A1075">
        <f>ROW(Source!A479)</f>
        <v>479</v>
      </c>
      <c r="B1075">
        <v>39573909</v>
      </c>
      <c r="C1075">
        <v>39573892</v>
      </c>
      <c r="D1075">
        <v>36800030</v>
      </c>
      <c r="E1075">
        <v>1</v>
      </c>
      <c r="F1075">
        <v>1</v>
      </c>
      <c r="G1075">
        <v>1</v>
      </c>
      <c r="H1075">
        <v>3</v>
      </c>
      <c r="I1075" t="s">
        <v>1381</v>
      </c>
      <c r="J1075" t="s">
        <v>1382</v>
      </c>
      <c r="K1075" t="s">
        <v>1383</v>
      </c>
      <c r="L1075">
        <v>1348</v>
      </c>
      <c r="N1075">
        <v>1009</v>
      </c>
      <c r="O1075" t="s">
        <v>64</v>
      </c>
      <c r="P1075" t="s">
        <v>64</v>
      </c>
      <c r="Q1075">
        <v>1000</v>
      </c>
      <c r="X1075">
        <v>2E-3</v>
      </c>
      <c r="Y1075">
        <v>4488.3999999999996</v>
      </c>
      <c r="Z1075">
        <v>0</v>
      </c>
      <c r="AA1075">
        <v>0</v>
      </c>
      <c r="AB1075">
        <v>0</v>
      </c>
      <c r="AC1075">
        <v>0</v>
      </c>
      <c r="AD1075">
        <v>1</v>
      </c>
      <c r="AE1075">
        <v>0</v>
      </c>
      <c r="AF1075" t="s">
        <v>3</v>
      </c>
      <c r="AG1075">
        <v>2E-3</v>
      </c>
      <c r="AH1075">
        <v>2</v>
      </c>
      <c r="AI1075">
        <v>39573897</v>
      </c>
      <c r="AJ1075">
        <v>1128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</row>
    <row r="1076" spans="1:44" x14ac:dyDescent="0.2">
      <c r="A1076">
        <f>ROW(Source!A479)</f>
        <v>479</v>
      </c>
      <c r="B1076">
        <v>39573910</v>
      </c>
      <c r="C1076">
        <v>39573892</v>
      </c>
      <c r="D1076">
        <v>36800141</v>
      </c>
      <c r="E1076">
        <v>1</v>
      </c>
      <c r="F1076">
        <v>1</v>
      </c>
      <c r="G1076">
        <v>1</v>
      </c>
      <c r="H1076">
        <v>3</v>
      </c>
      <c r="I1076" t="s">
        <v>1384</v>
      </c>
      <c r="J1076" t="s">
        <v>1385</v>
      </c>
      <c r="K1076" t="s">
        <v>1386</v>
      </c>
      <c r="L1076">
        <v>1348</v>
      </c>
      <c r="N1076">
        <v>1009</v>
      </c>
      <c r="O1076" t="s">
        <v>64</v>
      </c>
      <c r="P1076" t="s">
        <v>64</v>
      </c>
      <c r="Q1076">
        <v>1000</v>
      </c>
      <c r="X1076">
        <v>4.1599999999999996E-3</v>
      </c>
      <c r="Y1076">
        <v>32830</v>
      </c>
      <c r="Z1076">
        <v>0</v>
      </c>
      <c r="AA1076">
        <v>0</v>
      </c>
      <c r="AB1076">
        <v>0</v>
      </c>
      <c r="AC1076">
        <v>0</v>
      </c>
      <c r="AD1076">
        <v>1</v>
      </c>
      <c r="AE1076">
        <v>0</v>
      </c>
      <c r="AF1076" t="s">
        <v>3</v>
      </c>
      <c r="AG1076">
        <v>4.1599999999999996E-3</v>
      </c>
      <c r="AH1076">
        <v>2</v>
      </c>
      <c r="AI1076">
        <v>39573898</v>
      </c>
      <c r="AJ1076">
        <v>1129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</row>
    <row r="1077" spans="1:44" x14ac:dyDescent="0.2">
      <c r="A1077">
        <f>ROW(Source!A479)</f>
        <v>479</v>
      </c>
      <c r="B1077">
        <v>39573911</v>
      </c>
      <c r="C1077">
        <v>39573892</v>
      </c>
      <c r="D1077">
        <v>36800159</v>
      </c>
      <c r="E1077">
        <v>1</v>
      </c>
      <c r="F1077">
        <v>1</v>
      </c>
      <c r="G1077">
        <v>1</v>
      </c>
      <c r="H1077">
        <v>3</v>
      </c>
      <c r="I1077" t="s">
        <v>1387</v>
      </c>
      <c r="J1077" t="s">
        <v>1388</v>
      </c>
      <c r="K1077" t="s">
        <v>1389</v>
      </c>
      <c r="L1077">
        <v>1339</v>
      </c>
      <c r="N1077">
        <v>1007</v>
      </c>
      <c r="O1077" t="s">
        <v>73</v>
      </c>
      <c r="P1077" t="s">
        <v>73</v>
      </c>
      <c r="Q1077">
        <v>1</v>
      </c>
      <c r="X1077">
        <v>6</v>
      </c>
      <c r="Y1077">
        <v>6.22</v>
      </c>
      <c r="Z1077">
        <v>0</v>
      </c>
      <c r="AA1077">
        <v>0</v>
      </c>
      <c r="AB1077">
        <v>0</v>
      </c>
      <c r="AC1077">
        <v>0</v>
      </c>
      <c r="AD1077">
        <v>1</v>
      </c>
      <c r="AE1077">
        <v>0</v>
      </c>
      <c r="AF1077" t="s">
        <v>3</v>
      </c>
      <c r="AG1077">
        <v>6</v>
      </c>
      <c r="AH1077">
        <v>2</v>
      </c>
      <c r="AI1077">
        <v>39573899</v>
      </c>
      <c r="AJ1077">
        <v>1130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</row>
    <row r="1078" spans="1:44" x14ac:dyDescent="0.2">
      <c r="A1078">
        <f>ROW(Source!A479)</f>
        <v>479</v>
      </c>
      <c r="B1078">
        <v>39573912</v>
      </c>
      <c r="C1078">
        <v>39573892</v>
      </c>
      <c r="D1078">
        <v>36804405</v>
      </c>
      <c r="E1078">
        <v>1</v>
      </c>
      <c r="F1078">
        <v>1</v>
      </c>
      <c r="G1078">
        <v>1</v>
      </c>
      <c r="H1078">
        <v>3</v>
      </c>
      <c r="I1078" t="s">
        <v>558</v>
      </c>
      <c r="J1078" t="s">
        <v>560</v>
      </c>
      <c r="K1078" t="s">
        <v>559</v>
      </c>
      <c r="L1078">
        <v>1348</v>
      </c>
      <c r="N1078">
        <v>1009</v>
      </c>
      <c r="O1078" t="s">
        <v>64</v>
      </c>
      <c r="P1078" t="s">
        <v>64</v>
      </c>
      <c r="Q1078">
        <v>1000</v>
      </c>
      <c r="X1078">
        <v>0</v>
      </c>
      <c r="Y1078">
        <v>27595</v>
      </c>
      <c r="Z1078">
        <v>0</v>
      </c>
      <c r="AA1078">
        <v>0</v>
      </c>
      <c r="AB1078">
        <v>0</v>
      </c>
      <c r="AC1078">
        <v>1</v>
      </c>
      <c r="AD1078">
        <v>0</v>
      </c>
      <c r="AE1078">
        <v>0</v>
      </c>
      <c r="AF1078" t="s">
        <v>3</v>
      </c>
      <c r="AG1078">
        <v>0</v>
      </c>
      <c r="AH1078">
        <v>2</v>
      </c>
      <c r="AI1078">
        <v>39573901</v>
      </c>
      <c r="AJ1078">
        <v>1132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</row>
    <row r="1079" spans="1:44" x14ac:dyDescent="0.2">
      <c r="A1079">
        <f>ROW(Source!A479)</f>
        <v>479</v>
      </c>
      <c r="B1079">
        <v>39573913</v>
      </c>
      <c r="C1079">
        <v>39573892</v>
      </c>
      <c r="D1079">
        <v>36839094</v>
      </c>
      <c r="E1079">
        <v>1</v>
      </c>
      <c r="F1079">
        <v>1</v>
      </c>
      <c r="G1079">
        <v>1</v>
      </c>
      <c r="H1079">
        <v>3</v>
      </c>
      <c r="I1079" t="s">
        <v>1390</v>
      </c>
      <c r="J1079" t="s">
        <v>1391</v>
      </c>
      <c r="K1079" t="s">
        <v>1392</v>
      </c>
      <c r="L1079">
        <v>1348</v>
      </c>
      <c r="N1079">
        <v>1009</v>
      </c>
      <c r="O1079" t="s">
        <v>64</v>
      </c>
      <c r="P1079" t="s">
        <v>64</v>
      </c>
      <c r="Q1079">
        <v>1000</v>
      </c>
      <c r="X1079">
        <v>5.0000000000000002E-5</v>
      </c>
      <c r="Y1079">
        <v>67872</v>
      </c>
      <c r="Z1079">
        <v>0</v>
      </c>
      <c r="AA1079">
        <v>0</v>
      </c>
      <c r="AB1079">
        <v>0</v>
      </c>
      <c r="AC1079">
        <v>0</v>
      </c>
      <c r="AD1079">
        <v>1</v>
      </c>
      <c r="AE1079">
        <v>0</v>
      </c>
      <c r="AF1079" t="s">
        <v>3</v>
      </c>
      <c r="AG1079">
        <v>5.0000000000000002E-5</v>
      </c>
      <c r="AH1079">
        <v>2</v>
      </c>
      <c r="AI1079">
        <v>39573902</v>
      </c>
      <c r="AJ1079">
        <v>1133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</row>
    <row r="1080" spans="1:44" x14ac:dyDescent="0.2">
      <c r="A1080">
        <f>ROW(Source!A479)</f>
        <v>479</v>
      </c>
      <c r="B1080">
        <v>39573914</v>
      </c>
      <c r="C1080">
        <v>39573892</v>
      </c>
      <c r="D1080">
        <v>36839146</v>
      </c>
      <c r="E1080">
        <v>1</v>
      </c>
      <c r="F1080">
        <v>1</v>
      </c>
      <c r="G1080">
        <v>1</v>
      </c>
      <c r="H1080">
        <v>3</v>
      </c>
      <c r="I1080" t="s">
        <v>1393</v>
      </c>
      <c r="J1080" t="s">
        <v>1394</v>
      </c>
      <c r="K1080" t="s">
        <v>1395</v>
      </c>
      <c r="L1080">
        <v>1348</v>
      </c>
      <c r="N1080">
        <v>1009</v>
      </c>
      <c r="O1080" t="s">
        <v>64</v>
      </c>
      <c r="P1080" t="s">
        <v>64</v>
      </c>
      <c r="Q1080">
        <v>1000</v>
      </c>
      <c r="X1080">
        <v>2.0000000000000002E-5</v>
      </c>
      <c r="Y1080">
        <v>9420</v>
      </c>
      <c r="Z1080">
        <v>0</v>
      </c>
      <c r="AA1080">
        <v>0</v>
      </c>
      <c r="AB1080">
        <v>0</v>
      </c>
      <c r="AC1080">
        <v>0</v>
      </c>
      <c r="AD1080">
        <v>1</v>
      </c>
      <c r="AE1080">
        <v>0</v>
      </c>
      <c r="AF1080" t="s">
        <v>3</v>
      </c>
      <c r="AG1080">
        <v>2.0000000000000002E-5</v>
      </c>
      <c r="AH1080">
        <v>2</v>
      </c>
      <c r="AI1080">
        <v>39573903</v>
      </c>
      <c r="AJ1080">
        <v>1134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</row>
    <row r="1081" spans="1:44" x14ac:dyDescent="0.2">
      <c r="A1081">
        <f>ROW(Source!A479)</f>
        <v>479</v>
      </c>
      <c r="B1081">
        <v>39573915</v>
      </c>
      <c r="C1081">
        <v>39573892</v>
      </c>
      <c r="D1081">
        <v>36839240</v>
      </c>
      <c r="E1081">
        <v>1</v>
      </c>
      <c r="F1081">
        <v>1</v>
      </c>
      <c r="G1081">
        <v>1</v>
      </c>
      <c r="H1081">
        <v>3</v>
      </c>
      <c r="I1081" t="s">
        <v>1396</v>
      </c>
      <c r="J1081" t="s">
        <v>1397</v>
      </c>
      <c r="K1081" t="s">
        <v>1398</v>
      </c>
      <c r="L1081">
        <v>1348</v>
      </c>
      <c r="N1081">
        <v>1009</v>
      </c>
      <c r="O1081" t="s">
        <v>64</v>
      </c>
      <c r="P1081" t="s">
        <v>64</v>
      </c>
      <c r="Q1081">
        <v>1000</v>
      </c>
      <c r="X1081">
        <v>1.4E-3</v>
      </c>
      <c r="Y1081">
        <v>18950</v>
      </c>
      <c r="Z1081">
        <v>0</v>
      </c>
      <c r="AA1081">
        <v>0</v>
      </c>
      <c r="AB1081">
        <v>0</v>
      </c>
      <c r="AC1081">
        <v>0</v>
      </c>
      <c r="AD1081">
        <v>1</v>
      </c>
      <c r="AE1081">
        <v>0</v>
      </c>
      <c r="AF1081" t="s">
        <v>3</v>
      </c>
      <c r="AG1081">
        <v>1.4E-3</v>
      </c>
      <c r="AH1081">
        <v>2</v>
      </c>
      <c r="AI1081">
        <v>39573904</v>
      </c>
      <c r="AJ1081">
        <v>1135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</row>
    <row r="1082" spans="1:44" x14ac:dyDescent="0.2">
      <c r="A1082">
        <f>ROW(Source!A482)</f>
        <v>482</v>
      </c>
      <c r="B1082">
        <v>39573929</v>
      </c>
      <c r="C1082">
        <v>39573918</v>
      </c>
      <c r="D1082">
        <v>37066754</v>
      </c>
      <c r="E1082">
        <v>1</v>
      </c>
      <c r="F1082">
        <v>1</v>
      </c>
      <c r="G1082">
        <v>1</v>
      </c>
      <c r="H1082">
        <v>1</v>
      </c>
      <c r="I1082" t="s">
        <v>1478</v>
      </c>
      <c r="J1082" t="s">
        <v>3</v>
      </c>
      <c r="K1082" t="s">
        <v>1479</v>
      </c>
      <c r="L1082">
        <v>1191</v>
      </c>
      <c r="N1082">
        <v>1013</v>
      </c>
      <c r="O1082" t="s">
        <v>1143</v>
      </c>
      <c r="P1082" t="s">
        <v>1143</v>
      </c>
      <c r="Q1082">
        <v>1</v>
      </c>
      <c r="X1082">
        <v>16.059999999999999</v>
      </c>
      <c r="Y1082">
        <v>0</v>
      </c>
      <c r="Z1082">
        <v>0</v>
      </c>
      <c r="AA1082">
        <v>0</v>
      </c>
      <c r="AB1082">
        <v>8.24</v>
      </c>
      <c r="AC1082">
        <v>0</v>
      </c>
      <c r="AD1082">
        <v>1</v>
      </c>
      <c r="AE1082">
        <v>1</v>
      </c>
      <c r="AF1082" t="s">
        <v>20</v>
      </c>
      <c r="AG1082">
        <v>18.468999999999998</v>
      </c>
      <c r="AH1082">
        <v>2</v>
      </c>
      <c r="AI1082">
        <v>39573919</v>
      </c>
      <c r="AJ1082">
        <v>1136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</row>
    <row r="1083" spans="1:44" x14ac:dyDescent="0.2">
      <c r="A1083">
        <f>ROW(Source!A482)</f>
        <v>482</v>
      </c>
      <c r="B1083">
        <v>39573930</v>
      </c>
      <c r="C1083">
        <v>39573918</v>
      </c>
      <c r="D1083">
        <v>37064876</v>
      </c>
      <c r="E1083">
        <v>1</v>
      </c>
      <c r="F1083">
        <v>1</v>
      </c>
      <c r="G1083">
        <v>1</v>
      </c>
      <c r="H1083">
        <v>1</v>
      </c>
      <c r="I1083" t="s">
        <v>1146</v>
      </c>
      <c r="J1083" t="s">
        <v>3</v>
      </c>
      <c r="K1083" t="s">
        <v>1147</v>
      </c>
      <c r="L1083">
        <v>1191</v>
      </c>
      <c r="N1083">
        <v>1013</v>
      </c>
      <c r="O1083" t="s">
        <v>1143</v>
      </c>
      <c r="P1083" t="s">
        <v>1143</v>
      </c>
      <c r="Q1083">
        <v>1</v>
      </c>
      <c r="X1083">
        <v>0.08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1</v>
      </c>
      <c r="AE1083">
        <v>2</v>
      </c>
      <c r="AF1083" t="s">
        <v>19</v>
      </c>
      <c r="AG1083">
        <v>0.1</v>
      </c>
      <c r="AH1083">
        <v>2</v>
      </c>
      <c r="AI1083">
        <v>39573920</v>
      </c>
      <c r="AJ1083">
        <v>1137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</row>
    <row r="1084" spans="1:44" x14ac:dyDescent="0.2">
      <c r="A1084">
        <f>ROW(Source!A482)</f>
        <v>482</v>
      </c>
      <c r="B1084">
        <v>39573931</v>
      </c>
      <c r="C1084">
        <v>39573918</v>
      </c>
      <c r="D1084">
        <v>36882055</v>
      </c>
      <c r="E1084">
        <v>1</v>
      </c>
      <c r="F1084">
        <v>1</v>
      </c>
      <c r="G1084">
        <v>1</v>
      </c>
      <c r="H1084">
        <v>2</v>
      </c>
      <c r="I1084" t="s">
        <v>1480</v>
      </c>
      <c r="J1084" t="s">
        <v>1481</v>
      </c>
      <c r="K1084" t="s">
        <v>1482</v>
      </c>
      <c r="L1084">
        <v>1368</v>
      </c>
      <c r="N1084">
        <v>1011</v>
      </c>
      <c r="O1084" t="s">
        <v>1151</v>
      </c>
      <c r="P1084" t="s">
        <v>1151</v>
      </c>
      <c r="Q1084">
        <v>1</v>
      </c>
      <c r="X1084">
        <v>0.03</v>
      </c>
      <c r="Y1084">
        <v>0</v>
      </c>
      <c r="Z1084">
        <v>83.43</v>
      </c>
      <c r="AA1084">
        <v>13.5</v>
      </c>
      <c r="AB1084">
        <v>0</v>
      </c>
      <c r="AC1084">
        <v>0</v>
      </c>
      <c r="AD1084">
        <v>1</v>
      </c>
      <c r="AE1084">
        <v>0</v>
      </c>
      <c r="AF1084" t="s">
        <v>19</v>
      </c>
      <c r="AG1084">
        <v>3.7499999999999999E-2</v>
      </c>
      <c r="AH1084">
        <v>2</v>
      </c>
      <c r="AI1084">
        <v>39573921</v>
      </c>
      <c r="AJ1084">
        <v>1138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</row>
    <row r="1085" spans="1:44" x14ac:dyDescent="0.2">
      <c r="A1085">
        <f>ROW(Source!A482)</f>
        <v>482</v>
      </c>
      <c r="B1085">
        <v>39573932</v>
      </c>
      <c r="C1085">
        <v>39573918</v>
      </c>
      <c r="D1085">
        <v>36883554</v>
      </c>
      <c r="E1085">
        <v>1</v>
      </c>
      <c r="F1085">
        <v>1</v>
      </c>
      <c r="G1085">
        <v>1</v>
      </c>
      <c r="H1085">
        <v>2</v>
      </c>
      <c r="I1085" t="s">
        <v>1158</v>
      </c>
      <c r="J1085" t="s">
        <v>1159</v>
      </c>
      <c r="K1085" t="s">
        <v>1160</v>
      </c>
      <c r="L1085">
        <v>1368</v>
      </c>
      <c r="N1085">
        <v>1011</v>
      </c>
      <c r="O1085" t="s">
        <v>1151</v>
      </c>
      <c r="P1085" t="s">
        <v>1151</v>
      </c>
      <c r="Q1085">
        <v>1</v>
      </c>
      <c r="X1085">
        <v>0.05</v>
      </c>
      <c r="Y1085">
        <v>0</v>
      </c>
      <c r="Z1085">
        <v>65.709999999999994</v>
      </c>
      <c r="AA1085">
        <v>11.6</v>
      </c>
      <c r="AB1085">
        <v>0</v>
      </c>
      <c r="AC1085">
        <v>0</v>
      </c>
      <c r="AD1085">
        <v>1</v>
      </c>
      <c r="AE1085">
        <v>0</v>
      </c>
      <c r="AF1085" t="s">
        <v>19</v>
      </c>
      <c r="AG1085">
        <v>6.25E-2</v>
      </c>
      <c r="AH1085">
        <v>2</v>
      </c>
      <c r="AI1085">
        <v>39573922</v>
      </c>
      <c r="AJ1085">
        <v>1139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</row>
    <row r="1086" spans="1:44" x14ac:dyDescent="0.2">
      <c r="A1086">
        <f>ROW(Source!A482)</f>
        <v>482</v>
      </c>
      <c r="B1086">
        <v>39573933</v>
      </c>
      <c r="C1086">
        <v>39573918</v>
      </c>
      <c r="D1086">
        <v>36801792</v>
      </c>
      <c r="E1086">
        <v>1</v>
      </c>
      <c r="F1086">
        <v>1</v>
      </c>
      <c r="G1086">
        <v>1</v>
      </c>
      <c r="H1086">
        <v>3</v>
      </c>
      <c r="I1086" t="s">
        <v>1186</v>
      </c>
      <c r="J1086" t="s">
        <v>1187</v>
      </c>
      <c r="K1086" t="s">
        <v>1188</v>
      </c>
      <c r="L1086">
        <v>1339</v>
      </c>
      <c r="N1086">
        <v>1007</v>
      </c>
      <c r="O1086" t="s">
        <v>73</v>
      </c>
      <c r="P1086" t="s">
        <v>73</v>
      </c>
      <c r="Q1086">
        <v>1</v>
      </c>
      <c r="X1086">
        <v>0.12</v>
      </c>
      <c r="Y1086">
        <v>2.44</v>
      </c>
      <c r="Z1086">
        <v>0</v>
      </c>
      <c r="AA1086">
        <v>0</v>
      </c>
      <c r="AB1086">
        <v>0</v>
      </c>
      <c r="AC1086">
        <v>0</v>
      </c>
      <c r="AD1086">
        <v>1</v>
      </c>
      <c r="AE1086">
        <v>0</v>
      </c>
      <c r="AF1086" t="s">
        <v>3</v>
      </c>
      <c r="AG1086">
        <v>0.12</v>
      </c>
      <c r="AH1086">
        <v>2</v>
      </c>
      <c r="AI1086">
        <v>39573923</v>
      </c>
      <c r="AJ1086">
        <v>1140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</row>
    <row r="1087" spans="1:44" x14ac:dyDescent="0.2">
      <c r="A1087">
        <f>ROW(Source!A482)</f>
        <v>482</v>
      </c>
      <c r="B1087">
        <v>39573934</v>
      </c>
      <c r="C1087">
        <v>39573918</v>
      </c>
      <c r="D1087">
        <v>36804646</v>
      </c>
      <c r="E1087">
        <v>1</v>
      </c>
      <c r="F1087">
        <v>1</v>
      </c>
      <c r="G1087">
        <v>1</v>
      </c>
      <c r="H1087">
        <v>3</v>
      </c>
      <c r="I1087" t="s">
        <v>769</v>
      </c>
      <c r="J1087" t="s">
        <v>771</v>
      </c>
      <c r="K1087" t="s">
        <v>770</v>
      </c>
      <c r="L1087">
        <v>1358</v>
      </c>
      <c r="N1087">
        <v>1010</v>
      </c>
      <c r="O1087" t="s">
        <v>766</v>
      </c>
      <c r="P1087" t="s">
        <v>766</v>
      </c>
      <c r="Q1087">
        <v>10</v>
      </c>
      <c r="X1087">
        <v>0</v>
      </c>
      <c r="Y1087">
        <v>6.62</v>
      </c>
      <c r="Z1087">
        <v>0</v>
      </c>
      <c r="AA1087">
        <v>0</v>
      </c>
      <c r="AB1087">
        <v>0</v>
      </c>
      <c r="AC1087">
        <v>1</v>
      </c>
      <c r="AD1087">
        <v>0</v>
      </c>
      <c r="AE1087">
        <v>0</v>
      </c>
      <c r="AF1087" t="s">
        <v>3</v>
      </c>
      <c r="AG1087">
        <v>0</v>
      </c>
      <c r="AH1087">
        <v>2</v>
      </c>
      <c r="AI1087">
        <v>39573924</v>
      </c>
      <c r="AJ1087">
        <v>1141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</row>
    <row r="1088" spans="1:44" x14ac:dyDescent="0.2">
      <c r="A1088">
        <f>ROW(Source!A482)</f>
        <v>482</v>
      </c>
      <c r="B1088">
        <v>39573935</v>
      </c>
      <c r="C1088">
        <v>39573918</v>
      </c>
      <c r="D1088">
        <v>36798191</v>
      </c>
      <c r="E1088">
        <v>17</v>
      </c>
      <c r="F1088">
        <v>1</v>
      </c>
      <c r="G1088">
        <v>1</v>
      </c>
      <c r="H1088">
        <v>3</v>
      </c>
      <c r="I1088" t="s">
        <v>178</v>
      </c>
      <c r="J1088" t="s">
        <v>3</v>
      </c>
      <c r="K1088" t="s">
        <v>1610</v>
      </c>
      <c r="L1088">
        <v>1339</v>
      </c>
      <c r="N1088">
        <v>1007</v>
      </c>
      <c r="O1088" t="s">
        <v>73</v>
      </c>
      <c r="P1088" t="s">
        <v>73</v>
      </c>
      <c r="Q1088">
        <v>1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1</v>
      </c>
      <c r="AD1088">
        <v>0</v>
      </c>
      <c r="AE1088">
        <v>0</v>
      </c>
      <c r="AF1088" t="s">
        <v>3</v>
      </c>
      <c r="AG1088">
        <v>0</v>
      </c>
      <c r="AH1088">
        <v>3</v>
      </c>
      <c r="AI1088">
        <v>-1</v>
      </c>
      <c r="AJ1088" t="s">
        <v>3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</row>
    <row r="1089" spans="1:44" x14ac:dyDescent="0.2">
      <c r="A1089">
        <f>ROW(Source!A482)</f>
        <v>482</v>
      </c>
      <c r="B1089">
        <v>39573936</v>
      </c>
      <c r="C1089">
        <v>39573918</v>
      </c>
      <c r="D1089">
        <v>36837125</v>
      </c>
      <c r="E1089">
        <v>1</v>
      </c>
      <c r="F1089">
        <v>1</v>
      </c>
      <c r="G1089">
        <v>1</v>
      </c>
      <c r="H1089">
        <v>3</v>
      </c>
      <c r="I1089" t="s">
        <v>1483</v>
      </c>
      <c r="J1089" t="s">
        <v>1484</v>
      </c>
      <c r="K1089" t="s">
        <v>1485</v>
      </c>
      <c r="L1089">
        <v>1346</v>
      </c>
      <c r="N1089">
        <v>1009</v>
      </c>
      <c r="O1089" t="s">
        <v>307</v>
      </c>
      <c r="P1089" t="s">
        <v>307</v>
      </c>
      <c r="Q1089">
        <v>1</v>
      </c>
      <c r="X1089">
        <v>409</v>
      </c>
      <c r="Y1089">
        <v>6.2</v>
      </c>
      <c r="Z1089">
        <v>0</v>
      </c>
      <c r="AA1089">
        <v>0</v>
      </c>
      <c r="AB1089">
        <v>0</v>
      </c>
      <c r="AC1089">
        <v>0</v>
      </c>
      <c r="AD1089">
        <v>1</v>
      </c>
      <c r="AE1089">
        <v>0</v>
      </c>
      <c r="AF1089" t="s">
        <v>3</v>
      </c>
      <c r="AG1089">
        <v>409</v>
      </c>
      <c r="AH1089">
        <v>2</v>
      </c>
      <c r="AI1089">
        <v>39573928</v>
      </c>
      <c r="AJ1089">
        <v>1145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</row>
    <row r="1090" spans="1:44" x14ac:dyDescent="0.2">
      <c r="A1090">
        <f>ROW(Source!A487)</f>
        <v>487</v>
      </c>
      <c r="B1090">
        <v>39573949</v>
      </c>
      <c r="C1090">
        <v>39573941</v>
      </c>
      <c r="D1090">
        <v>37070495</v>
      </c>
      <c r="E1090">
        <v>1</v>
      </c>
      <c r="F1090">
        <v>1</v>
      </c>
      <c r="G1090">
        <v>1</v>
      </c>
      <c r="H1090">
        <v>1</v>
      </c>
      <c r="I1090" t="s">
        <v>1274</v>
      </c>
      <c r="J1090" t="s">
        <v>3</v>
      </c>
      <c r="K1090" t="s">
        <v>1275</v>
      </c>
      <c r="L1090">
        <v>1191</v>
      </c>
      <c r="N1090">
        <v>1013</v>
      </c>
      <c r="O1090" t="s">
        <v>1143</v>
      </c>
      <c r="P1090" t="s">
        <v>1143</v>
      </c>
      <c r="Q1090">
        <v>1</v>
      </c>
      <c r="X1090">
        <v>95.94</v>
      </c>
      <c r="Y1090">
        <v>0</v>
      </c>
      <c r="Z1090">
        <v>0</v>
      </c>
      <c r="AA1090">
        <v>0</v>
      </c>
      <c r="AB1090">
        <v>8.74</v>
      </c>
      <c r="AC1090">
        <v>0</v>
      </c>
      <c r="AD1090">
        <v>1</v>
      </c>
      <c r="AE1090">
        <v>1</v>
      </c>
      <c r="AF1090" t="s">
        <v>20</v>
      </c>
      <c r="AG1090">
        <v>110.33099999999999</v>
      </c>
      <c r="AH1090">
        <v>2</v>
      </c>
      <c r="AI1090">
        <v>39573942</v>
      </c>
      <c r="AJ1090">
        <v>1146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</row>
    <row r="1091" spans="1:44" x14ac:dyDescent="0.2">
      <c r="A1091">
        <f>ROW(Source!A487)</f>
        <v>487</v>
      </c>
      <c r="B1091">
        <v>39573950</v>
      </c>
      <c r="C1091">
        <v>39573941</v>
      </c>
      <c r="D1091">
        <v>37064876</v>
      </c>
      <c r="E1091">
        <v>1</v>
      </c>
      <c r="F1091">
        <v>1</v>
      </c>
      <c r="G1091">
        <v>1</v>
      </c>
      <c r="H1091">
        <v>1</v>
      </c>
      <c r="I1091" t="s">
        <v>1146</v>
      </c>
      <c r="J1091" t="s">
        <v>3</v>
      </c>
      <c r="K1091" t="s">
        <v>1147</v>
      </c>
      <c r="L1091">
        <v>1191</v>
      </c>
      <c r="N1091">
        <v>1013</v>
      </c>
      <c r="O1091" t="s">
        <v>1143</v>
      </c>
      <c r="P1091" t="s">
        <v>1143</v>
      </c>
      <c r="Q1091">
        <v>1</v>
      </c>
      <c r="X1091">
        <v>0.25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1</v>
      </c>
      <c r="AE1091">
        <v>2</v>
      </c>
      <c r="AF1091" t="s">
        <v>19</v>
      </c>
      <c r="AG1091">
        <v>0.3125</v>
      </c>
      <c r="AH1091">
        <v>2</v>
      </c>
      <c r="AI1091">
        <v>39573943</v>
      </c>
      <c r="AJ1091">
        <v>1147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</row>
    <row r="1092" spans="1:44" x14ac:dyDescent="0.2">
      <c r="A1092">
        <f>ROW(Source!A487)</f>
        <v>487</v>
      </c>
      <c r="B1092">
        <v>39573951</v>
      </c>
      <c r="C1092">
        <v>39573941</v>
      </c>
      <c r="D1092">
        <v>36883554</v>
      </c>
      <c r="E1092">
        <v>1</v>
      </c>
      <c r="F1092">
        <v>1</v>
      </c>
      <c r="G1092">
        <v>1</v>
      </c>
      <c r="H1092">
        <v>2</v>
      </c>
      <c r="I1092" t="s">
        <v>1158</v>
      </c>
      <c r="J1092" t="s">
        <v>1159</v>
      </c>
      <c r="K1092" t="s">
        <v>1160</v>
      </c>
      <c r="L1092">
        <v>1368</v>
      </c>
      <c r="N1092">
        <v>1011</v>
      </c>
      <c r="O1092" t="s">
        <v>1151</v>
      </c>
      <c r="P1092" t="s">
        <v>1151</v>
      </c>
      <c r="Q1092">
        <v>1</v>
      </c>
      <c r="X1092">
        <v>0.25</v>
      </c>
      <c r="Y1092">
        <v>0</v>
      </c>
      <c r="Z1092">
        <v>65.709999999999994</v>
      </c>
      <c r="AA1092">
        <v>11.6</v>
      </c>
      <c r="AB1092">
        <v>0</v>
      </c>
      <c r="AC1092">
        <v>0</v>
      </c>
      <c r="AD1092">
        <v>1</v>
      </c>
      <c r="AE1092">
        <v>0</v>
      </c>
      <c r="AF1092" t="s">
        <v>19</v>
      </c>
      <c r="AG1092">
        <v>0.3125</v>
      </c>
      <c r="AH1092">
        <v>2</v>
      </c>
      <c r="AI1092">
        <v>39573944</v>
      </c>
      <c r="AJ1092">
        <v>1148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</row>
    <row r="1093" spans="1:44" x14ac:dyDescent="0.2">
      <c r="A1093">
        <f>ROW(Source!A487)</f>
        <v>487</v>
      </c>
      <c r="B1093">
        <v>39573952</v>
      </c>
      <c r="C1093">
        <v>39573941</v>
      </c>
      <c r="D1093">
        <v>36802072</v>
      </c>
      <c r="E1093">
        <v>1</v>
      </c>
      <c r="F1093">
        <v>1</v>
      </c>
      <c r="G1093">
        <v>1</v>
      </c>
      <c r="H1093">
        <v>3</v>
      </c>
      <c r="I1093" t="s">
        <v>1486</v>
      </c>
      <c r="J1093" t="s">
        <v>1487</v>
      </c>
      <c r="K1093" t="s">
        <v>1488</v>
      </c>
      <c r="L1093">
        <v>1346</v>
      </c>
      <c r="N1093">
        <v>1009</v>
      </c>
      <c r="O1093" t="s">
        <v>307</v>
      </c>
      <c r="P1093" t="s">
        <v>307</v>
      </c>
      <c r="Q1093">
        <v>1</v>
      </c>
      <c r="X1093">
        <v>7.423</v>
      </c>
      <c r="Y1093">
        <v>112</v>
      </c>
      <c r="Z1093">
        <v>0</v>
      </c>
      <c r="AA1093">
        <v>0</v>
      </c>
      <c r="AB1093">
        <v>0</v>
      </c>
      <c r="AC1093">
        <v>0</v>
      </c>
      <c r="AD1093">
        <v>1</v>
      </c>
      <c r="AE1093">
        <v>0</v>
      </c>
      <c r="AF1093" t="s">
        <v>3</v>
      </c>
      <c r="AG1093">
        <v>7.423</v>
      </c>
      <c r="AH1093">
        <v>2</v>
      </c>
      <c r="AI1093">
        <v>39573945</v>
      </c>
      <c r="AJ1093">
        <v>1149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</row>
    <row r="1094" spans="1:44" x14ac:dyDescent="0.2">
      <c r="A1094">
        <f>ROW(Source!A487)</f>
        <v>487</v>
      </c>
      <c r="B1094">
        <v>39573953</v>
      </c>
      <c r="C1094">
        <v>39573941</v>
      </c>
      <c r="D1094">
        <v>36796576</v>
      </c>
      <c r="E1094">
        <v>17</v>
      </c>
      <c r="F1094">
        <v>1</v>
      </c>
      <c r="G1094">
        <v>1</v>
      </c>
      <c r="H1094">
        <v>3</v>
      </c>
      <c r="I1094" t="s">
        <v>783</v>
      </c>
      <c r="J1094" t="s">
        <v>3</v>
      </c>
      <c r="K1094" t="s">
        <v>784</v>
      </c>
      <c r="L1094">
        <v>1327</v>
      </c>
      <c r="N1094">
        <v>1005</v>
      </c>
      <c r="O1094" t="s">
        <v>250</v>
      </c>
      <c r="P1094" t="s">
        <v>250</v>
      </c>
      <c r="Q1094">
        <v>1</v>
      </c>
      <c r="X1094">
        <v>115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 t="s">
        <v>3</v>
      </c>
      <c r="AG1094">
        <v>115</v>
      </c>
      <c r="AH1094">
        <v>2</v>
      </c>
      <c r="AI1094">
        <v>39573946</v>
      </c>
      <c r="AJ1094">
        <v>1150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</row>
    <row r="1095" spans="1:44" x14ac:dyDescent="0.2">
      <c r="A1095">
        <f>ROW(Source!A487)</f>
        <v>487</v>
      </c>
      <c r="B1095">
        <v>39573954</v>
      </c>
      <c r="C1095">
        <v>39573941</v>
      </c>
      <c r="D1095">
        <v>36803585</v>
      </c>
      <c r="E1095">
        <v>1</v>
      </c>
      <c r="F1095">
        <v>1</v>
      </c>
      <c r="G1095">
        <v>1</v>
      </c>
      <c r="H1095">
        <v>3</v>
      </c>
      <c r="I1095" t="s">
        <v>786</v>
      </c>
      <c r="J1095" t="s">
        <v>788</v>
      </c>
      <c r="K1095" t="s">
        <v>787</v>
      </c>
      <c r="L1095">
        <v>1327</v>
      </c>
      <c r="N1095">
        <v>1005</v>
      </c>
      <c r="O1095" t="s">
        <v>250</v>
      </c>
      <c r="P1095" t="s">
        <v>250</v>
      </c>
      <c r="Q1095">
        <v>1</v>
      </c>
      <c r="X1095">
        <v>206</v>
      </c>
      <c r="Y1095">
        <v>34</v>
      </c>
      <c r="Z1095">
        <v>0</v>
      </c>
      <c r="AA1095">
        <v>0</v>
      </c>
      <c r="AB1095">
        <v>0</v>
      </c>
      <c r="AC1095">
        <v>0</v>
      </c>
      <c r="AD1095">
        <v>1</v>
      </c>
      <c r="AE1095">
        <v>0</v>
      </c>
      <c r="AF1095" t="s">
        <v>3</v>
      </c>
      <c r="AG1095">
        <v>206</v>
      </c>
      <c r="AH1095">
        <v>2</v>
      </c>
      <c r="AI1095">
        <v>39573947</v>
      </c>
      <c r="AJ1095">
        <v>1151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</row>
    <row r="1096" spans="1:44" x14ac:dyDescent="0.2">
      <c r="A1096">
        <f>ROW(Source!A491)</f>
        <v>491</v>
      </c>
      <c r="B1096">
        <v>39573985</v>
      </c>
      <c r="C1096">
        <v>39573958</v>
      </c>
      <c r="D1096">
        <v>37064928</v>
      </c>
      <c r="E1096">
        <v>1</v>
      </c>
      <c r="F1096">
        <v>1</v>
      </c>
      <c r="G1096">
        <v>1</v>
      </c>
      <c r="H1096">
        <v>1</v>
      </c>
      <c r="I1096" t="s">
        <v>1229</v>
      </c>
      <c r="J1096" t="s">
        <v>3</v>
      </c>
      <c r="K1096" t="s">
        <v>1230</v>
      </c>
      <c r="L1096">
        <v>1191</v>
      </c>
      <c r="N1096">
        <v>1013</v>
      </c>
      <c r="O1096" t="s">
        <v>1143</v>
      </c>
      <c r="P1096" t="s">
        <v>1143</v>
      </c>
      <c r="Q1096">
        <v>1</v>
      </c>
      <c r="X1096">
        <v>134.4</v>
      </c>
      <c r="Y1096">
        <v>0</v>
      </c>
      <c r="Z1096">
        <v>0</v>
      </c>
      <c r="AA1096">
        <v>0</v>
      </c>
      <c r="AB1096">
        <v>9.07</v>
      </c>
      <c r="AC1096">
        <v>0</v>
      </c>
      <c r="AD1096">
        <v>1</v>
      </c>
      <c r="AE1096">
        <v>1</v>
      </c>
      <c r="AF1096" t="s">
        <v>20</v>
      </c>
      <c r="AG1096">
        <v>154.56</v>
      </c>
      <c r="AH1096">
        <v>2</v>
      </c>
      <c r="AI1096">
        <v>39573959</v>
      </c>
      <c r="AJ1096">
        <v>1153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</row>
    <row r="1097" spans="1:44" x14ac:dyDescent="0.2">
      <c r="A1097">
        <f>ROW(Source!A491)</f>
        <v>491</v>
      </c>
      <c r="B1097">
        <v>39573986</v>
      </c>
      <c r="C1097">
        <v>39573958</v>
      </c>
      <c r="D1097">
        <v>37064876</v>
      </c>
      <c r="E1097">
        <v>1</v>
      </c>
      <c r="F1097">
        <v>1</v>
      </c>
      <c r="G1097">
        <v>1</v>
      </c>
      <c r="H1097">
        <v>1</v>
      </c>
      <c r="I1097" t="s">
        <v>1146</v>
      </c>
      <c r="J1097" t="s">
        <v>3</v>
      </c>
      <c r="K1097" t="s">
        <v>1147</v>
      </c>
      <c r="L1097">
        <v>1191</v>
      </c>
      <c r="N1097">
        <v>1013</v>
      </c>
      <c r="O1097" t="s">
        <v>1143</v>
      </c>
      <c r="P1097" t="s">
        <v>1143</v>
      </c>
      <c r="Q1097">
        <v>1</v>
      </c>
      <c r="X1097">
        <v>11.89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1</v>
      </c>
      <c r="AE1097">
        <v>2</v>
      </c>
      <c r="AF1097" t="s">
        <v>19</v>
      </c>
      <c r="AG1097">
        <v>14.862500000000001</v>
      </c>
      <c r="AH1097">
        <v>2</v>
      </c>
      <c r="AI1097">
        <v>39573960</v>
      </c>
      <c r="AJ1097">
        <v>1154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</row>
    <row r="1098" spans="1:44" x14ac:dyDescent="0.2">
      <c r="A1098">
        <f>ROW(Source!A491)</f>
        <v>491</v>
      </c>
      <c r="B1098">
        <v>39573987</v>
      </c>
      <c r="C1098">
        <v>39573958</v>
      </c>
      <c r="D1098">
        <v>36882079</v>
      </c>
      <c r="E1098">
        <v>1</v>
      </c>
      <c r="F1098">
        <v>1</v>
      </c>
      <c r="G1098">
        <v>1</v>
      </c>
      <c r="H1098">
        <v>2</v>
      </c>
      <c r="I1098" t="s">
        <v>1401</v>
      </c>
      <c r="J1098" t="s">
        <v>1402</v>
      </c>
      <c r="K1098" t="s">
        <v>1403</v>
      </c>
      <c r="L1098">
        <v>1368</v>
      </c>
      <c r="N1098">
        <v>1011</v>
      </c>
      <c r="O1098" t="s">
        <v>1151</v>
      </c>
      <c r="P1098" t="s">
        <v>1151</v>
      </c>
      <c r="Q1098">
        <v>1</v>
      </c>
      <c r="X1098">
        <v>7.0000000000000007E-2</v>
      </c>
      <c r="Y1098">
        <v>0</v>
      </c>
      <c r="Z1098">
        <v>120.24</v>
      </c>
      <c r="AA1098">
        <v>15.42</v>
      </c>
      <c r="AB1098">
        <v>0</v>
      </c>
      <c r="AC1098">
        <v>0</v>
      </c>
      <c r="AD1098">
        <v>1</v>
      </c>
      <c r="AE1098">
        <v>0</v>
      </c>
      <c r="AF1098" t="s">
        <v>19</v>
      </c>
      <c r="AG1098">
        <v>8.7500000000000008E-2</v>
      </c>
      <c r="AH1098">
        <v>2</v>
      </c>
      <c r="AI1098">
        <v>39573961</v>
      </c>
      <c r="AJ1098">
        <v>1155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</row>
    <row r="1099" spans="1:44" x14ac:dyDescent="0.2">
      <c r="A1099">
        <f>ROW(Source!A491)</f>
        <v>491</v>
      </c>
      <c r="B1099">
        <v>39573988</v>
      </c>
      <c r="C1099">
        <v>39573958</v>
      </c>
      <c r="D1099">
        <v>36882159</v>
      </c>
      <c r="E1099">
        <v>1</v>
      </c>
      <c r="F1099">
        <v>1</v>
      </c>
      <c r="G1099">
        <v>1</v>
      </c>
      <c r="H1099">
        <v>2</v>
      </c>
      <c r="I1099" t="s">
        <v>1155</v>
      </c>
      <c r="J1099" t="s">
        <v>1156</v>
      </c>
      <c r="K1099" t="s">
        <v>1157</v>
      </c>
      <c r="L1099">
        <v>1368</v>
      </c>
      <c r="N1099">
        <v>1011</v>
      </c>
      <c r="O1099" t="s">
        <v>1151</v>
      </c>
      <c r="P1099" t="s">
        <v>1151</v>
      </c>
      <c r="Q1099">
        <v>1</v>
      </c>
      <c r="X1099">
        <v>0.11</v>
      </c>
      <c r="Y1099">
        <v>0</v>
      </c>
      <c r="Z1099">
        <v>111.99</v>
      </c>
      <c r="AA1099">
        <v>13.5</v>
      </c>
      <c r="AB1099">
        <v>0</v>
      </c>
      <c r="AC1099">
        <v>0</v>
      </c>
      <c r="AD1099">
        <v>1</v>
      </c>
      <c r="AE1099">
        <v>0</v>
      </c>
      <c r="AF1099" t="s">
        <v>19</v>
      </c>
      <c r="AG1099">
        <v>0.13750000000000001</v>
      </c>
      <c r="AH1099">
        <v>2</v>
      </c>
      <c r="AI1099">
        <v>39573962</v>
      </c>
      <c r="AJ1099">
        <v>1156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</row>
    <row r="1100" spans="1:44" x14ac:dyDescent="0.2">
      <c r="A1100">
        <f>ROW(Source!A491)</f>
        <v>491</v>
      </c>
      <c r="B1100">
        <v>39573989</v>
      </c>
      <c r="C1100">
        <v>39573958</v>
      </c>
      <c r="D1100">
        <v>36882171</v>
      </c>
      <c r="E1100">
        <v>1</v>
      </c>
      <c r="F1100">
        <v>1</v>
      </c>
      <c r="G1100">
        <v>1</v>
      </c>
      <c r="H1100">
        <v>2</v>
      </c>
      <c r="I1100" t="s">
        <v>1404</v>
      </c>
      <c r="J1100" t="s">
        <v>1405</v>
      </c>
      <c r="K1100" t="s">
        <v>1406</v>
      </c>
      <c r="L1100">
        <v>1368</v>
      </c>
      <c r="N1100">
        <v>1011</v>
      </c>
      <c r="O1100" t="s">
        <v>1151</v>
      </c>
      <c r="P1100" t="s">
        <v>1151</v>
      </c>
      <c r="Q1100">
        <v>1</v>
      </c>
      <c r="X1100">
        <v>11.54</v>
      </c>
      <c r="Y1100">
        <v>0</v>
      </c>
      <c r="Z1100">
        <v>120.04</v>
      </c>
      <c r="AA1100">
        <v>13.5</v>
      </c>
      <c r="AB1100">
        <v>0</v>
      </c>
      <c r="AC1100">
        <v>0</v>
      </c>
      <c r="AD1100">
        <v>1</v>
      </c>
      <c r="AE1100">
        <v>0</v>
      </c>
      <c r="AF1100" t="s">
        <v>19</v>
      </c>
      <c r="AG1100">
        <v>14.424999999999999</v>
      </c>
      <c r="AH1100">
        <v>2</v>
      </c>
      <c r="AI1100">
        <v>39573963</v>
      </c>
      <c r="AJ1100">
        <v>1157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</row>
    <row r="1101" spans="1:44" x14ac:dyDescent="0.2">
      <c r="A1101">
        <f>ROW(Source!A491)</f>
        <v>491</v>
      </c>
      <c r="B1101">
        <v>39573990</v>
      </c>
      <c r="C1101">
        <v>39573958</v>
      </c>
      <c r="D1101">
        <v>36883554</v>
      </c>
      <c r="E1101">
        <v>1</v>
      </c>
      <c r="F1101">
        <v>1</v>
      </c>
      <c r="G1101">
        <v>1</v>
      </c>
      <c r="H1101">
        <v>2</v>
      </c>
      <c r="I1101" t="s">
        <v>1158</v>
      </c>
      <c r="J1101" t="s">
        <v>1159</v>
      </c>
      <c r="K1101" t="s">
        <v>1160</v>
      </c>
      <c r="L1101">
        <v>1368</v>
      </c>
      <c r="N1101">
        <v>1011</v>
      </c>
      <c r="O1101" t="s">
        <v>1151</v>
      </c>
      <c r="P1101" t="s">
        <v>1151</v>
      </c>
      <c r="Q1101">
        <v>1</v>
      </c>
      <c r="X1101">
        <v>0.17</v>
      </c>
      <c r="Y1101">
        <v>0</v>
      </c>
      <c r="Z1101">
        <v>65.709999999999994</v>
      </c>
      <c r="AA1101">
        <v>11.6</v>
      </c>
      <c r="AB1101">
        <v>0</v>
      </c>
      <c r="AC1101">
        <v>0</v>
      </c>
      <c r="AD1101">
        <v>1</v>
      </c>
      <c r="AE1101">
        <v>0</v>
      </c>
      <c r="AF1101" t="s">
        <v>19</v>
      </c>
      <c r="AG1101">
        <v>0.21250000000000002</v>
      </c>
      <c r="AH1101">
        <v>2</v>
      </c>
      <c r="AI1101">
        <v>39573964</v>
      </c>
      <c r="AJ1101">
        <v>1158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</row>
    <row r="1102" spans="1:44" x14ac:dyDescent="0.2">
      <c r="A1102">
        <f>ROW(Source!A491)</f>
        <v>491</v>
      </c>
      <c r="B1102">
        <v>39573991</v>
      </c>
      <c r="C1102">
        <v>39573958</v>
      </c>
      <c r="D1102">
        <v>36883789</v>
      </c>
      <c r="E1102">
        <v>1</v>
      </c>
      <c r="F1102">
        <v>1</v>
      </c>
      <c r="G1102">
        <v>1</v>
      </c>
      <c r="H1102">
        <v>2</v>
      </c>
      <c r="I1102" t="s">
        <v>1378</v>
      </c>
      <c r="J1102" t="s">
        <v>1379</v>
      </c>
      <c r="K1102" t="s">
        <v>1380</v>
      </c>
      <c r="L1102">
        <v>1368</v>
      </c>
      <c r="N1102">
        <v>1011</v>
      </c>
      <c r="O1102" t="s">
        <v>1151</v>
      </c>
      <c r="P1102" t="s">
        <v>1151</v>
      </c>
      <c r="Q1102">
        <v>1</v>
      </c>
      <c r="X1102">
        <v>1.1200000000000001</v>
      </c>
      <c r="Y1102">
        <v>0</v>
      </c>
      <c r="Z1102">
        <v>1.2</v>
      </c>
      <c r="AA1102">
        <v>0</v>
      </c>
      <c r="AB1102">
        <v>0</v>
      </c>
      <c r="AC1102">
        <v>0</v>
      </c>
      <c r="AD1102">
        <v>1</v>
      </c>
      <c r="AE1102">
        <v>0</v>
      </c>
      <c r="AF1102" t="s">
        <v>19</v>
      </c>
      <c r="AG1102">
        <v>1.4000000000000001</v>
      </c>
      <c r="AH1102">
        <v>2</v>
      </c>
      <c r="AI1102">
        <v>39573965</v>
      </c>
      <c r="AJ1102">
        <v>1159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</row>
    <row r="1103" spans="1:44" x14ac:dyDescent="0.2">
      <c r="A1103">
        <f>ROW(Source!A491)</f>
        <v>491</v>
      </c>
      <c r="B1103">
        <v>39573992</v>
      </c>
      <c r="C1103">
        <v>39573958</v>
      </c>
      <c r="D1103">
        <v>36883836</v>
      </c>
      <c r="E1103">
        <v>1</v>
      </c>
      <c r="F1103">
        <v>1</v>
      </c>
      <c r="G1103">
        <v>1</v>
      </c>
      <c r="H1103">
        <v>2</v>
      </c>
      <c r="I1103" t="s">
        <v>1407</v>
      </c>
      <c r="J1103" t="s">
        <v>1408</v>
      </c>
      <c r="K1103" t="s">
        <v>1409</v>
      </c>
      <c r="L1103">
        <v>1368</v>
      </c>
      <c r="N1103">
        <v>1011</v>
      </c>
      <c r="O1103" t="s">
        <v>1151</v>
      </c>
      <c r="P1103" t="s">
        <v>1151</v>
      </c>
      <c r="Q1103">
        <v>1</v>
      </c>
      <c r="X1103">
        <v>0.12</v>
      </c>
      <c r="Y1103">
        <v>0</v>
      </c>
      <c r="Z1103">
        <v>12.31</v>
      </c>
      <c r="AA1103">
        <v>0</v>
      </c>
      <c r="AB1103">
        <v>0</v>
      </c>
      <c r="AC1103">
        <v>0</v>
      </c>
      <c r="AD1103">
        <v>1</v>
      </c>
      <c r="AE1103">
        <v>0</v>
      </c>
      <c r="AF1103" t="s">
        <v>19</v>
      </c>
      <c r="AG1103">
        <v>0.15</v>
      </c>
      <c r="AH1103">
        <v>2</v>
      </c>
      <c r="AI1103">
        <v>39573966</v>
      </c>
      <c r="AJ1103">
        <v>1160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</row>
    <row r="1104" spans="1:44" x14ac:dyDescent="0.2">
      <c r="A1104">
        <f>ROW(Source!A491)</f>
        <v>491</v>
      </c>
      <c r="B1104">
        <v>39573993</v>
      </c>
      <c r="C1104">
        <v>39573958</v>
      </c>
      <c r="D1104">
        <v>36800159</v>
      </c>
      <c r="E1104">
        <v>1</v>
      </c>
      <c r="F1104">
        <v>1</v>
      </c>
      <c r="G1104">
        <v>1</v>
      </c>
      <c r="H1104">
        <v>3</v>
      </c>
      <c r="I1104" t="s">
        <v>1387</v>
      </c>
      <c r="J1104" t="s">
        <v>1388</v>
      </c>
      <c r="K1104" t="s">
        <v>1389</v>
      </c>
      <c r="L1104">
        <v>1339</v>
      </c>
      <c r="N1104">
        <v>1007</v>
      </c>
      <c r="O1104" t="s">
        <v>73</v>
      </c>
      <c r="P1104" t="s">
        <v>73</v>
      </c>
      <c r="Q1104">
        <v>1</v>
      </c>
      <c r="X1104">
        <v>2.98</v>
      </c>
      <c r="Y1104">
        <v>6.22</v>
      </c>
      <c r="Z1104">
        <v>0</v>
      </c>
      <c r="AA1104">
        <v>0</v>
      </c>
      <c r="AB1104">
        <v>0</v>
      </c>
      <c r="AC1104">
        <v>0</v>
      </c>
      <c r="AD1104">
        <v>1</v>
      </c>
      <c r="AE1104">
        <v>0</v>
      </c>
      <c r="AF1104" t="s">
        <v>3</v>
      </c>
      <c r="AG1104">
        <v>2.98</v>
      </c>
      <c r="AH1104">
        <v>2</v>
      </c>
      <c r="AI1104">
        <v>39573967</v>
      </c>
      <c r="AJ1104">
        <v>1161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</row>
    <row r="1105" spans="1:44" x14ac:dyDescent="0.2">
      <c r="A1105">
        <f>ROW(Source!A491)</f>
        <v>491</v>
      </c>
      <c r="B1105">
        <v>39573994</v>
      </c>
      <c r="C1105">
        <v>39573958</v>
      </c>
      <c r="D1105">
        <v>36800166</v>
      </c>
      <c r="E1105">
        <v>1</v>
      </c>
      <c r="F1105">
        <v>1</v>
      </c>
      <c r="G1105">
        <v>1</v>
      </c>
      <c r="H1105">
        <v>3</v>
      </c>
      <c r="I1105" t="s">
        <v>1410</v>
      </c>
      <c r="J1105" t="s">
        <v>1411</v>
      </c>
      <c r="K1105" t="s">
        <v>1412</v>
      </c>
      <c r="L1105">
        <v>1346</v>
      </c>
      <c r="N1105">
        <v>1009</v>
      </c>
      <c r="O1105" t="s">
        <v>307</v>
      </c>
      <c r="P1105" t="s">
        <v>307</v>
      </c>
      <c r="Q1105">
        <v>1</v>
      </c>
      <c r="X1105">
        <v>0.27</v>
      </c>
      <c r="Y1105">
        <v>6.09</v>
      </c>
      <c r="Z1105">
        <v>0</v>
      </c>
      <c r="AA1105">
        <v>0</v>
      </c>
      <c r="AB1105">
        <v>0</v>
      </c>
      <c r="AC1105">
        <v>0</v>
      </c>
      <c r="AD1105">
        <v>1</v>
      </c>
      <c r="AE1105">
        <v>0</v>
      </c>
      <c r="AF1105" t="s">
        <v>3</v>
      </c>
      <c r="AG1105">
        <v>0.27</v>
      </c>
      <c r="AH1105">
        <v>2</v>
      </c>
      <c r="AI1105">
        <v>39573968</v>
      </c>
      <c r="AJ1105">
        <v>1162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</row>
    <row r="1106" spans="1:44" x14ac:dyDescent="0.2">
      <c r="A1106">
        <f>ROW(Source!A491)</f>
        <v>491</v>
      </c>
      <c r="B1106">
        <v>39573995</v>
      </c>
      <c r="C1106">
        <v>39573958</v>
      </c>
      <c r="D1106">
        <v>36803256</v>
      </c>
      <c r="E1106">
        <v>1</v>
      </c>
      <c r="F1106">
        <v>1</v>
      </c>
      <c r="G1106">
        <v>1</v>
      </c>
      <c r="H1106">
        <v>3</v>
      </c>
      <c r="I1106" t="s">
        <v>1178</v>
      </c>
      <c r="J1106" t="s">
        <v>1179</v>
      </c>
      <c r="K1106" t="s">
        <v>1180</v>
      </c>
      <c r="L1106">
        <v>1348</v>
      </c>
      <c r="N1106">
        <v>1009</v>
      </c>
      <c r="O1106" t="s">
        <v>64</v>
      </c>
      <c r="P1106" t="s">
        <v>64</v>
      </c>
      <c r="Q1106">
        <v>1000</v>
      </c>
      <c r="X1106">
        <v>3.0000000000000001E-3</v>
      </c>
      <c r="Y1106">
        <v>10315.01</v>
      </c>
      <c r="Z1106">
        <v>0</v>
      </c>
      <c r="AA1106">
        <v>0</v>
      </c>
      <c r="AB1106">
        <v>0</v>
      </c>
      <c r="AC1106">
        <v>0</v>
      </c>
      <c r="AD1106">
        <v>1</v>
      </c>
      <c r="AE1106">
        <v>0</v>
      </c>
      <c r="AF1106" t="s">
        <v>3</v>
      </c>
      <c r="AG1106">
        <v>3.0000000000000001E-3</v>
      </c>
      <c r="AH1106">
        <v>2</v>
      </c>
      <c r="AI1106">
        <v>39573969</v>
      </c>
      <c r="AJ1106">
        <v>1163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</row>
    <row r="1107" spans="1:44" x14ac:dyDescent="0.2">
      <c r="A1107">
        <f>ROW(Source!A491)</f>
        <v>491</v>
      </c>
      <c r="B1107">
        <v>39573996</v>
      </c>
      <c r="C1107">
        <v>39573958</v>
      </c>
      <c r="D1107">
        <v>36804447</v>
      </c>
      <c r="E1107">
        <v>1</v>
      </c>
      <c r="F1107">
        <v>1</v>
      </c>
      <c r="G1107">
        <v>1</v>
      </c>
      <c r="H1107">
        <v>3</v>
      </c>
      <c r="I1107" t="s">
        <v>1276</v>
      </c>
      <c r="J1107" t="s">
        <v>1277</v>
      </c>
      <c r="K1107" t="s">
        <v>1278</v>
      </c>
      <c r="L1107">
        <v>1348</v>
      </c>
      <c r="N1107">
        <v>1009</v>
      </c>
      <c r="O1107" t="s">
        <v>64</v>
      </c>
      <c r="P1107" t="s">
        <v>64</v>
      </c>
      <c r="Q1107">
        <v>1000</v>
      </c>
      <c r="X1107">
        <v>2.0000000000000001E-4</v>
      </c>
      <c r="Y1107">
        <v>9040.01</v>
      </c>
      <c r="Z1107">
        <v>0</v>
      </c>
      <c r="AA1107">
        <v>0</v>
      </c>
      <c r="AB1107">
        <v>0</v>
      </c>
      <c r="AC1107">
        <v>0</v>
      </c>
      <c r="AD1107">
        <v>1</v>
      </c>
      <c r="AE1107">
        <v>0</v>
      </c>
      <c r="AF1107" t="s">
        <v>3</v>
      </c>
      <c r="AG1107">
        <v>2.0000000000000001E-4</v>
      </c>
      <c r="AH1107">
        <v>2</v>
      </c>
      <c r="AI1107">
        <v>39573970</v>
      </c>
      <c r="AJ1107">
        <v>1164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</row>
    <row r="1108" spans="1:44" x14ac:dyDescent="0.2">
      <c r="A1108">
        <f>ROW(Source!A491)</f>
        <v>491</v>
      </c>
      <c r="B1108">
        <v>39573997</v>
      </c>
      <c r="C1108">
        <v>39573958</v>
      </c>
      <c r="D1108">
        <v>36804475</v>
      </c>
      <c r="E1108">
        <v>1</v>
      </c>
      <c r="F1108">
        <v>1</v>
      </c>
      <c r="G1108">
        <v>1</v>
      </c>
      <c r="H1108">
        <v>3</v>
      </c>
      <c r="I1108" t="s">
        <v>1602</v>
      </c>
      <c r="J1108" t="s">
        <v>1603</v>
      </c>
      <c r="K1108" t="s">
        <v>1604</v>
      </c>
      <c r="L1108">
        <v>1348</v>
      </c>
      <c r="N1108">
        <v>1009</v>
      </c>
      <c r="O1108" t="s">
        <v>64</v>
      </c>
      <c r="P1108" t="s">
        <v>64</v>
      </c>
      <c r="Q1108">
        <v>1000</v>
      </c>
      <c r="X1108">
        <v>0</v>
      </c>
      <c r="Y1108">
        <v>35011</v>
      </c>
      <c r="Z1108">
        <v>0</v>
      </c>
      <c r="AA1108">
        <v>0</v>
      </c>
      <c r="AB1108">
        <v>0</v>
      </c>
      <c r="AC1108">
        <v>1</v>
      </c>
      <c r="AD1108">
        <v>0</v>
      </c>
      <c r="AE1108">
        <v>0</v>
      </c>
      <c r="AF1108" t="s">
        <v>3</v>
      </c>
      <c r="AG1108">
        <v>0</v>
      </c>
      <c r="AH1108">
        <v>3</v>
      </c>
      <c r="AI1108">
        <v>-1</v>
      </c>
      <c r="AJ1108" t="s">
        <v>3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</row>
    <row r="1109" spans="1:44" x14ac:dyDescent="0.2">
      <c r="A1109">
        <f>ROW(Source!A491)</f>
        <v>491</v>
      </c>
      <c r="B1109">
        <v>39573998</v>
      </c>
      <c r="C1109">
        <v>39573958</v>
      </c>
      <c r="D1109">
        <v>36804545</v>
      </c>
      <c r="E1109">
        <v>1</v>
      </c>
      <c r="F1109">
        <v>1</v>
      </c>
      <c r="G1109">
        <v>1</v>
      </c>
      <c r="H1109">
        <v>3</v>
      </c>
      <c r="I1109" t="s">
        <v>1211</v>
      </c>
      <c r="J1109" t="s">
        <v>1212</v>
      </c>
      <c r="K1109" t="s">
        <v>1213</v>
      </c>
      <c r="L1109">
        <v>1348</v>
      </c>
      <c r="N1109">
        <v>1009</v>
      </c>
      <c r="O1109" t="s">
        <v>64</v>
      </c>
      <c r="P1109" t="s">
        <v>64</v>
      </c>
      <c r="Q1109">
        <v>1000</v>
      </c>
      <c r="X1109">
        <v>1.0000000000000001E-5</v>
      </c>
      <c r="Y1109">
        <v>11978</v>
      </c>
      <c r="Z1109">
        <v>0</v>
      </c>
      <c r="AA1109">
        <v>0</v>
      </c>
      <c r="AB1109">
        <v>0</v>
      </c>
      <c r="AC1109">
        <v>0</v>
      </c>
      <c r="AD1109">
        <v>1</v>
      </c>
      <c r="AE1109">
        <v>0</v>
      </c>
      <c r="AF1109" t="s">
        <v>3</v>
      </c>
      <c r="AG1109">
        <v>1.0000000000000001E-5</v>
      </c>
      <c r="AH1109">
        <v>2</v>
      </c>
      <c r="AI1109">
        <v>39573971</v>
      </c>
      <c r="AJ1109">
        <v>1165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</row>
    <row r="1110" spans="1:44" x14ac:dyDescent="0.2">
      <c r="A1110">
        <f>ROW(Source!A491)</f>
        <v>491</v>
      </c>
      <c r="B1110">
        <v>39573999</v>
      </c>
      <c r="C1110">
        <v>39573958</v>
      </c>
      <c r="D1110">
        <v>36804672</v>
      </c>
      <c r="E1110">
        <v>1</v>
      </c>
      <c r="F1110">
        <v>1</v>
      </c>
      <c r="G1110">
        <v>1</v>
      </c>
      <c r="H1110">
        <v>3</v>
      </c>
      <c r="I1110" t="s">
        <v>1605</v>
      </c>
      <c r="J1110" t="s">
        <v>1606</v>
      </c>
      <c r="K1110" t="s">
        <v>1607</v>
      </c>
      <c r="L1110">
        <v>1348</v>
      </c>
      <c r="N1110">
        <v>1009</v>
      </c>
      <c r="O1110" t="s">
        <v>64</v>
      </c>
      <c r="P1110" t="s">
        <v>64</v>
      </c>
      <c r="Q1110">
        <v>1000</v>
      </c>
      <c r="X1110">
        <v>0</v>
      </c>
      <c r="Y1110">
        <v>9526</v>
      </c>
      <c r="Z1110">
        <v>0</v>
      </c>
      <c r="AA1110">
        <v>0</v>
      </c>
      <c r="AB1110">
        <v>0</v>
      </c>
      <c r="AC1110">
        <v>1</v>
      </c>
      <c r="AD1110">
        <v>0</v>
      </c>
      <c r="AE1110">
        <v>0</v>
      </c>
      <c r="AF1110" t="s">
        <v>3</v>
      </c>
      <c r="AG1110">
        <v>0</v>
      </c>
      <c r="AH1110">
        <v>3</v>
      </c>
      <c r="AI1110">
        <v>-1</v>
      </c>
      <c r="AJ1110" t="s">
        <v>3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</row>
    <row r="1111" spans="1:44" x14ac:dyDescent="0.2">
      <c r="A1111">
        <f>ROW(Source!A491)</f>
        <v>491</v>
      </c>
      <c r="B1111">
        <v>39574000</v>
      </c>
      <c r="C1111">
        <v>39573958</v>
      </c>
      <c r="D1111">
        <v>36805527</v>
      </c>
      <c r="E1111">
        <v>1</v>
      </c>
      <c r="F1111">
        <v>1</v>
      </c>
      <c r="G1111">
        <v>1</v>
      </c>
      <c r="H1111">
        <v>3</v>
      </c>
      <c r="I1111" t="s">
        <v>1413</v>
      </c>
      <c r="J1111" t="s">
        <v>1414</v>
      </c>
      <c r="K1111" t="s">
        <v>1415</v>
      </c>
      <c r="L1111">
        <v>1348</v>
      </c>
      <c r="N1111">
        <v>1009</v>
      </c>
      <c r="O1111" t="s">
        <v>64</v>
      </c>
      <c r="P1111" t="s">
        <v>64</v>
      </c>
      <c r="Q1111">
        <v>1000</v>
      </c>
      <c r="X1111">
        <v>1.0000000000000001E-5</v>
      </c>
      <c r="Y1111">
        <v>37900</v>
      </c>
      <c r="Z1111">
        <v>0</v>
      </c>
      <c r="AA1111">
        <v>0</v>
      </c>
      <c r="AB1111">
        <v>0</v>
      </c>
      <c r="AC1111">
        <v>0</v>
      </c>
      <c r="AD1111">
        <v>1</v>
      </c>
      <c r="AE1111">
        <v>0</v>
      </c>
      <c r="AF1111" t="s">
        <v>3</v>
      </c>
      <c r="AG1111">
        <v>1.0000000000000001E-5</v>
      </c>
      <c r="AH1111">
        <v>2</v>
      </c>
      <c r="AI1111">
        <v>39573972</v>
      </c>
      <c r="AJ1111">
        <v>1166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</row>
    <row r="1112" spans="1:44" x14ac:dyDescent="0.2">
      <c r="A1112">
        <f>ROW(Source!A491)</f>
        <v>491</v>
      </c>
      <c r="B1112">
        <v>39574001</v>
      </c>
      <c r="C1112">
        <v>39573958</v>
      </c>
      <c r="D1112">
        <v>36823258</v>
      </c>
      <c r="E1112">
        <v>1</v>
      </c>
      <c r="F1112">
        <v>1</v>
      </c>
      <c r="G1112">
        <v>1</v>
      </c>
      <c r="H1112">
        <v>3</v>
      </c>
      <c r="I1112" t="s">
        <v>579</v>
      </c>
      <c r="J1112" t="s">
        <v>581</v>
      </c>
      <c r="K1112" t="s">
        <v>580</v>
      </c>
      <c r="L1112">
        <v>1348</v>
      </c>
      <c r="N1112">
        <v>1009</v>
      </c>
      <c r="O1112" t="s">
        <v>64</v>
      </c>
      <c r="P1112" t="s">
        <v>64</v>
      </c>
      <c r="Q1112">
        <v>1000</v>
      </c>
      <c r="X1112">
        <v>3.0000000000000001E-3</v>
      </c>
      <c r="Y1112">
        <v>7712</v>
      </c>
      <c r="Z1112">
        <v>0</v>
      </c>
      <c r="AA1112">
        <v>0</v>
      </c>
      <c r="AB1112">
        <v>0</v>
      </c>
      <c r="AC1112">
        <v>0</v>
      </c>
      <c r="AD1112">
        <v>1</v>
      </c>
      <c r="AE1112">
        <v>0</v>
      </c>
      <c r="AF1112" t="s">
        <v>3</v>
      </c>
      <c r="AG1112">
        <v>3.0000000000000001E-3</v>
      </c>
      <c r="AH1112">
        <v>2</v>
      </c>
      <c r="AI1112">
        <v>39573974</v>
      </c>
      <c r="AJ1112">
        <v>1168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</row>
    <row r="1113" spans="1:44" x14ac:dyDescent="0.2">
      <c r="A1113">
        <f>ROW(Source!A491)</f>
        <v>491</v>
      </c>
      <c r="B1113">
        <v>39574002</v>
      </c>
      <c r="C1113">
        <v>39573958</v>
      </c>
      <c r="D1113">
        <v>36825287</v>
      </c>
      <c r="E1113">
        <v>1</v>
      </c>
      <c r="F1113">
        <v>1</v>
      </c>
      <c r="G1113">
        <v>1</v>
      </c>
      <c r="H1113">
        <v>3</v>
      </c>
      <c r="I1113" t="s">
        <v>1416</v>
      </c>
      <c r="J1113" t="s">
        <v>1417</v>
      </c>
      <c r="K1113" t="s">
        <v>1418</v>
      </c>
      <c r="L1113">
        <v>1302</v>
      </c>
      <c r="N1113">
        <v>1003</v>
      </c>
      <c r="O1113" t="s">
        <v>47</v>
      </c>
      <c r="P1113" t="s">
        <v>47</v>
      </c>
      <c r="Q1113">
        <v>10</v>
      </c>
      <c r="X1113">
        <v>5.0000000000000001E-3</v>
      </c>
      <c r="Y1113">
        <v>50.24</v>
      </c>
      <c r="Z1113">
        <v>0</v>
      </c>
      <c r="AA1113">
        <v>0</v>
      </c>
      <c r="AB1113">
        <v>0</v>
      </c>
      <c r="AC1113">
        <v>0</v>
      </c>
      <c r="AD1113">
        <v>1</v>
      </c>
      <c r="AE1113">
        <v>0</v>
      </c>
      <c r="AF1113" t="s">
        <v>3</v>
      </c>
      <c r="AG1113">
        <v>5.0000000000000001E-3</v>
      </c>
      <c r="AH1113">
        <v>2</v>
      </c>
      <c r="AI1113">
        <v>39573975</v>
      </c>
      <c r="AJ1113">
        <v>1169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</row>
    <row r="1114" spans="1:44" x14ac:dyDescent="0.2">
      <c r="A1114">
        <f>ROW(Source!A491)</f>
        <v>491</v>
      </c>
      <c r="B1114">
        <v>39574003</v>
      </c>
      <c r="C1114">
        <v>39573958</v>
      </c>
      <c r="D1114">
        <v>36825646</v>
      </c>
      <c r="E1114">
        <v>1</v>
      </c>
      <c r="F1114">
        <v>1</v>
      </c>
      <c r="G1114">
        <v>1</v>
      </c>
      <c r="H1114">
        <v>3</v>
      </c>
      <c r="I1114" t="s">
        <v>1220</v>
      </c>
      <c r="J1114" t="s">
        <v>1221</v>
      </c>
      <c r="K1114" t="s">
        <v>1222</v>
      </c>
      <c r="L1114">
        <v>1348</v>
      </c>
      <c r="N1114">
        <v>1009</v>
      </c>
      <c r="O1114" t="s">
        <v>64</v>
      </c>
      <c r="P1114" t="s">
        <v>64</v>
      </c>
      <c r="Q1114">
        <v>1000</v>
      </c>
      <c r="X1114">
        <v>1E-4</v>
      </c>
      <c r="Y1114">
        <v>4455.2</v>
      </c>
      <c r="Z1114">
        <v>0</v>
      </c>
      <c r="AA1114">
        <v>0</v>
      </c>
      <c r="AB1114">
        <v>0</v>
      </c>
      <c r="AC1114">
        <v>0</v>
      </c>
      <c r="AD1114">
        <v>1</v>
      </c>
      <c r="AE1114">
        <v>0</v>
      </c>
      <c r="AF1114" t="s">
        <v>3</v>
      </c>
      <c r="AG1114">
        <v>1E-4</v>
      </c>
      <c r="AH1114">
        <v>2</v>
      </c>
      <c r="AI1114">
        <v>39573976</v>
      </c>
      <c r="AJ1114">
        <v>1170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</row>
    <row r="1115" spans="1:44" x14ac:dyDescent="0.2">
      <c r="A1115">
        <f>ROW(Source!A491)</f>
        <v>491</v>
      </c>
      <c r="B1115">
        <v>39574004</v>
      </c>
      <c r="C1115">
        <v>39573958</v>
      </c>
      <c r="D1115">
        <v>36826406</v>
      </c>
      <c r="E1115">
        <v>1</v>
      </c>
      <c r="F1115">
        <v>1</v>
      </c>
      <c r="G1115">
        <v>1</v>
      </c>
      <c r="H1115">
        <v>3</v>
      </c>
      <c r="I1115" t="s">
        <v>1419</v>
      </c>
      <c r="J1115" t="s">
        <v>1420</v>
      </c>
      <c r="K1115" t="s">
        <v>1421</v>
      </c>
      <c r="L1115">
        <v>1348</v>
      </c>
      <c r="N1115">
        <v>1009</v>
      </c>
      <c r="O1115" t="s">
        <v>64</v>
      </c>
      <c r="P1115" t="s">
        <v>64</v>
      </c>
      <c r="Q1115">
        <v>1000</v>
      </c>
      <c r="X1115">
        <v>8.8999999999999995E-4</v>
      </c>
      <c r="Y1115">
        <v>4920</v>
      </c>
      <c r="Z1115">
        <v>0</v>
      </c>
      <c r="AA1115">
        <v>0</v>
      </c>
      <c r="AB1115">
        <v>0</v>
      </c>
      <c r="AC1115">
        <v>0</v>
      </c>
      <c r="AD1115">
        <v>1</v>
      </c>
      <c r="AE1115">
        <v>0</v>
      </c>
      <c r="AF1115" t="s">
        <v>3</v>
      </c>
      <c r="AG1115">
        <v>8.8999999999999995E-4</v>
      </c>
      <c r="AH1115">
        <v>2</v>
      </c>
      <c r="AI1115">
        <v>39573977</v>
      </c>
      <c r="AJ1115">
        <v>1171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</row>
    <row r="1116" spans="1:44" x14ac:dyDescent="0.2">
      <c r="A1116">
        <f>ROW(Source!A491)</f>
        <v>491</v>
      </c>
      <c r="B1116">
        <v>39574005</v>
      </c>
      <c r="C1116">
        <v>39573958</v>
      </c>
      <c r="D1116">
        <v>36796836</v>
      </c>
      <c r="E1116">
        <v>17</v>
      </c>
      <c r="F1116">
        <v>1</v>
      </c>
      <c r="G1116">
        <v>1</v>
      </c>
      <c r="H1116">
        <v>3</v>
      </c>
      <c r="I1116" t="s">
        <v>1608</v>
      </c>
      <c r="J1116" t="s">
        <v>3</v>
      </c>
      <c r="K1116" t="s">
        <v>1609</v>
      </c>
      <c r="L1116">
        <v>1348</v>
      </c>
      <c r="N1116">
        <v>1009</v>
      </c>
      <c r="O1116" t="s">
        <v>64</v>
      </c>
      <c r="P1116" t="s">
        <v>64</v>
      </c>
      <c r="Q1116">
        <v>1000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1</v>
      </c>
      <c r="AD1116">
        <v>0</v>
      </c>
      <c r="AE1116">
        <v>0</v>
      </c>
      <c r="AF1116" t="s">
        <v>3</v>
      </c>
      <c r="AG1116">
        <v>0</v>
      </c>
      <c r="AH1116">
        <v>3</v>
      </c>
      <c r="AI1116">
        <v>-1</v>
      </c>
      <c r="AJ1116" t="s">
        <v>3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</row>
    <row r="1117" spans="1:44" x14ac:dyDescent="0.2">
      <c r="A1117">
        <f>ROW(Source!A491)</f>
        <v>491</v>
      </c>
      <c r="B1117">
        <v>39574006</v>
      </c>
      <c r="C1117">
        <v>39573958</v>
      </c>
      <c r="D1117">
        <v>36830313</v>
      </c>
      <c r="E1117">
        <v>1</v>
      </c>
      <c r="F1117">
        <v>1</v>
      </c>
      <c r="G1117">
        <v>1</v>
      </c>
      <c r="H1117">
        <v>3</v>
      </c>
      <c r="I1117" t="s">
        <v>1422</v>
      </c>
      <c r="J1117" t="s">
        <v>1423</v>
      </c>
      <c r="K1117" t="s">
        <v>1424</v>
      </c>
      <c r="L1117">
        <v>1339</v>
      </c>
      <c r="N1117">
        <v>1007</v>
      </c>
      <c r="O1117" t="s">
        <v>73</v>
      </c>
      <c r="P1117" t="s">
        <v>73</v>
      </c>
      <c r="Q1117">
        <v>1</v>
      </c>
      <c r="X1117">
        <v>5.0000000000000001E-4</v>
      </c>
      <c r="Y1117">
        <v>1700</v>
      </c>
      <c r="Z1117">
        <v>0</v>
      </c>
      <c r="AA1117">
        <v>0</v>
      </c>
      <c r="AB1117">
        <v>0</v>
      </c>
      <c r="AC1117">
        <v>0</v>
      </c>
      <c r="AD1117">
        <v>1</v>
      </c>
      <c r="AE1117">
        <v>0</v>
      </c>
      <c r="AF1117" t="s">
        <v>3</v>
      </c>
      <c r="AG1117">
        <v>5.0000000000000001E-4</v>
      </c>
      <c r="AH1117">
        <v>2</v>
      </c>
      <c r="AI1117">
        <v>39573978</v>
      </c>
      <c r="AJ1117">
        <v>1172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</row>
    <row r="1118" spans="1:44" x14ac:dyDescent="0.2">
      <c r="A1118">
        <f>ROW(Source!A491)</f>
        <v>491</v>
      </c>
      <c r="B1118">
        <v>39574007</v>
      </c>
      <c r="C1118">
        <v>39573958</v>
      </c>
      <c r="D1118">
        <v>36837948</v>
      </c>
      <c r="E1118">
        <v>1</v>
      </c>
      <c r="F1118">
        <v>1</v>
      </c>
      <c r="G1118">
        <v>1</v>
      </c>
      <c r="H1118">
        <v>3</v>
      </c>
      <c r="I1118" t="s">
        <v>1425</v>
      </c>
      <c r="J1118" t="s">
        <v>1426</v>
      </c>
      <c r="K1118" t="s">
        <v>1427</v>
      </c>
      <c r="L1118">
        <v>1348</v>
      </c>
      <c r="N1118">
        <v>1009</v>
      </c>
      <c r="O1118" t="s">
        <v>64</v>
      </c>
      <c r="P1118" t="s">
        <v>64</v>
      </c>
      <c r="Q1118">
        <v>1000</v>
      </c>
      <c r="X1118">
        <v>1.3999999999999999E-4</v>
      </c>
      <c r="Y1118">
        <v>15620</v>
      </c>
      <c r="Z1118">
        <v>0</v>
      </c>
      <c r="AA1118">
        <v>0</v>
      </c>
      <c r="AB1118">
        <v>0</v>
      </c>
      <c r="AC1118">
        <v>0</v>
      </c>
      <c r="AD1118">
        <v>1</v>
      </c>
      <c r="AE1118">
        <v>0</v>
      </c>
      <c r="AF1118" t="s">
        <v>3</v>
      </c>
      <c r="AG1118">
        <v>1.3999999999999999E-4</v>
      </c>
      <c r="AH1118">
        <v>2</v>
      </c>
      <c r="AI1118">
        <v>39573979</v>
      </c>
      <c r="AJ1118">
        <v>1173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</row>
    <row r="1119" spans="1:44" x14ac:dyDescent="0.2">
      <c r="A1119">
        <f>ROW(Source!A491)</f>
        <v>491</v>
      </c>
      <c r="B1119">
        <v>39574008</v>
      </c>
      <c r="C1119">
        <v>39573958</v>
      </c>
      <c r="D1119">
        <v>36838929</v>
      </c>
      <c r="E1119">
        <v>1</v>
      </c>
      <c r="F1119">
        <v>1</v>
      </c>
      <c r="G1119">
        <v>1</v>
      </c>
      <c r="H1119">
        <v>3</v>
      </c>
      <c r="I1119" t="s">
        <v>1475</v>
      </c>
      <c r="J1119" t="s">
        <v>1476</v>
      </c>
      <c r="K1119" t="s">
        <v>1477</v>
      </c>
      <c r="L1119">
        <v>1346</v>
      </c>
      <c r="N1119">
        <v>1009</v>
      </c>
      <c r="O1119" t="s">
        <v>307</v>
      </c>
      <c r="P1119" t="s">
        <v>307</v>
      </c>
      <c r="Q1119">
        <v>1</v>
      </c>
      <c r="X1119">
        <v>18</v>
      </c>
      <c r="Y1119">
        <v>74.58</v>
      </c>
      <c r="Z1119">
        <v>0</v>
      </c>
      <c r="AA1119">
        <v>0</v>
      </c>
      <c r="AB1119">
        <v>0</v>
      </c>
      <c r="AC1119">
        <v>0</v>
      </c>
      <c r="AD1119">
        <v>1</v>
      </c>
      <c r="AE1119">
        <v>0</v>
      </c>
      <c r="AF1119" t="s">
        <v>3</v>
      </c>
      <c r="AG1119">
        <v>18</v>
      </c>
      <c r="AH1119">
        <v>2</v>
      </c>
      <c r="AI1119">
        <v>39573980</v>
      </c>
      <c r="AJ1119">
        <v>1174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</row>
    <row r="1120" spans="1:44" x14ac:dyDescent="0.2">
      <c r="A1120">
        <f>ROW(Source!A491)</f>
        <v>491</v>
      </c>
      <c r="B1120">
        <v>39574009</v>
      </c>
      <c r="C1120">
        <v>39573958</v>
      </c>
      <c r="D1120">
        <v>36839146</v>
      </c>
      <c r="E1120">
        <v>1</v>
      </c>
      <c r="F1120">
        <v>1</v>
      </c>
      <c r="G1120">
        <v>1</v>
      </c>
      <c r="H1120">
        <v>3</v>
      </c>
      <c r="I1120" t="s">
        <v>1393</v>
      </c>
      <c r="J1120" t="s">
        <v>1394</v>
      </c>
      <c r="K1120" t="s">
        <v>1395</v>
      </c>
      <c r="L1120">
        <v>1348</v>
      </c>
      <c r="N1120">
        <v>1009</v>
      </c>
      <c r="O1120" t="s">
        <v>64</v>
      </c>
      <c r="P1120" t="s">
        <v>64</v>
      </c>
      <c r="Q1120">
        <v>1000</v>
      </c>
      <c r="X1120">
        <v>3.0000000000000001E-5</v>
      </c>
      <c r="Y1120">
        <v>9420</v>
      </c>
      <c r="Z1120">
        <v>0</v>
      </c>
      <c r="AA1120">
        <v>0</v>
      </c>
      <c r="AB1120">
        <v>0</v>
      </c>
      <c r="AC1120">
        <v>0</v>
      </c>
      <c r="AD1120">
        <v>1</v>
      </c>
      <c r="AE1120">
        <v>0</v>
      </c>
      <c r="AF1120" t="s">
        <v>3</v>
      </c>
      <c r="AG1120">
        <v>3.0000000000000001E-5</v>
      </c>
      <c r="AH1120">
        <v>2</v>
      </c>
      <c r="AI1120">
        <v>39573981</v>
      </c>
      <c r="AJ1120">
        <v>1175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</row>
    <row r="1121" spans="1:44" x14ac:dyDescent="0.2">
      <c r="A1121">
        <f>ROW(Source!A496)</f>
        <v>496</v>
      </c>
      <c r="B1121">
        <v>39574020</v>
      </c>
      <c r="C1121">
        <v>39574014</v>
      </c>
      <c r="D1121">
        <v>37070164</v>
      </c>
      <c r="E1121">
        <v>1</v>
      </c>
      <c r="F1121">
        <v>1</v>
      </c>
      <c r="G1121">
        <v>1</v>
      </c>
      <c r="H1121">
        <v>1</v>
      </c>
      <c r="I1121" t="s">
        <v>1489</v>
      </c>
      <c r="J1121" t="s">
        <v>3</v>
      </c>
      <c r="K1121" t="s">
        <v>1490</v>
      </c>
      <c r="L1121">
        <v>1191</v>
      </c>
      <c r="N1121">
        <v>1013</v>
      </c>
      <c r="O1121" t="s">
        <v>1143</v>
      </c>
      <c r="P1121" t="s">
        <v>1143</v>
      </c>
      <c r="Q1121">
        <v>1</v>
      </c>
      <c r="X1121">
        <v>12.8</v>
      </c>
      <c r="Y1121">
        <v>0</v>
      </c>
      <c r="Z1121">
        <v>0</v>
      </c>
      <c r="AA1121">
        <v>0</v>
      </c>
      <c r="AB1121">
        <v>9.2899999999999991</v>
      </c>
      <c r="AC1121">
        <v>0</v>
      </c>
      <c r="AD1121">
        <v>1</v>
      </c>
      <c r="AE1121">
        <v>1</v>
      </c>
      <c r="AF1121" t="s">
        <v>20</v>
      </c>
      <c r="AG1121">
        <v>14.719999999999999</v>
      </c>
      <c r="AH1121">
        <v>2</v>
      </c>
      <c r="AI1121">
        <v>39574015</v>
      </c>
      <c r="AJ1121">
        <v>1179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</row>
    <row r="1122" spans="1:44" x14ac:dyDescent="0.2">
      <c r="A1122">
        <f>ROW(Source!A496)</f>
        <v>496</v>
      </c>
      <c r="B1122">
        <v>39574021</v>
      </c>
      <c r="C1122">
        <v>39574014</v>
      </c>
      <c r="D1122">
        <v>37064876</v>
      </c>
      <c r="E1122">
        <v>1</v>
      </c>
      <c r="F1122">
        <v>1</v>
      </c>
      <c r="G1122">
        <v>1</v>
      </c>
      <c r="H1122">
        <v>1</v>
      </c>
      <c r="I1122" t="s">
        <v>1146</v>
      </c>
      <c r="J1122" t="s">
        <v>3</v>
      </c>
      <c r="K1122" t="s">
        <v>1147</v>
      </c>
      <c r="L1122">
        <v>1191</v>
      </c>
      <c r="N1122">
        <v>1013</v>
      </c>
      <c r="O1122" t="s">
        <v>1143</v>
      </c>
      <c r="P1122" t="s">
        <v>1143</v>
      </c>
      <c r="Q1122">
        <v>1</v>
      </c>
      <c r="X1122">
        <v>0.05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1</v>
      </c>
      <c r="AE1122">
        <v>2</v>
      </c>
      <c r="AF1122" t="s">
        <v>19</v>
      </c>
      <c r="AG1122">
        <v>6.25E-2</v>
      </c>
      <c r="AH1122">
        <v>2</v>
      </c>
      <c r="AI1122">
        <v>39574016</v>
      </c>
      <c r="AJ1122">
        <v>1180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</row>
    <row r="1123" spans="1:44" x14ac:dyDescent="0.2">
      <c r="A1123">
        <f>ROW(Source!A496)</f>
        <v>496</v>
      </c>
      <c r="B1123">
        <v>39574022</v>
      </c>
      <c r="C1123">
        <v>39574014</v>
      </c>
      <c r="D1123">
        <v>36883554</v>
      </c>
      <c r="E1123">
        <v>1</v>
      </c>
      <c r="F1123">
        <v>1</v>
      </c>
      <c r="G1123">
        <v>1</v>
      </c>
      <c r="H1123">
        <v>2</v>
      </c>
      <c r="I1123" t="s">
        <v>1158</v>
      </c>
      <c r="J1123" t="s">
        <v>1159</v>
      </c>
      <c r="K1123" t="s">
        <v>1160</v>
      </c>
      <c r="L1123">
        <v>1368</v>
      </c>
      <c r="N1123">
        <v>1011</v>
      </c>
      <c r="O1123" t="s">
        <v>1151</v>
      </c>
      <c r="P1123" t="s">
        <v>1151</v>
      </c>
      <c r="Q1123">
        <v>1</v>
      </c>
      <c r="X1123">
        <v>0.05</v>
      </c>
      <c r="Y1123">
        <v>0</v>
      </c>
      <c r="Z1123">
        <v>65.709999999999994</v>
      </c>
      <c r="AA1123">
        <v>11.6</v>
      </c>
      <c r="AB1123">
        <v>0</v>
      </c>
      <c r="AC1123">
        <v>0</v>
      </c>
      <c r="AD1123">
        <v>1</v>
      </c>
      <c r="AE1123">
        <v>0</v>
      </c>
      <c r="AF1123" t="s">
        <v>19</v>
      </c>
      <c r="AG1123">
        <v>6.25E-2</v>
      </c>
      <c r="AH1123">
        <v>2</v>
      </c>
      <c r="AI1123">
        <v>39574017</v>
      </c>
      <c r="AJ1123">
        <v>1181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</row>
    <row r="1124" spans="1:44" x14ac:dyDescent="0.2">
      <c r="A1124">
        <f>ROW(Source!A496)</f>
        <v>496</v>
      </c>
      <c r="B1124">
        <v>39574023</v>
      </c>
      <c r="C1124">
        <v>39574014</v>
      </c>
      <c r="D1124">
        <v>36796579</v>
      </c>
      <c r="E1124">
        <v>17</v>
      </c>
      <c r="F1124">
        <v>1</v>
      </c>
      <c r="G1124">
        <v>1</v>
      </c>
      <c r="H1124">
        <v>3</v>
      </c>
      <c r="I1124" t="s">
        <v>1611</v>
      </c>
      <c r="J1124" t="s">
        <v>3</v>
      </c>
      <c r="K1124" t="s">
        <v>1612</v>
      </c>
      <c r="L1124">
        <v>1348</v>
      </c>
      <c r="N1124">
        <v>1009</v>
      </c>
      <c r="O1124" t="s">
        <v>64</v>
      </c>
      <c r="P1124" t="s">
        <v>64</v>
      </c>
      <c r="Q1124">
        <v>1000</v>
      </c>
      <c r="X1124">
        <v>7.5000000000000002E-4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 t="s">
        <v>3</v>
      </c>
      <c r="AG1124">
        <v>7.5000000000000002E-4</v>
      </c>
      <c r="AH1124">
        <v>3</v>
      </c>
      <c r="AI1124">
        <v>-1</v>
      </c>
      <c r="AJ1124" t="s">
        <v>3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</row>
    <row r="1125" spans="1:44" x14ac:dyDescent="0.2">
      <c r="A1125">
        <f>ROW(Source!A496)</f>
        <v>496</v>
      </c>
      <c r="B1125">
        <v>39574024</v>
      </c>
      <c r="C1125">
        <v>39574014</v>
      </c>
      <c r="D1125">
        <v>39169913</v>
      </c>
      <c r="E1125">
        <v>17</v>
      </c>
      <c r="F1125">
        <v>1</v>
      </c>
      <c r="G1125">
        <v>1</v>
      </c>
      <c r="H1125">
        <v>3</v>
      </c>
      <c r="I1125" t="s">
        <v>124</v>
      </c>
      <c r="J1125" t="s">
        <v>3</v>
      </c>
      <c r="K1125" t="s">
        <v>125</v>
      </c>
      <c r="L1125">
        <v>1348</v>
      </c>
      <c r="N1125">
        <v>1009</v>
      </c>
      <c r="O1125" t="s">
        <v>64</v>
      </c>
      <c r="P1125" t="s">
        <v>64</v>
      </c>
      <c r="Q1125">
        <v>1000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1</v>
      </c>
      <c r="AD1125">
        <v>0</v>
      </c>
      <c r="AE1125">
        <v>0</v>
      </c>
      <c r="AF1125" t="s">
        <v>3</v>
      </c>
      <c r="AG1125">
        <v>0</v>
      </c>
      <c r="AH1125">
        <v>3</v>
      </c>
      <c r="AI1125">
        <v>-1</v>
      </c>
      <c r="AJ1125" t="s">
        <v>3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</row>
    <row r="1126" spans="1:44" x14ac:dyDescent="0.2">
      <c r="A1126">
        <f>ROW(Source!A496)</f>
        <v>496</v>
      </c>
      <c r="B1126">
        <v>39574025</v>
      </c>
      <c r="C1126">
        <v>39574014</v>
      </c>
      <c r="D1126">
        <v>39169913</v>
      </c>
      <c r="E1126">
        <v>17</v>
      </c>
      <c r="F1126">
        <v>1</v>
      </c>
      <c r="G1126">
        <v>1</v>
      </c>
      <c r="H1126">
        <v>3</v>
      </c>
      <c r="I1126" t="s">
        <v>124</v>
      </c>
      <c r="J1126" t="s">
        <v>3</v>
      </c>
      <c r="K1126" t="s">
        <v>1613</v>
      </c>
      <c r="L1126">
        <v>1348</v>
      </c>
      <c r="N1126">
        <v>1009</v>
      </c>
      <c r="O1126" t="s">
        <v>64</v>
      </c>
      <c r="P1126" t="s">
        <v>64</v>
      </c>
      <c r="Q1126">
        <v>1000</v>
      </c>
      <c r="X1126">
        <v>4.0000000000000001E-3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 t="s">
        <v>3</v>
      </c>
      <c r="AG1126">
        <v>4.0000000000000001E-3</v>
      </c>
      <c r="AH1126">
        <v>3</v>
      </c>
      <c r="AI1126">
        <v>-1</v>
      </c>
      <c r="AJ1126" t="s">
        <v>3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</row>
    <row r="1127" spans="1:44" x14ac:dyDescent="0.2">
      <c r="A1127">
        <f>ROW(Source!A533)</f>
        <v>533</v>
      </c>
      <c r="B1127">
        <v>39574036</v>
      </c>
      <c r="C1127">
        <v>39574028</v>
      </c>
      <c r="D1127">
        <v>37065248</v>
      </c>
      <c r="E1127">
        <v>1</v>
      </c>
      <c r="F1127">
        <v>1</v>
      </c>
      <c r="G1127">
        <v>1</v>
      </c>
      <c r="H1127">
        <v>1</v>
      </c>
      <c r="I1127" t="s">
        <v>1203</v>
      </c>
      <c r="J1127" t="s">
        <v>3</v>
      </c>
      <c r="K1127" t="s">
        <v>1204</v>
      </c>
      <c r="L1127">
        <v>1191</v>
      </c>
      <c r="N1127">
        <v>1013</v>
      </c>
      <c r="O1127" t="s">
        <v>1143</v>
      </c>
      <c r="P1127" t="s">
        <v>1143</v>
      </c>
      <c r="Q1127">
        <v>1</v>
      </c>
      <c r="X1127">
        <v>112.75</v>
      </c>
      <c r="Y1127">
        <v>0</v>
      </c>
      <c r="Z1127">
        <v>0</v>
      </c>
      <c r="AA1127">
        <v>0</v>
      </c>
      <c r="AB1127">
        <v>8.5299999999999994</v>
      </c>
      <c r="AC1127">
        <v>0</v>
      </c>
      <c r="AD1127">
        <v>1</v>
      </c>
      <c r="AE1127">
        <v>1</v>
      </c>
      <c r="AF1127" t="s">
        <v>827</v>
      </c>
      <c r="AG1127">
        <v>67.649999999999991</v>
      </c>
      <c r="AH1127">
        <v>2</v>
      </c>
      <c r="AI1127">
        <v>39574029</v>
      </c>
      <c r="AJ1127">
        <v>1184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</row>
    <row r="1128" spans="1:44" x14ac:dyDescent="0.2">
      <c r="A1128">
        <f>ROW(Source!A533)</f>
        <v>533</v>
      </c>
      <c r="B1128">
        <v>39574037</v>
      </c>
      <c r="C1128">
        <v>39574028</v>
      </c>
      <c r="D1128">
        <v>37064876</v>
      </c>
      <c r="E1128">
        <v>1</v>
      </c>
      <c r="F1128">
        <v>1</v>
      </c>
      <c r="G1128">
        <v>1</v>
      </c>
      <c r="H1128">
        <v>1</v>
      </c>
      <c r="I1128" t="s">
        <v>1146</v>
      </c>
      <c r="J1128" t="s">
        <v>3</v>
      </c>
      <c r="K1128" t="s">
        <v>1147</v>
      </c>
      <c r="L1128">
        <v>1191</v>
      </c>
      <c r="N1128">
        <v>1013</v>
      </c>
      <c r="O1128" t="s">
        <v>1143</v>
      </c>
      <c r="P1128" t="s">
        <v>1143</v>
      </c>
      <c r="Q1128">
        <v>1</v>
      </c>
      <c r="X1128">
        <v>0.27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1</v>
      </c>
      <c r="AE1128">
        <v>2</v>
      </c>
      <c r="AF1128" t="s">
        <v>827</v>
      </c>
      <c r="AG1128">
        <v>0.16200000000000001</v>
      </c>
      <c r="AH1128">
        <v>2</v>
      </c>
      <c r="AI1128">
        <v>39574030</v>
      </c>
      <c r="AJ1128">
        <v>1185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</row>
    <row r="1129" spans="1:44" x14ac:dyDescent="0.2">
      <c r="A1129">
        <f>ROW(Source!A533)</f>
        <v>533</v>
      </c>
      <c r="B1129">
        <v>39574038</v>
      </c>
      <c r="C1129">
        <v>39574028</v>
      </c>
      <c r="D1129">
        <v>36882057</v>
      </c>
      <c r="E1129">
        <v>1</v>
      </c>
      <c r="F1129">
        <v>1</v>
      </c>
      <c r="G1129">
        <v>1</v>
      </c>
      <c r="H1129">
        <v>2</v>
      </c>
      <c r="I1129" t="s">
        <v>1194</v>
      </c>
      <c r="J1129" t="s">
        <v>1195</v>
      </c>
      <c r="K1129" t="s">
        <v>1196</v>
      </c>
      <c r="L1129">
        <v>1368</v>
      </c>
      <c r="N1129">
        <v>1011</v>
      </c>
      <c r="O1129" t="s">
        <v>1151</v>
      </c>
      <c r="P1129" t="s">
        <v>1151</v>
      </c>
      <c r="Q1129">
        <v>1</v>
      </c>
      <c r="X1129">
        <v>0.2</v>
      </c>
      <c r="Y1129">
        <v>0</v>
      </c>
      <c r="Z1129">
        <v>86.4</v>
      </c>
      <c r="AA1129">
        <v>13.5</v>
      </c>
      <c r="AB1129">
        <v>0</v>
      </c>
      <c r="AC1129">
        <v>0</v>
      </c>
      <c r="AD1129">
        <v>1</v>
      </c>
      <c r="AE1129">
        <v>0</v>
      </c>
      <c r="AF1129" t="s">
        <v>827</v>
      </c>
      <c r="AG1129">
        <v>0.12</v>
      </c>
      <c r="AH1129">
        <v>2</v>
      </c>
      <c r="AI1129">
        <v>39574031</v>
      </c>
      <c r="AJ1129">
        <v>1186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</row>
    <row r="1130" spans="1:44" x14ac:dyDescent="0.2">
      <c r="A1130">
        <f>ROW(Source!A533)</f>
        <v>533</v>
      </c>
      <c r="B1130">
        <v>39574039</v>
      </c>
      <c r="C1130">
        <v>39574028</v>
      </c>
      <c r="D1130">
        <v>36883554</v>
      </c>
      <c r="E1130">
        <v>1</v>
      </c>
      <c r="F1130">
        <v>1</v>
      </c>
      <c r="G1130">
        <v>1</v>
      </c>
      <c r="H1130">
        <v>2</v>
      </c>
      <c r="I1130" t="s">
        <v>1158</v>
      </c>
      <c r="J1130" t="s">
        <v>1159</v>
      </c>
      <c r="K1130" t="s">
        <v>1160</v>
      </c>
      <c r="L1130">
        <v>1368</v>
      </c>
      <c r="N1130">
        <v>1011</v>
      </c>
      <c r="O1130" t="s">
        <v>1151</v>
      </c>
      <c r="P1130" t="s">
        <v>1151</v>
      </c>
      <c r="Q1130">
        <v>1</v>
      </c>
      <c r="X1130">
        <v>7.0000000000000007E-2</v>
      </c>
      <c r="Y1130">
        <v>0</v>
      </c>
      <c r="Z1130">
        <v>65.709999999999994</v>
      </c>
      <c r="AA1130">
        <v>11.6</v>
      </c>
      <c r="AB1130">
        <v>0</v>
      </c>
      <c r="AC1130">
        <v>0</v>
      </c>
      <c r="AD1130">
        <v>1</v>
      </c>
      <c r="AE1130">
        <v>0</v>
      </c>
      <c r="AF1130" t="s">
        <v>827</v>
      </c>
      <c r="AG1130">
        <v>4.2000000000000003E-2</v>
      </c>
      <c r="AH1130">
        <v>2</v>
      </c>
      <c r="AI1130">
        <v>39574032</v>
      </c>
      <c r="AJ1130">
        <v>1187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</row>
    <row r="1131" spans="1:44" x14ac:dyDescent="0.2">
      <c r="A1131">
        <f>ROW(Source!A533)</f>
        <v>533</v>
      </c>
      <c r="B1131">
        <v>39574040</v>
      </c>
      <c r="C1131">
        <v>39574028</v>
      </c>
      <c r="D1131">
        <v>36804565</v>
      </c>
      <c r="E1131">
        <v>1</v>
      </c>
      <c r="F1131">
        <v>1</v>
      </c>
      <c r="G1131">
        <v>1</v>
      </c>
      <c r="H1131">
        <v>3</v>
      </c>
      <c r="I1131" t="s">
        <v>1491</v>
      </c>
      <c r="J1131" t="s">
        <v>1492</v>
      </c>
      <c r="K1131" t="s">
        <v>1493</v>
      </c>
      <c r="L1131">
        <v>1348</v>
      </c>
      <c r="N1131">
        <v>1009</v>
      </c>
      <c r="O1131" t="s">
        <v>64</v>
      </c>
      <c r="P1131" t="s">
        <v>64</v>
      </c>
      <c r="Q1131">
        <v>1000</v>
      </c>
      <c r="X1131">
        <v>4.0000000000000001E-3</v>
      </c>
      <c r="Y1131">
        <v>8475</v>
      </c>
      <c r="Z1131">
        <v>0</v>
      </c>
      <c r="AA1131">
        <v>0</v>
      </c>
      <c r="AB1131">
        <v>0</v>
      </c>
      <c r="AC1131">
        <v>0</v>
      </c>
      <c r="AD1131">
        <v>1</v>
      </c>
      <c r="AE1131">
        <v>0</v>
      </c>
      <c r="AF1131" t="s">
        <v>826</v>
      </c>
      <c r="AG1131">
        <v>0</v>
      </c>
      <c r="AH1131">
        <v>2</v>
      </c>
      <c r="AI1131">
        <v>39574033</v>
      </c>
      <c r="AJ1131">
        <v>1188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</row>
    <row r="1132" spans="1:44" x14ac:dyDescent="0.2">
      <c r="A1132">
        <f>ROW(Source!A533)</f>
        <v>533</v>
      </c>
      <c r="B1132">
        <v>39574041</v>
      </c>
      <c r="C1132">
        <v>39574028</v>
      </c>
      <c r="D1132">
        <v>36825633</v>
      </c>
      <c r="E1132">
        <v>1</v>
      </c>
      <c r="F1132">
        <v>1</v>
      </c>
      <c r="G1132">
        <v>1</v>
      </c>
      <c r="H1132">
        <v>3</v>
      </c>
      <c r="I1132" t="s">
        <v>1494</v>
      </c>
      <c r="J1132" t="s">
        <v>1495</v>
      </c>
      <c r="K1132" t="s">
        <v>1496</v>
      </c>
      <c r="L1132">
        <v>1348</v>
      </c>
      <c r="N1132">
        <v>1009</v>
      </c>
      <c r="O1132" t="s">
        <v>64</v>
      </c>
      <c r="P1132" t="s">
        <v>64</v>
      </c>
      <c r="Q1132">
        <v>1000</v>
      </c>
      <c r="X1132">
        <v>1.2E-2</v>
      </c>
      <c r="Y1132">
        <v>8190</v>
      </c>
      <c r="Z1132">
        <v>0</v>
      </c>
      <c r="AA1132">
        <v>0</v>
      </c>
      <c r="AB1132">
        <v>0</v>
      </c>
      <c r="AC1132">
        <v>0</v>
      </c>
      <c r="AD1132">
        <v>1</v>
      </c>
      <c r="AE1132">
        <v>0</v>
      </c>
      <c r="AF1132" t="s">
        <v>826</v>
      </c>
      <c r="AG1132">
        <v>0</v>
      </c>
      <c r="AH1132">
        <v>2</v>
      </c>
      <c r="AI1132">
        <v>39574034</v>
      </c>
      <c r="AJ1132">
        <v>1189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</row>
    <row r="1133" spans="1:44" x14ac:dyDescent="0.2">
      <c r="A1133">
        <f>ROW(Source!A533)</f>
        <v>533</v>
      </c>
      <c r="B1133">
        <v>39574042</v>
      </c>
      <c r="C1133">
        <v>39574028</v>
      </c>
      <c r="D1133">
        <v>36825880</v>
      </c>
      <c r="E1133">
        <v>1</v>
      </c>
      <c r="F1133">
        <v>1</v>
      </c>
      <c r="G1133">
        <v>1</v>
      </c>
      <c r="H1133">
        <v>3</v>
      </c>
      <c r="I1133" t="s">
        <v>918</v>
      </c>
      <c r="J1133" t="s">
        <v>920</v>
      </c>
      <c r="K1133" t="s">
        <v>919</v>
      </c>
      <c r="L1133">
        <v>1348</v>
      </c>
      <c r="N1133">
        <v>1009</v>
      </c>
      <c r="O1133" t="s">
        <v>64</v>
      </c>
      <c r="P1133" t="s">
        <v>64</v>
      </c>
      <c r="Q1133">
        <v>1000</v>
      </c>
      <c r="X1133">
        <v>0.78200000000000003</v>
      </c>
      <c r="Y1133">
        <v>11200</v>
      </c>
      <c r="Z1133">
        <v>0</v>
      </c>
      <c r="AA1133">
        <v>0</v>
      </c>
      <c r="AB1133">
        <v>0</v>
      </c>
      <c r="AC1133">
        <v>0</v>
      </c>
      <c r="AD1133">
        <v>1</v>
      </c>
      <c r="AE1133">
        <v>0</v>
      </c>
      <c r="AF1133" t="s">
        <v>826</v>
      </c>
      <c r="AG1133">
        <v>0</v>
      </c>
      <c r="AH1133">
        <v>2</v>
      </c>
      <c r="AI1133">
        <v>39574035</v>
      </c>
      <c r="AJ1133">
        <v>1190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</row>
    <row r="1134" spans="1:44" x14ac:dyDescent="0.2">
      <c r="A1134">
        <f>ROW(Source!A534)</f>
        <v>534</v>
      </c>
      <c r="B1134">
        <v>39574051</v>
      </c>
      <c r="C1134">
        <v>39574043</v>
      </c>
      <c r="D1134">
        <v>37072767</v>
      </c>
      <c r="E1134">
        <v>1</v>
      </c>
      <c r="F1134">
        <v>1</v>
      </c>
      <c r="G1134">
        <v>1</v>
      </c>
      <c r="H1134">
        <v>1</v>
      </c>
      <c r="I1134" t="s">
        <v>1399</v>
      </c>
      <c r="J1134" t="s">
        <v>3</v>
      </c>
      <c r="K1134" t="s">
        <v>1400</v>
      </c>
      <c r="L1134">
        <v>1191</v>
      </c>
      <c r="N1134">
        <v>1013</v>
      </c>
      <c r="O1134" t="s">
        <v>1143</v>
      </c>
      <c r="P1134" t="s">
        <v>1143</v>
      </c>
      <c r="Q1134">
        <v>1</v>
      </c>
      <c r="X1134">
        <v>26.1</v>
      </c>
      <c r="Y1134">
        <v>0</v>
      </c>
      <c r="Z1134">
        <v>0</v>
      </c>
      <c r="AA1134">
        <v>0</v>
      </c>
      <c r="AB1134">
        <v>9.18</v>
      </c>
      <c r="AC1134">
        <v>0</v>
      </c>
      <c r="AD1134">
        <v>1</v>
      </c>
      <c r="AE1134">
        <v>1</v>
      </c>
      <c r="AF1134" t="s">
        <v>834</v>
      </c>
      <c r="AG1134">
        <v>78.300000000000011</v>
      </c>
      <c r="AH1134">
        <v>2</v>
      </c>
      <c r="AI1134">
        <v>39574044</v>
      </c>
      <c r="AJ1134">
        <v>1191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</row>
    <row r="1135" spans="1:44" x14ac:dyDescent="0.2">
      <c r="A1135">
        <f>ROW(Source!A534)</f>
        <v>534</v>
      </c>
      <c r="B1135">
        <v>39574052</v>
      </c>
      <c r="C1135">
        <v>39574043</v>
      </c>
      <c r="D1135">
        <v>37064876</v>
      </c>
      <c r="E1135">
        <v>1</v>
      </c>
      <c r="F1135">
        <v>1</v>
      </c>
      <c r="G1135">
        <v>1</v>
      </c>
      <c r="H1135">
        <v>1</v>
      </c>
      <c r="I1135" t="s">
        <v>1146</v>
      </c>
      <c r="J1135" t="s">
        <v>3</v>
      </c>
      <c r="K1135" t="s">
        <v>1147</v>
      </c>
      <c r="L1135">
        <v>1191</v>
      </c>
      <c r="N1135">
        <v>1013</v>
      </c>
      <c r="O1135" t="s">
        <v>1143</v>
      </c>
      <c r="P1135" t="s">
        <v>1143</v>
      </c>
      <c r="Q1135">
        <v>1</v>
      </c>
      <c r="X1135">
        <v>0.36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1</v>
      </c>
      <c r="AE1135">
        <v>2</v>
      </c>
      <c r="AF1135" t="s">
        <v>833</v>
      </c>
      <c r="AG1135">
        <v>0.108</v>
      </c>
      <c r="AH1135">
        <v>2</v>
      </c>
      <c r="AI1135">
        <v>39574045</v>
      </c>
      <c r="AJ1135">
        <v>1192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</row>
    <row r="1136" spans="1:44" x14ac:dyDescent="0.2">
      <c r="A1136">
        <f>ROW(Source!A534)</f>
        <v>534</v>
      </c>
      <c r="B1136">
        <v>39574053</v>
      </c>
      <c r="C1136">
        <v>39574043</v>
      </c>
      <c r="D1136">
        <v>36882057</v>
      </c>
      <c r="E1136">
        <v>1</v>
      </c>
      <c r="F1136">
        <v>1</v>
      </c>
      <c r="G1136">
        <v>1</v>
      </c>
      <c r="H1136">
        <v>2</v>
      </c>
      <c r="I1136" t="s">
        <v>1194</v>
      </c>
      <c r="J1136" t="s">
        <v>1195</v>
      </c>
      <c r="K1136" t="s">
        <v>1196</v>
      </c>
      <c r="L1136">
        <v>1368</v>
      </c>
      <c r="N1136">
        <v>1011</v>
      </c>
      <c r="O1136" t="s">
        <v>1151</v>
      </c>
      <c r="P1136" t="s">
        <v>1151</v>
      </c>
      <c r="Q1136">
        <v>1</v>
      </c>
      <c r="X1136">
        <v>0.15</v>
      </c>
      <c r="Y1136">
        <v>0</v>
      </c>
      <c r="Z1136">
        <v>86.4</v>
      </c>
      <c r="AA1136">
        <v>13.5</v>
      </c>
      <c r="AB1136">
        <v>0</v>
      </c>
      <c r="AC1136">
        <v>0</v>
      </c>
      <c r="AD1136">
        <v>1</v>
      </c>
      <c r="AE1136">
        <v>0</v>
      </c>
      <c r="AF1136" t="s">
        <v>833</v>
      </c>
      <c r="AG1136">
        <v>4.4999999999999998E-2</v>
      </c>
      <c r="AH1136">
        <v>2</v>
      </c>
      <c r="AI1136">
        <v>39574046</v>
      </c>
      <c r="AJ1136">
        <v>1193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</row>
    <row r="1137" spans="1:44" x14ac:dyDescent="0.2">
      <c r="A1137">
        <f>ROW(Source!A534)</f>
        <v>534</v>
      </c>
      <c r="B1137">
        <v>39574054</v>
      </c>
      <c r="C1137">
        <v>39574043</v>
      </c>
      <c r="D1137">
        <v>36882159</v>
      </c>
      <c r="E1137">
        <v>1</v>
      </c>
      <c r="F1137">
        <v>1</v>
      </c>
      <c r="G1137">
        <v>1</v>
      </c>
      <c r="H1137">
        <v>2</v>
      </c>
      <c r="I1137" t="s">
        <v>1155</v>
      </c>
      <c r="J1137" t="s">
        <v>1156</v>
      </c>
      <c r="K1137" t="s">
        <v>1157</v>
      </c>
      <c r="L1137">
        <v>1368</v>
      </c>
      <c r="N1137">
        <v>1011</v>
      </c>
      <c r="O1137" t="s">
        <v>1151</v>
      </c>
      <c r="P1137" t="s">
        <v>1151</v>
      </c>
      <c r="Q1137">
        <v>1</v>
      </c>
      <c r="X1137">
        <v>0.09</v>
      </c>
      <c r="Y1137">
        <v>0</v>
      </c>
      <c r="Z1137">
        <v>111.99</v>
      </c>
      <c r="AA1137">
        <v>13.5</v>
      </c>
      <c r="AB1137">
        <v>0</v>
      </c>
      <c r="AC1137">
        <v>0</v>
      </c>
      <c r="AD1137">
        <v>1</v>
      </c>
      <c r="AE1137">
        <v>0</v>
      </c>
      <c r="AF1137" t="s">
        <v>833</v>
      </c>
      <c r="AG1137">
        <v>2.7E-2</v>
      </c>
      <c r="AH1137">
        <v>2</v>
      </c>
      <c r="AI1137">
        <v>39574047</v>
      </c>
      <c r="AJ1137">
        <v>1194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</row>
    <row r="1138" spans="1:44" x14ac:dyDescent="0.2">
      <c r="A1138">
        <f>ROW(Source!A534)</f>
        <v>534</v>
      </c>
      <c r="B1138">
        <v>39574055</v>
      </c>
      <c r="C1138">
        <v>39574043</v>
      </c>
      <c r="D1138">
        <v>36882787</v>
      </c>
      <c r="E1138">
        <v>1</v>
      </c>
      <c r="F1138">
        <v>1</v>
      </c>
      <c r="G1138">
        <v>1</v>
      </c>
      <c r="H1138">
        <v>2</v>
      </c>
      <c r="I1138" t="s">
        <v>1296</v>
      </c>
      <c r="J1138" t="s">
        <v>1297</v>
      </c>
      <c r="K1138" t="s">
        <v>1298</v>
      </c>
      <c r="L1138">
        <v>1368</v>
      </c>
      <c r="N1138">
        <v>1011</v>
      </c>
      <c r="O1138" t="s">
        <v>1151</v>
      </c>
      <c r="P1138" t="s">
        <v>1151</v>
      </c>
      <c r="Q1138">
        <v>1</v>
      </c>
      <c r="X1138">
        <v>4.9400000000000004</v>
      </c>
      <c r="Y1138">
        <v>0</v>
      </c>
      <c r="Z1138">
        <v>30</v>
      </c>
      <c r="AA1138">
        <v>0</v>
      </c>
      <c r="AB1138">
        <v>0</v>
      </c>
      <c r="AC1138">
        <v>0</v>
      </c>
      <c r="AD1138">
        <v>1</v>
      </c>
      <c r="AE1138">
        <v>0</v>
      </c>
      <c r="AF1138" t="s">
        <v>833</v>
      </c>
      <c r="AG1138">
        <v>1.482</v>
      </c>
      <c r="AH1138">
        <v>2</v>
      </c>
      <c r="AI1138">
        <v>39574048</v>
      </c>
      <c r="AJ1138">
        <v>1195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</row>
    <row r="1139" spans="1:44" x14ac:dyDescent="0.2">
      <c r="A1139">
        <f>ROW(Source!A534)</f>
        <v>534</v>
      </c>
      <c r="B1139">
        <v>39574056</v>
      </c>
      <c r="C1139">
        <v>39574043</v>
      </c>
      <c r="D1139">
        <v>36883554</v>
      </c>
      <c r="E1139">
        <v>1</v>
      </c>
      <c r="F1139">
        <v>1</v>
      </c>
      <c r="G1139">
        <v>1</v>
      </c>
      <c r="H1139">
        <v>2</v>
      </c>
      <c r="I1139" t="s">
        <v>1158</v>
      </c>
      <c r="J1139" t="s">
        <v>1159</v>
      </c>
      <c r="K1139" t="s">
        <v>1160</v>
      </c>
      <c r="L1139">
        <v>1368</v>
      </c>
      <c r="N1139">
        <v>1011</v>
      </c>
      <c r="O1139" t="s">
        <v>1151</v>
      </c>
      <c r="P1139" t="s">
        <v>1151</v>
      </c>
      <c r="Q1139">
        <v>1</v>
      </c>
      <c r="X1139">
        <v>0.12</v>
      </c>
      <c r="Y1139">
        <v>0</v>
      </c>
      <c r="Z1139">
        <v>65.709999999999994</v>
      </c>
      <c r="AA1139">
        <v>11.6</v>
      </c>
      <c r="AB1139">
        <v>0</v>
      </c>
      <c r="AC1139">
        <v>0</v>
      </c>
      <c r="AD1139">
        <v>1</v>
      </c>
      <c r="AE1139">
        <v>0</v>
      </c>
      <c r="AF1139" t="s">
        <v>833</v>
      </c>
      <c r="AG1139">
        <v>3.5999999999999997E-2</v>
      </c>
      <c r="AH1139">
        <v>2</v>
      </c>
      <c r="AI1139">
        <v>39574049</v>
      </c>
      <c r="AJ1139">
        <v>1196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</row>
    <row r="1140" spans="1:44" x14ac:dyDescent="0.2">
      <c r="A1140">
        <f>ROW(Source!A534)</f>
        <v>534</v>
      </c>
      <c r="B1140">
        <v>39574057</v>
      </c>
      <c r="C1140">
        <v>39574043</v>
      </c>
      <c r="D1140">
        <v>36799896</v>
      </c>
      <c r="E1140">
        <v>1</v>
      </c>
      <c r="F1140">
        <v>1</v>
      </c>
      <c r="G1140">
        <v>1</v>
      </c>
      <c r="H1140">
        <v>3</v>
      </c>
      <c r="I1140" t="s">
        <v>1497</v>
      </c>
      <c r="J1140" t="s">
        <v>1498</v>
      </c>
      <c r="K1140" t="s">
        <v>1499</v>
      </c>
      <c r="L1140">
        <v>1348</v>
      </c>
      <c r="N1140">
        <v>1009</v>
      </c>
      <c r="O1140" t="s">
        <v>64</v>
      </c>
      <c r="P1140" t="s">
        <v>64</v>
      </c>
      <c r="Q1140">
        <v>1000</v>
      </c>
      <c r="X1140">
        <v>0.60499999999999998</v>
      </c>
      <c r="Y1140">
        <v>3390</v>
      </c>
      <c r="Z1140">
        <v>0</v>
      </c>
      <c r="AA1140">
        <v>0</v>
      </c>
      <c r="AB1140">
        <v>0</v>
      </c>
      <c r="AC1140">
        <v>0</v>
      </c>
      <c r="AD1140">
        <v>1</v>
      </c>
      <c r="AE1140">
        <v>0</v>
      </c>
      <c r="AF1140" t="s">
        <v>826</v>
      </c>
      <c r="AG1140">
        <v>0</v>
      </c>
      <c r="AH1140">
        <v>2</v>
      </c>
      <c r="AI1140">
        <v>39574050</v>
      </c>
      <c r="AJ1140">
        <v>1197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</row>
    <row r="1141" spans="1:44" x14ac:dyDescent="0.2">
      <c r="A1141">
        <f>ROW(Source!A534)</f>
        <v>534</v>
      </c>
      <c r="B1141">
        <v>39574058</v>
      </c>
      <c r="C1141">
        <v>39574043</v>
      </c>
      <c r="D1141">
        <v>36796210</v>
      </c>
      <c r="E1141">
        <v>17</v>
      </c>
      <c r="F1141">
        <v>1</v>
      </c>
      <c r="G1141">
        <v>1</v>
      </c>
      <c r="H1141">
        <v>3</v>
      </c>
      <c r="I1141" t="s">
        <v>1614</v>
      </c>
      <c r="J1141" t="s">
        <v>3</v>
      </c>
      <c r="K1141" t="s">
        <v>1005</v>
      </c>
      <c r="L1141">
        <v>1339</v>
      </c>
      <c r="N1141">
        <v>1007</v>
      </c>
      <c r="O1141" t="s">
        <v>73</v>
      </c>
      <c r="P1141" t="s">
        <v>73</v>
      </c>
      <c r="Q1141">
        <v>1</v>
      </c>
      <c r="X1141">
        <v>0.51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 t="s">
        <v>826</v>
      </c>
      <c r="AG1141">
        <v>0</v>
      </c>
      <c r="AH1141">
        <v>3</v>
      </c>
      <c r="AI1141">
        <v>-1</v>
      </c>
      <c r="AJ1141" t="s">
        <v>3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</row>
    <row r="1142" spans="1:44" x14ac:dyDescent="0.2">
      <c r="A1142">
        <f>ROW(Source!A534)</f>
        <v>534</v>
      </c>
      <c r="B1142">
        <v>39574059</v>
      </c>
      <c r="C1142">
        <v>39574043</v>
      </c>
      <c r="D1142">
        <v>36796732</v>
      </c>
      <c r="E1142">
        <v>17</v>
      </c>
      <c r="F1142">
        <v>1</v>
      </c>
      <c r="G1142">
        <v>1</v>
      </c>
      <c r="H1142">
        <v>3</v>
      </c>
      <c r="I1142" t="s">
        <v>253</v>
      </c>
      <c r="J1142" t="s">
        <v>3</v>
      </c>
      <c r="K1142" t="s">
        <v>1615</v>
      </c>
      <c r="L1142">
        <v>1327</v>
      </c>
      <c r="N1142">
        <v>1005</v>
      </c>
      <c r="O1142" t="s">
        <v>250</v>
      </c>
      <c r="P1142" t="s">
        <v>250</v>
      </c>
      <c r="Q1142">
        <v>1</v>
      </c>
      <c r="X1142">
        <v>252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 t="s">
        <v>826</v>
      </c>
      <c r="AG1142">
        <v>0</v>
      </c>
      <c r="AH1142">
        <v>3</v>
      </c>
      <c r="AI1142">
        <v>-1</v>
      </c>
      <c r="AJ1142" t="s">
        <v>3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</row>
    <row r="1143" spans="1:44" x14ac:dyDescent="0.2">
      <c r="A1143">
        <f>ROW(Source!A535)</f>
        <v>535</v>
      </c>
      <c r="B1143">
        <v>39574069</v>
      </c>
      <c r="C1143">
        <v>39574060</v>
      </c>
      <c r="D1143">
        <v>37064928</v>
      </c>
      <c r="E1143">
        <v>1</v>
      </c>
      <c r="F1143">
        <v>1</v>
      </c>
      <c r="G1143">
        <v>1</v>
      </c>
      <c r="H1143">
        <v>1</v>
      </c>
      <c r="I1143" t="s">
        <v>1229</v>
      </c>
      <c r="J1143" t="s">
        <v>3</v>
      </c>
      <c r="K1143" t="s">
        <v>1230</v>
      </c>
      <c r="L1143">
        <v>1191</v>
      </c>
      <c r="N1143">
        <v>1013</v>
      </c>
      <c r="O1143" t="s">
        <v>1143</v>
      </c>
      <c r="P1143" t="s">
        <v>1143</v>
      </c>
      <c r="Q1143">
        <v>1</v>
      </c>
      <c r="X1143">
        <v>46.47</v>
      </c>
      <c r="Y1143">
        <v>0</v>
      </c>
      <c r="Z1143">
        <v>0</v>
      </c>
      <c r="AA1143">
        <v>0</v>
      </c>
      <c r="AB1143">
        <v>9.07</v>
      </c>
      <c r="AC1143">
        <v>0</v>
      </c>
      <c r="AD1143">
        <v>1</v>
      </c>
      <c r="AE1143">
        <v>1</v>
      </c>
      <c r="AF1143" t="s">
        <v>3</v>
      </c>
      <c r="AG1143">
        <v>46.47</v>
      </c>
      <c r="AH1143">
        <v>2</v>
      </c>
      <c r="AI1143">
        <v>39574061</v>
      </c>
      <c r="AJ1143">
        <v>1198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</row>
    <row r="1144" spans="1:44" x14ac:dyDescent="0.2">
      <c r="A1144">
        <f>ROW(Source!A535)</f>
        <v>535</v>
      </c>
      <c r="B1144">
        <v>39574070</v>
      </c>
      <c r="C1144">
        <v>39574060</v>
      </c>
      <c r="D1144">
        <v>37064876</v>
      </c>
      <c r="E1144">
        <v>1</v>
      </c>
      <c r="F1144">
        <v>1</v>
      </c>
      <c r="G1144">
        <v>1</v>
      </c>
      <c r="H1144">
        <v>1</v>
      </c>
      <c r="I1144" t="s">
        <v>1146</v>
      </c>
      <c r="J1144" t="s">
        <v>3</v>
      </c>
      <c r="K1144" t="s">
        <v>1147</v>
      </c>
      <c r="L1144">
        <v>1191</v>
      </c>
      <c r="N1144">
        <v>1013</v>
      </c>
      <c r="O1144" t="s">
        <v>1143</v>
      </c>
      <c r="P1144" t="s">
        <v>1143</v>
      </c>
      <c r="Q1144">
        <v>1</v>
      </c>
      <c r="X1144">
        <v>0.25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1</v>
      </c>
      <c r="AE1144">
        <v>2</v>
      </c>
      <c r="AF1144" t="s">
        <v>3</v>
      </c>
      <c r="AG1144">
        <v>0.25</v>
      </c>
      <c r="AH1144">
        <v>2</v>
      </c>
      <c r="AI1144">
        <v>39574062</v>
      </c>
      <c r="AJ1144">
        <v>1199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</row>
    <row r="1145" spans="1:44" x14ac:dyDescent="0.2">
      <c r="A1145">
        <f>ROW(Source!A535)</f>
        <v>535</v>
      </c>
      <c r="B1145">
        <v>39574071</v>
      </c>
      <c r="C1145">
        <v>39574060</v>
      </c>
      <c r="D1145">
        <v>36882452</v>
      </c>
      <c r="E1145">
        <v>1</v>
      </c>
      <c r="F1145">
        <v>1</v>
      </c>
      <c r="G1145">
        <v>1</v>
      </c>
      <c r="H1145">
        <v>2</v>
      </c>
      <c r="I1145" t="s">
        <v>1291</v>
      </c>
      <c r="J1145" t="s">
        <v>1292</v>
      </c>
      <c r="K1145" t="s">
        <v>1293</v>
      </c>
      <c r="L1145">
        <v>1368</v>
      </c>
      <c r="N1145">
        <v>1011</v>
      </c>
      <c r="O1145" t="s">
        <v>1151</v>
      </c>
      <c r="P1145" t="s">
        <v>1151</v>
      </c>
      <c r="Q1145">
        <v>1</v>
      </c>
      <c r="X1145">
        <v>0.15</v>
      </c>
      <c r="Y1145">
        <v>0</v>
      </c>
      <c r="Z1145">
        <v>31.26</v>
      </c>
      <c r="AA1145">
        <v>13.5</v>
      </c>
      <c r="AB1145">
        <v>0</v>
      </c>
      <c r="AC1145">
        <v>0</v>
      </c>
      <c r="AD1145">
        <v>1</v>
      </c>
      <c r="AE1145">
        <v>0</v>
      </c>
      <c r="AF1145" t="s">
        <v>3</v>
      </c>
      <c r="AG1145">
        <v>0.15</v>
      </c>
      <c r="AH1145">
        <v>2</v>
      </c>
      <c r="AI1145">
        <v>39574063</v>
      </c>
      <c r="AJ1145">
        <v>1200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</row>
    <row r="1146" spans="1:44" x14ac:dyDescent="0.2">
      <c r="A1146">
        <f>ROW(Source!A535)</f>
        <v>535</v>
      </c>
      <c r="B1146">
        <v>39574072</v>
      </c>
      <c r="C1146">
        <v>39574060</v>
      </c>
      <c r="D1146">
        <v>36883554</v>
      </c>
      <c r="E1146">
        <v>1</v>
      </c>
      <c r="F1146">
        <v>1</v>
      </c>
      <c r="G1146">
        <v>1</v>
      </c>
      <c r="H1146">
        <v>2</v>
      </c>
      <c r="I1146" t="s">
        <v>1158</v>
      </c>
      <c r="J1146" t="s">
        <v>1159</v>
      </c>
      <c r="K1146" t="s">
        <v>1160</v>
      </c>
      <c r="L1146">
        <v>1368</v>
      </c>
      <c r="N1146">
        <v>1011</v>
      </c>
      <c r="O1146" t="s">
        <v>1151</v>
      </c>
      <c r="P1146" t="s">
        <v>1151</v>
      </c>
      <c r="Q1146">
        <v>1</v>
      </c>
      <c r="X1146">
        <v>0.1</v>
      </c>
      <c r="Y1146">
        <v>0</v>
      </c>
      <c r="Z1146">
        <v>65.709999999999994</v>
      </c>
      <c r="AA1146">
        <v>11.6</v>
      </c>
      <c r="AB1146">
        <v>0</v>
      </c>
      <c r="AC1146">
        <v>0</v>
      </c>
      <c r="AD1146">
        <v>1</v>
      </c>
      <c r="AE1146">
        <v>0</v>
      </c>
      <c r="AF1146" t="s">
        <v>3</v>
      </c>
      <c r="AG1146">
        <v>0.1</v>
      </c>
      <c r="AH1146">
        <v>2</v>
      </c>
      <c r="AI1146">
        <v>39574064</v>
      </c>
      <c r="AJ1146">
        <v>1201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</row>
    <row r="1147" spans="1:44" x14ac:dyDescent="0.2">
      <c r="A1147">
        <f>ROW(Source!A535)</f>
        <v>535</v>
      </c>
      <c r="B1147">
        <v>39574073</v>
      </c>
      <c r="C1147">
        <v>39574060</v>
      </c>
      <c r="D1147">
        <v>36800166</v>
      </c>
      <c r="E1147">
        <v>1</v>
      </c>
      <c r="F1147">
        <v>1</v>
      </c>
      <c r="G1147">
        <v>1</v>
      </c>
      <c r="H1147">
        <v>3</v>
      </c>
      <c r="I1147" t="s">
        <v>1410</v>
      </c>
      <c r="J1147" t="s">
        <v>1411</v>
      </c>
      <c r="K1147" t="s">
        <v>1412</v>
      </c>
      <c r="L1147">
        <v>1346</v>
      </c>
      <c r="N1147">
        <v>1009</v>
      </c>
      <c r="O1147" t="s">
        <v>307</v>
      </c>
      <c r="P1147" t="s">
        <v>307</v>
      </c>
      <c r="Q1147">
        <v>1</v>
      </c>
      <c r="X1147">
        <v>27.48</v>
      </c>
      <c r="Y1147">
        <v>6.09</v>
      </c>
      <c r="Z1147">
        <v>0</v>
      </c>
      <c r="AA1147">
        <v>0</v>
      </c>
      <c r="AB1147">
        <v>0</v>
      </c>
      <c r="AC1147">
        <v>0</v>
      </c>
      <c r="AD1147">
        <v>1</v>
      </c>
      <c r="AE1147">
        <v>0</v>
      </c>
      <c r="AF1147" t="s">
        <v>3</v>
      </c>
      <c r="AG1147">
        <v>27.48</v>
      </c>
      <c r="AH1147">
        <v>2</v>
      </c>
      <c r="AI1147">
        <v>39574065</v>
      </c>
      <c r="AJ1147">
        <v>1202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</row>
    <row r="1148" spans="1:44" x14ac:dyDescent="0.2">
      <c r="A1148">
        <f>ROW(Source!A535)</f>
        <v>535</v>
      </c>
      <c r="B1148">
        <v>39574074</v>
      </c>
      <c r="C1148">
        <v>39574060</v>
      </c>
      <c r="D1148">
        <v>36799072</v>
      </c>
      <c r="E1148">
        <v>17</v>
      </c>
      <c r="F1148">
        <v>1</v>
      </c>
      <c r="G1148">
        <v>1</v>
      </c>
      <c r="H1148">
        <v>3</v>
      </c>
      <c r="I1148" t="s">
        <v>1599</v>
      </c>
      <c r="J1148" t="s">
        <v>3</v>
      </c>
      <c r="K1148" t="s">
        <v>1600</v>
      </c>
      <c r="L1148">
        <v>1348</v>
      </c>
      <c r="N1148">
        <v>1009</v>
      </c>
      <c r="O1148" t="s">
        <v>64</v>
      </c>
      <c r="P1148" t="s">
        <v>64</v>
      </c>
      <c r="Q1148">
        <v>1000</v>
      </c>
      <c r="X1148">
        <v>0.78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 t="s">
        <v>3</v>
      </c>
      <c r="AG1148">
        <v>0.78</v>
      </c>
      <c r="AH1148">
        <v>3</v>
      </c>
      <c r="AI1148">
        <v>-1</v>
      </c>
      <c r="AJ1148" t="s">
        <v>3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</row>
    <row r="1149" spans="1:44" x14ac:dyDescent="0.2">
      <c r="A1149">
        <f>ROW(Source!A535)</f>
        <v>535</v>
      </c>
      <c r="B1149">
        <v>39574075</v>
      </c>
      <c r="C1149">
        <v>39574060</v>
      </c>
      <c r="D1149">
        <v>36804545</v>
      </c>
      <c r="E1149">
        <v>1</v>
      </c>
      <c r="F1149">
        <v>1</v>
      </c>
      <c r="G1149">
        <v>1</v>
      </c>
      <c r="H1149">
        <v>3</v>
      </c>
      <c r="I1149" t="s">
        <v>1211</v>
      </c>
      <c r="J1149" t="s">
        <v>1212</v>
      </c>
      <c r="K1149" t="s">
        <v>1213</v>
      </c>
      <c r="L1149">
        <v>1348</v>
      </c>
      <c r="N1149">
        <v>1009</v>
      </c>
      <c r="O1149" t="s">
        <v>64</v>
      </c>
      <c r="P1149" t="s">
        <v>64</v>
      </c>
      <c r="Q1149">
        <v>1000</v>
      </c>
      <c r="X1149">
        <v>1.4E-3</v>
      </c>
      <c r="Y1149">
        <v>11978</v>
      </c>
      <c r="Z1149">
        <v>0</v>
      </c>
      <c r="AA1149">
        <v>0</v>
      </c>
      <c r="AB1149">
        <v>0</v>
      </c>
      <c r="AC1149">
        <v>0</v>
      </c>
      <c r="AD1149">
        <v>1</v>
      </c>
      <c r="AE1149">
        <v>0</v>
      </c>
      <c r="AF1149" t="s">
        <v>3</v>
      </c>
      <c r="AG1149">
        <v>1.4E-3</v>
      </c>
      <c r="AH1149">
        <v>2</v>
      </c>
      <c r="AI1149">
        <v>39574066</v>
      </c>
      <c r="AJ1149">
        <v>1203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</row>
    <row r="1150" spans="1:44" x14ac:dyDescent="0.2">
      <c r="A1150">
        <f>ROW(Source!A535)</f>
        <v>535</v>
      </c>
      <c r="B1150">
        <v>39574076</v>
      </c>
      <c r="C1150">
        <v>39574060</v>
      </c>
      <c r="D1150">
        <v>36796210</v>
      </c>
      <c r="E1150">
        <v>17</v>
      </c>
      <c r="F1150">
        <v>1</v>
      </c>
      <c r="G1150">
        <v>1</v>
      </c>
      <c r="H1150">
        <v>3</v>
      </c>
      <c r="I1150" t="s">
        <v>1614</v>
      </c>
      <c r="J1150" t="s">
        <v>3</v>
      </c>
      <c r="K1150" t="s">
        <v>1616</v>
      </c>
      <c r="L1150">
        <v>1339</v>
      </c>
      <c r="N1150">
        <v>1007</v>
      </c>
      <c r="O1150" t="s">
        <v>73</v>
      </c>
      <c r="P1150" t="s">
        <v>73</v>
      </c>
      <c r="Q1150">
        <v>1</v>
      </c>
      <c r="X1150">
        <v>1.5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 t="s">
        <v>3</v>
      </c>
      <c r="AG1150">
        <v>1.5</v>
      </c>
      <c r="AH1150">
        <v>3</v>
      </c>
      <c r="AI1150">
        <v>-1</v>
      </c>
      <c r="AJ1150" t="s">
        <v>3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</row>
    <row r="1151" spans="1:44" x14ac:dyDescent="0.2">
      <c r="A1151">
        <f>ROW(Source!A535)</f>
        <v>535</v>
      </c>
      <c r="B1151">
        <v>39574077</v>
      </c>
      <c r="C1151">
        <v>39574060</v>
      </c>
      <c r="D1151">
        <v>36824289</v>
      </c>
      <c r="E1151">
        <v>1</v>
      </c>
      <c r="F1151">
        <v>1</v>
      </c>
      <c r="G1151">
        <v>1</v>
      </c>
      <c r="H1151">
        <v>3</v>
      </c>
      <c r="I1151" t="s">
        <v>1170</v>
      </c>
      <c r="J1151" t="s">
        <v>1171</v>
      </c>
      <c r="K1151" t="s">
        <v>1172</v>
      </c>
      <c r="L1151">
        <v>1348</v>
      </c>
      <c r="N1151">
        <v>1009</v>
      </c>
      <c r="O1151" t="s">
        <v>64</v>
      </c>
      <c r="P1151" t="s">
        <v>64</v>
      </c>
      <c r="Q1151">
        <v>1000</v>
      </c>
      <c r="X1151">
        <v>4.2999999999999997E-2</v>
      </c>
      <c r="Y1151">
        <v>5989</v>
      </c>
      <c r="Z1151">
        <v>0</v>
      </c>
      <c r="AA1151">
        <v>0</v>
      </c>
      <c r="AB1151">
        <v>0</v>
      </c>
      <c r="AC1151">
        <v>0</v>
      </c>
      <c r="AD1151">
        <v>1</v>
      </c>
      <c r="AE1151">
        <v>0</v>
      </c>
      <c r="AF1151" t="s">
        <v>3</v>
      </c>
      <c r="AG1151">
        <v>4.2999999999999997E-2</v>
      </c>
      <c r="AH1151">
        <v>2</v>
      </c>
      <c r="AI1151">
        <v>39574067</v>
      </c>
      <c r="AJ1151">
        <v>1204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</row>
    <row r="1152" spans="1:44" x14ac:dyDescent="0.2">
      <c r="A1152">
        <f>ROW(Source!A535)</f>
        <v>535</v>
      </c>
      <c r="B1152">
        <v>39574078</v>
      </c>
      <c r="C1152">
        <v>39574060</v>
      </c>
      <c r="D1152">
        <v>36799076</v>
      </c>
      <c r="E1152">
        <v>17</v>
      </c>
      <c r="F1152">
        <v>1</v>
      </c>
      <c r="G1152">
        <v>1</v>
      </c>
      <c r="H1152">
        <v>3</v>
      </c>
      <c r="I1152" t="s">
        <v>1617</v>
      </c>
      <c r="J1152" t="s">
        <v>3</v>
      </c>
      <c r="K1152" t="s">
        <v>1618</v>
      </c>
      <c r="L1152">
        <v>1348</v>
      </c>
      <c r="N1152">
        <v>1009</v>
      </c>
      <c r="O1152" t="s">
        <v>64</v>
      </c>
      <c r="P1152" t="s">
        <v>64</v>
      </c>
      <c r="Q1152">
        <v>1000</v>
      </c>
      <c r="X1152">
        <v>0.1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 t="s">
        <v>3</v>
      </c>
      <c r="AG1152">
        <v>0.1</v>
      </c>
      <c r="AH1152">
        <v>3</v>
      </c>
      <c r="AI1152">
        <v>-1</v>
      </c>
      <c r="AJ1152" t="s">
        <v>3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</row>
    <row r="1153" spans="1:44" x14ac:dyDescent="0.2">
      <c r="A1153">
        <f>ROW(Source!A535)</f>
        <v>535</v>
      </c>
      <c r="B1153">
        <v>39574079</v>
      </c>
      <c r="C1153">
        <v>39574060</v>
      </c>
      <c r="D1153">
        <v>36796732</v>
      </c>
      <c r="E1153">
        <v>17</v>
      </c>
      <c r="F1153">
        <v>1</v>
      </c>
      <c r="G1153">
        <v>1</v>
      </c>
      <c r="H1153">
        <v>3</v>
      </c>
      <c r="I1153" t="s">
        <v>253</v>
      </c>
      <c r="J1153" t="s">
        <v>3</v>
      </c>
      <c r="K1153" t="s">
        <v>1601</v>
      </c>
      <c r="L1153">
        <v>1327</v>
      </c>
      <c r="N1153">
        <v>1005</v>
      </c>
      <c r="O1153" t="s">
        <v>250</v>
      </c>
      <c r="P1153" t="s">
        <v>250</v>
      </c>
      <c r="Q1153">
        <v>1</v>
      </c>
      <c r="X1153">
        <v>134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 t="s">
        <v>3</v>
      </c>
      <c r="AG1153">
        <v>134</v>
      </c>
      <c r="AH1153">
        <v>3</v>
      </c>
      <c r="AI1153">
        <v>-1</v>
      </c>
      <c r="AJ1153" t="s">
        <v>3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</row>
    <row r="1154" spans="1:44" x14ac:dyDescent="0.2">
      <c r="A1154">
        <f>ROW(Source!A535)</f>
        <v>535</v>
      </c>
      <c r="B1154">
        <v>39574080</v>
      </c>
      <c r="C1154">
        <v>39574060</v>
      </c>
      <c r="D1154">
        <v>36797194</v>
      </c>
      <c r="E1154">
        <v>17</v>
      </c>
      <c r="F1154">
        <v>1</v>
      </c>
      <c r="G1154">
        <v>1</v>
      </c>
      <c r="H1154">
        <v>3</v>
      </c>
      <c r="I1154" t="s">
        <v>1619</v>
      </c>
      <c r="J1154" t="s">
        <v>3</v>
      </c>
      <c r="K1154" t="s">
        <v>1620</v>
      </c>
      <c r="L1154">
        <v>1348</v>
      </c>
      <c r="N1154">
        <v>1009</v>
      </c>
      <c r="O1154" t="s">
        <v>64</v>
      </c>
      <c r="P1154" t="s">
        <v>64</v>
      </c>
      <c r="Q1154">
        <v>1000</v>
      </c>
      <c r="X1154">
        <v>2.0999999999999999E-3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 t="s">
        <v>3</v>
      </c>
      <c r="AG1154">
        <v>2.0999999999999999E-3</v>
      </c>
      <c r="AH1154">
        <v>3</v>
      </c>
      <c r="AI1154">
        <v>-1</v>
      </c>
      <c r="AJ1154" t="s">
        <v>3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</row>
    <row r="1155" spans="1:44" x14ac:dyDescent="0.2">
      <c r="A1155">
        <f>ROW(Source!A571)</f>
        <v>571</v>
      </c>
      <c r="B1155">
        <v>39574107</v>
      </c>
      <c r="C1155">
        <v>39574082</v>
      </c>
      <c r="D1155">
        <v>37070495</v>
      </c>
      <c r="E1155">
        <v>1</v>
      </c>
      <c r="F1155">
        <v>1</v>
      </c>
      <c r="G1155">
        <v>1</v>
      </c>
      <c r="H1155">
        <v>1</v>
      </c>
      <c r="I1155" t="s">
        <v>1274</v>
      </c>
      <c r="J1155" t="s">
        <v>3</v>
      </c>
      <c r="K1155" t="s">
        <v>1275</v>
      </c>
      <c r="L1155">
        <v>1191</v>
      </c>
      <c r="N1155">
        <v>1013</v>
      </c>
      <c r="O1155" t="s">
        <v>1143</v>
      </c>
      <c r="P1155" t="s">
        <v>1143</v>
      </c>
      <c r="Q1155">
        <v>1</v>
      </c>
      <c r="X1155">
        <v>41.1</v>
      </c>
      <c r="Y1155">
        <v>0</v>
      </c>
      <c r="Z1155">
        <v>0</v>
      </c>
      <c r="AA1155">
        <v>0</v>
      </c>
      <c r="AB1155">
        <v>8.74</v>
      </c>
      <c r="AC1155">
        <v>0</v>
      </c>
      <c r="AD1155">
        <v>1</v>
      </c>
      <c r="AE1155">
        <v>1</v>
      </c>
      <c r="AF1155" t="s">
        <v>20</v>
      </c>
      <c r="AG1155">
        <v>47.265000000000001</v>
      </c>
      <c r="AH1155">
        <v>2</v>
      </c>
      <c r="AI1155">
        <v>39574083</v>
      </c>
      <c r="AJ1155">
        <v>1206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</row>
    <row r="1156" spans="1:44" x14ac:dyDescent="0.2">
      <c r="A1156">
        <f>ROW(Source!A571)</f>
        <v>571</v>
      </c>
      <c r="B1156">
        <v>39574108</v>
      </c>
      <c r="C1156">
        <v>39574082</v>
      </c>
      <c r="D1156">
        <v>37064876</v>
      </c>
      <c r="E1156">
        <v>1</v>
      </c>
      <c r="F1156">
        <v>1</v>
      </c>
      <c r="G1156">
        <v>1</v>
      </c>
      <c r="H1156">
        <v>1</v>
      </c>
      <c r="I1156" t="s">
        <v>1146</v>
      </c>
      <c r="J1156" t="s">
        <v>3</v>
      </c>
      <c r="K1156" t="s">
        <v>1147</v>
      </c>
      <c r="L1156">
        <v>1191</v>
      </c>
      <c r="N1156">
        <v>1013</v>
      </c>
      <c r="O1156" t="s">
        <v>1143</v>
      </c>
      <c r="P1156" t="s">
        <v>1143</v>
      </c>
      <c r="Q1156">
        <v>1</v>
      </c>
      <c r="X1156">
        <v>3.81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1</v>
      </c>
      <c r="AE1156">
        <v>2</v>
      </c>
      <c r="AF1156" t="s">
        <v>19</v>
      </c>
      <c r="AG1156">
        <v>4.7625000000000002</v>
      </c>
      <c r="AH1156">
        <v>2</v>
      </c>
      <c r="AI1156">
        <v>39574084</v>
      </c>
      <c r="AJ1156">
        <v>1207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</row>
    <row r="1157" spans="1:44" x14ac:dyDescent="0.2">
      <c r="A1157">
        <f>ROW(Source!A571)</f>
        <v>571</v>
      </c>
      <c r="B1157">
        <v>39574109</v>
      </c>
      <c r="C1157">
        <v>39574082</v>
      </c>
      <c r="D1157">
        <v>36882079</v>
      </c>
      <c r="E1157">
        <v>1</v>
      </c>
      <c r="F1157">
        <v>1</v>
      </c>
      <c r="G1157">
        <v>1</v>
      </c>
      <c r="H1157">
        <v>2</v>
      </c>
      <c r="I1157" t="s">
        <v>1401</v>
      </c>
      <c r="J1157" t="s">
        <v>1402</v>
      </c>
      <c r="K1157" t="s">
        <v>1403</v>
      </c>
      <c r="L1157">
        <v>1368</v>
      </c>
      <c r="N1157">
        <v>1011</v>
      </c>
      <c r="O1157" t="s">
        <v>1151</v>
      </c>
      <c r="P1157" t="s">
        <v>1151</v>
      </c>
      <c r="Q1157">
        <v>1</v>
      </c>
      <c r="X1157">
        <v>0.05</v>
      </c>
      <c r="Y1157">
        <v>0</v>
      </c>
      <c r="Z1157">
        <v>120.24</v>
      </c>
      <c r="AA1157">
        <v>15.42</v>
      </c>
      <c r="AB1157">
        <v>0</v>
      </c>
      <c r="AC1157">
        <v>0</v>
      </c>
      <c r="AD1157">
        <v>1</v>
      </c>
      <c r="AE1157">
        <v>0</v>
      </c>
      <c r="AF1157" t="s">
        <v>19</v>
      </c>
      <c r="AG1157">
        <v>6.25E-2</v>
      </c>
      <c r="AH1157">
        <v>2</v>
      </c>
      <c r="AI1157">
        <v>39574085</v>
      </c>
      <c r="AJ1157">
        <v>1208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</row>
    <row r="1158" spans="1:44" x14ac:dyDescent="0.2">
      <c r="A1158">
        <f>ROW(Source!A571)</f>
        <v>571</v>
      </c>
      <c r="B1158">
        <v>39574110</v>
      </c>
      <c r="C1158">
        <v>39574082</v>
      </c>
      <c r="D1158">
        <v>36882159</v>
      </c>
      <c r="E1158">
        <v>1</v>
      </c>
      <c r="F1158">
        <v>1</v>
      </c>
      <c r="G1158">
        <v>1</v>
      </c>
      <c r="H1158">
        <v>2</v>
      </c>
      <c r="I1158" t="s">
        <v>1155</v>
      </c>
      <c r="J1158" t="s">
        <v>1156</v>
      </c>
      <c r="K1158" t="s">
        <v>1157</v>
      </c>
      <c r="L1158">
        <v>1368</v>
      </c>
      <c r="N1158">
        <v>1011</v>
      </c>
      <c r="O1158" t="s">
        <v>1151</v>
      </c>
      <c r="P1158" t="s">
        <v>1151</v>
      </c>
      <c r="Q1158">
        <v>1</v>
      </c>
      <c r="X1158">
        <v>0.12</v>
      </c>
      <c r="Y1158">
        <v>0</v>
      </c>
      <c r="Z1158">
        <v>111.99</v>
      </c>
      <c r="AA1158">
        <v>13.5</v>
      </c>
      <c r="AB1158">
        <v>0</v>
      </c>
      <c r="AC1158">
        <v>0</v>
      </c>
      <c r="AD1158">
        <v>1</v>
      </c>
      <c r="AE1158">
        <v>0</v>
      </c>
      <c r="AF1158" t="s">
        <v>19</v>
      </c>
      <c r="AG1158">
        <v>0.15</v>
      </c>
      <c r="AH1158">
        <v>2</v>
      </c>
      <c r="AI1158">
        <v>39574086</v>
      </c>
      <c r="AJ1158">
        <v>1209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</row>
    <row r="1159" spans="1:44" x14ac:dyDescent="0.2">
      <c r="A1159">
        <f>ROW(Source!A571)</f>
        <v>571</v>
      </c>
      <c r="B1159">
        <v>39574111</v>
      </c>
      <c r="C1159">
        <v>39574082</v>
      </c>
      <c r="D1159">
        <v>36882171</v>
      </c>
      <c r="E1159">
        <v>1</v>
      </c>
      <c r="F1159">
        <v>1</v>
      </c>
      <c r="G1159">
        <v>1</v>
      </c>
      <c r="H1159">
        <v>2</v>
      </c>
      <c r="I1159" t="s">
        <v>1404</v>
      </c>
      <c r="J1159" t="s">
        <v>1405</v>
      </c>
      <c r="K1159" t="s">
        <v>1406</v>
      </c>
      <c r="L1159">
        <v>1368</v>
      </c>
      <c r="N1159">
        <v>1011</v>
      </c>
      <c r="O1159" t="s">
        <v>1151</v>
      </c>
      <c r="P1159" t="s">
        <v>1151</v>
      </c>
      <c r="Q1159">
        <v>1</v>
      </c>
      <c r="X1159">
        <v>3.47</v>
      </c>
      <c r="Y1159">
        <v>0</v>
      </c>
      <c r="Z1159">
        <v>120.04</v>
      </c>
      <c r="AA1159">
        <v>13.5</v>
      </c>
      <c r="AB1159">
        <v>0</v>
      </c>
      <c r="AC1159">
        <v>0</v>
      </c>
      <c r="AD1159">
        <v>1</v>
      </c>
      <c r="AE1159">
        <v>0</v>
      </c>
      <c r="AF1159" t="s">
        <v>19</v>
      </c>
      <c r="AG1159">
        <v>4.3375000000000004</v>
      </c>
      <c r="AH1159">
        <v>2</v>
      </c>
      <c r="AI1159">
        <v>39574087</v>
      </c>
      <c r="AJ1159">
        <v>1210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</row>
    <row r="1160" spans="1:44" x14ac:dyDescent="0.2">
      <c r="A1160">
        <f>ROW(Source!A571)</f>
        <v>571</v>
      </c>
      <c r="B1160">
        <v>39574112</v>
      </c>
      <c r="C1160">
        <v>39574082</v>
      </c>
      <c r="D1160">
        <v>36883554</v>
      </c>
      <c r="E1160">
        <v>1</v>
      </c>
      <c r="F1160">
        <v>1</v>
      </c>
      <c r="G1160">
        <v>1</v>
      </c>
      <c r="H1160">
        <v>2</v>
      </c>
      <c r="I1160" t="s">
        <v>1158</v>
      </c>
      <c r="J1160" t="s">
        <v>1159</v>
      </c>
      <c r="K1160" t="s">
        <v>1160</v>
      </c>
      <c r="L1160">
        <v>1368</v>
      </c>
      <c r="N1160">
        <v>1011</v>
      </c>
      <c r="O1160" t="s">
        <v>1151</v>
      </c>
      <c r="P1160" t="s">
        <v>1151</v>
      </c>
      <c r="Q1160">
        <v>1</v>
      </c>
      <c r="X1160">
        <v>0.17</v>
      </c>
      <c r="Y1160">
        <v>0</v>
      </c>
      <c r="Z1160">
        <v>65.709999999999994</v>
      </c>
      <c r="AA1160">
        <v>11.6</v>
      </c>
      <c r="AB1160">
        <v>0</v>
      </c>
      <c r="AC1160">
        <v>0</v>
      </c>
      <c r="AD1160">
        <v>1</v>
      </c>
      <c r="AE1160">
        <v>0</v>
      </c>
      <c r="AF1160" t="s">
        <v>19</v>
      </c>
      <c r="AG1160">
        <v>0.21250000000000002</v>
      </c>
      <c r="AH1160">
        <v>2</v>
      </c>
      <c r="AI1160">
        <v>39574088</v>
      </c>
      <c r="AJ1160">
        <v>1211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</row>
    <row r="1161" spans="1:44" x14ac:dyDescent="0.2">
      <c r="A1161">
        <f>ROW(Source!A571)</f>
        <v>571</v>
      </c>
      <c r="B1161">
        <v>39574113</v>
      </c>
      <c r="C1161">
        <v>39574082</v>
      </c>
      <c r="D1161">
        <v>36883789</v>
      </c>
      <c r="E1161">
        <v>1</v>
      </c>
      <c r="F1161">
        <v>1</v>
      </c>
      <c r="G1161">
        <v>1</v>
      </c>
      <c r="H1161">
        <v>2</v>
      </c>
      <c r="I1161" t="s">
        <v>1378</v>
      </c>
      <c r="J1161" t="s">
        <v>1379</v>
      </c>
      <c r="K1161" t="s">
        <v>1380</v>
      </c>
      <c r="L1161">
        <v>1368</v>
      </c>
      <c r="N1161">
        <v>1011</v>
      </c>
      <c r="O1161" t="s">
        <v>1151</v>
      </c>
      <c r="P1161" t="s">
        <v>1151</v>
      </c>
      <c r="Q1161">
        <v>1</v>
      </c>
      <c r="X1161">
        <v>1.1200000000000001</v>
      </c>
      <c r="Y1161">
        <v>0</v>
      </c>
      <c r="Z1161">
        <v>1.2</v>
      </c>
      <c r="AA1161">
        <v>0</v>
      </c>
      <c r="AB1161">
        <v>0</v>
      </c>
      <c r="AC1161">
        <v>0</v>
      </c>
      <c r="AD1161">
        <v>1</v>
      </c>
      <c r="AE1161">
        <v>0</v>
      </c>
      <c r="AF1161" t="s">
        <v>19</v>
      </c>
      <c r="AG1161">
        <v>1.4000000000000001</v>
      </c>
      <c r="AH1161">
        <v>2</v>
      </c>
      <c r="AI1161">
        <v>39574089</v>
      </c>
      <c r="AJ1161">
        <v>1212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</row>
    <row r="1162" spans="1:44" x14ac:dyDescent="0.2">
      <c r="A1162">
        <f>ROW(Source!A571)</f>
        <v>571</v>
      </c>
      <c r="B1162">
        <v>39574114</v>
      </c>
      <c r="C1162">
        <v>39574082</v>
      </c>
      <c r="D1162">
        <v>36883836</v>
      </c>
      <c r="E1162">
        <v>1</v>
      </c>
      <c r="F1162">
        <v>1</v>
      </c>
      <c r="G1162">
        <v>1</v>
      </c>
      <c r="H1162">
        <v>2</v>
      </c>
      <c r="I1162" t="s">
        <v>1407</v>
      </c>
      <c r="J1162" t="s">
        <v>1408</v>
      </c>
      <c r="K1162" t="s">
        <v>1409</v>
      </c>
      <c r="L1162">
        <v>1368</v>
      </c>
      <c r="N1162">
        <v>1011</v>
      </c>
      <c r="O1162" t="s">
        <v>1151</v>
      </c>
      <c r="P1162" t="s">
        <v>1151</v>
      </c>
      <c r="Q1162">
        <v>1</v>
      </c>
      <c r="X1162">
        <v>1.92</v>
      </c>
      <c r="Y1162">
        <v>0</v>
      </c>
      <c r="Z1162">
        <v>12.31</v>
      </c>
      <c r="AA1162">
        <v>0</v>
      </c>
      <c r="AB1162">
        <v>0</v>
      </c>
      <c r="AC1162">
        <v>0</v>
      </c>
      <c r="AD1162">
        <v>1</v>
      </c>
      <c r="AE1162">
        <v>0</v>
      </c>
      <c r="AF1162" t="s">
        <v>19</v>
      </c>
      <c r="AG1162">
        <v>2.4</v>
      </c>
      <c r="AH1162">
        <v>2</v>
      </c>
      <c r="AI1162">
        <v>39574090</v>
      </c>
      <c r="AJ1162">
        <v>1213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</row>
    <row r="1163" spans="1:44" x14ac:dyDescent="0.2">
      <c r="A1163">
        <f>ROW(Source!A571)</f>
        <v>571</v>
      </c>
      <c r="B1163">
        <v>39574115</v>
      </c>
      <c r="C1163">
        <v>39574082</v>
      </c>
      <c r="D1163">
        <v>36800159</v>
      </c>
      <c r="E1163">
        <v>1</v>
      </c>
      <c r="F1163">
        <v>1</v>
      </c>
      <c r="G1163">
        <v>1</v>
      </c>
      <c r="H1163">
        <v>3</v>
      </c>
      <c r="I1163" t="s">
        <v>1387</v>
      </c>
      <c r="J1163" t="s">
        <v>1388</v>
      </c>
      <c r="K1163" t="s">
        <v>1389</v>
      </c>
      <c r="L1163">
        <v>1339</v>
      </c>
      <c r="N1163">
        <v>1007</v>
      </c>
      <c r="O1163" t="s">
        <v>73</v>
      </c>
      <c r="P1163" t="s">
        <v>73</v>
      </c>
      <c r="Q1163">
        <v>1</v>
      </c>
      <c r="X1163">
        <v>0.91</v>
      </c>
      <c r="Y1163">
        <v>6.22</v>
      </c>
      <c r="Z1163">
        <v>0</v>
      </c>
      <c r="AA1163">
        <v>0</v>
      </c>
      <c r="AB1163">
        <v>0</v>
      </c>
      <c r="AC1163">
        <v>0</v>
      </c>
      <c r="AD1163">
        <v>1</v>
      </c>
      <c r="AE1163">
        <v>0</v>
      </c>
      <c r="AF1163" t="s">
        <v>3</v>
      </c>
      <c r="AG1163">
        <v>0.91</v>
      </c>
      <c r="AH1163">
        <v>2</v>
      </c>
      <c r="AI1163">
        <v>39574091</v>
      </c>
      <c r="AJ1163">
        <v>1214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</row>
    <row r="1164" spans="1:44" x14ac:dyDescent="0.2">
      <c r="A1164">
        <f>ROW(Source!A571)</f>
        <v>571</v>
      </c>
      <c r="B1164">
        <v>39574116</v>
      </c>
      <c r="C1164">
        <v>39574082</v>
      </c>
      <c r="D1164">
        <v>36800166</v>
      </c>
      <c r="E1164">
        <v>1</v>
      </c>
      <c r="F1164">
        <v>1</v>
      </c>
      <c r="G1164">
        <v>1</v>
      </c>
      <c r="H1164">
        <v>3</v>
      </c>
      <c r="I1164" t="s">
        <v>1410</v>
      </c>
      <c r="J1164" t="s">
        <v>1411</v>
      </c>
      <c r="K1164" t="s">
        <v>1412</v>
      </c>
      <c r="L1164">
        <v>1346</v>
      </c>
      <c r="N1164">
        <v>1009</v>
      </c>
      <c r="O1164" t="s">
        <v>307</v>
      </c>
      <c r="P1164" t="s">
        <v>307</v>
      </c>
      <c r="Q1164">
        <v>1</v>
      </c>
      <c r="X1164">
        <v>0.27</v>
      </c>
      <c r="Y1164">
        <v>6.09</v>
      </c>
      <c r="Z1164">
        <v>0</v>
      </c>
      <c r="AA1164">
        <v>0</v>
      </c>
      <c r="AB1164">
        <v>0</v>
      </c>
      <c r="AC1164">
        <v>0</v>
      </c>
      <c r="AD1164">
        <v>1</v>
      </c>
      <c r="AE1164">
        <v>0</v>
      </c>
      <c r="AF1164" t="s">
        <v>3</v>
      </c>
      <c r="AG1164">
        <v>0.27</v>
      </c>
      <c r="AH1164">
        <v>2</v>
      </c>
      <c r="AI1164">
        <v>39574092</v>
      </c>
      <c r="AJ1164">
        <v>1215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</row>
    <row r="1165" spans="1:44" x14ac:dyDescent="0.2">
      <c r="A1165">
        <f>ROW(Source!A571)</f>
        <v>571</v>
      </c>
      <c r="B1165">
        <v>39574117</v>
      </c>
      <c r="C1165">
        <v>39574082</v>
      </c>
      <c r="D1165">
        <v>36803256</v>
      </c>
      <c r="E1165">
        <v>1</v>
      </c>
      <c r="F1165">
        <v>1</v>
      </c>
      <c r="G1165">
        <v>1</v>
      </c>
      <c r="H1165">
        <v>3</v>
      </c>
      <c r="I1165" t="s">
        <v>1178</v>
      </c>
      <c r="J1165" t="s">
        <v>1179</v>
      </c>
      <c r="K1165" t="s">
        <v>1180</v>
      </c>
      <c r="L1165">
        <v>1348</v>
      </c>
      <c r="N1165">
        <v>1009</v>
      </c>
      <c r="O1165" t="s">
        <v>64</v>
      </c>
      <c r="P1165" t="s">
        <v>64</v>
      </c>
      <c r="Q1165">
        <v>1000</v>
      </c>
      <c r="X1165">
        <v>3.0000000000000001E-3</v>
      </c>
      <c r="Y1165">
        <v>10315.01</v>
      </c>
      <c r="Z1165">
        <v>0</v>
      </c>
      <c r="AA1165">
        <v>0</v>
      </c>
      <c r="AB1165">
        <v>0</v>
      </c>
      <c r="AC1165">
        <v>0</v>
      </c>
      <c r="AD1165">
        <v>1</v>
      </c>
      <c r="AE1165">
        <v>0</v>
      </c>
      <c r="AF1165" t="s">
        <v>3</v>
      </c>
      <c r="AG1165">
        <v>3.0000000000000001E-3</v>
      </c>
      <c r="AH1165">
        <v>2</v>
      </c>
      <c r="AI1165">
        <v>39574093</v>
      </c>
      <c r="AJ1165">
        <v>1216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</row>
    <row r="1166" spans="1:44" x14ac:dyDescent="0.2">
      <c r="A1166">
        <f>ROW(Source!A571)</f>
        <v>571</v>
      </c>
      <c r="B1166">
        <v>39574118</v>
      </c>
      <c r="C1166">
        <v>39574082</v>
      </c>
      <c r="D1166">
        <v>36804447</v>
      </c>
      <c r="E1166">
        <v>1</v>
      </c>
      <c r="F1166">
        <v>1</v>
      </c>
      <c r="G1166">
        <v>1</v>
      </c>
      <c r="H1166">
        <v>3</v>
      </c>
      <c r="I1166" t="s">
        <v>1276</v>
      </c>
      <c r="J1166" t="s">
        <v>1277</v>
      </c>
      <c r="K1166" t="s">
        <v>1278</v>
      </c>
      <c r="L1166">
        <v>1348</v>
      </c>
      <c r="N1166">
        <v>1009</v>
      </c>
      <c r="O1166" t="s">
        <v>64</v>
      </c>
      <c r="P1166" t="s">
        <v>64</v>
      </c>
      <c r="Q1166">
        <v>1000</v>
      </c>
      <c r="X1166">
        <v>2.0000000000000001E-4</v>
      </c>
      <c r="Y1166">
        <v>9040.01</v>
      </c>
      <c r="Z1166">
        <v>0</v>
      </c>
      <c r="AA1166">
        <v>0</v>
      </c>
      <c r="AB1166">
        <v>0</v>
      </c>
      <c r="AC1166">
        <v>0</v>
      </c>
      <c r="AD1166">
        <v>1</v>
      </c>
      <c r="AE1166">
        <v>0</v>
      </c>
      <c r="AF1166" t="s">
        <v>3</v>
      </c>
      <c r="AG1166">
        <v>2.0000000000000001E-4</v>
      </c>
      <c r="AH1166">
        <v>2</v>
      </c>
      <c r="AI1166">
        <v>39574094</v>
      </c>
      <c r="AJ1166">
        <v>1217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</row>
    <row r="1167" spans="1:44" x14ac:dyDescent="0.2">
      <c r="A1167">
        <f>ROW(Source!A571)</f>
        <v>571</v>
      </c>
      <c r="B1167">
        <v>39574119</v>
      </c>
      <c r="C1167">
        <v>39574082</v>
      </c>
      <c r="D1167">
        <v>36804475</v>
      </c>
      <c r="E1167">
        <v>1</v>
      </c>
      <c r="F1167">
        <v>1</v>
      </c>
      <c r="G1167">
        <v>1</v>
      </c>
      <c r="H1167">
        <v>3</v>
      </c>
      <c r="I1167" t="s">
        <v>1602</v>
      </c>
      <c r="J1167" t="s">
        <v>1603</v>
      </c>
      <c r="K1167" t="s">
        <v>1604</v>
      </c>
      <c r="L1167">
        <v>1348</v>
      </c>
      <c r="N1167">
        <v>1009</v>
      </c>
      <c r="O1167" t="s">
        <v>64</v>
      </c>
      <c r="P1167" t="s">
        <v>64</v>
      </c>
      <c r="Q1167">
        <v>1000</v>
      </c>
      <c r="X1167">
        <v>0</v>
      </c>
      <c r="Y1167">
        <v>35011</v>
      </c>
      <c r="Z1167">
        <v>0</v>
      </c>
      <c r="AA1167">
        <v>0</v>
      </c>
      <c r="AB1167">
        <v>0</v>
      </c>
      <c r="AC1167">
        <v>1</v>
      </c>
      <c r="AD1167">
        <v>0</v>
      </c>
      <c r="AE1167">
        <v>0</v>
      </c>
      <c r="AF1167" t="s">
        <v>3</v>
      </c>
      <c r="AG1167">
        <v>0</v>
      </c>
      <c r="AH1167">
        <v>3</v>
      </c>
      <c r="AI1167">
        <v>-1</v>
      </c>
      <c r="AJ1167" t="s">
        <v>3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</row>
    <row r="1168" spans="1:44" x14ac:dyDescent="0.2">
      <c r="A1168">
        <f>ROW(Source!A571)</f>
        <v>571</v>
      </c>
      <c r="B1168">
        <v>39574120</v>
      </c>
      <c r="C1168">
        <v>39574082</v>
      </c>
      <c r="D1168">
        <v>36804672</v>
      </c>
      <c r="E1168">
        <v>1</v>
      </c>
      <c r="F1168">
        <v>1</v>
      </c>
      <c r="G1168">
        <v>1</v>
      </c>
      <c r="H1168">
        <v>3</v>
      </c>
      <c r="I1168" t="s">
        <v>1605</v>
      </c>
      <c r="J1168" t="s">
        <v>1606</v>
      </c>
      <c r="K1168" t="s">
        <v>1607</v>
      </c>
      <c r="L1168">
        <v>1348</v>
      </c>
      <c r="N1168">
        <v>1009</v>
      </c>
      <c r="O1168" t="s">
        <v>64</v>
      </c>
      <c r="P1168" t="s">
        <v>64</v>
      </c>
      <c r="Q1168">
        <v>1000</v>
      </c>
      <c r="X1168">
        <v>0</v>
      </c>
      <c r="Y1168">
        <v>9526</v>
      </c>
      <c r="Z1168">
        <v>0</v>
      </c>
      <c r="AA1168">
        <v>0</v>
      </c>
      <c r="AB1168">
        <v>0</v>
      </c>
      <c r="AC1168">
        <v>1</v>
      </c>
      <c r="AD1168">
        <v>0</v>
      </c>
      <c r="AE1168">
        <v>0</v>
      </c>
      <c r="AF1168" t="s">
        <v>3</v>
      </c>
      <c r="AG1168">
        <v>0</v>
      </c>
      <c r="AH1168">
        <v>3</v>
      </c>
      <c r="AI1168">
        <v>-1</v>
      </c>
      <c r="AJ1168" t="s">
        <v>3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</row>
    <row r="1169" spans="1:44" x14ac:dyDescent="0.2">
      <c r="A1169">
        <f>ROW(Source!A571)</f>
        <v>571</v>
      </c>
      <c r="B1169">
        <v>39574121</v>
      </c>
      <c r="C1169">
        <v>39574082</v>
      </c>
      <c r="D1169">
        <v>36805527</v>
      </c>
      <c r="E1169">
        <v>1</v>
      </c>
      <c r="F1169">
        <v>1</v>
      </c>
      <c r="G1169">
        <v>1</v>
      </c>
      <c r="H1169">
        <v>3</v>
      </c>
      <c r="I1169" t="s">
        <v>1413</v>
      </c>
      <c r="J1169" t="s">
        <v>1414</v>
      </c>
      <c r="K1169" t="s">
        <v>1415</v>
      </c>
      <c r="L1169">
        <v>1348</v>
      </c>
      <c r="N1169">
        <v>1009</v>
      </c>
      <c r="O1169" t="s">
        <v>64</v>
      </c>
      <c r="P1169" t="s">
        <v>64</v>
      </c>
      <c r="Q1169">
        <v>1000</v>
      </c>
      <c r="X1169">
        <v>5.0000000000000002E-5</v>
      </c>
      <c r="Y1169">
        <v>37900</v>
      </c>
      <c r="Z1169">
        <v>0</v>
      </c>
      <c r="AA1169">
        <v>0</v>
      </c>
      <c r="AB1169">
        <v>0</v>
      </c>
      <c r="AC1169">
        <v>0</v>
      </c>
      <c r="AD1169">
        <v>1</v>
      </c>
      <c r="AE1169">
        <v>0</v>
      </c>
      <c r="AF1169" t="s">
        <v>3</v>
      </c>
      <c r="AG1169">
        <v>5.0000000000000002E-5</v>
      </c>
      <c r="AH1169">
        <v>2</v>
      </c>
      <c r="AI1169">
        <v>39574096</v>
      </c>
      <c r="AJ1169">
        <v>1219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</row>
    <row r="1170" spans="1:44" x14ac:dyDescent="0.2">
      <c r="A1170">
        <f>ROW(Source!A571)</f>
        <v>571</v>
      </c>
      <c r="B1170">
        <v>39574122</v>
      </c>
      <c r="C1170">
        <v>39574082</v>
      </c>
      <c r="D1170">
        <v>36823258</v>
      </c>
      <c r="E1170">
        <v>1</v>
      </c>
      <c r="F1170">
        <v>1</v>
      </c>
      <c r="G1170">
        <v>1</v>
      </c>
      <c r="H1170">
        <v>3</v>
      </c>
      <c r="I1170" t="s">
        <v>579</v>
      </c>
      <c r="J1170" t="s">
        <v>581</v>
      </c>
      <c r="K1170" t="s">
        <v>580</v>
      </c>
      <c r="L1170">
        <v>1348</v>
      </c>
      <c r="N1170">
        <v>1009</v>
      </c>
      <c r="O1170" t="s">
        <v>64</v>
      </c>
      <c r="P1170" t="s">
        <v>64</v>
      </c>
      <c r="Q1170">
        <v>1000</v>
      </c>
      <c r="X1170">
        <v>0.06</v>
      </c>
      <c r="Y1170">
        <v>7712</v>
      </c>
      <c r="Z1170">
        <v>0</v>
      </c>
      <c r="AA1170">
        <v>0</v>
      </c>
      <c r="AB1170">
        <v>0</v>
      </c>
      <c r="AC1170">
        <v>0</v>
      </c>
      <c r="AD1170">
        <v>1</v>
      </c>
      <c r="AE1170">
        <v>0</v>
      </c>
      <c r="AF1170" t="s">
        <v>3</v>
      </c>
      <c r="AG1170">
        <v>0.06</v>
      </c>
      <c r="AH1170">
        <v>2</v>
      </c>
      <c r="AI1170">
        <v>39574098</v>
      </c>
      <c r="AJ1170">
        <v>1221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</row>
    <row r="1171" spans="1:44" x14ac:dyDescent="0.2">
      <c r="A1171">
        <f>ROW(Source!A571)</f>
        <v>571</v>
      </c>
      <c r="B1171">
        <v>39574123</v>
      </c>
      <c r="C1171">
        <v>39574082</v>
      </c>
      <c r="D1171">
        <v>36825287</v>
      </c>
      <c r="E1171">
        <v>1</v>
      </c>
      <c r="F1171">
        <v>1</v>
      </c>
      <c r="G1171">
        <v>1</v>
      </c>
      <c r="H1171">
        <v>3</v>
      </c>
      <c r="I1171" t="s">
        <v>1416</v>
      </c>
      <c r="J1171" t="s">
        <v>1417</v>
      </c>
      <c r="K1171" t="s">
        <v>1418</v>
      </c>
      <c r="L1171">
        <v>1302</v>
      </c>
      <c r="N1171">
        <v>1003</v>
      </c>
      <c r="O1171" t="s">
        <v>47</v>
      </c>
      <c r="P1171" t="s">
        <v>47</v>
      </c>
      <c r="Q1171">
        <v>10</v>
      </c>
      <c r="X1171">
        <v>5.0000000000000001E-3</v>
      </c>
      <c r="Y1171">
        <v>50.24</v>
      </c>
      <c r="Z1171">
        <v>0</v>
      </c>
      <c r="AA1171">
        <v>0</v>
      </c>
      <c r="AB1171">
        <v>0</v>
      </c>
      <c r="AC1171">
        <v>0</v>
      </c>
      <c r="AD1171">
        <v>1</v>
      </c>
      <c r="AE1171">
        <v>0</v>
      </c>
      <c r="AF1171" t="s">
        <v>3</v>
      </c>
      <c r="AG1171">
        <v>5.0000000000000001E-3</v>
      </c>
      <c r="AH1171">
        <v>2</v>
      </c>
      <c r="AI1171">
        <v>39574099</v>
      </c>
      <c r="AJ1171">
        <v>1222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</row>
    <row r="1172" spans="1:44" x14ac:dyDescent="0.2">
      <c r="A1172">
        <f>ROW(Source!A571)</f>
        <v>571</v>
      </c>
      <c r="B1172">
        <v>39574124</v>
      </c>
      <c r="C1172">
        <v>39574082</v>
      </c>
      <c r="D1172">
        <v>36825646</v>
      </c>
      <c r="E1172">
        <v>1</v>
      </c>
      <c r="F1172">
        <v>1</v>
      </c>
      <c r="G1172">
        <v>1</v>
      </c>
      <c r="H1172">
        <v>3</v>
      </c>
      <c r="I1172" t="s">
        <v>1220</v>
      </c>
      <c r="J1172" t="s">
        <v>1221</v>
      </c>
      <c r="K1172" t="s">
        <v>1222</v>
      </c>
      <c r="L1172">
        <v>1348</v>
      </c>
      <c r="N1172">
        <v>1009</v>
      </c>
      <c r="O1172" t="s">
        <v>64</v>
      </c>
      <c r="P1172" t="s">
        <v>64</v>
      </c>
      <c r="Q1172">
        <v>1000</v>
      </c>
      <c r="X1172">
        <v>1E-3</v>
      </c>
      <c r="Y1172">
        <v>4455.2</v>
      </c>
      <c r="Z1172">
        <v>0</v>
      </c>
      <c r="AA1172">
        <v>0</v>
      </c>
      <c r="AB1172">
        <v>0</v>
      </c>
      <c r="AC1172">
        <v>0</v>
      </c>
      <c r="AD1172">
        <v>1</v>
      </c>
      <c r="AE1172">
        <v>0</v>
      </c>
      <c r="AF1172" t="s">
        <v>3</v>
      </c>
      <c r="AG1172">
        <v>1E-3</v>
      </c>
      <c r="AH1172">
        <v>2</v>
      </c>
      <c r="AI1172">
        <v>39574100</v>
      </c>
      <c r="AJ1172">
        <v>1223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</row>
    <row r="1173" spans="1:44" x14ac:dyDescent="0.2">
      <c r="A1173">
        <f>ROW(Source!A571)</f>
        <v>571</v>
      </c>
      <c r="B1173">
        <v>39574125</v>
      </c>
      <c r="C1173">
        <v>39574082</v>
      </c>
      <c r="D1173">
        <v>36826406</v>
      </c>
      <c r="E1173">
        <v>1</v>
      </c>
      <c r="F1173">
        <v>1</v>
      </c>
      <c r="G1173">
        <v>1</v>
      </c>
      <c r="H1173">
        <v>3</v>
      </c>
      <c r="I1173" t="s">
        <v>1419</v>
      </c>
      <c r="J1173" t="s">
        <v>1420</v>
      </c>
      <c r="K1173" t="s">
        <v>1421</v>
      </c>
      <c r="L1173">
        <v>1348</v>
      </c>
      <c r="N1173">
        <v>1009</v>
      </c>
      <c r="O1173" t="s">
        <v>64</v>
      </c>
      <c r="P1173" t="s">
        <v>64</v>
      </c>
      <c r="Q1173">
        <v>1000</v>
      </c>
      <c r="X1173">
        <v>8.9999999999999998E-4</v>
      </c>
      <c r="Y1173">
        <v>4920</v>
      </c>
      <c r="Z1173">
        <v>0</v>
      </c>
      <c r="AA1173">
        <v>0</v>
      </c>
      <c r="AB1173">
        <v>0</v>
      </c>
      <c r="AC1173">
        <v>0</v>
      </c>
      <c r="AD1173">
        <v>1</v>
      </c>
      <c r="AE1173">
        <v>0</v>
      </c>
      <c r="AF1173" t="s">
        <v>3</v>
      </c>
      <c r="AG1173">
        <v>8.9999999999999998E-4</v>
      </c>
      <c r="AH1173">
        <v>2</v>
      </c>
      <c r="AI1173">
        <v>39574101</v>
      </c>
      <c r="AJ1173">
        <v>1224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</row>
    <row r="1174" spans="1:44" x14ac:dyDescent="0.2">
      <c r="A1174">
        <f>ROW(Source!A571)</f>
        <v>571</v>
      </c>
      <c r="B1174">
        <v>39574126</v>
      </c>
      <c r="C1174">
        <v>39574082</v>
      </c>
      <c r="D1174">
        <v>36796836</v>
      </c>
      <c r="E1174">
        <v>17</v>
      </c>
      <c r="F1174">
        <v>1</v>
      </c>
      <c r="G1174">
        <v>1</v>
      </c>
      <c r="H1174">
        <v>3</v>
      </c>
      <c r="I1174" t="s">
        <v>1608</v>
      </c>
      <c r="J1174" t="s">
        <v>3</v>
      </c>
      <c r="K1174" t="s">
        <v>1609</v>
      </c>
      <c r="L1174">
        <v>1348</v>
      </c>
      <c r="N1174">
        <v>1009</v>
      </c>
      <c r="O1174" t="s">
        <v>64</v>
      </c>
      <c r="P1174" t="s">
        <v>64</v>
      </c>
      <c r="Q1174">
        <v>1000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1</v>
      </c>
      <c r="AD1174">
        <v>0</v>
      </c>
      <c r="AE1174">
        <v>0</v>
      </c>
      <c r="AF1174" t="s">
        <v>3</v>
      </c>
      <c r="AG1174">
        <v>0</v>
      </c>
      <c r="AH1174">
        <v>3</v>
      </c>
      <c r="AI1174">
        <v>-1</v>
      </c>
      <c r="AJ1174" t="s">
        <v>3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</row>
    <row r="1175" spans="1:44" x14ac:dyDescent="0.2">
      <c r="A1175">
        <f>ROW(Source!A571)</f>
        <v>571</v>
      </c>
      <c r="B1175">
        <v>39574127</v>
      </c>
      <c r="C1175">
        <v>39574082</v>
      </c>
      <c r="D1175">
        <v>36830313</v>
      </c>
      <c r="E1175">
        <v>1</v>
      </c>
      <c r="F1175">
        <v>1</v>
      </c>
      <c r="G1175">
        <v>1</v>
      </c>
      <c r="H1175">
        <v>3</v>
      </c>
      <c r="I1175" t="s">
        <v>1422</v>
      </c>
      <c r="J1175" t="s">
        <v>1423</v>
      </c>
      <c r="K1175" t="s">
        <v>1424</v>
      </c>
      <c r="L1175">
        <v>1339</v>
      </c>
      <c r="N1175">
        <v>1007</v>
      </c>
      <c r="O1175" t="s">
        <v>73</v>
      </c>
      <c r="P1175" t="s">
        <v>73</v>
      </c>
      <c r="Q1175">
        <v>1</v>
      </c>
      <c r="X1175">
        <v>5.0000000000000001E-4</v>
      </c>
      <c r="Y1175">
        <v>1700</v>
      </c>
      <c r="Z1175">
        <v>0</v>
      </c>
      <c r="AA1175">
        <v>0</v>
      </c>
      <c r="AB1175">
        <v>0</v>
      </c>
      <c r="AC1175">
        <v>0</v>
      </c>
      <c r="AD1175">
        <v>1</v>
      </c>
      <c r="AE1175">
        <v>0</v>
      </c>
      <c r="AF1175" t="s">
        <v>3</v>
      </c>
      <c r="AG1175">
        <v>5.0000000000000001E-4</v>
      </c>
      <c r="AH1175">
        <v>2</v>
      </c>
      <c r="AI1175">
        <v>39574102</v>
      </c>
      <c r="AJ1175">
        <v>1225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</row>
    <row r="1176" spans="1:44" x14ac:dyDescent="0.2">
      <c r="A1176">
        <f>ROW(Source!A571)</f>
        <v>571</v>
      </c>
      <c r="B1176">
        <v>39574128</v>
      </c>
      <c r="C1176">
        <v>39574082</v>
      </c>
      <c r="D1176">
        <v>36837948</v>
      </c>
      <c r="E1176">
        <v>1</v>
      </c>
      <c r="F1176">
        <v>1</v>
      </c>
      <c r="G1176">
        <v>1</v>
      </c>
      <c r="H1176">
        <v>3</v>
      </c>
      <c r="I1176" t="s">
        <v>1425</v>
      </c>
      <c r="J1176" t="s">
        <v>1426</v>
      </c>
      <c r="K1176" t="s">
        <v>1427</v>
      </c>
      <c r="L1176">
        <v>1348</v>
      </c>
      <c r="N1176">
        <v>1009</v>
      </c>
      <c r="O1176" t="s">
        <v>64</v>
      </c>
      <c r="P1176" t="s">
        <v>64</v>
      </c>
      <c r="Q1176">
        <v>1000</v>
      </c>
      <c r="X1176">
        <v>1.3999999999999999E-4</v>
      </c>
      <c r="Y1176">
        <v>15620</v>
      </c>
      <c r="Z1176">
        <v>0</v>
      </c>
      <c r="AA1176">
        <v>0</v>
      </c>
      <c r="AB1176">
        <v>0</v>
      </c>
      <c r="AC1176">
        <v>0</v>
      </c>
      <c r="AD1176">
        <v>1</v>
      </c>
      <c r="AE1176">
        <v>0</v>
      </c>
      <c r="AF1176" t="s">
        <v>3</v>
      </c>
      <c r="AG1176">
        <v>1.3999999999999999E-4</v>
      </c>
      <c r="AH1176">
        <v>2</v>
      </c>
      <c r="AI1176">
        <v>39574104</v>
      </c>
      <c r="AJ1176">
        <v>1227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</row>
    <row r="1177" spans="1:44" x14ac:dyDescent="0.2">
      <c r="A1177">
        <f>ROW(Source!A571)</f>
        <v>571</v>
      </c>
      <c r="B1177">
        <v>39574129</v>
      </c>
      <c r="C1177">
        <v>39574082</v>
      </c>
      <c r="D1177">
        <v>36838929</v>
      </c>
      <c r="E1177">
        <v>1</v>
      </c>
      <c r="F1177">
        <v>1</v>
      </c>
      <c r="G1177">
        <v>1</v>
      </c>
      <c r="H1177">
        <v>3</v>
      </c>
      <c r="I1177" t="s">
        <v>1475</v>
      </c>
      <c r="J1177" t="s">
        <v>1476</v>
      </c>
      <c r="K1177" t="s">
        <v>1477</v>
      </c>
      <c r="L1177">
        <v>1346</v>
      </c>
      <c r="N1177">
        <v>1009</v>
      </c>
      <c r="O1177" t="s">
        <v>307</v>
      </c>
      <c r="P1177" t="s">
        <v>307</v>
      </c>
      <c r="Q1177">
        <v>1</v>
      </c>
      <c r="X1177">
        <v>18</v>
      </c>
      <c r="Y1177">
        <v>74.58</v>
      </c>
      <c r="Z1177">
        <v>0</v>
      </c>
      <c r="AA1177">
        <v>0</v>
      </c>
      <c r="AB1177">
        <v>0</v>
      </c>
      <c r="AC1177">
        <v>0</v>
      </c>
      <c r="AD1177">
        <v>1</v>
      </c>
      <c r="AE1177">
        <v>0</v>
      </c>
      <c r="AF1177" t="s">
        <v>3</v>
      </c>
      <c r="AG1177">
        <v>18</v>
      </c>
      <c r="AH1177">
        <v>2</v>
      </c>
      <c r="AI1177">
        <v>39574105</v>
      </c>
      <c r="AJ1177">
        <v>1228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</row>
    <row r="1178" spans="1:44" x14ac:dyDescent="0.2">
      <c r="A1178">
        <f>ROW(Source!A571)</f>
        <v>571</v>
      </c>
      <c r="B1178">
        <v>39574130</v>
      </c>
      <c r="C1178">
        <v>39574082</v>
      </c>
      <c r="D1178">
        <v>36839146</v>
      </c>
      <c r="E1178">
        <v>1</v>
      </c>
      <c r="F1178">
        <v>1</v>
      </c>
      <c r="G1178">
        <v>1</v>
      </c>
      <c r="H1178">
        <v>3</v>
      </c>
      <c r="I1178" t="s">
        <v>1393</v>
      </c>
      <c r="J1178" t="s">
        <v>1394</v>
      </c>
      <c r="K1178" t="s">
        <v>1395</v>
      </c>
      <c r="L1178">
        <v>1348</v>
      </c>
      <c r="N1178">
        <v>1009</v>
      </c>
      <c r="O1178" t="s">
        <v>64</v>
      </c>
      <c r="P1178" t="s">
        <v>64</v>
      </c>
      <c r="Q1178">
        <v>1000</v>
      </c>
      <c r="X1178">
        <v>3.0000000000000001E-5</v>
      </c>
      <c r="Y1178">
        <v>9420</v>
      </c>
      <c r="Z1178">
        <v>0</v>
      </c>
      <c r="AA1178">
        <v>0</v>
      </c>
      <c r="AB1178">
        <v>0</v>
      </c>
      <c r="AC1178">
        <v>0</v>
      </c>
      <c r="AD1178">
        <v>1</v>
      </c>
      <c r="AE1178">
        <v>0</v>
      </c>
      <c r="AF1178" t="s">
        <v>3</v>
      </c>
      <c r="AG1178">
        <v>3.0000000000000001E-5</v>
      </c>
      <c r="AH1178">
        <v>2</v>
      </c>
      <c r="AI1178">
        <v>39574106</v>
      </c>
      <c r="AJ1178">
        <v>1229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</row>
    <row r="1179" spans="1:44" x14ac:dyDescent="0.2">
      <c r="A1179">
        <f>ROW(Source!A575)</f>
        <v>575</v>
      </c>
      <c r="B1179">
        <v>39574144</v>
      </c>
      <c r="C1179">
        <v>39574134</v>
      </c>
      <c r="D1179">
        <v>37070202</v>
      </c>
      <c r="E1179">
        <v>1</v>
      </c>
      <c r="F1179">
        <v>1</v>
      </c>
      <c r="G1179">
        <v>1</v>
      </c>
      <c r="H1179">
        <v>1</v>
      </c>
      <c r="I1179" t="s">
        <v>1460</v>
      </c>
      <c r="J1179" t="s">
        <v>3</v>
      </c>
      <c r="K1179" t="s">
        <v>1461</v>
      </c>
      <c r="L1179">
        <v>1191</v>
      </c>
      <c r="N1179">
        <v>1013</v>
      </c>
      <c r="O1179" t="s">
        <v>1143</v>
      </c>
      <c r="P1179" t="s">
        <v>1143</v>
      </c>
      <c r="Q1179">
        <v>1</v>
      </c>
      <c r="X1179">
        <v>35.26</v>
      </c>
      <c r="Y1179">
        <v>0</v>
      </c>
      <c r="Z1179">
        <v>0</v>
      </c>
      <c r="AA1179">
        <v>0</v>
      </c>
      <c r="AB1179">
        <v>9.51</v>
      </c>
      <c r="AC1179">
        <v>0</v>
      </c>
      <c r="AD1179">
        <v>1</v>
      </c>
      <c r="AE1179">
        <v>1</v>
      </c>
      <c r="AF1179" t="s">
        <v>20</v>
      </c>
      <c r="AG1179">
        <v>40.548999999999992</v>
      </c>
      <c r="AH1179">
        <v>2</v>
      </c>
      <c r="AI1179">
        <v>39574135</v>
      </c>
      <c r="AJ1179">
        <v>1230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</row>
    <row r="1180" spans="1:44" x14ac:dyDescent="0.2">
      <c r="A1180">
        <f>ROW(Source!A575)</f>
        <v>575</v>
      </c>
      <c r="B1180">
        <v>39574145</v>
      </c>
      <c r="C1180">
        <v>39574134</v>
      </c>
      <c r="D1180">
        <v>37064876</v>
      </c>
      <c r="E1180">
        <v>1</v>
      </c>
      <c r="F1180">
        <v>1</v>
      </c>
      <c r="G1180">
        <v>1</v>
      </c>
      <c r="H1180">
        <v>1</v>
      </c>
      <c r="I1180" t="s">
        <v>1146</v>
      </c>
      <c r="J1180" t="s">
        <v>3</v>
      </c>
      <c r="K1180" t="s">
        <v>1147</v>
      </c>
      <c r="L1180">
        <v>1191</v>
      </c>
      <c r="N1180">
        <v>1013</v>
      </c>
      <c r="O1180" t="s">
        <v>1143</v>
      </c>
      <c r="P1180" t="s">
        <v>1143</v>
      </c>
      <c r="Q1180">
        <v>1</v>
      </c>
      <c r="X1180">
        <v>0.83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1</v>
      </c>
      <c r="AE1180">
        <v>2</v>
      </c>
      <c r="AF1180" t="s">
        <v>19</v>
      </c>
      <c r="AG1180">
        <v>1.0374999999999999</v>
      </c>
      <c r="AH1180">
        <v>2</v>
      </c>
      <c r="AI1180">
        <v>39574136</v>
      </c>
      <c r="AJ1180">
        <v>1231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</row>
    <row r="1181" spans="1:44" x14ac:dyDescent="0.2">
      <c r="A1181">
        <f>ROW(Source!A575)</f>
        <v>575</v>
      </c>
      <c r="B1181">
        <v>39574146</v>
      </c>
      <c r="C1181">
        <v>39574134</v>
      </c>
      <c r="D1181">
        <v>36882057</v>
      </c>
      <c r="E1181">
        <v>1</v>
      </c>
      <c r="F1181">
        <v>1</v>
      </c>
      <c r="G1181">
        <v>1</v>
      </c>
      <c r="H1181">
        <v>2</v>
      </c>
      <c r="I1181" t="s">
        <v>1194</v>
      </c>
      <c r="J1181" t="s">
        <v>1195</v>
      </c>
      <c r="K1181" t="s">
        <v>1196</v>
      </c>
      <c r="L1181">
        <v>1368</v>
      </c>
      <c r="N1181">
        <v>1011</v>
      </c>
      <c r="O1181" t="s">
        <v>1151</v>
      </c>
      <c r="P1181" t="s">
        <v>1151</v>
      </c>
      <c r="Q1181">
        <v>1</v>
      </c>
      <c r="X1181">
        <v>0.35</v>
      </c>
      <c r="Y1181">
        <v>0</v>
      </c>
      <c r="Z1181">
        <v>86.4</v>
      </c>
      <c r="AA1181">
        <v>13.5</v>
      </c>
      <c r="AB1181">
        <v>0</v>
      </c>
      <c r="AC1181">
        <v>0</v>
      </c>
      <c r="AD1181">
        <v>1</v>
      </c>
      <c r="AE1181">
        <v>0</v>
      </c>
      <c r="AF1181" t="s">
        <v>19</v>
      </c>
      <c r="AG1181">
        <v>0.4375</v>
      </c>
      <c r="AH1181">
        <v>2</v>
      </c>
      <c r="AI1181">
        <v>39574137</v>
      </c>
      <c r="AJ1181">
        <v>1232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</row>
    <row r="1182" spans="1:44" x14ac:dyDescent="0.2">
      <c r="A1182">
        <f>ROW(Source!A575)</f>
        <v>575</v>
      </c>
      <c r="B1182">
        <v>39574147</v>
      </c>
      <c r="C1182">
        <v>39574134</v>
      </c>
      <c r="D1182">
        <v>36882159</v>
      </c>
      <c r="E1182">
        <v>1</v>
      </c>
      <c r="F1182">
        <v>1</v>
      </c>
      <c r="G1182">
        <v>1</v>
      </c>
      <c r="H1182">
        <v>2</v>
      </c>
      <c r="I1182" t="s">
        <v>1155</v>
      </c>
      <c r="J1182" t="s">
        <v>1156</v>
      </c>
      <c r="K1182" t="s">
        <v>1157</v>
      </c>
      <c r="L1182">
        <v>1368</v>
      </c>
      <c r="N1182">
        <v>1011</v>
      </c>
      <c r="O1182" t="s">
        <v>1151</v>
      </c>
      <c r="P1182" t="s">
        <v>1151</v>
      </c>
      <c r="Q1182">
        <v>1</v>
      </c>
      <c r="X1182">
        <v>0.2</v>
      </c>
      <c r="Y1182">
        <v>0</v>
      </c>
      <c r="Z1182">
        <v>111.99</v>
      </c>
      <c r="AA1182">
        <v>13.5</v>
      </c>
      <c r="AB1182">
        <v>0</v>
      </c>
      <c r="AC1182">
        <v>0</v>
      </c>
      <c r="AD1182">
        <v>1</v>
      </c>
      <c r="AE1182">
        <v>0</v>
      </c>
      <c r="AF1182" t="s">
        <v>19</v>
      </c>
      <c r="AG1182">
        <v>0.25</v>
      </c>
      <c r="AH1182">
        <v>2</v>
      </c>
      <c r="AI1182">
        <v>39574138</v>
      </c>
      <c r="AJ1182">
        <v>1233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</row>
    <row r="1183" spans="1:44" x14ac:dyDescent="0.2">
      <c r="A1183">
        <f>ROW(Source!A575)</f>
        <v>575</v>
      </c>
      <c r="B1183">
        <v>39574148</v>
      </c>
      <c r="C1183">
        <v>39574134</v>
      </c>
      <c r="D1183">
        <v>36882787</v>
      </c>
      <c r="E1183">
        <v>1</v>
      </c>
      <c r="F1183">
        <v>1</v>
      </c>
      <c r="G1183">
        <v>1</v>
      </c>
      <c r="H1183">
        <v>2</v>
      </c>
      <c r="I1183" t="s">
        <v>1296</v>
      </c>
      <c r="J1183" t="s">
        <v>1297</v>
      </c>
      <c r="K1183" t="s">
        <v>1298</v>
      </c>
      <c r="L1183">
        <v>1368</v>
      </c>
      <c r="N1183">
        <v>1011</v>
      </c>
      <c r="O1183" t="s">
        <v>1151</v>
      </c>
      <c r="P1183" t="s">
        <v>1151</v>
      </c>
      <c r="Q1183">
        <v>1</v>
      </c>
      <c r="X1183">
        <v>1.65</v>
      </c>
      <c r="Y1183">
        <v>0</v>
      </c>
      <c r="Z1183">
        <v>30</v>
      </c>
      <c r="AA1183">
        <v>0</v>
      </c>
      <c r="AB1183">
        <v>0</v>
      </c>
      <c r="AC1183">
        <v>0</v>
      </c>
      <c r="AD1183">
        <v>1</v>
      </c>
      <c r="AE1183">
        <v>0</v>
      </c>
      <c r="AF1183" t="s">
        <v>19</v>
      </c>
      <c r="AG1183">
        <v>2.0625</v>
      </c>
      <c r="AH1183">
        <v>2</v>
      </c>
      <c r="AI1183">
        <v>39574139</v>
      </c>
      <c r="AJ1183">
        <v>1234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</row>
    <row r="1184" spans="1:44" x14ac:dyDescent="0.2">
      <c r="A1184">
        <f>ROW(Source!A575)</f>
        <v>575</v>
      </c>
      <c r="B1184">
        <v>39574149</v>
      </c>
      <c r="C1184">
        <v>39574134</v>
      </c>
      <c r="D1184">
        <v>36883554</v>
      </c>
      <c r="E1184">
        <v>1</v>
      </c>
      <c r="F1184">
        <v>1</v>
      </c>
      <c r="G1184">
        <v>1</v>
      </c>
      <c r="H1184">
        <v>2</v>
      </c>
      <c r="I1184" t="s">
        <v>1158</v>
      </c>
      <c r="J1184" t="s">
        <v>1159</v>
      </c>
      <c r="K1184" t="s">
        <v>1160</v>
      </c>
      <c r="L1184">
        <v>1368</v>
      </c>
      <c r="N1184">
        <v>1011</v>
      </c>
      <c r="O1184" t="s">
        <v>1151</v>
      </c>
      <c r="P1184" t="s">
        <v>1151</v>
      </c>
      <c r="Q1184">
        <v>1</v>
      </c>
      <c r="X1184">
        <v>0.28000000000000003</v>
      </c>
      <c r="Y1184">
        <v>0</v>
      </c>
      <c r="Z1184">
        <v>65.709999999999994</v>
      </c>
      <c r="AA1184">
        <v>11.6</v>
      </c>
      <c r="AB1184">
        <v>0</v>
      </c>
      <c r="AC1184">
        <v>0</v>
      </c>
      <c r="AD1184">
        <v>1</v>
      </c>
      <c r="AE1184">
        <v>0</v>
      </c>
      <c r="AF1184" t="s">
        <v>19</v>
      </c>
      <c r="AG1184">
        <v>0.35000000000000003</v>
      </c>
      <c r="AH1184">
        <v>2</v>
      </c>
      <c r="AI1184">
        <v>39574140</v>
      </c>
      <c r="AJ1184">
        <v>1235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</row>
    <row r="1185" spans="1:44" x14ac:dyDescent="0.2">
      <c r="A1185">
        <f>ROW(Source!A575)</f>
        <v>575</v>
      </c>
      <c r="B1185">
        <v>39574150</v>
      </c>
      <c r="C1185">
        <v>39574134</v>
      </c>
      <c r="D1185">
        <v>36799896</v>
      </c>
      <c r="E1185">
        <v>1</v>
      </c>
      <c r="F1185">
        <v>1</v>
      </c>
      <c r="G1185">
        <v>1</v>
      </c>
      <c r="H1185">
        <v>3</v>
      </c>
      <c r="I1185" t="s">
        <v>1497</v>
      </c>
      <c r="J1185" t="s">
        <v>1498</v>
      </c>
      <c r="K1185" t="s">
        <v>1499</v>
      </c>
      <c r="L1185">
        <v>1348</v>
      </c>
      <c r="N1185">
        <v>1009</v>
      </c>
      <c r="O1185" t="s">
        <v>64</v>
      </c>
      <c r="P1185" t="s">
        <v>64</v>
      </c>
      <c r="Q1185">
        <v>1000</v>
      </c>
      <c r="X1185">
        <v>0.20100000000000001</v>
      </c>
      <c r="Y1185">
        <v>3390</v>
      </c>
      <c r="Z1185">
        <v>0</v>
      </c>
      <c r="AA1185">
        <v>0</v>
      </c>
      <c r="AB1185">
        <v>0</v>
      </c>
      <c r="AC1185">
        <v>0</v>
      </c>
      <c r="AD1185">
        <v>1</v>
      </c>
      <c r="AE1185">
        <v>0</v>
      </c>
      <c r="AF1185" t="s">
        <v>3</v>
      </c>
      <c r="AG1185">
        <v>0.20100000000000001</v>
      </c>
      <c r="AH1185">
        <v>2</v>
      </c>
      <c r="AI1185">
        <v>39574141</v>
      </c>
      <c r="AJ1185">
        <v>1236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</row>
    <row r="1186" spans="1:44" x14ac:dyDescent="0.2">
      <c r="A1186">
        <f>ROW(Source!A575)</f>
        <v>575</v>
      </c>
      <c r="B1186">
        <v>39574151</v>
      </c>
      <c r="C1186">
        <v>39574134</v>
      </c>
      <c r="D1186">
        <v>36796438</v>
      </c>
      <c r="E1186">
        <v>17</v>
      </c>
      <c r="F1186">
        <v>1</v>
      </c>
      <c r="G1186">
        <v>1</v>
      </c>
      <c r="H1186">
        <v>3</v>
      </c>
      <c r="I1186" t="s">
        <v>860</v>
      </c>
      <c r="J1186" t="s">
        <v>3</v>
      </c>
      <c r="K1186" t="s">
        <v>861</v>
      </c>
      <c r="L1186">
        <v>1327</v>
      </c>
      <c r="N1186">
        <v>1005</v>
      </c>
      <c r="O1186" t="s">
        <v>250</v>
      </c>
      <c r="P1186" t="s">
        <v>250</v>
      </c>
      <c r="Q1186">
        <v>1</v>
      </c>
      <c r="X1186">
        <v>103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 t="s">
        <v>3</v>
      </c>
      <c r="AG1186">
        <v>103</v>
      </c>
      <c r="AH1186">
        <v>2</v>
      </c>
      <c r="AI1186">
        <v>39574143</v>
      </c>
      <c r="AJ1186">
        <v>1238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</row>
    <row r="1187" spans="1:44" x14ac:dyDescent="0.2">
      <c r="A1187">
        <f>ROW(Source!A578)</f>
        <v>578</v>
      </c>
      <c r="B1187">
        <v>39574164</v>
      </c>
      <c r="C1187">
        <v>39574154</v>
      </c>
      <c r="D1187">
        <v>37070495</v>
      </c>
      <c r="E1187">
        <v>1</v>
      </c>
      <c r="F1187">
        <v>1</v>
      </c>
      <c r="G1187">
        <v>1</v>
      </c>
      <c r="H1187">
        <v>1</v>
      </c>
      <c r="I1187" t="s">
        <v>1274</v>
      </c>
      <c r="J1187" t="s">
        <v>3</v>
      </c>
      <c r="K1187" t="s">
        <v>1275</v>
      </c>
      <c r="L1187">
        <v>1191</v>
      </c>
      <c r="N1187">
        <v>1013</v>
      </c>
      <c r="O1187" t="s">
        <v>1143</v>
      </c>
      <c r="P1187" t="s">
        <v>1143</v>
      </c>
      <c r="Q1187">
        <v>1</v>
      </c>
      <c r="X1187">
        <v>7.84</v>
      </c>
      <c r="Y1187">
        <v>0</v>
      </c>
      <c r="Z1187">
        <v>0</v>
      </c>
      <c r="AA1187">
        <v>0</v>
      </c>
      <c r="AB1187">
        <v>8.74</v>
      </c>
      <c r="AC1187">
        <v>0</v>
      </c>
      <c r="AD1187">
        <v>1</v>
      </c>
      <c r="AE1187">
        <v>1</v>
      </c>
      <c r="AF1187" t="s">
        <v>20</v>
      </c>
      <c r="AG1187">
        <v>9.016</v>
      </c>
      <c r="AH1187">
        <v>2</v>
      </c>
      <c r="AI1187">
        <v>39574155</v>
      </c>
      <c r="AJ1187">
        <v>1239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</row>
    <row r="1188" spans="1:44" x14ac:dyDescent="0.2">
      <c r="A1188">
        <f>ROW(Source!A578)</f>
        <v>578</v>
      </c>
      <c r="B1188">
        <v>39574165</v>
      </c>
      <c r="C1188">
        <v>39574154</v>
      </c>
      <c r="D1188">
        <v>37064876</v>
      </c>
      <c r="E1188">
        <v>1</v>
      </c>
      <c r="F1188">
        <v>1</v>
      </c>
      <c r="G1188">
        <v>1</v>
      </c>
      <c r="H1188">
        <v>1</v>
      </c>
      <c r="I1188" t="s">
        <v>1146</v>
      </c>
      <c r="J1188" t="s">
        <v>3</v>
      </c>
      <c r="K1188" t="s">
        <v>1147</v>
      </c>
      <c r="L1188">
        <v>1191</v>
      </c>
      <c r="N1188">
        <v>1013</v>
      </c>
      <c r="O1188" t="s">
        <v>1143</v>
      </c>
      <c r="P1188" t="s">
        <v>1143</v>
      </c>
      <c r="Q1188">
        <v>1</v>
      </c>
      <c r="X1188">
        <v>0.21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1</v>
      </c>
      <c r="AE1188">
        <v>2</v>
      </c>
      <c r="AF1188" t="s">
        <v>19</v>
      </c>
      <c r="AG1188">
        <v>0.26250000000000001</v>
      </c>
      <c r="AH1188">
        <v>2</v>
      </c>
      <c r="AI1188">
        <v>39574156</v>
      </c>
      <c r="AJ1188">
        <v>1240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</row>
    <row r="1189" spans="1:44" x14ac:dyDescent="0.2">
      <c r="A1189">
        <f>ROW(Source!A578)</f>
        <v>578</v>
      </c>
      <c r="B1189">
        <v>39574166</v>
      </c>
      <c r="C1189">
        <v>39574154</v>
      </c>
      <c r="D1189">
        <v>36882057</v>
      </c>
      <c r="E1189">
        <v>1</v>
      </c>
      <c r="F1189">
        <v>1</v>
      </c>
      <c r="G1189">
        <v>1</v>
      </c>
      <c r="H1189">
        <v>2</v>
      </c>
      <c r="I1189" t="s">
        <v>1194</v>
      </c>
      <c r="J1189" t="s">
        <v>1195</v>
      </c>
      <c r="K1189" t="s">
        <v>1196</v>
      </c>
      <c r="L1189">
        <v>1368</v>
      </c>
      <c r="N1189">
        <v>1011</v>
      </c>
      <c r="O1189" t="s">
        <v>1151</v>
      </c>
      <c r="P1189" t="s">
        <v>1151</v>
      </c>
      <c r="Q1189">
        <v>1</v>
      </c>
      <c r="X1189">
        <v>0.08</v>
      </c>
      <c r="Y1189">
        <v>0</v>
      </c>
      <c r="Z1189">
        <v>86.4</v>
      </c>
      <c r="AA1189">
        <v>13.5</v>
      </c>
      <c r="AB1189">
        <v>0</v>
      </c>
      <c r="AC1189">
        <v>0</v>
      </c>
      <c r="AD1189">
        <v>1</v>
      </c>
      <c r="AE1189">
        <v>0</v>
      </c>
      <c r="AF1189" t="s">
        <v>19</v>
      </c>
      <c r="AG1189">
        <v>0.1</v>
      </c>
      <c r="AH1189">
        <v>2</v>
      </c>
      <c r="AI1189">
        <v>39574157</v>
      </c>
      <c r="AJ1189">
        <v>1241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</row>
    <row r="1190" spans="1:44" x14ac:dyDescent="0.2">
      <c r="A1190">
        <f>ROW(Source!A578)</f>
        <v>578</v>
      </c>
      <c r="B1190">
        <v>39574167</v>
      </c>
      <c r="C1190">
        <v>39574154</v>
      </c>
      <c r="D1190">
        <v>36882159</v>
      </c>
      <c r="E1190">
        <v>1</v>
      </c>
      <c r="F1190">
        <v>1</v>
      </c>
      <c r="G1190">
        <v>1</v>
      </c>
      <c r="H1190">
        <v>2</v>
      </c>
      <c r="I1190" t="s">
        <v>1155</v>
      </c>
      <c r="J1190" t="s">
        <v>1156</v>
      </c>
      <c r="K1190" t="s">
        <v>1157</v>
      </c>
      <c r="L1190">
        <v>1368</v>
      </c>
      <c r="N1190">
        <v>1011</v>
      </c>
      <c r="O1190" t="s">
        <v>1151</v>
      </c>
      <c r="P1190" t="s">
        <v>1151</v>
      </c>
      <c r="Q1190">
        <v>1</v>
      </c>
      <c r="X1190">
        <v>0.05</v>
      </c>
      <c r="Y1190">
        <v>0</v>
      </c>
      <c r="Z1190">
        <v>111.99</v>
      </c>
      <c r="AA1190">
        <v>13.5</v>
      </c>
      <c r="AB1190">
        <v>0</v>
      </c>
      <c r="AC1190">
        <v>0</v>
      </c>
      <c r="AD1190">
        <v>1</v>
      </c>
      <c r="AE1190">
        <v>0</v>
      </c>
      <c r="AF1190" t="s">
        <v>19</v>
      </c>
      <c r="AG1190">
        <v>6.25E-2</v>
      </c>
      <c r="AH1190">
        <v>2</v>
      </c>
      <c r="AI1190">
        <v>39574158</v>
      </c>
      <c r="AJ1190">
        <v>1242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</row>
    <row r="1191" spans="1:44" x14ac:dyDescent="0.2">
      <c r="A1191">
        <f>ROW(Source!A578)</f>
        <v>578</v>
      </c>
      <c r="B1191">
        <v>39574168</v>
      </c>
      <c r="C1191">
        <v>39574154</v>
      </c>
      <c r="D1191">
        <v>36882787</v>
      </c>
      <c r="E1191">
        <v>1</v>
      </c>
      <c r="F1191">
        <v>1</v>
      </c>
      <c r="G1191">
        <v>1</v>
      </c>
      <c r="H1191">
        <v>2</v>
      </c>
      <c r="I1191" t="s">
        <v>1296</v>
      </c>
      <c r="J1191" t="s">
        <v>1297</v>
      </c>
      <c r="K1191" t="s">
        <v>1298</v>
      </c>
      <c r="L1191">
        <v>1368</v>
      </c>
      <c r="N1191">
        <v>1011</v>
      </c>
      <c r="O1191" t="s">
        <v>1151</v>
      </c>
      <c r="P1191" t="s">
        <v>1151</v>
      </c>
      <c r="Q1191">
        <v>1</v>
      </c>
      <c r="X1191">
        <v>0.41</v>
      </c>
      <c r="Y1191">
        <v>0</v>
      </c>
      <c r="Z1191">
        <v>30</v>
      </c>
      <c r="AA1191">
        <v>0</v>
      </c>
      <c r="AB1191">
        <v>0</v>
      </c>
      <c r="AC1191">
        <v>0</v>
      </c>
      <c r="AD1191">
        <v>1</v>
      </c>
      <c r="AE1191">
        <v>0</v>
      </c>
      <c r="AF1191" t="s">
        <v>19</v>
      </c>
      <c r="AG1191">
        <v>0.51249999999999996</v>
      </c>
      <c r="AH1191">
        <v>2</v>
      </c>
      <c r="AI1191">
        <v>39574159</v>
      </c>
      <c r="AJ1191">
        <v>1243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</row>
    <row r="1192" spans="1:44" x14ac:dyDescent="0.2">
      <c r="A1192">
        <f>ROW(Source!A578)</f>
        <v>578</v>
      </c>
      <c r="B1192">
        <v>39574169</v>
      </c>
      <c r="C1192">
        <v>39574154</v>
      </c>
      <c r="D1192">
        <v>36883554</v>
      </c>
      <c r="E1192">
        <v>1</v>
      </c>
      <c r="F1192">
        <v>1</v>
      </c>
      <c r="G1192">
        <v>1</v>
      </c>
      <c r="H1192">
        <v>2</v>
      </c>
      <c r="I1192" t="s">
        <v>1158</v>
      </c>
      <c r="J1192" t="s">
        <v>1159</v>
      </c>
      <c r="K1192" t="s">
        <v>1160</v>
      </c>
      <c r="L1192">
        <v>1368</v>
      </c>
      <c r="N1192">
        <v>1011</v>
      </c>
      <c r="O1192" t="s">
        <v>1151</v>
      </c>
      <c r="P1192" t="s">
        <v>1151</v>
      </c>
      <c r="Q1192">
        <v>1</v>
      </c>
      <c r="X1192">
        <v>0.08</v>
      </c>
      <c r="Y1192">
        <v>0</v>
      </c>
      <c r="Z1192">
        <v>65.709999999999994</v>
      </c>
      <c r="AA1192">
        <v>11.6</v>
      </c>
      <c r="AB1192">
        <v>0</v>
      </c>
      <c r="AC1192">
        <v>0</v>
      </c>
      <c r="AD1192">
        <v>1</v>
      </c>
      <c r="AE1192">
        <v>0</v>
      </c>
      <c r="AF1192" t="s">
        <v>19</v>
      </c>
      <c r="AG1192">
        <v>0.1</v>
      </c>
      <c r="AH1192">
        <v>2</v>
      </c>
      <c r="AI1192">
        <v>39574160</v>
      </c>
      <c r="AJ1192">
        <v>1244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</row>
    <row r="1193" spans="1:44" x14ac:dyDescent="0.2">
      <c r="A1193">
        <f>ROW(Source!A578)</f>
        <v>578</v>
      </c>
      <c r="B1193">
        <v>39574170</v>
      </c>
      <c r="C1193">
        <v>39574154</v>
      </c>
      <c r="D1193">
        <v>36799896</v>
      </c>
      <c r="E1193">
        <v>1</v>
      </c>
      <c r="F1193">
        <v>1</v>
      </c>
      <c r="G1193">
        <v>1</v>
      </c>
      <c r="H1193">
        <v>3</v>
      </c>
      <c r="I1193" t="s">
        <v>1497</v>
      </c>
      <c r="J1193" t="s">
        <v>1498</v>
      </c>
      <c r="K1193" t="s">
        <v>1499</v>
      </c>
      <c r="L1193">
        <v>1348</v>
      </c>
      <c r="N1193">
        <v>1009</v>
      </c>
      <c r="O1193" t="s">
        <v>64</v>
      </c>
      <c r="P1193" t="s">
        <v>64</v>
      </c>
      <c r="Q1193">
        <v>1000</v>
      </c>
      <c r="X1193">
        <v>0.05</v>
      </c>
      <c r="Y1193">
        <v>3390</v>
      </c>
      <c r="Z1193">
        <v>0</v>
      </c>
      <c r="AA1193">
        <v>0</v>
      </c>
      <c r="AB1193">
        <v>0</v>
      </c>
      <c r="AC1193">
        <v>0</v>
      </c>
      <c r="AD1193">
        <v>1</v>
      </c>
      <c r="AE1193">
        <v>0</v>
      </c>
      <c r="AF1193" t="s">
        <v>3</v>
      </c>
      <c r="AG1193">
        <v>0.05</v>
      </c>
      <c r="AH1193">
        <v>2</v>
      </c>
      <c r="AI1193">
        <v>39574161</v>
      </c>
      <c r="AJ1193">
        <v>1245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</row>
    <row r="1194" spans="1:44" x14ac:dyDescent="0.2">
      <c r="A1194">
        <f>ROW(Source!A578)</f>
        <v>578</v>
      </c>
      <c r="B1194">
        <v>39574171</v>
      </c>
      <c r="C1194">
        <v>39574154</v>
      </c>
      <c r="D1194">
        <v>36832714</v>
      </c>
      <c r="E1194">
        <v>1</v>
      </c>
      <c r="F1194">
        <v>1</v>
      </c>
      <c r="G1194">
        <v>1</v>
      </c>
      <c r="H1194">
        <v>3</v>
      </c>
      <c r="I1194" t="s">
        <v>868</v>
      </c>
      <c r="J1194" t="s">
        <v>870</v>
      </c>
      <c r="K1194" t="s">
        <v>869</v>
      </c>
      <c r="L1194">
        <v>1327</v>
      </c>
      <c r="N1194">
        <v>1005</v>
      </c>
      <c r="O1194" t="s">
        <v>250</v>
      </c>
      <c r="P1194" t="s">
        <v>250</v>
      </c>
      <c r="Q1194">
        <v>1</v>
      </c>
      <c r="X1194">
        <v>110</v>
      </c>
      <c r="Y1194">
        <v>6.2</v>
      </c>
      <c r="Z1194">
        <v>0</v>
      </c>
      <c r="AA1194">
        <v>0</v>
      </c>
      <c r="AB1194">
        <v>0</v>
      </c>
      <c r="AC1194">
        <v>0</v>
      </c>
      <c r="AD1194">
        <v>1</v>
      </c>
      <c r="AE1194">
        <v>0</v>
      </c>
      <c r="AF1194" t="s">
        <v>3</v>
      </c>
      <c r="AG1194">
        <v>110</v>
      </c>
      <c r="AH1194">
        <v>2</v>
      </c>
      <c r="AI1194">
        <v>39574162</v>
      </c>
      <c r="AJ1194">
        <v>1246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</row>
    <row r="1195" spans="1:44" x14ac:dyDescent="0.2">
      <c r="A1195">
        <f>ROW(Source!A581)</f>
        <v>581</v>
      </c>
      <c r="B1195">
        <v>39574185</v>
      </c>
      <c r="C1195">
        <v>39574174</v>
      </c>
      <c r="D1195">
        <v>37064878</v>
      </c>
      <c r="E1195">
        <v>1</v>
      </c>
      <c r="F1195">
        <v>1</v>
      </c>
      <c r="G1195">
        <v>1</v>
      </c>
      <c r="H1195">
        <v>1</v>
      </c>
      <c r="I1195" t="s">
        <v>1173</v>
      </c>
      <c r="J1195" t="s">
        <v>3</v>
      </c>
      <c r="K1195" t="s">
        <v>1174</v>
      </c>
      <c r="L1195">
        <v>1191</v>
      </c>
      <c r="N1195">
        <v>1013</v>
      </c>
      <c r="O1195" t="s">
        <v>1143</v>
      </c>
      <c r="P1195" t="s">
        <v>1143</v>
      </c>
      <c r="Q1195">
        <v>1</v>
      </c>
      <c r="X1195">
        <v>74.23</v>
      </c>
      <c r="Y1195">
        <v>0</v>
      </c>
      <c r="Z1195">
        <v>0</v>
      </c>
      <c r="AA1195">
        <v>0</v>
      </c>
      <c r="AB1195">
        <v>9.4</v>
      </c>
      <c r="AC1195">
        <v>0</v>
      </c>
      <c r="AD1195">
        <v>1</v>
      </c>
      <c r="AE1195">
        <v>1</v>
      </c>
      <c r="AF1195" t="s">
        <v>20</v>
      </c>
      <c r="AG1195">
        <v>85.364499999999992</v>
      </c>
      <c r="AH1195">
        <v>2</v>
      </c>
      <c r="AI1195">
        <v>39574175</v>
      </c>
      <c r="AJ1195">
        <v>1248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</row>
    <row r="1196" spans="1:44" x14ac:dyDescent="0.2">
      <c r="A1196">
        <f>ROW(Source!A581)</f>
        <v>581</v>
      </c>
      <c r="B1196">
        <v>39574186</v>
      </c>
      <c r="C1196">
        <v>39574174</v>
      </c>
      <c r="D1196">
        <v>37064876</v>
      </c>
      <c r="E1196">
        <v>1</v>
      </c>
      <c r="F1196">
        <v>1</v>
      </c>
      <c r="G1196">
        <v>1</v>
      </c>
      <c r="H1196">
        <v>1</v>
      </c>
      <c r="I1196" t="s">
        <v>1146</v>
      </c>
      <c r="J1196" t="s">
        <v>3</v>
      </c>
      <c r="K1196" t="s">
        <v>1147</v>
      </c>
      <c r="L1196">
        <v>1191</v>
      </c>
      <c r="N1196">
        <v>1013</v>
      </c>
      <c r="O1196" t="s">
        <v>1143</v>
      </c>
      <c r="P1196" t="s">
        <v>1143</v>
      </c>
      <c r="Q1196">
        <v>1</v>
      </c>
      <c r="X1196">
        <v>0.69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1</v>
      </c>
      <c r="AE1196">
        <v>2</v>
      </c>
      <c r="AF1196" t="s">
        <v>19</v>
      </c>
      <c r="AG1196">
        <v>0.86249999999999993</v>
      </c>
      <c r="AH1196">
        <v>2</v>
      </c>
      <c r="AI1196">
        <v>39574176</v>
      </c>
      <c r="AJ1196">
        <v>1249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</row>
    <row r="1197" spans="1:44" x14ac:dyDescent="0.2">
      <c r="A1197">
        <f>ROW(Source!A581)</f>
        <v>581</v>
      </c>
      <c r="B1197">
        <v>39574187</v>
      </c>
      <c r="C1197">
        <v>39574174</v>
      </c>
      <c r="D1197">
        <v>36882159</v>
      </c>
      <c r="E1197">
        <v>1</v>
      </c>
      <c r="F1197">
        <v>1</v>
      </c>
      <c r="G1197">
        <v>1</v>
      </c>
      <c r="H1197">
        <v>2</v>
      </c>
      <c r="I1197" t="s">
        <v>1155</v>
      </c>
      <c r="J1197" t="s">
        <v>1156</v>
      </c>
      <c r="K1197" t="s">
        <v>1157</v>
      </c>
      <c r="L1197">
        <v>1368</v>
      </c>
      <c r="N1197">
        <v>1011</v>
      </c>
      <c r="O1197" t="s">
        <v>1151</v>
      </c>
      <c r="P1197" t="s">
        <v>1151</v>
      </c>
      <c r="Q1197">
        <v>1</v>
      </c>
      <c r="X1197">
        <v>0.28999999999999998</v>
      </c>
      <c r="Y1197">
        <v>0</v>
      </c>
      <c r="Z1197">
        <v>111.99</v>
      </c>
      <c r="AA1197">
        <v>13.5</v>
      </c>
      <c r="AB1197">
        <v>0</v>
      </c>
      <c r="AC1197">
        <v>0</v>
      </c>
      <c r="AD1197">
        <v>1</v>
      </c>
      <c r="AE1197">
        <v>0</v>
      </c>
      <c r="AF1197" t="s">
        <v>19</v>
      </c>
      <c r="AG1197">
        <v>0.36249999999999999</v>
      </c>
      <c r="AH1197">
        <v>2</v>
      </c>
      <c r="AI1197">
        <v>39574177</v>
      </c>
      <c r="AJ1197">
        <v>1250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</row>
    <row r="1198" spans="1:44" x14ac:dyDescent="0.2">
      <c r="A1198">
        <f>ROW(Source!A581)</f>
        <v>581</v>
      </c>
      <c r="B1198">
        <v>39574188</v>
      </c>
      <c r="C1198">
        <v>39574174</v>
      </c>
      <c r="D1198">
        <v>36883554</v>
      </c>
      <c r="E1198">
        <v>1</v>
      </c>
      <c r="F1198">
        <v>1</v>
      </c>
      <c r="G1198">
        <v>1</v>
      </c>
      <c r="H1198">
        <v>2</v>
      </c>
      <c r="I1198" t="s">
        <v>1158</v>
      </c>
      <c r="J1198" t="s">
        <v>1159</v>
      </c>
      <c r="K1198" t="s">
        <v>1160</v>
      </c>
      <c r="L1198">
        <v>1368</v>
      </c>
      <c r="N1198">
        <v>1011</v>
      </c>
      <c r="O1198" t="s">
        <v>1151</v>
      </c>
      <c r="P1198" t="s">
        <v>1151</v>
      </c>
      <c r="Q1198">
        <v>1</v>
      </c>
      <c r="X1198">
        <v>0.4</v>
      </c>
      <c r="Y1198">
        <v>0</v>
      </c>
      <c r="Z1198">
        <v>65.709999999999994</v>
      </c>
      <c r="AA1198">
        <v>11.6</v>
      </c>
      <c r="AB1198">
        <v>0</v>
      </c>
      <c r="AC1198">
        <v>0</v>
      </c>
      <c r="AD1198">
        <v>1</v>
      </c>
      <c r="AE1198">
        <v>0</v>
      </c>
      <c r="AF1198" t="s">
        <v>19</v>
      </c>
      <c r="AG1198">
        <v>0.5</v>
      </c>
      <c r="AH1198">
        <v>2</v>
      </c>
      <c r="AI1198">
        <v>39574178</v>
      </c>
      <c r="AJ1198">
        <v>1251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</row>
    <row r="1199" spans="1:44" x14ac:dyDescent="0.2">
      <c r="A1199">
        <f>ROW(Source!A581)</f>
        <v>581</v>
      </c>
      <c r="B1199">
        <v>39574189</v>
      </c>
      <c r="C1199">
        <v>39574174</v>
      </c>
      <c r="D1199">
        <v>36804897</v>
      </c>
      <c r="E1199">
        <v>1</v>
      </c>
      <c r="F1199">
        <v>1</v>
      </c>
      <c r="G1199">
        <v>1</v>
      </c>
      <c r="H1199">
        <v>3</v>
      </c>
      <c r="I1199" t="s">
        <v>1500</v>
      </c>
      <c r="J1199" t="s">
        <v>1501</v>
      </c>
      <c r="K1199" t="s">
        <v>1502</v>
      </c>
      <c r="L1199">
        <v>1355</v>
      </c>
      <c r="N1199">
        <v>1010</v>
      </c>
      <c r="O1199" t="s">
        <v>1503</v>
      </c>
      <c r="P1199" t="s">
        <v>1503</v>
      </c>
      <c r="Q1199">
        <v>100</v>
      </c>
      <c r="X1199">
        <v>18</v>
      </c>
      <c r="Y1199">
        <v>10</v>
      </c>
      <c r="Z1199">
        <v>0</v>
      </c>
      <c r="AA1199">
        <v>0</v>
      </c>
      <c r="AB1199">
        <v>0</v>
      </c>
      <c r="AC1199">
        <v>0</v>
      </c>
      <c r="AD1199">
        <v>1</v>
      </c>
      <c r="AE1199">
        <v>0</v>
      </c>
      <c r="AF1199" t="s">
        <v>3</v>
      </c>
      <c r="AG1199">
        <v>18</v>
      </c>
      <c r="AH1199">
        <v>2</v>
      </c>
      <c r="AI1199">
        <v>39574179</v>
      </c>
      <c r="AJ1199">
        <v>1252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</row>
    <row r="1200" spans="1:44" x14ac:dyDescent="0.2">
      <c r="A1200">
        <f>ROW(Source!A581)</f>
        <v>581</v>
      </c>
      <c r="B1200">
        <v>39574190</v>
      </c>
      <c r="C1200">
        <v>39574174</v>
      </c>
      <c r="D1200">
        <v>36826358</v>
      </c>
      <c r="E1200">
        <v>1</v>
      </c>
      <c r="F1200">
        <v>1</v>
      </c>
      <c r="G1200">
        <v>1</v>
      </c>
      <c r="H1200">
        <v>3</v>
      </c>
      <c r="I1200" t="s">
        <v>880</v>
      </c>
      <c r="J1200" t="s">
        <v>883</v>
      </c>
      <c r="K1200" t="s">
        <v>881</v>
      </c>
      <c r="L1200">
        <v>2233</v>
      </c>
      <c r="N1200">
        <v>1013</v>
      </c>
      <c r="O1200" t="s">
        <v>882</v>
      </c>
      <c r="P1200" t="s">
        <v>882</v>
      </c>
      <c r="Q1200">
        <v>1</v>
      </c>
      <c r="X1200">
        <v>270</v>
      </c>
      <c r="Y1200">
        <v>28.48</v>
      </c>
      <c r="Z1200">
        <v>0</v>
      </c>
      <c r="AA1200">
        <v>0</v>
      </c>
      <c r="AB1200">
        <v>0</v>
      </c>
      <c r="AC1200">
        <v>0</v>
      </c>
      <c r="AD1200">
        <v>1</v>
      </c>
      <c r="AE1200">
        <v>0</v>
      </c>
      <c r="AF1200" t="s">
        <v>3</v>
      </c>
      <c r="AG1200">
        <v>270</v>
      </c>
      <c r="AH1200">
        <v>2</v>
      </c>
      <c r="AI1200">
        <v>39574180</v>
      </c>
      <c r="AJ1200">
        <v>1253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</row>
    <row r="1201" spans="1:44" x14ac:dyDescent="0.2">
      <c r="A1201">
        <f>ROW(Source!A581)</f>
        <v>581</v>
      </c>
      <c r="B1201">
        <v>39574191</v>
      </c>
      <c r="C1201">
        <v>39574174</v>
      </c>
      <c r="D1201">
        <v>36832521</v>
      </c>
      <c r="E1201">
        <v>1</v>
      </c>
      <c r="F1201">
        <v>1</v>
      </c>
      <c r="G1201">
        <v>1</v>
      </c>
      <c r="H1201">
        <v>3</v>
      </c>
      <c r="I1201" t="s">
        <v>885</v>
      </c>
      <c r="J1201" t="s">
        <v>887</v>
      </c>
      <c r="K1201" t="s">
        <v>886</v>
      </c>
      <c r="L1201">
        <v>1327</v>
      </c>
      <c r="N1201">
        <v>1005</v>
      </c>
      <c r="O1201" t="s">
        <v>250</v>
      </c>
      <c r="P1201" t="s">
        <v>250</v>
      </c>
      <c r="Q1201">
        <v>1</v>
      </c>
      <c r="X1201">
        <v>116</v>
      </c>
      <c r="Y1201">
        <v>12.37</v>
      </c>
      <c r="Z1201">
        <v>0</v>
      </c>
      <c r="AA1201">
        <v>0</v>
      </c>
      <c r="AB1201">
        <v>0</v>
      </c>
      <c r="AC1201">
        <v>0</v>
      </c>
      <c r="AD1201">
        <v>1</v>
      </c>
      <c r="AE1201">
        <v>0</v>
      </c>
      <c r="AF1201" t="s">
        <v>3</v>
      </c>
      <c r="AG1201">
        <v>116</v>
      </c>
      <c r="AH1201">
        <v>2</v>
      </c>
      <c r="AI1201">
        <v>39574181</v>
      </c>
      <c r="AJ1201">
        <v>1254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</row>
    <row r="1202" spans="1:44" x14ac:dyDescent="0.2">
      <c r="A1202">
        <f>ROW(Source!A587)</f>
        <v>587</v>
      </c>
      <c r="B1202">
        <v>39574220</v>
      </c>
      <c r="C1202">
        <v>39574197</v>
      </c>
      <c r="D1202">
        <v>37070495</v>
      </c>
      <c r="E1202">
        <v>1</v>
      </c>
      <c r="F1202">
        <v>1</v>
      </c>
      <c r="G1202">
        <v>1</v>
      </c>
      <c r="H1202">
        <v>1</v>
      </c>
      <c r="I1202" t="s">
        <v>1274</v>
      </c>
      <c r="J1202" t="s">
        <v>3</v>
      </c>
      <c r="K1202" t="s">
        <v>1275</v>
      </c>
      <c r="L1202">
        <v>1191</v>
      </c>
      <c r="N1202">
        <v>1013</v>
      </c>
      <c r="O1202" t="s">
        <v>1143</v>
      </c>
      <c r="P1202" t="s">
        <v>1143</v>
      </c>
      <c r="Q1202">
        <v>1</v>
      </c>
      <c r="X1202">
        <v>38.64</v>
      </c>
      <c r="Y1202">
        <v>0</v>
      </c>
      <c r="Z1202">
        <v>0</v>
      </c>
      <c r="AA1202">
        <v>0</v>
      </c>
      <c r="AB1202">
        <v>8.74</v>
      </c>
      <c r="AC1202">
        <v>0</v>
      </c>
      <c r="AD1202">
        <v>1</v>
      </c>
      <c r="AE1202">
        <v>1</v>
      </c>
      <c r="AF1202" t="s">
        <v>20</v>
      </c>
      <c r="AG1202">
        <v>44.436</v>
      </c>
      <c r="AH1202">
        <v>2</v>
      </c>
      <c r="AI1202">
        <v>39574198</v>
      </c>
      <c r="AJ1202">
        <v>1258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</row>
    <row r="1203" spans="1:44" x14ac:dyDescent="0.2">
      <c r="A1203">
        <f>ROW(Source!A587)</f>
        <v>587</v>
      </c>
      <c r="B1203">
        <v>39574221</v>
      </c>
      <c r="C1203">
        <v>39574197</v>
      </c>
      <c r="D1203">
        <v>37064876</v>
      </c>
      <c r="E1203">
        <v>1</v>
      </c>
      <c r="F1203">
        <v>1</v>
      </c>
      <c r="G1203">
        <v>1</v>
      </c>
      <c r="H1203">
        <v>1</v>
      </c>
      <c r="I1203" t="s">
        <v>1146</v>
      </c>
      <c r="J1203" t="s">
        <v>3</v>
      </c>
      <c r="K1203" t="s">
        <v>1147</v>
      </c>
      <c r="L1203">
        <v>1191</v>
      </c>
      <c r="N1203">
        <v>1013</v>
      </c>
      <c r="O1203" t="s">
        <v>1143</v>
      </c>
      <c r="P1203" t="s">
        <v>1143</v>
      </c>
      <c r="Q1203">
        <v>1</v>
      </c>
      <c r="X1203">
        <v>3.72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1</v>
      </c>
      <c r="AE1203">
        <v>2</v>
      </c>
      <c r="AF1203" t="s">
        <v>19</v>
      </c>
      <c r="AG1203">
        <v>4.6500000000000004</v>
      </c>
      <c r="AH1203">
        <v>2</v>
      </c>
      <c r="AI1203">
        <v>39574199</v>
      </c>
      <c r="AJ1203">
        <v>1259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</row>
    <row r="1204" spans="1:44" x14ac:dyDescent="0.2">
      <c r="A1204">
        <f>ROW(Source!A587)</f>
        <v>587</v>
      </c>
      <c r="B1204">
        <v>39574222</v>
      </c>
      <c r="C1204">
        <v>39574197</v>
      </c>
      <c r="D1204">
        <v>36882079</v>
      </c>
      <c r="E1204">
        <v>1</v>
      </c>
      <c r="F1204">
        <v>1</v>
      </c>
      <c r="G1204">
        <v>1</v>
      </c>
      <c r="H1204">
        <v>2</v>
      </c>
      <c r="I1204" t="s">
        <v>1401</v>
      </c>
      <c r="J1204" t="s">
        <v>1402</v>
      </c>
      <c r="K1204" t="s">
        <v>1403</v>
      </c>
      <c r="L1204">
        <v>1368</v>
      </c>
      <c r="N1204">
        <v>1011</v>
      </c>
      <c r="O1204" t="s">
        <v>1151</v>
      </c>
      <c r="P1204" t="s">
        <v>1151</v>
      </c>
      <c r="Q1204">
        <v>1</v>
      </c>
      <c r="X1204">
        <v>0.04</v>
      </c>
      <c r="Y1204">
        <v>0</v>
      </c>
      <c r="Z1204">
        <v>120.24</v>
      </c>
      <c r="AA1204">
        <v>15.42</v>
      </c>
      <c r="AB1204">
        <v>0</v>
      </c>
      <c r="AC1204">
        <v>0</v>
      </c>
      <c r="AD1204">
        <v>1</v>
      </c>
      <c r="AE1204">
        <v>0</v>
      </c>
      <c r="AF1204" t="s">
        <v>19</v>
      </c>
      <c r="AG1204">
        <v>0.05</v>
      </c>
      <c r="AH1204">
        <v>2</v>
      </c>
      <c r="AI1204">
        <v>39574200</v>
      </c>
      <c r="AJ1204">
        <v>1260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</row>
    <row r="1205" spans="1:44" x14ac:dyDescent="0.2">
      <c r="A1205">
        <f>ROW(Source!A587)</f>
        <v>587</v>
      </c>
      <c r="B1205">
        <v>39574223</v>
      </c>
      <c r="C1205">
        <v>39574197</v>
      </c>
      <c r="D1205">
        <v>36882159</v>
      </c>
      <c r="E1205">
        <v>1</v>
      </c>
      <c r="F1205">
        <v>1</v>
      </c>
      <c r="G1205">
        <v>1</v>
      </c>
      <c r="H1205">
        <v>2</v>
      </c>
      <c r="I1205" t="s">
        <v>1155</v>
      </c>
      <c r="J1205" t="s">
        <v>1156</v>
      </c>
      <c r="K1205" t="s">
        <v>1157</v>
      </c>
      <c r="L1205">
        <v>1368</v>
      </c>
      <c r="N1205">
        <v>1011</v>
      </c>
      <c r="O1205" t="s">
        <v>1151</v>
      </c>
      <c r="P1205" t="s">
        <v>1151</v>
      </c>
      <c r="Q1205">
        <v>1</v>
      </c>
      <c r="X1205">
        <v>0.23</v>
      </c>
      <c r="Y1205">
        <v>0</v>
      </c>
      <c r="Z1205">
        <v>111.99</v>
      </c>
      <c r="AA1205">
        <v>13.5</v>
      </c>
      <c r="AB1205">
        <v>0</v>
      </c>
      <c r="AC1205">
        <v>0</v>
      </c>
      <c r="AD1205">
        <v>1</v>
      </c>
      <c r="AE1205">
        <v>0</v>
      </c>
      <c r="AF1205" t="s">
        <v>19</v>
      </c>
      <c r="AG1205">
        <v>0.28750000000000003</v>
      </c>
      <c r="AH1205">
        <v>2</v>
      </c>
      <c r="AI1205">
        <v>39574201</v>
      </c>
      <c r="AJ1205">
        <v>1261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</row>
    <row r="1206" spans="1:44" x14ac:dyDescent="0.2">
      <c r="A1206">
        <f>ROW(Source!A587)</f>
        <v>587</v>
      </c>
      <c r="B1206">
        <v>39574224</v>
      </c>
      <c r="C1206">
        <v>39574197</v>
      </c>
      <c r="D1206">
        <v>36882173</v>
      </c>
      <c r="E1206">
        <v>1</v>
      </c>
      <c r="F1206">
        <v>1</v>
      </c>
      <c r="G1206">
        <v>1</v>
      </c>
      <c r="H1206">
        <v>2</v>
      </c>
      <c r="I1206" t="s">
        <v>1457</v>
      </c>
      <c r="J1206" t="s">
        <v>1458</v>
      </c>
      <c r="K1206" t="s">
        <v>1459</v>
      </c>
      <c r="L1206">
        <v>1368</v>
      </c>
      <c r="N1206">
        <v>1011</v>
      </c>
      <c r="O1206" t="s">
        <v>1151</v>
      </c>
      <c r="P1206" t="s">
        <v>1151</v>
      </c>
      <c r="Q1206">
        <v>1</v>
      </c>
      <c r="X1206">
        <v>3.1</v>
      </c>
      <c r="Y1206">
        <v>0</v>
      </c>
      <c r="Z1206">
        <v>175.56</v>
      </c>
      <c r="AA1206">
        <v>14.4</v>
      </c>
      <c r="AB1206">
        <v>0</v>
      </c>
      <c r="AC1206">
        <v>0</v>
      </c>
      <c r="AD1206">
        <v>1</v>
      </c>
      <c r="AE1206">
        <v>0</v>
      </c>
      <c r="AF1206" t="s">
        <v>19</v>
      </c>
      <c r="AG1206">
        <v>3.875</v>
      </c>
      <c r="AH1206">
        <v>2</v>
      </c>
      <c r="AI1206">
        <v>39574202</v>
      </c>
      <c r="AJ1206">
        <v>1262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</row>
    <row r="1207" spans="1:44" x14ac:dyDescent="0.2">
      <c r="A1207">
        <f>ROW(Source!A587)</f>
        <v>587</v>
      </c>
      <c r="B1207">
        <v>39574225</v>
      </c>
      <c r="C1207">
        <v>39574197</v>
      </c>
      <c r="D1207">
        <v>36882292</v>
      </c>
      <c r="E1207">
        <v>1</v>
      </c>
      <c r="F1207">
        <v>1</v>
      </c>
      <c r="G1207">
        <v>1</v>
      </c>
      <c r="H1207">
        <v>2</v>
      </c>
      <c r="I1207" t="s">
        <v>1445</v>
      </c>
      <c r="J1207" t="s">
        <v>1446</v>
      </c>
      <c r="K1207" t="s">
        <v>1447</v>
      </c>
      <c r="L1207">
        <v>1368</v>
      </c>
      <c r="N1207">
        <v>1011</v>
      </c>
      <c r="O1207" t="s">
        <v>1151</v>
      </c>
      <c r="P1207" t="s">
        <v>1151</v>
      </c>
      <c r="Q1207">
        <v>1</v>
      </c>
      <c r="X1207">
        <v>0.99</v>
      </c>
      <c r="Y1207">
        <v>0</v>
      </c>
      <c r="Z1207">
        <v>0.9</v>
      </c>
      <c r="AA1207">
        <v>0</v>
      </c>
      <c r="AB1207">
        <v>0</v>
      </c>
      <c r="AC1207">
        <v>0</v>
      </c>
      <c r="AD1207">
        <v>1</v>
      </c>
      <c r="AE1207">
        <v>0</v>
      </c>
      <c r="AF1207" t="s">
        <v>19</v>
      </c>
      <c r="AG1207">
        <v>1.2375</v>
      </c>
      <c r="AH1207">
        <v>2</v>
      </c>
      <c r="AI1207">
        <v>39574203</v>
      </c>
      <c r="AJ1207">
        <v>1263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</row>
    <row r="1208" spans="1:44" x14ac:dyDescent="0.2">
      <c r="A1208">
        <f>ROW(Source!A587)</f>
        <v>587</v>
      </c>
      <c r="B1208">
        <v>39574226</v>
      </c>
      <c r="C1208">
        <v>39574197</v>
      </c>
      <c r="D1208">
        <v>36883554</v>
      </c>
      <c r="E1208">
        <v>1</v>
      </c>
      <c r="F1208">
        <v>1</v>
      </c>
      <c r="G1208">
        <v>1</v>
      </c>
      <c r="H1208">
        <v>2</v>
      </c>
      <c r="I1208" t="s">
        <v>1158</v>
      </c>
      <c r="J1208" t="s">
        <v>1159</v>
      </c>
      <c r="K1208" t="s">
        <v>1160</v>
      </c>
      <c r="L1208">
        <v>1368</v>
      </c>
      <c r="N1208">
        <v>1011</v>
      </c>
      <c r="O1208" t="s">
        <v>1151</v>
      </c>
      <c r="P1208" t="s">
        <v>1151</v>
      </c>
      <c r="Q1208">
        <v>1</v>
      </c>
      <c r="X1208">
        <v>0.35</v>
      </c>
      <c r="Y1208">
        <v>0</v>
      </c>
      <c r="Z1208">
        <v>65.709999999999994</v>
      </c>
      <c r="AA1208">
        <v>11.6</v>
      </c>
      <c r="AB1208">
        <v>0</v>
      </c>
      <c r="AC1208">
        <v>0</v>
      </c>
      <c r="AD1208">
        <v>1</v>
      </c>
      <c r="AE1208">
        <v>0</v>
      </c>
      <c r="AF1208" t="s">
        <v>19</v>
      </c>
      <c r="AG1208">
        <v>0.4375</v>
      </c>
      <c r="AH1208">
        <v>2</v>
      </c>
      <c r="AI1208">
        <v>39574204</v>
      </c>
      <c r="AJ1208">
        <v>1264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</row>
    <row r="1209" spans="1:44" x14ac:dyDescent="0.2">
      <c r="A1209">
        <f>ROW(Source!A587)</f>
        <v>587</v>
      </c>
      <c r="B1209">
        <v>39574227</v>
      </c>
      <c r="C1209">
        <v>39574197</v>
      </c>
      <c r="D1209">
        <v>36883789</v>
      </c>
      <c r="E1209">
        <v>1</v>
      </c>
      <c r="F1209">
        <v>1</v>
      </c>
      <c r="G1209">
        <v>1</v>
      </c>
      <c r="H1209">
        <v>2</v>
      </c>
      <c r="I1209" t="s">
        <v>1378</v>
      </c>
      <c r="J1209" t="s">
        <v>1379</v>
      </c>
      <c r="K1209" t="s">
        <v>1380</v>
      </c>
      <c r="L1209">
        <v>1368</v>
      </c>
      <c r="N1209">
        <v>1011</v>
      </c>
      <c r="O1209" t="s">
        <v>1151</v>
      </c>
      <c r="P1209" t="s">
        <v>1151</v>
      </c>
      <c r="Q1209">
        <v>1</v>
      </c>
      <c r="X1209">
        <v>1.79</v>
      </c>
      <c r="Y1209">
        <v>0</v>
      </c>
      <c r="Z1209">
        <v>1.2</v>
      </c>
      <c r="AA1209">
        <v>0</v>
      </c>
      <c r="AB1209">
        <v>0</v>
      </c>
      <c r="AC1209">
        <v>0</v>
      </c>
      <c r="AD1209">
        <v>1</v>
      </c>
      <c r="AE1209">
        <v>0</v>
      </c>
      <c r="AF1209" t="s">
        <v>19</v>
      </c>
      <c r="AG1209">
        <v>2.2374999999999998</v>
      </c>
      <c r="AH1209">
        <v>2</v>
      </c>
      <c r="AI1209">
        <v>39574205</v>
      </c>
      <c r="AJ1209">
        <v>1265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</row>
    <row r="1210" spans="1:44" x14ac:dyDescent="0.2">
      <c r="A1210">
        <f>ROW(Source!A587)</f>
        <v>587</v>
      </c>
      <c r="B1210">
        <v>39574228</v>
      </c>
      <c r="C1210">
        <v>39574197</v>
      </c>
      <c r="D1210">
        <v>36883836</v>
      </c>
      <c r="E1210">
        <v>1</v>
      </c>
      <c r="F1210">
        <v>1</v>
      </c>
      <c r="G1210">
        <v>1</v>
      </c>
      <c r="H1210">
        <v>2</v>
      </c>
      <c r="I1210" t="s">
        <v>1407</v>
      </c>
      <c r="J1210" t="s">
        <v>1408</v>
      </c>
      <c r="K1210" t="s">
        <v>1409</v>
      </c>
      <c r="L1210">
        <v>1368</v>
      </c>
      <c r="N1210">
        <v>1011</v>
      </c>
      <c r="O1210" t="s">
        <v>1151</v>
      </c>
      <c r="P1210" t="s">
        <v>1151</v>
      </c>
      <c r="Q1210">
        <v>1</v>
      </c>
      <c r="X1210">
        <v>0.47</v>
      </c>
      <c r="Y1210">
        <v>0</v>
      </c>
      <c r="Z1210">
        <v>12.31</v>
      </c>
      <c r="AA1210">
        <v>0</v>
      </c>
      <c r="AB1210">
        <v>0</v>
      </c>
      <c r="AC1210">
        <v>0</v>
      </c>
      <c r="AD1210">
        <v>1</v>
      </c>
      <c r="AE1210">
        <v>0</v>
      </c>
      <c r="AF1210" t="s">
        <v>19</v>
      </c>
      <c r="AG1210">
        <v>0.58749999999999991</v>
      </c>
      <c r="AH1210">
        <v>2</v>
      </c>
      <c r="AI1210">
        <v>39574206</v>
      </c>
      <c r="AJ1210">
        <v>1266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</row>
    <row r="1211" spans="1:44" x14ac:dyDescent="0.2">
      <c r="A1211">
        <f>ROW(Source!A587)</f>
        <v>587</v>
      </c>
      <c r="B1211">
        <v>39574229</v>
      </c>
      <c r="C1211">
        <v>39574197</v>
      </c>
      <c r="D1211">
        <v>36800159</v>
      </c>
      <c r="E1211">
        <v>1</v>
      </c>
      <c r="F1211">
        <v>1</v>
      </c>
      <c r="G1211">
        <v>1</v>
      </c>
      <c r="H1211">
        <v>3</v>
      </c>
      <c r="I1211" t="s">
        <v>1387</v>
      </c>
      <c r="J1211" t="s">
        <v>1388</v>
      </c>
      <c r="K1211" t="s">
        <v>1389</v>
      </c>
      <c r="L1211">
        <v>1339</v>
      </c>
      <c r="N1211">
        <v>1007</v>
      </c>
      <c r="O1211" t="s">
        <v>73</v>
      </c>
      <c r="P1211" t="s">
        <v>73</v>
      </c>
      <c r="Q1211">
        <v>1</v>
      </c>
      <c r="X1211">
        <v>1.5</v>
      </c>
      <c r="Y1211">
        <v>6.22</v>
      </c>
      <c r="Z1211">
        <v>0</v>
      </c>
      <c r="AA1211">
        <v>0</v>
      </c>
      <c r="AB1211">
        <v>0</v>
      </c>
      <c r="AC1211">
        <v>0</v>
      </c>
      <c r="AD1211">
        <v>1</v>
      </c>
      <c r="AE1211">
        <v>0</v>
      </c>
      <c r="AF1211" t="s">
        <v>3</v>
      </c>
      <c r="AG1211">
        <v>1.5</v>
      </c>
      <c r="AH1211">
        <v>2</v>
      </c>
      <c r="AI1211">
        <v>39574207</v>
      </c>
      <c r="AJ1211">
        <v>1267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</row>
    <row r="1212" spans="1:44" x14ac:dyDescent="0.2">
      <c r="A1212">
        <f>ROW(Source!A587)</f>
        <v>587</v>
      </c>
      <c r="B1212">
        <v>39574230</v>
      </c>
      <c r="C1212">
        <v>39574197</v>
      </c>
      <c r="D1212">
        <v>36800166</v>
      </c>
      <c r="E1212">
        <v>1</v>
      </c>
      <c r="F1212">
        <v>1</v>
      </c>
      <c r="G1212">
        <v>1</v>
      </c>
      <c r="H1212">
        <v>3</v>
      </c>
      <c r="I1212" t="s">
        <v>1410</v>
      </c>
      <c r="J1212" t="s">
        <v>1411</v>
      </c>
      <c r="K1212" t="s">
        <v>1412</v>
      </c>
      <c r="L1212">
        <v>1346</v>
      </c>
      <c r="N1212">
        <v>1009</v>
      </c>
      <c r="O1212" t="s">
        <v>307</v>
      </c>
      <c r="P1212" t="s">
        <v>307</v>
      </c>
      <c r="Q1212">
        <v>1</v>
      </c>
      <c r="X1212">
        <v>0.45</v>
      </c>
      <c r="Y1212">
        <v>6.09</v>
      </c>
      <c r="Z1212">
        <v>0</v>
      </c>
      <c r="AA1212">
        <v>0</v>
      </c>
      <c r="AB1212">
        <v>0</v>
      </c>
      <c r="AC1212">
        <v>0</v>
      </c>
      <c r="AD1212">
        <v>1</v>
      </c>
      <c r="AE1212">
        <v>0</v>
      </c>
      <c r="AF1212" t="s">
        <v>3</v>
      </c>
      <c r="AG1212">
        <v>0.45</v>
      </c>
      <c r="AH1212">
        <v>2</v>
      </c>
      <c r="AI1212">
        <v>39574208</v>
      </c>
      <c r="AJ1212">
        <v>1268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</row>
    <row r="1213" spans="1:44" x14ac:dyDescent="0.2">
      <c r="A1213">
        <f>ROW(Source!A587)</f>
        <v>587</v>
      </c>
      <c r="B1213">
        <v>39574231</v>
      </c>
      <c r="C1213">
        <v>39574197</v>
      </c>
      <c r="D1213">
        <v>36803256</v>
      </c>
      <c r="E1213">
        <v>1</v>
      </c>
      <c r="F1213">
        <v>1</v>
      </c>
      <c r="G1213">
        <v>1</v>
      </c>
      <c r="H1213">
        <v>3</v>
      </c>
      <c r="I1213" t="s">
        <v>1178</v>
      </c>
      <c r="J1213" t="s">
        <v>1179</v>
      </c>
      <c r="K1213" t="s">
        <v>1180</v>
      </c>
      <c r="L1213">
        <v>1348</v>
      </c>
      <c r="N1213">
        <v>1009</v>
      </c>
      <c r="O1213" t="s">
        <v>64</v>
      </c>
      <c r="P1213" t="s">
        <v>64</v>
      </c>
      <c r="Q1213">
        <v>1000</v>
      </c>
      <c r="X1213">
        <v>6.0999999999999997E-4</v>
      </c>
      <c r="Y1213">
        <v>10315.01</v>
      </c>
      <c r="Z1213">
        <v>0</v>
      </c>
      <c r="AA1213">
        <v>0</v>
      </c>
      <c r="AB1213">
        <v>0</v>
      </c>
      <c r="AC1213">
        <v>0</v>
      </c>
      <c r="AD1213">
        <v>1</v>
      </c>
      <c r="AE1213">
        <v>0</v>
      </c>
      <c r="AF1213" t="s">
        <v>3</v>
      </c>
      <c r="AG1213">
        <v>6.0999999999999997E-4</v>
      </c>
      <c r="AH1213">
        <v>2</v>
      </c>
      <c r="AI1213">
        <v>39574209</v>
      </c>
      <c r="AJ1213">
        <v>1269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</row>
    <row r="1214" spans="1:44" x14ac:dyDescent="0.2">
      <c r="A1214">
        <f>ROW(Source!A587)</f>
        <v>587</v>
      </c>
      <c r="B1214">
        <v>39574232</v>
      </c>
      <c r="C1214">
        <v>39574197</v>
      </c>
      <c r="D1214">
        <v>36804447</v>
      </c>
      <c r="E1214">
        <v>1</v>
      </c>
      <c r="F1214">
        <v>1</v>
      </c>
      <c r="G1214">
        <v>1</v>
      </c>
      <c r="H1214">
        <v>3</v>
      </c>
      <c r="I1214" t="s">
        <v>1276</v>
      </c>
      <c r="J1214" t="s">
        <v>1277</v>
      </c>
      <c r="K1214" t="s">
        <v>1278</v>
      </c>
      <c r="L1214">
        <v>1348</v>
      </c>
      <c r="N1214">
        <v>1009</v>
      </c>
      <c r="O1214" t="s">
        <v>64</v>
      </c>
      <c r="P1214" t="s">
        <v>64</v>
      </c>
      <c r="Q1214">
        <v>1000</v>
      </c>
      <c r="X1214">
        <v>2.3E-3</v>
      </c>
      <c r="Y1214">
        <v>9040.01</v>
      </c>
      <c r="Z1214">
        <v>0</v>
      </c>
      <c r="AA1214">
        <v>0</v>
      </c>
      <c r="AB1214">
        <v>0</v>
      </c>
      <c r="AC1214">
        <v>0</v>
      </c>
      <c r="AD1214">
        <v>1</v>
      </c>
      <c r="AE1214">
        <v>0</v>
      </c>
      <c r="AF1214" t="s">
        <v>3</v>
      </c>
      <c r="AG1214">
        <v>2.3E-3</v>
      </c>
      <c r="AH1214">
        <v>2</v>
      </c>
      <c r="AI1214">
        <v>39574210</v>
      </c>
      <c r="AJ1214">
        <v>1270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</row>
    <row r="1215" spans="1:44" x14ac:dyDescent="0.2">
      <c r="A1215">
        <f>ROW(Source!A587)</f>
        <v>587</v>
      </c>
      <c r="B1215">
        <v>39574233</v>
      </c>
      <c r="C1215">
        <v>39574197</v>
      </c>
      <c r="D1215">
        <v>36805527</v>
      </c>
      <c r="E1215">
        <v>1</v>
      </c>
      <c r="F1215">
        <v>1</v>
      </c>
      <c r="G1215">
        <v>1</v>
      </c>
      <c r="H1215">
        <v>3</v>
      </c>
      <c r="I1215" t="s">
        <v>1413</v>
      </c>
      <c r="J1215" t="s">
        <v>1414</v>
      </c>
      <c r="K1215" t="s">
        <v>1415</v>
      </c>
      <c r="L1215">
        <v>1348</v>
      </c>
      <c r="N1215">
        <v>1009</v>
      </c>
      <c r="O1215" t="s">
        <v>64</v>
      </c>
      <c r="P1215" t="s">
        <v>64</v>
      </c>
      <c r="Q1215">
        <v>1000</v>
      </c>
      <c r="X1215">
        <v>1.4999999999999999E-4</v>
      </c>
      <c r="Y1215">
        <v>37900</v>
      </c>
      <c r="Z1215">
        <v>0</v>
      </c>
      <c r="AA1215">
        <v>0</v>
      </c>
      <c r="AB1215">
        <v>0</v>
      </c>
      <c r="AC1215">
        <v>0</v>
      </c>
      <c r="AD1215">
        <v>1</v>
      </c>
      <c r="AE1215">
        <v>0</v>
      </c>
      <c r="AF1215" t="s">
        <v>3</v>
      </c>
      <c r="AG1215">
        <v>1.4999999999999999E-4</v>
      </c>
      <c r="AH1215">
        <v>2</v>
      </c>
      <c r="AI1215">
        <v>39574211</v>
      </c>
      <c r="AJ1215">
        <v>1271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</row>
    <row r="1216" spans="1:44" x14ac:dyDescent="0.2">
      <c r="A1216">
        <f>ROW(Source!A587)</f>
        <v>587</v>
      </c>
      <c r="B1216">
        <v>39574234</v>
      </c>
      <c r="C1216">
        <v>39574197</v>
      </c>
      <c r="D1216">
        <v>36823258</v>
      </c>
      <c r="E1216">
        <v>1</v>
      </c>
      <c r="F1216">
        <v>1</v>
      </c>
      <c r="G1216">
        <v>1</v>
      </c>
      <c r="H1216">
        <v>3</v>
      </c>
      <c r="I1216" t="s">
        <v>579</v>
      </c>
      <c r="J1216" t="s">
        <v>581</v>
      </c>
      <c r="K1216" t="s">
        <v>580</v>
      </c>
      <c r="L1216">
        <v>1348</v>
      </c>
      <c r="N1216">
        <v>1009</v>
      </c>
      <c r="O1216" t="s">
        <v>64</v>
      </c>
      <c r="P1216" t="s">
        <v>64</v>
      </c>
      <c r="Q1216">
        <v>1000</v>
      </c>
      <c r="X1216">
        <v>1.0999999999999999E-2</v>
      </c>
      <c r="Y1216">
        <v>7712</v>
      </c>
      <c r="Z1216">
        <v>0</v>
      </c>
      <c r="AA1216">
        <v>0</v>
      </c>
      <c r="AB1216">
        <v>0</v>
      </c>
      <c r="AC1216">
        <v>0</v>
      </c>
      <c r="AD1216">
        <v>1</v>
      </c>
      <c r="AE1216">
        <v>0</v>
      </c>
      <c r="AF1216" t="s">
        <v>3</v>
      </c>
      <c r="AG1216">
        <v>1.0999999999999999E-2</v>
      </c>
      <c r="AH1216">
        <v>2</v>
      </c>
      <c r="AI1216">
        <v>39574212</v>
      </c>
      <c r="AJ1216">
        <v>1272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</row>
    <row r="1217" spans="1:44" x14ac:dyDescent="0.2">
      <c r="A1217">
        <f>ROW(Source!A587)</f>
        <v>587</v>
      </c>
      <c r="B1217">
        <v>39574235</v>
      </c>
      <c r="C1217">
        <v>39574197</v>
      </c>
      <c r="D1217">
        <v>36796193</v>
      </c>
      <c r="E1217">
        <v>17</v>
      </c>
      <c r="F1217">
        <v>1</v>
      </c>
      <c r="G1217">
        <v>1</v>
      </c>
      <c r="H1217">
        <v>3</v>
      </c>
      <c r="I1217" t="s">
        <v>1621</v>
      </c>
      <c r="J1217" t="s">
        <v>3</v>
      </c>
      <c r="K1217" t="s">
        <v>1622</v>
      </c>
      <c r="L1217">
        <v>1348</v>
      </c>
      <c r="N1217">
        <v>1009</v>
      </c>
      <c r="O1217" t="s">
        <v>64</v>
      </c>
      <c r="P1217" t="s">
        <v>64</v>
      </c>
      <c r="Q1217">
        <v>1000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1</v>
      </c>
      <c r="AD1217">
        <v>0</v>
      </c>
      <c r="AE1217">
        <v>0</v>
      </c>
      <c r="AF1217" t="s">
        <v>3</v>
      </c>
      <c r="AG1217">
        <v>0</v>
      </c>
      <c r="AH1217">
        <v>3</v>
      </c>
      <c r="AI1217">
        <v>-1</v>
      </c>
      <c r="AJ1217" t="s">
        <v>3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</row>
    <row r="1218" spans="1:44" x14ac:dyDescent="0.2">
      <c r="A1218">
        <f>ROW(Source!A587)</f>
        <v>587</v>
      </c>
      <c r="B1218">
        <v>39574236</v>
      </c>
      <c r="C1218">
        <v>39574197</v>
      </c>
      <c r="D1218">
        <v>36825287</v>
      </c>
      <c r="E1218">
        <v>1</v>
      </c>
      <c r="F1218">
        <v>1</v>
      </c>
      <c r="G1218">
        <v>1</v>
      </c>
      <c r="H1218">
        <v>3</v>
      </c>
      <c r="I1218" t="s">
        <v>1416</v>
      </c>
      <c r="J1218" t="s">
        <v>1417</v>
      </c>
      <c r="K1218" t="s">
        <v>1418</v>
      </c>
      <c r="L1218">
        <v>1302</v>
      </c>
      <c r="N1218">
        <v>1003</v>
      </c>
      <c r="O1218" t="s">
        <v>47</v>
      </c>
      <c r="P1218" t="s">
        <v>47</v>
      </c>
      <c r="Q1218">
        <v>10</v>
      </c>
      <c r="X1218">
        <v>1.4999999999999999E-2</v>
      </c>
      <c r="Y1218">
        <v>50.24</v>
      </c>
      <c r="Z1218">
        <v>0</v>
      </c>
      <c r="AA1218">
        <v>0</v>
      </c>
      <c r="AB1218">
        <v>0</v>
      </c>
      <c r="AC1218">
        <v>0</v>
      </c>
      <c r="AD1218">
        <v>1</v>
      </c>
      <c r="AE1218">
        <v>0</v>
      </c>
      <c r="AF1218" t="s">
        <v>3</v>
      </c>
      <c r="AG1218">
        <v>1.4999999999999999E-2</v>
      </c>
      <c r="AH1218">
        <v>2</v>
      </c>
      <c r="AI1218">
        <v>39574213</v>
      </c>
      <c r="AJ1218">
        <v>1273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</row>
    <row r="1219" spans="1:44" x14ac:dyDescent="0.2">
      <c r="A1219">
        <f>ROW(Source!A587)</f>
        <v>587</v>
      </c>
      <c r="B1219">
        <v>39574237</v>
      </c>
      <c r="C1219">
        <v>39574197</v>
      </c>
      <c r="D1219">
        <v>36825646</v>
      </c>
      <c r="E1219">
        <v>1</v>
      </c>
      <c r="F1219">
        <v>1</v>
      </c>
      <c r="G1219">
        <v>1</v>
      </c>
      <c r="H1219">
        <v>3</v>
      </c>
      <c r="I1219" t="s">
        <v>1220</v>
      </c>
      <c r="J1219" t="s">
        <v>1221</v>
      </c>
      <c r="K1219" t="s">
        <v>1222</v>
      </c>
      <c r="L1219">
        <v>1348</v>
      </c>
      <c r="N1219">
        <v>1009</v>
      </c>
      <c r="O1219" t="s">
        <v>64</v>
      </c>
      <c r="P1219" t="s">
        <v>64</v>
      </c>
      <c r="Q1219">
        <v>1000</v>
      </c>
      <c r="X1219">
        <v>4.0000000000000003E-5</v>
      </c>
      <c r="Y1219">
        <v>4455.2</v>
      </c>
      <c r="Z1219">
        <v>0</v>
      </c>
      <c r="AA1219">
        <v>0</v>
      </c>
      <c r="AB1219">
        <v>0</v>
      </c>
      <c r="AC1219">
        <v>0</v>
      </c>
      <c r="AD1219">
        <v>1</v>
      </c>
      <c r="AE1219">
        <v>0</v>
      </c>
      <c r="AF1219" t="s">
        <v>3</v>
      </c>
      <c r="AG1219">
        <v>4.0000000000000003E-5</v>
      </c>
      <c r="AH1219">
        <v>2</v>
      </c>
      <c r="AI1219">
        <v>39574214</v>
      </c>
      <c r="AJ1219">
        <v>1274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</row>
    <row r="1220" spans="1:44" x14ac:dyDescent="0.2">
      <c r="A1220">
        <f>ROW(Source!A587)</f>
        <v>587</v>
      </c>
      <c r="B1220">
        <v>39574238</v>
      </c>
      <c r="C1220">
        <v>39574197</v>
      </c>
      <c r="D1220">
        <v>36796861</v>
      </c>
      <c r="E1220">
        <v>17</v>
      </c>
      <c r="F1220">
        <v>1</v>
      </c>
      <c r="G1220">
        <v>1</v>
      </c>
      <c r="H1220">
        <v>3</v>
      </c>
      <c r="I1220" t="s">
        <v>1623</v>
      </c>
      <c r="J1220" t="s">
        <v>3</v>
      </c>
      <c r="K1220" t="s">
        <v>1624</v>
      </c>
      <c r="L1220">
        <v>1348</v>
      </c>
      <c r="N1220">
        <v>1009</v>
      </c>
      <c r="O1220" t="s">
        <v>64</v>
      </c>
      <c r="P1220" t="s">
        <v>64</v>
      </c>
      <c r="Q1220">
        <v>1000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1</v>
      </c>
      <c r="AD1220">
        <v>0</v>
      </c>
      <c r="AE1220">
        <v>0</v>
      </c>
      <c r="AF1220" t="s">
        <v>3</v>
      </c>
      <c r="AG1220">
        <v>0</v>
      </c>
      <c r="AH1220">
        <v>3</v>
      </c>
      <c r="AI1220">
        <v>-1</v>
      </c>
      <c r="AJ1220" t="s">
        <v>3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</row>
    <row r="1221" spans="1:44" x14ac:dyDescent="0.2">
      <c r="A1221">
        <f>ROW(Source!A587)</f>
        <v>587</v>
      </c>
      <c r="B1221">
        <v>39574239</v>
      </c>
      <c r="C1221">
        <v>39574197</v>
      </c>
      <c r="D1221">
        <v>36826406</v>
      </c>
      <c r="E1221">
        <v>1</v>
      </c>
      <c r="F1221">
        <v>1</v>
      </c>
      <c r="G1221">
        <v>1</v>
      </c>
      <c r="H1221">
        <v>3</v>
      </c>
      <c r="I1221" t="s">
        <v>1419</v>
      </c>
      <c r="J1221" t="s">
        <v>1420</v>
      </c>
      <c r="K1221" t="s">
        <v>1421</v>
      </c>
      <c r="L1221">
        <v>1348</v>
      </c>
      <c r="N1221">
        <v>1009</v>
      </c>
      <c r="O1221" t="s">
        <v>64</v>
      </c>
      <c r="P1221" t="s">
        <v>64</v>
      </c>
      <c r="Q1221">
        <v>1000</v>
      </c>
      <c r="X1221">
        <v>2.97E-3</v>
      </c>
      <c r="Y1221">
        <v>4920</v>
      </c>
      <c r="Z1221">
        <v>0</v>
      </c>
      <c r="AA1221">
        <v>0</v>
      </c>
      <c r="AB1221">
        <v>0</v>
      </c>
      <c r="AC1221">
        <v>0</v>
      </c>
      <c r="AD1221">
        <v>1</v>
      </c>
      <c r="AE1221">
        <v>0</v>
      </c>
      <c r="AF1221" t="s">
        <v>3</v>
      </c>
      <c r="AG1221">
        <v>2.97E-3</v>
      </c>
      <c r="AH1221">
        <v>2</v>
      </c>
      <c r="AI1221">
        <v>39574216</v>
      </c>
      <c r="AJ1221">
        <v>1276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</row>
    <row r="1222" spans="1:44" x14ac:dyDescent="0.2">
      <c r="A1222">
        <f>ROW(Source!A587)</f>
        <v>587</v>
      </c>
      <c r="B1222">
        <v>39574240</v>
      </c>
      <c r="C1222">
        <v>39574197</v>
      </c>
      <c r="D1222">
        <v>36830313</v>
      </c>
      <c r="E1222">
        <v>1</v>
      </c>
      <c r="F1222">
        <v>1</v>
      </c>
      <c r="G1222">
        <v>1</v>
      </c>
      <c r="H1222">
        <v>3</v>
      </c>
      <c r="I1222" t="s">
        <v>1422</v>
      </c>
      <c r="J1222" t="s">
        <v>1423</v>
      </c>
      <c r="K1222" t="s">
        <v>1424</v>
      </c>
      <c r="L1222">
        <v>1339</v>
      </c>
      <c r="N1222">
        <v>1007</v>
      </c>
      <c r="O1222" t="s">
        <v>73</v>
      </c>
      <c r="P1222" t="s">
        <v>73</v>
      </c>
      <c r="Q1222">
        <v>1</v>
      </c>
      <c r="X1222">
        <v>1.2999999999999999E-3</v>
      </c>
      <c r="Y1222">
        <v>1700</v>
      </c>
      <c r="Z1222">
        <v>0</v>
      </c>
      <c r="AA1222">
        <v>0</v>
      </c>
      <c r="AB1222">
        <v>0</v>
      </c>
      <c r="AC1222">
        <v>0</v>
      </c>
      <c r="AD1222">
        <v>1</v>
      </c>
      <c r="AE1222">
        <v>0</v>
      </c>
      <c r="AF1222" t="s">
        <v>3</v>
      </c>
      <c r="AG1222">
        <v>1.2999999999999999E-3</v>
      </c>
      <c r="AH1222">
        <v>2</v>
      </c>
      <c r="AI1222">
        <v>39574217</v>
      </c>
      <c r="AJ1222">
        <v>1277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</row>
    <row r="1223" spans="1:44" x14ac:dyDescent="0.2">
      <c r="A1223">
        <f>ROW(Source!A587)</f>
        <v>587</v>
      </c>
      <c r="B1223">
        <v>39574241</v>
      </c>
      <c r="C1223">
        <v>39574197</v>
      </c>
      <c r="D1223">
        <v>36837948</v>
      </c>
      <c r="E1223">
        <v>1</v>
      </c>
      <c r="F1223">
        <v>1</v>
      </c>
      <c r="G1223">
        <v>1</v>
      </c>
      <c r="H1223">
        <v>3</v>
      </c>
      <c r="I1223" t="s">
        <v>1425</v>
      </c>
      <c r="J1223" t="s">
        <v>1426</v>
      </c>
      <c r="K1223" t="s">
        <v>1427</v>
      </c>
      <c r="L1223">
        <v>1348</v>
      </c>
      <c r="N1223">
        <v>1009</v>
      </c>
      <c r="O1223" t="s">
        <v>64</v>
      </c>
      <c r="P1223" t="s">
        <v>64</v>
      </c>
      <c r="Q1223">
        <v>1000</v>
      </c>
      <c r="X1223">
        <v>4.6999999999999999E-4</v>
      </c>
      <c r="Y1223">
        <v>15620</v>
      </c>
      <c r="Z1223">
        <v>0</v>
      </c>
      <c r="AA1223">
        <v>0</v>
      </c>
      <c r="AB1223">
        <v>0</v>
      </c>
      <c r="AC1223">
        <v>0</v>
      </c>
      <c r="AD1223">
        <v>1</v>
      </c>
      <c r="AE1223">
        <v>0</v>
      </c>
      <c r="AF1223" t="s">
        <v>3</v>
      </c>
      <c r="AG1223">
        <v>4.6999999999999999E-4</v>
      </c>
      <c r="AH1223">
        <v>2</v>
      </c>
      <c r="AI1223">
        <v>39574218</v>
      </c>
      <c r="AJ1223">
        <v>1278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</row>
    <row r="1224" spans="1:44" x14ac:dyDescent="0.2">
      <c r="A1224">
        <f>ROW(Source!A587)</f>
        <v>587</v>
      </c>
      <c r="B1224">
        <v>39574242</v>
      </c>
      <c r="C1224">
        <v>39574197</v>
      </c>
      <c r="D1224">
        <v>36839146</v>
      </c>
      <c r="E1224">
        <v>1</v>
      </c>
      <c r="F1224">
        <v>1</v>
      </c>
      <c r="G1224">
        <v>1</v>
      </c>
      <c r="H1224">
        <v>3</v>
      </c>
      <c r="I1224" t="s">
        <v>1393</v>
      </c>
      <c r="J1224" t="s">
        <v>1394</v>
      </c>
      <c r="K1224" t="s">
        <v>1395</v>
      </c>
      <c r="L1224">
        <v>1348</v>
      </c>
      <c r="N1224">
        <v>1009</v>
      </c>
      <c r="O1224" t="s">
        <v>64</v>
      </c>
      <c r="P1224" t="s">
        <v>64</v>
      </c>
      <c r="Q1224">
        <v>1000</v>
      </c>
      <c r="X1224">
        <v>9.0000000000000006E-5</v>
      </c>
      <c r="Y1224">
        <v>9420</v>
      </c>
      <c r="Z1224">
        <v>0</v>
      </c>
      <c r="AA1224">
        <v>0</v>
      </c>
      <c r="AB1224">
        <v>0</v>
      </c>
      <c r="AC1224">
        <v>0</v>
      </c>
      <c r="AD1224">
        <v>1</v>
      </c>
      <c r="AE1224">
        <v>0</v>
      </c>
      <c r="AF1224" t="s">
        <v>3</v>
      </c>
      <c r="AG1224">
        <v>9.0000000000000006E-5</v>
      </c>
      <c r="AH1224">
        <v>2</v>
      </c>
      <c r="AI1224">
        <v>39574219</v>
      </c>
      <c r="AJ1224">
        <v>1279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</row>
    <row r="1225" spans="1:44" x14ac:dyDescent="0.2">
      <c r="A1225">
        <f>ROW(Source!A623)</f>
        <v>623</v>
      </c>
      <c r="B1225">
        <v>39574256</v>
      </c>
      <c r="C1225">
        <v>39574244</v>
      </c>
      <c r="D1225">
        <v>37065248</v>
      </c>
      <c r="E1225">
        <v>1</v>
      </c>
      <c r="F1225">
        <v>1</v>
      </c>
      <c r="G1225">
        <v>1</v>
      </c>
      <c r="H1225">
        <v>1</v>
      </c>
      <c r="I1225" t="s">
        <v>1203</v>
      </c>
      <c r="J1225" t="s">
        <v>3</v>
      </c>
      <c r="K1225" t="s">
        <v>1204</v>
      </c>
      <c r="L1225">
        <v>1191</v>
      </c>
      <c r="N1225">
        <v>1013</v>
      </c>
      <c r="O1225" t="s">
        <v>1143</v>
      </c>
      <c r="P1225" t="s">
        <v>1143</v>
      </c>
      <c r="Q1225">
        <v>1</v>
      </c>
      <c r="X1225">
        <v>31.41</v>
      </c>
      <c r="Y1225">
        <v>0</v>
      </c>
      <c r="Z1225">
        <v>0</v>
      </c>
      <c r="AA1225">
        <v>0</v>
      </c>
      <c r="AB1225">
        <v>8.5299999999999994</v>
      </c>
      <c r="AC1225">
        <v>0</v>
      </c>
      <c r="AD1225">
        <v>1</v>
      </c>
      <c r="AE1225">
        <v>1</v>
      </c>
      <c r="AF1225" t="s">
        <v>20</v>
      </c>
      <c r="AG1225">
        <v>36.121499999999997</v>
      </c>
      <c r="AH1225">
        <v>2</v>
      </c>
      <c r="AI1225">
        <v>39574245</v>
      </c>
      <c r="AJ1225">
        <v>1280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</row>
    <row r="1226" spans="1:44" x14ac:dyDescent="0.2">
      <c r="A1226">
        <f>ROW(Source!A623)</f>
        <v>623</v>
      </c>
      <c r="B1226">
        <v>39574257</v>
      </c>
      <c r="C1226">
        <v>39574244</v>
      </c>
      <c r="D1226">
        <v>37064876</v>
      </c>
      <c r="E1226">
        <v>1</v>
      </c>
      <c r="F1226">
        <v>1</v>
      </c>
      <c r="G1226">
        <v>1</v>
      </c>
      <c r="H1226">
        <v>1</v>
      </c>
      <c r="I1226" t="s">
        <v>1146</v>
      </c>
      <c r="J1226" t="s">
        <v>3</v>
      </c>
      <c r="K1226" t="s">
        <v>1147</v>
      </c>
      <c r="L1226">
        <v>1191</v>
      </c>
      <c r="N1226">
        <v>1013</v>
      </c>
      <c r="O1226" t="s">
        <v>1143</v>
      </c>
      <c r="P1226" t="s">
        <v>1143</v>
      </c>
      <c r="Q1226">
        <v>1</v>
      </c>
      <c r="X1226">
        <v>0.25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1</v>
      </c>
      <c r="AE1226">
        <v>2</v>
      </c>
      <c r="AF1226" t="s">
        <v>19</v>
      </c>
      <c r="AG1226">
        <v>0.3125</v>
      </c>
      <c r="AH1226">
        <v>2</v>
      </c>
      <c r="AI1226">
        <v>39574246</v>
      </c>
      <c r="AJ1226">
        <v>1281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</row>
    <row r="1227" spans="1:44" x14ac:dyDescent="0.2">
      <c r="A1227">
        <f>ROW(Source!A623)</f>
        <v>623</v>
      </c>
      <c r="B1227">
        <v>39574258</v>
      </c>
      <c r="C1227">
        <v>39574244</v>
      </c>
      <c r="D1227">
        <v>36882057</v>
      </c>
      <c r="E1227">
        <v>1</v>
      </c>
      <c r="F1227">
        <v>1</v>
      </c>
      <c r="G1227">
        <v>1</v>
      </c>
      <c r="H1227">
        <v>2</v>
      </c>
      <c r="I1227" t="s">
        <v>1194</v>
      </c>
      <c r="J1227" t="s">
        <v>1195</v>
      </c>
      <c r="K1227" t="s">
        <v>1196</v>
      </c>
      <c r="L1227">
        <v>1368</v>
      </c>
      <c r="N1227">
        <v>1011</v>
      </c>
      <c r="O1227" t="s">
        <v>1151</v>
      </c>
      <c r="P1227" t="s">
        <v>1151</v>
      </c>
      <c r="Q1227">
        <v>1</v>
      </c>
      <c r="X1227">
        <v>0.11</v>
      </c>
      <c r="Y1227">
        <v>0</v>
      </c>
      <c r="Z1227">
        <v>86.4</v>
      </c>
      <c r="AA1227">
        <v>13.5</v>
      </c>
      <c r="AB1227">
        <v>0</v>
      </c>
      <c r="AC1227">
        <v>0</v>
      </c>
      <c r="AD1227">
        <v>1</v>
      </c>
      <c r="AE1227">
        <v>0</v>
      </c>
      <c r="AF1227" t="s">
        <v>19</v>
      </c>
      <c r="AG1227">
        <v>0.13750000000000001</v>
      </c>
      <c r="AH1227">
        <v>2</v>
      </c>
      <c r="AI1227">
        <v>39574247</v>
      </c>
      <c r="AJ1227">
        <v>1282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</row>
    <row r="1228" spans="1:44" x14ac:dyDescent="0.2">
      <c r="A1228">
        <f>ROW(Source!A623)</f>
        <v>623</v>
      </c>
      <c r="B1228">
        <v>39574259</v>
      </c>
      <c r="C1228">
        <v>39574244</v>
      </c>
      <c r="D1228">
        <v>36882159</v>
      </c>
      <c r="E1228">
        <v>1</v>
      </c>
      <c r="F1228">
        <v>1</v>
      </c>
      <c r="G1228">
        <v>1</v>
      </c>
      <c r="H1228">
        <v>2</v>
      </c>
      <c r="I1228" t="s">
        <v>1155</v>
      </c>
      <c r="J1228" t="s">
        <v>1156</v>
      </c>
      <c r="K1228" t="s">
        <v>1157</v>
      </c>
      <c r="L1228">
        <v>1368</v>
      </c>
      <c r="N1228">
        <v>1011</v>
      </c>
      <c r="O1228" t="s">
        <v>1151</v>
      </c>
      <c r="P1228" t="s">
        <v>1151</v>
      </c>
      <c r="Q1228">
        <v>1</v>
      </c>
      <c r="X1228">
        <v>0.05</v>
      </c>
      <c r="Y1228">
        <v>0</v>
      </c>
      <c r="Z1228">
        <v>111.99</v>
      </c>
      <c r="AA1228">
        <v>13.5</v>
      </c>
      <c r="AB1228">
        <v>0</v>
      </c>
      <c r="AC1228">
        <v>0</v>
      </c>
      <c r="AD1228">
        <v>1</v>
      </c>
      <c r="AE1228">
        <v>0</v>
      </c>
      <c r="AF1228" t="s">
        <v>19</v>
      </c>
      <c r="AG1228">
        <v>6.25E-2</v>
      </c>
      <c r="AH1228">
        <v>2</v>
      </c>
      <c r="AI1228">
        <v>39574248</v>
      </c>
      <c r="AJ1228">
        <v>1283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</row>
    <row r="1229" spans="1:44" x14ac:dyDescent="0.2">
      <c r="A1229">
        <f>ROW(Source!A623)</f>
        <v>623</v>
      </c>
      <c r="B1229">
        <v>39574260</v>
      </c>
      <c r="C1229">
        <v>39574244</v>
      </c>
      <c r="D1229">
        <v>36883554</v>
      </c>
      <c r="E1229">
        <v>1</v>
      </c>
      <c r="F1229">
        <v>1</v>
      </c>
      <c r="G1229">
        <v>1</v>
      </c>
      <c r="H1229">
        <v>2</v>
      </c>
      <c r="I1229" t="s">
        <v>1158</v>
      </c>
      <c r="J1229" t="s">
        <v>1159</v>
      </c>
      <c r="K1229" t="s">
        <v>1160</v>
      </c>
      <c r="L1229">
        <v>1368</v>
      </c>
      <c r="N1229">
        <v>1011</v>
      </c>
      <c r="O1229" t="s">
        <v>1151</v>
      </c>
      <c r="P1229" t="s">
        <v>1151</v>
      </c>
      <c r="Q1229">
        <v>1</v>
      </c>
      <c r="X1229">
        <v>0.09</v>
      </c>
      <c r="Y1229">
        <v>0</v>
      </c>
      <c r="Z1229">
        <v>65.709999999999994</v>
      </c>
      <c r="AA1229">
        <v>11.6</v>
      </c>
      <c r="AB1229">
        <v>0</v>
      </c>
      <c r="AC1229">
        <v>0</v>
      </c>
      <c r="AD1229">
        <v>1</v>
      </c>
      <c r="AE1229">
        <v>0</v>
      </c>
      <c r="AF1229" t="s">
        <v>19</v>
      </c>
      <c r="AG1229">
        <v>0.11249999999999999</v>
      </c>
      <c r="AH1229">
        <v>2</v>
      </c>
      <c r="AI1229">
        <v>39574249</v>
      </c>
      <c r="AJ1229">
        <v>1284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</row>
    <row r="1230" spans="1:44" x14ac:dyDescent="0.2">
      <c r="A1230">
        <f>ROW(Source!A623)</f>
        <v>623</v>
      </c>
      <c r="B1230">
        <v>39574261</v>
      </c>
      <c r="C1230">
        <v>39574244</v>
      </c>
      <c r="D1230">
        <v>36804539</v>
      </c>
      <c r="E1230">
        <v>1</v>
      </c>
      <c r="F1230">
        <v>1</v>
      </c>
      <c r="G1230">
        <v>1</v>
      </c>
      <c r="H1230">
        <v>3</v>
      </c>
      <c r="I1230" t="s">
        <v>1504</v>
      </c>
      <c r="J1230" t="s">
        <v>1505</v>
      </c>
      <c r="K1230" t="s">
        <v>1506</v>
      </c>
      <c r="L1230">
        <v>1348</v>
      </c>
      <c r="N1230">
        <v>1009</v>
      </c>
      <c r="O1230" t="s">
        <v>64</v>
      </c>
      <c r="P1230" t="s">
        <v>64</v>
      </c>
      <c r="Q1230">
        <v>1000</v>
      </c>
      <c r="X1230">
        <v>3.8E-3</v>
      </c>
      <c r="Y1230">
        <v>11978</v>
      </c>
      <c r="Z1230">
        <v>0</v>
      </c>
      <c r="AA1230">
        <v>0</v>
      </c>
      <c r="AB1230">
        <v>0</v>
      </c>
      <c r="AC1230">
        <v>0</v>
      </c>
      <c r="AD1230">
        <v>1</v>
      </c>
      <c r="AE1230">
        <v>0</v>
      </c>
      <c r="AF1230" t="s">
        <v>3</v>
      </c>
      <c r="AG1230">
        <v>3.8E-3</v>
      </c>
      <c r="AH1230">
        <v>2</v>
      </c>
      <c r="AI1230">
        <v>39574250</v>
      </c>
      <c r="AJ1230">
        <v>1285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</row>
    <row r="1231" spans="1:44" x14ac:dyDescent="0.2">
      <c r="A1231">
        <f>ROW(Source!A623)</f>
        <v>623</v>
      </c>
      <c r="B1231">
        <v>39574262</v>
      </c>
      <c r="C1231">
        <v>39574244</v>
      </c>
      <c r="D1231">
        <v>36824297</v>
      </c>
      <c r="E1231">
        <v>1</v>
      </c>
      <c r="F1231">
        <v>1</v>
      </c>
      <c r="G1231">
        <v>1</v>
      </c>
      <c r="H1231">
        <v>3</v>
      </c>
      <c r="I1231" t="s">
        <v>1507</v>
      </c>
      <c r="J1231" t="s">
        <v>1508</v>
      </c>
      <c r="K1231" t="s">
        <v>1509</v>
      </c>
      <c r="L1231">
        <v>1348</v>
      </c>
      <c r="N1231">
        <v>1009</v>
      </c>
      <c r="O1231" t="s">
        <v>64</v>
      </c>
      <c r="P1231" t="s">
        <v>64</v>
      </c>
      <c r="Q1231">
        <v>1000</v>
      </c>
      <c r="X1231">
        <v>0.16900000000000001</v>
      </c>
      <c r="Y1231">
        <v>7977</v>
      </c>
      <c r="Z1231">
        <v>0</v>
      </c>
      <c r="AA1231">
        <v>0</v>
      </c>
      <c r="AB1231">
        <v>0</v>
      </c>
      <c r="AC1231">
        <v>0</v>
      </c>
      <c r="AD1231">
        <v>1</v>
      </c>
      <c r="AE1231">
        <v>0</v>
      </c>
      <c r="AF1231" t="s">
        <v>3</v>
      </c>
      <c r="AG1231">
        <v>0.16900000000000001</v>
      </c>
      <c r="AH1231">
        <v>2</v>
      </c>
      <c r="AI1231">
        <v>39574251</v>
      </c>
      <c r="AJ1231">
        <v>1286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</row>
    <row r="1232" spans="1:44" x14ac:dyDescent="0.2">
      <c r="A1232">
        <f>ROW(Source!A623)</f>
        <v>623</v>
      </c>
      <c r="B1232">
        <v>39574263</v>
      </c>
      <c r="C1232">
        <v>39574244</v>
      </c>
      <c r="D1232">
        <v>36825880</v>
      </c>
      <c r="E1232">
        <v>1</v>
      </c>
      <c r="F1232">
        <v>1</v>
      </c>
      <c r="G1232">
        <v>1</v>
      </c>
      <c r="H1232">
        <v>3</v>
      </c>
      <c r="I1232" t="s">
        <v>918</v>
      </c>
      <c r="J1232" t="s">
        <v>920</v>
      </c>
      <c r="K1232" t="s">
        <v>919</v>
      </c>
      <c r="L1232">
        <v>1348</v>
      </c>
      <c r="N1232">
        <v>1009</v>
      </c>
      <c r="O1232" t="s">
        <v>64</v>
      </c>
      <c r="P1232" t="s">
        <v>64</v>
      </c>
      <c r="Q1232">
        <v>1000</v>
      </c>
      <c r="X1232">
        <v>0.45200000000000001</v>
      </c>
      <c r="Y1232">
        <v>11200</v>
      </c>
      <c r="Z1232">
        <v>0</v>
      </c>
      <c r="AA1232">
        <v>0</v>
      </c>
      <c r="AB1232">
        <v>0</v>
      </c>
      <c r="AC1232">
        <v>0</v>
      </c>
      <c r="AD1232">
        <v>1</v>
      </c>
      <c r="AE1232">
        <v>0</v>
      </c>
      <c r="AF1232" t="s">
        <v>3</v>
      </c>
      <c r="AG1232">
        <v>0.45200000000000001</v>
      </c>
      <c r="AH1232">
        <v>2</v>
      </c>
      <c r="AI1232">
        <v>39574252</v>
      </c>
      <c r="AJ1232">
        <v>1287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</row>
    <row r="1233" spans="1:44" x14ac:dyDescent="0.2">
      <c r="A1233">
        <f>ROW(Source!A628)</f>
        <v>628</v>
      </c>
      <c r="B1233">
        <v>39574284</v>
      </c>
      <c r="C1233">
        <v>39574268</v>
      </c>
      <c r="D1233">
        <v>37065248</v>
      </c>
      <c r="E1233">
        <v>1</v>
      </c>
      <c r="F1233">
        <v>1</v>
      </c>
      <c r="G1233">
        <v>1</v>
      </c>
      <c r="H1233">
        <v>1</v>
      </c>
      <c r="I1233" t="s">
        <v>1203</v>
      </c>
      <c r="J1233" t="s">
        <v>3</v>
      </c>
      <c r="K1233" t="s">
        <v>1204</v>
      </c>
      <c r="L1233">
        <v>1191</v>
      </c>
      <c r="N1233">
        <v>1013</v>
      </c>
      <c r="O1233" t="s">
        <v>1143</v>
      </c>
      <c r="P1233" t="s">
        <v>1143</v>
      </c>
      <c r="Q1233">
        <v>1</v>
      </c>
      <c r="X1233">
        <v>84.75</v>
      </c>
      <c r="Y1233">
        <v>0</v>
      </c>
      <c r="Z1233">
        <v>0</v>
      </c>
      <c r="AA1233">
        <v>0</v>
      </c>
      <c r="AB1233">
        <v>8.5299999999999994</v>
      </c>
      <c r="AC1233">
        <v>0</v>
      </c>
      <c r="AD1233">
        <v>1</v>
      </c>
      <c r="AE1233">
        <v>1</v>
      </c>
      <c r="AF1233" t="s">
        <v>20</v>
      </c>
      <c r="AG1233">
        <v>97.462499999999991</v>
      </c>
      <c r="AH1233">
        <v>2</v>
      </c>
      <c r="AI1233">
        <v>39574269</v>
      </c>
      <c r="AJ1233">
        <v>1291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</row>
    <row r="1234" spans="1:44" x14ac:dyDescent="0.2">
      <c r="A1234">
        <f>ROW(Source!A628)</f>
        <v>628</v>
      </c>
      <c r="B1234">
        <v>39574285</v>
      </c>
      <c r="C1234">
        <v>39574268</v>
      </c>
      <c r="D1234">
        <v>37064876</v>
      </c>
      <c r="E1234">
        <v>1</v>
      </c>
      <c r="F1234">
        <v>1</v>
      </c>
      <c r="G1234">
        <v>1</v>
      </c>
      <c r="H1234">
        <v>1</v>
      </c>
      <c r="I1234" t="s">
        <v>1146</v>
      </c>
      <c r="J1234" t="s">
        <v>3</v>
      </c>
      <c r="K1234" t="s">
        <v>1147</v>
      </c>
      <c r="L1234">
        <v>1191</v>
      </c>
      <c r="N1234">
        <v>1013</v>
      </c>
      <c r="O1234" t="s">
        <v>1143</v>
      </c>
      <c r="P1234" t="s">
        <v>1143</v>
      </c>
      <c r="Q1234">
        <v>1</v>
      </c>
      <c r="X1234">
        <v>3.19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1</v>
      </c>
      <c r="AE1234">
        <v>2</v>
      </c>
      <c r="AF1234" t="s">
        <v>19</v>
      </c>
      <c r="AG1234">
        <v>3.9874999999999998</v>
      </c>
      <c r="AH1234">
        <v>2</v>
      </c>
      <c r="AI1234">
        <v>39574270</v>
      </c>
      <c r="AJ1234">
        <v>1292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</row>
    <row r="1235" spans="1:44" x14ac:dyDescent="0.2">
      <c r="A1235">
        <f>ROW(Source!A628)</f>
        <v>628</v>
      </c>
      <c r="B1235">
        <v>39574286</v>
      </c>
      <c r="C1235">
        <v>39574268</v>
      </c>
      <c r="D1235">
        <v>36882057</v>
      </c>
      <c r="E1235">
        <v>1</v>
      </c>
      <c r="F1235">
        <v>1</v>
      </c>
      <c r="G1235">
        <v>1</v>
      </c>
      <c r="H1235">
        <v>2</v>
      </c>
      <c r="I1235" t="s">
        <v>1194</v>
      </c>
      <c r="J1235" t="s">
        <v>1195</v>
      </c>
      <c r="K1235" t="s">
        <v>1196</v>
      </c>
      <c r="L1235">
        <v>1368</v>
      </c>
      <c r="N1235">
        <v>1011</v>
      </c>
      <c r="O1235" t="s">
        <v>1151</v>
      </c>
      <c r="P1235" t="s">
        <v>1151</v>
      </c>
      <c r="Q1235">
        <v>1</v>
      </c>
      <c r="X1235">
        <v>1.34</v>
      </c>
      <c r="Y1235">
        <v>0</v>
      </c>
      <c r="Z1235">
        <v>86.4</v>
      </c>
      <c r="AA1235">
        <v>13.5</v>
      </c>
      <c r="AB1235">
        <v>0</v>
      </c>
      <c r="AC1235">
        <v>0</v>
      </c>
      <c r="AD1235">
        <v>1</v>
      </c>
      <c r="AE1235">
        <v>0</v>
      </c>
      <c r="AF1235" t="s">
        <v>19</v>
      </c>
      <c r="AG1235">
        <v>1.675</v>
      </c>
      <c r="AH1235">
        <v>2</v>
      </c>
      <c r="AI1235">
        <v>39574271</v>
      </c>
      <c r="AJ1235">
        <v>1293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</row>
    <row r="1236" spans="1:44" x14ac:dyDescent="0.2">
      <c r="A1236">
        <f>ROW(Source!A628)</f>
        <v>628</v>
      </c>
      <c r="B1236">
        <v>39574287</v>
      </c>
      <c r="C1236">
        <v>39574268</v>
      </c>
      <c r="D1236">
        <v>36882159</v>
      </c>
      <c r="E1236">
        <v>1</v>
      </c>
      <c r="F1236">
        <v>1</v>
      </c>
      <c r="G1236">
        <v>1</v>
      </c>
      <c r="H1236">
        <v>2</v>
      </c>
      <c r="I1236" t="s">
        <v>1155</v>
      </c>
      <c r="J1236" t="s">
        <v>1156</v>
      </c>
      <c r="K1236" t="s">
        <v>1157</v>
      </c>
      <c r="L1236">
        <v>1368</v>
      </c>
      <c r="N1236">
        <v>1011</v>
      </c>
      <c r="O1236" t="s">
        <v>1151</v>
      </c>
      <c r="P1236" t="s">
        <v>1151</v>
      </c>
      <c r="Q1236">
        <v>1</v>
      </c>
      <c r="X1236">
        <v>0.77</v>
      </c>
      <c r="Y1236">
        <v>0</v>
      </c>
      <c r="Z1236">
        <v>111.99</v>
      </c>
      <c r="AA1236">
        <v>13.5</v>
      </c>
      <c r="AB1236">
        <v>0</v>
      </c>
      <c r="AC1236">
        <v>0</v>
      </c>
      <c r="AD1236">
        <v>1</v>
      </c>
      <c r="AE1236">
        <v>0</v>
      </c>
      <c r="AF1236" t="s">
        <v>19</v>
      </c>
      <c r="AG1236">
        <v>0.96250000000000002</v>
      </c>
      <c r="AH1236">
        <v>2</v>
      </c>
      <c r="AI1236">
        <v>39574272</v>
      </c>
      <c r="AJ1236">
        <v>1294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</row>
    <row r="1237" spans="1:44" x14ac:dyDescent="0.2">
      <c r="A1237">
        <f>ROW(Source!A628)</f>
        <v>628</v>
      </c>
      <c r="B1237">
        <v>39574288</v>
      </c>
      <c r="C1237">
        <v>39574268</v>
      </c>
      <c r="D1237">
        <v>36883554</v>
      </c>
      <c r="E1237">
        <v>1</v>
      </c>
      <c r="F1237">
        <v>1</v>
      </c>
      <c r="G1237">
        <v>1</v>
      </c>
      <c r="H1237">
        <v>2</v>
      </c>
      <c r="I1237" t="s">
        <v>1158</v>
      </c>
      <c r="J1237" t="s">
        <v>1159</v>
      </c>
      <c r="K1237" t="s">
        <v>1160</v>
      </c>
      <c r="L1237">
        <v>1368</v>
      </c>
      <c r="N1237">
        <v>1011</v>
      </c>
      <c r="O1237" t="s">
        <v>1151</v>
      </c>
      <c r="P1237" t="s">
        <v>1151</v>
      </c>
      <c r="Q1237">
        <v>1</v>
      </c>
      <c r="X1237">
        <v>1.08</v>
      </c>
      <c r="Y1237">
        <v>0</v>
      </c>
      <c r="Z1237">
        <v>65.709999999999994</v>
      </c>
      <c r="AA1237">
        <v>11.6</v>
      </c>
      <c r="AB1237">
        <v>0</v>
      </c>
      <c r="AC1237">
        <v>0</v>
      </c>
      <c r="AD1237">
        <v>1</v>
      </c>
      <c r="AE1237">
        <v>0</v>
      </c>
      <c r="AF1237" t="s">
        <v>19</v>
      </c>
      <c r="AG1237">
        <v>1.35</v>
      </c>
      <c r="AH1237">
        <v>2</v>
      </c>
      <c r="AI1237">
        <v>39574273</v>
      </c>
      <c r="AJ1237">
        <v>1295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</row>
    <row r="1238" spans="1:44" x14ac:dyDescent="0.2">
      <c r="A1238">
        <f>ROW(Source!A628)</f>
        <v>628</v>
      </c>
      <c r="B1238">
        <v>39574289</v>
      </c>
      <c r="C1238">
        <v>39574268</v>
      </c>
      <c r="D1238">
        <v>36804539</v>
      </c>
      <c r="E1238">
        <v>1</v>
      </c>
      <c r="F1238">
        <v>1</v>
      </c>
      <c r="G1238">
        <v>1</v>
      </c>
      <c r="H1238">
        <v>3</v>
      </c>
      <c r="I1238" t="s">
        <v>1504</v>
      </c>
      <c r="J1238" t="s">
        <v>1505</v>
      </c>
      <c r="K1238" t="s">
        <v>1506</v>
      </c>
      <c r="L1238">
        <v>1348</v>
      </c>
      <c r="N1238">
        <v>1009</v>
      </c>
      <c r="O1238" t="s">
        <v>64</v>
      </c>
      <c r="P1238" t="s">
        <v>64</v>
      </c>
      <c r="Q1238">
        <v>1000</v>
      </c>
      <c r="X1238">
        <v>1.14E-2</v>
      </c>
      <c r="Y1238">
        <v>11978</v>
      </c>
      <c r="Z1238">
        <v>0</v>
      </c>
      <c r="AA1238">
        <v>0</v>
      </c>
      <c r="AB1238">
        <v>0</v>
      </c>
      <c r="AC1238">
        <v>0</v>
      </c>
      <c r="AD1238">
        <v>1</v>
      </c>
      <c r="AE1238">
        <v>0</v>
      </c>
      <c r="AF1238" t="s">
        <v>3</v>
      </c>
      <c r="AG1238">
        <v>1.14E-2</v>
      </c>
      <c r="AH1238">
        <v>2</v>
      </c>
      <c r="AI1238">
        <v>39574274</v>
      </c>
      <c r="AJ1238">
        <v>1296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</row>
    <row r="1239" spans="1:44" x14ac:dyDescent="0.2">
      <c r="A1239">
        <f>ROW(Source!A628)</f>
        <v>628</v>
      </c>
      <c r="B1239">
        <v>39574290</v>
      </c>
      <c r="C1239">
        <v>39574268</v>
      </c>
      <c r="D1239">
        <v>36804565</v>
      </c>
      <c r="E1239">
        <v>1</v>
      </c>
      <c r="F1239">
        <v>1</v>
      </c>
      <c r="G1239">
        <v>1</v>
      </c>
      <c r="H1239">
        <v>3</v>
      </c>
      <c r="I1239" t="s">
        <v>1491</v>
      </c>
      <c r="J1239" t="s">
        <v>1492</v>
      </c>
      <c r="K1239" t="s">
        <v>1493</v>
      </c>
      <c r="L1239">
        <v>1348</v>
      </c>
      <c r="N1239">
        <v>1009</v>
      </c>
      <c r="O1239" t="s">
        <v>64</v>
      </c>
      <c r="P1239" t="s">
        <v>64</v>
      </c>
      <c r="Q1239">
        <v>1000</v>
      </c>
      <c r="X1239">
        <v>2.5000000000000001E-3</v>
      </c>
      <c r="Y1239">
        <v>8475</v>
      </c>
      <c r="Z1239">
        <v>0</v>
      </c>
      <c r="AA1239">
        <v>0</v>
      </c>
      <c r="AB1239">
        <v>0</v>
      </c>
      <c r="AC1239">
        <v>0</v>
      </c>
      <c r="AD1239">
        <v>1</v>
      </c>
      <c r="AE1239">
        <v>0</v>
      </c>
      <c r="AF1239" t="s">
        <v>3</v>
      </c>
      <c r="AG1239">
        <v>2.5000000000000001E-3</v>
      </c>
      <c r="AH1239">
        <v>2</v>
      </c>
      <c r="AI1239">
        <v>39574275</v>
      </c>
      <c r="AJ1239">
        <v>1297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</row>
    <row r="1240" spans="1:44" x14ac:dyDescent="0.2">
      <c r="A1240">
        <f>ROW(Source!A628)</f>
        <v>628</v>
      </c>
      <c r="B1240">
        <v>39574291</v>
      </c>
      <c r="C1240">
        <v>39574268</v>
      </c>
      <c r="D1240">
        <v>36824297</v>
      </c>
      <c r="E1240">
        <v>1</v>
      </c>
      <c r="F1240">
        <v>1</v>
      </c>
      <c r="G1240">
        <v>1</v>
      </c>
      <c r="H1240">
        <v>3</v>
      </c>
      <c r="I1240" t="s">
        <v>1507</v>
      </c>
      <c r="J1240" t="s">
        <v>1508</v>
      </c>
      <c r="K1240" t="s">
        <v>1509</v>
      </c>
      <c r="L1240">
        <v>1348</v>
      </c>
      <c r="N1240">
        <v>1009</v>
      </c>
      <c r="O1240" t="s">
        <v>64</v>
      </c>
      <c r="P1240" t="s">
        <v>64</v>
      </c>
      <c r="Q1240">
        <v>1000</v>
      </c>
      <c r="X1240">
        <v>0.1</v>
      </c>
      <c r="Y1240">
        <v>7977</v>
      </c>
      <c r="Z1240">
        <v>0</v>
      </c>
      <c r="AA1240">
        <v>0</v>
      </c>
      <c r="AB1240">
        <v>0</v>
      </c>
      <c r="AC1240">
        <v>0</v>
      </c>
      <c r="AD1240">
        <v>1</v>
      </c>
      <c r="AE1240">
        <v>0</v>
      </c>
      <c r="AF1240" t="s">
        <v>3</v>
      </c>
      <c r="AG1240">
        <v>0.1</v>
      </c>
      <c r="AH1240">
        <v>2</v>
      </c>
      <c r="AI1240">
        <v>39574276</v>
      </c>
      <c r="AJ1240">
        <v>1298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</row>
    <row r="1241" spans="1:44" x14ac:dyDescent="0.2">
      <c r="A1241">
        <f>ROW(Source!A628)</f>
        <v>628</v>
      </c>
      <c r="B1241">
        <v>39574292</v>
      </c>
      <c r="C1241">
        <v>39574268</v>
      </c>
      <c r="D1241">
        <v>36825880</v>
      </c>
      <c r="E1241">
        <v>1</v>
      </c>
      <c r="F1241">
        <v>1</v>
      </c>
      <c r="G1241">
        <v>1</v>
      </c>
      <c r="H1241">
        <v>3</v>
      </c>
      <c r="I1241" t="s">
        <v>918</v>
      </c>
      <c r="J1241" t="s">
        <v>920</v>
      </c>
      <c r="K1241" t="s">
        <v>919</v>
      </c>
      <c r="L1241">
        <v>1348</v>
      </c>
      <c r="N1241">
        <v>1009</v>
      </c>
      <c r="O1241" t="s">
        <v>64</v>
      </c>
      <c r="P1241" t="s">
        <v>64</v>
      </c>
      <c r="Q1241">
        <v>1000</v>
      </c>
      <c r="X1241">
        <v>1.1100000000000001</v>
      </c>
      <c r="Y1241">
        <v>11200</v>
      </c>
      <c r="Z1241">
        <v>0</v>
      </c>
      <c r="AA1241">
        <v>0</v>
      </c>
      <c r="AB1241">
        <v>0</v>
      </c>
      <c r="AC1241">
        <v>0</v>
      </c>
      <c r="AD1241">
        <v>1</v>
      </c>
      <c r="AE1241">
        <v>0</v>
      </c>
      <c r="AF1241" t="s">
        <v>3</v>
      </c>
      <c r="AG1241">
        <v>1.1100000000000001</v>
      </c>
      <c r="AH1241">
        <v>2</v>
      </c>
      <c r="AI1241">
        <v>39574277</v>
      </c>
      <c r="AJ1241">
        <v>1299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</row>
    <row r="1242" spans="1:44" x14ac:dyDescent="0.2">
      <c r="A1242">
        <f>ROW(Source!A628)</f>
        <v>628</v>
      </c>
      <c r="B1242">
        <v>39574293</v>
      </c>
      <c r="C1242">
        <v>39574268</v>
      </c>
      <c r="D1242">
        <v>36830493</v>
      </c>
      <c r="E1242">
        <v>1</v>
      </c>
      <c r="F1242">
        <v>1</v>
      </c>
      <c r="G1242">
        <v>1</v>
      </c>
      <c r="H1242">
        <v>3</v>
      </c>
      <c r="I1242" t="s">
        <v>1510</v>
      </c>
      <c r="J1242" t="s">
        <v>1511</v>
      </c>
      <c r="K1242" t="s">
        <v>1512</v>
      </c>
      <c r="L1242">
        <v>1339</v>
      </c>
      <c r="N1242">
        <v>1007</v>
      </c>
      <c r="O1242" t="s">
        <v>73</v>
      </c>
      <c r="P1242" t="s">
        <v>73</v>
      </c>
      <c r="Q1242">
        <v>1</v>
      </c>
      <c r="X1242">
        <v>4.45</v>
      </c>
      <c r="Y1242">
        <v>968</v>
      </c>
      <c r="Z1242">
        <v>0</v>
      </c>
      <c r="AA1242">
        <v>0</v>
      </c>
      <c r="AB1242">
        <v>0</v>
      </c>
      <c r="AC1242">
        <v>0</v>
      </c>
      <c r="AD1242">
        <v>1</v>
      </c>
      <c r="AE1242">
        <v>0</v>
      </c>
      <c r="AF1242" t="s">
        <v>3</v>
      </c>
      <c r="AG1242">
        <v>4.45</v>
      </c>
      <c r="AH1242">
        <v>2</v>
      </c>
      <c r="AI1242">
        <v>39574278</v>
      </c>
      <c r="AJ1242">
        <v>1300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</row>
    <row r="1243" spans="1:44" x14ac:dyDescent="0.2">
      <c r="A1243">
        <f>ROW(Source!A628)</f>
        <v>628</v>
      </c>
      <c r="B1243">
        <v>39574294</v>
      </c>
      <c r="C1243">
        <v>39574268</v>
      </c>
      <c r="D1243">
        <v>36832949</v>
      </c>
      <c r="E1243">
        <v>1</v>
      </c>
      <c r="F1243">
        <v>1</v>
      </c>
      <c r="G1243">
        <v>1</v>
      </c>
      <c r="H1243">
        <v>3</v>
      </c>
      <c r="I1243" t="s">
        <v>1513</v>
      </c>
      <c r="J1243" t="s">
        <v>1514</v>
      </c>
      <c r="K1243" t="s">
        <v>1515</v>
      </c>
      <c r="L1243">
        <v>1327</v>
      </c>
      <c r="N1243">
        <v>1005</v>
      </c>
      <c r="O1243" t="s">
        <v>250</v>
      </c>
      <c r="P1243" t="s">
        <v>250</v>
      </c>
      <c r="Q1243">
        <v>1</v>
      </c>
      <c r="X1243">
        <v>20.100000000000001</v>
      </c>
      <c r="Y1243">
        <v>6.22</v>
      </c>
      <c r="Z1243">
        <v>0</v>
      </c>
      <c r="AA1243">
        <v>0</v>
      </c>
      <c r="AB1243">
        <v>0</v>
      </c>
      <c r="AC1243">
        <v>0</v>
      </c>
      <c r="AD1243">
        <v>1</v>
      </c>
      <c r="AE1243">
        <v>0</v>
      </c>
      <c r="AF1243" t="s">
        <v>3</v>
      </c>
      <c r="AG1243">
        <v>20.100000000000001</v>
      </c>
      <c r="AH1243">
        <v>2</v>
      </c>
      <c r="AI1243">
        <v>39574279</v>
      </c>
      <c r="AJ1243">
        <v>1301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</row>
    <row r="1244" spans="1:44" x14ac:dyDescent="0.2">
      <c r="A1244">
        <f>ROW(Source!A628)</f>
        <v>628</v>
      </c>
      <c r="B1244">
        <v>39574295</v>
      </c>
      <c r="C1244">
        <v>39574268</v>
      </c>
      <c r="D1244">
        <v>36837441</v>
      </c>
      <c r="E1244">
        <v>1</v>
      </c>
      <c r="F1244">
        <v>1</v>
      </c>
      <c r="G1244">
        <v>1</v>
      </c>
      <c r="H1244">
        <v>3</v>
      </c>
      <c r="I1244" t="s">
        <v>1516</v>
      </c>
      <c r="J1244" t="s">
        <v>1517</v>
      </c>
      <c r="K1244" t="s">
        <v>1518</v>
      </c>
      <c r="L1244">
        <v>1348</v>
      </c>
      <c r="N1244">
        <v>1009</v>
      </c>
      <c r="O1244" t="s">
        <v>64</v>
      </c>
      <c r="P1244" t="s">
        <v>64</v>
      </c>
      <c r="Q1244">
        <v>1000</v>
      </c>
      <c r="X1244">
        <v>6.7000000000000004E-2</v>
      </c>
      <c r="Y1244">
        <v>1695</v>
      </c>
      <c r="Z1244">
        <v>0</v>
      </c>
      <c r="AA1244">
        <v>0</v>
      </c>
      <c r="AB1244">
        <v>0</v>
      </c>
      <c r="AC1244">
        <v>0</v>
      </c>
      <c r="AD1244">
        <v>1</v>
      </c>
      <c r="AE1244">
        <v>0</v>
      </c>
      <c r="AF1244" t="s">
        <v>3</v>
      </c>
      <c r="AG1244">
        <v>6.7000000000000004E-2</v>
      </c>
      <c r="AH1244">
        <v>2</v>
      </c>
      <c r="AI1244">
        <v>39574280</v>
      </c>
      <c r="AJ1244">
        <v>1302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</row>
    <row r="1245" spans="1:44" x14ac:dyDescent="0.2">
      <c r="A1245">
        <f>ROW(Source!A633)</f>
        <v>633</v>
      </c>
      <c r="B1245">
        <v>39574304</v>
      </c>
      <c r="C1245">
        <v>39574300</v>
      </c>
      <c r="D1245">
        <v>37071037</v>
      </c>
      <c r="E1245">
        <v>1</v>
      </c>
      <c r="F1245">
        <v>1</v>
      </c>
      <c r="G1245">
        <v>1</v>
      </c>
      <c r="H1245">
        <v>1</v>
      </c>
      <c r="I1245" t="s">
        <v>1144</v>
      </c>
      <c r="J1245" t="s">
        <v>3</v>
      </c>
      <c r="K1245" t="s">
        <v>1145</v>
      </c>
      <c r="L1245">
        <v>1191</v>
      </c>
      <c r="N1245">
        <v>1013</v>
      </c>
      <c r="O1245" t="s">
        <v>1143</v>
      </c>
      <c r="P1245" t="s">
        <v>1143</v>
      </c>
      <c r="Q1245">
        <v>1</v>
      </c>
      <c r="X1245">
        <v>0.18</v>
      </c>
      <c r="Y1245">
        <v>0</v>
      </c>
      <c r="Z1245">
        <v>0</v>
      </c>
      <c r="AA1245">
        <v>0</v>
      </c>
      <c r="AB1245">
        <v>9.6199999999999992</v>
      </c>
      <c r="AC1245">
        <v>0</v>
      </c>
      <c r="AD1245">
        <v>1</v>
      </c>
      <c r="AE1245">
        <v>1</v>
      </c>
      <c r="AF1245" t="s">
        <v>3</v>
      </c>
      <c r="AG1245">
        <v>0.18</v>
      </c>
      <c r="AH1245">
        <v>2</v>
      </c>
      <c r="AI1245">
        <v>39574301</v>
      </c>
      <c r="AJ1245">
        <v>1306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</row>
    <row r="1246" spans="1:44" x14ac:dyDescent="0.2">
      <c r="A1246">
        <f>ROW(Source!A633)</f>
        <v>633</v>
      </c>
      <c r="B1246">
        <v>39574305</v>
      </c>
      <c r="C1246">
        <v>39574300</v>
      </c>
      <c r="D1246">
        <v>36799095</v>
      </c>
      <c r="E1246">
        <v>17</v>
      </c>
      <c r="F1246">
        <v>1</v>
      </c>
      <c r="G1246">
        <v>1</v>
      </c>
      <c r="H1246">
        <v>3</v>
      </c>
      <c r="I1246" t="s">
        <v>945</v>
      </c>
      <c r="J1246" t="s">
        <v>3</v>
      </c>
      <c r="K1246" t="s">
        <v>946</v>
      </c>
      <c r="L1246">
        <v>1354</v>
      </c>
      <c r="N1246">
        <v>1010</v>
      </c>
      <c r="O1246" t="s">
        <v>35</v>
      </c>
      <c r="P1246" t="s">
        <v>35</v>
      </c>
      <c r="Q1246">
        <v>1</v>
      </c>
      <c r="X1246">
        <v>1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 t="s">
        <v>3</v>
      </c>
      <c r="AG1246">
        <v>1</v>
      </c>
      <c r="AH1246">
        <v>2</v>
      </c>
      <c r="AI1246">
        <v>39574303</v>
      </c>
      <c r="AJ1246">
        <v>1308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</row>
    <row r="1247" spans="1:44" x14ac:dyDescent="0.2">
      <c r="A1247">
        <f>ROW(Source!A636)</f>
        <v>636</v>
      </c>
      <c r="B1247">
        <v>39574319</v>
      </c>
      <c r="C1247">
        <v>39574308</v>
      </c>
      <c r="D1247">
        <v>37064978</v>
      </c>
      <c r="E1247">
        <v>1</v>
      </c>
      <c r="F1247">
        <v>1</v>
      </c>
      <c r="G1247">
        <v>1</v>
      </c>
      <c r="H1247">
        <v>1</v>
      </c>
      <c r="I1247" t="s">
        <v>1181</v>
      </c>
      <c r="J1247" t="s">
        <v>3</v>
      </c>
      <c r="K1247" t="s">
        <v>1182</v>
      </c>
      <c r="L1247">
        <v>1191</v>
      </c>
      <c r="N1247">
        <v>1013</v>
      </c>
      <c r="O1247" t="s">
        <v>1143</v>
      </c>
      <c r="P1247" t="s">
        <v>1143</v>
      </c>
      <c r="Q1247">
        <v>1</v>
      </c>
      <c r="X1247">
        <v>6.67</v>
      </c>
      <c r="Y1247">
        <v>0</v>
      </c>
      <c r="Z1247">
        <v>0</v>
      </c>
      <c r="AA1247">
        <v>0</v>
      </c>
      <c r="AB1247">
        <v>8.86</v>
      </c>
      <c r="AC1247">
        <v>0</v>
      </c>
      <c r="AD1247">
        <v>1</v>
      </c>
      <c r="AE1247">
        <v>1</v>
      </c>
      <c r="AF1247" t="s">
        <v>20</v>
      </c>
      <c r="AG1247">
        <v>7.6704999999999997</v>
      </c>
      <c r="AH1247">
        <v>2</v>
      </c>
      <c r="AI1247">
        <v>39574309</v>
      </c>
      <c r="AJ1247">
        <v>1309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</row>
    <row r="1248" spans="1:44" x14ac:dyDescent="0.2">
      <c r="A1248">
        <f>ROW(Source!A636)</f>
        <v>636</v>
      </c>
      <c r="B1248">
        <v>39574320</v>
      </c>
      <c r="C1248">
        <v>39574308</v>
      </c>
      <c r="D1248">
        <v>37064876</v>
      </c>
      <c r="E1248">
        <v>1</v>
      </c>
      <c r="F1248">
        <v>1</v>
      </c>
      <c r="G1248">
        <v>1</v>
      </c>
      <c r="H1248">
        <v>1</v>
      </c>
      <c r="I1248" t="s">
        <v>1146</v>
      </c>
      <c r="J1248" t="s">
        <v>3</v>
      </c>
      <c r="K1248" t="s">
        <v>1147</v>
      </c>
      <c r="L1248">
        <v>1191</v>
      </c>
      <c r="N1248">
        <v>1013</v>
      </c>
      <c r="O1248" t="s">
        <v>1143</v>
      </c>
      <c r="P1248" t="s">
        <v>1143</v>
      </c>
      <c r="Q1248">
        <v>1</v>
      </c>
      <c r="X1248">
        <v>0.43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1</v>
      </c>
      <c r="AE1248">
        <v>2</v>
      </c>
      <c r="AF1248" t="s">
        <v>19</v>
      </c>
      <c r="AG1248">
        <v>0.53749999999999998</v>
      </c>
      <c r="AH1248">
        <v>2</v>
      </c>
      <c r="AI1248">
        <v>39574310</v>
      </c>
      <c r="AJ1248">
        <v>1310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</row>
    <row r="1249" spans="1:44" x14ac:dyDescent="0.2">
      <c r="A1249">
        <f>ROW(Source!A636)</f>
        <v>636</v>
      </c>
      <c r="B1249">
        <v>39574321</v>
      </c>
      <c r="C1249">
        <v>39574308</v>
      </c>
      <c r="D1249">
        <v>36882057</v>
      </c>
      <c r="E1249">
        <v>1</v>
      </c>
      <c r="F1249">
        <v>1</v>
      </c>
      <c r="G1249">
        <v>1</v>
      </c>
      <c r="H1249">
        <v>2</v>
      </c>
      <c r="I1249" t="s">
        <v>1194</v>
      </c>
      <c r="J1249" t="s">
        <v>1195</v>
      </c>
      <c r="K1249" t="s">
        <v>1196</v>
      </c>
      <c r="L1249">
        <v>1368</v>
      </c>
      <c r="N1249">
        <v>1011</v>
      </c>
      <c r="O1249" t="s">
        <v>1151</v>
      </c>
      <c r="P1249" t="s">
        <v>1151</v>
      </c>
      <c r="Q1249">
        <v>1</v>
      </c>
      <c r="X1249">
        <v>0.18</v>
      </c>
      <c r="Y1249">
        <v>0</v>
      </c>
      <c r="Z1249">
        <v>86.4</v>
      </c>
      <c r="AA1249">
        <v>13.5</v>
      </c>
      <c r="AB1249">
        <v>0</v>
      </c>
      <c r="AC1249">
        <v>0</v>
      </c>
      <c r="AD1249">
        <v>1</v>
      </c>
      <c r="AE1249">
        <v>0</v>
      </c>
      <c r="AF1249" t="s">
        <v>19</v>
      </c>
      <c r="AG1249">
        <v>0.22499999999999998</v>
      </c>
      <c r="AH1249">
        <v>2</v>
      </c>
      <c r="AI1249">
        <v>39574311</v>
      </c>
      <c r="AJ1249">
        <v>1311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</row>
    <row r="1250" spans="1:44" x14ac:dyDescent="0.2">
      <c r="A1250">
        <f>ROW(Source!A636)</f>
        <v>636</v>
      </c>
      <c r="B1250">
        <v>39574322</v>
      </c>
      <c r="C1250">
        <v>39574308</v>
      </c>
      <c r="D1250">
        <v>36882159</v>
      </c>
      <c r="E1250">
        <v>1</v>
      </c>
      <c r="F1250">
        <v>1</v>
      </c>
      <c r="G1250">
        <v>1</v>
      </c>
      <c r="H1250">
        <v>2</v>
      </c>
      <c r="I1250" t="s">
        <v>1155</v>
      </c>
      <c r="J1250" t="s">
        <v>1156</v>
      </c>
      <c r="K1250" t="s">
        <v>1157</v>
      </c>
      <c r="L1250">
        <v>1368</v>
      </c>
      <c r="N1250">
        <v>1011</v>
      </c>
      <c r="O1250" t="s">
        <v>1151</v>
      </c>
      <c r="P1250" t="s">
        <v>1151</v>
      </c>
      <c r="Q1250">
        <v>1</v>
      </c>
      <c r="X1250">
        <v>0.11</v>
      </c>
      <c r="Y1250">
        <v>0</v>
      </c>
      <c r="Z1250">
        <v>111.99</v>
      </c>
      <c r="AA1250">
        <v>13.5</v>
      </c>
      <c r="AB1250">
        <v>0</v>
      </c>
      <c r="AC1250">
        <v>0</v>
      </c>
      <c r="AD1250">
        <v>1</v>
      </c>
      <c r="AE1250">
        <v>0</v>
      </c>
      <c r="AF1250" t="s">
        <v>19</v>
      </c>
      <c r="AG1250">
        <v>0.13750000000000001</v>
      </c>
      <c r="AH1250">
        <v>2</v>
      </c>
      <c r="AI1250">
        <v>39574312</v>
      </c>
      <c r="AJ1250">
        <v>1312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</row>
    <row r="1251" spans="1:44" x14ac:dyDescent="0.2">
      <c r="A1251">
        <f>ROW(Source!A636)</f>
        <v>636</v>
      </c>
      <c r="B1251">
        <v>39574323</v>
      </c>
      <c r="C1251">
        <v>39574308</v>
      </c>
      <c r="D1251">
        <v>36883554</v>
      </c>
      <c r="E1251">
        <v>1</v>
      </c>
      <c r="F1251">
        <v>1</v>
      </c>
      <c r="G1251">
        <v>1</v>
      </c>
      <c r="H1251">
        <v>2</v>
      </c>
      <c r="I1251" t="s">
        <v>1158</v>
      </c>
      <c r="J1251" t="s">
        <v>1159</v>
      </c>
      <c r="K1251" t="s">
        <v>1160</v>
      </c>
      <c r="L1251">
        <v>1368</v>
      </c>
      <c r="N1251">
        <v>1011</v>
      </c>
      <c r="O1251" t="s">
        <v>1151</v>
      </c>
      <c r="P1251" t="s">
        <v>1151</v>
      </c>
      <c r="Q1251">
        <v>1</v>
      </c>
      <c r="X1251">
        <v>0.14000000000000001</v>
      </c>
      <c r="Y1251">
        <v>0</v>
      </c>
      <c r="Z1251">
        <v>65.709999999999994</v>
      </c>
      <c r="AA1251">
        <v>11.6</v>
      </c>
      <c r="AB1251">
        <v>0</v>
      </c>
      <c r="AC1251">
        <v>0</v>
      </c>
      <c r="AD1251">
        <v>1</v>
      </c>
      <c r="AE1251">
        <v>0</v>
      </c>
      <c r="AF1251" t="s">
        <v>19</v>
      </c>
      <c r="AG1251">
        <v>0.17500000000000002</v>
      </c>
      <c r="AH1251">
        <v>2</v>
      </c>
      <c r="AI1251">
        <v>39574313</v>
      </c>
      <c r="AJ1251">
        <v>1313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</row>
    <row r="1252" spans="1:44" x14ac:dyDescent="0.2">
      <c r="A1252">
        <f>ROW(Source!A636)</f>
        <v>636</v>
      </c>
      <c r="B1252">
        <v>39574324</v>
      </c>
      <c r="C1252">
        <v>39574308</v>
      </c>
      <c r="D1252">
        <v>36883858</v>
      </c>
      <c r="E1252">
        <v>1</v>
      </c>
      <c r="F1252">
        <v>1</v>
      </c>
      <c r="G1252">
        <v>1</v>
      </c>
      <c r="H1252">
        <v>2</v>
      </c>
      <c r="I1252" t="s">
        <v>1231</v>
      </c>
      <c r="J1252" t="s">
        <v>1232</v>
      </c>
      <c r="K1252" t="s">
        <v>1233</v>
      </c>
      <c r="L1252">
        <v>1368</v>
      </c>
      <c r="N1252">
        <v>1011</v>
      </c>
      <c r="O1252" t="s">
        <v>1151</v>
      </c>
      <c r="P1252" t="s">
        <v>1151</v>
      </c>
      <c r="Q1252">
        <v>1</v>
      </c>
      <c r="X1252">
        <v>1.89</v>
      </c>
      <c r="Y1252">
        <v>0</v>
      </c>
      <c r="Z1252">
        <v>8.1</v>
      </c>
      <c r="AA1252">
        <v>0</v>
      </c>
      <c r="AB1252">
        <v>0</v>
      </c>
      <c r="AC1252">
        <v>0</v>
      </c>
      <c r="AD1252">
        <v>1</v>
      </c>
      <c r="AE1252">
        <v>0</v>
      </c>
      <c r="AF1252" t="s">
        <v>19</v>
      </c>
      <c r="AG1252">
        <v>2.3624999999999998</v>
      </c>
      <c r="AH1252">
        <v>2</v>
      </c>
      <c r="AI1252">
        <v>39574314</v>
      </c>
      <c r="AJ1252">
        <v>1314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</row>
    <row r="1253" spans="1:44" x14ac:dyDescent="0.2">
      <c r="A1253">
        <f>ROW(Source!A636)</f>
        <v>636</v>
      </c>
      <c r="B1253">
        <v>39574325</v>
      </c>
      <c r="C1253">
        <v>39574308</v>
      </c>
      <c r="D1253">
        <v>36803278</v>
      </c>
      <c r="E1253">
        <v>1</v>
      </c>
      <c r="F1253">
        <v>1</v>
      </c>
      <c r="G1253">
        <v>1</v>
      </c>
      <c r="H1253">
        <v>3</v>
      </c>
      <c r="I1253" t="s">
        <v>1519</v>
      </c>
      <c r="J1253" t="s">
        <v>1520</v>
      </c>
      <c r="K1253" t="s">
        <v>1521</v>
      </c>
      <c r="L1253">
        <v>1348</v>
      </c>
      <c r="N1253">
        <v>1009</v>
      </c>
      <c r="O1253" t="s">
        <v>64</v>
      </c>
      <c r="P1253" t="s">
        <v>64</v>
      </c>
      <c r="Q1253">
        <v>1000</v>
      </c>
      <c r="X1253">
        <v>5.0000000000000001E-4</v>
      </c>
      <c r="Y1253">
        <v>9424</v>
      </c>
      <c r="Z1253">
        <v>0</v>
      </c>
      <c r="AA1253">
        <v>0</v>
      </c>
      <c r="AB1253">
        <v>0</v>
      </c>
      <c r="AC1253">
        <v>0</v>
      </c>
      <c r="AD1253">
        <v>1</v>
      </c>
      <c r="AE1253">
        <v>0</v>
      </c>
      <c r="AF1253" t="s">
        <v>3</v>
      </c>
      <c r="AG1253">
        <v>5.0000000000000001E-4</v>
      </c>
      <c r="AH1253">
        <v>2</v>
      </c>
      <c r="AI1253">
        <v>39574315</v>
      </c>
      <c r="AJ1253">
        <v>1315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</row>
    <row r="1254" spans="1:44" x14ac:dyDescent="0.2">
      <c r="A1254">
        <f>ROW(Source!A636)</f>
        <v>636</v>
      </c>
      <c r="B1254">
        <v>39574326</v>
      </c>
      <c r="C1254">
        <v>39574308</v>
      </c>
      <c r="D1254">
        <v>36805352</v>
      </c>
      <c r="E1254">
        <v>1</v>
      </c>
      <c r="F1254">
        <v>1</v>
      </c>
      <c r="G1254">
        <v>1</v>
      </c>
      <c r="H1254">
        <v>3</v>
      </c>
      <c r="I1254" t="s">
        <v>1522</v>
      </c>
      <c r="J1254" t="s">
        <v>1523</v>
      </c>
      <c r="K1254" t="s">
        <v>1524</v>
      </c>
      <c r="L1254">
        <v>1346</v>
      </c>
      <c r="N1254">
        <v>1009</v>
      </c>
      <c r="O1254" t="s">
        <v>307</v>
      </c>
      <c r="P1254" t="s">
        <v>307</v>
      </c>
      <c r="Q1254">
        <v>1</v>
      </c>
      <c r="X1254">
        <v>0.52</v>
      </c>
      <c r="Y1254">
        <v>28.26</v>
      </c>
      <c r="Z1254">
        <v>0</v>
      </c>
      <c r="AA1254">
        <v>0</v>
      </c>
      <c r="AB1254">
        <v>0</v>
      </c>
      <c r="AC1254">
        <v>0</v>
      </c>
      <c r="AD1254">
        <v>1</v>
      </c>
      <c r="AE1254">
        <v>0</v>
      </c>
      <c r="AF1254" t="s">
        <v>3</v>
      </c>
      <c r="AG1254">
        <v>0.52</v>
      </c>
      <c r="AH1254">
        <v>2</v>
      </c>
      <c r="AI1254">
        <v>39574316</v>
      </c>
      <c r="AJ1254">
        <v>1316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</row>
    <row r="1255" spans="1:44" x14ac:dyDescent="0.2">
      <c r="A1255">
        <f>ROW(Source!A636)</f>
        <v>636</v>
      </c>
      <c r="B1255">
        <v>39574327</v>
      </c>
      <c r="C1255">
        <v>39574308</v>
      </c>
      <c r="D1255">
        <v>39169913</v>
      </c>
      <c r="E1255">
        <v>17</v>
      </c>
      <c r="F1255">
        <v>1</v>
      </c>
      <c r="G1255">
        <v>1</v>
      </c>
      <c r="H1255">
        <v>3</v>
      </c>
      <c r="I1255" t="s">
        <v>124</v>
      </c>
      <c r="J1255" t="s">
        <v>3</v>
      </c>
      <c r="K1255" t="s">
        <v>952</v>
      </c>
      <c r="L1255">
        <v>1348</v>
      </c>
      <c r="N1255">
        <v>1009</v>
      </c>
      <c r="O1255" t="s">
        <v>64</v>
      </c>
      <c r="P1255" t="s">
        <v>64</v>
      </c>
      <c r="Q1255">
        <v>1000</v>
      </c>
      <c r="X1255">
        <v>0.3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 t="s">
        <v>3</v>
      </c>
      <c r="AG1255">
        <v>0.3</v>
      </c>
      <c r="AH1255">
        <v>2</v>
      </c>
      <c r="AI1255">
        <v>39574317</v>
      </c>
      <c r="AJ1255">
        <v>1317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</row>
    <row r="1256" spans="1:44" x14ac:dyDescent="0.2">
      <c r="A1256">
        <f>ROW(Source!A673)</f>
        <v>673</v>
      </c>
      <c r="B1256">
        <v>39574448</v>
      </c>
      <c r="C1256">
        <v>39574424</v>
      </c>
      <c r="D1256">
        <v>37070495</v>
      </c>
      <c r="E1256">
        <v>1</v>
      </c>
      <c r="F1256">
        <v>1</v>
      </c>
      <c r="G1256">
        <v>1</v>
      </c>
      <c r="H1256">
        <v>1</v>
      </c>
      <c r="I1256" t="s">
        <v>1274</v>
      </c>
      <c r="J1256" t="s">
        <v>3</v>
      </c>
      <c r="K1256" t="s">
        <v>1275</v>
      </c>
      <c r="L1256">
        <v>1191</v>
      </c>
      <c r="N1256">
        <v>1013</v>
      </c>
      <c r="O1256" t="s">
        <v>1143</v>
      </c>
      <c r="P1256" t="s">
        <v>1143</v>
      </c>
      <c r="Q1256">
        <v>1</v>
      </c>
      <c r="X1256">
        <v>63.28</v>
      </c>
      <c r="Y1256">
        <v>0</v>
      </c>
      <c r="Z1256">
        <v>0</v>
      </c>
      <c r="AA1256">
        <v>0</v>
      </c>
      <c r="AB1256">
        <v>8.74</v>
      </c>
      <c r="AC1256">
        <v>0</v>
      </c>
      <c r="AD1256">
        <v>1</v>
      </c>
      <c r="AE1256">
        <v>1</v>
      </c>
      <c r="AF1256" t="s">
        <v>20</v>
      </c>
      <c r="AG1256">
        <v>72.771999999999991</v>
      </c>
      <c r="AH1256">
        <v>2</v>
      </c>
      <c r="AI1256">
        <v>39574425</v>
      </c>
      <c r="AJ1256">
        <v>1319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</row>
    <row r="1257" spans="1:44" x14ac:dyDescent="0.2">
      <c r="A1257">
        <f>ROW(Source!A673)</f>
        <v>673</v>
      </c>
      <c r="B1257">
        <v>39574449</v>
      </c>
      <c r="C1257">
        <v>39574424</v>
      </c>
      <c r="D1257">
        <v>37064876</v>
      </c>
      <c r="E1257">
        <v>1</v>
      </c>
      <c r="F1257">
        <v>1</v>
      </c>
      <c r="G1257">
        <v>1</v>
      </c>
      <c r="H1257">
        <v>1</v>
      </c>
      <c r="I1257" t="s">
        <v>1146</v>
      </c>
      <c r="J1257" t="s">
        <v>3</v>
      </c>
      <c r="K1257" t="s">
        <v>1147</v>
      </c>
      <c r="L1257">
        <v>1191</v>
      </c>
      <c r="N1257">
        <v>1013</v>
      </c>
      <c r="O1257" t="s">
        <v>1143</v>
      </c>
      <c r="P1257" t="s">
        <v>1143</v>
      </c>
      <c r="Q1257">
        <v>1</v>
      </c>
      <c r="X1257">
        <v>4.01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1</v>
      </c>
      <c r="AE1257">
        <v>2</v>
      </c>
      <c r="AF1257" t="s">
        <v>19</v>
      </c>
      <c r="AG1257">
        <v>5.0124999999999993</v>
      </c>
      <c r="AH1257">
        <v>2</v>
      </c>
      <c r="AI1257">
        <v>39574426</v>
      </c>
      <c r="AJ1257">
        <v>1320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</row>
    <row r="1258" spans="1:44" x14ac:dyDescent="0.2">
      <c r="A1258">
        <f>ROW(Source!A673)</f>
        <v>673</v>
      </c>
      <c r="B1258">
        <v>39574450</v>
      </c>
      <c r="C1258">
        <v>39574424</v>
      </c>
      <c r="D1258">
        <v>36882079</v>
      </c>
      <c r="E1258">
        <v>1</v>
      </c>
      <c r="F1258">
        <v>1</v>
      </c>
      <c r="G1258">
        <v>1</v>
      </c>
      <c r="H1258">
        <v>2</v>
      </c>
      <c r="I1258" t="s">
        <v>1401</v>
      </c>
      <c r="J1258" t="s">
        <v>1402</v>
      </c>
      <c r="K1258" t="s">
        <v>1403</v>
      </c>
      <c r="L1258">
        <v>1368</v>
      </c>
      <c r="N1258">
        <v>1011</v>
      </c>
      <c r="O1258" t="s">
        <v>1151</v>
      </c>
      <c r="P1258" t="s">
        <v>1151</v>
      </c>
      <c r="Q1258">
        <v>1</v>
      </c>
      <c r="X1258">
        <v>0.1</v>
      </c>
      <c r="Y1258">
        <v>0</v>
      </c>
      <c r="Z1258">
        <v>120.24</v>
      </c>
      <c r="AA1258">
        <v>15.42</v>
      </c>
      <c r="AB1258">
        <v>0</v>
      </c>
      <c r="AC1258">
        <v>0</v>
      </c>
      <c r="AD1258">
        <v>1</v>
      </c>
      <c r="AE1258">
        <v>0</v>
      </c>
      <c r="AF1258" t="s">
        <v>19</v>
      </c>
      <c r="AG1258">
        <v>0.125</v>
      </c>
      <c r="AH1258">
        <v>2</v>
      </c>
      <c r="AI1258">
        <v>39574427</v>
      </c>
      <c r="AJ1258">
        <v>1321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</row>
    <row r="1259" spans="1:44" x14ac:dyDescent="0.2">
      <c r="A1259">
        <f>ROW(Source!A673)</f>
        <v>673</v>
      </c>
      <c r="B1259">
        <v>39574451</v>
      </c>
      <c r="C1259">
        <v>39574424</v>
      </c>
      <c r="D1259">
        <v>36882159</v>
      </c>
      <c r="E1259">
        <v>1</v>
      </c>
      <c r="F1259">
        <v>1</v>
      </c>
      <c r="G1259">
        <v>1</v>
      </c>
      <c r="H1259">
        <v>2</v>
      </c>
      <c r="I1259" t="s">
        <v>1155</v>
      </c>
      <c r="J1259" t="s">
        <v>1156</v>
      </c>
      <c r="K1259" t="s">
        <v>1157</v>
      </c>
      <c r="L1259">
        <v>1368</v>
      </c>
      <c r="N1259">
        <v>1011</v>
      </c>
      <c r="O1259" t="s">
        <v>1151</v>
      </c>
      <c r="P1259" t="s">
        <v>1151</v>
      </c>
      <c r="Q1259">
        <v>1</v>
      </c>
      <c r="X1259">
        <v>0.12</v>
      </c>
      <c r="Y1259">
        <v>0</v>
      </c>
      <c r="Z1259">
        <v>111.99</v>
      </c>
      <c r="AA1259">
        <v>13.5</v>
      </c>
      <c r="AB1259">
        <v>0</v>
      </c>
      <c r="AC1259">
        <v>0</v>
      </c>
      <c r="AD1259">
        <v>1</v>
      </c>
      <c r="AE1259">
        <v>0</v>
      </c>
      <c r="AF1259" t="s">
        <v>19</v>
      </c>
      <c r="AG1259">
        <v>0.15</v>
      </c>
      <c r="AH1259">
        <v>2</v>
      </c>
      <c r="AI1259">
        <v>39574428</v>
      </c>
      <c r="AJ1259">
        <v>1322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</row>
    <row r="1260" spans="1:44" x14ac:dyDescent="0.2">
      <c r="A1260">
        <f>ROW(Source!A673)</f>
        <v>673</v>
      </c>
      <c r="B1260">
        <v>39574452</v>
      </c>
      <c r="C1260">
        <v>39574424</v>
      </c>
      <c r="D1260">
        <v>36882171</v>
      </c>
      <c r="E1260">
        <v>1</v>
      </c>
      <c r="F1260">
        <v>1</v>
      </c>
      <c r="G1260">
        <v>1</v>
      </c>
      <c r="H1260">
        <v>2</v>
      </c>
      <c r="I1260" t="s">
        <v>1404</v>
      </c>
      <c r="J1260" t="s">
        <v>1405</v>
      </c>
      <c r="K1260" t="s">
        <v>1406</v>
      </c>
      <c r="L1260">
        <v>1368</v>
      </c>
      <c r="N1260">
        <v>1011</v>
      </c>
      <c r="O1260" t="s">
        <v>1151</v>
      </c>
      <c r="P1260" t="s">
        <v>1151</v>
      </c>
      <c r="Q1260">
        <v>1</v>
      </c>
      <c r="X1260">
        <v>3.6</v>
      </c>
      <c r="Y1260">
        <v>0</v>
      </c>
      <c r="Z1260">
        <v>120.04</v>
      </c>
      <c r="AA1260">
        <v>13.5</v>
      </c>
      <c r="AB1260">
        <v>0</v>
      </c>
      <c r="AC1260">
        <v>0</v>
      </c>
      <c r="AD1260">
        <v>1</v>
      </c>
      <c r="AE1260">
        <v>0</v>
      </c>
      <c r="AF1260" t="s">
        <v>19</v>
      </c>
      <c r="AG1260">
        <v>4.5</v>
      </c>
      <c r="AH1260">
        <v>2</v>
      </c>
      <c r="AI1260">
        <v>39574429</v>
      </c>
      <c r="AJ1260">
        <v>1323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</row>
    <row r="1261" spans="1:44" x14ac:dyDescent="0.2">
      <c r="A1261">
        <f>ROW(Source!A673)</f>
        <v>673</v>
      </c>
      <c r="B1261">
        <v>39574453</v>
      </c>
      <c r="C1261">
        <v>39574424</v>
      </c>
      <c r="D1261">
        <v>36883554</v>
      </c>
      <c r="E1261">
        <v>1</v>
      </c>
      <c r="F1261">
        <v>1</v>
      </c>
      <c r="G1261">
        <v>1</v>
      </c>
      <c r="H1261">
        <v>2</v>
      </c>
      <c r="I1261" t="s">
        <v>1158</v>
      </c>
      <c r="J1261" t="s">
        <v>1159</v>
      </c>
      <c r="K1261" t="s">
        <v>1160</v>
      </c>
      <c r="L1261">
        <v>1368</v>
      </c>
      <c r="N1261">
        <v>1011</v>
      </c>
      <c r="O1261" t="s">
        <v>1151</v>
      </c>
      <c r="P1261" t="s">
        <v>1151</v>
      </c>
      <c r="Q1261">
        <v>1</v>
      </c>
      <c r="X1261">
        <v>0.19</v>
      </c>
      <c r="Y1261">
        <v>0</v>
      </c>
      <c r="Z1261">
        <v>65.709999999999994</v>
      </c>
      <c r="AA1261">
        <v>11.6</v>
      </c>
      <c r="AB1261">
        <v>0</v>
      </c>
      <c r="AC1261">
        <v>0</v>
      </c>
      <c r="AD1261">
        <v>1</v>
      </c>
      <c r="AE1261">
        <v>0</v>
      </c>
      <c r="AF1261" t="s">
        <v>19</v>
      </c>
      <c r="AG1261">
        <v>0.23749999999999999</v>
      </c>
      <c r="AH1261">
        <v>2</v>
      </c>
      <c r="AI1261">
        <v>39574430</v>
      </c>
      <c r="AJ1261">
        <v>1324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</row>
    <row r="1262" spans="1:44" x14ac:dyDescent="0.2">
      <c r="A1262">
        <f>ROW(Source!A673)</f>
        <v>673</v>
      </c>
      <c r="B1262">
        <v>39574454</v>
      </c>
      <c r="C1262">
        <v>39574424</v>
      </c>
      <c r="D1262">
        <v>36883789</v>
      </c>
      <c r="E1262">
        <v>1</v>
      </c>
      <c r="F1262">
        <v>1</v>
      </c>
      <c r="G1262">
        <v>1</v>
      </c>
      <c r="H1262">
        <v>2</v>
      </c>
      <c r="I1262" t="s">
        <v>1378</v>
      </c>
      <c r="J1262" t="s">
        <v>1379</v>
      </c>
      <c r="K1262" t="s">
        <v>1380</v>
      </c>
      <c r="L1262">
        <v>1368</v>
      </c>
      <c r="N1262">
        <v>1011</v>
      </c>
      <c r="O1262" t="s">
        <v>1151</v>
      </c>
      <c r="P1262" t="s">
        <v>1151</v>
      </c>
      <c r="Q1262">
        <v>1</v>
      </c>
      <c r="X1262">
        <v>1.46</v>
      </c>
      <c r="Y1262">
        <v>0</v>
      </c>
      <c r="Z1262">
        <v>1.2</v>
      </c>
      <c r="AA1262">
        <v>0</v>
      </c>
      <c r="AB1262">
        <v>0</v>
      </c>
      <c r="AC1262">
        <v>0</v>
      </c>
      <c r="AD1262">
        <v>1</v>
      </c>
      <c r="AE1262">
        <v>0</v>
      </c>
      <c r="AF1262" t="s">
        <v>19</v>
      </c>
      <c r="AG1262">
        <v>1.825</v>
      </c>
      <c r="AH1262">
        <v>2</v>
      </c>
      <c r="AI1262">
        <v>39574431</v>
      </c>
      <c r="AJ1262">
        <v>1325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</row>
    <row r="1263" spans="1:44" x14ac:dyDescent="0.2">
      <c r="A1263">
        <f>ROW(Source!A673)</f>
        <v>673</v>
      </c>
      <c r="B1263">
        <v>39574455</v>
      </c>
      <c r="C1263">
        <v>39574424</v>
      </c>
      <c r="D1263">
        <v>36883836</v>
      </c>
      <c r="E1263">
        <v>1</v>
      </c>
      <c r="F1263">
        <v>1</v>
      </c>
      <c r="G1263">
        <v>1</v>
      </c>
      <c r="H1263">
        <v>2</v>
      </c>
      <c r="I1263" t="s">
        <v>1407</v>
      </c>
      <c r="J1263" t="s">
        <v>1408</v>
      </c>
      <c r="K1263" t="s">
        <v>1409</v>
      </c>
      <c r="L1263">
        <v>1368</v>
      </c>
      <c r="N1263">
        <v>1011</v>
      </c>
      <c r="O1263" t="s">
        <v>1151</v>
      </c>
      <c r="P1263" t="s">
        <v>1151</v>
      </c>
      <c r="Q1263">
        <v>1</v>
      </c>
      <c r="X1263">
        <v>0.1</v>
      </c>
      <c r="Y1263">
        <v>0</v>
      </c>
      <c r="Z1263">
        <v>12.31</v>
      </c>
      <c r="AA1263">
        <v>0</v>
      </c>
      <c r="AB1263">
        <v>0</v>
      </c>
      <c r="AC1263">
        <v>0</v>
      </c>
      <c r="AD1263">
        <v>1</v>
      </c>
      <c r="AE1263">
        <v>0</v>
      </c>
      <c r="AF1263" t="s">
        <v>19</v>
      </c>
      <c r="AG1263">
        <v>0.125</v>
      </c>
      <c r="AH1263">
        <v>2</v>
      </c>
      <c r="AI1263">
        <v>39574432</v>
      </c>
      <c r="AJ1263">
        <v>1326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</row>
    <row r="1264" spans="1:44" x14ac:dyDescent="0.2">
      <c r="A1264">
        <f>ROW(Source!A673)</f>
        <v>673</v>
      </c>
      <c r="B1264">
        <v>39574456</v>
      </c>
      <c r="C1264">
        <v>39574424</v>
      </c>
      <c r="D1264">
        <v>36800159</v>
      </c>
      <c r="E1264">
        <v>1</v>
      </c>
      <c r="F1264">
        <v>1</v>
      </c>
      <c r="G1264">
        <v>1</v>
      </c>
      <c r="H1264">
        <v>3</v>
      </c>
      <c r="I1264" t="s">
        <v>1387</v>
      </c>
      <c r="J1264" t="s">
        <v>1388</v>
      </c>
      <c r="K1264" t="s">
        <v>1389</v>
      </c>
      <c r="L1264">
        <v>1339</v>
      </c>
      <c r="N1264">
        <v>1007</v>
      </c>
      <c r="O1264" t="s">
        <v>73</v>
      </c>
      <c r="P1264" t="s">
        <v>73</v>
      </c>
      <c r="Q1264">
        <v>1</v>
      </c>
      <c r="X1264">
        <v>1.2</v>
      </c>
      <c r="Y1264">
        <v>6.22</v>
      </c>
      <c r="Z1264">
        <v>0</v>
      </c>
      <c r="AA1264">
        <v>0</v>
      </c>
      <c r="AB1264">
        <v>0</v>
      </c>
      <c r="AC1264">
        <v>0</v>
      </c>
      <c r="AD1264">
        <v>1</v>
      </c>
      <c r="AE1264">
        <v>0</v>
      </c>
      <c r="AF1264" t="s">
        <v>3</v>
      </c>
      <c r="AG1264">
        <v>1.2</v>
      </c>
      <c r="AH1264">
        <v>2</v>
      </c>
      <c r="AI1264">
        <v>39574433</v>
      </c>
      <c r="AJ1264">
        <v>1327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</row>
    <row r="1265" spans="1:44" x14ac:dyDescent="0.2">
      <c r="A1265">
        <f>ROW(Source!A673)</f>
        <v>673</v>
      </c>
      <c r="B1265">
        <v>39574457</v>
      </c>
      <c r="C1265">
        <v>39574424</v>
      </c>
      <c r="D1265">
        <v>36800166</v>
      </c>
      <c r="E1265">
        <v>1</v>
      </c>
      <c r="F1265">
        <v>1</v>
      </c>
      <c r="G1265">
        <v>1</v>
      </c>
      <c r="H1265">
        <v>3</v>
      </c>
      <c r="I1265" t="s">
        <v>1410</v>
      </c>
      <c r="J1265" t="s">
        <v>1411</v>
      </c>
      <c r="K1265" t="s">
        <v>1412</v>
      </c>
      <c r="L1265">
        <v>1346</v>
      </c>
      <c r="N1265">
        <v>1009</v>
      </c>
      <c r="O1265" t="s">
        <v>307</v>
      </c>
      <c r="P1265" t="s">
        <v>307</v>
      </c>
      <c r="Q1265">
        <v>1</v>
      </c>
      <c r="X1265">
        <v>0.36</v>
      </c>
      <c r="Y1265">
        <v>6.09</v>
      </c>
      <c r="Z1265">
        <v>0</v>
      </c>
      <c r="AA1265">
        <v>0</v>
      </c>
      <c r="AB1265">
        <v>0</v>
      </c>
      <c r="AC1265">
        <v>0</v>
      </c>
      <c r="AD1265">
        <v>1</v>
      </c>
      <c r="AE1265">
        <v>0</v>
      </c>
      <c r="AF1265" t="s">
        <v>3</v>
      </c>
      <c r="AG1265">
        <v>0.36</v>
      </c>
      <c r="AH1265">
        <v>2</v>
      </c>
      <c r="AI1265">
        <v>39574434</v>
      </c>
      <c r="AJ1265">
        <v>1328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</row>
    <row r="1266" spans="1:44" x14ac:dyDescent="0.2">
      <c r="A1266">
        <f>ROW(Source!A673)</f>
        <v>673</v>
      </c>
      <c r="B1266">
        <v>39574458</v>
      </c>
      <c r="C1266">
        <v>39574424</v>
      </c>
      <c r="D1266">
        <v>36803256</v>
      </c>
      <c r="E1266">
        <v>1</v>
      </c>
      <c r="F1266">
        <v>1</v>
      </c>
      <c r="G1266">
        <v>1</v>
      </c>
      <c r="H1266">
        <v>3</v>
      </c>
      <c r="I1266" t="s">
        <v>1178</v>
      </c>
      <c r="J1266" t="s">
        <v>1179</v>
      </c>
      <c r="K1266" t="s">
        <v>1180</v>
      </c>
      <c r="L1266">
        <v>1348</v>
      </c>
      <c r="N1266">
        <v>1009</v>
      </c>
      <c r="O1266" t="s">
        <v>64</v>
      </c>
      <c r="P1266" t="s">
        <v>64</v>
      </c>
      <c r="Q1266">
        <v>1000</v>
      </c>
      <c r="X1266">
        <v>4.4000000000000002E-4</v>
      </c>
      <c r="Y1266">
        <v>10315.01</v>
      </c>
      <c r="Z1266">
        <v>0</v>
      </c>
      <c r="AA1266">
        <v>0</v>
      </c>
      <c r="AB1266">
        <v>0</v>
      </c>
      <c r="AC1266">
        <v>0</v>
      </c>
      <c r="AD1266">
        <v>1</v>
      </c>
      <c r="AE1266">
        <v>0</v>
      </c>
      <c r="AF1266" t="s">
        <v>3</v>
      </c>
      <c r="AG1266">
        <v>4.4000000000000002E-4</v>
      </c>
      <c r="AH1266">
        <v>2</v>
      </c>
      <c r="AI1266">
        <v>39574435</v>
      </c>
      <c r="AJ1266">
        <v>1329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</row>
    <row r="1267" spans="1:44" x14ac:dyDescent="0.2">
      <c r="A1267">
        <f>ROW(Source!A673)</f>
        <v>673</v>
      </c>
      <c r="B1267">
        <v>39574459</v>
      </c>
      <c r="C1267">
        <v>39574424</v>
      </c>
      <c r="D1267">
        <v>36804447</v>
      </c>
      <c r="E1267">
        <v>1</v>
      </c>
      <c r="F1267">
        <v>1</v>
      </c>
      <c r="G1267">
        <v>1</v>
      </c>
      <c r="H1267">
        <v>3</v>
      </c>
      <c r="I1267" t="s">
        <v>1276</v>
      </c>
      <c r="J1267" t="s">
        <v>1277</v>
      </c>
      <c r="K1267" t="s">
        <v>1278</v>
      </c>
      <c r="L1267">
        <v>1348</v>
      </c>
      <c r="N1267">
        <v>1009</v>
      </c>
      <c r="O1267" t="s">
        <v>64</v>
      </c>
      <c r="P1267" t="s">
        <v>64</v>
      </c>
      <c r="Q1267">
        <v>1000</v>
      </c>
      <c r="X1267">
        <v>2.1000000000000001E-2</v>
      </c>
      <c r="Y1267">
        <v>9040.01</v>
      </c>
      <c r="Z1267">
        <v>0</v>
      </c>
      <c r="AA1267">
        <v>0</v>
      </c>
      <c r="AB1267">
        <v>0</v>
      </c>
      <c r="AC1267">
        <v>0</v>
      </c>
      <c r="AD1267">
        <v>1</v>
      </c>
      <c r="AE1267">
        <v>0</v>
      </c>
      <c r="AF1267" t="s">
        <v>3</v>
      </c>
      <c r="AG1267">
        <v>2.1000000000000001E-2</v>
      </c>
      <c r="AH1267">
        <v>2</v>
      </c>
      <c r="AI1267">
        <v>39574436</v>
      </c>
      <c r="AJ1267">
        <v>1330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</row>
    <row r="1268" spans="1:44" x14ac:dyDescent="0.2">
      <c r="A1268">
        <f>ROW(Source!A673)</f>
        <v>673</v>
      </c>
      <c r="B1268">
        <v>39574460</v>
      </c>
      <c r="C1268">
        <v>39574424</v>
      </c>
      <c r="D1268">
        <v>36804545</v>
      </c>
      <c r="E1268">
        <v>1</v>
      </c>
      <c r="F1268">
        <v>1</v>
      </c>
      <c r="G1268">
        <v>1</v>
      </c>
      <c r="H1268">
        <v>3</v>
      </c>
      <c r="I1268" t="s">
        <v>1211</v>
      </c>
      <c r="J1268" t="s">
        <v>1212</v>
      </c>
      <c r="K1268" t="s">
        <v>1213</v>
      </c>
      <c r="L1268">
        <v>1348</v>
      </c>
      <c r="N1268">
        <v>1009</v>
      </c>
      <c r="O1268" t="s">
        <v>64</v>
      </c>
      <c r="P1268" t="s">
        <v>64</v>
      </c>
      <c r="Q1268">
        <v>1000</v>
      </c>
      <c r="X1268">
        <v>1.0000000000000001E-5</v>
      </c>
      <c r="Y1268">
        <v>11978</v>
      </c>
      <c r="Z1268">
        <v>0</v>
      </c>
      <c r="AA1268">
        <v>0</v>
      </c>
      <c r="AB1268">
        <v>0</v>
      </c>
      <c r="AC1268">
        <v>0</v>
      </c>
      <c r="AD1268">
        <v>1</v>
      </c>
      <c r="AE1268">
        <v>0</v>
      </c>
      <c r="AF1268" t="s">
        <v>3</v>
      </c>
      <c r="AG1268">
        <v>1.0000000000000001E-5</v>
      </c>
      <c r="AH1268">
        <v>2</v>
      </c>
      <c r="AI1268">
        <v>39574437</v>
      </c>
      <c r="AJ1268">
        <v>1331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</row>
    <row r="1269" spans="1:44" x14ac:dyDescent="0.2">
      <c r="A1269">
        <f>ROW(Source!A673)</f>
        <v>673</v>
      </c>
      <c r="B1269">
        <v>39574461</v>
      </c>
      <c r="C1269">
        <v>39574424</v>
      </c>
      <c r="D1269">
        <v>36805527</v>
      </c>
      <c r="E1269">
        <v>1</v>
      </c>
      <c r="F1269">
        <v>1</v>
      </c>
      <c r="G1269">
        <v>1</v>
      </c>
      <c r="H1269">
        <v>3</v>
      </c>
      <c r="I1269" t="s">
        <v>1413</v>
      </c>
      <c r="J1269" t="s">
        <v>1414</v>
      </c>
      <c r="K1269" t="s">
        <v>1415</v>
      </c>
      <c r="L1269">
        <v>1348</v>
      </c>
      <c r="N1269">
        <v>1009</v>
      </c>
      <c r="O1269" t="s">
        <v>64</v>
      </c>
      <c r="P1269" t="s">
        <v>64</v>
      </c>
      <c r="Q1269">
        <v>1000</v>
      </c>
      <c r="X1269">
        <v>1E-4</v>
      </c>
      <c r="Y1269">
        <v>37900</v>
      </c>
      <c r="Z1269">
        <v>0</v>
      </c>
      <c r="AA1269">
        <v>0</v>
      </c>
      <c r="AB1269">
        <v>0</v>
      </c>
      <c r="AC1269">
        <v>0</v>
      </c>
      <c r="AD1269">
        <v>1</v>
      </c>
      <c r="AE1269">
        <v>0</v>
      </c>
      <c r="AF1269" t="s">
        <v>3</v>
      </c>
      <c r="AG1269">
        <v>1E-4</v>
      </c>
      <c r="AH1269">
        <v>2</v>
      </c>
      <c r="AI1269">
        <v>39574438</v>
      </c>
      <c r="AJ1269">
        <v>1332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</row>
    <row r="1270" spans="1:44" x14ac:dyDescent="0.2">
      <c r="A1270">
        <f>ROW(Source!A673)</f>
        <v>673</v>
      </c>
      <c r="B1270">
        <v>39574462</v>
      </c>
      <c r="C1270">
        <v>39574424</v>
      </c>
      <c r="D1270">
        <v>36823258</v>
      </c>
      <c r="E1270">
        <v>1</v>
      </c>
      <c r="F1270">
        <v>1</v>
      </c>
      <c r="G1270">
        <v>1</v>
      </c>
      <c r="H1270">
        <v>3</v>
      </c>
      <c r="I1270" t="s">
        <v>579</v>
      </c>
      <c r="J1270" t="s">
        <v>581</v>
      </c>
      <c r="K1270" t="s">
        <v>580</v>
      </c>
      <c r="L1270">
        <v>1348</v>
      </c>
      <c r="N1270">
        <v>1009</v>
      </c>
      <c r="O1270" t="s">
        <v>64</v>
      </c>
      <c r="P1270" t="s">
        <v>64</v>
      </c>
      <c r="Q1270">
        <v>1000</v>
      </c>
      <c r="X1270">
        <v>2.0000000000000001E-4</v>
      </c>
      <c r="Y1270">
        <v>7712</v>
      </c>
      <c r="Z1270">
        <v>0</v>
      </c>
      <c r="AA1270">
        <v>0</v>
      </c>
      <c r="AB1270">
        <v>0</v>
      </c>
      <c r="AC1270">
        <v>0</v>
      </c>
      <c r="AD1270">
        <v>1</v>
      </c>
      <c r="AE1270">
        <v>0</v>
      </c>
      <c r="AF1270" t="s">
        <v>3</v>
      </c>
      <c r="AG1270">
        <v>2.0000000000000001E-4</v>
      </c>
      <c r="AH1270">
        <v>2</v>
      </c>
      <c r="AI1270">
        <v>39574439</v>
      </c>
      <c r="AJ1270">
        <v>1333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</row>
    <row r="1271" spans="1:44" x14ac:dyDescent="0.2">
      <c r="A1271">
        <f>ROW(Source!A673)</f>
        <v>673</v>
      </c>
      <c r="B1271">
        <v>39574463</v>
      </c>
      <c r="C1271">
        <v>39574424</v>
      </c>
      <c r="D1271">
        <v>39169913</v>
      </c>
      <c r="E1271">
        <v>17</v>
      </c>
      <c r="F1271">
        <v>1</v>
      </c>
      <c r="G1271">
        <v>1</v>
      </c>
      <c r="H1271">
        <v>3</v>
      </c>
      <c r="I1271" t="s">
        <v>124</v>
      </c>
      <c r="J1271" t="s">
        <v>3</v>
      </c>
      <c r="K1271" t="s">
        <v>125</v>
      </c>
      <c r="L1271">
        <v>1348</v>
      </c>
      <c r="N1271">
        <v>1009</v>
      </c>
      <c r="O1271" t="s">
        <v>64</v>
      </c>
      <c r="P1271" t="s">
        <v>64</v>
      </c>
      <c r="Q1271">
        <v>1000</v>
      </c>
      <c r="X1271">
        <v>1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 t="s">
        <v>3</v>
      </c>
      <c r="AG1271">
        <v>1</v>
      </c>
      <c r="AH1271">
        <v>2</v>
      </c>
      <c r="AI1271">
        <v>39574440</v>
      </c>
      <c r="AJ1271">
        <v>1334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</row>
    <row r="1272" spans="1:44" x14ac:dyDescent="0.2">
      <c r="A1272">
        <f>ROW(Source!A673)</f>
        <v>673</v>
      </c>
      <c r="B1272">
        <v>39574464</v>
      </c>
      <c r="C1272">
        <v>39574424</v>
      </c>
      <c r="D1272">
        <v>36825287</v>
      </c>
      <c r="E1272">
        <v>1</v>
      </c>
      <c r="F1272">
        <v>1</v>
      </c>
      <c r="G1272">
        <v>1</v>
      </c>
      <c r="H1272">
        <v>3</v>
      </c>
      <c r="I1272" t="s">
        <v>1416</v>
      </c>
      <c r="J1272" t="s">
        <v>1417</v>
      </c>
      <c r="K1272" t="s">
        <v>1418</v>
      </c>
      <c r="L1272">
        <v>1302</v>
      </c>
      <c r="N1272">
        <v>1003</v>
      </c>
      <c r="O1272" t="s">
        <v>47</v>
      </c>
      <c r="P1272" t="s">
        <v>47</v>
      </c>
      <c r="Q1272">
        <v>10</v>
      </c>
      <c r="X1272">
        <v>1.8700000000000001E-2</v>
      </c>
      <c r="Y1272">
        <v>50.24</v>
      </c>
      <c r="Z1272">
        <v>0</v>
      </c>
      <c r="AA1272">
        <v>0</v>
      </c>
      <c r="AB1272">
        <v>0</v>
      </c>
      <c r="AC1272">
        <v>0</v>
      </c>
      <c r="AD1272">
        <v>1</v>
      </c>
      <c r="AE1272">
        <v>0</v>
      </c>
      <c r="AF1272" t="s">
        <v>3</v>
      </c>
      <c r="AG1272">
        <v>1.8700000000000001E-2</v>
      </c>
      <c r="AH1272">
        <v>2</v>
      </c>
      <c r="AI1272">
        <v>39574442</v>
      </c>
      <c r="AJ1272">
        <v>1336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</row>
    <row r="1273" spans="1:44" x14ac:dyDescent="0.2">
      <c r="A1273">
        <f>ROW(Source!A673)</f>
        <v>673</v>
      </c>
      <c r="B1273">
        <v>39574465</v>
      </c>
      <c r="C1273">
        <v>39574424</v>
      </c>
      <c r="D1273">
        <v>36825646</v>
      </c>
      <c r="E1273">
        <v>1</v>
      </c>
      <c r="F1273">
        <v>1</v>
      </c>
      <c r="G1273">
        <v>1</v>
      </c>
      <c r="H1273">
        <v>3</v>
      </c>
      <c r="I1273" t="s">
        <v>1220</v>
      </c>
      <c r="J1273" t="s">
        <v>1221</v>
      </c>
      <c r="K1273" t="s">
        <v>1222</v>
      </c>
      <c r="L1273">
        <v>1348</v>
      </c>
      <c r="N1273">
        <v>1009</v>
      </c>
      <c r="O1273" t="s">
        <v>64</v>
      </c>
      <c r="P1273" t="s">
        <v>64</v>
      </c>
      <c r="Q1273">
        <v>1000</v>
      </c>
      <c r="X1273">
        <v>3.0000000000000001E-5</v>
      </c>
      <c r="Y1273">
        <v>4455.2</v>
      </c>
      <c r="Z1273">
        <v>0</v>
      </c>
      <c r="AA1273">
        <v>0</v>
      </c>
      <c r="AB1273">
        <v>0</v>
      </c>
      <c r="AC1273">
        <v>0</v>
      </c>
      <c r="AD1273">
        <v>1</v>
      </c>
      <c r="AE1273">
        <v>0</v>
      </c>
      <c r="AF1273" t="s">
        <v>3</v>
      </c>
      <c r="AG1273">
        <v>3.0000000000000001E-5</v>
      </c>
      <c r="AH1273">
        <v>2</v>
      </c>
      <c r="AI1273">
        <v>39574443</v>
      </c>
      <c r="AJ1273">
        <v>1337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</row>
    <row r="1274" spans="1:44" x14ac:dyDescent="0.2">
      <c r="A1274">
        <f>ROW(Source!A673)</f>
        <v>673</v>
      </c>
      <c r="B1274">
        <v>39574466</v>
      </c>
      <c r="C1274">
        <v>39574424</v>
      </c>
      <c r="D1274">
        <v>36826406</v>
      </c>
      <c r="E1274">
        <v>1</v>
      </c>
      <c r="F1274">
        <v>1</v>
      </c>
      <c r="G1274">
        <v>1</v>
      </c>
      <c r="H1274">
        <v>3</v>
      </c>
      <c r="I1274" t="s">
        <v>1419</v>
      </c>
      <c r="J1274" t="s">
        <v>1420</v>
      </c>
      <c r="K1274" t="s">
        <v>1421</v>
      </c>
      <c r="L1274">
        <v>1348</v>
      </c>
      <c r="N1274">
        <v>1009</v>
      </c>
      <c r="O1274" t="s">
        <v>64</v>
      </c>
      <c r="P1274" t="s">
        <v>64</v>
      </c>
      <c r="Q1274">
        <v>1000</v>
      </c>
      <c r="X1274">
        <v>1.9400000000000001E-3</v>
      </c>
      <c r="Y1274">
        <v>4920</v>
      </c>
      <c r="Z1274">
        <v>0</v>
      </c>
      <c r="AA1274">
        <v>0</v>
      </c>
      <c r="AB1274">
        <v>0</v>
      </c>
      <c r="AC1274">
        <v>0</v>
      </c>
      <c r="AD1274">
        <v>1</v>
      </c>
      <c r="AE1274">
        <v>0</v>
      </c>
      <c r="AF1274" t="s">
        <v>3</v>
      </c>
      <c r="AG1274">
        <v>1.9400000000000001E-3</v>
      </c>
      <c r="AH1274">
        <v>2</v>
      </c>
      <c r="AI1274">
        <v>39574444</v>
      </c>
      <c r="AJ1274">
        <v>1338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</row>
    <row r="1275" spans="1:44" x14ac:dyDescent="0.2">
      <c r="A1275">
        <f>ROW(Source!A673)</f>
        <v>673</v>
      </c>
      <c r="B1275">
        <v>39574467</v>
      </c>
      <c r="C1275">
        <v>39574424</v>
      </c>
      <c r="D1275">
        <v>36830313</v>
      </c>
      <c r="E1275">
        <v>1</v>
      </c>
      <c r="F1275">
        <v>1</v>
      </c>
      <c r="G1275">
        <v>1</v>
      </c>
      <c r="H1275">
        <v>3</v>
      </c>
      <c r="I1275" t="s">
        <v>1422</v>
      </c>
      <c r="J1275" t="s">
        <v>1423</v>
      </c>
      <c r="K1275" t="s">
        <v>1424</v>
      </c>
      <c r="L1275">
        <v>1339</v>
      </c>
      <c r="N1275">
        <v>1007</v>
      </c>
      <c r="O1275" t="s">
        <v>73</v>
      </c>
      <c r="P1275" t="s">
        <v>73</v>
      </c>
      <c r="Q1275">
        <v>1</v>
      </c>
      <c r="X1275">
        <v>1.0300000000000001E-3</v>
      </c>
      <c r="Y1275">
        <v>1700</v>
      </c>
      <c r="Z1275">
        <v>0</v>
      </c>
      <c r="AA1275">
        <v>0</v>
      </c>
      <c r="AB1275">
        <v>0</v>
      </c>
      <c r="AC1275">
        <v>0</v>
      </c>
      <c r="AD1275">
        <v>1</v>
      </c>
      <c r="AE1275">
        <v>0</v>
      </c>
      <c r="AF1275" t="s">
        <v>3</v>
      </c>
      <c r="AG1275">
        <v>1.0300000000000001E-3</v>
      </c>
      <c r="AH1275">
        <v>2</v>
      </c>
      <c r="AI1275">
        <v>39574445</v>
      </c>
      <c r="AJ1275">
        <v>1339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</row>
    <row r="1276" spans="1:44" x14ac:dyDescent="0.2">
      <c r="A1276">
        <f>ROW(Source!A673)</f>
        <v>673</v>
      </c>
      <c r="B1276">
        <v>39574468</v>
      </c>
      <c r="C1276">
        <v>39574424</v>
      </c>
      <c r="D1276">
        <v>36837948</v>
      </c>
      <c r="E1276">
        <v>1</v>
      </c>
      <c r="F1276">
        <v>1</v>
      </c>
      <c r="G1276">
        <v>1</v>
      </c>
      <c r="H1276">
        <v>3</v>
      </c>
      <c r="I1276" t="s">
        <v>1425</v>
      </c>
      <c r="J1276" t="s">
        <v>1426</v>
      </c>
      <c r="K1276" t="s">
        <v>1427</v>
      </c>
      <c r="L1276">
        <v>1348</v>
      </c>
      <c r="N1276">
        <v>1009</v>
      </c>
      <c r="O1276" t="s">
        <v>64</v>
      </c>
      <c r="P1276" t="s">
        <v>64</v>
      </c>
      <c r="Q1276">
        <v>1000</v>
      </c>
      <c r="X1276">
        <v>3.1E-4</v>
      </c>
      <c r="Y1276">
        <v>15620</v>
      </c>
      <c r="Z1276">
        <v>0</v>
      </c>
      <c r="AA1276">
        <v>0</v>
      </c>
      <c r="AB1276">
        <v>0</v>
      </c>
      <c r="AC1276">
        <v>0</v>
      </c>
      <c r="AD1276">
        <v>1</v>
      </c>
      <c r="AE1276">
        <v>0</v>
      </c>
      <c r="AF1276" t="s">
        <v>3</v>
      </c>
      <c r="AG1276">
        <v>3.1E-4</v>
      </c>
      <c r="AH1276">
        <v>2</v>
      </c>
      <c r="AI1276">
        <v>39574446</v>
      </c>
      <c r="AJ1276">
        <v>1340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</row>
    <row r="1277" spans="1:44" x14ac:dyDescent="0.2">
      <c r="A1277">
        <f>ROW(Source!A673)</f>
        <v>673</v>
      </c>
      <c r="B1277">
        <v>39574469</v>
      </c>
      <c r="C1277">
        <v>39574424</v>
      </c>
      <c r="D1277">
        <v>36839146</v>
      </c>
      <c r="E1277">
        <v>1</v>
      </c>
      <c r="F1277">
        <v>1</v>
      </c>
      <c r="G1277">
        <v>1</v>
      </c>
      <c r="H1277">
        <v>3</v>
      </c>
      <c r="I1277" t="s">
        <v>1393</v>
      </c>
      <c r="J1277" t="s">
        <v>1394</v>
      </c>
      <c r="K1277" t="s">
        <v>1395</v>
      </c>
      <c r="L1277">
        <v>1348</v>
      </c>
      <c r="N1277">
        <v>1009</v>
      </c>
      <c r="O1277" t="s">
        <v>64</v>
      </c>
      <c r="P1277" t="s">
        <v>64</v>
      </c>
      <c r="Q1277">
        <v>1000</v>
      </c>
      <c r="X1277">
        <v>5.9999999999999995E-4</v>
      </c>
      <c r="Y1277">
        <v>9420</v>
      </c>
      <c r="Z1277">
        <v>0</v>
      </c>
      <c r="AA1277">
        <v>0</v>
      </c>
      <c r="AB1277">
        <v>0</v>
      </c>
      <c r="AC1277">
        <v>0</v>
      </c>
      <c r="AD1277">
        <v>1</v>
      </c>
      <c r="AE1277">
        <v>0</v>
      </c>
      <c r="AF1277" t="s">
        <v>3</v>
      </c>
      <c r="AG1277">
        <v>5.9999999999999995E-4</v>
      </c>
      <c r="AH1277">
        <v>2</v>
      </c>
      <c r="AI1277">
        <v>39574447</v>
      </c>
      <c r="AJ1277">
        <v>1341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</row>
    <row r="1278" spans="1:44" x14ac:dyDescent="0.2">
      <c r="A1278">
        <f>ROW(Source!A676)</f>
        <v>676</v>
      </c>
      <c r="B1278">
        <v>39574493</v>
      </c>
      <c r="C1278">
        <v>39574472</v>
      </c>
      <c r="D1278">
        <v>37065248</v>
      </c>
      <c r="E1278">
        <v>1</v>
      </c>
      <c r="F1278">
        <v>1</v>
      </c>
      <c r="G1278">
        <v>1</v>
      </c>
      <c r="H1278">
        <v>1</v>
      </c>
      <c r="I1278" t="s">
        <v>1203</v>
      </c>
      <c r="J1278" t="s">
        <v>3</v>
      </c>
      <c r="K1278" t="s">
        <v>1204</v>
      </c>
      <c r="L1278">
        <v>1191</v>
      </c>
      <c r="N1278">
        <v>1013</v>
      </c>
      <c r="O1278" t="s">
        <v>1143</v>
      </c>
      <c r="P1278" t="s">
        <v>1143</v>
      </c>
      <c r="Q1278">
        <v>1</v>
      </c>
      <c r="X1278">
        <v>50.79</v>
      </c>
      <c r="Y1278">
        <v>0</v>
      </c>
      <c r="Z1278">
        <v>0</v>
      </c>
      <c r="AA1278">
        <v>0</v>
      </c>
      <c r="AB1278">
        <v>8.5299999999999994</v>
      </c>
      <c r="AC1278">
        <v>0</v>
      </c>
      <c r="AD1278">
        <v>1</v>
      </c>
      <c r="AE1278">
        <v>1</v>
      </c>
      <c r="AF1278" t="s">
        <v>20</v>
      </c>
      <c r="AG1278">
        <v>58.408499999999997</v>
      </c>
      <c r="AH1278">
        <v>2</v>
      </c>
      <c r="AI1278">
        <v>39574473</v>
      </c>
      <c r="AJ1278">
        <v>1342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</row>
    <row r="1279" spans="1:44" x14ac:dyDescent="0.2">
      <c r="A1279">
        <f>ROW(Source!A676)</f>
        <v>676</v>
      </c>
      <c r="B1279">
        <v>39574494</v>
      </c>
      <c r="C1279">
        <v>39574472</v>
      </c>
      <c r="D1279">
        <v>37064876</v>
      </c>
      <c r="E1279">
        <v>1</v>
      </c>
      <c r="F1279">
        <v>1</v>
      </c>
      <c r="G1279">
        <v>1</v>
      </c>
      <c r="H1279">
        <v>1</v>
      </c>
      <c r="I1279" t="s">
        <v>1146</v>
      </c>
      <c r="J1279" t="s">
        <v>3</v>
      </c>
      <c r="K1279" t="s">
        <v>1147</v>
      </c>
      <c r="L1279">
        <v>1191</v>
      </c>
      <c r="N1279">
        <v>1013</v>
      </c>
      <c r="O1279" t="s">
        <v>1143</v>
      </c>
      <c r="P1279" t="s">
        <v>1143</v>
      </c>
      <c r="Q1279">
        <v>1</v>
      </c>
      <c r="X1279">
        <v>0.31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1</v>
      </c>
      <c r="AE1279">
        <v>2</v>
      </c>
      <c r="AF1279" t="s">
        <v>19</v>
      </c>
      <c r="AG1279">
        <v>0.38750000000000001</v>
      </c>
      <c r="AH1279">
        <v>2</v>
      </c>
      <c r="AI1279">
        <v>39574474</v>
      </c>
      <c r="AJ1279">
        <v>1343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</row>
    <row r="1280" spans="1:44" x14ac:dyDescent="0.2">
      <c r="A1280">
        <f>ROW(Source!A676)</f>
        <v>676</v>
      </c>
      <c r="B1280">
        <v>39574495</v>
      </c>
      <c r="C1280">
        <v>39574472</v>
      </c>
      <c r="D1280">
        <v>36882159</v>
      </c>
      <c r="E1280">
        <v>1</v>
      </c>
      <c r="F1280">
        <v>1</v>
      </c>
      <c r="G1280">
        <v>1</v>
      </c>
      <c r="H1280">
        <v>2</v>
      </c>
      <c r="I1280" t="s">
        <v>1155</v>
      </c>
      <c r="J1280" t="s">
        <v>1156</v>
      </c>
      <c r="K1280" t="s">
        <v>1157</v>
      </c>
      <c r="L1280">
        <v>1368</v>
      </c>
      <c r="N1280">
        <v>1011</v>
      </c>
      <c r="O1280" t="s">
        <v>1151</v>
      </c>
      <c r="P1280" t="s">
        <v>1151</v>
      </c>
      <c r="Q1280">
        <v>1</v>
      </c>
      <c r="X1280">
        <v>0.12</v>
      </c>
      <c r="Y1280">
        <v>0</v>
      </c>
      <c r="Z1280">
        <v>111.99</v>
      </c>
      <c r="AA1280">
        <v>13.5</v>
      </c>
      <c r="AB1280">
        <v>0</v>
      </c>
      <c r="AC1280">
        <v>0</v>
      </c>
      <c r="AD1280">
        <v>1</v>
      </c>
      <c r="AE1280">
        <v>0</v>
      </c>
      <c r="AF1280" t="s">
        <v>19</v>
      </c>
      <c r="AG1280">
        <v>0.15</v>
      </c>
      <c r="AH1280">
        <v>2</v>
      </c>
      <c r="AI1280">
        <v>39574475</v>
      </c>
      <c r="AJ1280">
        <v>1344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</row>
    <row r="1281" spans="1:44" x14ac:dyDescent="0.2">
      <c r="A1281">
        <f>ROW(Source!A676)</f>
        <v>676</v>
      </c>
      <c r="B1281">
        <v>39574496</v>
      </c>
      <c r="C1281">
        <v>39574472</v>
      </c>
      <c r="D1281">
        <v>36882358</v>
      </c>
      <c r="E1281">
        <v>1</v>
      </c>
      <c r="F1281">
        <v>1</v>
      </c>
      <c r="G1281">
        <v>1</v>
      </c>
      <c r="H1281">
        <v>2</v>
      </c>
      <c r="I1281" t="s">
        <v>1525</v>
      </c>
      <c r="J1281" t="s">
        <v>1526</v>
      </c>
      <c r="K1281" t="s">
        <v>1527</v>
      </c>
      <c r="L1281">
        <v>1368</v>
      </c>
      <c r="N1281">
        <v>1011</v>
      </c>
      <c r="O1281" t="s">
        <v>1151</v>
      </c>
      <c r="P1281" t="s">
        <v>1151</v>
      </c>
      <c r="Q1281">
        <v>1</v>
      </c>
      <c r="X1281">
        <v>10.53</v>
      </c>
      <c r="Y1281">
        <v>0</v>
      </c>
      <c r="Z1281">
        <v>6.9</v>
      </c>
      <c r="AA1281">
        <v>0</v>
      </c>
      <c r="AB1281">
        <v>0</v>
      </c>
      <c r="AC1281">
        <v>0</v>
      </c>
      <c r="AD1281">
        <v>1</v>
      </c>
      <c r="AE1281">
        <v>0</v>
      </c>
      <c r="AF1281" t="s">
        <v>19</v>
      </c>
      <c r="AG1281">
        <v>13.1625</v>
      </c>
      <c r="AH1281">
        <v>2</v>
      </c>
      <c r="AI1281">
        <v>39574476</v>
      </c>
      <c r="AJ1281">
        <v>1345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</row>
    <row r="1282" spans="1:44" x14ac:dyDescent="0.2">
      <c r="A1282">
        <f>ROW(Source!A676)</f>
        <v>676</v>
      </c>
      <c r="B1282">
        <v>39574497</v>
      </c>
      <c r="C1282">
        <v>39574472</v>
      </c>
      <c r="D1282">
        <v>36883554</v>
      </c>
      <c r="E1282">
        <v>1</v>
      </c>
      <c r="F1282">
        <v>1</v>
      </c>
      <c r="G1282">
        <v>1</v>
      </c>
      <c r="H1282">
        <v>2</v>
      </c>
      <c r="I1282" t="s">
        <v>1158</v>
      </c>
      <c r="J1282" t="s">
        <v>1159</v>
      </c>
      <c r="K1282" t="s">
        <v>1160</v>
      </c>
      <c r="L1282">
        <v>1368</v>
      </c>
      <c r="N1282">
        <v>1011</v>
      </c>
      <c r="O1282" t="s">
        <v>1151</v>
      </c>
      <c r="P1282" t="s">
        <v>1151</v>
      </c>
      <c r="Q1282">
        <v>1</v>
      </c>
      <c r="X1282">
        <v>0.19</v>
      </c>
      <c r="Y1282">
        <v>0</v>
      </c>
      <c r="Z1282">
        <v>65.709999999999994</v>
      </c>
      <c r="AA1282">
        <v>11.6</v>
      </c>
      <c r="AB1282">
        <v>0</v>
      </c>
      <c r="AC1282">
        <v>0</v>
      </c>
      <c r="AD1282">
        <v>1</v>
      </c>
      <c r="AE1282">
        <v>0</v>
      </c>
      <c r="AF1282" t="s">
        <v>19</v>
      </c>
      <c r="AG1282">
        <v>0.23749999999999999</v>
      </c>
      <c r="AH1282">
        <v>2</v>
      </c>
      <c r="AI1282">
        <v>39574477</v>
      </c>
      <c r="AJ1282">
        <v>1346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</row>
    <row r="1283" spans="1:44" x14ac:dyDescent="0.2">
      <c r="A1283">
        <f>ROW(Source!A676)</f>
        <v>676</v>
      </c>
      <c r="B1283">
        <v>39574498</v>
      </c>
      <c r="C1283">
        <v>39574472</v>
      </c>
      <c r="D1283">
        <v>36883789</v>
      </c>
      <c r="E1283">
        <v>1</v>
      </c>
      <c r="F1283">
        <v>1</v>
      </c>
      <c r="G1283">
        <v>1</v>
      </c>
      <c r="H1283">
        <v>2</v>
      </c>
      <c r="I1283" t="s">
        <v>1378</v>
      </c>
      <c r="J1283" t="s">
        <v>1379</v>
      </c>
      <c r="K1283" t="s">
        <v>1380</v>
      </c>
      <c r="L1283">
        <v>1368</v>
      </c>
      <c r="N1283">
        <v>1011</v>
      </c>
      <c r="O1283" t="s">
        <v>1151</v>
      </c>
      <c r="P1283" t="s">
        <v>1151</v>
      </c>
      <c r="Q1283">
        <v>1</v>
      </c>
      <c r="X1283">
        <v>1.86</v>
      </c>
      <c r="Y1283">
        <v>0</v>
      </c>
      <c r="Z1283">
        <v>1.2</v>
      </c>
      <c r="AA1283">
        <v>0</v>
      </c>
      <c r="AB1283">
        <v>0</v>
      </c>
      <c r="AC1283">
        <v>0</v>
      </c>
      <c r="AD1283">
        <v>1</v>
      </c>
      <c r="AE1283">
        <v>0</v>
      </c>
      <c r="AF1283" t="s">
        <v>19</v>
      </c>
      <c r="AG1283">
        <v>2.3250000000000002</v>
      </c>
      <c r="AH1283">
        <v>2</v>
      </c>
      <c r="AI1283">
        <v>39574478</v>
      </c>
      <c r="AJ1283">
        <v>1347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</row>
    <row r="1284" spans="1:44" x14ac:dyDescent="0.2">
      <c r="A1284">
        <f>ROW(Source!A676)</f>
        <v>676</v>
      </c>
      <c r="B1284">
        <v>39574499</v>
      </c>
      <c r="C1284">
        <v>39574472</v>
      </c>
      <c r="D1284">
        <v>36883836</v>
      </c>
      <c r="E1284">
        <v>1</v>
      </c>
      <c r="F1284">
        <v>1</v>
      </c>
      <c r="G1284">
        <v>1</v>
      </c>
      <c r="H1284">
        <v>2</v>
      </c>
      <c r="I1284" t="s">
        <v>1407</v>
      </c>
      <c r="J1284" t="s">
        <v>1408</v>
      </c>
      <c r="K1284" t="s">
        <v>1409</v>
      </c>
      <c r="L1284">
        <v>1368</v>
      </c>
      <c r="N1284">
        <v>1011</v>
      </c>
      <c r="O1284" t="s">
        <v>1151</v>
      </c>
      <c r="P1284" t="s">
        <v>1151</v>
      </c>
      <c r="Q1284">
        <v>1</v>
      </c>
      <c r="X1284">
        <v>2.0299999999999998</v>
      </c>
      <c r="Y1284">
        <v>0</v>
      </c>
      <c r="Z1284">
        <v>12.31</v>
      </c>
      <c r="AA1284">
        <v>0</v>
      </c>
      <c r="AB1284">
        <v>0</v>
      </c>
      <c r="AC1284">
        <v>0</v>
      </c>
      <c r="AD1284">
        <v>1</v>
      </c>
      <c r="AE1284">
        <v>0</v>
      </c>
      <c r="AF1284" t="s">
        <v>19</v>
      </c>
      <c r="AG1284">
        <v>2.5374999999999996</v>
      </c>
      <c r="AH1284">
        <v>2</v>
      </c>
      <c r="AI1284">
        <v>39574479</v>
      </c>
      <c r="AJ1284">
        <v>1348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</row>
    <row r="1285" spans="1:44" x14ac:dyDescent="0.2">
      <c r="A1285">
        <f>ROW(Source!A676)</f>
        <v>676</v>
      </c>
      <c r="B1285">
        <v>39574500</v>
      </c>
      <c r="C1285">
        <v>39574472</v>
      </c>
      <c r="D1285">
        <v>36800159</v>
      </c>
      <c r="E1285">
        <v>1</v>
      </c>
      <c r="F1285">
        <v>1</v>
      </c>
      <c r="G1285">
        <v>1</v>
      </c>
      <c r="H1285">
        <v>3</v>
      </c>
      <c r="I1285" t="s">
        <v>1387</v>
      </c>
      <c r="J1285" t="s">
        <v>1388</v>
      </c>
      <c r="K1285" t="s">
        <v>1389</v>
      </c>
      <c r="L1285">
        <v>1339</v>
      </c>
      <c r="N1285">
        <v>1007</v>
      </c>
      <c r="O1285" t="s">
        <v>73</v>
      </c>
      <c r="P1285" t="s">
        <v>73</v>
      </c>
      <c r="Q1285">
        <v>1</v>
      </c>
      <c r="X1285">
        <v>1.5</v>
      </c>
      <c r="Y1285">
        <v>6.22</v>
      </c>
      <c r="Z1285">
        <v>0</v>
      </c>
      <c r="AA1285">
        <v>0</v>
      </c>
      <c r="AB1285">
        <v>0</v>
      </c>
      <c r="AC1285">
        <v>0</v>
      </c>
      <c r="AD1285">
        <v>1</v>
      </c>
      <c r="AE1285">
        <v>0</v>
      </c>
      <c r="AF1285" t="s">
        <v>3</v>
      </c>
      <c r="AG1285">
        <v>1.5</v>
      </c>
      <c r="AH1285">
        <v>2</v>
      </c>
      <c r="AI1285">
        <v>39574480</v>
      </c>
      <c r="AJ1285">
        <v>1349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</row>
    <row r="1286" spans="1:44" x14ac:dyDescent="0.2">
      <c r="A1286">
        <f>ROW(Source!A676)</f>
        <v>676</v>
      </c>
      <c r="B1286">
        <v>39574501</v>
      </c>
      <c r="C1286">
        <v>39574472</v>
      </c>
      <c r="D1286">
        <v>36800166</v>
      </c>
      <c r="E1286">
        <v>1</v>
      </c>
      <c r="F1286">
        <v>1</v>
      </c>
      <c r="G1286">
        <v>1</v>
      </c>
      <c r="H1286">
        <v>3</v>
      </c>
      <c r="I1286" t="s">
        <v>1410</v>
      </c>
      <c r="J1286" t="s">
        <v>1411</v>
      </c>
      <c r="K1286" t="s">
        <v>1412</v>
      </c>
      <c r="L1286">
        <v>1346</v>
      </c>
      <c r="N1286">
        <v>1009</v>
      </c>
      <c r="O1286" t="s">
        <v>307</v>
      </c>
      <c r="P1286" t="s">
        <v>307</v>
      </c>
      <c r="Q1286">
        <v>1</v>
      </c>
      <c r="X1286">
        <v>0.45</v>
      </c>
      <c r="Y1286">
        <v>6.09</v>
      </c>
      <c r="Z1286">
        <v>0</v>
      </c>
      <c r="AA1286">
        <v>0</v>
      </c>
      <c r="AB1286">
        <v>0</v>
      </c>
      <c r="AC1286">
        <v>0</v>
      </c>
      <c r="AD1286">
        <v>1</v>
      </c>
      <c r="AE1286">
        <v>0</v>
      </c>
      <c r="AF1286" t="s">
        <v>3</v>
      </c>
      <c r="AG1286">
        <v>0.45</v>
      </c>
      <c r="AH1286">
        <v>2</v>
      </c>
      <c r="AI1286">
        <v>39574481</v>
      </c>
      <c r="AJ1286">
        <v>1350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</row>
    <row r="1287" spans="1:44" x14ac:dyDescent="0.2">
      <c r="A1287">
        <f>ROW(Source!A676)</f>
        <v>676</v>
      </c>
      <c r="B1287">
        <v>39574502</v>
      </c>
      <c r="C1287">
        <v>39574472</v>
      </c>
      <c r="D1287">
        <v>36803259</v>
      </c>
      <c r="E1287">
        <v>1</v>
      </c>
      <c r="F1287">
        <v>1</v>
      </c>
      <c r="G1287">
        <v>1</v>
      </c>
      <c r="H1287">
        <v>3</v>
      </c>
      <c r="I1287" t="s">
        <v>1448</v>
      </c>
      <c r="J1287" t="s">
        <v>1449</v>
      </c>
      <c r="K1287" t="s">
        <v>1450</v>
      </c>
      <c r="L1287">
        <v>1348</v>
      </c>
      <c r="N1287">
        <v>1009</v>
      </c>
      <c r="O1287" t="s">
        <v>64</v>
      </c>
      <c r="P1287" t="s">
        <v>64</v>
      </c>
      <c r="Q1287">
        <v>1000</v>
      </c>
      <c r="X1287">
        <v>1.4E-3</v>
      </c>
      <c r="Y1287">
        <v>10749</v>
      </c>
      <c r="Z1287">
        <v>0</v>
      </c>
      <c r="AA1287">
        <v>0</v>
      </c>
      <c r="AB1287">
        <v>0</v>
      </c>
      <c r="AC1287">
        <v>0</v>
      </c>
      <c r="AD1287">
        <v>1</v>
      </c>
      <c r="AE1287">
        <v>0</v>
      </c>
      <c r="AF1287" t="s">
        <v>3</v>
      </c>
      <c r="AG1287">
        <v>1.4E-3</v>
      </c>
      <c r="AH1287">
        <v>2</v>
      </c>
      <c r="AI1287">
        <v>39574482</v>
      </c>
      <c r="AJ1287">
        <v>1351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</row>
    <row r="1288" spans="1:44" x14ac:dyDescent="0.2">
      <c r="A1288">
        <f>ROW(Source!A676)</f>
        <v>676</v>
      </c>
      <c r="B1288">
        <v>39574503</v>
      </c>
      <c r="C1288">
        <v>39574472</v>
      </c>
      <c r="D1288">
        <v>36804447</v>
      </c>
      <c r="E1288">
        <v>1</v>
      </c>
      <c r="F1288">
        <v>1</v>
      </c>
      <c r="G1288">
        <v>1</v>
      </c>
      <c r="H1288">
        <v>3</v>
      </c>
      <c r="I1288" t="s">
        <v>1276</v>
      </c>
      <c r="J1288" t="s">
        <v>1277</v>
      </c>
      <c r="K1288" t="s">
        <v>1278</v>
      </c>
      <c r="L1288">
        <v>1348</v>
      </c>
      <c r="N1288">
        <v>1009</v>
      </c>
      <c r="O1288" t="s">
        <v>64</v>
      </c>
      <c r="P1288" t="s">
        <v>64</v>
      </c>
      <c r="Q1288">
        <v>1000</v>
      </c>
      <c r="X1288">
        <v>3.3E-3</v>
      </c>
      <c r="Y1288">
        <v>9040.01</v>
      </c>
      <c r="Z1288">
        <v>0</v>
      </c>
      <c r="AA1288">
        <v>0</v>
      </c>
      <c r="AB1288">
        <v>0</v>
      </c>
      <c r="AC1288">
        <v>0</v>
      </c>
      <c r="AD1288">
        <v>1</v>
      </c>
      <c r="AE1288">
        <v>0</v>
      </c>
      <c r="AF1288" t="s">
        <v>3</v>
      </c>
      <c r="AG1288">
        <v>3.3E-3</v>
      </c>
      <c r="AH1288">
        <v>2</v>
      </c>
      <c r="AI1288">
        <v>39574483</v>
      </c>
      <c r="AJ1288">
        <v>1352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</row>
    <row r="1289" spans="1:44" x14ac:dyDescent="0.2">
      <c r="A1289">
        <f>ROW(Source!A676)</f>
        <v>676</v>
      </c>
      <c r="B1289">
        <v>39574504</v>
      </c>
      <c r="C1289">
        <v>39574472</v>
      </c>
      <c r="D1289">
        <v>36804545</v>
      </c>
      <c r="E1289">
        <v>1</v>
      </c>
      <c r="F1289">
        <v>1</v>
      </c>
      <c r="G1289">
        <v>1</v>
      </c>
      <c r="H1289">
        <v>3</v>
      </c>
      <c r="I1289" t="s">
        <v>1211</v>
      </c>
      <c r="J1289" t="s">
        <v>1212</v>
      </c>
      <c r="K1289" t="s">
        <v>1213</v>
      </c>
      <c r="L1289">
        <v>1348</v>
      </c>
      <c r="N1289">
        <v>1009</v>
      </c>
      <c r="O1289" t="s">
        <v>64</v>
      </c>
      <c r="P1289" t="s">
        <v>64</v>
      </c>
      <c r="Q1289">
        <v>1000</v>
      </c>
      <c r="X1289">
        <v>1.0000000000000001E-5</v>
      </c>
      <c r="Y1289">
        <v>11978</v>
      </c>
      <c r="Z1289">
        <v>0</v>
      </c>
      <c r="AA1289">
        <v>0</v>
      </c>
      <c r="AB1289">
        <v>0</v>
      </c>
      <c r="AC1289">
        <v>0</v>
      </c>
      <c r="AD1289">
        <v>1</v>
      </c>
      <c r="AE1289">
        <v>0</v>
      </c>
      <c r="AF1289" t="s">
        <v>3</v>
      </c>
      <c r="AG1289">
        <v>1.0000000000000001E-5</v>
      </c>
      <c r="AH1289">
        <v>2</v>
      </c>
      <c r="AI1289">
        <v>39574484</v>
      </c>
      <c r="AJ1289">
        <v>1353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</row>
    <row r="1290" spans="1:44" x14ac:dyDescent="0.2">
      <c r="A1290">
        <f>ROW(Source!A676)</f>
        <v>676</v>
      </c>
      <c r="B1290">
        <v>39574505</v>
      </c>
      <c r="C1290">
        <v>39574472</v>
      </c>
      <c r="D1290">
        <v>36805527</v>
      </c>
      <c r="E1290">
        <v>1</v>
      </c>
      <c r="F1290">
        <v>1</v>
      </c>
      <c r="G1290">
        <v>1</v>
      </c>
      <c r="H1290">
        <v>3</v>
      </c>
      <c r="I1290" t="s">
        <v>1413</v>
      </c>
      <c r="J1290" t="s">
        <v>1414</v>
      </c>
      <c r="K1290" t="s">
        <v>1415</v>
      </c>
      <c r="L1290">
        <v>1348</v>
      </c>
      <c r="N1290">
        <v>1009</v>
      </c>
      <c r="O1290" t="s">
        <v>64</v>
      </c>
      <c r="P1290" t="s">
        <v>64</v>
      </c>
      <c r="Q1290">
        <v>1000</v>
      </c>
      <c r="X1290">
        <v>1E-4</v>
      </c>
      <c r="Y1290">
        <v>37900</v>
      </c>
      <c r="Z1290">
        <v>0</v>
      </c>
      <c r="AA1290">
        <v>0</v>
      </c>
      <c r="AB1290">
        <v>0</v>
      </c>
      <c r="AC1290">
        <v>0</v>
      </c>
      <c r="AD1290">
        <v>1</v>
      </c>
      <c r="AE1290">
        <v>0</v>
      </c>
      <c r="AF1290" t="s">
        <v>3</v>
      </c>
      <c r="AG1290">
        <v>1E-4</v>
      </c>
      <c r="AH1290">
        <v>2</v>
      </c>
      <c r="AI1290">
        <v>39574485</v>
      </c>
      <c r="AJ1290">
        <v>1354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</row>
    <row r="1291" spans="1:44" x14ac:dyDescent="0.2">
      <c r="A1291">
        <f>ROW(Source!A676)</f>
        <v>676</v>
      </c>
      <c r="B1291">
        <v>39574506</v>
      </c>
      <c r="C1291">
        <v>39574472</v>
      </c>
      <c r="D1291">
        <v>39169913</v>
      </c>
      <c r="E1291">
        <v>17</v>
      </c>
      <c r="F1291">
        <v>1</v>
      </c>
      <c r="G1291">
        <v>1</v>
      </c>
      <c r="H1291">
        <v>3</v>
      </c>
      <c r="I1291" t="s">
        <v>124</v>
      </c>
      <c r="J1291" t="s">
        <v>3</v>
      </c>
      <c r="K1291" t="s">
        <v>125</v>
      </c>
      <c r="L1291">
        <v>1348</v>
      </c>
      <c r="N1291">
        <v>1009</v>
      </c>
      <c r="O1291" t="s">
        <v>64</v>
      </c>
      <c r="P1291" t="s">
        <v>64</v>
      </c>
      <c r="Q1291">
        <v>1000</v>
      </c>
      <c r="X1291">
        <v>1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 t="s">
        <v>3</v>
      </c>
      <c r="AG1291">
        <v>1</v>
      </c>
      <c r="AH1291">
        <v>2</v>
      </c>
      <c r="AI1291">
        <v>39574487</v>
      </c>
      <c r="AJ1291">
        <v>1356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</row>
    <row r="1292" spans="1:44" x14ac:dyDescent="0.2">
      <c r="A1292">
        <f>ROW(Source!A676)</f>
        <v>676</v>
      </c>
      <c r="B1292">
        <v>39574507</v>
      </c>
      <c r="C1292">
        <v>39574472</v>
      </c>
      <c r="D1292">
        <v>36825287</v>
      </c>
      <c r="E1292">
        <v>1</v>
      </c>
      <c r="F1292">
        <v>1</v>
      </c>
      <c r="G1292">
        <v>1</v>
      </c>
      <c r="H1292">
        <v>3</v>
      </c>
      <c r="I1292" t="s">
        <v>1416</v>
      </c>
      <c r="J1292" t="s">
        <v>1417</v>
      </c>
      <c r="K1292" t="s">
        <v>1418</v>
      </c>
      <c r="L1292">
        <v>1302</v>
      </c>
      <c r="N1292">
        <v>1003</v>
      </c>
      <c r="O1292" t="s">
        <v>47</v>
      </c>
      <c r="P1292" t="s">
        <v>47</v>
      </c>
      <c r="Q1292">
        <v>10</v>
      </c>
      <c r="X1292">
        <v>1.8700000000000001E-2</v>
      </c>
      <c r="Y1292">
        <v>50.24</v>
      </c>
      <c r="Z1292">
        <v>0</v>
      </c>
      <c r="AA1292">
        <v>0</v>
      </c>
      <c r="AB1292">
        <v>0</v>
      </c>
      <c r="AC1292">
        <v>0</v>
      </c>
      <c r="AD1292">
        <v>1</v>
      </c>
      <c r="AE1292">
        <v>0</v>
      </c>
      <c r="AF1292" t="s">
        <v>3</v>
      </c>
      <c r="AG1292">
        <v>1.8700000000000001E-2</v>
      </c>
      <c r="AH1292">
        <v>2</v>
      </c>
      <c r="AI1292">
        <v>39574488</v>
      </c>
      <c r="AJ1292">
        <v>1357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</row>
    <row r="1293" spans="1:44" x14ac:dyDescent="0.2">
      <c r="A1293">
        <f>ROW(Source!A676)</f>
        <v>676</v>
      </c>
      <c r="B1293">
        <v>39574508</v>
      </c>
      <c r="C1293">
        <v>39574472</v>
      </c>
      <c r="D1293">
        <v>36825646</v>
      </c>
      <c r="E1293">
        <v>1</v>
      </c>
      <c r="F1293">
        <v>1</v>
      </c>
      <c r="G1293">
        <v>1</v>
      </c>
      <c r="H1293">
        <v>3</v>
      </c>
      <c r="I1293" t="s">
        <v>1220</v>
      </c>
      <c r="J1293" t="s">
        <v>1221</v>
      </c>
      <c r="K1293" t="s">
        <v>1222</v>
      </c>
      <c r="L1293">
        <v>1348</v>
      </c>
      <c r="N1293">
        <v>1009</v>
      </c>
      <c r="O1293" t="s">
        <v>64</v>
      </c>
      <c r="P1293" t="s">
        <v>64</v>
      </c>
      <c r="Q1293">
        <v>1000</v>
      </c>
      <c r="X1293">
        <v>3.0000000000000001E-5</v>
      </c>
      <c r="Y1293">
        <v>4455.2</v>
      </c>
      <c r="Z1293">
        <v>0</v>
      </c>
      <c r="AA1293">
        <v>0</v>
      </c>
      <c r="AB1293">
        <v>0</v>
      </c>
      <c r="AC1293">
        <v>0</v>
      </c>
      <c r="AD1293">
        <v>1</v>
      </c>
      <c r="AE1293">
        <v>0</v>
      </c>
      <c r="AF1293" t="s">
        <v>3</v>
      </c>
      <c r="AG1293">
        <v>3.0000000000000001E-5</v>
      </c>
      <c r="AH1293">
        <v>2</v>
      </c>
      <c r="AI1293">
        <v>39574489</v>
      </c>
      <c r="AJ1293">
        <v>1358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</row>
    <row r="1294" spans="1:44" x14ac:dyDescent="0.2">
      <c r="A1294">
        <f>ROW(Source!A676)</f>
        <v>676</v>
      </c>
      <c r="B1294">
        <v>39574509</v>
      </c>
      <c r="C1294">
        <v>39574472</v>
      </c>
      <c r="D1294">
        <v>36826406</v>
      </c>
      <c r="E1294">
        <v>1</v>
      </c>
      <c r="F1294">
        <v>1</v>
      </c>
      <c r="G1294">
        <v>1</v>
      </c>
      <c r="H1294">
        <v>3</v>
      </c>
      <c r="I1294" t="s">
        <v>1419</v>
      </c>
      <c r="J1294" t="s">
        <v>1420</v>
      </c>
      <c r="K1294" t="s">
        <v>1421</v>
      </c>
      <c r="L1294">
        <v>1348</v>
      </c>
      <c r="N1294">
        <v>1009</v>
      </c>
      <c r="O1294" t="s">
        <v>64</v>
      </c>
      <c r="P1294" t="s">
        <v>64</v>
      </c>
      <c r="Q1294">
        <v>1000</v>
      </c>
      <c r="X1294">
        <v>1.9400000000000001E-3</v>
      </c>
      <c r="Y1294">
        <v>4920</v>
      </c>
      <c r="Z1294">
        <v>0</v>
      </c>
      <c r="AA1294">
        <v>0</v>
      </c>
      <c r="AB1294">
        <v>0</v>
      </c>
      <c r="AC1294">
        <v>0</v>
      </c>
      <c r="AD1294">
        <v>1</v>
      </c>
      <c r="AE1294">
        <v>0</v>
      </c>
      <c r="AF1294" t="s">
        <v>3</v>
      </c>
      <c r="AG1294">
        <v>1.9400000000000001E-3</v>
      </c>
      <c r="AH1294">
        <v>2</v>
      </c>
      <c r="AI1294">
        <v>39574490</v>
      </c>
      <c r="AJ1294">
        <v>1359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</row>
    <row r="1295" spans="1:44" x14ac:dyDescent="0.2">
      <c r="A1295">
        <f>ROW(Source!A676)</f>
        <v>676</v>
      </c>
      <c r="B1295">
        <v>39574510</v>
      </c>
      <c r="C1295">
        <v>39574472</v>
      </c>
      <c r="D1295">
        <v>36837948</v>
      </c>
      <c r="E1295">
        <v>1</v>
      </c>
      <c r="F1295">
        <v>1</v>
      </c>
      <c r="G1295">
        <v>1</v>
      </c>
      <c r="H1295">
        <v>3</v>
      </c>
      <c r="I1295" t="s">
        <v>1425</v>
      </c>
      <c r="J1295" t="s">
        <v>1426</v>
      </c>
      <c r="K1295" t="s">
        <v>1427</v>
      </c>
      <c r="L1295">
        <v>1348</v>
      </c>
      <c r="N1295">
        <v>1009</v>
      </c>
      <c r="O1295" t="s">
        <v>64</v>
      </c>
      <c r="P1295" t="s">
        <v>64</v>
      </c>
      <c r="Q1295">
        <v>1000</v>
      </c>
      <c r="X1295">
        <v>3.1E-4</v>
      </c>
      <c r="Y1295">
        <v>15620</v>
      </c>
      <c r="Z1295">
        <v>0</v>
      </c>
      <c r="AA1295">
        <v>0</v>
      </c>
      <c r="AB1295">
        <v>0</v>
      </c>
      <c r="AC1295">
        <v>0</v>
      </c>
      <c r="AD1295">
        <v>1</v>
      </c>
      <c r="AE1295">
        <v>0</v>
      </c>
      <c r="AF1295" t="s">
        <v>3</v>
      </c>
      <c r="AG1295">
        <v>3.1E-4</v>
      </c>
      <c r="AH1295">
        <v>2</v>
      </c>
      <c r="AI1295">
        <v>39574491</v>
      </c>
      <c r="AJ1295">
        <v>1360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</row>
    <row r="1296" spans="1:44" x14ac:dyDescent="0.2">
      <c r="A1296">
        <f>ROW(Source!A676)</f>
        <v>676</v>
      </c>
      <c r="B1296">
        <v>39574511</v>
      </c>
      <c r="C1296">
        <v>39574472</v>
      </c>
      <c r="D1296">
        <v>36839146</v>
      </c>
      <c r="E1296">
        <v>1</v>
      </c>
      <c r="F1296">
        <v>1</v>
      </c>
      <c r="G1296">
        <v>1</v>
      </c>
      <c r="H1296">
        <v>3</v>
      </c>
      <c r="I1296" t="s">
        <v>1393</v>
      </c>
      <c r="J1296" t="s">
        <v>1394</v>
      </c>
      <c r="K1296" t="s">
        <v>1395</v>
      </c>
      <c r="L1296">
        <v>1348</v>
      </c>
      <c r="N1296">
        <v>1009</v>
      </c>
      <c r="O1296" t="s">
        <v>64</v>
      </c>
      <c r="P1296" t="s">
        <v>64</v>
      </c>
      <c r="Q1296">
        <v>1000</v>
      </c>
      <c r="X1296">
        <v>5.9999999999999995E-4</v>
      </c>
      <c r="Y1296">
        <v>9420</v>
      </c>
      <c r="Z1296">
        <v>0</v>
      </c>
      <c r="AA1296">
        <v>0</v>
      </c>
      <c r="AB1296">
        <v>0</v>
      </c>
      <c r="AC1296">
        <v>0</v>
      </c>
      <c r="AD1296">
        <v>1</v>
      </c>
      <c r="AE1296">
        <v>0</v>
      </c>
      <c r="AF1296" t="s">
        <v>3</v>
      </c>
      <c r="AG1296">
        <v>5.9999999999999995E-4</v>
      </c>
      <c r="AH1296">
        <v>2</v>
      </c>
      <c r="AI1296">
        <v>39574492</v>
      </c>
      <c r="AJ1296">
        <v>1361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</row>
    <row r="1297" spans="1:44" x14ac:dyDescent="0.2">
      <c r="A1297">
        <f>ROW(Source!A742)</f>
        <v>742</v>
      </c>
      <c r="B1297">
        <v>39574535</v>
      </c>
      <c r="C1297">
        <v>39574516</v>
      </c>
      <c r="D1297">
        <v>37065248</v>
      </c>
      <c r="E1297">
        <v>1</v>
      </c>
      <c r="F1297">
        <v>1</v>
      </c>
      <c r="G1297">
        <v>1</v>
      </c>
      <c r="H1297">
        <v>1</v>
      </c>
      <c r="I1297" t="s">
        <v>1203</v>
      </c>
      <c r="J1297" t="s">
        <v>3</v>
      </c>
      <c r="K1297" t="s">
        <v>1204</v>
      </c>
      <c r="L1297">
        <v>1191</v>
      </c>
      <c r="N1297">
        <v>1013</v>
      </c>
      <c r="O1297" t="s">
        <v>1143</v>
      </c>
      <c r="P1297" t="s">
        <v>1143</v>
      </c>
      <c r="Q1297">
        <v>1</v>
      </c>
      <c r="X1297">
        <v>50.79</v>
      </c>
      <c r="Y1297">
        <v>0</v>
      </c>
      <c r="Z1297">
        <v>0</v>
      </c>
      <c r="AA1297">
        <v>0</v>
      </c>
      <c r="AB1297">
        <v>8.5299999999999994</v>
      </c>
      <c r="AC1297">
        <v>0</v>
      </c>
      <c r="AD1297">
        <v>1</v>
      </c>
      <c r="AE1297">
        <v>1</v>
      </c>
      <c r="AF1297" t="s">
        <v>976</v>
      </c>
      <c r="AG1297">
        <v>35.552999999999997</v>
      </c>
      <c r="AH1297">
        <v>2</v>
      </c>
      <c r="AI1297">
        <v>39574517</v>
      </c>
      <c r="AJ1297">
        <v>1362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</row>
    <row r="1298" spans="1:44" x14ac:dyDescent="0.2">
      <c r="A1298">
        <f>ROW(Source!A742)</f>
        <v>742</v>
      </c>
      <c r="B1298">
        <v>39574536</v>
      </c>
      <c r="C1298">
        <v>39574516</v>
      </c>
      <c r="D1298">
        <v>37064876</v>
      </c>
      <c r="E1298">
        <v>1</v>
      </c>
      <c r="F1298">
        <v>1</v>
      </c>
      <c r="G1298">
        <v>1</v>
      </c>
      <c r="H1298">
        <v>1</v>
      </c>
      <c r="I1298" t="s">
        <v>1146</v>
      </c>
      <c r="J1298" t="s">
        <v>3</v>
      </c>
      <c r="K1298" t="s">
        <v>1147</v>
      </c>
      <c r="L1298">
        <v>1191</v>
      </c>
      <c r="N1298">
        <v>1013</v>
      </c>
      <c r="O1298" t="s">
        <v>1143</v>
      </c>
      <c r="P1298" t="s">
        <v>1143</v>
      </c>
      <c r="Q1298">
        <v>1</v>
      </c>
      <c r="X1298">
        <v>0.31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1</v>
      </c>
      <c r="AE1298">
        <v>2</v>
      </c>
      <c r="AF1298" t="s">
        <v>976</v>
      </c>
      <c r="AG1298">
        <v>0.217</v>
      </c>
      <c r="AH1298">
        <v>2</v>
      </c>
      <c r="AI1298">
        <v>39574518</v>
      </c>
      <c r="AJ1298">
        <v>1363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</row>
    <row r="1299" spans="1:44" x14ac:dyDescent="0.2">
      <c r="A1299">
        <f>ROW(Source!A742)</f>
        <v>742</v>
      </c>
      <c r="B1299">
        <v>39574537</v>
      </c>
      <c r="C1299">
        <v>39574516</v>
      </c>
      <c r="D1299">
        <v>36882159</v>
      </c>
      <c r="E1299">
        <v>1</v>
      </c>
      <c r="F1299">
        <v>1</v>
      </c>
      <c r="G1299">
        <v>1</v>
      </c>
      <c r="H1299">
        <v>2</v>
      </c>
      <c r="I1299" t="s">
        <v>1155</v>
      </c>
      <c r="J1299" t="s">
        <v>1156</v>
      </c>
      <c r="K1299" t="s">
        <v>1157</v>
      </c>
      <c r="L1299">
        <v>1368</v>
      </c>
      <c r="N1299">
        <v>1011</v>
      </c>
      <c r="O1299" t="s">
        <v>1151</v>
      </c>
      <c r="P1299" t="s">
        <v>1151</v>
      </c>
      <c r="Q1299">
        <v>1</v>
      </c>
      <c r="X1299">
        <v>0.12</v>
      </c>
      <c r="Y1299">
        <v>0</v>
      </c>
      <c r="Z1299">
        <v>111.99</v>
      </c>
      <c r="AA1299">
        <v>13.5</v>
      </c>
      <c r="AB1299">
        <v>0</v>
      </c>
      <c r="AC1299">
        <v>0</v>
      </c>
      <c r="AD1299">
        <v>1</v>
      </c>
      <c r="AE1299">
        <v>0</v>
      </c>
      <c r="AF1299" t="s">
        <v>976</v>
      </c>
      <c r="AG1299">
        <v>8.3999999999999991E-2</v>
      </c>
      <c r="AH1299">
        <v>2</v>
      </c>
      <c r="AI1299">
        <v>39574519</v>
      </c>
      <c r="AJ1299">
        <v>1364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</row>
    <row r="1300" spans="1:44" x14ac:dyDescent="0.2">
      <c r="A1300">
        <f>ROW(Source!A742)</f>
        <v>742</v>
      </c>
      <c r="B1300">
        <v>39574538</v>
      </c>
      <c r="C1300">
        <v>39574516</v>
      </c>
      <c r="D1300">
        <v>36882358</v>
      </c>
      <c r="E1300">
        <v>1</v>
      </c>
      <c r="F1300">
        <v>1</v>
      </c>
      <c r="G1300">
        <v>1</v>
      </c>
      <c r="H1300">
        <v>2</v>
      </c>
      <c r="I1300" t="s">
        <v>1525</v>
      </c>
      <c r="J1300" t="s">
        <v>1526</v>
      </c>
      <c r="K1300" t="s">
        <v>1527</v>
      </c>
      <c r="L1300">
        <v>1368</v>
      </c>
      <c r="N1300">
        <v>1011</v>
      </c>
      <c r="O1300" t="s">
        <v>1151</v>
      </c>
      <c r="P1300" t="s">
        <v>1151</v>
      </c>
      <c r="Q1300">
        <v>1</v>
      </c>
      <c r="X1300">
        <v>10.53</v>
      </c>
      <c r="Y1300">
        <v>0</v>
      </c>
      <c r="Z1300">
        <v>6.9</v>
      </c>
      <c r="AA1300">
        <v>0</v>
      </c>
      <c r="AB1300">
        <v>0</v>
      </c>
      <c r="AC1300">
        <v>0</v>
      </c>
      <c r="AD1300">
        <v>1</v>
      </c>
      <c r="AE1300">
        <v>0</v>
      </c>
      <c r="AF1300" t="s">
        <v>976</v>
      </c>
      <c r="AG1300">
        <v>7.3709999999999987</v>
      </c>
      <c r="AH1300">
        <v>2</v>
      </c>
      <c r="AI1300">
        <v>39574520</v>
      </c>
      <c r="AJ1300">
        <v>1365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</row>
    <row r="1301" spans="1:44" x14ac:dyDescent="0.2">
      <c r="A1301">
        <f>ROW(Source!A742)</f>
        <v>742</v>
      </c>
      <c r="B1301">
        <v>39574539</v>
      </c>
      <c r="C1301">
        <v>39574516</v>
      </c>
      <c r="D1301">
        <v>36883554</v>
      </c>
      <c r="E1301">
        <v>1</v>
      </c>
      <c r="F1301">
        <v>1</v>
      </c>
      <c r="G1301">
        <v>1</v>
      </c>
      <c r="H1301">
        <v>2</v>
      </c>
      <c r="I1301" t="s">
        <v>1158</v>
      </c>
      <c r="J1301" t="s">
        <v>1159</v>
      </c>
      <c r="K1301" t="s">
        <v>1160</v>
      </c>
      <c r="L1301">
        <v>1368</v>
      </c>
      <c r="N1301">
        <v>1011</v>
      </c>
      <c r="O1301" t="s">
        <v>1151</v>
      </c>
      <c r="P1301" t="s">
        <v>1151</v>
      </c>
      <c r="Q1301">
        <v>1</v>
      </c>
      <c r="X1301">
        <v>0.19</v>
      </c>
      <c r="Y1301">
        <v>0</v>
      </c>
      <c r="Z1301">
        <v>65.709999999999994</v>
      </c>
      <c r="AA1301">
        <v>11.6</v>
      </c>
      <c r="AB1301">
        <v>0</v>
      </c>
      <c r="AC1301">
        <v>0</v>
      </c>
      <c r="AD1301">
        <v>1</v>
      </c>
      <c r="AE1301">
        <v>0</v>
      </c>
      <c r="AF1301" t="s">
        <v>976</v>
      </c>
      <c r="AG1301">
        <v>0.13299999999999998</v>
      </c>
      <c r="AH1301">
        <v>2</v>
      </c>
      <c r="AI1301">
        <v>39574521</v>
      </c>
      <c r="AJ1301">
        <v>1366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</row>
    <row r="1302" spans="1:44" x14ac:dyDescent="0.2">
      <c r="A1302">
        <f>ROW(Source!A742)</f>
        <v>742</v>
      </c>
      <c r="B1302">
        <v>39574540</v>
      </c>
      <c r="C1302">
        <v>39574516</v>
      </c>
      <c r="D1302">
        <v>36883789</v>
      </c>
      <c r="E1302">
        <v>1</v>
      </c>
      <c r="F1302">
        <v>1</v>
      </c>
      <c r="G1302">
        <v>1</v>
      </c>
      <c r="H1302">
        <v>2</v>
      </c>
      <c r="I1302" t="s">
        <v>1378</v>
      </c>
      <c r="J1302" t="s">
        <v>1379</v>
      </c>
      <c r="K1302" t="s">
        <v>1380</v>
      </c>
      <c r="L1302">
        <v>1368</v>
      </c>
      <c r="N1302">
        <v>1011</v>
      </c>
      <c r="O1302" t="s">
        <v>1151</v>
      </c>
      <c r="P1302" t="s">
        <v>1151</v>
      </c>
      <c r="Q1302">
        <v>1</v>
      </c>
      <c r="X1302">
        <v>1.86</v>
      </c>
      <c r="Y1302">
        <v>0</v>
      </c>
      <c r="Z1302">
        <v>1.2</v>
      </c>
      <c r="AA1302">
        <v>0</v>
      </c>
      <c r="AB1302">
        <v>0</v>
      </c>
      <c r="AC1302">
        <v>0</v>
      </c>
      <c r="AD1302">
        <v>1</v>
      </c>
      <c r="AE1302">
        <v>0</v>
      </c>
      <c r="AF1302" t="s">
        <v>976</v>
      </c>
      <c r="AG1302">
        <v>1.302</v>
      </c>
      <c r="AH1302">
        <v>2</v>
      </c>
      <c r="AI1302">
        <v>39574522</v>
      </c>
      <c r="AJ1302">
        <v>1367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</row>
    <row r="1303" spans="1:44" x14ac:dyDescent="0.2">
      <c r="A1303">
        <f>ROW(Source!A742)</f>
        <v>742</v>
      </c>
      <c r="B1303">
        <v>39574541</v>
      </c>
      <c r="C1303">
        <v>39574516</v>
      </c>
      <c r="D1303">
        <v>36883836</v>
      </c>
      <c r="E1303">
        <v>1</v>
      </c>
      <c r="F1303">
        <v>1</v>
      </c>
      <c r="G1303">
        <v>1</v>
      </c>
      <c r="H1303">
        <v>2</v>
      </c>
      <c r="I1303" t="s">
        <v>1407</v>
      </c>
      <c r="J1303" t="s">
        <v>1408</v>
      </c>
      <c r="K1303" t="s">
        <v>1409</v>
      </c>
      <c r="L1303">
        <v>1368</v>
      </c>
      <c r="N1303">
        <v>1011</v>
      </c>
      <c r="O1303" t="s">
        <v>1151</v>
      </c>
      <c r="P1303" t="s">
        <v>1151</v>
      </c>
      <c r="Q1303">
        <v>1</v>
      </c>
      <c r="X1303">
        <v>2.0299999999999998</v>
      </c>
      <c r="Y1303">
        <v>0</v>
      </c>
      <c r="Z1303">
        <v>12.31</v>
      </c>
      <c r="AA1303">
        <v>0</v>
      </c>
      <c r="AB1303">
        <v>0</v>
      </c>
      <c r="AC1303">
        <v>0</v>
      </c>
      <c r="AD1303">
        <v>1</v>
      </c>
      <c r="AE1303">
        <v>0</v>
      </c>
      <c r="AF1303" t="s">
        <v>976</v>
      </c>
      <c r="AG1303">
        <v>1.4209999999999998</v>
      </c>
      <c r="AH1303">
        <v>2</v>
      </c>
      <c r="AI1303">
        <v>39574523</v>
      </c>
      <c r="AJ1303">
        <v>1368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</row>
    <row r="1304" spans="1:44" x14ac:dyDescent="0.2">
      <c r="A1304">
        <f>ROW(Source!A742)</f>
        <v>742</v>
      </c>
      <c r="B1304">
        <v>39574542</v>
      </c>
      <c r="C1304">
        <v>39574516</v>
      </c>
      <c r="D1304">
        <v>36800159</v>
      </c>
      <c r="E1304">
        <v>1</v>
      </c>
      <c r="F1304">
        <v>1</v>
      </c>
      <c r="G1304">
        <v>1</v>
      </c>
      <c r="H1304">
        <v>3</v>
      </c>
      <c r="I1304" t="s">
        <v>1387</v>
      </c>
      <c r="J1304" t="s">
        <v>1388</v>
      </c>
      <c r="K1304" t="s">
        <v>1389</v>
      </c>
      <c r="L1304">
        <v>1339</v>
      </c>
      <c r="N1304">
        <v>1007</v>
      </c>
      <c r="O1304" t="s">
        <v>73</v>
      </c>
      <c r="P1304" t="s">
        <v>73</v>
      </c>
      <c r="Q1304">
        <v>1</v>
      </c>
      <c r="X1304">
        <v>1.5</v>
      </c>
      <c r="Y1304">
        <v>6.22</v>
      </c>
      <c r="Z1304">
        <v>0</v>
      </c>
      <c r="AA1304">
        <v>0</v>
      </c>
      <c r="AB1304">
        <v>0</v>
      </c>
      <c r="AC1304">
        <v>0</v>
      </c>
      <c r="AD1304">
        <v>1</v>
      </c>
      <c r="AE1304">
        <v>0</v>
      </c>
      <c r="AF1304" t="s">
        <v>826</v>
      </c>
      <c r="AG1304">
        <v>0</v>
      </c>
      <c r="AH1304">
        <v>2</v>
      </c>
      <c r="AI1304">
        <v>39574524</v>
      </c>
      <c r="AJ1304">
        <v>1369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</row>
    <row r="1305" spans="1:44" x14ac:dyDescent="0.2">
      <c r="A1305">
        <f>ROW(Source!A742)</f>
        <v>742</v>
      </c>
      <c r="B1305">
        <v>39574543</v>
      </c>
      <c r="C1305">
        <v>39574516</v>
      </c>
      <c r="D1305">
        <v>36800166</v>
      </c>
      <c r="E1305">
        <v>1</v>
      </c>
      <c r="F1305">
        <v>1</v>
      </c>
      <c r="G1305">
        <v>1</v>
      </c>
      <c r="H1305">
        <v>3</v>
      </c>
      <c r="I1305" t="s">
        <v>1410</v>
      </c>
      <c r="J1305" t="s">
        <v>1411</v>
      </c>
      <c r="K1305" t="s">
        <v>1412</v>
      </c>
      <c r="L1305">
        <v>1346</v>
      </c>
      <c r="N1305">
        <v>1009</v>
      </c>
      <c r="O1305" t="s">
        <v>307</v>
      </c>
      <c r="P1305" t="s">
        <v>307</v>
      </c>
      <c r="Q1305">
        <v>1</v>
      </c>
      <c r="X1305">
        <v>0.45</v>
      </c>
      <c r="Y1305">
        <v>6.09</v>
      </c>
      <c r="Z1305">
        <v>0</v>
      </c>
      <c r="AA1305">
        <v>0</v>
      </c>
      <c r="AB1305">
        <v>0</v>
      </c>
      <c r="AC1305">
        <v>0</v>
      </c>
      <c r="AD1305">
        <v>1</v>
      </c>
      <c r="AE1305">
        <v>0</v>
      </c>
      <c r="AF1305" t="s">
        <v>826</v>
      </c>
      <c r="AG1305">
        <v>0</v>
      </c>
      <c r="AH1305">
        <v>2</v>
      </c>
      <c r="AI1305">
        <v>39574525</v>
      </c>
      <c r="AJ1305">
        <v>1370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</row>
    <row r="1306" spans="1:44" x14ac:dyDescent="0.2">
      <c r="A1306">
        <f>ROW(Source!A742)</f>
        <v>742</v>
      </c>
      <c r="B1306">
        <v>39574544</v>
      </c>
      <c r="C1306">
        <v>39574516</v>
      </c>
      <c r="D1306">
        <v>36803259</v>
      </c>
      <c r="E1306">
        <v>1</v>
      </c>
      <c r="F1306">
        <v>1</v>
      </c>
      <c r="G1306">
        <v>1</v>
      </c>
      <c r="H1306">
        <v>3</v>
      </c>
      <c r="I1306" t="s">
        <v>1448</v>
      </c>
      <c r="J1306" t="s">
        <v>1449</v>
      </c>
      <c r="K1306" t="s">
        <v>1450</v>
      </c>
      <c r="L1306">
        <v>1348</v>
      </c>
      <c r="N1306">
        <v>1009</v>
      </c>
      <c r="O1306" t="s">
        <v>64</v>
      </c>
      <c r="P1306" t="s">
        <v>64</v>
      </c>
      <c r="Q1306">
        <v>1000</v>
      </c>
      <c r="X1306">
        <v>1.4E-3</v>
      </c>
      <c r="Y1306">
        <v>10749</v>
      </c>
      <c r="Z1306">
        <v>0</v>
      </c>
      <c r="AA1306">
        <v>0</v>
      </c>
      <c r="AB1306">
        <v>0</v>
      </c>
      <c r="AC1306">
        <v>0</v>
      </c>
      <c r="AD1306">
        <v>1</v>
      </c>
      <c r="AE1306">
        <v>0</v>
      </c>
      <c r="AF1306" t="s">
        <v>826</v>
      </c>
      <c r="AG1306">
        <v>0</v>
      </c>
      <c r="AH1306">
        <v>2</v>
      </c>
      <c r="AI1306">
        <v>39574526</v>
      </c>
      <c r="AJ1306">
        <v>1371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</row>
    <row r="1307" spans="1:44" x14ac:dyDescent="0.2">
      <c r="A1307">
        <f>ROW(Source!A742)</f>
        <v>742</v>
      </c>
      <c r="B1307">
        <v>39574545</v>
      </c>
      <c r="C1307">
        <v>39574516</v>
      </c>
      <c r="D1307">
        <v>36804447</v>
      </c>
      <c r="E1307">
        <v>1</v>
      </c>
      <c r="F1307">
        <v>1</v>
      </c>
      <c r="G1307">
        <v>1</v>
      </c>
      <c r="H1307">
        <v>3</v>
      </c>
      <c r="I1307" t="s">
        <v>1276</v>
      </c>
      <c r="J1307" t="s">
        <v>1277</v>
      </c>
      <c r="K1307" t="s">
        <v>1278</v>
      </c>
      <c r="L1307">
        <v>1348</v>
      </c>
      <c r="N1307">
        <v>1009</v>
      </c>
      <c r="O1307" t="s">
        <v>64</v>
      </c>
      <c r="P1307" t="s">
        <v>64</v>
      </c>
      <c r="Q1307">
        <v>1000</v>
      </c>
      <c r="X1307">
        <v>3.3E-3</v>
      </c>
      <c r="Y1307">
        <v>9040.01</v>
      </c>
      <c r="Z1307">
        <v>0</v>
      </c>
      <c r="AA1307">
        <v>0</v>
      </c>
      <c r="AB1307">
        <v>0</v>
      </c>
      <c r="AC1307">
        <v>0</v>
      </c>
      <c r="AD1307">
        <v>1</v>
      </c>
      <c r="AE1307">
        <v>0</v>
      </c>
      <c r="AF1307" t="s">
        <v>826</v>
      </c>
      <c r="AG1307">
        <v>0</v>
      </c>
      <c r="AH1307">
        <v>2</v>
      </c>
      <c r="AI1307">
        <v>39574527</v>
      </c>
      <c r="AJ1307">
        <v>1372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</row>
    <row r="1308" spans="1:44" x14ac:dyDescent="0.2">
      <c r="A1308">
        <f>ROW(Source!A742)</f>
        <v>742</v>
      </c>
      <c r="B1308">
        <v>39574546</v>
      </c>
      <c r="C1308">
        <v>39574516</v>
      </c>
      <c r="D1308">
        <v>36804545</v>
      </c>
      <c r="E1308">
        <v>1</v>
      </c>
      <c r="F1308">
        <v>1</v>
      </c>
      <c r="G1308">
        <v>1</v>
      </c>
      <c r="H1308">
        <v>3</v>
      </c>
      <c r="I1308" t="s">
        <v>1211</v>
      </c>
      <c r="J1308" t="s">
        <v>1212</v>
      </c>
      <c r="K1308" t="s">
        <v>1213</v>
      </c>
      <c r="L1308">
        <v>1348</v>
      </c>
      <c r="N1308">
        <v>1009</v>
      </c>
      <c r="O1308" t="s">
        <v>64</v>
      </c>
      <c r="P1308" t="s">
        <v>64</v>
      </c>
      <c r="Q1308">
        <v>1000</v>
      </c>
      <c r="X1308">
        <v>1.0000000000000001E-5</v>
      </c>
      <c r="Y1308">
        <v>11978</v>
      </c>
      <c r="Z1308">
        <v>0</v>
      </c>
      <c r="AA1308">
        <v>0</v>
      </c>
      <c r="AB1308">
        <v>0</v>
      </c>
      <c r="AC1308">
        <v>0</v>
      </c>
      <c r="AD1308">
        <v>1</v>
      </c>
      <c r="AE1308">
        <v>0</v>
      </c>
      <c r="AF1308" t="s">
        <v>826</v>
      </c>
      <c r="AG1308">
        <v>0</v>
      </c>
      <c r="AH1308">
        <v>2</v>
      </c>
      <c r="AI1308">
        <v>39574528</v>
      </c>
      <c r="AJ1308">
        <v>1373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</row>
    <row r="1309" spans="1:44" x14ac:dyDescent="0.2">
      <c r="A1309">
        <f>ROW(Source!A742)</f>
        <v>742</v>
      </c>
      <c r="B1309">
        <v>39574547</v>
      </c>
      <c r="C1309">
        <v>39574516</v>
      </c>
      <c r="D1309">
        <v>36805527</v>
      </c>
      <c r="E1309">
        <v>1</v>
      </c>
      <c r="F1309">
        <v>1</v>
      </c>
      <c r="G1309">
        <v>1</v>
      </c>
      <c r="H1309">
        <v>3</v>
      </c>
      <c r="I1309" t="s">
        <v>1413</v>
      </c>
      <c r="J1309" t="s">
        <v>1414</v>
      </c>
      <c r="K1309" t="s">
        <v>1415</v>
      </c>
      <c r="L1309">
        <v>1348</v>
      </c>
      <c r="N1309">
        <v>1009</v>
      </c>
      <c r="O1309" t="s">
        <v>64</v>
      </c>
      <c r="P1309" t="s">
        <v>64</v>
      </c>
      <c r="Q1309">
        <v>1000</v>
      </c>
      <c r="X1309">
        <v>1E-4</v>
      </c>
      <c r="Y1309">
        <v>37900</v>
      </c>
      <c r="Z1309">
        <v>0</v>
      </c>
      <c r="AA1309">
        <v>0</v>
      </c>
      <c r="AB1309">
        <v>0</v>
      </c>
      <c r="AC1309">
        <v>0</v>
      </c>
      <c r="AD1309">
        <v>1</v>
      </c>
      <c r="AE1309">
        <v>0</v>
      </c>
      <c r="AF1309" t="s">
        <v>826</v>
      </c>
      <c r="AG1309">
        <v>0</v>
      </c>
      <c r="AH1309">
        <v>2</v>
      </c>
      <c r="AI1309">
        <v>39574529</v>
      </c>
      <c r="AJ1309">
        <v>1374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</row>
    <row r="1310" spans="1:44" x14ac:dyDescent="0.2">
      <c r="A1310">
        <f>ROW(Source!A742)</f>
        <v>742</v>
      </c>
      <c r="B1310">
        <v>39574548</v>
      </c>
      <c r="C1310">
        <v>39574516</v>
      </c>
      <c r="D1310">
        <v>36796419</v>
      </c>
      <c r="E1310">
        <v>17</v>
      </c>
      <c r="F1310">
        <v>1</v>
      </c>
      <c r="G1310">
        <v>1</v>
      </c>
      <c r="H1310">
        <v>3</v>
      </c>
      <c r="I1310" t="s">
        <v>124</v>
      </c>
      <c r="J1310" t="s">
        <v>3</v>
      </c>
      <c r="K1310" t="s">
        <v>125</v>
      </c>
      <c r="L1310">
        <v>1348</v>
      </c>
      <c r="N1310">
        <v>1009</v>
      </c>
      <c r="O1310" t="s">
        <v>64</v>
      </c>
      <c r="P1310" t="s">
        <v>64</v>
      </c>
      <c r="Q1310">
        <v>1000</v>
      </c>
      <c r="X1310">
        <v>1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 t="s">
        <v>826</v>
      </c>
      <c r="AG1310">
        <v>0</v>
      </c>
      <c r="AH1310">
        <v>3</v>
      </c>
      <c r="AI1310">
        <v>-1</v>
      </c>
      <c r="AJ1310" t="s">
        <v>3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</row>
    <row r="1311" spans="1:44" x14ac:dyDescent="0.2">
      <c r="A1311">
        <f>ROW(Source!A742)</f>
        <v>742</v>
      </c>
      <c r="B1311">
        <v>39574549</v>
      </c>
      <c r="C1311">
        <v>39574516</v>
      </c>
      <c r="D1311">
        <v>36825287</v>
      </c>
      <c r="E1311">
        <v>1</v>
      </c>
      <c r="F1311">
        <v>1</v>
      </c>
      <c r="G1311">
        <v>1</v>
      </c>
      <c r="H1311">
        <v>3</v>
      </c>
      <c r="I1311" t="s">
        <v>1416</v>
      </c>
      <c r="J1311" t="s">
        <v>1417</v>
      </c>
      <c r="K1311" t="s">
        <v>1418</v>
      </c>
      <c r="L1311">
        <v>1302</v>
      </c>
      <c r="N1311">
        <v>1003</v>
      </c>
      <c r="O1311" t="s">
        <v>47</v>
      </c>
      <c r="P1311" t="s">
        <v>47</v>
      </c>
      <c r="Q1311">
        <v>10</v>
      </c>
      <c r="X1311">
        <v>1.8700000000000001E-2</v>
      </c>
      <c r="Y1311">
        <v>50.24</v>
      </c>
      <c r="Z1311">
        <v>0</v>
      </c>
      <c r="AA1311">
        <v>0</v>
      </c>
      <c r="AB1311">
        <v>0</v>
      </c>
      <c r="AC1311">
        <v>0</v>
      </c>
      <c r="AD1311">
        <v>1</v>
      </c>
      <c r="AE1311">
        <v>0</v>
      </c>
      <c r="AF1311" t="s">
        <v>826</v>
      </c>
      <c r="AG1311">
        <v>0</v>
      </c>
      <c r="AH1311">
        <v>2</v>
      </c>
      <c r="AI1311">
        <v>39574530</v>
      </c>
      <c r="AJ1311">
        <v>1375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</row>
    <row r="1312" spans="1:44" x14ac:dyDescent="0.2">
      <c r="A1312">
        <f>ROW(Source!A742)</f>
        <v>742</v>
      </c>
      <c r="B1312">
        <v>39574550</v>
      </c>
      <c r="C1312">
        <v>39574516</v>
      </c>
      <c r="D1312">
        <v>36825646</v>
      </c>
      <c r="E1312">
        <v>1</v>
      </c>
      <c r="F1312">
        <v>1</v>
      </c>
      <c r="G1312">
        <v>1</v>
      </c>
      <c r="H1312">
        <v>3</v>
      </c>
      <c r="I1312" t="s">
        <v>1220</v>
      </c>
      <c r="J1312" t="s">
        <v>1221</v>
      </c>
      <c r="K1312" t="s">
        <v>1222</v>
      </c>
      <c r="L1312">
        <v>1348</v>
      </c>
      <c r="N1312">
        <v>1009</v>
      </c>
      <c r="O1312" t="s">
        <v>64</v>
      </c>
      <c r="P1312" t="s">
        <v>64</v>
      </c>
      <c r="Q1312">
        <v>1000</v>
      </c>
      <c r="X1312">
        <v>3.0000000000000001E-5</v>
      </c>
      <c r="Y1312">
        <v>4455.2</v>
      </c>
      <c r="Z1312">
        <v>0</v>
      </c>
      <c r="AA1312">
        <v>0</v>
      </c>
      <c r="AB1312">
        <v>0</v>
      </c>
      <c r="AC1312">
        <v>0</v>
      </c>
      <c r="AD1312">
        <v>1</v>
      </c>
      <c r="AE1312">
        <v>0</v>
      </c>
      <c r="AF1312" t="s">
        <v>826</v>
      </c>
      <c r="AG1312">
        <v>0</v>
      </c>
      <c r="AH1312">
        <v>2</v>
      </c>
      <c r="AI1312">
        <v>39574531</v>
      </c>
      <c r="AJ1312">
        <v>1376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</row>
    <row r="1313" spans="1:44" x14ac:dyDescent="0.2">
      <c r="A1313">
        <f>ROW(Source!A742)</f>
        <v>742</v>
      </c>
      <c r="B1313">
        <v>39574551</v>
      </c>
      <c r="C1313">
        <v>39574516</v>
      </c>
      <c r="D1313">
        <v>36826406</v>
      </c>
      <c r="E1313">
        <v>1</v>
      </c>
      <c r="F1313">
        <v>1</v>
      </c>
      <c r="G1313">
        <v>1</v>
      </c>
      <c r="H1313">
        <v>3</v>
      </c>
      <c r="I1313" t="s">
        <v>1419</v>
      </c>
      <c r="J1313" t="s">
        <v>1420</v>
      </c>
      <c r="K1313" t="s">
        <v>1421</v>
      </c>
      <c r="L1313">
        <v>1348</v>
      </c>
      <c r="N1313">
        <v>1009</v>
      </c>
      <c r="O1313" t="s">
        <v>64</v>
      </c>
      <c r="P1313" t="s">
        <v>64</v>
      </c>
      <c r="Q1313">
        <v>1000</v>
      </c>
      <c r="X1313">
        <v>1.9400000000000001E-3</v>
      </c>
      <c r="Y1313">
        <v>4920</v>
      </c>
      <c r="Z1313">
        <v>0</v>
      </c>
      <c r="AA1313">
        <v>0</v>
      </c>
      <c r="AB1313">
        <v>0</v>
      </c>
      <c r="AC1313">
        <v>0</v>
      </c>
      <c r="AD1313">
        <v>1</v>
      </c>
      <c r="AE1313">
        <v>0</v>
      </c>
      <c r="AF1313" t="s">
        <v>826</v>
      </c>
      <c r="AG1313">
        <v>0</v>
      </c>
      <c r="AH1313">
        <v>2</v>
      </c>
      <c r="AI1313">
        <v>39574532</v>
      </c>
      <c r="AJ1313">
        <v>1377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</row>
    <row r="1314" spans="1:44" x14ac:dyDescent="0.2">
      <c r="A1314">
        <f>ROW(Source!A742)</f>
        <v>742</v>
      </c>
      <c r="B1314">
        <v>39574552</v>
      </c>
      <c r="C1314">
        <v>39574516</v>
      </c>
      <c r="D1314">
        <v>36837948</v>
      </c>
      <c r="E1314">
        <v>1</v>
      </c>
      <c r="F1314">
        <v>1</v>
      </c>
      <c r="G1314">
        <v>1</v>
      </c>
      <c r="H1314">
        <v>3</v>
      </c>
      <c r="I1314" t="s">
        <v>1425</v>
      </c>
      <c r="J1314" t="s">
        <v>1426</v>
      </c>
      <c r="K1314" t="s">
        <v>1427</v>
      </c>
      <c r="L1314">
        <v>1348</v>
      </c>
      <c r="N1314">
        <v>1009</v>
      </c>
      <c r="O1314" t="s">
        <v>64</v>
      </c>
      <c r="P1314" t="s">
        <v>64</v>
      </c>
      <c r="Q1314">
        <v>1000</v>
      </c>
      <c r="X1314">
        <v>3.1E-4</v>
      </c>
      <c r="Y1314">
        <v>15620</v>
      </c>
      <c r="Z1314">
        <v>0</v>
      </c>
      <c r="AA1314">
        <v>0</v>
      </c>
      <c r="AB1314">
        <v>0</v>
      </c>
      <c r="AC1314">
        <v>0</v>
      </c>
      <c r="AD1314">
        <v>1</v>
      </c>
      <c r="AE1314">
        <v>0</v>
      </c>
      <c r="AF1314" t="s">
        <v>826</v>
      </c>
      <c r="AG1314">
        <v>0</v>
      </c>
      <c r="AH1314">
        <v>2</v>
      </c>
      <c r="AI1314">
        <v>39574533</v>
      </c>
      <c r="AJ1314">
        <v>1378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</row>
    <row r="1315" spans="1:44" x14ac:dyDescent="0.2">
      <c r="A1315">
        <f>ROW(Source!A742)</f>
        <v>742</v>
      </c>
      <c r="B1315">
        <v>39574553</v>
      </c>
      <c r="C1315">
        <v>39574516</v>
      </c>
      <c r="D1315">
        <v>36839146</v>
      </c>
      <c r="E1315">
        <v>1</v>
      </c>
      <c r="F1315">
        <v>1</v>
      </c>
      <c r="G1315">
        <v>1</v>
      </c>
      <c r="H1315">
        <v>3</v>
      </c>
      <c r="I1315" t="s">
        <v>1393</v>
      </c>
      <c r="J1315" t="s">
        <v>1394</v>
      </c>
      <c r="K1315" t="s">
        <v>1395</v>
      </c>
      <c r="L1315">
        <v>1348</v>
      </c>
      <c r="N1315">
        <v>1009</v>
      </c>
      <c r="O1315" t="s">
        <v>64</v>
      </c>
      <c r="P1315" t="s">
        <v>64</v>
      </c>
      <c r="Q1315">
        <v>1000</v>
      </c>
      <c r="X1315">
        <v>5.9999999999999995E-4</v>
      </c>
      <c r="Y1315">
        <v>9420</v>
      </c>
      <c r="Z1315">
        <v>0</v>
      </c>
      <c r="AA1315">
        <v>0</v>
      </c>
      <c r="AB1315">
        <v>0</v>
      </c>
      <c r="AC1315">
        <v>0</v>
      </c>
      <c r="AD1315">
        <v>1</v>
      </c>
      <c r="AE1315">
        <v>0</v>
      </c>
      <c r="AF1315" t="s">
        <v>826</v>
      </c>
      <c r="AG1315">
        <v>0</v>
      </c>
      <c r="AH1315">
        <v>2</v>
      </c>
      <c r="AI1315">
        <v>39574534</v>
      </c>
      <c r="AJ1315">
        <v>1379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</row>
    <row r="1316" spans="1:44" x14ac:dyDescent="0.2">
      <c r="A1316">
        <f>ROW(Source!A743)</f>
        <v>743</v>
      </c>
      <c r="B1316">
        <v>39574558</v>
      </c>
      <c r="C1316">
        <v>39574554</v>
      </c>
      <c r="D1316">
        <v>37064978</v>
      </c>
      <c r="E1316">
        <v>1</v>
      </c>
      <c r="F1316">
        <v>1</v>
      </c>
      <c r="G1316">
        <v>1</v>
      </c>
      <c r="H1316">
        <v>1</v>
      </c>
      <c r="I1316" t="s">
        <v>1181</v>
      </c>
      <c r="J1316" t="s">
        <v>3</v>
      </c>
      <c r="K1316" t="s">
        <v>1182</v>
      </c>
      <c r="L1316">
        <v>1191</v>
      </c>
      <c r="N1316">
        <v>1013</v>
      </c>
      <c r="O1316" t="s">
        <v>1143</v>
      </c>
      <c r="P1316" t="s">
        <v>1143</v>
      </c>
      <c r="Q1316">
        <v>1</v>
      </c>
      <c r="X1316">
        <v>8.24</v>
      </c>
      <c r="Y1316">
        <v>0</v>
      </c>
      <c r="Z1316">
        <v>0</v>
      </c>
      <c r="AA1316">
        <v>0</v>
      </c>
      <c r="AB1316">
        <v>8.86</v>
      </c>
      <c r="AC1316">
        <v>0</v>
      </c>
      <c r="AD1316">
        <v>1</v>
      </c>
      <c r="AE1316">
        <v>1</v>
      </c>
      <c r="AF1316" t="s">
        <v>3</v>
      </c>
      <c r="AG1316">
        <v>8.24</v>
      </c>
      <c r="AH1316">
        <v>2</v>
      </c>
      <c r="AI1316">
        <v>39574555</v>
      </c>
      <c r="AJ1316">
        <v>1380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</row>
    <row r="1317" spans="1:44" x14ac:dyDescent="0.2">
      <c r="A1317">
        <f>ROW(Source!A743)</f>
        <v>743</v>
      </c>
      <c r="B1317">
        <v>39574559</v>
      </c>
      <c r="C1317">
        <v>39574554</v>
      </c>
      <c r="D1317">
        <v>36883883</v>
      </c>
      <c r="E1317">
        <v>1</v>
      </c>
      <c r="F1317">
        <v>1</v>
      </c>
      <c r="G1317">
        <v>1</v>
      </c>
      <c r="H1317">
        <v>2</v>
      </c>
      <c r="I1317" t="s">
        <v>1451</v>
      </c>
      <c r="J1317" t="s">
        <v>1452</v>
      </c>
      <c r="K1317" t="s">
        <v>1453</v>
      </c>
      <c r="L1317">
        <v>1368</v>
      </c>
      <c r="N1317">
        <v>1011</v>
      </c>
      <c r="O1317" t="s">
        <v>1151</v>
      </c>
      <c r="P1317" t="s">
        <v>1151</v>
      </c>
      <c r="Q1317">
        <v>1</v>
      </c>
      <c r="X1317">
        <v>1.1499999999999999</v>
      </c>
      <c r="Y1317">
        <v>0</v>
      </c>
      <c r="Z1317">
        <v>32.5</v>
      </c>
      <c r="AA1317">
        <v>0</v>
      </c>
      <c r="AB1317">
        <v>0</v>
      </c>
      <c r="AC1317">
        <v>0</v>
      </c>
      <c r="AD1317">
        <v>1</v>
      </c>
      <c r="AE1317">
        <v>0</v>
      </c>
      <c r="AF1317" t="s">
        <v>3</v>
      </c>
      <c r="AG1317">
        <v>1.1499999999999999</v>
      </c>
      <c r="AH1317">
        <v>2</v>
      </c>
      <c r="AI1317">
        <v>39574556</v>
      </c>
      <c r="AJ1317">
        <v>1381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</row>
    <row r="1318" spans="1:44" x14ac:dyDescent="0.2">
      <c r="A1318">
        <f>ROW(Source!A743)</f>
        <v>743</v>
      </c>
      <c r="B1318">
        <v>39574560</v>
      </c>
      <c r="C1318">
        <v>39574554</v>
      </c>
      <c r="D1318">
        <v>36884481</v>
      </c>
      <c r="E1318">
        <v>1</v>
      </c>
      <c r="F1318">
        <v>1</v>
      </c>
      <c r="G1318">
        <v>1</v>
      </c>
      <c r="H1318">
        <v>2</v>
      </c>
      <c r="I1318" t="s">
        <v>1347</v>
      </c>
      <c r="J1318" t="s">
        <v>1348</v>
      </c>
      <c r="K1318" t="s">
        <v>1349</v>
      </c>
      <c r="L1318">
        <v>1368</v>
      </c>
      <c r="N1318">
        <v>1011</v>
      </c>
      <c r="O1318" t="s">
        <v>1151</v>
      </c>
      <c r="P1318" t="s">
        <v>1151</v>
      </c>
      <c r="Q1318">
        <v>1</v>
      </c>
      <c r="X1318">
        <v>2.2999999999999998</v>
      </c>
      <c r="Y1318">
        <v>0</v>
      </c>
      <c r="Z1318">
        <v>1.53</v>
      </c>
      <c r="AA1318">
        <v>0</v>
      </c>
      <c r="AB1318">
        <v>0</v>
      </c>
      <c r="AC1318">
        <v>0</v>
      </c>
      <c r="AD1318">
        <v>1</v>
      </c>
      <c r="AE1318">
        <v>0</v>
      </c>
      <c r="AF1318" t="s">
        <v>3</v>
      </c>
      <c r="AG1318">
        <v>2.2999999999999998</v>
      </c>
      <c r="AH1318">
        <v>2</v>
      </c>
      <c r="AI1318">
        <v>39574557</v>
      </c>
      <c r="AJ1318">
        <v>1382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</row>
    <row r="1319" spans="1:44" x14ac:dyDescent="0.2">
      <c r="A1319">
        <f>ROW(Source!A744)</f>
        <v>744</v>
      </c>
      <c r="B1319">
        <v>39574567</v>
      </c>
      <c r="C1319">
        <v>39574561</v>
      </c>
      <c r="D1319">
        <v>37066717</v>
      </c>
      <c r="E1319">
        <v>1</v>
      </c>
      <c r="F1319">
        <v>1</v>
      </c>
      <c r="G1319">
        <v>1</v>
      </c>
      <c r="H1319">
        <v>1</v>
      </c>
      <c r="I1319" t="s">
        <v>1528</v>
      </c>
      <c r="J1319" t="s">
        <v>3</v>
      </c>
      <c r="K1319" t="s">
        <v>1529</v>
      </c>
      <c r="L1319">
        <v>1191</v>
      </c>
      <c r="N1319">
        <v>1013</v>
      </c>
      <c r="O1319" t="s">
        <v>1143</v>
      </c>
      <c r="P1319" t="s">
        <v>1143</v>
      </c>
      <c r="Q1319">
        <v>1</v>
      </c>
      <c r="X1319">
        <v>14.63</v>
      </c>
      <c r="Y1319">
        <v>0</v>
      </c>
      <c r="Z1319">
        <v>0</v>
      </c>
      <c r="AA1319">
        <v>0</v>
      </c>
      <c r="AB1319">
        <v>8.17</v>
      </c>
      <c r="AC1319">
        <v>0</v>
      </c>
      <c r="AD1319">
        <v>1</v>
      </c>
      <c r="AE1319">
        <v>1</v>
      </c>
      <c r="AF1319" t="s">
        <v>3</v>
      </c>
      <c r="AG1319">
        <v>14.63</v>
      </c>
      <c r="AH1319">
        <v>2</v>
      </c>
      <c r="AI1319">
        <v>39574562</v>
      </c>
      <c r="AJ1319">
        <v>1383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</row>
    <row r="1320" spans="1:44" x14ac:dyDescent="0.2">
      <c r="A1320">
        <f>ROW(Source!A744)</f>
        <v>744</v>
      </c>
      <c r="B1320">
        <v>39574568</v>
      </c>
      <c r="C1320">
        <v>39574561</v>
      </c>
      <c r="D1320">
        <v>36882351</v>
      </c>
      <c r="E1320">
        <v>1</v>
      </c>
      <c r="F1320">
        <v>1</v>
      </c>
      <c r="G1320">
        <v>1</v>
      </c>
      <c r="H1320">
        <v>2</v>
      </c>
      <c r="I1320" t="s">
        <v>1530</v>
      </c>
      <c r="J1320" t="s">
        <v>1531</v>
      </c>
      <c r="K1320" t="s">
        <v>1532</v>
      </c>
      <c r="L1320">
        <v>1368</v>
      </c>
      <c r="N1320">
        <v>1011</v>
      </c>
      <c r="O1320" t="s">
        <v>1151</v>
      </c>
      <c r="P1320" t="s">
        <v>1151</v>
      </c>
      <c r="Q1320">
        <v>1</v>
      </c>
      <c r="X1320">
        <v>0.32</v>
      </c>
      <c r="Y1320">
        <v>0</v>
      </c>
      <c r="Z1320">
        <v>6.66</v>
      </c>
      <c r="AA1320">
        <v>0</v>
      </c>
      <c r="AB1320">
        <v>0</v>
      </c>
      <c r="AC1320">
        <v>0</v>
      </c>
      <c r="AD1320">
        <v>1</v>
      </c>
      <c r="AE1320">
        <v>0</v>
      </c>
      <c r="AF1320" t="s">
        <v>3</v>
      </c>
      <c r="AG1320">
        <v>0.32</v>
      </c>
      <c r="AH1320">
        <v>2</v>
      </c>
      <c r="AI1320">
        <v>39574563</v>
      </c>
      <c r="AJ1320">
        <v>1384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</row>
    <row r="1321" spans="1:44" x14ac:dyDescent="0.2">
      <c r="A1321">
        <f>ROW(Source!A744)</f>
        <v>744</v>
      </c>
      <c r="B1321">
        <v>39574569</v>
      </c>
      <c r="C1321">
        <v>39574561</v>
      </c>
      <c r="D1321">
        <v>36807374</v>
      </c>
      <c r="E1321">
        <v>1</v>
      </c>
      <c r="F1321">
        <v>1</v>
      </c>
      <c r="G1321">
        <v>1</v>
      </c>
      <c r="H1321">
        <v>3</v>
      </c>
      <c r="I1321" t="s">
        <v>1533</v>
      </c>
      <c r="J1321" t="s">
        <v>1534</v>
      </c>
      <c r="K1321" t="s">
        <v>1535</v>
      </c>
      <c r="L1321">
        <v>1339</v>
      </c>
      <c r="N1321">
        <v>1007</v>
      </c>
      <c r="O1321" t="s">
        <v>73</v>
      </c>
      <c r="P1321" t="s">
        <v>73</v>
      </c>
      <c r="Q1321">
        <v>1</v>
      </c>
      <c r="X1321">
        <v>0.24</v>
      </c>
      <c r="Y1321">
        <v>519.79999999999995</v>
      </c>
      <c r="Z1321">
        <v>0</v>
      </c>
      <c r="AA1321">
        <v>0</v>
      </c>
      <c r="AB1321">
        <v>0</v>
      </c>
      <c r="AC1321">
        <v>0</v>
      </c>
      <c r="AD1321">
        <v>1</v>
      </c>
      <c r="AE1321">
        <v>0</v>
      </c>
      <c r="AF1321" t="s">
        <v>3</v>
      </c>
      <c r="AG1321">
        <v>0.24</v>
      </c>
      <c r="AH1321">
        <v>2</v>
      </c>
      <c r="AI1321">
        <v>39574564</v>
      </c>
      <c r="AJ1321">
        <v>1385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</row>
    <row r="1322" spans="1:44" x14ac:dyDescent="0.2">
      <c r="A1322">
        <f>ROW(Source!A744)</f>
        <v>744</v>
      </c>
      <c r="B1322">
        <v>39574570</v>
      </c>
      <c r="C1322">
        <v>39574561</v>
      </c>
      <c r="D1322">
        <v>36797030</v>
      </c>
      <c r="E1322">
        <v>17</v>
      </c>
      <c r="F1322">
        <v>1</v>
      </c>
      <c r="G1322">
        <v>1</v>
      </c>
      <c r="H1322">
        <v>3</v>
      </c>
      <c r="I1322" t="s">
        <v>994</v>
      </c>
      <c r="J1322" t="s">
        <v>3</v>
      </c>
      <c r="K1322" t="s">
        <v>995</v>
      </c>
      <c r="L1322">
        <v>1356</v>
      </c>
      <c r="N1322">
        <v>1010</v>
      </c>
      <c r="O1322" t="s">
        <v>989</v>
      </c>
      <c r="P1322" t="s">
        <v>989</v>
      </c>
      <c r="Q1322">
        <v>1000</v>
      </c>
      <c r="X1322">
        <v>0.4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 t="s">
        <v>3</v>
      </c>
      <c r="AG1322">
        <v>0.4</v>
      </c>
      <c r="AH1322">
        <v>2</v>
      </c>
      <c r="AI1322">
        <v>39574565</v>
      </c>
      <c r="AJ1322">
        <v>1386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</row>
    <row r="1323" spans="1:44" x14ac:dyDescent="0.2">
      <c r="A1323">
        <f>ROW(Source!A747)</f>
        <v>747</v>
      </c>
      <c r="B1323">
        <v>39574588</v>
      </c>
      <c r="C1323">
        <v>39574573</v>
      </c>
      <c r="D1323">
        <v>37069580</v>
      </c>
      <c r="E1323">
        <v>1</v>
      </c>
      <c r="F1323">
        <v>1</v>
      </c>
      <c r="G1323">
        <v>1</v>
      </c>
      <c r="H1323">
        <v>1</v>
      </c>
      <c r="I1323" t="s">
        <v>1237</v>
      </c>
      <c r="J1323" t="s">
        <v>3</v>
      </c>
      <c r="K1323" t="s">
        <v>1238</v>
      </c>
      <c r="L1323">
        <v>1191</v>
      </c>
      <c r="N1323">
        <v>1013</v>
      </c>
      <c r="O1323" t="s">
        <v>1143</v>
      </c>
      <c r="P1323" t="s">
        <v>1143</v>
      </c>
      <c r="Q1323">
        <v>1</v>
      </c>
      <c r="X1323">
        <v>165.88</v>
      </c>
      <c r="Y1323">
        <v>0</v>
      </c>
      <c r="Z1323">
        <v>0</v>
      </c>
      <c r="AA1323">
        <v>0</v>
      </c>
      <c r="AB1323">
        <v>8.64</v>
      </c>
      <c r="AC1323">
        <v>0</v>
      </c>
      <c r="AD1323">
        <v>1</v>
      </c>
      <c r="AE1323">
        <v>1</v>
      </c>
      <c r="AF1323" t="s">
        <v>3</v>
      </c>
      <c r="AG1323">
        <v>165.88</v>
      </c>
      <c r="AH1323">
        <v>2</v>
      </c>
      <c r="AI1323">
        <v>39574574</v>
      </c>
      <c r="AJ1323">
        <v>1388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</row>
    <row r="1324" spans="1:44" x14ac:dyDescent="0.2">
      <c r="A1324">
        <f>ROW(Source!A747)</f>
        <v>747</v>
      </c>
      <c r="B1324">
        <v>39574589</v>
      </c>
      <c r="C1324">
        <v>39574573</v>
      </c>
      <c r="D1324">
        <v>37064876</v>
      </c>
      <c r="E1324">
        <v>1</v>
      </c>
      <c r="F1324">
        <v>1</v>
      </c>
      <c r="G1324">
        <v>1</v>
      </c>
      <c r="H1324">
        <v>1</v>
      </c>
      <c r="I1324" t="s">
        <v>1146</v>
      </c>
      <c r="J1324" t="s">
        <v>3</v>
      </c>
      <c r="K1324" t="s">
        <v>1147</v>
      </c>
      <c r="L1324">
        <v>1191</v>
      </c>
      <c r="N1324">
        <v>1013</v>
      </c>
      <c r="O1324" t="s">
        <v>1143</v>
      </c>
      <c r="P1324" t="s">
        <v>1143</v>
      </c>
      <c r="Q1324">
        <v>1</v>
      </c>
      <c r="X1324">
        <v>0.67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1</v>
      </c>
      <c r="AE1324">
        <v>2</v>
      </c>
      <c r="AF1324" t="s">
        <v>3</v>
      </c>
      <c r="AG1324">
        <v>0.67</v>
      </c>
      <c r="AH1324">
        <v>2</v>
      </c>
      <c r="AI1324">
        <v>39574575</v>
      </c>
      <c r="AJ1324">
        <v>1389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</row>
    <row r="1325" spans="1:44" x14ac:dyDescent="0.2">
      <c r="A1325">
        <f>ROW(Source!A747)</f>
        <v>747</v>
      </c>
      <c r="B1325">
        <v>39574590</v>
      </c>
      <c r="C1325">
        <v>39574573</v>
      </c>
      <c r="D1325">
        <v>36882356</v>
      </c>
      <c r="E1325">
        <v>1</v>
      </c>
      <c r="F1325">
        <v>1</v>
      </c>
      <c r="G1325">
        <v>1</v>
      </c>
      <c r="H1325">
        <v>2</v>
      </c>
      <c r="I1325" t="s">
        <v>1433</v>
      </c>
      <c r="J1325" t="s">
        <v>1434</v>
      </c>
      <c r="K1325" t="s">
        <v>1435</v>
      </c>
      <c r="L1325">
        <v>1368</v>
      </c>
      <c r="N1325">
        <v>1011</v>
      </c>
      <c r="O1325" t="s">
        <v>1151</v>
      </c>
      <c r="P1325" t="s">
        <v>1151</v>
      </c>
      <c r="Q1325">
        <v>1</v>
      </c>
      <c r="X1325">
        <v>0.16</v>
      </c>
      <c r="Y1325">
        <v>0</v>
      </c>
      <c r="Z1325">
        <v>1.7</v>
      </c>
      <c r="AA1325">
        <v>0</v>
      </c>
      <c r="AB1325">
        <v>0</v>
      </c>
      <c r="AC1325">
        <v>0</v>
      </c>
      <c r="AD1325">
        <v>1</v>
      </c>
      <c r="AE1325">
        <v>0</v>
      </c>
      <c r="AF1325" t="s">
        <v>3</v>
      </c>
      <c r="AG1325">
        <v>0.16</v>
      </c>
      <c r="AH1325">
        <v>2</v>
      </c>
      <c r="AI1325">
        <v>39574576</v>
      </c>
      <c r="AJ1325">
        <v>1390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</row>
    <row r="1326" spans="1:44" x14ac:dyDescent="0.2">
      <c r="A1326">
        <f>ROW(Source!A747)</f>
        <v>747</v>
      </c>
      <c r="B1326">
        <v>39574591</v>
      </c>
      <c r="C1326">
        <v>39574573</v>
      </c>
      <c r="D1326">
        <v>36883554</v>
      </c>
      <c r="E1326">
        <v>1</v>
      </c>
      <c r="F1326">
        <v>1</v>
      </c>
      <c r="G1326">
        <v>1</v>
      </c>
      <c r="H1326">
        <v>2</v>
      </c>
      <c r="I1326" t="s">
        <v>1158</v>
      </c>
      <c r="J1326" t="s">
        <v>1159</v>
      </c>
      <c r="K1326" t="s">
        <v>1160</v>
      </c>
      <c r="L1326">
        <v>1368</v>
      </c>
      <c r="N1326">
        <v>1011</v>
      </c>
      <c r="O1326" t="s">
        <v>1151</v>
      </c>
      <c r="P1326" t="s">
        <v>1151</v>
      </c>
      <c r="Q1326">
        <v>1</v>
      </c>
      <c r="X1326">
        <v>0.2</v>
      </c>
      <c r="Y1326">
        <v>0</v>
      </c>
      <c r="Z1326">
        <v>65.709999999999994</v>
      </c>
      <c r="AA1326">
        <v>11.6</v>
      </c>
      <c r="AB1326">
        <v>0</v>
      </c>
      <c r="AC1326">
        <v>0</v>
      </c>
      <c r="AD1326">
        <v>1</v>
      </c>
      <c r="AE1326">
        <v>0</v>
      </c>
      <c r="AF1326" t="s">
        <v>3</v>
      </c>
      <c r="AG1326">
        <v>0.2</v>
      </c>
      <c r="AH1326">
        <v>2</v>
      </c>
      <c r="AI1326">
        <v>39574577</v>
      </c>
      <c r="AJ1326">
        <v>1391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</row>
    <row r="1327" spans="1:44" x14ac:dyDescent="0.2">
      <c r="A1327">
        <f>ROW(Source!A747)</f>
        <v>747</v>
      </c>
      <c r="B1327">
        <v>39574592</v>
      </c>
      <c r="C1327">
        <v>39574573</v>
      </c>
      <c r="D1327">
        <v>36883858</v>
      </c>
      <c r="E1327">
        <v>1</v>
      </c>
      <c r="F1327">
        <v>1</v>
      </c>
      <c r="G1327">
        <v>1</v>
      </c>
      <c r="H1327">
        <v>2</v>
      </c>
      <c r="I1327" t="s">
        <v>1231</v>
      </c>
      <c r="J1327" t="s">
        <v>1232</v>
      </c>
      <c r="K1327" t="s">
        <v>1233</v>
      </c>
      <c r="L1327">
        <v>1368</v>
      </c>
      <c r="N1327">
        <v>1011</v>
      </c>
      <c r="O1327" t="s">
        <v>1151</v>
      </c>
      <c r="P1327" t="s">
        <v>1151</v>
      </c>
      <c r="Q1327">
        <v>1</v>
      </c>
      <c r="X1327">
        <v>0.74</v>
      </c>
      <c r="Y1327">
        <v>0</v>
      </c>
      <c r="Z1327">
        <v>8.1</v>
      </c>
      <c r="AA1327">
        <v>0</v>
      </c>
      <c r="AB1327">
        <v>0</v>
      </c>
      <c r="AC1327">
        <v>0</v>
      </c>
      <c r="AD1327">
        <v>1</v>
      </c>
      <c r="AE1327">
        <v>0</v>
      </c>
      <c r="AF1327" t="s">
        <v>3</v>
      </c>
      <c r="AG1327">
        <v>0.74</v>
      </c>
      <c r="AH1327">
        <v>2</v>
      </c>
      <c r="AI1327">
        <v>39574578</v>
      </c>
      <c r="AJ1327">
        <v>1392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</row>
    <row r="1328" spans="1:44" x14ac:dyDescent="0.2">
      <c r="A1328">
        <f>ROW(Source!A747)</f>
        <v>747</v>
      </c>
      <c r="B1328">
        <v>39574593</v>
      </c>
      <c r="C1328">
        <v>39574573</v>
      </c>
      <c r="D1328">
        <v>36883878</v>
      </c>
      <c r="E1328">
        <v>1</v>
      </c>
      <c r="F1328">
        <v>1</v>
      </c>
      <c r="G1328">
        <v>1</v>
      </c>
      <c r="H1328">
        <v>2</v>
      </c>
      <c r="I1328" t="s">
        <v>1242</v>
      </c>
      <c r="J1328" t="s">
        <v>1243</v>
      </c>
      <c r="K1328" t="s">
        <v>1244</v>
      </c>
      <c r="L1328">
        <v>1368</v>
      </c>
      <c r="N1328">
        <v>1011</v>
      </c>
      <c r="O1328" t="s">
        <v>1151</v>
      </c>
      <c r="P1328" t="s">
        <v>1151</v>
      </c>
      <c r="Q1328">
        <v>1</v>
      </c>
      <c r="X1328">
        <v>0.47</v>
      </c>
      <c r="Y1328">
        <v>0</v>
      </c>
      <c r="Z1328">
        <v>90</v>
      </c>
      <c r="AA1328">
        <v>10.06</v>
      </c>
      <c r="AB1328">
        <v>0</v>
      </c>
      <c r="AC1328">
        <v>0</v>
      </c>
      <c r="AD1328">
        <v>1</v>
      </c>
      <c r="AE1328">
        <v>0</v>
      </c>
      <c r="AF1328" t="s">
        <v>3</v>
      </c>
      <c r="AG1328">
        <v>0.47</v>
      </c>
      <c r="AH1328">
        <v>2</v>
      </c>
      <c r="AI1328">
        <v>39574579</v>
      </c>
      <c r="AJ1328">
        <v>1393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</row>
    <row r="1329" spans="1:44" x14ac:dyDescent="0.2">
      <c r="A1329">
        <f>ROW(Source!A747)</f>
        <v>747</v>
      </c>
      <c r="B1329">
        <v>39574594</v>
      </c>
      <c r="C1329">
        <v>39574573</v>
      </c>
      <c r="D1329">
        <v>36884481</v>
      </c>
      <c r="E1329">
        <v>1</v>
      </c>
      <c r="F1329">
        <v>1</v>
      </c>
      <c r="G1329">
        <v>1</v>
      </c>
      <c r="H1329">
        <v>2</v>
      </c>
      <c r="I1329" t="s">
        <v>1347</v>
      </c>
      <c r="J1329" t="s">
        <v>1348</v>
      </c>
      <c r="K1329" t="s">
        <v>1349</v>
      </c>
      <c r="L1329">
        <v>1368</v>
      </c>
      <c r="N1329">
        <v>1011</v>
      </c>
      <c r="O1329" t="s">
        <v>1151</v>
      </c>
      <c r="P1329" t="s">
        <v>1151</v>
      </c>
      <c r="Q1329">
        <v>1</v>
      </c>
      <c r="X1329">
        <v>0.92</v>
      </c>
      <c r="Y1329">
        <v>0</v>
      </c>
      <c r="Z1329">
        <v>1.53</v>
      </c>
      <c r="AA1329">
        <v>0</v>
      </c>
      <c r="AB1329">
        <v>0</v>
      </c>
      <c r="AC1329">
        <v>0</v>
      </c>
      <c r="AD1329">
        <v>1</v>
      </c>
      <c r="AE1329">
        <v>0</v>
      </c>
      <c r="AF1329" t="s">
        <v>3</v>
      </c>
      <c r="AG1329">
        <v>0.92</v>
      </c>
      <c r="AH1329">
        <v>2</v>
      </c>
      <c r="AI1329">
        <v>39574580</v>
      </c>
      <c r="AJ1329">
        <v>1394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</row>
    <row r="1330" spans="1:44" x14ac:dyDescent="0.2">
      <c r="A1330">
        <f>ROW(Source!A747)</f>
        <v>747</v>
      </c>
      <c r="B1330">
        <v>39574595</v>
      </c>
      <c r="C1330">
        <v>39574573</v>
      </c>
      <c r="D1330">
        <v>36803278</v>
      </c>
      <c r="E1330">
        <v>1</v>
      </c>
      <c r="F1330">
        <v>1</v>
      </c>
      <c r="G1330">
        <v>1</v>
      </c>
      <c r="H1330">
        <v>3</v>
      </c>
      <c r="I1330" t="s">
        <v>1519</v>
      </c>
      <c r="J1330" t="s">
        <v>1520</v>
      </c>
      <c r="K1330" t="s">
        <v>1521</v>
      </c>
      <c r="L1330">
        <v>1348</v>
      </c>
      <c r="N1330">
        <v>1009</v>
      </c>
      <c r="O1330" t="s">
        <v>64</v>
      </c>
      <c r="P1330" t="s">
        <v>64</v>
      </c>
      <c r="Q1330">
        <v>1000</v>
      </c>
      <c r="X1330">
        <v>8.9999999999999993E-3</v>
      </c>
      <c r="Y1330">
        <v>9424</v>
      </c>
      <c r="Z1330">
        <v>0</v>
      </c>
      <c r="AA1330">
        <v>0</v>
      </c>
      <c r="AB1330">
        <v>0</v>
      </c>
      <c r="AC1330">
        <v>0</v>
      </c>
      <c r="AD1330">
        <v>1</v>
      </c>
      <c r="AE1330">
        <v>0</v>
      </c>
      <c r="AF1330" t="s">
        <v>3</v>
      </c>
      <c r="AG1330">
        <v>8.9999999999999993E-3</v>
      </c>
      <c r="AH1330">
        <v>2</v>
      </c>
      <c r="AI1330">
        <v>39574581</v>
      </c>
      <c r="AJ1330">
        <v>1395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</row>
    <row r="1331" spans="1:44" x14ac:dyDescent="0.2">
      <c r="A1331">
        <f>ROW(Source!A747)</f>
        <v>747</v>
      </c>
      <c r="B1331">
        <v>39574596</v>
      </c>
      <c r="C1331">
        <v>39574573</v>
      </c>
      <c r="D1331">
        <v>36799071</v>
      </c>
      <c r="E1331">
        <v>17</v>
      </c>
      <c r="F1331">
        <v>1</v>
      </c>
      <c r="G1331">
        <v>1</v>
      </c>
      <c r="H1331">
        <v>3</v>
      </c>
      <c r="I1331" t="s">
        <v>1001</v>
      </c>
      <c r="J1331" t="s">
        <v>3</v>
      </c>
      <c r="K1331" t="s">
        <v>1002</v>
      </c>
      <c r="L1331">
        <v>1339</v>
      </c>
      <c r="N1331">
        <v>1007</v>
      </c>
      <c r="O1331" t="s">
        <v>73</v>
      </c>
      <c r="P1331" t="s">
        <v>73</v>
      </c>
      <c r="Q1331">
        <v>1</v>
      </c>
      <c r="X1331">
        <v>0.54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 t="s">
        <v>3</v>
      </c>
      <c r="AG1331">
        <v>0.54</v>
      </c>
      <c r="AH1331">
        <v>2</v>
      </c>
      <c r="AI1331">
        <v>39574583</v>
      </c>
      <c r="AJ1331">
        <v>1397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</row>
    <row r="1332" spans="1:44" x14ac:dyDescent="0.2">
      <c r="A1332">
        <f>ROW(Source!A747)</f>
        <v>747</v>
      </c>
      <c r="B1332">
        <v>39574597</v>
      </c>
      <c r="C1332">
        <v>39574573</v>
      </c>
      <c r="D1332">
        <v>36797928</v>
      </c>
      <c r="E1332">
        <v>17</v>
      </c>
      <c r="F1332">
        <v>1</v>
      </c>
      <c r="G1332">
        <v>1</v>
      </c>
      <c r="H1332">
        <v>3</v>
      </c>
      <c r="I1332" t="s">
        <v>994</v>
      </c>
      <c r="J1332" t="s">
        <v>3</v>
      </c>
      <c r="K1332" t="s">
        <v>1013</v>
      </c>
      <c r="L1332">
        <v>1356</v>
      </c>
      <c r="N1332">
        <v>1010</v>
      </c>
      <c r="O1332" t="s">
        <v>989</v>
      </c>
      <c r="P1332" t="s">
        <v>989</v>
      </c>
      <c r="Q1332">
        <v>1000</v>
      </c>
      <c r="X1332">
        <v>0.56999999999999995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 t="s">
        <v>3</v>
      </c>
      <c r="AG1332">
        <v>0.56999999999999995</v>
      </c>
      <c r="AH1332">
        <v>2</v>
      </c>
      <c r="AI1332">
        <v>39574584</v>
      </c>
      <c r="AJ1332">
        <v>1398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</row>
    <row r="1333" spans="1:44" x14ac:dyDescent="0.2">
      <c r="A1333">
        <f>ROW(Source!A747)</f>
        <v>747</v>
      </c>
      <c r="B1333">
        <v>39574598</v>
      </c>
      <c r="C1333">
        <v>39574573</v>
      </c>
      <c r="D1333">
        <v>36796419</v>
      </c>
      <c r="E1333">
        <v>17</v>
      </c>
      <c r="F1333">
        <v>1</v>
      </c>
      <c r="G1333">
        <v>1</v>
      </c>
      <c r="H1333">
        <v>3</v>
      </c>
      <c r="I1333" t="s">
        <v>124</v>
      </c>
      <c r="J1333" t="s">
        <v>3</v>
      </c>
      <c r="K1333" t="s">
        <v>125</v>
      </c>
      <c r="L1333">
        <v>1348</v>
      </c>
      <c r="N1333">
        <v>1009</v>
      </c>
      <c r="O1333" t="s">
        <v>64</v>
      </c>
      <c r="P1333" t="s">
        <v>64</v>
      </c>
      <c r="Q1333">
        <v>1000</v>
      </c>
      <c r="X1333">
        <v>1.04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 t="s">
        <v>3</v>
      </c>
      <c r="AG1333">
        <v>1.04</v>
      </c>
      <c r="AH1333">
        <v>2</v>
      </c>
      <c r="AI1333">
        <v>39574586</v>
      </c>
      <c r="AJ1333">
        <v>1400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</row>
    <row r="1334" spans="1:44" x14ac:dyDescent="0.2">
      <c r="A1334">
        <f>ROW(Source!A754)</f>
        <v>754</v>
      </c>
      <c r="B1334">
        <v>39574615</v>
      </c>
      <c r="C1334">
        <v>39574605</v>
      </c>
      <c r="D1334">
        <v>37080781</v>
      </c>
      <c r="E1334">
        <v>1</v>
      </c>
      <c r="F1334">
        <v>1</v>
      </c>
      <c r="G1334">
        <v>1</v>
      </c>
      <c r="H1334">
        <v>1</v>
      </c>
      <c r="I1334" t="s">
        <v>1536</v>
      </c>
      <c r="J1334" t="s">
        <v>3</v>
      </c>
      <c r="K1334" t="s">
        <v>1537</v>
      </c>
      <c r="L1334">
        <v>1191</v>
      </c>
      <c r="N1334">
        <v>1013</v>
      </c>
      <c r="O1334" t="s">
        <v>1143</v>
      </c>
      <c r="P1334" t="s">
        <v>1143</v>
      </c>
      <c r="Q1334">
        <v>1</v>
      </c>
      <c r="X1334">
        <v>437.92</v>
      </c>
      <c r="Y1334">
        <v>0</v>
      </c>
      <c r="Z1334">
        <v>0</v>
      </c>
      <c r="AA1334">
        <v>0</v>
      </c>
      <c r="AB1334">
        <v>9.92</v>
      </c>
      <c r="AC1334">
        <v>0</v>
      </c>
      <c r="AD1334">
        <v>1</v>
      </c>
      <c r="AE1334">
        <v>1</v>
      </c>
      <c r="AF1334" t="s">
        <v>20</v>
      </c>
      <c r="AG1334">
        <v>503.608</v>
      </c>
      <c r="AH1334">
        <v>2</v>
      </c>
      <c r="AI1334">
        <v>39574606</v>
      </c>
      <c r="AJ1334">
        <v>1402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</row>
    <row r="1335" spans="1:44" x14ac:dyDescent="0.2">
      <c r="A1335">
        <f>ROW(Source!A754)</f>
        <v>754</v>
      </c>
      <c r="B1335">
        <v>39574616</v>
      </c>
      <c r="C1335">
        <v>39574605</v>
      </c>
      <c r="D1335">
        <v>37064876</v>
      </c>
      <c r="E1335">
        <v>1</v>
      </c>
      <c r="F1335">
        <v>1</v>
      </c>
      <c r="G1335">
        <v>1</v>
      </c>
      <c r="H1335">
        <v>1</v>
      </c>
      <c r="I1335" t="s">
        <v>1146</v>
      </c>
      <c r="J1335" t="s">
        <v>3</v>
      </c>
      <c r="K1335" t="s">
        <v>1147</v>
      </c>
      <c r="L1335">
        <v>1191</v>
      </c>
      <c r="N1335">
        <v>1013</v>
      </c>
      <c r="O1335" t="s">
        <v>1143</v>
      </c>
      <c r="P1335" t="s">
        <v>1143</v>
      </c>
      <c r="Q1335">
        <v>1</v>
      </c>
      <c r="X1335">
        <v>19.309999999999999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1</v>
      </c>
      <c r="AE1335">
        <v>2</v>
      </c>
      <c r="AF1335" t="s">
        <v>19</v>
      </c>
      <c r="AG1335">
        <v>24.137499999999999</v>
      </c>
      <c r="AH1335">
        <v>2</v>
      </c>
      <c r="AI1335">
        <v>39574607</v>
      </c>
      <c r="AJ1335">
        <v>1403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</row>
    <row r="1336" spans="1:44" x14ac:dyDescent="0.2">
      <c r="A1336">
        <f>ROW(Source!A754)</f>
        <v>754</v>
      </c>
      <c r="B1336">
        <v>39574617</v>
      </c>
      <c r="C1336">
        <v>39574605</v>
      </c>
      <c r="D1336">
        <v>36882159</v>
      </c>
      <c r="E1336">
        <v>1</v>
      </c>
      <c r="F1336">
        <v>1</v>
      </c>
      <c r="G1336">
        <v>1</v>
      </c>
      <c r="H1336">
        <v>2</v>
      </c>
      <c r="I1336" t="s">
        <v>1155</v>
      </c>
      <c r="J1336" t="s">
        <v>1156</v>
      </c>
      <c r="K1336" t="s">
        <v>1157</v>
      </c>
      <c r="L1336">
        <v>1368</v>
      </c>
      <c r="N1336">
        <v>1011</v>
      </c>
      <c r="O1336" t="s">
        <v>1151</v>
      </c>
      <c r="P1336" t="s">
        <v>1151</v>
      </c>
      <c r="Q1336">
        <v>1</v>
      </c>
      <c r="X1336">
        <v>0.55000000000000004</v>
      </c>
      <c r="Y1336">
        <v>0</v>
      </c>
      <c r="Z1336">
        <v>111.99</v>
      </c>
      <c r="AA1336">
        <v>13.5</v>
      </c>
      <c r="AB1336">
        <v>0</v>
      </c>
      <c r="AC1336">
        <v>0</v>
      </c>
      <c r="AD1336">
        <v>1</v>
      </c>
      <c r="AE1336">
        <v>0</v>
      </c>
      <c r="AF1336" t="s">
        <v>19</v>
      </c>
      <c r="AG1336">
        <v>0.6875</v>
      </c>
      <c r="AH1336">
        <v>2</v>
      </c>
      <c r="AI1336">
        <v>39574608</v>
      </c>
      <c r="AJ1336">
        <v>1404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</row>
    <row r="1337" spans="1:44" x14ac:dyDescent="0.2">
      <c r="A1337">
        <f>ROW(Source!A754)</f>
        <v>754</v>
      </c>
      <c r="B1337">
        <v>39574618</v>
      </c>
      <c r="C1337">
        <v>39574605</v>
      </c>
      <c r="D1337">
        <v>36882206</v>
      </c>
      <c r="E1337">
        <v>1</v>
      </c>
      <c r="F1337">
        <v>1</v>
      </c>
      <c r="G1337">
        <v>1</v>
      </c>
      <c r="H1337">
        <v>2</v>
      </c>
      <c r="I1337" t="s">
        <v>1538</v>
      </c>
      <c r="J1337" t="s">
        <v>1539</v>
      </c>
      <c r="K1337" t="s">
        <v>1540</v>
      </c>
      <c r="L1337">
        <v>1368</v>
      </c>
      <c r="N1337">
        <v>1011</v>
      </c>
      <c r="O1337" t="s">
        <v>1151</v>
      </c>
      <c r="P1337" t="s">
        <v>1151</v>
      </c>
      <c r="Q1337">
        <v>1</v>
      </c>
      <c r="X1337">
        <v>17.940000000000001</v>
      </c>
      <c r="Y1337">
        <v>0</v>
      </c>
      <c r="Z1337">
        <v>102.51</v>
      </c>
      <c r="AA1337">
        <v>14.4</v>
      </c>
      <c r="AB1337">
        <v>0</v>
      </c>
      <c r="AC1337">
        <v>0</v>
      </c>
      <c r="AD1337">
        <v>1</v>
      </c>
      <c r="AE1337">
        <v>0</v>
      </c>
      <c r="AF1337" t="s">
        <v>19</v>
      </c>
      <c r="AG1337">
        <v>22.425000000000001</v>
      </c>
      <c r="AH1337">
        <v>2</v>
      </c>
      <c r="AI1337">
        <v>39574609</v>
      </c>
      <c r="AJ1337">
        <v>1405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</row>
    <row r="1338" spans="1:44" x14ac:dyDescent="0.2">
      <c r="A1338">
        <f>ROW(Source!A754)</f>
        <v>754</v>
      </c>
      <c r="B1338">
        <v>39574619</v>
      </c>
      <c r="C1338">
        <v>39574605</v>
      </c>
      <c r="D1338">
        <v>36883554</v>
      </c>
      <c r="E1338">
        <v>1</v>
      </c>
      <c r="F1338">
        <v>1</v>
      </c>
      <c r="G1338">
        <v>1</v>
      </c>
      <c r="H1338">
        <v>2</v>
      </c>
      <c r="I1338" t="s">
        <v>1158</v>
      </c>
      <c r="J1338" t="s">
        <v>1159</v>
      </c>
      <c r="K1338" t="s">
        <v>1160</v>
      </c>
      <c r="L1338">
        <v>1368</v>
      </c>
      <c r="N1338">
        <v>1011</v>
      </c>
      <c r="O1338" t="s">
        <v>1151</v>
      </c>
      <c r="P1338" t="s">
        <v>1151</v>
      </c>
      <c r="Q1338">
        <v>1</v>
      </c>
      <c r="X1338">
        <v>0.82</v>
      </c>
      <c r="Y1338">
        <v>0</v>
      </c>
      <c r="Z1338">
        <v>65.709999999999994</v>
      </c>
      <c r="AA1338">
        <v>11.6</v>
      </c>
      <c r="AB1338">
        <v>0</v>
      </c>
      <c r="AC1338">
        <v>0</v>
      </c>
      <c r="AD1338">
        <v>1</v>
      </c>
      <c r="AE1338">
        <v>0</v>
      </c>
      <c r="AF1338" t="s">
        <v>19</v>
      </c>
      <c r="AG1338">
        <v>1.0249999999999999</v>
      </c>
      <c r="AH1338">
        <v>2</v>
      </c>
      <c r="AI1338">
        <v>39574610</v>
      </c>
      <c r="AJ1338">
        <v>1406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</row>
    <row r="1339" spans="1:44" x14ac:dyDescent="0.2">
      <c r="A1339">
        <f>ROW(Source!A754)</f>
        <v>754</v>
      </c>
      <c r="B1339">
        <v>39574620</v>
      </c>
      <c r="C1339">
        <v>39574605</v>
      </c>
      <c r="D1339">
        <v>36804447</v>
      </c>
      <c r="E1339">
        <v>1</v>
      </c>
      <c r="F1339">
        <v>1</v>
      </c>
      <c r="G1339">
        <v>1</v>
      </c>
      <c r="H1339">
        <v>3</v>
      </c>
      <c r="I1339" t="s">
        <v>1276</v>
      </c>
      <c r="J1339" t="s">
        <v>1277</v>
      </c>
      <c r="K1339" t="s">
        <v>1278</v>
      </c>
      <c r="L1339">
        <v>1348</v>
      </c>
      <c r="N1339">
        <v>1009</v>
      </c>
      <c r="O1339" t="s">
        <v>64</v>
      </c>
      <c r="P1339" t="s">
        <v>64</v>
      </c>
      <c r="Q1339">
        <v>1000</v>
      </c>
      <c r="X1339">
        <v>7.0000000000000001E-3</v>
      </c>
      <c r="Y1339">
        <v>9040.01</v>
      </c>
      <c r="Z1339">
        <v>0</v>
      </c>
      <c r="AA1339">
        <v>0</v>
      </c>
      <c r="AB1339">
        <v>0</v>
      </c>
      <c r="AC1339">
        <v>0</v>
      </c>
      <c r="AD1339">
        <v>1</v>
      </c>
      <c r="AE1339">
        <v>0</v>
      </c>
      <c r="AF1339" t="s">
        <v>3</v>
      </c>
      <c r="AG1339">
        <v>7.0000000000000001E-3</v>
      </c>
      <c r="AH1339">
        <v>2</v>
      </c>
      <c r="AI1339">
        <v>39574611</v>
      </c>
      <c r="AJ1339">
        <v>1407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</row>
    <row r="1340" spans="1:44" x14ac:dyDescent="0.2">
      <c r="A1340">
        <f>ROW(Source!A754)</f>
        <v>754</v>
      </c>
      <c r="B1340">
        <v>39574621</v>
      </c>
      <c r="C1340">
        <v>39574605</v>
      </c>
      <c r="D1340">
        <v>36805810</v>
      </c>
      <c r="E1340">
        <v>1</v>
      </c>
      <c r="F1340">
        <v>1</v>
      </c>
      <c r="G1340">
        <v>1</v>
      </c>
      <c r="H1340">
        <v>3</v>
      </c>
      <c r="I1340" t="s">
        <v>1541</v>
      </c>
      <c r="J1340" t="s">
        <v>1542</v>
      </c>
      <c r="K1340" t="s">
        <v>1543</v>
      </c>
      <c r="L1340">
        <v>1327</v>
      </c>
      <c r="N1340">
        <v>1005</v>
      </c>
      <c r="O1340" t="s">
        <v>250</v>
      </c>
      <c r="P1340" t="s">
        <v>250</v>
      </c>
      <c r="Q1340">
        <v>1</v>
      </c>
      <c r="X1340">
        <v>94</v>
      </c>
      <c r="Y1340">
        <v>184.64</v>
      </c>
      <c r="Z1340">
        <v>0</v>
      </c>
      <c r="AA1340">
        <v>0</v>
      </c>
      <c r="AB1340">
        <v>0</v>
      </c>
      <c r="AC1340">
        <v>0</v>
      </c>
      <c r="AD1340">
        <v>1</v>
      </c>
      <c r="AE1340">
        <v>0</v>
      </c>
      <c r="AF1340" t="s">
        <v>3</v>
      </c>
      <c r="AG1340">
        <v>94</v>
      </c>
      <c r="AH1340">
        <v>2</v>
      </c>
      <c r="AI1340">
        <v>39574612</v>
      </c>
      <c r="AJ1340">
        <v>1408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</row>
    <row r="1341" spans="1:44" x14ac:dyDescent="0.2">
      <c r="A1341">
        <f>ROW(Source!A754)</f>
        <v>754</v>
      </c>
      <c r="B1341">
        <v>39574622</v>
      </c>
      <c r="C1341">
        <v>39574605</v>
      </c>
      <c r="D1341">
        <v>36796680</v>
      </c>
      <c r="E1341">
        <v>17</v>
      </c>
      <c r="F1341">
        <v>1</v>
      </c>
      <c r="G1341">
        <v>1</v>
      </c>
      <c r="H1341">
        <v>3</v>
      </c>
      <c r="I1341" t="s">
        <v>1625</v>
      </c>
      <c r="J1341" t="s">
        <v>3</v>
      </c>
      <c r="K1341" t="s">
        <v>1626</v>
      </c>
      <c r="L1341">
        <v>1348</v>
      </c>
      <c r="N1341">
        <v>1009</v>
      </c>
      <c r="O1341" t="s">
        <v>64</v>
      </c>
      <c r="P1341" t="s">
        <v>64</v>
      </c>
      <c r="Q1341">
        <v>1000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1</v>
      </c>
      <c r="AD1341">
        <v>0</v>
      </c>
      <c r="AE1341">
        <v>0</v>
      </c>
      <c r="AF1341" t="s">
        <v>3</v>
      </c>
      <c r="AG1341">
        <v>0</v>
      </c>
      <c r="AH1341">
        <v>3</v>
      </c>
      <c r="AI1341">
        <v>-1</v>
      </c>
      <c r="AJ1341" t="s">
        <v>3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</row>
    <row r="1342" spans="1:44" x14ac:dyDescent="0.2">
      <c r="A1342">
        <f>ROW(Source!A754)</f>
        <v>754</v>
      </c>
      <c r="B1342">
        <v>39574623</v>
      </c>
      <c r="C1342">
        <v>39574605</v>
      </c>
      <c r="D1342">
        <v>36796883</v>
      </c>
      <c r="E1342">
        <v>17</v>
      </c>
      <c r="F1342">
        <v>1</v>
      </c>
      <c r="G1342">
        <v>1</v>
      </c>
      <c r="H1342">
        <v>3</v>
      </c>
      <c r="I1342" t="s">
        <v>1627</v>
      </c>
      <c r="J1342" t="s">
        <v>3</v>
      </c>
      <c r="K1342" t="s">
        <v>1628</v>
      </c>
      <c r="L1342">
        <v>1348</v>
      </c>
      <c r="N1342">
        <v>1009</v>
      </c>
      <c r="O1342" t="s">
        <v>64</v>
      </c>
      <c r="P1342" t="s">
        <v>64</v>
      </c>
      <c r="Q1342">
        <v>1000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1</v>
      </c>
      <c r="AD1342">
        <v>0</v>
      </c>
      <c r="AE1342">
        <v>0</v>
      </c>
      <c r="AF1342" t="s">
        <v>3</v>
      </c>
      <c r="AG1342">
        <v>0</v>
      </c>
      <c r="AH1342">
        <v>3</v>
      </c>
      <c r="AI1342">
        <v>-1</v>
      </c>
      <c r="AJ1342" t="s">
        <v>3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</row>
    <row r="1343" spans="1:44" x14ac:dyDescent="0.2">
      <c r="A1343">
        <f>ROW(Source!A754)</f>
        <v>754</v>
      </c>
      <c r="B1343">
        <v>39574624</v>
      </c>
      <c r="C1343">
        <v>39574605</v>
      </c>
      <c r="D1343">
        <v>36796880</v>
      </c>
      <c r="E1343">
        <v>17</v>
      </c>
      <c r="F1343">
        <v>1</v>
      </c>
      <c r="G1343">
        <v>1</v>
      </c>
      <c r="H1343">
        <v>3</v>
      </c>
      <c r="I1343" t="s">
        <v>1629</v>
      </c>
      <c r="J1343" t="s">
        <v>3</v>
      </c>
      <c r="K1343" t="s">
        <v>1630</v>
      </c>
      <c r="L1343">
        <v>1348</v>
      </c>
      <c r="N1343">
        <v>1009</v>
      </c>
      <c r="O1343" t="s">
        <v>64</v>
      </c>
      <c r="P1343" t="s">
        <v>64</v>
      </c>
      <c r="Q1343">
        <v>1000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1</v>
      </c>
      <c r="AD1343">
        <v>0</v>
      </c>
      <c r="AE1343">
        <v>0</v>
      </c>
      <c r="AF1343" t="s">
        <v>3</v>
      </c>
      <c r="AG1343">
        <v>0</v>
      </c>
      <c r="AH1343">
        <v>3</v>
      </c>
      <c r="AI1343">
        <v>-1</v>
      </c>
      <c r="AJ1343" t="s">
        <v>3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</row>
    <row r="1344" spans="1:44" x14ac:dyDescent="0.2">
      <c r="A1344">
        <f>ROW(Source!A757)</f>
        <v>757</v>
      </c>
      <c r="B1344">
        <v>39574640</v>
      </c>
      <c r="C1344">
        <v>39574627</v>
      </c>
      <c r="D1344">
        <v>37064978</v>
      </c>
      <c r="E1344">
        <v>1</v>
      </c>
      <c r="F1344">
        <v>1</v>
      </c>
      <c r="G1344">
        <v>1</v>
      </c>
      <c r="H1344">
        <v>1</v>
      </c>
      <c r="I1344" t="s">
        <v>1181</v>
      </c>
      <c r="J1344" t="s">
        <v>3</v>
      </c>
      <c r="K1344" t="s">
        <v>1182</v>
      </c>
      <c r="L1344">
        <v>1191</v>
      </c>
      <c r="N1344">
        <v>1013</v>
      </c>
      <c r="O1344" t="s">
        <v>1143</v>
      </c>
      <c r="P1344" t="s">
        <v>1143</v>
      </c>
      <c r="Q1344">
        <v>1</v>
      </c>
      <c r="X1344">
        <v>201</v>
      </c>
      <c r="Y1344">
        <v>0</v>
      </c>
      <c r="Z1344">
        <v>0</v>
      </c>
      <c r="AA1344">
        <v>0</v>
      </c>
      <c r="AB1344">
        <v>8.86</v>
      </c>
      <c r="AC1344">
        <v>0</v>
      </c>
      <c r="AD1344">
        <v>1</v>
      </c>
      <c r="AE1344">
        <v>1</v>
      </c>
      <c r="AF1344" t="s">
        <v>20</v>
      </c>
      <c r="AG1344">
        <v>231.14999999999998</v>
      </c>
      <c r="AH1344">
        <v>2</v>
      </c>
      <c r="AI1344">
        <v>39574628</v>
      </c>
      <c r="AJ1344">
        <v>1411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</row>
    <row r="1345" spans="1:44" x14ac:dyDescent="0.2">
      <c r="A1345">
        <f>ROW(Source!A757)</f>
        <v>757</v>
      </c>
      <c r="B1345">
        <v>39574641</v>
      </c>
      <c r="C1345">
        <v>39574627</v>
      </c>
      <c r="D1345">
        <v>37064876</v>
      </c>
      <c r="E1345">
        <v>1</v>
      </c>
      <c r="F1345">
        <v>1</v>
      </c>
      <c r="G1345">
        <v>1</v>
      </c>
      <c r="H1345">
        <v>1</v>
      </c>
      <c r="I1345" t="s">
        <v>1146</v>
      </c>
      <c r="J1345" t="s">
        <v>3</v>
      </c>
      <c r="K1345" t="s">
        <v>1147</v>
      </c>
      <c r="L1345">
        <v>1191</v>
      </c>
      <c r="N1345">
        <v>1013</v>
      </c>
      <c r="O1345" t="s">
        <v>1143</v>
      </c>
      <c r="P1345" t="s">
        <v>1143</v>
      </c>
      <c r="Q1345">
        <v>1</v>
      </c>
      <c r="X1345">
        <v>4.62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1</v>
      </c>
      <c r="AE1345">
        <v>2</v>
      </c>
      <c r="AF1345" t="s">
        <v>19</v>
      </c>
      <c r="AG1345">
        <v>5.7750000000000004</v>
      </c>
      <c r="AH1345">
        <v>2</v>
      </c>
      <c r="AI1345">
        <v>39574629</v>
      </c>
      <c r="AJ1345">
        <v>1412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</row>
    <row r="1346" spans="1:44" x14ac:dyDescent="0.2">
      <c r="A1346">
        <f>ROW(Source!A757)</f>
        <v>757</v>
      </c>
      <c r="B1346">
        <v>39574642</v>
      </c>
      <c r="C1346">
        <v>39574627</v>
      </c>
      <c r="D1346">
        <v>36882452</v>
      </c>
      <c r="E1346">
        <v>1</v>
      </c>
      <c r="F1346">
        <v>1</v>
      </c>
      <c r="G1346">
        <v>1</v>
      </c>
      <c r="H1346">
        <v>2</v>
      </c>
      <c r="I1346" t="s">
        <v>1291</v>
      </c>
      <c r="J1346" t="s">
        <v>1292</v>
      </c>
      <c r="K1346" t="s">
        <v>1293</v>
      </c>
      <c r="L1346">
        <v>1368</v>
      </c>
      <c r="N1346">
        <v>1011</v>
      </c>
      <c r="O1346" t="s">
        <v>1151</v>
      </c>
      <c r="P1346" t="s">
        <v>1151</v>
      </c>
      <c r="Q1346">
        <v>1</v>
      </c>
      <c r="X1346">
        <v>1.05</v>
      </c>
      <c r="Y1346">
        <v>0</v>
      </c>
      <c r="Z1346">
        <v>31.26</v>
      </c>
      <c r="AA1346">
        <v>13.5</v>
      </c>
      <c r="AB1346">
        <v>0</v>
      </c>
      <c r="AC1346">
        <v>0</v>
      </c>
      <c r="AD1346">
        <v>1</v>
      </c>
      <c r="AE1346">
        <v>0</v>
      </c>
      <c r="AF1346" t="s">
        <v>19</v>
      </c>
      <c r="AG1346">
        <v>1.3125</v>
      </c>
      <c r="AH1346">
        <v>2</v>
      </c>
      <c r="AI1346">
        <v>39574630</v>
      </c>
      <c r="AJ1346">
        <v>1413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</row>
    <row r="1347" spans="1:44" x14ac:dyDescent="0.2">
      <c r="A1347">
        <f>ROW(Source!A757)</f>
        <v>757</v>
      </c>
      <c r="B1347">
        <v>39574643</v>
      </c>
      <c r="C1347">
        <v>39574627</v>
      </c>
      <c r="D1347">
        <v>36883554</v>
      </c>
      <c r="E1347">
        <v>1</v>
      </c>
      <c r="F1347">
        <v>1</v>
      </c>
      <c r="G1347">
        <v>1</v>
      </c>
      <c r="H1347">
        <v>2</v>
      </c>
      <c r="I1347" t="s">
        <v>1158</v>
      </c>
      <c r="J1347" t="s">
        <v>1159</v>
      </c>
      <c r="K1347" t="s">
        <v>1160</v>
      </c>
      <c r="L1347">
        <v>1368</v>
      </c>
      <c r="N1347">
        <v>1011</v>
      </c>
      <c r="O1347" t="s">
        <v>1151</v>
      </c>
      <c r="P1347" t="s">
        <v>1151</v>
      </c>
      <c r="Q1347">
        <v>1</v>
      </c>
      <c r="X1347">
        <v>3.57</v>
      </c>
      <c r="Y1347">
        <v>0</v>
      </c>
      <c r="Z1347">
        <v>65.709999999999994</v>
      </c>
      <c r="AA1347">
        <v>11.6</v>
      </c>
      <c r="AB1347">
        <v>0</v>
      </c>
      <c r="AC1347">
        <v>0</v>
      </c>
      <c r="AD1347">
        <v>1</v>
      </c>
      <c r="AE1347">
        <v>0</v>
      </c>
      <c r="AF1347" t="s">
        <v>19</v>
      </c>
      <c r="AG1347">
        <v>4.4624999999999995</v>
      </c>
      <c r="AH1347">
        <v>2</v>
      </c>
      <c r="AI1347">
        <v>39574631</v>
      </c>
      <c r="AJ1347">
        <v>1414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</row>
    <row r="1348" spans="1:44" x14ac:dyDescent="0.2">
      <c r="A1348">
        <f>ROW(Source!A757)</f>
        <v>757</v>
      </c>
      <c r="B1348">
        <v>39574644</v>
      </c>
      <c r="C1348">
        <v>39574627</v>
      </c>
      <c r="D1348">
        <v>36802057</v>
      </c>
      <c r="E1348">
        <v>1</v>
      </c>
      <c r="F1348">
        <v>1</v>
      </c>
      <c r="G1348">
        <v>1</v>
      </c>
      <c r="H1348">
        <v>3</v>
      </c>
      <c r="I1348" t="s">
        <v>1544</v>
      </c>
      <c r="J1348" t="s">
        <v>1545</v>
      </c>
      <c r="K1348" t="s">
        <v>1546</v>
      </c>
      <c r="L1348">
        <v>1301</v>
      </c>
      <c r="N1348">
        <v>1003</v>
      </c>
      <c r="O1348" t="s">
        <v>52</v>
      </c>
      <c r="P1348" t="s">
        <v>52</v>
      </c>
      <c r="Q1348">
        <v>1</v>
      </c>
      <c r="X1348">
        <v>402</v>
      </c>
      <c r="Y1348">
        <v>6.38</v>
      </c>
      <c r="Z1348">
        <v>0</v>
      </c>
      <c r="AA1348">
        <v>0</v>
      </c>
      <c r="AB1348">
        <v>0</v>
      </c>
      <c r="AC1348">
        <v>0</v>
      </c>
      <c r="AD1348">
        <v>1</v>
      </c>
      <c r="AE1348">
        <v>0</v>
      </c>
      <c r="AF1348" t="s">
        <v>3</v>
      </c>
      <c r="AG1348">
        <v>402</v>
      </c>
      <c r="AH1348">
        <v>2</v>
      </c>
      <c r="AI1348">
        <v>39574632</v>
      </c>
      <c r="AJ1348">
        <v>1415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</row>
    <row r="1349" spans="1:44" x14ac:dyDescent="0.2">
      <c r="A1349">
        <f>ROW(Source!A757)</f>
        <v>757</v>
      </c>
      <c r="B1349">
        <v>39574645</v>
      </c>
      <c r="C1349">
        <v>39574627</v>
      </c>
      <c r="D1349">
        <v>36802058</v>
      </c>
      <c r="E1349">
        <v>1</v>
      </c>
      <c r="F1349">
        <v>1</v>
      </c>
      <c r="G1349">
        <v>1</v>
      </c>
      <c r="H1349">
        <v>3</v>
      </c>
      <c r="I1349" t="s">
        <v>1547</v>
      </c>
      <c r="J1349" t="s">
        <v>1548</v>
      </c>
      <c r="K1349" t="s">
        <v>1549</v>
      </c>
      <c r="L1349">
        <v>1301</v>
      </c>
      <c r="N1349">
        <v>1003</v>
      </c>
      <c r="O1349" t="s">
        <v>52</v>
      </c>
      <c r="P1349" t="s">
        <v>52</v>
      </c>
      <c r="Q1349">
        <v>1</v>
      </c>
      <c r="X1349">
        <v>43</v>
      </c>
      <c r="Y1349">
        <v>7.95</v>
      </c>
      <c r="Z1349">
        <v>0</v>
      </c>
      <c r="AA1349">
        <v>0</v>
      </c>
      <c r="AB1349">
        <v>0</v>
      </c>
      <c r="AC1349">
        <v>0</v>
      </c>
      <c r="AD1349">
        <v>1</v>
      </c>
      <c r="AE1349">
        <v>0</v>
      </c>
      <c r="AF1349" t="s">
        <v>3</v>
      </c>
      <c r="AG1349">
        <v>43</v>
      </c>
      <c r="AH1349">
        <v>2</v>
      </c>
      <c r="AI1349">
        <v>39574633</v>
      </c>
      <c r="AJ1349">
        <v>1416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</row>
    <row r="1350" spans="1:44" x14ac:dyDescent="0.2">
      <c r="A1350">
        <f>ROW(Source!A757)</f>
        <v>757</v>
      </c>
      <c r="B1350">
        <v>39574646</v>
      </c>
      <c r="C1350">
        <v>39574627</v>
      </c>
      <c r="D1350">
        <v>36802146</v>
      </c>
      <c r="E1350">
        <v>1</v>
      </c>
      <c r="F1350">
        <v>1</v>
      </c>
      <c r="G1350">
        <v>1</v>
      </c>
      <c r="H1350">
        <v>3</v>
      </c>
      <c r="I1350" t="s">
        <v>1550</v>
      </c>
      <c r="J1350" t="s">
        <v>1551</v>
      </c>
      <c r="K1350" t="s">
        <v>1552</v>
      </c>
      <c r="L1350">
        <v>1302</v>
      </c>
      <c r="N1350">
        <v>1003</v>
      </c>
      <c r="O1350" t="s">
        <v>47</v>
      </c>
      <c r="P1350" t="s">
        <v>47</v>
      </c>
      <c r="Q1350">
        <v>10</v>
      </c>
      <c r="X1350">
        <v>29.3</v>
      </c>
      <c r="Y1350">
        <v>64.099999999999994</v>
      </c>
      <c r="Z1350">
        <v>0</v>
      </c>
      <c r="AA1350">
        <v>0</v>
      </c>
      <c r="AB1350">
        <v>0</v>
      </c>
      <c r="AC1350">
        <v>0</v>
      </c>
      <c r="AD1350">
        <v>1</v>
      </c>
      <c r="AE1350">
        <v>0</v>
      </c>
      <c r="AF1350" t="s">
        <v>3</v>
      </c>
      <c r="AG1350">
        <v>29.3</v>
      </c>
      <c r="AH1350">
        <v>2</v>
      </c>
      <c r="AI1350">
        <v>39574634</v>
      </c>
      <c r="AJ1350">
        <v>1417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</row>
    <row r="1351" spans="1:44" x14ac:dyDescent="0.2">
      <c r="A1351">
        <f>ROW(Source!A757)</f>
        <v>757</v>
      </c>
      <c r="B1351">
        <v>39574647</v>
      </c>
      <c r="C1351">
        <v>39574627</v>
      </c>
      <c r="D1351">
        <v>36804571</v>
      </c>
      <c r="E1351">
        <v>1</v>
      </c>
      <c r="F1351">
        <v>1</v>
      </c>
      <c r="G1351">
        <v>1</v>
      </c>
      <c r="H1351">
        <v>3</v>
      </c>
      <c r="I1351" t="s">
        <v>1553</v>
      </c>
      <c r="J1351" t="s">
        <v>1554</v>
      </c>
      <c r="K1351" t="s">
        <v>1555</v>
      </c>
      <c r="L1351">
        <v>1358</v>
      </c>
      <c r="N1351">
        <v>1010</v>
      </c>
      <c r="O1351" t="s">
        <v>766</v>
      </c>
      <c r="P1351" t="s">
        <v>766</v>
      </c>
      <c r="Q1351">
        <v>10</v>
      </c>
      <c r="X1351">
        <v>65.2</v>
      </c>
      <c r="Y1351">
        <v>7.03</v>
      </c>
      <c r="Z1351">
        <v>0</v>
      </c>
      <c r="AA1351">
        <v>0</v>
      </c>
      <c r="AB1351">
        <v>0</v>
      </c>
      <c r="AC1351">
        <v>0</v>
      </c>
      <c r="AD1351">
        <v>1</v>
      </c>
      <c r="AE1351">
        <v>0</v>
      </c>
      <c r="AF1351" t="s">
        <v>3</v>
      </c>
      <c r="AG1351">
        <v>65.2</v>
      </c>
      <c r="AH1351">
        <v>2</v>
      </c>
      <c r="AI1351">
        <v>39574635</v>
      </c>
      <c r="AJ1351">
        <v>1418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</row>
    <row r="1352" spans="1:44" x14ac:dyDescent="0.2">
      <c r="A1352">
        <f>ROW(Source!A757)</f>
        <v>757</v>
      </c>
      <c r="B1352">
        <v>39574648</v>
      </c>
      <c r="C1352">
        <v>39574627</v>
      </c>
      <c r="D1352">
        <v>36797011</v>
      </c>
      <c r="E1352">
        <v>17</v>
      </c>
      <c r="F1352">
        <v>1</v>
      </c>
      <c r="G1352">
        <v>1</v>
      </c>
      <c r="H1352">
        <v>3</v>
      </c>
      <c r="I1352" t="s">
        <v>1034</v>
      </c>
      <c r="J1352" t="s">
        <v>3</v>
      </c>
      <c r="K1352" t="s">
        <v>1035</v>
      </c>
      <c r="L1352">
        <v>1327</v>
      </c>
      <c r="N1352">
        <v>1005</v>
      </c>
      <c r="O1352" t="s">
        <v>250</v>
      </c>
      <c r="P1352" t="s">
        <v>250</v>
      </c>
      <c r="Q1352">
        <v>1</v>
      </c>
      <c r="X1352">
        <v>100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 t="s">
        <v>3</v>
      </c>
      <c r="AG1352">
        <v>100</v>
      </c>
      <c r="AH1352">
        <v>2</v>
      </c>
      <c r="AI1352">
        <v>39574637</v>
      </c>
      <c r="AJ1352">
        <v>1420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</row>
    <row r="1353" spans="1:44" x14ac:dyDescent="0.2">
      <c r="A1353">
        <f>ROW(Source!A757)</f>
        <v>757</v>
      </c>
      <c r="B1353">
        <v>39574649</v>
      </c>
      <c r="C1353">
        <v>39574627</v>
      </c>
      <c r="D1353">
        <v>36832273</v>
      </c>
      <c r="E1353">
        <v>1</v>
      </c>
      <c r="F1353">
        <v>1</v>
      </c>
      <c r="G1353">
        <v>1</v>
      </c>
      <c r="H1353">
        <v>3</v>
      </c>
      <c r="I1353" t="s">
        <v>1556</v>
      </c>
      <c r="J1353" t="s">
        <v>1557</v>
      </c>
      <c r="K1353" t="s">
        <v>1558</v>
      </c>
      <c r="L1353">
        <v>1355</v>
      </c>
      <c r="N1353">
        <v>1010</v>
      </c>
      <c r="O1353" t="s">
        <v>1503</v>
      </c>
      <c r="P1353" t="s">
        <v>1503</v>
      </c>
      <c r="Q1353">
        <v>100</v>
      </c>
      <c r="X1353">
        <v>8</v>
      </c>
      <c r="Y1353">
        <v>50</v>
      </c>
      <c r="Z1353">
        <v>0</v>
      </c>
      <c r="AA1353">
        <v>0</v>
      </c>
      <c r="AB1353">
        <v>0</v>
      </c>
      <c r="AC1353">
        <v>0</v>
      </c>
      <c r="AD1353">
        <v>1</v>
      </c>
      <c r="AE1353">
        <v>0</v>
      </c>
      <c r="AF1353" t="s">
        <v>3</v>
      </c>
      <c r="AG1353">
        <v>8</v>
      </c>
      <c r="AH1353">
        <v>2</v>
      </c>
      <c r="AI1353">
        <v>39574638</v>
      </c>
      <c r="AJ1353">
        <v>1421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</row>
    <row r="1354" spans="1:44" x14ac:dyDescent="0.2">
      <c r="A1354">
        <f>ROW(Source!A757)</f>
        <v>757</v>
      </c>
      <c r="B1354">
        <v>39574650</v>
      </c>
      <c r="C1354">
        <v>39574627</v>
      </c>
      <c r="D1354">
        <v>36838722</v>
      </c>
      <c r="E1354">
        <v>1</v>
      </c>
      <c r="F1354">
        <v>1</v>
      </c>
      <c r="G1354">
        <v>1</v>
      </c>
      <c r="H1354">
        <v>3</v>
      </c>
      <c r="I1354" t="s">
        <v>1559</v>
      </c>
      <c r="J1354" t="s">
        <v>1560</v>
      </c>
      <c r="K1354" t="s">
        <v>1561</v>
      </c>
      <c r="L1354">
        <v>1354</v>
      </c>
      <c r="N1354">
        <v>1010</v>
      </c>
      <c r="O1354" t="s">
        <v>35</v>
      </c>
      <c r="P1354" t="s">
        <v>35</v>
      </c>
      <c r="Q1354">
        <v>1</v>
      </c>
      <c r="X1354">
        <v>123.5</v>
      </c>
      <c r="Y1354">
        <v>67</v>
      </c>
      <c r="Z1354">
        <v>0</v>
      </c>
      <c r="AA1354">
        <v>0</v>
      </c>
      <c r="AB1354">
        <v>0</v>
      </c>
      <c r="AC1354">
        <v>0</v>
      </c>
      <c r="AD1354">
        <v>1</v>
      </c>
      <c r="AE1354">
        <v>0</v>
      </c>
      <c r="AF1354" t="s">
        <v>3</v>
      </c>
      <c r="AG1354">
        <v>123.5</v>
      </c>
      <c r="AH1354">
        <v>2</v>
      </c>
      <c r="AI1354">
        <v>39574639</v>
      </c>
      <c r="AJ1354">
        <v>1422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</row>
    <row r="1355" spans="1:44" x14ac:dyDescent="0.2">
      <c r="A1355">
        <f>ROW(Source!A760)</f>
        <v>760</v>
      </c>
      <c r="B1355">
        <v>39574662</v>
      </c>
      <c r="C1355">
        <v>39574653</v>
      </c>
      <c r="D1355">
        <v>37072887</v>
      </c>
      <c r="E1355">
        <v>1</v>
      </c>
      <c r="F1355">
        <v>1</v>
      </c>
      <c r="G1355">
        <v>1</v>
      </c>
      <c r="H1355">
        <v>1</v>
      </c>
      <c r="I1355" t="s">
        <v>1245</v>
      </c>
      <c r="J1355" t="s">
        <v>3</v>
      </c>
      <c r="K1355" t="s">
        <v>1246</v>
      </c>
      <c r="L1355">
        <v>1191</v>
      </c>
      <c r="N1355">
        <v>1013</v>
      </c>
      <c r="O1355" t="s">
        <v>1143</v>
      </c>
      <c r="P1355" t="s">
        <v>1143</v>
      </c>
      <c r="Q1355">
        <v>1</v>
      </c>
      <c r="X1355">
        <v>2.0699999999999998</v>
      </c>
      <c r="Y1355">
        <v>0</v>
      </c>
      <c r="Z1355">
        <v>0</v>
      </c>
      <c r="AA1355">
        <v>0</v>
      </c>
      <c r="AB1355">
        <v>10.210000000000001</v>
      </c>
      <c r="AC1355">
        <v>0</v>
      </c>
      <c r="AD1355">
        <v>1</v>
      </c>
      <c r="AE1355">
        <v>1</v>
      </c>
      <c r="AF1355" t="s">
        <v>20</v>
      </c>
      <c r="AG1355">
        <v>2.3804999999999996</v>
      </c>
      <c r="AH1355">
        <v>2</v>
      </c>
      <c r="AI1355">
        <v>39574654</v>
      </c>
      <c r="AJ1355">
        <v>1423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</row>
    <row r="1356" spans="1:44" x14ac:dyDescent="0.2">
      <c r="A1356">
        <f>ROW(Source!A760)</f>
        <v>760</v>
      </c>
      <c r="B1356">
        <v>39574663</v>
      </c>
      <c r="C1356">
        <v>39574653</v>
      </c>
      <c r="D1356">
        <v>37064876</v>
      </c>
      <c r="E1356">
        <v>1</v>
      </c>
      <c r="F1356">
        <v>1</v>
      </c>
      <c r="G1356">
        <v>1</v>
      </c>
      <c r="H1356">
        <v>1</v>
      </c>
      <c r="I1356" t="s">
        <v>1146</v>
      </c>
      <c r="J1356" t="s">
        <v>3</v>
      </c>
      <c r="K1356" t="s">
        <v>1147</v>
      </c>
      <c r="L1356">
        <v>1191</v>
      </c>
      <c r="N1356">
        <v>1013</v>
      </c>
      <c r="O1356" t="s">
        <v>1143</v>
      </c>
      <c r="P1356" t="s">
        <v>1143</v>
      </c>
      <c r="Q1356">
        <v>1</v>
      </c>
      <c r="X1356">
        <v>0.02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1</v>
      </c>
      <c r="AE1356">
        <v>2</v>
      </c>
      <c r="AF1356" t="s">
        <v>19</v>
      </c>
      <c r="AG1356">
        <v>2.5000000000000001E-2</v>
      </c>
      <c r="AH1356">
        <v>2</v>
      </c>
      <c r="AI1356">
        <v>39574655</v>
      </c>
      <c r="AJ1356">
        <v>1424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</row>
    <row r="1357" spans="1:44" x14ac:dyDescent="0.2">
      <c r="A1357">
        <f>ROW(Source!A760)</f>
        <v>760</v>
      </c>
      <c r="B1357">
        <v>39574664</v>
      </c>
      <c r="C1357">
        <v>39574653</v>
      </c>
      <c r="D1357">
        <v>36883554</v>
      </c>
      <c r="E1357">
        <v>1</v>
      </c>
      <c r="F1357">
        <v>1</v>
      </c>
      <c r="G1357">
        <v>1</v>
      </c>
      <c r="H1357">
        <v>2</v>
      </c>
      <c r="I1357" t="s">
        <v>1158</v>
      </c>
      <c r="J1357" t="s">
        <v>1159</v>
      </c>
      <c r="K1357" t="s">
        <v>1160</v>
      </c>
      <c r="L1357">
        <v>1368</v>
      </c>
      <c r="N1357">
        <v>1011</v>
      </c>
      <c r="O1357" t="s">
        <v>1151</v>
      </c>
      <c r="P1357" t="s">
        <v>1151</v>
      </c>
      <c r="Q1357">
        <v>1</v>
      </c>
      <c r="X1357">
        <v>0.02</v>
      </c>
      <c r="Y1357">
        <v>0</v>
      </c>
      <c r="Z1357">
        <v>65.709999999999994</v>
      </c>
      <c r="AA1357">
        <v>11.6</v>
      </c>
      <c r="AB1357">
        <v>0</v>
      </c>
      <c r="AC1357">
        <v>0</v>
      </c>
      <c r="AD1357">
        <v>1</v>
      </c>
      <c r="AE1357">
        <v>0</v>
      </c>
      <c r="AF1357" t="s">
        <v>19</v>
      </c>
      <c r="AG1357">
        <v>2.5000000000000001E-2</v>
      </c>
      <c r="AH1357">
        <v>2</v>
      </c>
      <c r="AI1357">
        <v>39574656</v>
      </c>
      <c r="AJ1357">
        <v>1425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</row>
    <row r="1358" spans="1:44" x14ac:dyDescent="0.2">
      <c r="A1358">
        <f>ROW(Source!A760)</f>
        <v>760</v>
      </c>
      <c r="B1358">
        <v>39574665</v>
      </c>
      <c r="C1358">
        <v>39574653</v>
      </c>
      <c r="D1358">
        <v>36883858</v>
      </c>
      <c r="E1358">
        <v>1</v>
      </c>
      <c r="F1358">
        <v>1</v>
      </c>
      <c r="G1358">
        <v>1</v>
      </c>
      <c r="H1358">
        <v>2</v>
      </c>
      <c r="I1358" t="s">
        <v>1231</v>
      </c>
      <c r="J1358" t="s">
        <v>1232</v>
      </c>
      <c r="K1358" t="s">
        <v>1233</v>
      </c>
      <c r="L1358">
        <v>1368</v>
      </c>
      <c r="N1358">
        <v>1011</v>
      </c>
      <c r="O1358" t="s">
        <v>1151</v>
      </c>
      <c r="P1358" t="s">
        <v>1151</v>
      </c>
      <c r="Q1358">
        <v>1</v>
      </c>
      <c r="X1358">
        <v>0.71</v>
      </c>
      <c r="Y1358">
        <v>0</v>
      </c>
      <c r="Z1358">
        <v>8.1</v>
      </c>
      <c r="AA1358">
        <v>0</v>
      </c>
      <c r="AB1358">
        <v>0</v>
      </c>
      <c r="AC1358">
        <v>0</v>
      </c>
      <c r="AD1358">
        <v>1</v>
      </c>
      <c r="AE1358">
        <v>0</v>
      </c>
      <c r="AF1358" t="s">
        <v>19</v>
      </c>
      <c r="AG1358">
        <v>0.88749999999999996</v>
      </c>
      <c r="AH1358">
        <v>2</v>
      </c>
      <c r="AI1358">
        <v>39574657</v>
      </c>
      <c r="AJ1358">
        <v>1426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</row>
    <row r="1359" spans="1:44" x14ac:dyDescent="0.2">
      <c r="A1359">
        <f>ROW(Source!A760)</f>
        <v>760</v>
      </c>
      <c r="B1359">
        <v>39574666</v>
      </c>
      <c r="C1359">
        <v>39574653</v>
      </c>
      <c r="D1359">
        <v>36803256</v>
      </c>
      <c r="E1359">
        <v>1</v>
      </c>
      <c r="F1359">
        <v>1</v>
      </c>
      <c r="G1359">
        <v>1</v>
      </c>
      <c r="H1359">
        <v>3</v>
      </c>
      <c r="I1359" t="s">
        <v>1178</v>
      </c>
      <c r="J1359" t="s">
        <v>1179</v>
      </c>
      <c r="K1359" t="s">
        <v>1180</v>
      </c>
      <c r="L1359">
        <v>1348</v>
      </c>
      <c r="N1359">
        <v>1009</v>
      </c>
      <c r="O1359" t="s">
        <v>64</v>
      </c>
      <c r="P1359" t="s">
        <v>64</v>
      </c>
      <c r="Q1359">
        <v>1000</v>
      </c>
      <c r="X1359">
        <v>6.9999999999999994E-5</v>
      </c>
      <c r="Y1359">
        <v>10315.01</v>
      </c>
      <c r="Z1359">
        <v>0</v>
      </c>
      <c r="AA1359">
        <v>0</v>
      </c>
      <c r="AB1359">
        <v>0</v>
      </c>
      <c r="AC1359">
        <v>0</v>
      </c>
      <c r="AD1359">
        <v>1</v>
      </c>
      <c r="AE1359">
        <v>0</v>
      </c>
      <c r="AF1359" t="s">
        <v>3</v>
      </c>
      <c r="AG1359">
        <v>6.9999999999999994E-5</v>
      </c>
      <c r="AH1359">
        <v>2</v>
      </c>
      <c r="AI1359">
        <v>39574658</v>
      </c>
      <c r="AJ1359">
        <v>1427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</row>
    <row r="1360" spans="1:44" x14ac:dyDescent="0.2">
      <c r="A1360">
        <f>ROW(Source!A760)</f>
        <v>760</v>
      </c>
      <c r="B1360">
        <v>39574667</v>
      </c>
      <c r="C1360">
        <v>39574653</v>
      </c>
      <c r="D1360">
        <v>36804401</v>
      </c>
      <c r="E1360">
        <v>1</v>
      </c>
      <c r="F1360">
        <v>1</v>
      </c>
      <c r="G1360">
        <v>1</v>
      </c>
      <c r="H1360">
        <v>3</v>
      </c>
      <c r="I1360" t="s">
        <v>1562</v>
      </c>
      <c r="J1360" t="s">
        <v>1563</v>
      </c>
      <c r="K1360" t="s">
        <v>1564</v>
      </c>
      <c r="L1360">
        <v>1348</v>
      </c>
      <c r="N1360">
        <v>1009</v>
      </c>
      <c r="O1360" t="s">
        <v>64</v>
      </c>
      <c r="P1360" t="s">
        <v>64</v>
      </c>
      <c r="Q1360">
        <v>1000</v>
      </c>
      <c r="X1360">
        <v>3.0000000000000001E-3</v>
      </c>
      <c r="Y1360">
        <v>10068</v>
      </c>
      <c r="Z1360">
        <v>0</v>
      </c>
      <c r="AA1360">
        <v>0</v>
      </c>
      <c r="AB1360">
        <v>0</v>
      </c>
      <c r="AC1360">
        <v>0</v>
      </c>
      <c r="AD1360">
        <v>1</v>
      </c>
      <c r="AE1360">
        <v>0</v>
      </c>
      <c r="AF1360" t="s">
        <v>3</v>
      </c>
      <c r="AG1360">
        <v>3.0000000000000001E-3</v>
      </c>
      <c r="AH1360">
        <v>2</v>
      </c>
      <c r="AI1360">
        <v>39574659</v>
      </c>
      <c r="AJ1360">
        <v>1428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</row>
    <row r="1361" spans="1:44" x14ac:dyDescent="0.2">
      <c r="A1361">
        <f>ROW(Source!A760)</f>
        <v>760</v>
      </c>
      <c r="B1361">
        <v>39574668</v>
      </c>
      <c r="C1361">
        <v>39574653</v>
      </c>
      <c r="D1361">
        <v>36796896</v>
      </c>
      <c r="E1361">
        <v>17</v>
      </c>
      <c r="F1361">
        <v>1</v>
      </c>
      <c r="G1361">
        <v>1</v>
      </c>
      <c r="H1361">
        <v>3</v>
      </c>
      <c r="I1361" t="s">
        <v>1631</v>
      </c>
      <c r="J1361" t="s">
        <v>3</v>
      </c>
      <c r="K1361" t="s">
        <v>1632</v>
      </c>
      <c r="L1361">
        <v>1354</v>
      </c>
      <c r="N1361">
        <v>1010</v>
      </c>
      <c r="O1361" t="s">
        <v>35</v>
      </c>
      <c r="P1361" t="s">
        <v>35</v>
      </c>
      <c r="Q1361">
        <v>1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1</v>
      </c>
      <c r="AD1361">
        <v>0</v>
      </c>
      <c r="AE1361">
        <v>0</v>
      </c>
      <c r="AF1361" t="s">
        <v>3</v>
      </c>
      <c r="AG1361">
        <v>0</v>
      </c>
      <c r="AH1361">
        <v>3</v>
      </c>
      <c r="AI1361">
        <v>-1</v>
      </c>
      <c r="AJ1361" t="s">
        <v>3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</row>
    <row r="1362" spans="1:44" x14ac:dyDescent="0.2">
      <c r="A1362">
        <f>ROW(Source!A760)</f>
        <v>760</v>
      </c>
      <c r="B1362">
        <v>39574669</v>
      </c>
      <c r="C1362">
        <v>39574653</v>
      </c>
      <c r="D1362">
        <v>36838817</v>
      </c>
      <c r="E1362">
        <v>1</v>
      </c>
      <c r="F1362">
        <v>1</v>
      </c>
      <c r="G1362">
        <v>1</v>
      </c>
      <c r="H1362">
        <v>3</v>
      </c>
      <c r="I1362" t="s">
        <v>1565</v>
      </c>
      <c r="J1362" t="s">
        <v>1566</v>
      </c>
      <c r="K1362" t="s">
        <v>1567</v>
      </c>
      <c r="L1362">
        <v>1354</v>
      </c>
      <c r="N1362">
        <v>1010</v>
      </c>
      <c r="O1362" t="s">
        <v>35</v>
      </c>
      <c r="P1362" t="s">
        <v>35</v>
      </c>
      <c r="Q1362">
        <v>1</v>
      </c>
      <c r="X1362">
        <v>0.27</v>
      </c>
      <c r="Y1362">
        <v>110.11</v>
      </c>
      <c r="Z1362">
        <v>0</v>
      </c>
      <c r="AA1362">
        <v>0</v>
      </c>
      <c r="AB1362">
        <v>0</v>
      </c>
      <c r="AC1362">
        <v>0</v>
      </c>
      <c r="AD1362">
        <v>1</v>
      </c>
      <c r="AE1362">
        <v>0</v>
      </c>
      <c r="AF1362" t="s">
        <v>3</v>
      </c>
      <c r="AG1362">
        <v>0.27</v>
      </c>
      <c r="AH1362">
        <v>2</v>
      </c>
      <c r="AI1362">
        <v>39574661</v>
      </c>
      <c r="AJ1362">
        <v>1430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</row>
    <row r="1363" spans="1:44" x14ac:dyDescent="0.2">
      <c r="A1363">
        <f>ROW(Source!A762)</f>
        <v>762</v>
      </c>
      <c r="B1363">
        <v>39574677</v>
      </c>
      <c r="C1363">
        <v>39574671</v>
      </c>
      <c r="D1363">
        <v>37070164</v>
      </c>
      <c r="E1363">
        <v>1</v>
      </c>
      <c r="F1363">
        <v>1</v>
      </c>
      <c r="G1363">
        <v>1</v>
      </c>
      <c r="H1363">
        <v>1</v>
      </c>
      <c r="I1363" t="s">
        <v>1489</v>
      </c>
      <c r="J1363" t="s">
        <v>3</v>
      </c>
      <c r="K1363" t="s">
        <v>1490</v>
      </c>
      <c r="L1363">
        <v>1191</v>
      </c>
      <c r="N1363">
        <v>1013</v>
      </c>
      <c r="O1363" t="s">
        <v>1143</v>
      </c>
      <c r="P1363" t="s">
        <v>1143</v>
      </c>
      <c r="Q1363">
        <v>1</v>
      </c>
      <c r="X1363">
        <v>204.06</v>
      </c>
      <c r="Y1363">
        <v>0</v>
      </c>
      <c r="Z1363">
        <v>0</v>
      </c>
      <c r="AA1363">
        <v>0</v>
      </c>
      <c r="AB1363">
        <v>9.2899999999999991</v>
      </c>
      <c r="AC1363">
        <v>0</v>
      </c>
      <c r="AD1363">
        <v>1</v>
      </c>
      <c r="AE1363">
        <v>1</v>
      </c>
      <c r="AF1363" t="s">
        <v>20</v>
      </c>
      <c r="AG1363">
        <v>234.66899999999998</v>
      </c>
      <c r="AH1363">
        <v>2</v>
      </c>
      <c r="AI1363">
        <v>39574672</v>
      </c>
      <c r="AJ1363">
        <v>1431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</row>
    <row r="1364" spans="1:44" x14ac:dyDescent="0.2">
      <c r="A1364">
        <f>ROW(Source!A762)</f>
        <v>762</v>
      </c>
      <c r="B1364">
        <v>39574678</v>
      </c>
      <c r="C1364">
        <v>39574671</v>
      </c>
      <c r="D1364">
        <v>37064876</v>
      </c>
      <c r="E1364">
        <v>1</v>
      </c>
      <c r="F1364">
        <v>1</v>
      </c>
      <c r="G1364">
        <v>1</v>
      </c>
      <c r="H1364">
        <v>1</v>
      </c>
      <c r="I1364" t="s">
        <v>1146</v>
      </c>
      <c r="J1364" t="s">
        <v>3</v>
      </c>
      <c r="K1364" t="s">
        <v>1147</v>
      </c>
      <c r="L1364">
        <v>1191</v>
      </c>
      <c r="N1364">
        <v>1013</v>
      </c>
      <c r="O1364" t="s">
        <v>1143</v>
      </c>
      <c r="P1364" t="s">
        <v>1143</v>
      </c>
      <c r="Q1364">
        <v>1</v>
      </c>
      <c r="X1364">
        <v>2.06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1</v>
      </c>
      <c r="AE1364">
        <v>2</v>
      </c>
      <c r="AF1364" t="s">
        <v>19</v>
      </c>
      <c r="AG1364">
        <v>2.5750000000000002</v>
      </c>
      <c r="AH1364">
        <v>2</v>
      </c>
      <c r="AI1364">
        <v>39574673</v>
      </c>
      <c r="AJ1364">
        <v>1432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</row>
    <row r="1365" spans="1:44" x14ac:dyDescent="0.2">
      <c r="A1365">
        <f>ROW(Source!A762)</f>
        <v>762</v>
      </c>
      <c r="B1365">
        <v>39574679</v>
      </c>
      <c r="C1365">
        <v>39574671</v>
      </c>
      <c r="D1365">
        <v>36882452</v>
      </c>
      <c r="E1365">
        <v>1</v>
      </c>
      <c r="F1365">
        <v>1</v>
      </c>
      <c r="G1365">
        <v>1</v>
      </c>
      <c r="H1365">
        <v>2</v>
      </c>
      <c r="I1365" t="s">
        <v>1291</v>
      </c>
      <c r="J1365" t="s">
        <v>1292</v>
      </c>
      <c r="K1365" t="s">
        <v>1293</v>
      </c>
      <c r="L1365">
        <v>1368</v>
      </c>
      <c r="N1365">
        <v>1011</v>
      </c>
      <c r="O1365" t="s">
        <v>1151</v>
      </c>
      <c r="P1365" t="s">
        <v>1151</v>
      </c>
      <c r="Q1365">
        <v>1</v>
      </c>
      <c r="X1365">
        <v>2.06</v>
      </c>
      <c r="Y1365">
        <v>0</v>
      </c>
      <c r="Z1365">
        <v>31.26</v>
      </c>
      <c r="AA1365">
        <v>13.5</v>
      </c>
      <c r="AB1365">
        <v>0</v>
      </c>
      <c r="AC1365">
        <v>0</v>
      </c>
      <c r="AD1365">
        <v>1</v>
      </c>
      <c r="AE1365">
        <v>0</v>
      </c>
      <c r="AF1365" t="s">
        <v>19</v>
      </c>
      <c r="AG1365">
        <v>2.5750000000000002</v>
      </c>
      <c r="AH1365">
        <v>2</v>
      </c>
      <c r="AI1365">
        <v>39574674</v>
      </c>
      <c r="AJ1365">
        <v>1433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</row>
    <row r="1366" spans="1:44" x14ac:dyDescent="0.2">
      <c r="A1366">
        <f>ROW(Source!A762)</f>
        <v>762</v>
      </c>
      <c r="B1366">
        <v>39574680</v>
      </c>
      <c r="C1366">
        <v>39574671</v>
      </c>
      <c r="D1366">
        <v>36807325</v>
      </c>
      <c r="E1366">
        <v>1</v>
      </c>
      <c r="F1366">
        <v>1</v>
      </c>
      <c r="G1366">
        <v>1</v>
      </c>
      <c r="H1366">
        <v>3</v>
      </c>
      <c r="I1366" t="s">
        <v>1568</v>
      </c>
      <c r="J1366" t="s">
        <v>1569</v>
      </c>
      <c r="K1366" t="s">
        <v>1570</v>
      </c>
      <c r="L1366">
        <v>1339</v>
      </c>
      <c r="N1366">
        <v>1007</v>
      </c>
      <c r="O1366" t="s">
        <v>73</v>
      </c>
      <c r="P1366" t="s">
        <v>73</v>
      </c>
      <c r="Q1366">
        <v>1</v>
      </c>
      <c r="X1366">
        <v>4.3</v>
      </c>
      <c r="Y1366">
        <v>510.4</v>
      </c>
      <c r="Z1366">
        <v>0</v>
      </c>
      <c r="AA1366">
        <v>0</v>
      </c>
      <c r="AB1366">
        <v>0</v>
      </c>
      <c r="AC1366">
        <v>0</v>
      </c>
      <c r="AD1366">
        <v>1</v>
      </c>
      <c r="AE1366">
        <v>0</v>
      </c>
      <c r="AF1366" t="s">
        <v>3</v>
      </c>
      <c r="AG1366">
        <v>4.3</v>
      </c>
      <c r="AH1366">
        <v>2</v>
      </c>
      <c r="AI1366">
        <v>39574675</v>
      </c>
      <c r="AJ1366">
        <v>1434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</row>
    <row r="1367" spans="1:44" x14ac:dyDescent="0.2">
      <c r="A1367">
        <f>ROW(Source!A762)</f>
        <v>762</v>
      </c>
      <c r="B1367">
        <v>39574681</v>
      </c>
      <c r="C1367">
        <v>39574671</v>
      </c>
      <c r="D1367">
        <v>36807381</v>
      </c>
      <c r="E1367">
        <v>1</v>
      </c>
      <c r="F1367">
        <v>1</v>
      </c>
      <c r="G1367">
        <v>1</v>
      </c>
      <c r="H1367">
        <v>3</v>
      </c>
      <c r="I1367" t="s">
        <v>1288</v>
      </c>
      <c r="J1367" t="s">
        <v>1289</v>
      </c>
      <c r="K1367" t="s">
        <v>1290</v>
      </c>
      <c r="L1367">
        <v>1339</v>
      </c>
      <c r="N1367">
        <v>1007</v>
      </c>
      <c r="O1367" t="s">
        <v>73</v>
      </c>
      <c r="P1367" t="s">
        <v>73</v>
      </c>
      <c r="Q1367">
        <v>1</v>
      </c>
      <c r="X1367">
        <v>0.1</v>
      </c>
      <c r="Y1367">
        <v>517.91</v>
      </c>
      <c r="Z1367">
        <v>0</v>
      </c>
      <c r="AA1367">
        <v>0</v>
      </c>
      <c r="AB1367">
        <v>0</v>
      </c>
      <c r="AC1367">
        <v>0</v>
      </c>
      <c r="AD1367">
        <v>1</v>
      </c>
      <c r="AE1367">
        <v>0</v>
      </c>
      <c r="AF1367" t="s">
        <v>3</v>
      </c>
      <c r="AG1367">
        <v>0.1</v>
      </c>
      <c r="AH1367">
        <v>2</v>
      </c>
      <c r="AI1367">
        <v>39574676</v>
      </c>
      <c r="AJ1367">
        <v>1435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</row>
    <row r="1368" spans="1:44" x14ac:dyDescent="0.2">
      <c r="A1368">
        <f>ROW(Source!A763)</f>
        <v>763</v>
      </c>
      <c r="B1368">
        <v>39574691</v>
      </c>
      <c r="C1368">
        <v>39574682</v>
      </c>
      <c r="D1368">
        <v>37064878</v>
      </c>
      <c r="E1368">
        <v>1</v>
      </c>
      <c r="F1368">
        <v>1</v>
      </c>
      <c r="G1368">
        <v>1</v>
      </c>
      <c r="H1368">
        <v>1</v>
      </c>
      <c r="I1368" t="s">
        <v>1173</v>
      </c>
      <c r="J1368" t="s">
        <v>3</v>
      </c>
      <c r="K1368" t="s">
        <v>1174</v>
      </c>
      <c r="L1368">
        <v>1191</v>
      </c>
      <c r="N1368">
        <v>1013</v>
      </c>
      <c r="O1368" t="s">
        <v>1143</v>
      </c>
      <c r="P1368" t="s">
        <v>1143</v>
      </c>
      <c r="Q1368">
        <v>1</v>
      </c>
      <c r="X1368">
        <v>85.84</v>
      </c>
      <c r="Y1368">
        <v>0</v>
      </c>
      <c r="Z1368">
        <v>0</v>
      </c>
      <c r="AA1368">
        <v>0</v>
      </c>
      <c r="AB1368">
        <v>9.4</v>
      </c>
      <c r="AC1368">
        <v>0</v>
      </c>
      <c r="AD1368">
        <v>1</v>
      </c>
      <c r="AE1368">
        <v>1</v>
      </c>
      <c r="AF1368" t="s">
        <v>20</v>
      </c>
      <c r="AG1368">
        <v>98.715999999999994</v>
      </c>
      <c r="AH1368">
        <v>2</v>
      </c>
      <c r="AI1368">
        <v>39574683</v>
      </c>
      <c r="AJ1368">
        <v>1436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</row>
    <row r="1369" spans="1:44" x14ac:dyDescent="0.2">
      <c r="A1369">
        <f>ROW(Source!A763)</f>
        <v>763</v>
      </c>
      <c r="B1369">
        <v>39574692</v>
      </c>
      <c r="C1369">
        <v>39574682</v>
      </c>
      <c r="D1369">
        <v>37064876</v>
      </c>
      <c r="E1369">
        <v>1</v>
      </c>
      <c r="F1369">
        <v>1</v>
      </c>
      <c r="G1369">
        <v>1</v>
      </c>
      <c r="H1369">
        <v>1</v>
      </c>
      <c r="I1369" t="s">
        <v>1146</v>
      </c>
      <c r="J1369" t="s">
        <v>3</v>
      </c>
      <c r="K1369" t="s">
        <v>1147</v>
      </c>
      <c r="L1369">
        <v>1191</v>
      </c>
      <c r="N1369">
        <v>1013</v>
      </c>
      <c r="O1369" t="s">
        <v>1143</v>
      </c>
      <c r="P1369" t="s">
        <v>1143</v>
      </c>
      <c r="Q1369">
        <v>1</v>
      </c>
      <c r="X1369">
        <v>6.29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1</v>
      </c>
      <c r="AE1369">
        <v>2</v>
      </c>
      <c r="AF1369" t="s">
        <v>19</v>
      </c>
      <c r="AG1369">
        <v>7.8624999999999998</v>
      </c>
      <c r="AH1369">
        <v>2</v>
      </c>
      <c r="AI1369">
        <v>39574684</v>
      </c>
      <c r="AJ1369">
        <v>1437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</row>
    <row r="1370" spans="1:44" x14ac:dyDescent="0.2">
      <c r="A1370">
        <f>ROW(Source!A763)</f>
        <v>763</v>
      </c>
      <c r="B1370">
        <v>39574693</v>
      </c>
      <c r="C1370">
        <v>39574682</v>
      </c>
      <c r="D1370">
        <v>36882452</v>
      </c>
      <c r="E1370">
        <v>1</v>
      </c>
      <c r="F1370">
        <v>1</v>
      </c>
      <c r="G1370">
        <v>1</v>
      </c>
      <c r="H1370">
        <v>2</v>
      </c>
      <c r="I1370" t="s">
        <v>1291</v>
      </c>
      <c r="J1370" t="s">
        <v>1292</v>
      </c>
      <c r="K1370" t="s">
        <v>1293</v>
      </c>
      <c r="L1370">
        <v>1368</v>
      </c>
      <c r="N1370">
        <v>1011</v>
      </c>
      <c r="O1370" t="s">
        <v>1151</v>
      </c>
      <c r="P1370" t="s">
        <v>1151</v>
      </c>
      <c r="Q1370">
        <v>1</v>
      </c>
      <c r="X1370">
        <v>0.84</v>
      </c>
      <c r="Y1370">
        <v>0</v>
      </c>
      <c r="Z1370">
        <v>31.26</v>
      </c>
      <c r="AA1370">
        <v>13.5</v>
      </c>
      <c r="AB1370">
        <v>0</v>
      </c>
      <c r="AC1370">
        <v>0</v>
      </c>
      <c r="AD1370">
        <v>1</v>
      </c>
      <c r="AE1370">
        <v>0</v>
      </c>
      <c r="AF1370" t="s">
        <v>19</v>
      </c>
      <c r="AG1370">
        <v>1.05</v>
      </c>
      <c r="AH1370">
        <v>2</v>
      </c>
      <c r="AI1370">
        <v>39574685</v>
      </c>
      <c r="AJ1370">
        <v>1438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</row>
    <row r="1371" spans="1:44" x14ac:dyDescent="0.2">
      <c r="A1371">
        <f>ROW(Source!A763)</f>
        <v>763</v>
      </c>
      <c r="B1371">
        <v>39574694</v>
      </c>
      <c r="C1371">
        <v>39574682</v>
      </c>
      <c r="D1371">
        <v>36882608</v>
      </c>
      <c r="E1371">
        <v>1</v>
      </c>
      <c r="F1371">
        <v>1</v>
      </c>
      <c r="G1371">
        <v>1</v>
      </c>
      <c r="H1371">
        <v>2</v>
      </c>
      <c r="I1371" t="s">
        <v>1571</v>
      </c>
      <c r="J1371" t="s">
        <v>1572</v>
      </c>
      <c r="K1371" t="s">
        <v>1573</v>
      </c>
      <c r="L1371">
        <v>1368</v>
      </c>
      <c r="N1371">
        <v>1011</v>
      </c>
      <c r="O1371" t="s">
        <v>1151</v>
      </c>
      <c r="P1371" t="s">
        <v>1151</v>
      </c>
      <c r="Q1371">
        <v>1</v>
      </c>
      <c r="X1371">
        <v>5.45</v>
      </c>
      <c r="Y1371">
        <v>0</v>
      </c>
      <c r="Z1371">
        <v>14.15</v>
      </c>
      <c r="AA1371">
        <v>8.91</v>
      </c>
      <c r="AB1371">
        <v>0</v>
      </c>
      <c r="AC1371">
        <v>0</v>
      </c>
      <c r="AD1371">
        <v>1</v>
      </c>
      <c r="AE1371">
        <v>0</v>
      </c>
      <c r="AF1371" t="s">
        <v>19</v>
      </c>
      <c r="AG1371">
        <v>6.8125</v>
      </c>
      <c r="AH1371">
        <v>2</v>
      </c>
      <c r="AI1371">
        <v>39574686</v>
      </c>
      <c r="AJ1371">
        <v>1439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</row>
    <row r="1372" spans="1:44" x14ac:dyDescent="0.2">
      <c r="A1372">
        <f>ROW(Source!A763)</f>
        <v>763</v>
      </c>
      <c r="B1372">
        <v>39574695</v>
      </c>
      <c r="C1372">
        <v>39574682</v>
      </c>
      <c r="D1372">
        <v>36804547</v>
      </c>
      <c r="E1372">
        <v>1</v>
      </c>
      <c r="F1372">
        <v>1</v>
      </c>
      <c r="G1372">
        <v>1</v>
      </c>
      <c r="H1372">
        <v>3</v>
      </c>
      <c r="I1372" t="s">
        <v>1574</v>
      </c>
      <c r="J1372" t="s">
        <v>1575</v>
      </c>
      <c r="K1372" t="s">
        <v>1576</v>
      </c>
      <c r="L1372">
        <v>1348</v>
      </c>
      <c r="N1372">
        <v>1009</v>
      </c>
      <c r="O1372" t="s">
        <v>64</v>
      </c>
      <c r="P1372" t="s">
        <v>64</v>
      </c>
      <c r="Q1372">
        <v>1000</v>
      </c>
      <c r="X1372">
        <v>1.2E-4</v>
      </c>
      <c r="Y1372">
        <v>8475</v>
      </c>
      <c r="Z1372">
        <v>0</v>
      </c>
      <c r="AA1372">
        <v>0</v>
      </c>
      <c r="AB1372">
        <v>0</v>
      </c>
      <c r="AC1372">
        <v>0</v>
      </c>
      <c r="AD1372">
        <v>1</v>
      </c>
      <c r="AE1372">
        <v>0</v>
      </c>
      <c r="AF1372" t="s">
        <v>3</v>
      </c>
      <c r="AG1372">
        <v>1.2E-4</v>
      </c>
      <c r="AH1372">
        <v>2</v>
      </c>
      <c r="AI1372">
        <v>39574687</v>
      </c>
      <c r="AJ1372">
        <v>1440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</row>
    <row r="1373" spans="1:44" x14ac:dyDescent="0.2">
      <c r="A1373">
        <f>ROW(Source!A763)</f>
        <v>763</v>
      </c>
      <c r="B1373">
        <v>39574696</v>
      </c>
      <c r="C1373">
        <v>39574682</v>
      </c>
      <c r="D1373">
        <v>36806488</v>
      </c>
      <c r="E1373">
        <v>1</v>
      </c>
      <c r="F1373">
        <v>1</v>
      </c>
      <c r="G1373">
        <v>1</v>
      </c>
      <c r="H1373">
        <v>3</v>
      </c>
      <c r="I1373" t="s">
        <v>1577</v>
      </c>
      <c r="J1373" t="s">
        <v>1578</v>
      </c>
      <c r="K1373" t="s">
        <v>1579</v>
      </c>
      <c r="L1373">
        <v>1348</v>
      </c>
      <c r="N1373">
        <v>1009</v>
      </c>
      <c r="O1373" t="s">
        <v>64</v>
      </c>
      <c r="P1373" t="s">
        <v>64</v>
      </c>
      <c r="Q1373">
        <v>1000</v>
      </c>
      <c r="X1373">
        <v>6.0000000000000001E-3</v>
      </c>
      <c r="Y1373">
        <v>729.98</v>
      </c>
      <c r="Z1373">
        <v>0</v>
      </c>
      <c r="AA1373">
        <v>0</v>
      </c>
      <c r="AB1373">
        <v>0</v>
      </c>
      <c r="AC1373">
        <v>0</v>
      </c>
      <c r="AD1373">
        <v>1</v>
      </c>
      <c r="AE1373">
        <v>0</v>
      </c>
      <c r="AF1373" t="s">
        <v>3</v>
      </c>
      <c r="AG1373">
        <v>6.0000000000000001E-3</v>
      </c>
      <c r="AH1373">
        <v>2</v>
      </c>
      <c r="AI1373">
        <v>39574688</v>
      </c>
      <c r="AJ1373">
        <v>1441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</row>
    <row r="1374" spans="1:44" x14ac:dyDescent="0.2">
      <c r="A1374">
        <f>ROW(Source!A763)</f>
        <v>763</v>
      </c>
      <c r="B1374">
        <v>39574697</v>
      </c>
      <c r="C1374">
        <v>39574682</v>
      </c>
      <c r="D1374">
        <v>36807381</v>
      </c>
      <c r="E1374">
        <v>1</v>
      </c>
      <c r="F1374">
        <v>1</v>
      </c>
      <c r="G1374">
        <v>1</v>
      </c>
      <c r="H1374">
        <v>3</v>
      </c>
      <c r="I1374" t="s">
        <v>1288</v>
      </c>
      <c r="J1374" t="s">
        <v>1289</v>
      </c>
      <c r="K1374" t="s">
        <v>1290</v>
      </c>
      <c r="L1374">
        <v>1339</v>
      </c>
      <c r="N1374">
        <v>1007</v>
      </c>
      <c r="O1374" t="s">
        <v>73</v>
      </c>
      <c r="P1374" t="s">
        <v>73</v>
      </c>
      <c r="Q1374">
        <v>1</v>
      </c>
      <c r="X1374">
        <v>1.87</v>
      </c>
      <c r="Y1374">
        <v>517.91</v>
      </c>
      <c r="Z1374">
        <v>0</v>
      </c>
      <c r="AA1374">
        <v>0</v>
      </c>
      <c r="AB1374">
        <v>0</v>
      </c>
      <c r="AC1374">
        <v>0</v>
      </c>
      <c r="AD1374">
        <v>1</v>
      </c>
      <c r="AE1374">
        <v>0</v>
      </c>
      <c r="AF1374" t="s">
        <v>3</v>
      </c>
      <c r="AG1374">
        <v>1.87</v>
      </c>
      <c r="AH1374">
        <v>2</v>
      </c>
      <c r="AI1374">
        <v>39574689</v>
      </c>
      <c r="AJ1374">
        <v>1442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</row>
    <row r="1375" spans="1:44" x14ac:dyDescent="0.2">
      <c r="A1375">
        <f>ROW(Source!A763)</f>
        <v>763</v>
      </c>
      <c r="B1375">
        <v>39574698</v>
      </c>
      <c r="C1375">
        <v>39574682</v>
      </c>
      <c r="D1375">
        <v>36824423</v>
      </c>
      <c r="E1375">
        <v>1</v>
      </c>
      <c r="F1375">
        <v>1</v>
      </c>
      <c r="G1375">
        <v>1</v>
      </c>
      <c r="H1375">
        <v>3</v>
      </c>
      <c r="I1375" t="s">
        <v>1580</v>
      </c>
      <c r="J1375" t="s">
        <v>1581</v>
      </c>
      <c r="K1375" t="s">
        <v>1582</v>
      </c>
      <c r="L1375">
        <v>1327</v>
      </c>
      <c r="N1375">
        <v>1005</v>
      </c>
      <c r="O1375" t="s">
        <v>250</v>
      </c>
      <c r="P1375" t="s">
        <v>250</v>
      </c>
      <c r="Q1375">
        <v>1</v>
      </c>
      <c r="X1375">
        <v>5.54</v>
      </c>
      <c r="Y1375">
        <v>28.25</v>
      </c>
      <c r="Z1375">
        <v>0</v>
      </c>
      <c r="AA1375">
        <v>0</v>
      </c>
      <c r="AB1375">
        <v>0</v>
      </c>
      <c r="AC1375">
        <v>0</v>
      </c>
      <c r="AD1375">
        <v>1</v>
      </c>
      <c r="AE1375">
        <v>0</v>
      </c>
      <c r="AF1375" t="s">
        <v>3</v>
      </c>
      <c r="AG1375">
        <v>5.54</v>
      </c>
      <c r="AH1375">
        <v>2</v>
      </c>
      <c r="AI1375">
        <v>39574690</v>
      </c>
      <c r="AJ1375">
        <v>1443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</row>
    <row r="1376" spans="1:44" x14ac:dyDescent="0.2">
      <c r="A1376">
        <f>ROW(Source!A764)</f>
        <v>764</v>
      </c>
      <c r="B1376">
        <v>39574707</v>
      </c>
      <c r="C1376">
        <v>39574699</v>
      </c>
      <c r="D1376">
        <v>37071037</v>
      </c>
      <c r="E1376">
        <v>1</v>
      </c>
      <c r="F1376">
        <v>1</v>
      </c>
      <c r="G1376">
        <v>1</v>
      </c>
      <c r="H1376">
        <v>1</v>
      </c>
      <c r="I1376" t="s">
        <v>1144</v>
      </c>
      <c r="J1376" t="s">
        <v>3</v>
      </c>
      <c r="K1376" t="s">
        <v>1145</v>
      </c>
      <c r="L1376">
        <v>1191</v>
      </c>
      <c r="N1376">
        <v>1013</v>
      </c>
      <c r="O1376" t="s">
        <v>1143</v>
      </c>
      <c r="P1376" t="s">
        <v>1143</v>
      </c>
      <c r="Q1376">
        <v>1</v>
      </c>
      <c r="X1376">
        <v>16.32</v>
      </c>
      <c r="Y1376">
        <v>0</v>
      </c>
      <c r="Z1376">
        <v>0</v>
      </c>
      <c r="AA1376">
        <v>0</v>
      </c>
      <c r="AB1376">
        <v>9.6199999999999992</v>
      </c>
      <c r="AC1376">
        <v>0</v>
      </c>
      <c r="AD1376">
        <v>1</v>
      </c>
      <c r="AE1376">
        <v>1</v>
      </c>
      <c r="AF1376" t="s">
        <v>20</v>
      </c>
      <c r="AG1376">
        <v>18.767999999999997</v>
      </c>
      <c r="AH1376">
        <v>2</v>
      </c>
      <c r="AI1376">
        <v>39574700</v>
      </c>
      <c r="AJ1376">
        <v>1444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</row>
    <row r="1377" spans="1:44" x14ac:dyDescent="0.2">
      <c r="A1377">
        <f>ROW(Source!A764)</f>
        <v>764</v>
      </c>
      <c r="B1377">
        <v>39574708</v>
      </c>
      <c r="C1377">
        <v>39574699</v>
      </c>
      <c r="D1377">
        <v>37064876</v>
      </c>
      <c r="E1377">
        <v>1</v>
      </c>
      <c r="F1377">
        <v>1</v>
      </c>
      <c r="G1377">
        <v>1</v>
      </c>
      <c r="H1377">
        <v>1</v>
      </c>
      <c r="I1377" t="s">
        <v>1146</v>
      </c>
      <c r="J1377" t="s">
        <v>3</v>
      </c>
      <c r="K1377" t="s">
        <v>1147</v>
      </c>
      <c r="L1377">
        <v>1191</v>
      </c>
      <c r="N1377">
        <v>1013</v>
      </c>
      <c r="O1377" t="s">
        <v>1143</v>
      </c>
      <c r="P1377" t="s">
        <v>1143</v>
      </c>
      <c r="Q1377">
        <v>1</v>
      </c>
      <c r="X1377">
        <v>0.03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1</v>
      </c>
      <c r="AE1377">
        <v>2</v>
      </c>
      <c r="AF1377" t="s">
        <v>19</v>
      </c>
      <c r="AG1377">
        <v>3.7499999999999999E-2</v>
      </c>
      <c r="AH1377">
        <v>2</v>
      </c>
      <c r="AI1377">
        <v>39574701</v>
      </c>
      <c r="AJ1377">
        <v>1445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</row>
    <row r="1378" spans="1:44" x14ac:dyDescent="0.2">
      <c r="A1378">
        <f>ROW(Source!A764)</f>
        <v>764</v>
      </c>
      <c r="B1378">
        <v>39574709</v>
      </c>
      <c r="C1378">
        <v>39574699</v>
      </c>
      <c r="D1378">
        <v>36882452</v>
      </c>
      <c r="E1378">
        <v>1</v>
      </c>
      <c r="F1378">
        <v>1</v>
      </c>
      <c r="G1378">
        <v>1</v>
      </c>
      <c r="H1378">
        <v>2</v>
      </c>
      <c r="I1378" t="s">
        <v>1291</v>
      </c>
      <c r="J1378" t="s">
        <v>1292</v>
      </c>
      <c r="K1378" t="s">
        <v>1293</v>
      </c>
      <c r="L1378">
        <v>1368</v>
      </c>
      <c r="N1378">
        <v>1011</v>
      </c>
      <c r="O1378" t="s">
        <v>1151</v>
      </c>
      <c r="P1378" t="s">
        <v>1151</v>
      </c>
      <c r="Q1378">
        <v>1</v>
      </c>
      <c r="X1378">
        <v>0.01</v>
      </c>
      <c r="Y1378">
        <v>0</v>
      </c>
      <c r="Z1378">
        <v>31.26</v>
      </c>
      <c r="AA1378">
        <v>13.5</v>
      </c>
      <c r="AB1378">
        <v>0</v>
      </c>
      <c r="AC1378">
        <v>0</v>
      </c>
      <c r="AD1378">
        <v>1</v>
      </c>
      <c r="AE1378">
        <v>0</v>
      </c>
      <c r="AF1378" t="s">
        <v>19</v>
      </c>
      <c r="AG1378">
        <v>1.2500000000000001E-2</v>
      </c>
      <c r="AH1378">
        <v>2</v>
      </c>
      <c r="AI1378">
        <v>39574702</v>
      </c>
      <c r="AJ1378">
        <v>1446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</row>
    <row r="1379" spans="1:44" x14ac:dyDescent="0.2">
      <c r="A1379">
        <f>ROW(Source!A764)</f>
        <v>764</v>
      </c>
      <c r="B1379">
        <v>39574710</v>
      </c>
      <c r="C1379">
        <v>39574699</v>
      </c>
      <c r="D1379">
        <v>36883554</v>
      </c>
      <c r="E1379">
        <v>1</v>
      </c>
      <c r="F1379">
        <v>1</v>
      </c>
      <c r="G1379">
        <v>1</v>
      </c>
      <c r="H1379">
        <v>2</v>
      </c>
      <c r="I1379" t="s">
        <v>1158</v>
      </c>
      <c r="J1379" t="s">
        <v>1159</v>
      </c>
      <c r="K1379" t="s">
        <v>1160</v>
      </c>
      <c r="L1379">
        <v>1368</v>
      </c>
      <c r="N1379">
        <v>1011</v>
      </c>
      <c r="O1379" t="s">
        <v>1151</v>
      </c>
      <c r="P1379" t="s">
        <v>1151</v>
      </c>
      <c r="Q1379">
        <v>1</v>
      </c>
      <c r="X1379">
        <v>0.02</v>
      </c>
      <c r="Y1379">
        <v>0</v>
      </c>
      <c r="Z1379">
        <v>65.709999999999994</v>
      </c>
      <c r="AA1379">
        <v>11.6</v>
      </c>
      <c r="AB1379">
        <v>0</v>
      </c>
      <c r="AC1379">
        <v>0</v>
      </c>
      <c r="AD1379">
        <v>1</v>
      </c>
      <c r="AE1379">
        <v>0</v>
      </c>
      <c r="AF1379" t="s">
        <v>19</v>
      </c>
      <c r="AG1379">
        <v>2.5000000000000001E-2</v>
      </c>
      <c r="AH1379">
        <v>2</v>
      </c>
      <c r="AI1379">
        <v>39574703</v>
      </c>
      <c r="AJ1379">
        <v>1447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</row>
    <row r="1380" spans="1:44" x14ac:dyDescent="0.2">
      <c r="A1380">
        <f>ROW(Source!A764)</f>
        <v>764</v>
      </c>
      <c r="B1380">
        <v>39574711</v>
      </c>
      <c r="C1380">
        <v>39574699</v>
      </c>
      <c r="D1380">
        <v>36805524</v>
      </c>
      <c r="E1380">
        <v>1</v>
      </c>
      <c r="F1380">
        <v>1</v>
      </c>
      <c r="G1380">
        <v>1</v>
      </c>
      <c r="H1380">
        <v>3</v>
      </c>
      <c r="I1380" t="s">
        <v>1317</v>
      </c>
      <c r="J1380" t="s">
        <v>1318</v>
      </c>
      <c r="K1380" t="s">
        <v>1319</v>
      </c>
      <c r="L1380">
        <v>1346</v>
      </c>
      <c r="N1380">
        <v>1009</v>
      </c>
      <c r="O1380" t="s">
        <v>307</v>
      </c>
      <c r="P1380" t="s">
        <v>307</v>
      </c>
      <c r="Q1380">
        <v>1</v>
      </c>
      <c r="X1380">
        <v>0.2</v>
      </c>
      <c r="Y1380">
        <v>1.82</v>
      </c>
      <c r="Z1380">
        <v>0</v>
      </c>
      <c r="AA1380">
        <v>0</v>
      </c>
      <c r="AB1380">
        <v>0</v>
      </c>
      <c r="AC1380">
        <v>0</v>
      </c>
      <c r="AD1380">
        <v>1</v>
      </c>
      <c r="AE1380">
        <v>0</v>
      </c>
      <c r="AF1380" t="s">
        <v>3</v>
      </c>
      <c r="AG1380">
        <v>0.2</v>
      </c>
      <c r="AH1380">
        <v>2</v>
      </c>
      <c r="AI1380">
        <v>39574704</v>
      </c>
      <c r="AJ1380">
        <v>1448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</row>
    <row r="1381" spans="1:44" x14ac:dyDescent="0.2">
      <c r="A1381">
        <f>ROW(Source!A764)</f>
        <v>764</v>
      </c>
      <c r="B1381">
        <v>39574712</v>
      </c>
      <c r="C1381">
        <v>39574699</v>
      </c>
      <c r="D1381">
        <v>36797079</v>
      </c>
      <c r="E1381">
        <v>17</v>
      </c>
      <c r="F1381">
        <v>1</v>
      </c>
      <c r="G1381">
        <v>1</v>
      </c>
      <c r="H1381">
        <v>3</v>
      </c>
      <c r="I1381" t="s">
        <v>310</v>
      </c>
      <c r="J1381" t="s">
        <v>3</v>
      </c>
      <c r="K1381" t="s">
        <v>311</v>
      </c>
      <c r="L1381">
        <v>1348</v>
      </c>
      <c r="N1381">
        <v>1009</v>
      </c>
      <c r="O1381" t="s">
        <v>64</v>
      </c>
      <c r="P1381" t="s">
        <v>64</v>
      </c>
      <c r="Q1381">
        <v>1000</v>
      </c>
      <c r="X1381">
        <v>0.02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 t="s">
        <v>3</v>
      </c>
      <c r="AG1381">
        <v>0.02</v>
      </c>
      <c r="AH1381">
        <v>2</v>
      </c>
      <c r="AI1381">
        <v>39574706</v>
      </c>
      <c r="AJ1381">
        <v>1450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</row>
    <row r="1382" spans="1:44" x14ac:dyDescent="0.2">
      <c r="A1382">
        <f>ROW(Source!A767)</f>
        <v>767</v>
      </c>
      <c r="B1382">
        <v>39574725</v>
      </c>
      <c r="C1382">
        <v>39574715</v>
      </c>
      <c r="D1382">
        <v>37070090</v>
      </c>
      <c r="E1382">
        <v>1</v>
      </c>
      <c r="F1382">
        <v>1</v>
      </c>
      <c r="G1382">
        <v>1</v>
      </c>
      <c r="H1382">
        <v>1</v>
      </c>
      <c r="I1382" t="s">
        <v>1339</v>
      </c>
      <c r="J1382" t="s">
        <v>3</v>
      </c>
      <c r="K1382" t="s">
        <v>1340</v>
      </c>
      <c r="L1382">
        <v>1191</v>
      </c>
      <c r="N1382">
        <v>1013</v>
      </c>
      <c r="O1382" t="s">
        <v>1143</v>
      </c>
      <c r="P1382" t="s">
        <v>1143</v>
      </c>
      <c r="Q1382">
        <v>1</v>
      </c>
      <c r="X1382">
        <v>42.9</v>
      </c>
      <c r="Y1382">
        <v>0</v>
      </c>
      <c r="Z1382">
        <v>0</v>
      </c>
      <c r="AA1382">
        <v>0</v>
      </c>
      <c r="AB1382">
        <v>8.9700000000000006</v>
      </c>
      <c r="AC1382">
        <v>0</v>
      </c>
      <c r="AD1382">
        <v>1</v>
      </c>
      <c r="AE1382">
        <v>1</v>
      </c>
      <c r="AF1382" t="s">
        <v>20</v>
      </c>
      <c r="AG1382">
        <v>49.334999999999994</v>
      </c>
      <c r="AH1382">
        <v>2</v>
      </c>
      <c r="AI1382">
        <v>39574716</v>
      </c>
      <c r="AJ1382">
        <v>1451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</row>
    <row r="1383" spans="1:44" x14ac:dyDescent="0.2">
      <c r="A1383">
        <f>ROW(Source!A767)</f>
        <v>767</v>
      </c>
      <c r="B1383">
        <v>39574726</v>
      </c>
      <c r="C1383">
        <v>39574715</v>
      </c>
      <c r="D1383">
        <v>37064876</v>
      </c>
      <c r="E1383">
        <v>1</v>
      </c>
      <c r="F1383">
        <v>1</v>
      </c>
      <c r="G1383">
        <v>1</v>
      </c>
      <c r="H1383">
        <v>1</v>
      </c>
      <c r="I1383" t="s">
        <v>1146</v>
      </c>
      <c r="J1383" t="s">
        <v>3</v>
      </c>
      <c r="K1383" t="s">
        <v>1147</v>
      </c>
      <c r="L1383">
        <v>1191</v>
      </c>
      <c r="N1383">
        <v>1013</v>
      </c>
      <c r="O1383" t="s">
        <v>1143</v>
      </c>
      <c r="P1383" t="s">
        <v>1143</v>
      </c>
      <c r="Q1383">
        <v>1</v>
      </c>
      <c r="X1383">
        <v>0.17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1</v>
      </c>
      <c r="AE1383">
        <v>2</v>
      </c>
      <c r="AF1383" t="s">
        <v>19</v>
      </c>
      <c r="AG1383">
        <v>0.21250000000000002</v>
      </c>
      <c r="AH1383">
        <v>2</v>
      </c>
      <c r="AI1383">
        <v>39574717</v>
      </c>
      <c r="AJ1383">
        <v>1452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</row>
    <row r="1384" spans="1:44" x14ac:dyDescent="0.2">
      <c r="A1384">
        <f>ROW(Source!A767)</f>
        <v>767</v>
      </c>
      <c r="B1384">
        <v>39574727</v>
      </c>
      <c r="C1384">
        <v>39574715</v>
      </c>
      <c r="D1384">
        <v>36882452</v>
      </c>
      <c r="E1384">
        <v>1</v>
      </c>
      <c r="F1384">
        <v>1</v>
      </c>
      <c r="G1384">
        <v>1</v>
      </c>
      <c r="H1384">
        <v>2</v>
      </c>
      <c r="I1384" t="s">
        <v>1291</v>
      </c>
      <c r="J1384" t="s">
        <v>1292</v>
      </c>
      <c r="K1384" t="s">
        <v>1293</v>
      </c>
      <c r="L1384">
        <v>1368</v>
      </c>
      <c r="N1384">
        <v>1011</v>
      </c>
      <c r="O1384" t="s">
        <v>1151</v>
      </c>
      <c r="P1384" t="s">
        <v>1151</v>
      </c>
      <c r="Q1384">
        <v>1</v>
      </c>
      <c r="X1384">
        <v>0.02</v>
      </c>
      <c r="Y1384">
        <v>0</v>
      </c>
      <c r="Z1384">
        <v>31.26</v>
      </c>
      <c r="AA1384">
        <v>13.5</v>
      </c>
      <c r="AB1384">
        <v>0</v>
      </c>
      <c r="AC1384">
        <v>0</v>
      </c>
      <c r="AD1384">
        <v>1</v>
      </c>
      <c r="AE1384">
        <v>0</v>
      </c>
      <c r="AF1384" t="s">
        <v>19</v>
      </c>
      <c r="AG1384">
        <v>2.5000000000000001E-2</v>
      </c>
      <c r="AH1384">
        <v>2</v>
      </c>
      <c r="AI1384">
        <v>39574718</v>
      </c>
      <c r="AJ1384">
        <v>1453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</row>
    <row r="1385" spans="1:44" x14ac:dyDescent="0.2">
      <c r="A1385">
        <f>ROW(Source!A767)</f>
        <v>767</v>
      </c>
      <c r="B1385">
        <v>39574728</v>
      </c>
      <c r="C1385">
        <v>39574715</v>
      </c>
      <c r="D1385">
        <v>36883554</v>
      </c>
      <c r="E1385">
        <v>1</v>
      </c>
      <c r="F1385">
        <v>1</v>
      </c>
      <c r="G1385">
        <v>1</v>
      </c>
      <c r="H1385">
        <v>2</v>
      </c>
      <c r="I1385" t="s">
        <v>1158</v>
      </c>
      <c r="J1385" t="s">
        <v>1159</v>
      </c>
      <c r="K1385" t="s">
        <v>1160</v>
      </c>
      <c r="L1385">
        <v>1368</v>
      </c>
      <c r="N1385">
        <v>1011</v>
      </c>
      <c r="O1385" t="s">
        <v>1151</v>
      </c>
      <c r="P1385" t="s">
        <v>1151</v>
      </c>
      <c r="Q1385">
        <v>1</v>
      </c>
      <c r="X1385">
        <v>0.15</v>
      </c>
      <c r="Y1385">
        <v>0</v>
      </c>
      <c r="Z1385">
        <v>65.709999999999994</v>
      </c>
      <c r="AA1385">
        <v>11.6</v>
      </c>
      <c r="AB1385">
        <v>0</v>
      </c>
      <c r="AC1385">
        <v>0</v>
      </c>
      <c r="AD1385">
        <v>1</v>
      </c>
      <c r="AE1385">
        <v>0</v>
      </c>
      <c r="AF1385" t="s">
        <v>19</v>
      </c>
      <c r="AG1385">
        <v>0.1875</v>
      </c>
      <c r="AH1385">
        <v>2</v>
      </c>
      <c r="AI1385">
        <v>39574719</v>
      </c>
      <c r="AJ1385">
        <v>1454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</row>
    <row r="1386" spans="1:44" x14ac:dyDescent="0.2">
      <c r="A1386">
        <f>ROW(Source!A767)</f>
        <v>767</v>
      </c>
      <c r="B1386">
        <v>39574729</v>
      </c>
      <c r="C1386">
        <v>39574715</v>
      </c>
      <c r="D1386">
        <v>36805188</v>
      </c>
      <c r="E1386">
        <v>1</v>
      </c>
      <c r="F1386">
        <v>1</v>
      </c>
      <c r="G1386">
        <v>1</v>
      </c>
      <c r="H1386">
        <v>3</v>
      </c>
      <c r="I1386" t="s">
        <v>1341</v>
      </c>
      <c r="J1386" t="s">
        <v>1342</v>
      </c>
      <c r="K1386" t="s">
        <v>1343</v>
      </c>
      <c r="L1386">
        <v>1327</v>
      </c>
      <c r="N1386">
        <v>1005</v>
      </c>
      <c r="O1386" t="s">
        <v>250</v>
      </c>
      <c r="P1386" t="s">
        <v>250</v>
      </c>
      <c r="Q1386">
        <v>1</v>
      </c>
      <c r="X1386">
        <v>0.84</v>
      </c>
      <c r="Y1386">
        <v>72.319999999999993</v>
      </c>
      <c r="Z1386">
        <v>0</v>
      </c>
      <c r="AA1386">
        <v>0</v>
      </c>
      <c r="AB1386">
        <v>0</v>
      </c>
      <c r="AC1386">
        <v>0</v>
      </c>
      <c r="AD1386">
        <v>1</v>
      </c>
      <c r="AE1386">
        <v>0</v>
      </c>
      <c r="AF1386" t="s">
        <v>3</v>
      </c>
      <c r="AG1386">
        <v>0.84</v>
      </c>
      <c r="AH1386">
        <v>2</v>
      </c>
      <c r="AI1386">
        <v>39574720</v>
      </c>
      <c r="AJ1386">
        <v>1455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</row>
    <row r="1387" spans="1:44" x14ac:dyDescent="0.2">
      <c r="A1387">
        <f>ROW(Source!A767)</f>
        <v>767</v>
      </c>
      <c r="B1387">
        <v>39574730</v>
      </c>
      <c r="C1387">
        <v>39574715</v>
      </c>
      <c r="D1387">
        <v>36805524</v>
      </c>
      <c r="E1387">
        <v>1</v>
      </c>
      <c r="F1387">
        <v>1</v>
      </c>
      <c r="G1387">
        <v>1</v>
      </c>
      <c r="H1387">
        <v>3</v>
      </c>
      <c r="I1387" t="s">
        <v>1317</v>
      </c>
      <c r="J1387" t="s">
        <v>1318</v>
      </c>
      <c r="K1387" t="s">
        <v>1319</v>
      </c>
      <c r="L1387">
        <v>1346</v>
      </c>
      <c r="N1387">
        <v>1009</v>
      </c>
      <c r="O1387" t="s">
        <v>307</v>
      </c>
      <c r="P1387" t="s">
        <v>307</v>
      </c>
      <c r="Q1387">
        <v>1</v>
      </c>
      <c r="X1387">
        <v>0.31</v>
      </c>
      <c r="Y1387">
        <v>1.82</v>
      </c>
      <c r="Z1387">
        <v>0</v>
      </c>
      <c r="AA1387">
        <v>0</v>
      </c>
      <c r="AB1387">
        <v>0</v>
      </c>
      <c r="AC1387">
        <v>0</v>
      </c>
      <c r="AD1387">
        <v>1</v>
      </c>
      <c r="AE1387">
        <v>0</v>
      </c>
      <c r="AF1387" t="s">
        <v>3</v>
      </c>
      <c r="AG1387">
        <v>0.31</v>
      </c>
      <c r="AH1387">
        <v>2</v>
      </c>
      <c r="AI1387">
        <v>39574721</v>
      </c>
      <c r="AJ1387">
        <v>1456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</row>
    <row r="1388" spans="1:44" x14ac:dyDescent="0.2">
      <c r="A1388">
        <f>ROW(Source!A767)</f>
        <v>767</v>
      </c>
      <c r="B1388">
        <v>39574731</v>
      </c>
      <c r="C1388">
        <v>39574715</v>
      </c>
      <c r="D1388">
        <v>36797561</v>
      </c>
      <c r="E1388">
        <v>17</v>
      </c>
      <c r="F1388">
        <v>1</v>
      </c>
      <c r="G1388">
        <v>1</v>
      </c>
      <c r="H1388">
        <v>3</v>
      </c>
      <c r="I1388" t="s">
        <v>331</v>
      </c>
      <c r="J1388" t="s">
        <v>3</v>
      </c>
      <c r="K1388" t="s">
        <v>332</v>
      </c>
      <c r="L1388">
        <v>1348</v>
      </c>
      <c r="N1388">
        <v>1009</v>
      </c>
      <c r="O1388" t="s">
        <v>64</v>
      </c>
      <c r="P1388" t="s">
        <v>64</v>
      </c>
      <c r="Q1388">
        <v>1000</v>
      </c>
      <c r="X1388">
        <v>6.3E-2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 t="s">
        <v>3</v>
      </c>
      <c r="AG1388">
        <v>6.3E-2</v>
      </c>
      <c r="AH1388">
        <v>2</v>
      </c>
      <c r="AI1388">
        <v>39574722</v>
      </c>
      <c r="AJ1388">
        <v>1457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</row>
    <row r="1389" spans="1:44" x14ac:dyDescent="0.2">
      <c r="A1389">
        <f>ROW(Source!A767)</f>
        <v>767</v>
      </c>
      <c r="B1389">
        <v>39574732</v>
      </c>
      <c r="C1389">
        <v>39574715</v>
      </c>
      <c r="D1389">
        <v>36839212</v>
      </c>
      <c r="E1389">
        <v>1</v>
      </c>
      <c r="F1389">
        <v>1</v>
      </c>
      <c r="G1389">
        <v>1</v>
      </c>
      <c r="H1389">
        <v>3</v>
      </c>
      <c r="I1389" t="s">
        <v>1344</v>
      </c>
      <c r="J1389" t="s">
        <v>1345</v>
      </c>
      <c r="K1389" t="s">
        <v>1346</v>
      </c>
      <c r="L1389">
        <v>1348</v>
      </c>
      <c r="N1389">
        <v>1009</v>
      </c>
      <c r="O1389" t="s">
        <v>64</v>
      </c>
      <c r="P1389" t="s">
        <v>64</v>
      </c>
      <c r="Q1389">
        <v>1000</v>
      </c>
      <c r="X1389">
        <v>5.0999999999999997E-2</v>
      </c>
      <c r="Y1389">
        <v>4294</v>
      </c>
      <c r="Z1389">
        <v>0</v>
      </c>
      <c r="AA1389">
        <v>0</v>
      </c>
      <c r="AB1389">
        <v>0</v>
      </c>
      <c r="AC1389">
        <v>0</v>
      </c>
      <c r="AD1389">
        <v>1</v>
      </c>
      <c r="AE1389">
        <v>0</v>
      </c>
      <c r="AF1389" t="s">
        <v>3</v>
      </c>
      <c r="AG1389">
        <v>5.0999999999999997E-2</v>
      </c>
      <c r="AH1389">
        <v>2</v>
      </c>
      <c r="AI1389">
        <v>39574724</v>
      </c>
      <c r="AJ1389">
        <v>1459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2018-09-04T09:02:28Z</cp:lastPrinted>
  <dcterms:created xsi:type="dcterms:W3CDTF">2018-08-30T11:58:20Z</dcterms:created>
  <dcterms:modified xsi:type="dcterms:W3CDTF">2018-09-04T09:02:31Z</dcterms:modified>
</cp:coreProperties>
</file>